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72.16.30.168\share\健康危機管理課\01_調整班\34_R4（2022）\03_通知・照会\03_企画振興部\05_デジタル戦略推進課\230217 【確認依頼】オープンデータの公開について\再提出（シート削除）\"/>
    </mc:Choice>
  </mc:AlternateContent>
  <bookViews>
    <workbookView xWindow="0" yWindow="0" windowWidth="17256" windowHeight="5268"/>
  </bookViews>
  <sheets>
    <sheet name="D5DataSearch" sheetId="1" r:id="rId1"/>
  </sheets>
  <definedNames>
    <definedName name="_xlnm._FilterDatabase" localSheetId="0" hidden="1">D5DataSearch!$A$1:$Q$17511</definedName>
  </definedNames>
  <calcPr calcId="162913"/>
</workbook>
</file>

<file path=xl/calcChain.xml><?xml version="1.0" encoding="utf-8"?>
<calcChain xmlns="http://schemas.openxmlformats.org/spreadsheetml/2006/main">
  <c r="D9589" i="1" l="1"/>
  <c r="E9589" i="1"/>
  <c r="D9590" i="1"/>
  <c r="E9590" i="1"/>
  <c r="D9591" i="1"/>
  <c r="E9591" i="1"/>
  <c r="D9592" i="1"/>
  <c r="E9592" i="1"/>
  <c r="D9593" i="1"/>
  <c r="E9593" i="1"/>
  <c r="D9594" i="1"/>
  <c r="E9594" i="1"/>
  <c r="D9595" i="1"/>
  <c r="E9595" i="1"/>
  <c r="D9596" i="1"/>
  <c r="E9596" i="1"/>
  <c r="D9597" i="1"/>
  <c r="E9597" i="1"/>
  <c r="D9598" i="1"/>
  <c r="E9598" i="1"/>
  <c r="D9599" i="1"/>
  <c r="E9599" i="1"/>
  <c r="D9600" i="1"/>
  <c r="E9600" i="1"/>
  <c r="D9601" i="1"/>
  <c r="E9601" i="1"/>
  <c r="D9602" i="1"/>
  <c r="E9602" i="1"/>
  <c r="D9603" i="1"/>
  <c r="E9603" i="1"/>
  <c r="D9604" i="1"/>
  <c r="E9604" i="1"/>
  <c r="D9605" i="1"/>
  <c r="E9605" i="1"/>
  <c r="D9606" i="1"/>
  <c r="E9606" i="1"/>
  <c r="D9607" i="1"/>
  <c r="E9607" i="1"/>
  <c r="D9608" i="1"/>
  <c r="E9608" i="1"/>
  <c r="D9609" i="1"/>
  <c r="E9609" i="1"/>
  <c r="D9610" i="1"/>
  <c r="E9610" i="1"/>
  <c r="D9611" i="1"/>
  <c r="E9611" i="1"/>
  <c r="D9612" i="1"/>
  <c r="E9612" i="1"/>
  <c r="D9613" i="1"/>
  <c r="E9613" i="1"/>
  <c r="D9614" i="1"/>
  <c r="E9614" i="1"/>
  <c r="D9615" i="1"/>
  <c r="E9615" i="1"/>
  <c r="D9616" i="1"/>
  <c r="E9616" i="1"/>
  <c r="D9617" i="1"/>
  <c r="E9617" i="1"/>
  <c r="D9618" i="1"/>
  <c r="E9618" i="1"/>
  <c r="D9619" i="1"/>
  <c r="E9619" i="1"/>
  <c r="D9620" i="1"/>
  <c r="E9620" i="1"/>
  <c r="D9621" i="1"/>
  <c r="E9621" i="1"/>
  <c r="D9622" i="1"/>
  <c r="E9622" i="1"/>
  <c r="D9623" i="1"/>
  <c r="E9623" i="1"/>
  <c r="D9624" i="1"/>
  <c r="E9624" i="1"/>
  <c r="D9625" i="1"/>
  <c r="E9625" i="1"/>
  <c r="D9626" i="1"/>
  <c r="E9626" i="1"/>
  <c r="D9627" i="1"/>
  <c r="E9627" i="1"/>
  <c r="D9628" i="1"/>
  <c r="E9628" i="1"/>
  <c r="D9629" i="1"/>
  <c r="E9629" i="1"/>
  <c r="D9630" i="1"/>
  <c r="E9630" i="1"/>
  <c r="D9631" i="1"/>
  <c r="E9631" i="1"/>
  <c r="D9632" i="1"/>
  <c r="E9632" i="1"/>
  <c r="D9633" i="1"/>
  <c r="E9633" i="1"/>
  <c r="D9634" i="1"/>
  <c r="E9634" i="1"/>
  <c r="D9635" i="1"/>
  <c r="E9635" i="1"/>
  <c r="D9636" i="1"/>
  <c r="E9636" i="1"/>
  <c r="D9637" i="1"/>
  <c r="E9637" i="1"/>
  <c r="D9638" i="1"/>
  <c r="E9638" i="1"/>
  <c r="D9639" i="1"/>
  <c r="E9639" i="1"/>
  <c r="D9640" i="1"/>
  <c r="E9640" i="1"/>
  <c r="D9641" i="1"/>
  <c r="E9641" i="1"/>
  <c r="D9642" i="1"/>
  <c r="E9642" i="1"/>
  <c r="D9643" i="1"/>
  <c r="E9643" i="1"/>
  <c r="D9644" i="1"/>
  <c r="E9644" i="1"/>
  <c r="D9645" i="1"/>
  <c r="E9645" i="1"/>
  <c r="D9646" i="1"/>
  <c r="E9646" i="1"/>
  <c r="D9647" i="1"/>
  <c r="E9647" i="1"/>
  <c r="D9648" i="1"/>
  <c r="E9648" i="1"/>
  <c r="D9649" i="1"/>
  <c r="E9649" i="1"/>
  <c r="D9650" i="1"/>
  <c r="E9650" i="1"/>
  <c r="D9651" i="1"/>
  <c r="E9651" i="1"/>
  <c r="D9652" i="1"/>
  <c r="E9652" i="1"/>
  <c r="D9653" i="1"/>
  <c r="E9653" i="1"/>
  <c r="D9654" i="1"/>
  <c r="E9654" i="1"/>
  <c r="D9655" i="1"/>
  <c r="E9655" i="1"/>
  <c r="D9656" i="1"/>
  <c r="E9656" i="1"/>
  <c r="D9657" i="1"/>
  <c r="E9657" i="1"/>
  <c r="D9658" i="1"/>
  <c r="E9658" i="1"/>
  <c r="D9659" i="1"/>
  <c r="E9659" i="1"/>
  <c r="D9660" i="1"/>
  <c r="E9660" i="1"/>
  <c r="D9661" i="1"/>
  <c r="E9661" i="1"/>
  <c r="D9662" i="1"/>
  <c r="E9662" i="1"/>
  <c r="D9663" i="1"/>
  <c r="E9663" i="1"/>
  <c r="D9664" i="1"/>
  <c r="E9664" i="1"/>
  <c r="D9665" i="1"/>
  <c r="E9665" i="1"/>
  <c r="D9666" i="1"/>
  <c r="E9666" i="1"/>
  <c r="D9667" i="1"/>
  <c r="E9667" i="1"/>
  <c r="D9668" i="1"/>
  <c r="E9668" i="1"/>
  <c r="D9669" i="1"/>
  <c r="E9669" i="1"/>
  <c r="D9670" i="1"/>
  <c r="E9670" i="1"/>
  <c r="D9671" i="1"/>
  <c r="E9671" i="1"/>
  <c r="D9672" i="1"/>
  <c r="E9672" i="1"/>
  <c r="D9673" i="1"/>
  <c r="E9673" i="1"/>
  <c r="D9674" i="1"/>
  <c r="E9674" i="1"/>
  <c r="D9675" i="1"/>
  <c r="E9675" i="1"/>
  <c r="D9676" i="1"/>
  <c r="E9676" i="1"/>
  <c r="D9677" i="1"/>
  <c r="E9677" i="1"/>
  <c r="D9678" i="1"/>
  <c r="E9678" i="1"/>
  <c r="D9679" i="1"/>
  <c r="E9679" i="1"/>
  <c r="D9680" i="1"/>
  <c r="E9680" i="1"/>
  <c r="D9681" i="1"/>
  <c r="E9681" i="1"/>
  <c r="D9682" i="1"/>
  <c r="E9682" i="1"/>
  <c r="D9683" i="1"/>
  <c r="E9683" i="1"/>
  <c r="D9684" i="1"/>
  <c r="E9684" i="1"/>
  <c r="D9685" i="1"/>
  <c r="E9685" i="1"/>
  <c r="D9686" i="1"/>
  <c r="E9686" i="1"/>
  <c r="D9687" i="1"/>
  <c r="E9687" i="1"/>
  <c r="D9688" i="1"/>
  <c r="E9688" i="1"/>
  <c r="D9689" i="1"/>
  <c r="E9689" i="1"/>
  <c r="D9690" i="1"/>
  <c r="E9690" i="1"/>
  <c r="D9691" i="1"/>
  <c r="E9691" i="1"/>
  <c r="D9692" i="1"/>
  <c r="E9692" i="1"/>
  <c r="D9693" i="1"/>
  <c r="E9693" i="1"/>
  <c r="D9694" i="1"/>
  <c r="E9694" i="1"/>
  <c r="D9695" i="1"/>
  <c r="E9695" i="1"/>
  <c r="D9696" i="1"/>
  <c r="E9696" i="1"/>
  <c r="D9697" i="1"/>
  <c r="E9697" i="1"/>
  <c r="D9698" i="1"/>
  <c r="E9698" i="1"/>
  <c r="D9699" i="1"/>
  <c r="E9699" i="1"/>
  <c r="D9700" i="1"/>
  <c r="E9700" i="1"/>
  <c r="D9701" i="1"/>
  <c r="E9701" i="1"/>
  <c r="D9702" i="1"/>
  <c r="E9702" i="1"/>
  <c r="D9703" i="1"/>
  <c r="E9703" i="1"/>
  <c r="D9704" i="1"/>
  <c r="E9704" i="1"/>
  <c r="D2" i="1"/>
  <c r="E2" i="1"/>
  <c r="D9705" i="1"/>
  <c r="E9705" i="1"/>
  <c r="D3" i="1"/>
  <c r="E3" i="1"/>
  <c r="D9706" i="1"/>
  <c r="E9706" i="1"/>
  <c r="D9707" i="1"/>
  <c r="E9707" i="1"/>
  <c r="D9708" i="1"/>
  <c r="E9708" i="1"/>
  <c r="D9709" i="1"/>
  <c r="E9709" i="1"/>
  <c r="D9710" i="1"/>
  <c r="E9710" i="1"/>
  <c r="D9711" i="1"/>
  <c r="E9711" i="1"/>
  <c r="D9712" i="1"/>
  <c r="E9712" i="1"/>
  <c r="D9713" i="1"/>
  <c r="E9713" i="1"/>
  <c r="D9714" i="1"/>
  <c r="E9714" i="1"/>
  <c r="D9715" i="1"/>
  <c r="E9715" i="1"/>
  <c r="D9716" i="1"/>
  <c r="E9716" i="1"/>
  <c r="D9717" i="1"/>
  <c r="E9717" i="1"/>
  <c r="D9718" i="1"/>
  <c r="E9718" i="1"/>
  <c r="D9719" i="1"/>
  <c r="E9719" i="1"/>
  <c r="D9720" i="1"/>
  <c r="E9720" i="1"/>
  <c r="D9721" i="1"/>
  <c r="E9721" i="1"/>
  <c r="D9722" i="1"/>
  <c r="E9722" i="1"/>
  <c r="D9723" i="1"/>
  <c r="E9723" i="1"/>
  <c r="D9724" i="1"/>
  <c r="E9724" i="1"/>
  <c r="D9725" i="1"/>
  <c r="E9725" i="1"/>
  <c r="D9726" i="1"/>
  <c r="E9726" i="1"/>
  <c r="D9727" i="1"/>
  <c r="E9727" i="1"/>
  <c r="D9728" i="1"/>
  <c r="E9728" i="1"/>
  <c r="D9729" i="1"/>
  <c r="E9729" i="1"/>
  <c r="D9730" i="1"/>
  <c r="E9730" i="1"/>
  <c r="D9731" i="1"/>
  <c r="E9731" i="1"/>
  <c r="D9732" i="1"/>
  <c r="E9732" i="1"/>
  <c r="D9733" i="1"/>
  <c r="E9733" i="1"/>
  <c r="D9734" i="1"/>
  <c r="E9734" i="1"/>
  <c r="D9735" i="1"/>
  <c r="E9735" i="1"/>
  <c r="D9736" i="1"/>
  <c r="E9736" i="1"/>
  <c r="D9737" i="1"/>
  <c r="E9737" i="1"/>
  <c r="D9738" i="1"/>
  <c r="E9738" i="1"/>
  <c r="D9739" i="1"/>
  <c r="E9739" i="1"/>
  <c r="D9740" i="1"/>
  <c r="E9740" i="1"/>
  <c r="D9741" i="1"/>
  <c r="E9741" i="1"/>
  <c r="D9742" i="1"/>
  <c r="E9742" i="1"/>
  <c r="D9743" i="1"/>
  <c r="E9743" i="1"/>
  <c r="D9744" i="1"/>
  <c r="E9744" i="1"/>
  <c r="D9745" i="1"/>
  <c r="E9745" i="1"/>
  <c r="D9746" i="1"/>
  <c r="E9746" i="1"/>
  <c r="D9747" i="1"/>
  <c r="E9747" i="1"/>
  <c r="D9748" i="1"/>
  <c r="E9748" i="1"/>
  <c r="D9749" i="1"/>
  <c r="E9749" i="1"/>
  <c r="D9750" i="1"/>
  <c r="E9750" i="1"/>
  <c r="D9751" i="1"/>
  <c r="E9751" i="1"/>
  <c r="D9752" i="1"/>
  <c r="E9752" i="1"/>
  <c r="D9753" i="1"/>
  <c r="E9753" i="1"/>
  <c r="D9754" i="1"/>
  <c r="E9754" i="1"/>
  <c r="D9755" i="1"/>
  <c r="E9755" i="1"/>
  <c r="D9756" i="1"/>
  <c r="E9756" i="1"/>
  <c r="D9757" i="1"/>
  <c r="E9757" i="1"/>
  <c r="D9758" i="1"/>
  <c r="E9758" i="1"/>
  <c r="D9759" i="1"/>
  <c r="E9759" i="1"/>
  <c r="D9760" i="1"/>
  <c r="E9760" i="1"/>
  <c r="D9761" i="1"/>
  <c r="E9761" i="1"/>
  <c r="D9762" i="1"/>
  <c r="E9762" i="1"/>
  <c r="D9763" i="1"/>
  <c r="E9763" i="1"/>
  <c r="D9764" i="1"/>
  <c r="E9764" i="1"/>
  <c r="D9765" i="1"/>
  <c r="E9765" i="1"/>
  <c r="D9766" i="1"/>
  <c r="E9766" i="1"/>
  <c r="D4" i="1"/>
  <c r="E4" i="1"/>
  <c r="D9767" i="1"/>
  <c r="E9767" i="1"/>
  <c r="D9768" i="1"/>
  <c r="E9768" i="1"/>
  <c r="D9769" i="1"/>
  <c r="E9769" i="1"/>
  <c r="D9770" i="1"/>
  <c r="E9770" i="1"/>
  <c r="D9771" i="1"/>
  <c r="E9771" i="1"/>
  <c r="D9772" i="1"/>
  <c r="E9772" i="1"/>
  <c r="D9773" i="1"/>
  <c r="E9773" i="1"/>
  <c r="D9774" i="1"/>
  <c r="E9774" i="1"/>
  <c r="D9775" i="1"/>
  <c r="E9775" i="1"/>
  <c r="D9776" i="1"/>
  <c r="E9776" i="1"/>
  <c r="D9777" i="1"/>
  <c r="E9777" i="1"/>
  <c r="D9778" i="1"/>
  <c r="E9778" i="1"/>
  <c r="D9779" i="1"/>
  <c r="E9779" i="1"/>
  <c r="D9780" i="1"/>
  <c r="E9780" i="1"/>
  <c r="D9781" i="1"/>
  <c r="E9781" i="1"/>
  <c r="D9782" i="1"/>
  <c r="E9782" i="1"/>
  <c r="D9783" i="1"/>
  <c r="E9783" i="1"/>
  <c r="D9784" i="1"/>
  <c r="E9784" i="1"/>
  <c r="D9785" i="1"/>
  <c r="E9785" i="1"/>
  <c r="D9786" i="1"/>
  <c r="E9786" i="1"/>
  <c r="D9787" i="1"/>
  <c r="E9787" i="1"/>
  <c r="D9788" i="1"/>
  <c r="E9788" i="1"/>
  <c r="D9789" i="1"/>
  <c r="E9789" i="1"/>
  <c r="D9790" i="1"/>
  <c r="E9790" i="1"/>
  <c r="D9791" i="1"/>
  <c r="E9791" i="1"/>
  <c r="D9792" i="1"/>
  <c r="E9792" i="1"/>
  <c r="D9793" i="1"/>
  <c r="E9793" i="1"/>
  <c r="D9794" i="1"/>
  <c r="E9794" i="1"/>
  <c r="D9795" i="1"/>
  <c r="E9795" i="1"/>
  <c r="D9796" i="1"/>
  <c r="E9796" i="1"/>
  <c r="D9797" i="1"/>
  <c r="E9797" i="1"/>
  <c r="D9798" i="1"/>
  <c r="E9798" i="1"/>
  <c r="D9799" i="1"/>
  <c r="E9799" i="1"/>
  <c r="D9800" i="1"/>
  <c r="E9800" i="1"/>
  <c r="D9801" i="1"/>
  <c r="E9801" i="1"/>
  <c r="D9802" i="1"/>
  <c r="E9802" i="1"/>
  <c r="D9803" i="1"/>
  <c r="E9803" i="1"/>
  <c r="D9804" i="1"/>
  <c r="E9804" i="1"/>
  <c r="D9805" i="1"/>
  <c r="E9805" i="1"/>
  <c r="D9806" i="1"/>
  <c r="E9806" i="1"/>
  <c r="D9807" i="1"/>
  <c r="E9807" i="1"/>
  <c r="D9808" i="1"/>
  <c r="E9808" i="1"/>
  <c r="D9809" i="1"/>
  <c r="E9809" i="1"/>
  <c r="D9810" i="1"/>
  <c r="E9810" i="1"/>
  <c r="D9811" i="1"/>
  <c r="E9811" i="1"/>
  <c r="D9812" i="1"/>
  <c r="E9812" i="1"/>
  <c r="D9813" i="1"/>
  <c r="E9813" i="1"/>
  <c r="D9814" i="1"/>
  <c r="E9814" i="1"/>
  <c r="D9815" i="1"/>
  <c r="E9815" i="1"/>
  <c r="D9816" i="1"/>
  <c r="E9816" i="1"/>
  <c r="D9817" i="1"/>
  <c r="E9817" i="1"/>
  <c r="D9818" i="1"/>
  <c r="E9818" i="1"/>
  <c r="D9819" i="1"/>
  <c r="E9819" i="1"/>
  <c r="D9820" i="1"/>
  <c r="E9820" i="1"/>
  <c r="D9821" i="1"/>
  <c r="E9821" i="1"/>
  <c r="D9822" i="1"/>
  <c r="E9822" i="1"/>
  <c r="D9823" i="1"/>
  <c r="E9823" i="1"/>
  <c r="D9824" i="1"/>
  <c r="E9824" i="1"/>
  <c r="D9825" i="1"/>
  <c r="E9825" i="1"/>
  <c r="D9826" i="1"/>
  <c r="E9826" i="1"/>
  <c r="D9827" i="1"/>
  <c r="E9827" i="1"/>
  <c r="D9828" i="1"/>
  <c r="E9828" i="1"/>
  <c r="D9829" i="1"/>
  <c r="E9829" i="1"/>
  <c r="D9830" i="1"/>
  <c r="E9830" i="1"/>
  <c r="D9831" i="1"/>
  <c r="E9831" i="1"/>
  <c r="D9832" i="1"/>
  <c r="E9832" i="1"/>
  <c r="D9833" i="1"/>
  <c r="E9833" i="1"/>
  <c r="D9834" i="1"/>
  <c r="E9834" i="1"/>
  <c r="D9835" i="1"/>
  <c r="E9835" i="1"/>
  <c r="D9836" i="1"/>
  <c r="E9836" i="1"/>
  <c r="D9837" i="1"/>
  <c r="E9837" i="1"/>
  <c r="D9838" i="1"/>
  <c r="E9838" i="1"/>
  <c r="D9839" i="1"/>
  <c r="E9839" i="1"/>
  <c r="D9840" i="1"/>
  <c r="E9840" i="1"/>
  <c r="D9841" i="1"/>
  <c r="E9841" i="1"/>
  <c r="D9842" i="1"/>
  <c r="E9842" i="1"/>
  <c r="D9843" i="1"/>
  <c r="E9843" i="1"/>
  <c r="D5" i="1"/>
  <c r="E5" i="1"/>
  <c r="D9844" i="1"/>
  <c r="E9844" i="1"/>
  <c r="D6" i="1"/>
  <c r="E6" i="1"/>
  <c r="D9845" i="1"/>
  <c r="E9845" i="1"/>
  <c r="D9846" i="1"/>
  <c r="E9846" i="1"/>
  <c r="D9847" i="1"/>
  <c r="E9847" i="1"/>
  <c r="D9848" i="1"/>
  <c r="E9848" i="1"/>
  <c r="D9849" i="1"/>
  <c r="E9849" i="1"/>
  <c r="D9850" i="1"/>
  <c r="E9850" i="1"/>
  <c r="D9851" i="1"/>
  <c r="E9851" i="1"/>
  <c r="D9852" i="1"/>
  <c r="E9852" i="1"/>
  <c r="D9853" i="1"/>
  <c r="E9853" i="1"/>
  <c r="D9854" i="1"/>
  <c r="E9854" i="1"/>
  <c r="D9855" i="1"/>
  <c r="E9855" i="1"/>
  <c r="D9856" i="1"/>
  <c r="E9856" i="1"/>
  <c r="D9857" i="1"/>
  <c r="E9857" i="1"/>
  <c r="D9858" i="1"/>
  <c r="E9858" i="1"/>
  <c r="D9859" i="1"/>
  <c r="E9859" i="1"/>
  <c r="D9860" i="1"/>
  <c r="E9860" i="1"/>
  <c r="D9861" i="1"/>
  <c r="E9861" i="1"/>
  <c r="D9862" i="1"/>
  <c r="E9862" i="1"/>
  <c r="D9863" i="1"/>
  <c r="E9863" i="1"/>
  <c r="D9864" i="1"/>
  <c r="E9864" i="1"/>
  <c r="D9865" i="1"/>
  <c r="E9865" i="1"/>
  <c r="D9866" i="1"/>
  <c r="E9866" i="1"/>
  <c r="D9867" i="1"/>
  <c r="E9867" i="1"/>
  <c r="D9868" i="1"/>
  <c r="E9868" i="1"/>
  <c r="D7" i="1"/>
  <c r="E7" i="1"/>
  <c r="D9869" i="1"/>
  <c r="E9869" i="1"/>
  <c r="D9870" i="1"/>
  <c r="E9870" i="1"/>
  <c r="D9871" i="1"/>
  <c r="E9871" i="1"/>
  <c r="D9872" i="1"/>
  <c r="E9872" i="1"/>
  <c r="D9873" i="1"/>
  <c r="E9873" i="1"/>
  <c r="D8" i="1"/>
  <c r="E8" i="1"/>
  <c r="D9874" i="1"/>
  <c r="E9874" i="1"/>
  <c r="D9875" i="1"/>
  <c r="E9875" i="1"/>
  <c r="D9876" i="1"/>
  <c r="E9876" i="1"/>
  <c r="D9877" i="1"/>
  <c r="E9877" i="1"/>
  <c r="D9878" i="1"/>
  <c r="E9878" i="1"/>
  <c r="D9879" i="1"/>
  <c r="E9879" i="1"/>
  <c r="D9880" i="1"/>
  <c r="E9880" i="1"/>
  <c r="D9881" i="1"/>
  <c r="E9881" i="1"/>
  <c r="D9882" i="1"/>
  <c r="E9882" i="1"/>
  <c r="D9883" i="1"/>
  <c r="E9883" i="1"/>
  <c r="D9884" i="1"/>
  <c r="E9884" i="1"/>
  <c r="D9885" i="1"/>
  <c r="E9885" i="1"/>
  <c r="D9886" i="1"/>
  <c r="E9886" i="1"/>
  <c r="D9887" i="1"/>
  <c r="E9887" i="1"/>
  <c r="D9888" i="1"/>
  <c r="E9888" i="1"/>
  <c r="D9889" i="1"/>
  <c r="E9889" i="1"/>
  <c r="D9890" i="1"/>
  <c r="E9890" i="1"/>
  <c r="D9891" i="1"/>
  <c r="E9891" i="1"/>
  <c r="D9892" i="1"/>
  <c r="E9892" i="1"/>
  <c r="D9893" i="1"/>
  <c r="E9893" i="1"/>
  <c r="D9894" i="1"/>
  <c r="E9894" i="1"/>
  <c r="D9895" i="1"/>
  <c r="E9895" i="1"/>
  <c r="D9896" i="1"/>
  <c r="E9896" i="1"/>
  <c r="D9897" i="1"/>
  <c r="E9897" i="1"/>
  <c r="D9898" i="1"/>
  <c r="E9898" i="1"/>
  <c r="D9899" i="1"/>
  <c r="E9899" i="1"/>
  <c r="D9900" i="1"/>
  <c r="E9900" i="1"/>
  <c r="D9901" i="1"/>
  <c r="E9901" i="1"/>
  <c r="D9902" i="1"/>
  <c r="E9902" i="1"/>
  <c r="D9903" i="1"/>
  <c r="E9903" i="1"/>
  <c r="D9904" i="1"/>
  <c r="E9904" i="1"/>
  <c r="D9905" i="1"/>
  <c r="E9905" i="1"/>
  <c r="D9906" i="1"/>
  <c r="E9906" i="1"/>
  <c r="D9907" i="1"/>
  <c r="E9907" i="1"/>
  <c r="D9908" i="1"/>
  <c r="E9908" i="1"/>
  <c r="D9909" i="1"/>
  <c r="E9909" i="1"/>
  <c r="D9910" i="1"/>
  <c r="E9910" i="1"/>
  <c r="D9911" i="1"/>
  <c r="E9911" i="1"/>
  <c r="D9912" i="1"/>
  <c r="E9912" i="1"/>
  <c r="D9913" i="1"/>
  <c r="E9913" i="1"/>
  <c r="D9914" i="1"/>
  <c r="E9914" i="1"/>
  <c r="D9915" i="1"/>
  <c r="E9915" i="1"/>
  <c r="D9916" i="1"/>
  <c r="E9916" i="1"/>
  <c r="D9917" i="1"/>
  <c r="E9917" i="1"/>
  <c r="D9918" i="1"/>
  <c r="E9918" i="1"/>
  <c r="D9919" i="1"/>
  <c r="E9919" i="1"/>
  <c r="D9920" i="1"/>
  <c r="E9920" i="1"/>
  <c r="D9921" i="1"/>
  <c r="E9921" i="1"/>
  <c r="D9922" i="1"/>
  <c r="E9922" i="1"/>
  <c r="D9923" i="1"/>
  <c r="E9923" i="1"/>
  <c r="D9924" i="1"/>
  <c r="E9924" i="1"/>
  <c r="D9925" i="1"/>
  <c r="E9925" i="1"/>
  <c r="D9926" i="1"/>
  <c r="E9926" i="1"/>
  <c r="D9927" i="1"/>
  <c r="E9927" i="1"/>
  <c r="D9928" i="1"/>
  <c r="E9928" i="1"/>
  <c r="D9929" i="1"/>
  <c r="E9929" i="1"/>
  <c r="D9930" i="1"/>
  <c r="E9930" i="1"/>
  <c r="D9931" i="1"/>
  <c r="E9931" i="1"/>
  <c r="D9932" i="1"/>
  <c r="E9932" i="1"/>
  <c r="D9933" i="1"/>
  <c r="E9933" i="1"/>
  <c r="D9934" i="1"/>
  <c r="E9934" i="1"/>
  <c r="D9935" i="1"/>
  <c r="E9935" i="1"/>
  <c r="D9936" i="1"/>
  <c r="E9936" i="1"/>
  <c r="D9937" i="1"/>
  <c r="E9937" i="1"/>
  <c r="D9938" i="1"/>
  <c r="E9938" i="1"/>
  <c r="D9939" i="1"/>
  <c r="E9939" i="1"/>
  <c r="D9940" i="1"/>
  <c r="E9940" i="1"/>
  <c r="D9941" i="1"/>
  <c r="E9941" i="1"/>
  <c r="D9942" i="1"/>
  <c r="E9942" i="1"/>
  <c r="D9943" i="1"/>
  <c r="E9943" i="1"/>
  <c r="D9944" i="1"/>
  <c r="E9944" i="1"/>
  <c r="D9945" i="1"/>
  <c r="E9945" i="1"/>
  <c r="D9946" i="1"/>
  <c r="E9946" i="1"/>
  <c r="D9947" i="1"/>
  <c r="E9947" i="1"/>
  <c r="D9948" i="1"/>
  <c r="E9948" i="1"/>
  <c r="D9949" i="1"/>
  <c r="E9949" i="1"/>
  <c r="D9950" i="1"/>
  <c r="E9950" i="1"/>
  <c r="D9951" i="1"/>
  <c r="E9951" i="1"/>
  <c r="D9952" i="1"/>
  <c r="E9952" i="1"/>
  <c r="D9953" i="1"/>
  <c r="E9953" i="1"/>
  <c r="D9954" i="1"/>
  <c r="E9954" i="1"/>
  <c r="D9" i="1"/>
  <c r="E9" i="1"/>
  <c r="D9955" i="1"/>
  <c r="E9955" i="1"/>
  <c r="D9956" i="1"/>
  <c r="E9956" i="1"/>
  <c r="D9957" i="1"/>
  <c r="E9957" i="1"/>
  <c r="D9958" i="1"/>
  <c r="E9958" i="1"/>
  <c r="D9959" i="1"/>
  <c r="E9959" i="1"/>
  <c r="D9960" i="1"/>
  <c r="E9960" i="1"/>
  <c r="D9961" i="1"/>
  <c r="E9961" i="1"/>
  <c r="D9962" i="1"/>
  <c r="E9962" i="1"/>
  <c r="D9963" i="1"/>
  <c r="E9963" i="1"/>
  <c r="D9964" i="1"/>
  <c r="E9964" i="1"/>
  <c r="D9965" i="1"/>
  <c r="E9965" i="1"/>
  <c r="D9966" i="1"/>
  <c r="E9966" i="1"/>
  <c r="D9967" i="1"/>
  <c r="E9967" i="1"/>
  <c r="D9968" i="1"/>
  <c r="E9968" i="1"/>
  <c r="D9969" i="1"/>
  <c r="E9969" i="1"/>
  <c r="D9970" i="1"/>
  <c r="E9970" i="1"/>
  <c r="D9971" i="1"/>
  <c r="E9971" i="1"/>
  <c r="D9972" i="1"/>
  <c r="E9972" i="1"/>
  <c r="D9973" i="1"/>
  <c r="E9973" i="1"/>
  <c r="D9974" i="1"/>
  <c r="E9974" i="1"/>
  <c r="D9975" i="1"/>
  <c r="E9975" i="1"/>
  <c r="D9976" i="1"/>
  <c r="E9976" i="1"/>
  <c r="D9977" i="1"/>
  <c r="E9977" i="1"/>
  <c r="D9978" i="1"/>
  <c r="E9978" i="1"/>
  <c r="D9979" i="1"/>
  <c r="E9979" i="1"/>
  <c r="D10" i="1"/>
  <c r="E10" i="1"/>
  <c r="D9980" i="1"/>
  <c r="E9980" i="1"/>
  <c r="D9981" i="1"/>
  <c r="E9981" i="1"/>
  <c r="D9982" i="1"/>
  <c r="E9982" i="1"/>
  <c r="D9983" i="1"/>
  <c r="E9983" i="1"/>
  <c r="D9984" i="1"/>
  <c r="E9984" i="1"/>
  <c r="D9985" i="1"/>
  <c r="E9985" i="1"/>
  <c r="D9986" i="1"/>
  <c r="E9986" i="1"/>
  <c r="D9987" i="1"/>
  <c r="E9987" i="1"/>
  <c r="D9988" i="1"/>
  <c r="E9988" i="1"/>
  <c r="D9989" i="1"/>
  <c r="E9989" i="1"/>
  <c r="D11" i="1"/>
  <c r="E11" i="1"/>
  <c r="D9990" i="1"/>
  <c r="E9990" i="1"/>
  <c r="D9991" i="1"/>
  <c r="E9991" i="1"/>
  <c r="D9992" i="1"/>
  <c r="E9992" i="1"/>
  <c r="D9993" i="1"/>
  <c r="E9993" i="1"/>
  <c r="D9994" i="1"/>
  <c r="E9994" i="1"/>
  <c r="D9995" i="1"/>
  <c r="E9995" i="1"/>
  <c r="D9996" i="1"/>
  <c r="E9996" i="1"/>
  <c r="D9997" i="1"/>
  <c r="E9997" i="1"/>
  <c r="D9998" i="1"/>
  <c r="E9998" i="1"/>
  <c r="D9999" i="1"/>
  <c r="E9999" i="1"/>
  <c r="D10000" i="1"/>
  <c r="E10000" i="1"/>
  <c r="D10001" i="1"/>
  <c r="E10001" i="1"/>
  <c r="D10002" i="1"/>
  <c r="E10002" i="1"/>
  <c r="D10003" i="1"/>
  <c r="E10003" i="1"/>
  <c r="D10004" i="1"/>
  <c r="E10004" i="1"/>
  <c r="D10005" i="1"/>
  <c r="E10005" i="1"/>
  <c r="D10006" i="1"/>
  <c r="E10006" i="1"/>
  <c r="D10007" i="1"/>
  <c r="E10007" i="1"/>
  <c r="D10008" i="1"/>
  <c r="E10008" i="1"/>
  <c r="D10009" i="1"/>
  <c r="E10009" i="1"/>
  <c r="D10010" i="1"/>
  <c r="E10010" i="1"/>
  <c r="D12" i="1"/>
  <c r="E12" i="1"/>
  <c r="D10011" i="1"/>
  <c r="E10011" i="1"/>
  <c r="D10012" i="1"/>
  <c r="E10012" i="1"/>
  <c r="D10013" i="1"/>
  <c r="E10013" i="1"/>
  <c r="D10014" i="1"/>
  <c r="E10014" i="1"/>
  <c r="D10015" i="1"/>
  <c r="E10015" i="1"/>
  <c r="D10016" i="1"/>
  <c r="E10016" i="1"/>
  <c r="D10017" i="1"/>
  <c r="E10017" i="1"/>
  <c r="D10018" i="1"/>
  <c r="E10018" i="1"/>
  <c r="D10019" i="1"/>
  <c r="E10019" i="1"/>
  <c r="D10020" i="1"/>
  <c r="E10020" i="1"/>
  <c r="D10021" i="1"/>
  <c r="E10021" i="1"/>
  <c r="D10022" i="1"/>
  <c r="E10022" i="1"/>
  <c r="D10023" i="1"/>
  <c r="E10023" i="1"/>
  <c r="D10024" i="1"/>
  <c r="E10024" i="1"/>
  <c r="D10025" i="1"/>
  <c r="E10025" i="1"/>
  <c r="D10026" i="1"/>
  <c r="E10026" i="1"/>
  <c r="D10027" i="1"/>
  <c r="E10027" i="1"/>
  <c r="D10028" i="1"/>
  <c r="E10028" i="1"/>
  <c r="D10029" i="1"/>
  <c r="E10029" i="1"/>
  <c r="D10030" i="1"/>
  <c r="E10030" i="1"/>
  <c r="D10031" i="1"/>
  <c r="E10031" i="1"/>
  <c r="D10032" i="1"/>
  <c r="E10032" i="1"/>
  <c r="D10033" i="1"/>
  <c r="E10033" i="1"/>
  <c r="D10034" i="1"/>
  <c r="E10034" i="1"/>
  <c r="D10035" i="1"/>
  <c r="E10035" i="1"/>
  <c r="D10036" i="1"/>
  <c r="E10036" i="1"/>
  <c r="D10037" i="1"/>
  <c r="E10037" i="1"/>
  <c r="D10038" i="1"/>
  <c r="E10038" i="1"/>
  <c r="D10039" i="1"/>
  <c r="E10039" i="1"/>
  <c r="D10040" i="1"/>
  <c r="E10040" i="1"/>
  <c r="D10041" i="1"/>
  <c r="E10041" i="1"/>
  <c r="D10042" i="1"/>
  <c r="E10042" i="1"/>
  <c r="D10043" i="1"/>
  <c r="E10043" i="1"/>
  <c r="D10044" i="1"/>
  <c r="E10044" i="1"/>
  <c r="D10045" i="1"/>
  <c r="E10045" i="1"/>
  <c r="D13" i="1"/>
  <c r="E13" i="1"/>
  <c r="D10046" i="1"/>
  <c r="E10046" i="1"/>
  <c r="D10047" i="1"/>
  <c r="E10047" i="1"/>
  <c r="D10048" i="1"/>
  <c r="E10048" i="1"/>
  <c r="D10049" i="1"/>
  <c r="E10049" i="1"/>
  <c r="D10050" i="1"/>
  <c r="E10050" i="1"/>
  <c r="D10051" i="1"/>
  <c r="E10051" i="1"/>
  <c r="D10052" i="1"/>
  <c r="E10052" i="1"/>
  <c r="D10053" i="1"/>
  <c r="E10053" i="1"/>
  <c r="D10054" i="1"/>
  <c r="E10054" i="1"/>
  <c r="D10055" i="1"/>
  <c r="E10055" i="1"/>
  <c r="D14" i="1"/>
  <c r="E14" i="1"/>
  <c r="D10056" i="1"/>
  <c r="E10056" i="1"/>
  <c r="D10057" i="1"/>
  <c r="E10057" i="1"/>
  <c r="D10058" i="1"/>
  <c r="E10058" i="1"/>
  <c r="D10059" i="1"/>
  <c r="E10059" i="1"/>
  <c r="D15" i="1"/>
  <c r="E15" i="1"/>
  <c r="D10060" i="1"/>
  <c r="E10060" i="1"/>
  <c r="D10061" i="1"/>
  <c r="E10061" i="1"/>
  <c r="D10062" i="1"/>
  <c r="E10062" i="1"/>
  <c r="D10063" i="1"/>
  <c r="E10063" i="1"/>
  <c r="D10064" i="1"/>
  <c r="E10064" i="1"/>
  <c r="D10065" i="1"/>
  <c r="E10065" i="1"/>
  <c r="D10066" i="1"/>
  <c r="E10066" i="1"/>
  <c r="D10067" i="1"/>
  <c r="E10067" i="1"/>
  <c r="D10068" i="1"/>
  <c r="E10068" i="1"/>
  <c r="D10069" i="1"/>
  <c r="E10069" i="1"/>
  <c r="D16" i="1"/>
  <c r="E16" i="1"/>
  <c r="D10070" i="1"/>
  <c r="E10070" i="1"/>
  <c r="D10071" i="1"/>
  <c r="E10071" i="1"/>
  <c r="D10072" i="1"/>
  <c r="E10072" i="1"/>
  <c r="D10073" i="1"/>
  <c r="E10073" i="1"/>
  <c r="D10074" i="1"/>
  <c r="E10074" i="1"/>
  <c r="D10075" i="1"/>
  <c r="E10075" i="1"/>
  <c r="D10076" i="1"/>
  <c r="E10076" i="1"/>
  <c r="D10077" i="1"/>
  <c r="E10077" i="1"/>
  <c r="D10078" i="1"/>
  <c r="E10078" i="1"/>
  <c r="D10079" i="1"/>
  <c r="E10079" i="1"/>
  <c r="D10080" i="1"/>
  <c r="E10080" i="1"/>
  <c r="D10081" i="1"/>
  <c r="E10081" i="1"/>
  <c r="D10082" i="1"/>
  <c r="E10082" i="1"/>
  <c r="D10083" i="1"/>
  <c r="E10083" i="1"/>
  <c r="D10084" i="1"/>
  <c r="E10084" i="1"/>
  <c r="D17" i="1"/>
  <c r="E17" i="1"/>
  <c r="D10085" i="1"/>
  <c r="E10085" i="1"/>
  <c r="D10086" i="1"/>
  <c r="E10086" i="1"/>
  <c r="D10087" i="1"/>
  <c r="E10087" i="1"/>
  <c r="D10088" i="1"/>
  <c r="E10088" i="1"/>
  <c r="D10089" i="1"/>
  <c r="E10089" i="1"/>
  <c r="D10090" i="1"/>
  <c r="E10090" i="1"/>
  <c r="D10091" i="1"/>
  <c r="E10091" i="1"/>
  <c r="D18" i="1"/>
  <c r="E18" i="1"/>
  <c r="D10092" i="1"/>
  <c r="E10092" i="1"/>
  <c r="D10093" i="1"/>
  <c r="E10093" i="1"/>
  <c r="D10094" i="1"/>
  <c r="E10094" i="1"/>
  <c r="D10095" i="1"/>
  <c r="E10095" i="1"/>
  <c r="D10096" i="1"/>
  <c r="E10096" i="1"/>
  <c r="D10097" i="1"/>
  <c r="E10097" i="1"/>
  <c r="D10098" i="1"/>
  <c r="E10098" i="1"/>
  <c r="D10099" i="1"/>
  <c r="E10099" i="1"/>
  <c r="D10100" i="1"/>
  <c r="E10100" i="1"/>
  <c r="D10101" i="1"/>
  <c r="E10101" i="1"/>
  <c r="D10102" i="1"/>
  <c r="E10102" i="1"/>
  <c r="D10103" i="1"/>
  <c r="E10103" i="1"/>
  <c r="D10104" i="1"/>
  <c r="E10104" i="1"/>
  <c r="D10105" i="1"/>
  <c r="E10105" i="1"/>
  <c r="D10106" i="1"/>
  <c r="E10106" i="1"/>
  <c r="D10107" i="1"/>
  <c r="E10107" i="1"/>
  <c r="D10108" i="1"/>
  <c r="E10108" i="1"/>
  <c r="D10109" i="1"/>
  <c r="E10109" i="1"/>
  <c r="D10110" i="1"/>
  <c r="E10110" i="1"/>
  <c r="D10111" i="1"/>
  <c r="E10111" i="1"/>
  <c r="D10112" i="1"/>
  <c r="E10112" i="1"/>
  <c r="D10113" i="1"/>
  <c r="E10113" i="1"/>
  <c r="D10114" i="1"/>
  <c r="E10114" i="1"/>
  <c r="D10115" i="1"/>
  <c r="E10115" i="1"/>
  <c r="D10116" i="1"/>
  <c r="E10116" i="1"/>
  <c r="D10117" i="1"/>
  <c r="E10117" i="1"/>
  <c r="D10118" i="1"/>
  <c r="E10118" i="1"/>
  <c r="D10119" i="1"/>
  <c r="E10119" i="1"/>
  <c r="D10120" i="1"/>
  <c r="E10120" i="1"/>
  <c r="D10121" i="1"/>
  <c r="E10121" i="1"/>
  <c r="D10122" i="1"/>
  <c r="E10122" i="1"/>
  <c r="D10123" i="1"/>
  <c r="E10123" i="1"/>
  <c r="D10124" i="1"/>
  <c r="E10124" i="1"/>
  <c r="D10125" i="1"/>
  <c r="E10125" i="1"/>
  <c r="D10126" i="1"/>
  <c r="E10126" i="1"/>
  <c r="D10127" i="1"/>
  <c r="E10127" i="1"/>
  <c r="D10128" i="1"/>
  <c r="E10128" i="1"/>
  <c r="D10129" i="1"/>
  <c r="E10129" i="1"/>
  <c r="D10130" i="1"/>
  <c r="E10130" i="1"/>
  <c r="D10131" i="1"/>
  <c r="E10131" i="1"/>
  <c r="D10132" i="1"/>
  <c r="E10132" i="1"/>
  <c r="D10133" i="1"/>
  <c r="E10133" i="1"/>
  <c r="D10134" i="1"/>
  <c r="E10134" i="1"/>
  <c r="D10135" i="1"/>
  <c r="E10135" i="1"/>
  <c r="D10136" i="1"/>
  <c r="E10136" i="1"/>
  <c r="D10137" i="1"/>
  <c r="E10137" i="1"/>
  <c r="D10138" i="1"/>
  <c r="E10138" i="1"/>
  <c r="D10139" i="1"/>
  <c r="E10139" i="1"/>
  <c r="D10140" i="1"/>
  <c r="E10140" i="1"/>
  <c r="D10141" i="1"/>
  <c r="E10141" i="1"/>
  <c r="D10142" i="1"/>
  <c r="E10142" i="1"/>
  <c r="D10143" i="1"/>
  <c r="E10143" i="1"/>
  <c r="D10144" i="1"/>
  <c r="E10144" i="1"/>
  <c r="D10145" i="1"/>
  <c r="E10145" i="1"/>
  <c r="D10146" i="1"/>
  <c r="E10146" i="1"/>
  <c r="D10147" i="1"/>
  <c r="E10147" i="1"/>
  <c r="D10148" i="1"/>
  <c r="E10148" i="1"/>
  <c r="D10149" i="1"/>
  <c r="E10149" i="1"/>
  <c r="D10150" i="1"/>
  <c r="E10150" i="1"/>
  <c r="D10151" i="1"/>
  <c r="E10151" i="1"/>
  <c r="D10152" i="1"/>
  <c r="E10152" i="1"/>
  <c r="D10153" i="1"/>
  <c r="E10153" i="1"/>
  <c r="D10154" i="1"/>
  <c r="E10154" i="1"/>
  <c r="D10155" i="1"/>
  <c r="E10155" i="1"/>
  <c r="D10156" i="1"/>
  <c r="E10156" i="1"/>
  <c r="D10157" i="1"/>
  <c r="E10157" i="1"/>
  <c r="D10158" i="1"/>
  <c r="E10158" i="1"/>
  <c r="D10159" i="1"/>
  <c r="E10159" i="1"/>
  <c r="D10160" i="1"/>
  <c r="E10160" i="1"/>
  <c r="D10161" i="1"/>
  <c r="E10161" i="1"/>
  <c r="D10162" i="1"/>
  <c r="E10162" i="1"/>
  <c r="D10163" i="1"/>
  <c r="E10163" i="1"/>
  <c r="D19" i="1"/>
  <c r="E19" i="1"/>
  <c r="D10164" i="1"/>
  <c r="E10164" i="1"/>
  <c r="D10165" i="1"/>
  <c r="E10165" i="1"/>
  <c r="D10166" i="1"/>
  <c r="E10166" i="1"/>
  <c r="D10167" i="1"/>
  <c r="E10167" i="1"/>
  <c r="D10168" i="1"/>
  <c r="E10168" i="1"/>
  <c r="D10169" i="1"/>
  <c r="E10169" i="1"/>
  <c r="D10170" i="1"/>
  <c r="E10170" i="1"/>
  <c r="D10171" i="1"/>
  <c r="E10171" i="1"/>
  <c r="D10172" i="1"/>
  <c r="E10172" i="1"/>
  <c r="D10173" i="1"/>
  <c r="E10173" i="1"/>
  <c r="D10174" i="1"/>
  <c r="E10174" i="1"/>
  <c r="D10175" i="1"/>
  <c r="E10175" i="1"/>
  <c r="D10176" i="1"/>
  <c r="E10176" i="1"/>
  <c r="D10177" i="1"/>
  <c r="E10177" i="1"/>
  <c r="D10178" i="1"/>
  <c r="E10178" i="1"/>
  <c r="D10179" i="1"/>
  <c r="E10179" i="1"/>
  <c r="D10180" i="1"/>
  <c r="E10180" i="1"/>
  <c r="D10181" i="1"/>
  <c r="E10181" i="1"/>
  <c r="D10182" i="1"/>
  <c r="E10182" i="1"/>
  <c r="D10183" i="1"/>
  <c r="E10183" i="1"/>
  <c r="D10184" i="1"/>
  <c r="E10184" i="1"/>
  <c r="D10185" i="1"/>
  <c r="E10185" i="1"/>
  <c r="D10186" i="1"/>
  <c r="E10186" i="1"/>
  <c r="D10187" i="1"/>
  <c r="E10187" i="1"/>
  <c r="D10188" i="1"/>
  <c r="E10188" i="1"/>
  <c r="D10189" i="1"/>
  <c r="E10189" i="1"/>
  <c r="D10190" i="1"/>
  <c r="E10190" i="1"/>
  <c r="D10191" i="1"/>
  <c r="E10191" i="1"/>
  <c r="D10192" i="1"/>
  <c r="E10192" i="1"/>
  <c r="D10193" i="1"/>
  <c r="E10193" i="1"/>
  <c r="D10194" i="1"/>
  <c r="E10194" i="1"/>
  <c r="D10195" i="1"/>
  <c r="E10195" i="1"/>
  <c r="D10196" i="1"/>
  <c r="E10196" i="1"/>
  <c r="D10197" i="1"/>
  <c r="E10197" i="1"/>
  <c r="D10198" i="1"/>
  <c r="E10198" i="1"/>
  <c r="D10199" i="1"/>
  <c r="E10199" i="1"/>
  <c r="D10200" i="1"/>
  <c r="E10200" i="1"/>
  <c r="D10201" i="1"/>
  <c r="E10201" i="1"/>
  <c r="D10202" i="1"/>
  <c r="E10202" i="1"/>
  <c r="D10203" i="1"/>
  <c r="E10203" i="1"/>
  <c r="D10204" i="1"/>
  <c r="E10204" i="1"/>
  <c r="D10205" i="1"/>
  <c r="E10205" i="1"/>
  <c r="D10206" i="1"/>
  <c r="E10206" i="1"/>
  <c r="D10207" i="1"/>
  <c r="E10207" i="1"/>
  <c r="D10208" i="1"/>
  <c r="E10208" i="1"/>
  <c r="D10209" i="1"/>
  <c r="E10209" i="1"/>
  <c r="D10210" i="1"/>
  <c r="E10210" i="1"/>
  <c r="D10211" i="1"/>
  <c r="E10211" i="1"/>
  <c r="D10212" i="1"/>
  <c r="E10212" i="1"/>
  <c r="D10213" i="1"/>
  <c r="E10213" i="1"/>
  <c r="D10214" i="1"/>
  <c r="E10214" i="1"/>
  <c r="D10215" i="1"/>
  <c r="E10215" i="1"/>
  <c r="D10216" i="1"/>
  <c r="E10216" i="1"/>
  <c r="D10217" i="1"/>
  <c r="E10217" i="1"/>
  <c r="D10218" i="1"/>
  <c r="E10218" i="1"/>
  <c r="D10219" i="1"/>
  <c r="E10219" i="1"/>
  <c r="D10220" i="1"/>
  <c r="E10220" i="1"/>
  <c r="D10221" i="1"/>
  <c r="E10221" i="1"/>
  <c r="D10222" i="1"/>
  <c r="E10222" i="1"/>
  <c r="D10223" i="1"/>
  <c r="E10223" i="1"/>
  <c r="D10224" i="1"/>
  <c r="E10224" i="1"/>
  <c r="D10225" i="1"/>
  <c r="E10225" i="1"/>
  <c r="D10226" i="1"/>
  <c r="E10226" i="1"/>
  <c r="D10227" i="1"/>
  <c r="E10227" i="1"/>
  <c r="D10228" i="1"/>
  <c r="E10228" i="1"/>
  <c r="D10229" i="1"/>
  <c r="E10229" i="1"/>
  <c r="D10230" i="1"/>
  <c r="E10230" i="1"/>
  <c r="D10231" i="1"/>
  <c r="E10231" i="1"/>
  <c r="D10232" i="1"/>
  <c r="E10232" i="1"/>
  <c r="D10233" i="1"/>
  <c r="E10233" i="1"/>
  <c r="D10234" i="1"/>
  <c r="E10234" i="1"/>
  <c r="D10235" i="1"/>
  <c r="E10235" i="1"/>
  <c r="D10236" i="1"/>
  <c r="E10236" i="1"/>
  <c r="D10237" i="1"/>
  <c r="E10237" i="1"/>
  <c r="D10238" i="1"/>
  <c r="E10238" i="1"/>
  <c r="D10239" i="1"/>
  <c r="E10239" i="1"/>
  <c r="D10240" i="1"/>
  <c r="E10240" i="1"/>
  <c r="D10241" i="1"/>
  <c r="E10241" i="1"/>
  <c r="D10242" i="1"/>
  <c r="E10242" i="1"/>
  <c r="D10243" i="1"/>
  <c r="E10243" i="1"/>
  <c r="D10244" i="1"/>
  <c r="E10244" i="1"/>
  <c r="D10245" i="1"/>
  <c r="E10245" i="1"/>
  <c r="D10246" i="1"/>
  <c r="E10246" i="1"/>
  <c r="D10247" i="1"/>
  <c r="E10247" i="1"/>
  <c r="D10248" i="1"/>
  <c r="E10248" i="1"/>
  <c r="D10249" i="1"/>
  <c r="E10249" i="1"/>
  <c r="D10250" i="1"/>
  <c r="E10250" i="1"/>
  <c r="D10251" i="1"/>
  <c r="E10251" i="1"/>
  <c r="D10252" i="1"/>
  <c r="E10252" i="1"/>
  <c r="D10253" i="1"/>
  <c r="E10253" i="1"/>
  <c r="D10254" i="1"/>
  <c r="E10254" i="1"/>
  <c r="D10255" i="1"/>
  <c r="E10255" i="1"/>
  <c r="D10256" i="1"/>
  <c r="E10256" i="1"/>
  <c r="D10257" i="1"/>
  <c r="E10257" i="1"/>
  <c r="D10258" i="1"/>
  <c r="E10258" i="1"/>
  <c r="D10259" i="1"/>
  <c r="E10259" i="1"/>
  <c r="D10260" i="1"/>
  <c r="E10260" i="1"/>
  <c r="D10261" i="1"/>
  <c r="E10261" i="1"/>
  <c r="D10262" i="1"/>
  <c r="E10262" i="1"/>
  <c r="D10263" i="1"/>
  <c r="E10263" i="1"/>
  <c r="D10264" i="1"/>
  <c r="E10264" i="1"/>
  <c r="D10265" i="1"/>
  <c r="E10265" i="1"/>
  <c r="D10266" i="1"/>
  <c r="E10266" i="1"/>
  <c r="D10267" i="1"/>
  <c r="E10267" i="1"/>
  <c r="D10268" i="1"/>
  <c r="E10268" i="1"/>
  <c r="D10269" i="1"/>
  <c r="E10269" i="1"/>
  <c r="D10270" i="1"/>
  <c r="E10270" i="1"/>
  <c r="D10271" i="1"/>
  <c r="E10271" i="1"/>
  <c r="D10272" i="1"/>
  <c r="E10272" i="1"/>
  <c r="D10273" i="1"/>
  <c r="E10273" i="1"/>
  <c r="D10274" i="1"/>
  <c r="E10274" i="1"/>
  <c r="D10275" i="1"/>
  <c r="E10275" i="1"/>
  <c r="D10276" i="1"/>
  <c r="E10276" i="1"/>
  <c r="D10277" i="1"/>
  <c r="E10277" i="1"/>
  <c r="D10278" i="1"/>
  <c r="E10278" i="1"/>
  <c r="D10279" i="1"/>
  <c r="E10279" i="1"/>
  <c r="D10280" i="1"/>
  <c r="E10280" i="1"/>
  <c r="D10281" i="1"/>
  <c r="E10281" i="1"/>
  <c r="D10282" i="1"/>
  <c r="E10282" i="1"/>
  <c r="D10283" i="1"/>
  <c r="E10283" i="1"/>
  <c r="D10284" i="1"/>
  <c r="E10284" i="1"/>
  <c r="D10285" i="1"/>
  <c r="E10285" i="1"/>
  <c r="D10286" i="1"/>
  <c r="E10286" i="1"/>
  <c r="D10287" i="1"/>
  <c r="E10287" i="1"/>
  <c r="D10288" i="1"/>
  <c r="E10288" i="1"/>
  <c r="D10289" i="1"/>
  <c r="E10289" i="1"/>
  <c r="D10290" i="1"/>
  <c r="E10290" i="1"/>
  <c r="D10291" i="1"/>
  <c r="E10291" i="1"/>
  <c r="D10292" i="1"/>
  <c r="E10292" i="1"/>
  <c r="D10293" i="1"/>
  <c r="E10293" i="1"/>
  <c r="D10294" i="1"/>
  <c r="E10294" i="1"/>
  <c r="D10295" i="1"/>
  <c r="E10295" i="1"/>
  <c r="D10296" i="1"/>
  <c r="E10296" i="1"/>
  <c r="D10297" i="1"/>
  <c r="E10297" i="1"/>
  <c r="D10298" i="1"/>
  <c r="E10298" i="1"/>
  <c r="D10299" i="1"/>
  <c r="E10299" i="1"/>
  <c r="D10300" i="1"/>
  <c r="E10300" i="1"/>
  <c r="D10301" i="1"/>
  <c r="E10301" i="1"/>
  <c r="D10302" i="1"/>
  <c r="E10302" i="1"/>
  <c r="D10303" i="1"/>
  <c r="E10303" i="1"/>
  <c r="D20" i="1"/>
  <c r="E20" i="1"/>
  <c r="D10304" i="1"/>
  <c r="E10304" i="1"/>
  <c r="D10305" i="1"/>
  <c r="E10305" i="1"/>
  <c r="D10306" i="1"/>
  <c r="E10306" i="1"/>
  <c r="D10307" i="1"/>
  <c r="E10307" i="1"/>
  <c r="D10308" i="1"/>
  <c r="E10308" i="1"/>
  <c r="D10309" i="1"/>
  <c r="E10309" i="1"/>
  <c r="D10310" i="1"/>
  <c r="E10310" i="1"/>
  <c r="D10311" i="1"/>
  <c r="E10311" i="1"/>
  <c r="D10312" i="1"/>
  <c r="E10312" i="1"/>
  <c r="D10313" i="1"/>
  <c r="E10313" i="1"/>
  <c r="D10314" i="1"/>
  <c r="E10314" i="1"/>
  <c r="D10315" i="1"/>
  <c r="E10315" i="1"/>
  <c r="D10316" i="1"/>
  <c r="E10316" i="1"/>
  <c r="D10317" i="1"/>
  <c r="E10317" i="1"/>
  <c r="D10318" i="1"/>
  <c r="E10318" i="1"/>
  <c r="D10319" i="1"/>
  <c r="E10319" i="1"/>
  <c r="D10320" i="1"/>
  <c r="E10320" i="1"/>
  <c r="D10321" i="1"/>
  <c r="E10321" i="1"/>
  <c r="D10322" i="1"/>
  <c r="E10322" i="1"/>
  <c r="D10323" i="1"/>
  <c r="E10323" i="1"/>
  <c r="D10324" i="1"/>
  <c r="E10324" i="1"/>
  <c r="D10325" i="1"/>
  <c r="E10325" i="1"/>
  <c r="D10326" i="1"/>
  <c r="E10326" i="1"/>
  <c r="D10327" i="1"/>
  <c r="E10327" i="1"/>
  <c r="D10328" i="1"/>
  <c r="E10328" i="1"/>
  <c r="D10329" i="1"/>
  <c r="E10329" i="1"/>
  <c r="D10330" i="1"/>
  <c r="E10330" i="1"/>
  <c r="D10331" i="1"/>
  <c r="E10331" i="1"/>
  <c r="D10332" i="1"/>
  <c r="E10332" i="1"/>
  <c r="D10333" i="1"/>
  <c r="E10333" i="1"/>
  <c r="D10334" i="1"/>
  <c r="E10334" i="1"/>
  <c r="D10335" i="1"/>
  <c r="E10335" i="1"/>
  <c r="D10336" i="1"/>
  <c r="E10336" i="1"/>
  <c r="D10337" i="1"/>
  <c r="E10337" i="1"/>
  <c r="D10338" i="1"/>
  <c r="E10338" i="1"/>
  <c r="D10339" i="1"/>
  <c r="E10339" i="1"/>
  <c r="D10340" i="1"/>
  <c r="E10340" i="1"/>
  <c r="D10341" i="1"/>
  <c r="E10341" i="1"/>
  <c r="D10342" i="1"/>
  <c r="E10342" i="1"/>
  <c r="D21" i="1"/>
  <c r="E21" i="1"/>
  <c r="D22" i="1"/>
  <c r="E22" i="1"/>
  <c r="D10343" i="1"/>
  <c r="E10343" i="1"/>
  <c r="D23" i="1"/>
  <c r="E23" i="1"/>
  <c r="D10344" i="1"/>
  <c r="E10344" i="1"/>
  <c r="D24" i="1"/>
  <c r="E24" i="1"/>
  <c r="D10345" i="1"/>
  <c r="E10345" i="1"/>
  <c r="D10346" i="1"/>
  <c r="E10346" i="1"/>
  <c r="D10347" i="1"/>
  <c r="E10347" i="1"/>
  <c r="D10348" i="1"/>
  <c r="E10348" i="1"/>
  <c r="D10349" i="1"/>
  <c r="E10349" i="1"/>
  <c r="D10350" i="1"/>
  <c r="E10350" i="1"/>
  <c r="D10351" i="1"/>
  <c r="E10351" i="1"/>
  <c r="D10352" i="1"/>
  <c r="E10352" i="1"/>
  <c r="D25" i="1"/>
  <c r="E25" i="1"/>
  <c r="D26" i="1"/>
  <c r="E26" i="1"/>
  <c r="D10353" i="1"/>
  <c r="E10353" i="1"/>
  <c r="D10354" i="1"/>
  <c r="E10354" i="1"/>
  <c r="D10355" i="1"/>
  <c r="E10355" i="1"/>
  <c r="D10356" i="1"/>
  <c r="E10356" i="1"/>
  <c r="D10357" i="1"/>
  <c r="E10357" i="1"/>
  <c r="D10358" i="1"/>
  <c r="E10358" i="1"/>
  <c r="D10359" i="1"/>
  <c r="E10359" i="1"/>
  <c r="D10360" i="1"/>
  <c r="E10360" i="1"/>
  <c r="D10361" i="1"/>
  <c r="E10361" i="1"/>
  <c r="D10362" i="1"/>
  <c r="E10362" i="1"/>
  <c r="D10363" i="1"/>
  <c r="E10363" i="1"/>
  <c r="D10364" i="1"/>
  <c r="E10364" i="1"/>
  <c r="D10365" i="1"/>
  <c r="E10365" i="1"/>
  <c r="D10366" i="1"/>
  <c r="E10366" i="1"/>
  <c r="D10367" i="1"/>
  <c r="E10367" i="1"/>
  <c r="D10368" i="1"/>
  <c r="E10368" i="1"/>
  <c r="D10369" i="1"/>
  <c r="E10369" i="1"/>
  <c r="D10370" i="1"/>
  <c r="E10370" i="1"/>
  <c r="D10371" i="1"/>
  <c r="E10371" i="1"/>
  <c r="D10372" i="1"/>
  <c r="E10372" i="1"/>
  <c r="D10373" i="1"/>
  <c r="E10373" i="1"/>
  <c r="D27" i="1"/>
  <c r="E27" i="1"/>
  <c r="D10374" i="1"/>
  <c r="E10374" i="1"/>
  <c r="D10375" i="1"/>
  <c r="E10375" i="1"/>
  <c r="D10376" i="1"/>
  <c r="E10376" i="1"/>
  <c r="D28" i="1"/>
  <c r="E28" i="1"/>
  <c r="D10377" i="1"/>
  <c r="E10377" i="1"/>
  <c r="D10378" i="1"/>
  <c r="E10378" i="1"/>
  <c r="D10379" i="1"/>
  <c r="E10379" i="1"/>
  <c r="D10380" i="1"/>
  <c r="E10380" i="1"/>
  <c r="D10381" i="1"/>
  <c r="E10381" i="1"/>
  <c r="D10382" i="1"/>
  <c r="E10382" i="1"/>
  <c r="D10383" i="1"/>
  <c r="E10383" i="1"/>
  <c r="D10384" i="1"/>
  <c r="E10384" i="1"/>
  <c r="D10385" i="1"/>
  <c r="E10385" i="1"/>
  <c r="D10386" i="1"/>
  <c r="E10386" i="1"/>
  <c r="D10387" i="1"/>
  <c r="E10387" i="1"/>
  <c r="D10388" i="1"/>
  <c r="E10388" i="1"/>
  <c r="D10389" i="1"/>
  <c r="E10389" i="1"/>
  <c r="D10390" i="1"/>
  <c r="E10390" i="1"/>
  <c r="D10391" i="1"/>
  <c r="E10391" i="1"/>
  <c r="D10392" i="1"/>
  <c r="E10392" i="1"/>
  <c r="D10393" i="1"/>
  <c r="E10393" i="1"/>
  <c r="D10394" i="1"/>
  <c r="E10394" i="1"/>
  <c r="D10395" i="1"/>
  <c r="E10395" i="1"/>
  <c r="D10396" i="1"/>
  <c r="E10396" i="1"/>
  <c r="D10397" i="1"/>
  <c r="E10397" i="1"/>
  <c r="D10398" i="1"/>
  <c r="E10398" i="1"/>
  <c r="D10399" i="1"/>
  <c r="E10399" i="1"/>
  <c r="D10400" i="1"/>
  <c r="E10400" i="1"/>
  <c r="D10401" i="1"/>
  <c r="E10401" i="1"/>
  <c r="D10402" i="1"/>
  <c r="E10402" i="1"/>
  <c r="D10403" i="1"/>
  <c r="E10403" i="1"/>
  <c r="D10404" i="1"/>
  <c r="E10404" i="1"/>
  <c r="D10405" i="1"/>
  <c r="E10405" i="1"/>
  <c r="D10406" i="1"/>
  <c r="E10406" i="1"/>
  <c r="D29" i="1"/>
  <c r="E29" i="1"/>
  <c r="D30" i="1"/>
  <c r="E30" i="1"/>
  <c r="D10407" i="1"/>
  <c r="E10407" i="1"/>
  <c r="D10408" i="1"/>
  <c r="E10408" i="1"/>
  <c r="D10409" i="1"/>
  <c r="E10409" i="1"/>
  <c r="D10410" i="1"/>
  <c r="E10410" i="1"/>
  <c r="D10411" i="1"/>
  <c r="E10411" i="1"/>
  <c r="D10412" i="1"/>
  <c r="E10412" i="1"/>
  <c r="D10413" i="1"/>
  <c r="E10413" i="1"/>
  <c r="D10414" i="1"/>
  <c r="E10414" i="1"/>
  <c r="D10415" i="1"/>
  <c r="E10415" i="1"/>
  <c r="D10416" i="1"/>
  <c r="E10416" i="1"/>
  <c r="D10417" i="1"/>
  <c r="E10417" i="1"/>
  <c r="D10418" i="1"/>
  <c r="E10418" i="1"/>
  <c r="D10419" i="1"/>
  <c r="E10419" i="1"/>
  <c r="D10420" i="1"/>
  <c r="E10420" i="1"/>
  <c r="D10421" i="1"/>
  <c r="E10421" i="1"/>
  <c r="D10422" i="1"/>
  <c r="E10422" i="1"/>
  <c r="D10423" i="1"/>
  <c r="E10423" i="1"/>
  <c r="D10424" i="1"/>
  <c r="E10424" i="1"/>
  <c r="D10425" i="1"/>
  <c r="E10425" i="1"/>
  <c r="D10426" i="1"/>
  <c r="E10426" i="1"/>
  <c r="D10427" i="1"/>
  <c r="E10427" i="1"/>
  <c r="D10428" i="1"/>
  <c r="E10428" i="1"/>
  <c r="D10429" i="1"/>
  <c r="E10429" i="1"/>
  <c r="D10430" i="1"/>
  <c r="E10430" i="1"/>
  <c r="D10431" i="1"/>
  <c r="E10431" i="1"/>
  <c r="D10432" i="1"/>
  <c r="E10432" i="1"/>
  <c r="D10433" i="1"/>
  <c r="E10433" i="1"/>
  <c r="D10434" i="1"/>
  <c r="E10434" i="1"/>
  <c r="D10435" i="1"/>
  <c r="E10435" i="1"/>
  <c r="D10436" i="1"/>
  <c r="E10436" i="1"/>
  <c r="D10437" i="1"/>
  <c r="E10437" i="1"/>
  <c r="D10438" i="1"/>
  <c r="E10438" i="1"/>
  <c r="D10439" i="1"/>
  <c r="E10439" i="1"/>
  <c r="D10440" i="1"/>
  <c r="E10440" i="1"/>
  <c r="D10441" i="1"/>
  <c r="E10441" i="1"/>
  <c r="D10442" i="1"/>
  <c r="E10442" i="1"/>
  <c r="D10443" i="1"/>
  <c r="E10443" i="1"/>
  <c r="D10444" i="1"/>
  <c r="E10444" i="1"/>
  <c r="D10445" i="1"/>
  <c r="E10445" i="1"/>
  <c r="D10446" i="1"/>
  <c r="E10446" i="1"/>
  <c r="D10447" i="1"/>
  <c r="E10447" i="1"/>
  <c r="D31" i="1"/>
  <c r="E31" i="1"/>
  <c r="D32" i="1"/>
  <c r="E32" i="1"/>
  <c r="D10448" i="1"/>
  <c r="E10448" i="1"/>
  <c r="D10449" i="1"/>
  <c r="E10449" i="1"/>
  <c r="D10450" i="1"/>
  <c r="E10450" i="1"/>
  <c r="D10451" i="1"/>
  <c r="E10451" i="1"/>
  <c r="D10452" i="1"/>
  <c r="E10452" i="1"/>
  <c r="D10453" i="1"/>
  <c r="E10453" i="1"/>
  <c r="D10454" i="1"/>
  <c r="E10454" i="1"/>
  <c r="D10455" i="1"/>
  <c r="E10455" i="1"/>
  <c r="D10456" i="1"/>
  <c r="E10456" i="1"/>
  <c r="D10457" i="1"/>
  <c r="E10457" i="1"/>
  <c r="D10458" i="1"/>
  <c r="E10458" i="1"/>
  <c r="D10459" i="1"/>
  <c r="E10459" i="1"/>
  <c r="D10460" i="1"/>
  <c r="E10460" i="1"/>
  <c r="D10461" i="1"/>
  <c r="E10461" i="1"/>
  <c r="D10462" i="1"/>
  <c r="E10462" i="1"/>
  <c r="D10463" i="1"/>
  <c r="E10463" i="1"/>
  <c r="D10464" i="1"/>
  <c r="E10464" i="1"/>
  <c r="D10465" i="1"/>
  <c r="E10465" i="1"/>
  <c r="D10466" i="1"/>
  <c r="E10466" i="1"/>
  <c r="D10467" i="1"/>
  <c r="E10467" i="1"/>
  <c r="D10468" i="1"/>
  <c r="E10468" i="1"/>
  <c r="D10469" i="1"/>
  <c r="E10469" i="1"/>
  <c r="D10470" i="1"/>
  <c r="E10470" i="1"/>
  <c r="D10471" i="1"/>
  <c r="E10471" i="1"/>
  <c r="D10472" i="1"/>
  <c r="E10472" i="1"/>
  <c r="D10473" i="1"/>
  <c r="E10473" i="1"/>
  <c r="D10474" i="1"/>
  <c r="E10474" i="1"/>
  <c r="D10475" i="1"/>
  <c r="E10475" i="1"/>
  <c r="D10476" i="1"/>
  <c r="E10476" i="1"/>
  <c r="D10477" i="1"/>
  <c r="E10477" i="1"/>
  <c r="D10478" i="1"/>
  <c r="E10478" i="1"/>
  <c r="D10479" i="1"/>
  <c r="E10479" i="1"/>
  <c r="D10480" i="1"/>
  <c r="E10480" i="1"/>
  <c r="D10481" i="1"/>
  <c r="E10481" i="1"/>
  <c r="D10482" i="1"/>
  <c r="E10482" i="1"/>
  <c r="D10483" i="1"/>
  <c r="E10483" i="1"/>
  <c r="D10484" i="1"/>
  <c r="E10484" i="1"/>
  <c r="D10485" i="1"/>
  <c r="E10485" i="1"/>
  <c r="D10486" i="1"/>
  <c r="E10486" i="1"/>
  <c r="D10487" i="1"/>
  <c r="E10487" i="1"/>
  <c r="D10488" i="1"/>
  <c r="E10488" i="1"/>
  <c r="D10489" i="1"/>
  <c r="E10489" i="1"/>
  <c r="D10490" i="1"/>
  <c r="E10490" i="1"/>
  <c r="D10491" i="1"/>
  <c r="E10491" i="1"/>
  <c r="D10492" i="1"/>
  <c r="E10492" i="1"/>
  <c r="D10493" i="1"/>
  <c r="E10493" i="1"/>
  <c r="D10494" i="1"/>
  <c r="E10494" i="1"/>
  <c r="D10495" i="1"/>
  <c r="E10495" i="1"/>
  <c r="D10496" i="1"/>
  <c r="E10496" i="1"/>
  <c r="D10497" i="1"/>
  <c r="E10497" i="1"/>
  <c r="D10498" i="1"/>
  <c r="E10498" i="1"/>
  <c r="D10499" i="1"/>
  <c r="E10499" i="1"/>
  <c r="D10500" i="1"/>
  <c r="E10500" i="1"/>
  <c r="D10501" i="1"/>
  <c r="E10501" i="1"/>
  <c r="D10502" i="1"/>
  <c r="E10502" i="1"/>
  <c r="D10503" i="1"/>
  <c r="E10503" i="1"/>
  <c r="D10504" i="1"/>
  <c r="E10504" i="1"/>
  <c r="D4193" i="1"/>
  <c r="E4193" i="1"/>
  <c r="D5294" i="1"/>
  <c r="E5294" i="1"/>
  <c r="D5295" i="1"/>
  <c r="E5295" i="1"/>
  <c r="D4822" i="1"/>
  <c r="E4822" i="1"/>
  <c r="D5296" i="1"/>
  <c r="E5296" i="1"/>
  <c r="D8995" i="1"/>
  <c r="E8995" i="1"/>
  <c r="D8996" i="1"/>
  <c r="E8996" i="1"/>
  <c r="D8997" i="1"/>
  <c r="E8997" i="1"/>
  <c r="D5297" i="1"/>
  <c r="E5297" i="1"/>
  <c r="D8998" i="1"/>
  <c r="E8998" i="1"/>
  <c r="D5298" i="1"/>
  <c r="E5298" i="1"/>
  <c r="D8999" i="1"/>
  <c r="E8999" i="1"/>
  <c r="D5299" i="1"/>
  <c r="E5299" i="1"/>
  <c r="D5300" i="1"/>
  <c r="E5300" i="1"/>
  <c r="D4823" i="1"/>
  <c r="E4823" i="1"/>
  <c r="D4824" i="1"/>
  <c r="E4824" i="1"/>
  <c r="D5301" i="1"/>
  <c r="E5301" i="1"/>
  <c r="D4194" i="1"/>
  <c r="E4194" i="1"/>
  <c r="D4195" i="1"/>
  <c r="E4195" i="1"/>
  <c r="D4196" i="1"/>
  <c r="E4196" i="1"/>
  <c r="D5302" i="1"/>
  <c r="E5302" i="1"/>
  <c r="D5303" i="1"/>
  <c r="E5303" i="1"/>
  <c r="D9000" i="1"/>
  <c r="E9000" i="1"/>
  <c r="D9001" i="1"/>
  <c r="E9001" i="1"/>
  <c r="D9002" i="1"/>
  <c r="E9002" i="1"/>
  <c r="D5304" i="1"/>
  <c r="E5304" i="1"/>
  <c r="D5305" i="1"/>
  <c r="E5305" i="1"/>
  <c r="D5306" i="1"/>
  <c r="E5306" i="1"/>
  <c r="D5307" i="1"/>
  <c r="E5307" i="1"/>
  <c r="D9003" i="1"/>
  <c r="E9003" i="1"/>
  <c r="D4825" i="1"/>
  <c r="E4825" i="1"/>
  <c r="D4826" i="1"/>
  <c r="E4826" i="1"/>
  <c r="D4197" i="1"/>
  <c r="E4197" i="1"/>
  <c r="D4198" i="1"/>
  <c r="E4198" i="1"/>
  <c r="D5308" i="1"/>
  <c r="E5308" i="1"/>
  <c r="D5309" i="1"/>
  <c r="E5309" i="1"/>
  <c r="D5310" i="1"/>
  <c r="E5310" i="1"/>
  <c r="D4827" i="1"/>
  <c r="E4827" i="1"/>
  <c r="D4828" i="1"/>
  <c r="E4828" i="1"/>
  <c r="D4199" i="1"/>
  <c r="E4199" i="1"/>
  <c r="D4200" i="1"/>
  <c r="E4200" i="1"/>
  <c r="D4201" i="1"/>
  <c r="E4201" i="1"/>
  <c r="D4202" i="1"/>
  <c r="E4202" i="1"/>
  <c r="D4203" i="1"/>
  <c r="E4203" i="1"/>
  <c r="D4204" i="1"/>
  <c r="E4204" i="1"/>
  <c r="D5311" i="1"/>
  <c r="E5311" i="1"/>
  <c r="D4829" i="1"/>
  <c r="E4829" i="1"/>
  <c r="D4830" i="1"/>
  <c r="E4830" i="1"/>
  <c r="D9004" i="1"/>
  <c r="E9004" i="1"/>
  <c r="D9005" i="1"/>
  <c r="E9005" i="1"/>
  <c r="D9006" i="1"/>
  <c r="E9006" i="1"/>
  <c r="D5312" i="1"/>
  <c r="E5312" i="1"/>
  <c r="D9007" i="1"/>
  <c r="E9007" i="1"/>
  <c r="D5313" i="1"/>
  <c r="E5313" i="1"/>
  <c r="D5314" i="1"/>
  <c r="E5314" i="1"/>
  <c r="D9008" i="1"/>
  <c r="E9008" i="1"/>
  <c r="D9009" i="1"/>
  <c r="E9009" i="1"/>
  <c r="D5315" i="1"/>
  <c r="E5315" i="1"/>
  <c r="D5316" i="1"/>
  <c r="E5316" i="1"/>
  <c r="D9010" i="1"/>
  <c r="E9010" i="1"/>
  <c r="D9011" i="1"/>
  <c r="E9011" i="1"/>
  <c r="D9012" i="1"/>
  <c r="E9012" i="1"/>
  <c r="D9013" i="1"/>
  <c r="E9013" i="1"/>
  <c r="D9014" i="1"/>
  <c r="E9014" i="1"/>
  <c r="D9015" i="1"/>
  <c r="E9015" i="1"/>
  <c r="D4205" i="1"/>
  <c r="E4205" i="1"/>
  <c r="D4206" i="1"/>
  <c r="E4206" i="1"/>
  <c r="D4207" i="1"/>
  <c r="E4207" i="1"/>
  <c r="D5317" i="1"/>
  <c r="E5317" i="1"/>
  <c r="D4208" i="1"/>
  <c r="E4208" i="1"/>
  <c r="D5318" i="1"/>
  <c r="E5318" i="1"/>
  <c r="D4209" i="1"/>
  <c r="E4209" i="1"/>
  <c r="D4210" i="1"/>
  <c r="E4210" i="1"/>
  <c r="D4211" i="1"/>
  <c r="E4211" i="1"/>
  <c r="D9016" i="1"/>
  <c r="E9016" i="1"/>
  <c r="D5319" i="1"/>
  <c r="E5319" i="1"/>
  <c r="D9017" i="1"/>
  <c r="E9017" i="1"/>
  <c r="D9018" i="1"/>
  <c r="E9018" i="1"/>
  <c r="D4212" i="1"/>
  <c r="E4212" i="1"/>
  <c r="D4213" i="1"/>
  <c r="E4213" i="1"/>
  <c r="D4214" i="1"/>
  <c r="E4214" i="1"/>
  <c r="D9019" i="1"/>
  <c r="E9019" i="1"/>
  <c r="D9020" i="1"/>
  <c r="E9020" i="1"/>
  <c r="D9021" i="1"/>
  <c r="E9021" i="1"/>
  <c r="D9022" i="1"/>
  <c r="E9022" i="1"/>
  <c r="D9023" i="1"/>
  <c r="E9023" i="1"/>
  <c r="D9024" i="1"/>
  <c r="E9024" i="1"/>
  <c r="D9025" i="1"/>
  <c r="E9025" i="1"/>
  <c r="D9026" i="1"/>
  <c r="E9026" i="1"/>
  <c r="D4831" i="1"/>
  <c r="E4831" i="1"/>
  <c r="D5320" i="1"/>
  <c r="E5320" i="1"/>
  <c r="D4832" i="1"/>
  <c r="E4832" i="1"/>
  <c r="D4833" i="1"/>
  <c r="E4833" i="1"/>
  <c r="D5321" i="1"/>
  <c r="E5321" i="1"/>
  <c r="D9027" i="1"/>
  <c r="E9027" i="1"/>
  <c r="D5322" i="1"/>
  <c r="E5322" i="1"/>
  <c r="D5323" i="1"/>
  <c r="E5323" i="1"/>
  <c r="D4834" i="1"/>
  <c r="E4834" i="1"/>
  <c r="D4835" i="1"/>
  <c r="E4835" i="1"/>
  <c r="D9028" i="1"/>
  <c r="E9028" i="1"/>
  <c r="D9029" i="1"/>
  <c r="E9029" i="1"/>
  <c r="D9030" i="1"/>
  <c r="E9030" i="1"/>
  <c r="D5324" i="1"/>
  <c r="E5324" i="1"/>
  <c r="D5325" i="1"/>
  <c r="E5325" i="1"/>
  <c r="D5326" i="1"/>
  <c r="E5326" i="1"/>
  <c r="D5327" i="1"/>
  <c r="E5327" i="1"/>
  <c r="D4836" i="1"/>
  <c r="E4836" i="1"/>
  <c r="D4837" i="1"/>
  <c r="E4837" i="1"/>
  <c r="D5328" i="1"/>
  <c r="E5328" i="1"/>
  <c r="D5329" i="1"/>
  <c r="E5329" i="1"/>
  <c r="D5330" i="1"/>
  <c r="E5330" i="1"/>
  <c r="D4215" i="1"/>
  <c r="E4215" i="1"/>
  <c r="D5331" i="1"/>
  <c r="E5331" i="1"/>
  <c r="D5332" i="1"/>
  <c r="E5332" i="1"/>
  <c r="D5333" i="1"/>
  <c r="E5333" i="1"/>
  <c r="D5334" i="1"/>
  <c r="E5334" i="1"/>
  <c r="D5335" i="1"/>
  <c r="E5335" i="1"/>
  <c r="D5336" i="1"/>
  <c r="E5336" i="1"/>
  <c r="D9031" i="1"/>
  <c r="E9031" i="1"/>
  <c r="D4838" i="1"/>
  <c r="E4838" i="1"/>
  <c r="D4839" i="1"/>
  <c r="E4839" i="1"/>
  <c r="D4840" i="1"/>
  <c r="E4840" i="1"/>
  <c r="D4841" i="1"/>
  <c r="E4841" i="1"/>
  <c r="D5337" i="1"/>
  <c r="E5337" i="1"/>
  <c r="D5338" i="1"/>
  <c r="E5338" i="1"/>
  <c r="D5339" i="1"/>
  <c r="E5339" i="1"/>
  <c r="D5340" i="1"/>
  <c r="E5340" i="1"/>
  <c r="D4216" i="1"/>
  <c r="E4216" i="1"/>
  <c r="D4842" i="1"/>
  <c r="E4842" i="1"/>
  <c r="D5341" i="1"/>
  <c r="E5341" i="1"/>
  <c r="D4843" i="1"/>
  <c r="E4843" i="1"/>
  <c r="D4844" i="1"/>
  <c r="E4844" i="1"/>
  <c r="D4217" i="1"/>
  <c r="E4217" i="1"/>
  <c r="D9032" i="1"/>
  <c r="E9032" i="1"/>
  <c r="D9033" i="1"/>
  <c r="E9033" i="1"/>
  <c r="D9034" i="1"/>
  <c r="E9034" i="1"/>
  <c r="D9035" i="1"/>
  <c r="E9035" i="1"/>
  <c r="D9036" i="1"/>
  <c r="E9036" i="1"/>
  <c r="D4218" i="1"/>
  <c r="E4218" i="1"/>
  <c r="D4845" i="1"/>
  <c r="E4845" i="1"/>
  <c r="D4219" i="1"/>
  <c r="E4219" i="1"/>
  <c r="D4846" i="1"/>
  <c r="E4846" i="1"/>
  <c r="D5342" i="1"/>
  <c r="E5342" i="1"/>
  <c r="D5343" i="1"/>
  <c r="E5343" i="1"/>
  <c r="D4220" i="1"/>
  <c r="E4220" i="1"/>
  <c r="D4221" i="1"/>
  <c r="E4221" i="1"/>
  <c r="D5344" i="1"/>
  <c r="E5344" i="1"/>
  <c r="D5345" i="1"/>
  <c r="E5345" i="1"/>
  <c r="D5346" i="1"/>
  <c r="E5346" i="1"/>
  <c r="D5347" i="1"/>
  <c r="E5347" i="1"/>
  <c r="D5348" i="1"/>
  <c r="E5348" i="1"/>
  <c r="D5349" i="1"/>
  <c r="E5349" i="1"/>
  <c r="D5350" i="1"/>
  <c r="E5350" i="1"/>
  <c r="D5351" i="1"/>
  <c r="E5351" i="1"/>
  <c r="D5352" i="1"/>
  <c r="E5352" i="1"/>
  <c r="D5353" i="1"/>
  <c r="E5353" i="1"/>
  <c r="D5354" i="1"/>
  <c r="E5354" i="1"/>
  <c r="D5355" i="1"/>
  <c r="E5355" i="1"/>
  <c r="D9037" i="1"/>
  <c r="E9037" i="1"/>
  <c r="D5356" i="1"/>
  <c r="E5356" i="1"/>
  <c r="D5357" i="1"/>
  <c r="E5357" i="1"/>
  <c r="D5358" i="1"/>
  <c r="E5358" i="1"/>
  <c r="D5359" i="1"/>
  <c r="E5359" i="1"/>
  <c r="D4222" i="1"/>
  <c r="E4222" i="1"/>
  <c r="D4223" i="1"/>
  <c r="E4223" i="1"/>
  <c r="D4224" i="1"/>
  <c r="E4224" i="1"/>
  <c r="D9038" i="1"/>
  <c r="E9038" i="1"/>
  <c r="D4225" i="1"/>
  <c r="E4225" i="1"/>
  <c r="D5360" i="1"/>
  <c r="E5360" i="1"/>
  <c r="D5361" i="1"/>
  <c r="E5361" i="1"/>
  <c r="D4226" i="1"/>
  <c r="E4226" i="1"/>
  <c r="D4227" i="1"/>
  <c r="E4227" i="1"/>
  <c r="D4228" i="1"/>
  <c r="E4228" i="1"/>
  <c r="D4229" i="1"/>
  <c r="E4229" i="1"/>
  <c r="D4230" i="1"/>
  <c r="E4230" i="1"/>
  <c r="D4231" i="1"/>
  <c r="E4231" i="1"/>
  <c r="D9039" i="1"/>
  <c r="E9039" i="1"/>
  <c r="D9040" i="1"/>
  <c r="E9040" i="1"/>
  <c r="D5362" i="1"/>
  <c r="E5362" i="1"/>
  <c r="D5363" i="1"/>
  <c r="E5363" i="1"/>
  <c r="D5364" i="1"/>
  <c r="E5364" i="1"/>
  <c r="D9041" i="1"/>
  <c r="E9041" i="1"/>
  <c r="D5365" i="1"/>
  <c r="E5365" i="1"/>
  <c r="D5366" i="1"/>
  <c r="E5366" i="1"/>
  <c r="D5367" i="1"/>
  <c r="E5367" i="1"/>
  <c r="D5368" i="1"/>
  <c r="E5368" i="1"/>
  <c r="D9042" i="1"/>
  <c r="E9042" i="1"/>
  <c r="D9043" i="1"/>
  <c r="E9043" i="1"/>
  <c r="D9044" i="1"/>
  <c r="E9044" i="1"/>
  <c r="D4847" i="1"/>
  <c r="E4847" i="1"/>
  <c r="D9045" i="1"/>
  <c r="E9045" i="1"/>
  <c r="D9046" i="1"/>
  <c r="E9046" i="1"/>
  <c r="D9047" i="1"/>
  <c r="E9047" i="1"/>
  <c r="D4232" i="1"/>
  <c r="E4232" i="1"/>
  <c r="D4233" i="1"/>
  <c r="E4233" i="1"/>
  <c r="D5369" i="1"/>
  <c r="E5369" i="1"/>
  <c r="D5370" i="1"/>
  <c r="E5370" i="1"/>
  <c r="D4848" i="1"/>
  <c r="E4848" i="1"/>
  <c r="D4234" i="1"/>
  <c r="E4234" i="1"/>
  <c r="D9048" i="1"/>
  <c r="E9048" i="1"/>
  <c r="D4849" i="1"/>
  <c r="E4849" i="1"/>
  <c r="D5371" i="1"/>
  <c r="E5371" i="1"/>
  <c r="D9049" i="1"/>
  <c r="E9049" i="1"/>
  <c r="D5372" i="1"/>
  <c r="E5372" i="1"/>
  <c r="D5373" i="1"/>
  <c r="E5373" i="1"/>
  <c r="D9050" i="1"/>
  <c r="E9050" i="1"/>
  <c r="D5374" i="1"/>
  <c r="E5374" i="1"/>
  <c r="D5375" i="1"/>
  <c r="E5375" i="1"/>
  <c r="D5376" i="1"/>
  <c r="E5376" i="1"/>
  <c r="D4235" i="1"/>
  <c r="E4235" i="1"/>
  <c r="D9051" i="1"/>
  <c r="E9051" i="1"/>
  <c r="D4850" i="1"/>
  <c r="E4850" i="1"/>
  <c r="D4236" i="1"/>
  <c r="E4236" i="1"/>
  <c r="D4237" i="1"/>
  <c r="E4237" i="1"/>
  <c r="D4238" i="1"/>
  <c r="E4238" i="1"/>
  <c r="D4239" i="1"/>
  <c r="E4239" i="1"/>
  <c r="D4240" i="1"/>
  <c r="E4240" i="1"/>
  <c r="D4241" i="1"/>
  <c r="E4241" i="1"/>
  <c r="D5377" i="1"/>
  <c r="E5377" i="1"/>
  <c r="D4851" i="1"/>
  <c r="E4851" i="1"/>
  <c r="D4242" i="1"/>
  <c r="E4242" i="1"/>
  <c r="D4243" i="1"/>
  <c r="E4243" i="1"/>
  <c r="D9052" i="1"/>
  <c r="E9052" i="1"/>
  <c r="D5378" i="1"/>
  <c r="E5378" i="1"/>
  <c r="D5379" i="1"/>
  <c r="E5379" i="1"/>
  <c r="D4244" i="1"/>
  <c r="E4244" i="1"/>
  <c r="D9053" i="1"/>
  <c r="E9053" i="1"/>
  <c r="D5380" i="1"/>
  <c r="E5380" i="1"/>
  <c r="D4852" i="1"/>
  <c r="E4852" i="1"/>
  <c r="D5381" i="1"/>
  <c r="E5381" i="1"/>
  <c r="D4853" i="1"/>
  <c r="E4853" i="1"/>
  <c r="D4854" i="1"/>
  <c r="E4854" i="1"/>
  <c r="D9054" i="1"/>
  <c r="E9054" i="1"/>
  <c r="D5382" i="1"/>
  <c r="E5382" i="1"/>
  <c r="D4245" i="1"/>
  <c r="E4245" i="1"/>
  <c r="D4246" i="1"/>
  <c r="E4246" i="1"/>
  <c r="D4247" i="1"/>
  <c r="E4247" i="1"/>
  <c r="D5383" i="1"/>
  <c r="E5383" i="1"/>
  <c r="D5384" i="1"/>
  <c r="E5384" i="1"/>
  <c r="D5385" i="1"/>
  <c r="E5385" i="1"/>
  <c r="D5386" i="1"/>
  <c r="E5386" i="1"/>
  <c r="D5387" i="1"/>
  <c r="E5387" i="1"/>
  <c r="D5388" i="1"/>
  <c r="E5388" i="1"/>
  <c r="D5389" i="1"/>
  <c r="E5389" i="1"/>
  <c r="D5390" i="1"/>
  <c r="E5390" i="1"/>
  <c r="D5391" i="1"/>
  <c r="E5391" i="1"/>
  <c r="D5392" i="1"/>
  <c r="E5392" i="1"/>
  <c r="D5393" i="1"/>
  <c r="E5393" i="1"/>
  <c r="D5394" i="1"/>
  <c r="E5394" i="1"/>
  <c r="D5395" i="1"/>
  <c r="E5395" i="1"/>
  <c r="D5396" i="1"/>
  <c r="E5396" i="1"/>
  <c r="D9055" i="1"/>
  <c r="E9055" i="1"/>
  <c r="D9056" i="1"/>
  <c r="E9056" i="1"/>
  <c r="D9057" i="1"/>
  <c r="E9057" i="1"/>
  <c r="D9058" i="1"/>
  <c r="E9058" i="1"/>
  <c r="D5397" i="1"/>
  <c r="E5397" i="1"/>
  <c r="D5398" i="1"/>
  <c r="E5398" i="1"/>
  <c r="D5399" i="1"/>
  <c r="E5399" i="1"/>
  <c r="D5400" i="1"/>
  <c r="E5400" i="1"/>
  <c r="D4855" i="1"/>
  <c r="E4855" i="1"/>
  <c r="D4856" i="1"/>
  <c r="E4856" i="1"/>
  <c r="D4248" i="1"/>
  <c r="E4248" i="1"/>
  <c r="D4249" i="1"/>
  <c r="E4249" i="1"/>
  <c r="D4250" i="1"/>
  <c r="E4250" i="1"/>
  <c r="D4251" i="1"/>
  <c r="E4251" i="1"/>
  <c r="D4252" i="1"/>
  <c r="E4252" i="1"/>
  <c r="D4253" i="1"/>
  <c r="E4253" i="1"/>
  <c r="D4857" i="1"/>
  <c r="E4857" i="1"/>
  <c r="D4858" i="1"/>
  <c r="E4858" i="1"/>
  <c r="D4859" i="1"/>
  <c r="E4859" i="1"/>
  <c r="D4860" i="1"/>
  <c r="E4860" i="1"/>
  <c r="D9059" i="1"/>
  <c r="E9059" i="1"/>
  <c r="D4861" i="1"/>
  <c r="E4861" i="1"/>
  <c r="D9060" i="1"/>
  <c r="E9060" i="1"/>
  <c r="D4254" i="1"/>
  <c r="E4254" i="1"/>
  <c r="D4255" i="1"/>
  <c r="E4255" i="1"/>
  <c r="D4256" i="1"/>
  <c r="E4256" i="1"/>
  <c r="D4257" i="1"/>
  <c r="E4257" i="1"/>
  <c r="D4258" i="1"/>
  <c r="E4258" i="1"/>
  <c r="D4862" i="1"/>
  <c r="E4862" i="1"/>
  <c r="D4259" i="1"/>
  <c r="E4259" i="1"/>
  <c r="D4260" i="1"/>
  <c r="E4260" i="1"/>
  <c r="D5401" i="1"/>
  <c r="E5401" i="1"/>
  <c r="D5402" i="1"/>
  <c r="E5402" i="1"/>
  <c r="D9061" i="1"/>
  <c r="E9061" i="1"/>
  <c r="D4261" i="1"/>
  <c r="E4261" i="1"/>
  <c r="D9062" i="1"/>
  <c r="E9062" i="1"/>
  <c r="D5403" i="1"/>
  <c r="E5403" i="1"/>
  <c r="D5404" i="1"/>
  <c r="E5404" i="1"/>
  <c r="D4262" i="1"/>
  <c r="E4262" i="1"/>
  <c r="D5405" i="1"/>
  <c r="E5405" i="1"/>
  <c r="D4863" i="1"/>
  <c r="E4863" i="1"/>
  <c r="D4263" i="1"/>
  <c r="E4263" i="1"/>
  <c r="D5406" i="1"/>
  <c r="E5406" i="1"/>
  <c r="D5407" i="1"/>
  <c r="E5407" i="1"/>
  <c r="D5408" i="1"/>
  <c r="E5408" i="1"/>
  <c r="D5409" i="1"/>
  <c r="E5409" i="1"/>
  <c r="D9063" i="1"/>
  <c r="E9063" i="1"/>
  <c r="D5410" i="1"/>
  <c r="E5410" i="1"/>
  <c r="D5411" i="1"/>
  <c r="E5411" i="1"/>
  <c r="D4264" i="1"/>
  <c r="E4264" i="1"/>
  <c r="D4864" i="1"/>
  <c r="E4864" i="1"/>
  <c r="D5412" i="1"/>
  <c r="E5412" i="1"/>
  <c r="D4865" i="1"/>
  <c r="E4865" i="1"/>
  <c r="D5413" i="1"/>
  <c r="E5413" i="1"/>
  <c r="D5414" i="1"/>
  <c r="E5414" i="1"/>
  <c r="D9064" i="1"/>
  <c r="E9064" i="1"/>
  <c r="D5415" i="1"/>
  <c r="E5415" i="1"/>
  <c r="D5416" i="1"/>
  <c r="E5416" i="1"/>
  <c r="D4866" i="1"/>
  <c r="E4866" i="1"/>
  <c r="D4867" i="1"/>
  <c r="E4867" i="1"/>
  <c r="D5417" i="1"/>
  <c r="E5417" i="1"/>
  <c r="D5418" i="1"/>
  <c r="E5418" i="1"/>
  <c r="D9065" i="1"/>
  <c r="E9065" i="1"/>
  <c r="D9066" i="1"/>
  <c r="E9066" i="1"/>
  <c r="D5419" i="1"/>
  <c r="E5419" i="1"/>
  <c r="D4868" i="1"/>
  <c r="E4868" i="1"/>
  <c r="D4265" i="1"/>
  <c r="E4265" i="1"/>
  <c r="D4869" i="1"/>
  <c r="E4869" i="1"/>
  <c r="D4870" i="1"/>
  <c r="E4870" i="1"/>
  <c r="D9067" i="1"/>
  <c r="E9067" i="1"/>
  <c r="D5420" i="1"/>
  <c r="E5420" i="1"/>
  <c r="D5421" i="1"/>
  <c r="E5421" i="1"/>
  <c r="D5422" i="1"/>
  <c r="E5422" i="1"/>
  <c r="D5423" i="1"/>
  <c r="E5423" i="1"/>
  <c r="D5424" i="1"/>
  <c r="E5424" i="1"/>
  <c r="D5425" i="1"/>
  <c r="E5425" i="1"/>
  <c r="D4871" i="1"/>
  <c r="E4871" i="1"/>
  <c r="D9068" i="1"/>
  <c r="E9068" i="1"/>
  <c r="D4266" i="1"/>
  <c r="E4266" i="1"/>
  <c r="D5426" i="1"/>
  <c r="E5426" i="1"/>
  <c r="D5427" i="1"/>
  <c r="E5427" i="1"/>
  <c r="D5428" i="1"/>
  <c r="E5428" i="1"/>
  <c r="D5429" i="1"/>
  <c r="E5429" i="1"/>
  <c r="D5430" i="1"/>
  <c r="E5430" i="1"/>
  <c r="D5431" i="1"/>
  <c r="E5431" i="1"/>
  <c r="D5432" i="1"/>
  <c r="E5432" i="1"/>
  <c r="D5433" i="1"/>
  <c r="E5433" i="1"/>
  <c r="D5434" i="1"/>
  <c r="E5434" i="1"/>
  <c r="D5435" i="1"/>
  <c r="E5435" i="1"/>
  <c r="D4872" i="1"/>
  <c r="E4872" i="1"/>
  <c r="D5436" i="1"/>
  <c r="E5436" i="1"/>
  <c r="D5437" i="1"/>
  <c r="E5437" i="1"/>
  <c r="D5438" i="1"/>
  <c r="E5438" i="1"/>
  <c r="D5439" i="1"/>
  <c r="E5439" i="1"/>
  <c r="D5440" i="1"/>
  <c r="E5440" i="1"/>
  <c r="D4267" i="1"/>
  <c r="E4267" i="1"/>
  <c r="D4268" i="1"/>
  <c r="E4268" i="1"/>
  <c r="D5441" i="1"/>
  <c r="E5441" i="1"/>
  <c r="D5442" i="1"/>
  <c r="E5442" i="1"/>
  <c r="D4873" i="1"/>
  <c r="E4873" i="1"/>
  <c r="D4874" i="1"/>
  <c r="E4874" i="1"/>
  <c r="D5443" i="1"/>
  <c r="E5443" i="1"/>
  <c r="D9069" i="1"/>
  <c r="E9069" i="1"/>
  <c r="D9070" i="1"/>
  <c r="E9070" i="1"/>
  <c r="D4269" i="1"/>
  <c r="E4269" i="1"/>
  <c r="D4270" i="1"/>
  <c r="E4270" i="1"/>
  <c r="D9071" i="1"/>
  <c r="E9071" i="1"/>
  <c r="D9072" i="1"/>
  <c r="E9072" i="1"/>
  <c r="D5444" i="1"/>
  <c r="E5444" i="1"/>
  <c r="D9073" i="1"/>
  <c r="E9073" i="1"/>
  <c r="D4271" i="1"/>
  <c r="E4271" i="1"/>
  <c r="D4272" i="1"/>
  <c r="E4272" i="1"/>
  <c r="D4273" i="1"/>
  <c r="E4273" i="1"/>
  <c r="D4274" i="1"/>
  <c r="E4274" i="1"/>
  <c r="D5445" i="1"/>
  <c r="E5445" i="1"/>
  <c r="D9074" i="1"/>
  <c r="E9074" i="1"/>
  <c r="D4275" i="1"/>
  <c r="E4275" i="1"/>
  <c r="D4276" i="1"/>
  <c r="E4276" i="1"/>
  <c r="D4277" i="1"/>
  <c r="E4277" i="1"/>
  <c r="D4278" i="1"/>
  <c r="E4278" i="1"/>
  <c r="D4279" i="1"/>
  <c r="E4279" i="1"/>
  <c r="D4280" i="1"/>
  <c r="E4280" i="1"/>
  <c r="D4281" i="1"/>
  <c r="E4281" i="1"/>
  <c r="D4875" i="1"/>
  <c r="E4875" i="1"/>
  <c r="D5446" i="1"/>
  <c r="E5446" i="1"/>
  <c r="D4282" i="1"/>
  <c r="E4282" i="1"/>
  <c r="D33" i="1"/>
  <c r="E33" i="1"/>
  <c r="D4876" i="1"/>
  <c r="E4876" i="1"/>
  <c r="D9075" i="1"/>
  <c r="E9075" i="1"/>
  <c r="D4283" i="1"/>
  <c r="E4283" i="1"/>
  <c r="D9076" i="1"/>
  <c r="E9076" i="1"/>
  <c r="D4877" i="1"/>
  <c r="E4877" i="1"/>
  <c r="D4284" i="1"/>
  <c r="E4284" i="1"/>
  <c r="D4878" i="1"/>
  <c r="E4878" i="1"/>
  <c r="D4879" i="1"/>
  <c r="E4879" i="1"/>
  <c r="D4880" i="1"/>
  <c r="E4880" i="1"/>
  <c r="D4285" i="1"/>
  <c r="E4285" i="1"/>
  <c r="D4286" i="1"/>
  <c r="E4286" i="1"/>
  <c r="D4881" i="1"/>
  <c r="E4881" i="1"/>
  <c r="D9077" i="1"/>
  <c r="E9077" i="1"/>
  <c r="D9078" i="1"/>
  <c r="E9078" i="1"/>
  <c r="D9079" i="1"/>
  <c r="E9079" i="1"/>
  <c r="D9080" i="1"/>
  <c r="E9080" i="1"/>
  <c r="D9081" i="1"/>
  <c r="E9081" i="1"/>
  <c r="D5447" i="1"/>
  <c r="E5447" i="1"/>
  <c r="D4882" i="1"/>
  <c r="E4882" i="1"/>
  <c r="D5448" i="1"/>
  <c r="E5448" i="1"/>
  <c r="D4883" i="1"/>
  <c r="E4883" i="1"/>
  <c r="D5449" i="1"/>
  <c r="E5449" i="1"/>
  <c r="D4884" i="1"/>
  <c r="E4884" i="1"/>
  <c r="D4287" i="1"/>
  <c r="E4287" i="1"/>
  <c r="D5450" i="1"/>
  <c r="E5450" i="1"/>
  <c r="D5451" i="1"/>
  <c r="E5451" i="1"/>
  <c r="D4885" i="1"/>
  <c r="E4885" i="1"/>
  <c r="D4886" i="1"/>
  <c r="E4886" i="1"/>
  <c r="D4887" i="1"/>
  <c r="E4887" i="1"/>
  <c r="D9082" i="1"/>
  <c r="E9082" i="1"/>
  <c r="D5452" i="1"/>
  <c r="E5452" i="1"/>
  <c r="D5453" i="1"/>
  <c r="E5453" i="1"/>
  <c r="D5454" i="1"/>
  <c r="E5454" i="1"/>
  <c r="D5455" i="1"/>
  <c r="E5455" i="1"/>
  <c r="D5456" i="1"/>
  <c r="E5456" i="1"/>
  <c r="D5457" i="1"/>
  <c r="E5457" i="1"/>
  <c r="D5458" i="1"/>
  <c r="E5458" i="1"/>
  <c r="D5459" i="1"/>
  <c r="E5459" i="1"/>
  <c r="D34" i="1"/>
  <c r="E34" i="1"/>
  <c r="D5460" i="1"/>
  <c r="E5460" i="1"/>
  <c r="D5461" i="1"/>
  <c r="E5461" i="1"/>
  <c r="D4288" i="1"/>
  <c r="E4288" i="1"/>
  <c r="D9083" i="1"/>
  <c r="E9083" i="1"/>
  <c r="D4888" i="1"/>
  <c r="E4888" i="1"/>
  <c r="D5462" i="1"/>
  <c r="E5462" i="1"/>
  <c r="D4889" i="1"/>
  <c r="E4889" i="1"/>
  <c r="D4890" i="1"/>
  <c r="E4890" i="1"/>
  <c r="D4289" i="1"/>
  <c r="E4289" i="1"/>
  <c r="D4891" i="1"/>
  <c r="E4891" i="1"/>
  <c r="D4290" i="1"/>
  <c r="E4290" i="1"/>
  <c r="D9084" i="1"/>
  <c r="E9084" i="1"/>
  <c r="D9085" i="1"/>
  <c r="E9085" i="1"/>
  <c r="D9086" i="1"/>
  <c r="E9086" i="1"/>
  <c r="D9087" i="1"/>
  <c r="E9087" i="1"/>
  <c r="D9088" i="1"/>
  <c r="E9088" i="1"/>
  <c r="D5463" i="1"/>
  <c r="E5463" i="1"/>
  <c r="D9089" i="1"/>
  <c r="E9089" i="1"/>
  <c r="D4291" i="1"/>
  <c r="E4291" i="1"/>
  <c r="D9090" i="1"/>
  <c r="E9090" i="1"/>
  <c r="D4292" i="1"/>
  <c r="E4292" i="1"/>
  <c r="D4293" i="1"/>
  <c r="E4293" i="1"/>
  <c r="D5464" i="1"/>
  <c r="E5464" i="1"/>
  <c r="D9091" i="1"/>
  <c r="E9091" i="1"/>
  <c r="D9092" i="1"/>
  <c r="E9092" i="1"/>
  <c r="D9093" i="1"/>
  <c r="E9093" i="1"/>
  <c r="D9094" i="1"/>
  <c r="E9094" i="1"/>
  <c r="D9095" i="1"/>
  <c r="E9095" i="1"/>
  <c r="D5465" i="1"/>
  <c r="E5465" i="1"/>
  <c r="D5466" i="1"/>
  <c r="E5466" i="1"/>
  <c r="D5467" i="1"/>
  <c r="E5467" i="1"/>
  <c r="D5468" i="1"/>
  <c r="E5468" i="1"/>
  <c r="D5469" i="1"/>
  <c r="E5469" i="1"/>
  <c r="D5470" i="1"/>
  <c r="E5470" i="1"/>
  <c r="D5471" i="1"/>
  <c r="E5471" i="1"/>
  <c r="D4892" i="1"/>
  <c r="E4892" i="1"/>
  <c r="D4893" i="1"/>
  <c r="E4893" i="1"/>
  <c r="D35" i="1"/>
  <c r="E35" i="1"/>
  <c r="D9096" i="1"/>
  <c r="E9096" i="1"/>
  <c r="D9097" i="1"/>
  <c r="E9097" i="1"/>
  <c r="D9098" i="1"/>
  <c r="E9098" i="1"/>
  <c r="D9099" i="1"/>
  <c r="E9099" i="1"/>
  <c r="D5472" i="1"/>
  <c r="E5472" i="1"/>
  <c r="D9100" i="1"/>
  <c r="E9100" i="1"/>
  <c r="D4894" i="1"/>
  <c r="E4894" i="1"/>
  <c r="D5473" i="1"/>
  <c r="E5473" i="1"/>
  <c r="D5474" i="1"/>
  <c r="E5474" i="1"/>
  <c r="D9101" i="1"/>
  <c r="E9101" i="1"/>
  <c r="D4895" i="1"/>
  <c r="E4895" i="1"/>
  <c r="D5475" i="1"/>
  <c r="E5475" i="1"/>
  <c r="D5476" i="1"/>
  <c r="E5476" i="1"/>
  <c r="D9102" i="1"/>
  <c r="E9102" i="1"/>
  <c r="D5477" i="1"/>
  <c r="E5477" i="1"/>
  <c r="D5478" i="1"/>
  <c r="E5478" i="1"/>
  <c r="D36" i="1"/>
  <c r="E36" i="1"/>
  <c r="D5479" i="1"/>
  <c r="E5479" i="1"/>
  <c r="D9103" i="1"/>
  <c r="E9103" i="1"/>
  <c r="D4896" i="1"/>
  <c r="E4896" i="1"/>
  <c r="D5480" i="1"/>
  <c r="E5480" i="1"/>
  <c r="D5481" i="1"/>
  <c r="E5481" i="1"/>
  <c r="D9104" i="1"/>
  <c r="E9104" i="1"/>
  <c r="D9105" i="1"/>
  <c r="E9105" i="1"/>
  <c r="D5482" i="1"/>
  <c r="E5482" i="1"/>
  <c r="D9106" i="1"/>
  <c r="E9106" i="1"/>
  <c r="D9107" i="1"/>
  <c r="E9107" i="1"/>
  <c r="D9108" i="1"/>
  <c r="E9108" i="1"/>
  <c r="D9109" i="1"/>
  <c r="E9109" i="1"/>
  <c r="D9110" i="1"/>
  <c r="E9110" i="1"/>
  <c r="D37" i="1"/>
  <c r="E37" i="1"/>
  <c r="D4294" i="1"/>
  <c r="E4294" i="1"/>
  <c r="D9111" i="1"/>
  <c r="E9111" i="1"/>
  <c r="D4295" i="1"/>
  <c r="E4295" i="1"/>
  <c r="D4296" i="1"/>
  <c r="E4296" i="1"/>
  <c r="D4297" i="1"/>
  <c r="E4297" i="1"/>
  <c r="D4298" i="1"/>
  <c r="E4298" i="1"/>
  <c r="D5483" i="1"/>
  <c r="E5483" i="1"/>
  <c r="D5484" i="1"/>
  <c r="E5484" i="1"/>
  <c r="D5485" i="1"/>
  <c r="E5485" i="1"/>
  <c r="D5486" i="1"/>
  <c r="E5486" i="1"/>
  <c r="D5487" i="1"/>
  <c r="E5487" i="1"/>
  <c r="D5488" i="1"/>
  <c r="E5488" i="1"/>
  <c r="D4299" i="1"/>
  <c r="E4299" i="1"/>
  <c r="D4300" i="1"/>
  <c r="E4300" i="1"/>
  <c r="D4301" i="1"/>
  <c r="E4301" i="1"/>
  <c r="D9112" i="1"/>
  <c r="E9112" i="1"/>
  <c r="D4897" i="1"/>
  <c r="E4897" i="1"/>
  <c r="D38" i="1"/>
  <c r="E38" i="1"/>
  <c r="D4302" i="1"/>
  <c r="E4302" i="1"/>
  <c r="D9113" i="1"/>
  <c r="E9113" i="1"/>
  <c r="D9114" i="1"/>
  <c r="E9114" i="1"/>
  <c r="D39" i="1"/>
  <c r="E39" i="1"/>
  <c r="D9115" i="1"/>
  <c r="E9115" i="1"/>
  <c r="D5489" i="1"/>
  <c r="E5489" i="1"/>
  <c r="D5490" i="1"/>
  <c r="E5490" i="1"/>
  <c r="D9116" i="1"/>
  <c r="E9116" i="1"/>
  <c r="D9117" i="1"/>
  <c r="E9117" i="1"/>
  <c r="D4303" i="1"/>
  <c r="E4303" i="1"/>
  <c r="D5491" i="1"/>
  <c r="E5491" i="1"/>
  <c r="D4898" i="1"/>
  <c r="E4898" i="1"/>
  <c r="D5492" i="1"/>
  <c r="E5492" i="1"/>
  <c r="D9118" i="1"/>
  <c r="E9118" i="1"/>
  <c r="D5493" i="1"/>
  <c r="E5493" i="1"/>
  <c r="D9119" i="1"/>
  <c r="E9119" i="1"/>
  <c r="D5494" i="1"/>
  <c r="E5494" i="1"/>
  <c r="D5495" i="1"/>
  <c r="E5495" i="1"/>
  <c r="D5496" i="1"/>
  <c r="E5496" i="1"/>
  <c r="D40" i="1"/>
  <c r="E40" i="1"/>
  <c r="D41" i="1"/>
  <c r="E41" i="1"/>
  <c r="D9120" i="1"/>
  <c r="E9120" i="1"/>
  <c r="D4304" i="1"/>
  <c r="E4304" i="1"/>
  <c r="D5497" i="1"/>
  <c r="E5497" i="1"/>
  <c r="D5498" i="1"/>
  <c r="E5498" i="1"/>
  <c r="D5499" i="1"/>
  <c r="E5499" i="1"/>
  <c r="D9121" i="1"/>
  <c r="E9121" i="1"/>
  <c r="D5500" i="1"/>
  <c r="E5500" i="1"/>
  <c r="D5501" i="1"/>
  <c r="E5501" i="1"/>
  <c r="D9122" i="1"/>
  <c r="E9122" i="1"/>
  <c r="D4899" i="1"/>
  <c r="E4899" i="1"/>
  <c r="D4900" i="1"/>
  <c r="E4900" i="1"/>
  <c r="D9123" i="1"/>
  <c r="E9123" i="1"/>
  <c r="D42" i="1"/>
  <c r="E42" i="1"/>
  <c r="D9124" i="1"/>
  <c r="E9124" i="1"/>
  <c r="D4305" i="1"/>
  <c r="E4305" i="1"/>
  <c r="D5502" i="1"/>
  <c r="E5502" i="1"/>
  <c r="D9125" i="1"/>
  <c r="E9125" i="1"/>
  <c r="D5503" i="1"/>
  <c r="E5503" i="1"/>
  <c r="D4306" i="1"/>
  <c r="E4306" i="1"/>
  <c r="D9126" i="1"/>
  <c r="E9126" i="1"/>
  <c r="D9127" i="1"/>
  <c r="E9127" i="1"/>
  <c r="D43" i="1"/>
  <c r="E43" i="1"/>
  <c r="D44" i="1"/>
  <c r="E44" i="1"/>
  <c r="D45" i="1"/>
  <c r="E45" i="1"/>
  <c r="D46" i="1"/>
  <c r="E46" i="1"/>
  <c r="D4901" i="1"/>
  <c r="E4901" i="1"/>
  <c r="D4307" i="1"/>
  <c r="E4307" i="1"/>
  <c r="D5504" i="1"/>
  <c r="E5504" i="1"/>
  <c r="D9128" i="1"/>
  <c r="E9128" i="1"/>
  <c r="D4308" i="1"/>
  <c r="E4308" i="1"/>
  <c r="D4309" i="1"/>
  <c r="E4309" i="1"/>
  <c r="D4902" i="1"/>
  <c r="E4902" i="1"/>
  <c r="D4310" i="1"/>
  <c r="E4310" i="1"/>
  <c r="D4311" i="1"/>
  <c r="E4311" i="1"/>
  <c r="D4312" i="1"/>
  <c r="E4312" i="1"/>
  <c r="D4313" i="1"/>
  <c r="E4313" i="1"/>
  <c r="D4314" i="1"/>
  <c r="E4314" i="1"/>
  <c r="D4903" i="1"/>
  <c r="E4903" i="1"/>
  <c r="D9129" i="1"/>
  <c r="E9129" i="1"/>
  <c r="D4315" i="1"/>
  <c r="E4315" i="1"/>
  <c r="D4904" i="1"/>
  <c r="E4904" i="1"/>
  <c r="D9130" i="1"/>
  <c r="E9130" i="1"/>
  <c r="D9131" i="1"/>
  <c r="E9131" i="1"/>
  <c r="D9132" i="1"/>
  <c r="E9132" i="1"/>
  <c r="D9133" i="1"/>
  <c r="E9133" i="1"/>
  <c r="D5505" i="1"/>
  <c r="E5505" i="1"/>
  <c r="D5506" i="1"/>
  <c r="E5506" i="1"/>
  <c r="D4316" i="1"/>
  <c r="E4316" i="1"/>
  <c r="D4905" i="1"/>
  <c r="E4905" i="1"/>
  <c r="D4317" i="1"/>
  <c r="E4317" i="1"/>
  <c r="D5507" i="1"/>
  <c r="E5507" i="1"/>
  <c r="D5508" i="1"/>
  <c r="E5508" i="1"/>
  <c r="D5509" i="1"/>
  <c r="E5509" i="1"/>
  <c r="D5510" i="1"/>
  <c r="E5510" i="1"/>
  <c r="D5511" i="1"/>
  <c r="E5511" i="1"/>
  <c r="D4318" i="1"/>
  <c r="E4318" i="1"/>
  <c r="D4319" i="1"/>
  <c r="E4319" i="1"/>
  <c r="D4906" i="1"/>
  <c r="E4906" i="1"/>
  <c r="D4907" i="1"/>
  <c r="E4907" i="1"/>
  <c r="D4320" i="1"/>
  <c r="E4320" i="1"/>
  <c r="D4321" i="1"/>
  <c r="E4321" i="1"/>
  <c r="D9134" i="1"/>
  <c r="E9134" i="1"/>
  <c r="D5512" i="1"/>
  <c r="E5512" i="1"/>
  <c r="D5513" i="1"/>
  <c r="E5513" i="1"/>
  <c r="D4322" i="1"/>
  <c r="E4322" i="1"/>
  <c r="D4908" i="1"/>
  <c r="E4908" i="1"/>
  <c r="D9135" i="1"/>
  <c r="E9135" i="1"/>
  <c r="D4909" i="1"/>
  <c r="E4909" i="1"/>
  <c r="D9136" i="1"/>
  <c r="E9136" i="1"/>
  <c r="D9137" i="1"/>
  <c r="E9137" i="1"/>
  <c r="D9138" i="1"/>
  <c r="E9138" i="1"/>
  <c r="D9139" i="1"/>
  <c r="E9139" i="1"/>
  <c r="D9140" i="1"/>
  <c r="E9140" i="1"/>
  <c r="D9141" i="1"/>
  <c r="E9141" i="1"/>
  <c r="D47" i="1"/>
  <c r="E47" i="1"/>
  <c r="D5514" i="1"/>
  <c r="E5514" i="1"/>
  <c r="D5515" i="1"/>
  <c r="E5515" i="1"/>
  <c r="D4910" i="1"/>
  <c r="E4910" i="1"/>
  <c r="D4911" i="1"/>
  <c r="E4911" i="1"/>
  <c r="D4912" i="1"/>
  <c r="E4912" i="1"/>
  <c r="D4913" i="1"/>
  <c r="E4913" i="1"/>
  <c r="D4914" i="1"/>
  <c r="E4914" i="1"/>
  <c r="D4323" i="1"/>
  <c r="E4323" i="1"/>
  <c r="D4324" i="1"/>
  <c r="E4324" i="1"/>
  <c r="D4325" i="1"/>
  <c r="E4325" i="1"/>
  <c r="D4915" i="1"/>
  <c r="E4915" i="1"/>
  <c r="D4326" i="1"/>
  <c r="E4326" i="1"/>
  <c r="D48" i="1"/>
  <c r="E48" i="1"/>
  <c r="D49" i="1"/>
  <c r="E49" i="1"/>
  <c r="D4327" i="1"/>
  <c r="E4327" i="1"/>
  <c r="D5516" i="1"/>
  <c r="E5516" i="1"/>
  <c r="D9142" i="1"/>
  <c r="E9142" i="1"/>
  <c r="D5517" i="1"/>
  <c r="E5517" i="1"/>
  <c r="D5518" i="1"/>
  <c r="E5518" i="1"/>
  <c r="D9143" i="1"/>
  <c r="E9143" i="1"/>
  <c r="D5519" i="1"/>
  <c r="E5519" i="1"/>
  <c r="D9144" i="1"/>
  <c r="E9144" i="1"/>
  <c r="D5520" i="1"/>
  <c r="E5520" i="1"/>
  <c r="D5521" i="1"/>
  <c r="E5521" i="1"/>
  <c r="D50" i="1"/>
  <c r="E50" i="1"/>
  <c r="D5522" i="1"/>
  <c r="E5522" i="1"/>
  <c r="D5523" i="1"/>
  <c r="E5523" i="1"/>
  <c r="D5524" i="1"/>
  <c r="E5524" i="1"/>
  <c r="D5525" i="1"/>
  <c r="E5525" i="1"/>
  <c r="D5526" i="1"/>
  <c r="E5526" i="1"/>
  <c r="D9145" i="1"/>
  <c r="E9145" i="1"/>
  <c r="D4916" i="1"/>
  <c r="E4916" i="1"/>
  <c r="D4917" i="1"/>
  <c r="E4917" i="1"/>
  <c r="D4328" i="1"/>
  <c r="E4328" i="1"/>
  <c r="D9146" i="1"/>
  <c r="E9146" i="1"/>
  <c r="D5527" i="1"/>
  <c r="E5527" i="1"/>
  <c r="D5528" i="1"/>
  <c r="E5528" i="1"/>
  <c r="D9147" i="1"/>
  <c r="E9147" i="1"/>
  <c r="D5529" i="1"/>
  <c r="E5529" i="1"/>
  <c r="D5530" i="1"/>
  <c r="E5530" i="1"/>
  <c r="D5531" i="1"/>
  <c r="E5531" i="1"/>
  <c r="D4918" i="1"/>
  <c r="E4918" i="1"/>
  <c r="D5532" i="1"/>
  <c r="E5532" i="1"/>
  <c r="D5533" i="1"/>
  <c r="E5533" i="1"/>
  <c r="D5534" i="1"/>
  <c r="E5534" i="1"/>
  <c r="D5535" i="1"/>
  <c r="E5535" i="1"/>
  <c r="D5536" i="1"/>
  <c r="E5536" i="1"/>
  <c r="D5537" i="1"/>
  <c r="E5537" i="1"/>
  <c r="D5538" i="1"/>
  <c r="E5538" i="1"/>
  <c r="D5539" i="1"/>
  <c r="E5539" i="1"/>
  <c r="D5540" i="1"/>
  <c r="E5540" i="1"/>
  <c r="D9148" i="1"/>
  <c r="E9148" i="1"/>
  <c r="D51" i="1"/>
  <c r="E51" i="1"/>
  <c r="D52" i="1"/>
  <c r="E52" i="1"/>
  <c r="D4329" i="1"/>
  <c r="E4329" i="1"/>
  <c r="D5541" i="1"/>
  <c r="E5541" i="1"/>
  <c r="D5542" i="1"/>
  <c r="E5542" i="1"/>
  <c r="D5543" i="1"/>
  <c r="E5543" i="1"/>
  <c r="D4919" i="1"/>
  <c r="E4919" i="1"/>
  <c r="D4330" i="1"/>
  <c r="E4330" i="1"/>
  <c r="D4920" i="1"/>
  <c r="E4920" i="1"/>
  <c r="D4921" i="1"/>
  <c r="E4921" i="1"/>
  <c r="D9149" i="1"/>
  <c r="E9149" i="1"/>
  <c r="D5544" i="1"/>
  <c r="E5544" i="1"/>
  <c r="D9150" i="1"/>
  <c r="E9150" i="1"/>
  <c r="D9151" i="1"/>
  <c r="E9151" i="1"/>
  <c r="D9152" i="1"/>
  <c r="E9152" i="1"/>
  <c r="D9153" i="1"/>
  <c r="E9153" i="1"/>
  <c r="D9154" i="1"/>
  <c r="E9154" i="1"/>
  <c r="D4922" i="1"/>
  <c r="E4922" i="1"/>
  <c r="D5545" i="1"/>
  <c r="E5545" i="1"/>
  <c r="D5546" i="1"/>
  <c r="E5546" i="1"/>
  <c r="D5547" i="1"/>
  <c r="E5547" i="1"/>
  <c r="D4923" i="1"/>
  <c r="E4923" i="1"/>
  <c r="D5548" i="1"/>
  <c r="E5548" i="1"/>
  <c r="D5549" i="1"/>
  <c r="E5549" i="1"/>
  <c r="D4924" i="1"/>
  <c r="E4924" i="1"/>
  <c r="D5550" i="1"/>
  <c r="E5550" i="1"/>
  <c r="D5551" i="1"/>
  <c r="E5551" i="1"/>
  <c r="D5552" i="1"/>
  <c r="E5552" i="1"/>
  <c r="D4331" i="1"/>
  <c r="E4331" i="1"/>
  <c r="D9155" i="1"/>
  <c r="E9155" i="1"/>
  <c r="D5553" i="1"/>
  <c r="E5553" i="1"/>
  <c r="D4925" i="1"/>
  <c r="E4925" i="1"/>
  <c r="D4332" i="1"/>
  <c r="E4332" i="1"/>
  <c r="D4333" i="1"/>
  <c r="E4333" i="1"/>
  <c r="D9156" i="1"/>
  <c r="E9156" i="1"/>
  <c r="D5554" i="1"/>
  <c r="E5554" i="1"/>
  <c r="D5555" i="1"/>
  <c r="E5555" i="1"/>
  <c r="D5556" i="1"/>
  <c r="E5556" i="1"/>
  <c r="D9157" i="1"/>
  <c r="E9157" i="1"/>
  <c r="D4926" i="1"/>
  <c r="E4926" i="1"/>
  <c r="D4927" i="1"/>
  <c r="E4927" i="1"/>
  <c r="D4928" i="1"/>
  <c r="E4928" i="1"/>
  <c r="D4929" i="1"/>
  <c r="E4929" i="1"/>
  <c r="D4930" i="1"/>
  <c r="E4930" i="1"/>
  <c r="D4931" i="1"/>
  <c r="E4931" i="1"/>
  <c r="D4932" i="1"/>
  <c r="E4932" i="1"/>
  <c r="D5557" i="1"/>
  <c r="E5557" i="1"/>
  <c r="D5558" i="1"/>
  <c r="E5558" i="1"/>
  <c r="D4334" i="1"/>
  <c r="E4334" i="1"/>
  <c r="D5559" i="1"/>
  <c r="E5559" i="1"/>
  <c r="D5560" i="1"/>
  <c r="E5560" i="1"/>
  <c r="D9158" i="1"/>
  <c r="E9158" i="1"/>
  <c r="D5561" i="1"/>
  <c r="E5561" i="1"/>
  <c r="D9159" i="1"/>
  <c r="E9159" i="1"/>
  <c r="D53" i="1"/>
  <c r="E53" i="1"/>
  <c r="D4335" i="1"/>
  <c r="E4335" i="1"/>
  <c r="D4933" i="1"/>
  <c r="E4933" i="1"/>
  <c r="D54" i="1"/>
  <c r="E54" i="1"/>
  <c r="D5562" i="1"/>
  <c r="E5562" i="1"/>
  <c r="D5563" i="1"/>
  <c r="E5563" i="1"/>
  <c r="D9160" i="1"/>
  <c r="E9160" i="1"/>
  <c r="D9161" i="1"/>
  <c r="E9161" i="1"/>
  <c r="D9162" i="1"/>
  <c r="E9162" i="1"/>
  <c r="D5564" i="1"/>
  <c r="E5564" i="1"/>
  <c r="D9163" i="1"/>
  <c r="E9163" i="1"/>
  <c r="D5565" i="1"/>
  <c r="E5565" i="1"/>
  <c r="D4336" i="1"/>
  <c r="E4336" i="1"/>
  <c r="D9164" i="1"/>
  <c r="E9164" i="1"/>
  <c r="D9165" i="1"/>
  <c r="E9165" i="1"/>
  <c r="D9166" i="1"/>
  <c r="E9166" i="1"/>
  <c r="D9167" i="1"/>
  <c r="E9167" i="1"/>
  <c r="D5566" i="1"/>
  <c r="E5566" i="1"/>
  <c r="D5567" i="1"/>
  <c r="E5567" i="1"/>
  <c r="D5568" i="1"/>
  <c r="E5568" i="1"/>
  <c r="D9168" i="1"/>
  <c r="E9168" i="1"/>
  <c r="D5569" i="1"/>
  <c r="E5569" i="1"/>
  <c r="D5570" i="1"/>
  <c r="E5570" i="1"/>
  <c r="D55" i="1"/>
  <c r="E55" i="1"/>
  <c r="D9169" i="1"/>
  <c r="E9169" i="1"/>
  <c r="D4934" i="1"/>
  <c r="E4934" i="1"/>
  <c r="D4337" i="1"/>
  <c r="E4337" i="1"/>
  <c r="D4338" i="1"/>
  <c r="E4338" i="1"/>
  <c r="D4339" i="1"/>
  <c r="E4339" i="1"/>
  <c r="D4935" i="1"/>
  <c r="E4935" i="1"/>
  <c r="D9170" i="1"/>
  <c r="E9170" i="1"/>
  <c r="D9171" i="1"/>
  <c r="E9171" i="1"/>
  <c r="D9172" i="1"/>
  <c r="E9172" i="1"/>
  <c r="D9173" i="1"/>
  <c r="E9173" i="1"/>
  <c r="D9174" i="1"/>
  <c r="E9174" i="1"/>
  <c r="D9175" i="1"/>
  <c r="E9175" i="1"/>
  <c r="D9176" i="1"/>
  <c r="E9176" i="1"/>
  <c r="D56" i="1"/>
  <c r="E56" i="1"/>
  <c r="D9177" i="1"/>
  <c r="E9177" i="1"/>
  <c r="D9178" i="1"/>
  <c r="E9178" i="1"/>
  <c r="D9179" i="1"/>
  <c r="E9179" i="1"/>
  <c r="D9180" i="1"/>
  <c r="E9180" i="1"/>
  <c r="D9181" i="1"/>
  <c r="E9181" i="1"/>
  <c r="D9182" i="1"/>
  <c r="E9182" i="1"/>
  <c r="D9183" i="1"/>
  <c r="E9183" i="1"/>
  <c r="D9184" i="1"/>
  <c r="E9184" i="1"/>
  <c r="D9185" i="1"/>
  <c r="E9185" i="1"/>
  <c r="D9186" i="1"/>
  <c r="E9186" i="1"/>
  <c r="D5571" i="1"/>
  <c r="E5571" i="1"/>
  <c r="D5572" i="1"/>
  <c r="E5572" i="1"/>
  <c r="D4340" i="1"/>
  <c r="E4340" i="1"/>
  <c r="D9187" i="1"/>
  <c r="E9187" i="1"/>
  <c r="D4341" i="1"/>
  <c r="E4341" i="1"/>
  <c r="D9188" i="1"/>
  <c r="E9188" i="1"/>
  <c r="D4342" i="1"/>
  <c r="E4342" i="1"/>
  <c r="D4343" i="1"/>
  <c r="E4343" i="1"/>
  <c r="D4344" i="1"/>
  <c r="E4344" i="1"/>
  <c r="D4345" i="1"/>
  <c r="E4345" i="1"/>
  <c r="D57" i="1"/>
  <c r="E57" i="1"/>
  <c r="D9189" i="1"/>
  <c r="E9189" i="1"/>
  <c r="D5573" i="1"/>
  <c r="E5573" i="1"/>
  <c r="D5574" i="1"/>
  <c r="E5574" i="1"/>
  <c r="D5575" i="1"/>
  <c r="E5575" i="1"/>
  <c r="D5576" i="1"/>
  <c r="E5576" i="1"/>
  <c r="D5577" i="1"/>
  <c r="E5577" i="1"/>
  <c r="D5578" i="1"/>
  <c r="E5578" i="1"/>
  <c r="D9190" i="1"/>
  <c r="E9190" i="1"/>
  <c r="D5579" i="1"/>
  <c r="E5579" i="1"/>
  <c r="D58" i="1"/>
  <c r="E58" i="1"/>
  <c r="D4936" i="1"/>
  <c r="E4936" i="1"/>
  <c r="D4937" i="1"/>
  <c r="E4937" i="1"/>
  <c r="D4938" i="1"/>
  <c r="E4938" i="1"/>
  <c r="D4939" i="1"/>
  <c r="E4939" i="1"/>
  <c r="D4940" i="1"/>
  <c r="E4940" i="1"/>
  <c r="D4941" i="1"/>
  <c r="E4941" i="1"/>
  <c r="D4942" i="1"/>
  <c r="E4942" i="1"/>
  <c r="D4943" i="1"/>
  <c r="E4943" i="1"/>
  <c r="D4944" i="1"/>
  <c r="E4944" i="1"/>
  <c r="D4945" i="1"/>
  <c r="E4945" i="1"/>
  <c r="D4946" i="1"/>
  <c r="E4946" i="1"/>
  <c r="D59" i="1"/>
  <c r="E59" i="1"/>
  <c r="D60" i="1"/>
  <c r="E60" i="1"/>
  <c r="D5580" i="1"/>
  <c r="E5580" i="1"/>
  <c r="D4947" i="1"/>
  <c r="E4947" i="1"/>
  <c r="D4948" i="1"/>
  <c r="E4948" i="1"/>
  <c r="D4949" i="1"/>
  <c r="E4949" i="1"/>
  <c r="D4950" i="1"/>
  <c r="E4950" i="1"/>
  <c r="D5581" i="1"/>
  <c r="E5581" i="1"/>
  <c r="D5582" i="1"/>
  <c r="E5582" i="1"/>
  <c r="D5583" i="1"/>
  <c r="E5583" i="1"/>
  <c r="D5584" i="1"/>
  <c r="E5584" i="1"/>
  <c r="D4346" i="1"/>
  <c r="E4346" i="1"/>
  <c r="D4347" i="1"/>
  <c r="E4347" i="1"/>
  <c r="D4348" i="1"/>
  <c r="E4348" i="1"/>
  <c r="D9191" i="1"/>
  <c r="E9191" i="1"/>
  <c r="D4951" i="1"/>
  <c r="E4951" i="1"/>
  <c r="D9192" i="1"/>
  <c r="E9192" i="1"/>
  <c r="D9193" i="1"/>
  <c r="E9193" i="1"/>
  <c r="D5585" i="1"/>
  <c r="E5585" i="1"/>
  <c r="D9194" i="1"/>
  <c r="E9194" i="1"/>
  <c r="D9195" i="1"/>
  <c r="E9195" i="1"/>
  <c r="D9196" i="1"/>
  <c r="E9196" i="1"/>
  <c r="D9197" i="1"/>
  <c r="E9197" i="1"/>
  <c r="D5586" i="1"/>
  <c r="E5586" i="1"/>
  <c r="D5587" i="1"/>
  <c r="E5587" i="1"/>
  <c r="D5588" i="1"/>
  <c r="E5588" i="1"/>
  <c r="D5589" i="1"/>
  <c r="E5589" i="1"/>
  <c r="D5590" i="1"/>
  <c r="E5590" i="1"/>
  <c r="D5591" i="1"/>
  <c r="E5591" i="1"/>
  <c r="D5592" i="1"/>
  <c r="E5592" i="1"/>
  <c r="D5593" i="1"/>
  <c r="E5593" i="1"/>
  <c r="D61" i="1"/>
  <c r="E61" i="1"/>
  <c r="D4349" i="1"/>
  <c r="E4349" i="1"/>
  <c r="D4350" i="1"/>
  <c r="E4350" i="1"/>
  <c r="D4351" i="1"/>
  <c r="E4351" i="1"/>
  <c r="D4352" i="1"/>
  <c r="E4352" i="1"/>
  <c r="D4353" i="1"/>
  <c r="E4353" i="1"/>
  <c r="D4354" i="1"/>
  <c r="E4354" i="1"/>
  <c r="D5594" i="1"/>
  <c r="E5594" i="1"/>
  <c r="D5595" i="1"/>
  <c r="E5595" i="1"/>
  <c r="D62" i="1"/>
  <c r="E62" i="1"/>
  <c r="D4952" i="1"/>
  <c r="E4952" i="1"/>
  <c r="D63" i="1"/>
  <c r="E63" i="1"/>
  <c r="D4953" i="1"/>
  <c r="E4953" i="1"/>
  <c r="D4355" i="1"/>
  <c r="E4355" i="1"/>
  <c r="D9198" i="1"/>
  <c r="E9198" i="1"/>
  <c r="D9199" i="1"/>
  <c r="E9199" i="1"/>
  <c r="D5596" i="1"/>
  <c r="E5596" i="1"/>
  <c r="D4356" i="1"/>
  <c r="E4356" i="1"/>
  <c r="D4954" i="1"/>
  <c r="E4954" i="1"/>
  <c r="D4357" i="1"/>
  <c r="E4357" i="1"/>
  <c r="D4955" i="1"/>
  <c r="E4955" i="1"/>
  <c r="D5597" i="1"/>
  <c r="E5597" i="1"/>
  <c r="D4358" i="1"/>
  <c r="E4358" i="1"/>
  <c r="D4956" i="1"/>
  <c r="E4956" i="1"/>
  <c r="D4957" i="1"/>
  <c r="E4957" i="1"/>
  <c r="D4958" i="1"/>
  <c r="E4958" i="1"/>
  <c r="D4959" i="1"/>
  <c r="E4959" i="1"/>
  <c r="D4960" i="1"/>
  <c r="E4960" i="1"/>
  <c r="D4961" i="1"/>
  <c r="E4961" i="1"/>
  <c r="D4359" i="1"/>
  <c r="E4359" i="1"/>
  <c r="D5598" i="1"/>
  <c r="E5598" i="1"/>
  <c r="D5599" i="1"/>
  <c r="E5599" i="1"/>
  <c r="D5600" i="1"/>
  <c r="E5600" i="1"/>
  <c r="D5601" i="1"/>
  <c r="E5601" i="1"/>
  <c r="D5602" i="1"/>
  <c r="E5602" i="1"/>
  <c r="D5603" i="1"/>
  <c r="E5603" i="1"/>
  <c r="D9200" i="1"/>
  <c r="E9200" i="1"/>
  <c r="D5604" i="1"/>
  <c r="E5604" i="1"/>
  <c r="D4360" i="1"/>
  <c r="E4360" i="1"/>
  <c r="D4962" i="1"/>
  <c r="E4962" i="1"/>
  <c r="D5605" i="1"/>
  <c r="E5605" i="1"/>
  <c r="D64" i="1"/>
  <c r="E64" i="1"/>
  <c r="D9201" i="1"/>
  <c r="E9201" i="1"/>
  <c r="D9202" i="1"/>
  <c r="E9202" i="1"/>
  <c r="D65" i="1"/>
  <c r="E65" i="1"/>
  <c r="D5606" i="1"/>
  <c r="E5606" i="1"/>
  <c r="D4963" i="1"/>
  <c r="E4963" i="1"/>
  <c r="D4964" i="1"/>
  <c r="E4964" i="1"/>
  <c r="D9203" i="1"/>
  <c r="E9203" i="1"/>
  <c r="D9204" i="1"/>
  <c r="E9204" i="1"/>
  <c r="D9205" i="1"/>
  <c r="E9205" i="1"/>
  <c r="D9206" i="1"/>
  <c r="E9206" i="1"/>
  <c r="D9207" i="1"/>
  <c r="E9207" i="1"/>
  <c r="D5607" i="1"/>
  <c r="E5607" i="1"/>
  <c r="D5608" i="1"/>
  <c r="E5608" i="1"/>
  <c r="D5609" i="1"/>
  <c r="E5609" i="1"/>
  <c r="D5610" i="1"/>
  <c r="E5610" i="1"/>
  <c r="D66" i="1"/>
  <c r="E66" i="1"/>
  <c r="D67" i="1"/>
  <c r="E67" i="1"/>
  <c r="D5611" i="1"/>
  <c r="E5611" i="1"/>
  <c r="D9208" i="1"/>
  <c r="E9208" i="1"/>
  <c r="D9209" i="1"/>
  <c r="E9209" i="1"/>
  <c r="D4965" i="1"/>
  <c r="E4965" i="1"/>
  <c r="D68" i="1"/>
  <c r="E68" i="1"/>
  <c r="D69" i="1"/>
  <c r="E69" i="1"/>
  <c r="D9210" i="1"/>
  <c r="E9210" i="1"/>
  <c r="D5612" i="1"/>
  <c r="E5612" i="1"/>
  <c r="D5613" i="1"/>
  <c r="E5613" i="1"/>
  <c r="D9211" i="1"/>
  <c r="E9211" i="1"/>
  <c r="D9212" i="1"/>
  <c r="E9212" i="1"/>
  <c r="D70" i="1"/>
  <c r="E70" i="1"/>
  <c r="D4361" i="1"/>
  <c r="E4361" i="1"/>
  <c r="D71" i="1"/>
  <c r="E71" i="1"/>
  <c r="D9213" i="1"/>
  <c r="E9213" i="1"/>
  <c r="D5614" i="1"/>
  <c r="E5614" i="1"/>
  <c r="D5615" i="1"/>
  <c r="E5615" i="1"/>
  <c r="D5616" i="1"/>
  <c r="E5616" i="1"/>
  <c r="D5617" i="1"/>
  <c r="E5617" i="1"/>
  <c r="D5618" i="1"/>
  <c r="E5618" i="1"/>
  <c r="D5619" i="1"/>
  <c r="E5619" i="1"/>
  <c r="D5620" i="1"/>
  <c r="E5620" i="1"/>
  <c r="D9214" i="1"/>
  <c r="E9214" i="1"/>
  <c r="D5621" i="1"/>
  <c r="E5621" i="1"/>
  <c r="D5622" i="1"/>
  <c r="E5622" i="1"/>
  <c r="D5623" i="1"/>
  <c r="E5623" i="1"/>
  <c r="D5624" i="1"/>
  <c r="E5624" i="1"/>
  <c r="D5625" i="1"/>
  <c r="E5625" i="1"/>
  <c r="D5626" i="1"/>
  <c r="E5626" i="1"/>
  <c r="D5627" i="1"/>
  <c r="E5627" i="1"/>
  <c r="D4362" i="1"/>
  <c r="E4362" i="1"/>
  <c r="D4363" i="1"/>
  <c r="E4363" i="1"/>
  <c r="D4966" i="1"/>
  <c r="E4966" i="1"/>
  <c r="D4364" i="1"/>
  <c r="E4364" i="1"/>
  <c r="D4365" i="1"/>
  <c r="E4365" i="1"/>
  <c r="D4366" i="1"/>
  <c r="E4366" i="1"/>
  <c r="D4367" i="1"/>
  <c r="E4367" i="1"/>
  <c r="D4368" i="1"/>
  <c r="E4368" i="1"/>
  <c r="D4369" i="1"/>
  <c r="E4369" i="1"/>
  <c r="D4370" i="1"/>
  <c r="E4370" i="1"/>
  <c r="D4371" i="1"/>
  <c r="E4371" i="1"/>
  <c r="D4967" i="1"/>
  <c r="E4967" i="1"/>
  <c r="D4372" i="1"/>
  <c r="E4372" i="1"/>
  <c r="D4373" i="1"/>
  <c r="E4373" i="1"/>
  <c r="D4374" i="1"/>
  <c r="E4374" i="1"/>
  <c r="D4375" i="1"/>
  <c r="E4375" i="1"/>
  <c r="D9215" i="1"/>
  <c r="E9215" i="1"/>
  <c r="D5628" i="1"/>
  <c r="E5628" i="1"/>
  <c r="D5629" i="1"/>
  <c r="E5629" i="1"/>
  <c r="D4376" i="1"/>
  <c r="E4376" i="1"/>
  <c r="D4377" i="1"/>
  <c r="E4377" i="1"/>
  <c r="D4968" i="1"/>
  <c r="E4968" i="1"/>
  <c r="D4378" i="1"/>
  <c r="E4378" i="1"/>
  <c r="D9216" i="1"/>
  <c r="E9216" i="1"/>
  <c r="D9217" i="1"/>
  <c r="E9217" i="1"/>
  <c r="D4969" i="1"/>
  <c r="E4969" i="1"/>
  <c r="D4970" i="1"/>
  <c r="E4970" i="1"/>
  <c r="D4971" i="1"/>
  <c r="E4971" i="1"/>
  <c r="D9218" i="1"/>
  <c r="E9218" i="1"/>
  <c r="D9219" i="1"/>
  <c r="E9219" i="1"/>
  <c r="D9220" i="1"/>
  <c r="E9220" i="1"/>
  <c r="D9221" i="1"/>
  <c r="E9221" i="1"/>
  <c r="D4972" i="1"/>
  <c r="E4972" i="1"/>
  <c r="D4379" i="1"/>
  <c r="E4379" i="1"/>
  <c r="D4380" i="1"/>
  <c r="E4380" i="1"/>
  <c r="D5630" i="1"/>
  <c r="E5630" i="1"/>
  <c r="D5631" i="1"/>
  <c r="E5631" i="1"/>
  <c r="D5632" i="1"/>
  <c r="E5632" i="1"/>
  <c r="D5633" i="1"/>
  <c r="E5633" i="1"/>
  <c r="D5634" i="1"/>
  <c r="E5634" i="1"/>
  <c r="D72" i="1"/>
  <c r="E72" i="1"/>
  <c r="D9222" i="1"/>
  <c r="E9222" i="1"/>
  <c r="D4973" i="1"/>
  <c r="E4973" i="1"/>
  <c r="D4381" i="1"/>
  <c r="E4381" i="1"/>
  <c r="D4382" i="1"/>
  <c r="E4382" i="1"/>
  <c r="D5635" i="1"/>
  <c r="E5635" i="1"/>
  <c r="D4383" i="1"/>
  <c r="E4383" i="1"/>
  <c r="D5636" i="1"/>
  <c r="E5636" i="1"/>
  <c r="D4384" i="1"/>
  <c r="E4384" i="1"/>
  <c r="D4974" i="1"/>
  <c r="E4974" i="1"/>
  <c r="D5637" i="1"/>
  <c r="E5637" i="1"/>
  <c r="D4385" i="1"/>
  <c r="E4385" i="1"/>
  <c r="D4975" i="1"/>
  <c r="E4975" i="1"/>
  <c r="D5638" i="1"/>
  <c r="E5638" i="1"/>
  <c r="D4386" i="1"/>
  <c r="E4386" i="1"/>
  <c r="D9223" i="1"/>
  <c r="E9223" i="1"/>
  <c r="D9224" i="1"/>
  <c r="E9224" i="1"/>
  <c r="D9225" i="1"/>
  <c r="E9225" i="1"/>
  <c r="D9226" i="1"/>
  <c r="E9226" i="1"/>
  <c r="D9227" i="1"/>
  <c r="E9227" i="1"/>
  <c r="D9228" i="1"/>
  <c r="E9228" i="1"/>
  <c r="D4387" i="1"/>
  <c r="E4387" i="1"/>
  <c r="D9229" i="1"/>
  <c r="E9229" i="1"/>
  <c r="D9230" i="1"/>
  <c r="E9230" i="1"/>
  <c r="D9231" i="1"/>
  <c r="E9231" i="1"/>
  <c r="D9232" i="1"/>
  <c r="E9232" i="1"/>
  <c r="D9233" i="1"/>
  <c r="E9233" i="1"/>
  <c r="D9234" i="1"/>
  <c r="E9234" i="1"/>
  <c r="D9235" i="1"/>
  <c r="E9235" i="1"/>
  <c r="D9236" i="1"/>
  <c r="E9236" i="1"/>
  <c r="D9237" i="1"/>
  <c r="E9237" i="1"/>
  <c r="D9238" i="1"/>
  <c r="E9238" i="1"/>
  <c r="D5639" i="1"/>
  <c r="E5639" i="1"/>
  <c r="D5640" i="1"/>
  <c r="E5640" i="1"/>
  <c r="D5641" i="1"/>
  <c r="E5641" i="1"/>
  <c r="D5642" i="1"/>
  <c r="E5642" i="1"/>
  <c r="D4388" i="1"/>
  <c r="E4388" i="1"/>
  <c r="D9239" i="1"/>
  <c r="E9239" i="1"/>
  <c r="D9240" i="1"/>
  <c r="E9240" i="1"/>
  <c r="D9241" i="1"/>
  <c r="E9241" i="1"/>
  <c r="D4976" i="1"/>
  <c r="E4976" i="1"/>
  <c r="D5643" i="1"/>
  <c r="E5643" i="1"/>
  <c r="D4977" i="1"/>
  <c r="E4977" i="1"/>
  <c r="D5644" i="1"/>
  <c r="E5644" i="1"/>
  <c r="D4389" i="1"/>
  <c r="E4389" i="1"/>
  <c r="D4390" i="1"/>
  <c r="E4390" i="1"/>
  <c r="D5645" i="1"/>
  <c r="E5645" i="1"/>
  <c r="D4391" i="1"/>
  <c r="E4391" i="1"/>
  <c r="D4392" i="1"/>
  <c r="E4392" i="1"/>
  <c r="D4393" i="1"/>
  <c r="E4393" i="1"/>
  <c r="D4394" i="1"/>
  <c r="E4394" i="1"/>
  <c r="D4395" i="1"/>
  <c r="E4395" i="1"/>
  <c r="D9242" i="1"/>
  <c r="E9242" i="1"/>
  <c r="D4978" i="1"/>
  <c r="E4978" i="1"/>
  <c r="D4979" i="1"/>
  <c r="E4979" i="1"/>
  <c r="D73" i="1"/>
  <c r="E73" i="1"/>
  <c r="D74" i="1"/>
  <c r="E74" i="1"/>
  <c r="D75" i="1"/>
  <c r="E75" i="1"/>
  <c r="D76" i="1"/>
  <c r="E76" i="1"/>
  <c r="D77" i="1"/>
  <c r="E77" i="1"/>
  <c r="D5646" i="1"/>
  <c r="E5646" i="1"/>
  <c r="D9243" i="1"/>
  <c r="E9243" i="1"/>
  <c r="D4396" i="1"/>
  <c r="E4396" i="1"/>
  <c r="D4397" i="1"/>
  <c r="E4397" i="1"/>
  <c r="D4398" i="1"/>
  <c r="E4398" i="1"/>
  <c r="D4399" i="1"/>
  <c r="E4399" i="1"/>
  <c r="D4400" i="1"/>
  <c r="E4400" i="1"/>
  <c r="D9244" i="1"/>
  <c r="E9244" i="1"/>
  <c r="D4980" i="1"/>
  <c r="E4980" i="1"/>
  <c r="D4981" i="1"/>
  <c r="E4981" i="1"/>
  <c r="D5647" i="1"/>
  <c r="E5647" i="1"/>
  <c r="D4982" i="1"/>
  <c r="E4982" i="1"/>
  <c r="D4983" i="1"/>
  <c r="E4983" i="1"/>
  <c r="D4984" i="1"/>
  <c r="E4984" i="1"/>
  <c r="D4985" i="1"/>
  <c r="E4985" i="1"/>
  <c r="D5648" i="1"/>
  <c r="E5648" i="1"/>
  <c r="D5649" i="1"/>
  <c r="E5649" i="1"/>
  <c r="D78" i="1"/>
  <c r="E78" i="1"/>
  <c r="D5650" i="1"/>
  <c r="E5650" i="1"/>
  <c r="D5651" i="1"/>
  <c r="E5651" i="1"/>
  <c r="D9245" i="1"/>
  <c r="E9245" i="1"/>
  <c r="D4986" i="1"/>
  <c r="E4986" i="1"/>
  <c r="D4987" i="1"/>
  <c r="E4987" i="1"/>
  <c r="D4988" i="1"/>
  <c r="E4988" i="1"/>
  <c r="D79" i="1"/>
  <c r="E79" i="1"/>
  <c r="D9246" i="1"/>
  <c r="E9246" i="1"/>
  <c r="D9247" i="1"/>
  <c r="E9247" i="1"/>
  <c r="D5652" i="1"/>
  <c r="E5652" i="1"/>
  <c r="D5653" i="1"/>
  <c r="E5653" i="1"/>
  <c r="D5654" i="1"/>
  <c r="E5654" i="1"/>
  <c r="D5655" i="1"/>
  <c r="E5655" i="1"/>
  <c r="D5656" i="1"/>
  <c r="E5656" i="1"/>
  <c r="D5657" i="1"/>
  <c r="E5657" i="1"/>
  <c r="D4989" i="1"/>
  <c r="E4989" i="1"/>
  <c r="D4990" i="1"/>
  <c r="E4990" i="1"/>
  <c r="D5658" i="1"/>
  <c r="E5658" i="1"/>
  <c r="D5659" i="1"/>
  <c r="E5659" i="1"/>
  <c r="D5660" i="1"/>
  <c r="E5660" i="1"/>
  <c r="D80" i="1"/>
  <c r="E80" i="1"/>
  <c r="D4401" i="1"/>
  <c r="E4401" i="1"/>
  <c r="D4402" i="1"/>
  <c r="E4402" i="1"/>
  <c r="D4403" i="1"/>
  <c r="E4403" i="1"/>
  <c r="D4404" i="1"/>
  <c r="E4404" i="1"/>
  <c r="D81" i="1"/>
  <c r="E81" i="1"/>
  <c r="D9248" i="1"/>
  <c r="E9248" i="1"/>
  <c r="D5661" i="1"/>
  <c r="E5661" i="1"/>
  <c r="D5662" i="1"/>
  <c r="E5662" i="1"/>
  <c r="D4991" i="1"/>
  <c r="E4991" i="1"/>
  <c r="D4992" i="1"/>
  <c r="E4992" i="1"/>
  <c r="D4405" i="1"/>
  <c r="E4405" i="1"/>
  <c r="D4406" i="1"/>
  <c r="E4406" i="1"/>
  <c r="D4407" i="1"/>
  <c r="E4407" i="1"/>
  <c r="D4993" i="1"/>
  <c r="E4993" i="1"/>
  <c r="D4994" i="1"/>
  <c r="E4994" i="1"/>
  <c r="D4995" i="1"/>
  <c r="E4995" i="1"/>
  <c r="D4996" i="1"/>
  <c r="E4996" i="1"/>
  <c r="D4997" i="1"/>
  <c r="E4997" i="1"/>
  <c r="D4998" i="1"/>
  <c r="E4998" i="1"/>
  <c r="D4408" i="1"/>
  <c r="E4408" i="1"/>
  <c r="D4409" i="1"/>
  <c r="E4409" i="1"/>
  <c r="D4999" i="1"/>
  <c r="E4999" i="1"/>
  <c r="D5000" i="1"/>
  <c r="E5000" i="1"/>
  <c r="D4410" i="1"/>
  <c r="E4410" i="1"/>
  <c r="D9249" i="1"/>
  <c r="E9249" i="1"/>
  <c r="D9250" i="1"/>
  <c r="E9250" i="1"/>
  <c r="D4411" i="1"/>
  <c r="E4411" i="1"/>
  <c r="D4412" i="1"/>
  <c r="E4412" i="1"/>
  <c r="D82" i="1"/>
  <c r="E82" i="1"/>
  <c r="D5001" i="1"/>
  <c r="E5001" i="1"/>
  <c r="D5002" i="1"/>
  <c r="E5002" i="1"/>
  <c r="D5003" i="1"/>
  <c r="E5003" i="1"/>
  <c r="D5004" i="1"/>
  <c r="E5004" i="1"/>
  <c r="D83" i="1"/>
  <c r="E83" i="1"/>
  <c r="D4413" i="1"/>
  <c r="E4413" i="1"/>
  <c r="D84" i="1"/>
  <c r="E84" i="1"/>
  <c r="D85" i="1"/>
  <c r="E85" i="1"/>
  <c r="D4414" i="1"/>
  <c r="E4414" i="1"/>
  <c r="D9251" i="1"/>
  <c r="E9251" i="1"/>
  <c r="D9252" i="1"/>
  <c r="E9252" i="1"/>
  <c r="D9253" i="1"/>
  <c r="E9253" i="1"/>
  <c r="D5663" i="1"/>
  <c r="E5663" i="1"/>
  <c r="D5664" i="1"/>
  <c r="E5664" i="1"/>
  <c r="D5665" i="1"/>
  <c r="E5665" i="1"/>
  <c r="D5666" i="1"/>
  <c r="E5666" i="1"/>
  <c r="D5667" i="1"/>
  <c r="E5667" i="1"/>
  <c r="D5668" i="1"/>
  <c r="E5668" i="1"/>
  <c r="D5669" i="1"/>
  <c r="E5669" i="1"/>
  <c r="D5670" i="1"/>
  <c r="E5670" i="1"/>
  <c r="D5671" i="1"/>
  <c r="E5671" i="1"/>
  <c r="D5005" i="1"/>
  <c r="E5005" i="1"/>
  <c r="D5006" i="1"/>
  <c r="E5006" i="1"/>
  <c r="D4415" i="1"/>
  <c r="E4415" i="1"/>
  <c r="D5672" i="1"/>
  <c r="E5672" i="1"/>
  <c r="D5673" i="1"/>
  <c r="E5673" i="1"/>
  <c r="D5674" i="1"/>
  <c r="E5674" i="1"/>
  <c r="D5675" i="1"/>
  <c r="E5675" i="1"/>
  <c r="D5676" i="1"/>
  <c r="E5676" i="1"/>
  <c r="D5677" i="1"/>
  <c r="E5677" i="1"/>
  <c r="D5678" i="1"/>
  <c r="E5678" i="1"/>
  <c r="D5679" i="1"/>
  <c r="E5679" i="1"/>
  <c r="D5680" i="1"/>
  <c r="E5680" i="1"/>
  <c r="D5681" i="1"/>
  <c r="E5681" i="1"/>
  <c r="D5682" i="1"/>
  <c r="E5682" i="1"/>
  <c r="D5683" i="1"/>
  <c r="E5683" i="1"/>
  <c r="D9254" i="1"/>
  <c r="E9254" i="1"/>
  <c r="D9255" i="1"/>
  <c r="E9255" i="1"/>
  <c r="D4416" i="1"/>
  <c r="E4416" i="1"/>
  <c r="D5684" i="1"/>
  <c r="E5684" i="1"/>
  <c r="D5685" i="1"/>
  <c r="E5685" i="1"/>
  <c r="D86" i="1"/>
  <c r="E86" i="1"/>
  <c r="D4417" i="1"/>
  <c r="E4417" i="1"/>
  <c r="D9256" i="1"/>
  <c r="E9256" i="1"/>
  <c r="D5686" i="1"/>
  <c r="E5686" i="1"/>
  <c r="D9257" i="1"/>
  <c r="E9257" i="1"/>
  <c r="D9258" i="1"/>
  <c r="E9258" i="1"/>
  <c r="D4418" i="1"/>
  <c r="E4418" i="1"/>
  <c r="D5687" i="1"/>
  <c r="E5687" i="1"/>
  <c r="D5688" i="1"/>
  <c r="E5688" i="1"/>
  <c r="D4419" i="1"/>
  <c r="E4419" i="1"/>
  <c r="D5689" i="1"/>
  <c r="E5689" i="1"/>
  <c r="D9259" i="1"/>
  <c r="E9259" i="1"/>
  <c r="D5007" i="1"/>
  <c r="E5007" i="1"/>
  <c r="D5008" i="1"/>
  <c r="E5008" i="1"/>
  <c r="D5009" i="1"/>
  <c r="E5009" i="1"/>
  <c r="D5690" i="1"/>
  <c r="E5690" i="1"/>
  <c r="D5010" i="1"/>
  <c r="E5010" i="1"/>
  <c r="D5691" i="1"/>
  <c r="E5691" i="1"/>
  <c r="D4420" i="1"/>
  <c r="E4420" i="1"/>
  <c r="D5011" i="1"/>
  <c r="E5011" i="1"/>
  <c r="D5012" i="1"/>
  <c r="E5012" i="1"/>
  <c r="D5692" i="1"/>
  <c r="E5692" i="1"/>
  <c r="D5693" i="1"/>
  <c r="E5693" i="1"/>
  <c r="D5694" i="1"/>
  <c r="E5694" i="1"/>
  <c r="D5013" i="1"/>
  <c r="E5013" i="1"/>
  <c r="D5695" i="1"/>
  <c r="E5695" i="1"/>
  <c r="D9260" i="1"/>
  <c r="E9260" i="1"/>
  <c r="D5696" i="1"/>
  <c r="E5696" i="1"/>
  <c r="D5697" i="1"/>
  <c r="E5697" i="1"/>
  <c r="D5698" i="1"/>
  <c r="E5698" i="1"/>
  <c r="D5699" i="1"/>
  <c r="E5699" i="1"/>
  <c r="D5700" i="1"/>
  <c r="E5700" i="1"/>
  <c r="D5701" i="1"/>
  <c r="E5701" i="1"/>
  <c r="D9261" i="1"/>
  <c r="E9261" i="1"/>
  <c r="D5014" i="1"/>
  <c r="E5014" i="1"/>
  <c r="D9262" i="1"/>
  <c r="E9262" i="1"/>
  <c r="D5015" i="1"/>
  <c r="E5015" i="1"/>
  <c r="D5702" i="1"/>
  <c r="E5702" i="1"/>
  <c r="D5703" i="1"/>
  <c r="E5703" i="1"/>
  <c r="D9263" i="1"/>
  <c r="E9263" i="1"/>
  <c r="D9264" i="1"/>
  <c r="E9264" i="1"/>
  <c r="D5704" i="1"/>
  <c r="E5704" i="1"/>
  <c r="D87" i="1"/>
  <c r="E87" i="1"/>
  <c r="D5705" i="1"/>
  <c r="E5705" i="1"/>
  <c r="D5706" i="1"/>
  <c r="E5706" i="1"/>
  <c r="D9265" i="1"/>
  <c r="E9265" i="1"/>
  <c r="D9266" i="1"/>
  <c r="E9266" i="1"/>
  <c r="D9267" i="1"/>
  <c r="E9267" i="1"/>
  <c r="D9268" i="1"/>
  <c r="E9268" i="1"/>
  <c r="D88" i="1"/>
  <c r="E88" i="1"/>
  <c r="D4421" i="1"/>
  <c r="E4421" i="1"/>
  <c r="D9269" i="1"/>
  <c r="E9269" i="1"/>
  <c r="D5707" i="1"/>
  <c r="E5707" i="1"/>
  <c r="D5708" i="1"/>
  <c r="E5708" i="1"/>
  <c r="D5709" i="1"/>
  <c r="E5709" i="1"/>
  <c r="D4422" i="1"/>
  <c r="E4422" i="1"/>
  <c r="D5710" i="1"/>
  <c r="E5710" i="1"/>
  <c r="D9270" i="1"/>
  <c r="E9270" i="1"/>
  <c r="D5016" i="1"/>
  <c r="E5016" i="1"/>
  <c r="D5017" i="1"/>
  <c r="E5017" i="1"/>
  <c r="D5018" i="1"/>
  <c r="E5018" i="1"/>
  <c r="D4423" i="1"/>
  <c r="E4423" i="1"/>
  <c r="D5711" i="1"/>
  <c r="E5711" i="1"/>
  <c r="D5712" i="1"/>
  <c r="E5712" i="1"/>
  <c r="D5713" i="1"/>
  <c r="E5713" i="1"/>
  <c r="D5019" i="1"/>
  <c r="E5019" i="1"/>
  <c r="D5020" i="1"/>
  <c r="E5020" i="1"/>
  <c r="D5714" i="1"/>
  <c r="E5714" i="1"/>
  <c r="D5715" i="1"/>
  <c r="E5715" i="1"/>
  <c r="D5716" i="1"/>
  <c r="E5716" i="1"/>
  <c r="D4424" i="1"/>
  <c r="E4424" i="1"/>
  <c r="D5717" i="1"/>
  <c r="E5717" i="1"/>
  <c r="D5718" i="1"/>
  <c r="E5718" i="1"/>
  <c r="D5719" i="1"/>
  <c r="E5719" i="1"/>
  <c r="D5720" i="1"/>
  <c r="E5720" i="1"/>
  <c r="D5721" i="1"/>
  <c r="E5721" i="1"/>
  <c r="D4425" i="1"/>
  <c r="E4425" i="1"/>
  <c r="D4426" i="1"/>
  <c r="E4426" i="1"/>
  <c r="D4427" i="1"/>
  <c r="E4427" i="1"/>
  <c r="D5722" i="1"/>
  <c r="E5722" i="1"/>
  <c r="D4428" i="1"/>
  <c r="E4428" i="1"/>
  <c r="D5723" i="1"/>
  <c r="E5723" i="1"/>
  <c r="D9271" i="1"/>
  <c r="E9271" i="1"/>
  <c r="D5724" i="1"/>
  <c r="E5724" i="1"/>
  <c r="D5725" i="1"/>
  <c r="E5725" i="1"/>
  <c r="D5726" i="1"/>
  <c r="E5726" i="1"/>
  <c r="D5727" i="1"/>
  <c r="E5727" i="1"/>
  <c r="D9272" i="1"/>
  <c r="E9272" i="1"/>
  <c r="D9273" i="1"/>
  <c r="E9273" i="1"/>
  <c r="D5728" i="1"/>
  <c r="E5728" i="1"/>
  <c r="D4429" i="1"/>
  <c r="E4429" i="1"/>
  <c r="D4430" i="1"/>
  <c r="E4430" i="1"/>
  <c r="D4431" i="1"/>
  <c r="E4431" i="1"/>
  <c r="D4432" i="1"/>
  <c r="E4432" i="1"/>
  <c r="D9274" i="1"/>
  <c r="E9274" i="1"/>
  <c r="D5729" i="1"/>
  <c r="E5729" i="1"/>
  <c r="D9275" i="1"/>
  <c r="E9275" i="1"/>
  <c r="D9276" i="1"/>
  <c r="E9276" i="1"/>
  <c r="D9277" i="1"/>
  <c r="E9277" i="1"/>
  <c r="D9278" i="1"/>
  <c r="E9278" i="1"/>
  <c r="D9279" i="1"/>
  <c r="E9279" i="1"/>
  <c r="D9280" i="1"/>
  <c r="E9280" i="1"/>
  <c r="D9281" i="1"/>
  <c r="E9281" i="1"/>
  <c r="D5021" i="1"/>
  <c r="E5021" i="1"/>
  <c r="D5022" i="1"/>
  <c r="E5022" i="1"/>
  <c r="D5730" i="1"/>
  <c r="E5730" i="1"/>
  <c r="D5023" i="1"/>
  <c r="E5023" i="1"/>
  <c r="D5024" i="1"/>
  <c r="E5024" i="1"/>
  <c r="D4433" i="1"/>
  <c r="E4433" i="1"/>
  <c r="D5025" i="1"/>
  <c r="E5025" i="1"/>
  <c r="D4434" i="1"/>
  <c r="E4434" i="1"/>
  <c r="D4435" i="1"/>
  <c r="E4435" i="1"/>
  <c r="D4436" i="1"/>
  <c r="E4436" i="1"/>
  <c r="D9282" i="1"/>
  <c r="E9282" i="1"/>
  <c r="D5731" i="1"/>
  <c r="E5731" i="1"/>
  <c r="D5732" i="1"/>
  <c r="E5732" i="1"/>
  <c r="D4437" i="1"/>
  <c r="E4437" i="1"/>
  <c r="D4438" i="1"/>
  <c r="E4438" i="1"/>
  <c r="D9283" i="1"/>
  <c r="E9283" i="1"/>
  <c r="D5733" i="1"/>
  <c r="E5733" i="1"/>
  <c r="D5026" i="1"/>
  <c r="E5026" i="1"/>
  <c r="D9284" i="1"/>
  <c r="E9284" i="1"/>
  <c r="D9285" i="1"/>
  <c r="E9285" i="1"/>
  <c r="D4439" i="1"/>
  <c r="E4439" i="1"/>
  <c r="D5027" i="1"/>
  <c r="E5027" i="1"/>
  <c r="D5734" i="1"/>
  <c r="E5734" i="1"/>
  <c r="D5735" i="1"/>
  <c r="E5735" i="1"/>
  <c r="D5736" i="1"/>
  <c r="E5736" i="1"/>
  <c r="D5737" i="1"/>
  <c r="E5737" i="1"/>
  <c r="D5738" i="1"/>
  <c r="E5738" i="1"/>
  <c r="D5739" i="1"/>
  <c r="E5739" i="1"/>
  <c r="D9286" i="1"/>
  <c r="E9286" i="1"/>
  <c r="D5740" i="1"/>
  <c r="E5740" i="1"/>
  <c r="D5741" i="1"/>
  <c r="E5741" i="1"/>
  <c r="D5742" i="1"/>
  <c r="E5742" i="1"/>
  <c r="D5743" i="1"/>
  <c r="E5743" i="1"/>
  <c r="D5744" i="1"/>
  <c r="E5744" i="1"/>
  <c r="D5745" i="1"/>
  <c r="E5745" i="1"/>
  <c r="D9287" i="1"/>
  <c r="E9287" i="1"/>
  <c r="D9288" i="1"/>
  <c r="E9288" i="1"/>
  <c r="D9289" i="1"/>
  <c r="E9289" i="1"/>
  <c r="D5746" i="1"/>
  <c r="E5746" i="1"/>
  <c r="D5747" i="1"/>
  <c r="E5747" i="1"/>
  <c r="D5748" i="1"/>
  <c r="E5748" i="1"/>
  <c r="D5028" i="1"/>
  <c r="E5028" i="1"/>
  <c r="D5029" i="1"/>
  <c r="E5029" i="1"/>
  <c r="D9290" i="1"/>
  <c r="E9290" i="1"/>
  <c r="D9291" i="1"/>
  <c r="E9291" i="1"/>
  <c r="D5749" i="1"/>
  <c r="E5749" i="1"/>
  <c r="D5750" i="1"/>
  <c r="E5750" i="1"/>
  <c r="D9292" i="1"/>
  <c r="E9292" i="1"/>
  <c r="D9293" i="1"/>
  <c r="E9293" i="1"/>
  <c r="D9294" i="1"/>
  <c r="E9294" i="1"/>
  <c r="D9295" i="1"/>
  <c r="E9295" i="1"/>
  <c r="D5030" i="1"/>
  <c r="E5030" i="1"/>
  <c r="D9296" i="1"/>
  <c r="E9296" i="1"/>
  <c r="D5031" i="1"/>
  <c r="E5031" i="1"/>
  <c r="D5032" i="1"/>
  <c r="E5032" i="1"/>
  <c r="D5033" i="1"/>
  <c r="E5033" i="1"/>
  <c r="D5751" i="1"/>
  <c r="E5751" i="1"/>
  <c r="D89" i="1"/>
  <c r="E89" i="1"/>
  <c r="D5034" i="1"/>
  <c r="E5034" i="1"/>
  <c r="D4440" i="1"/>
  <c r="E4440" i="1"/>
  <c r="D4441" i="1"/>
  <c r="E4441" i="1"/>
  <c r="D4442" i="1"/>
  <c r="E4442" i="1"/>
  <c r="D90" i="1"/>
  <c r="E90" i="1"/>
  <c r="D5752" i="1"/>
  <c r="E5752" i="1"/>
  <c r="D5753" i="1"/>
  <c r="E5753" i="1"/>
  <c r="D5035" i="1"/>
  <c r="E5035" i="1"/>
  <c r="D5754" i="1"/>
  <c r="E5754" i="1"/>
  <c r="D4443" i="1"/>
  <c r="E4443" i="1"/>
  <c r="D4444" i="1"/>
  <c r="E4444" i="1"/>
  <c r="D4445" i="1"/>
  <c r="E4445" i="1"/>
  <c r="D5755" i="1"/>
  <c r="E5755" i="1"/>
  <c r="D5756" i="1"/>
  <c r="E5756" i="1"/>
  <c r="D4446" i="1"/>
  <c r="E4446" i="1"/>
  <c r="D5036" i="1"/>
  <c r="E5036" i="1"/>
  <c r="D9297" i="1"/>
  <c r="E9297" i="1"/>
  <c r="D9298" i="1"/>
  <c r="E9298" i="1"/>
  <c r="D5757" i="1"/>
  <c r="E5757" i="1"/>
  <c r="D5037" i="1"/>
  <c r="E5037" i="1"/>
  <c r="D4447" i="1"/>
  <c r="E4447" i="1"/>
  <c r="D4448" i="1"/>
  <c r="E4448" i="1"/>
  <c r="D4449" i="1"/>
  <c r="E4449" i="1"/>
  <c r="D4450" i="1"/>
  <c r="E4450" i="1"/>
  <c r="D91" i="1"/>
  <c r="E91" i="1"/>
  <c r="D5758" i="1"/>
  <c r="E5758" i="1"/>
  <c r="D4451" i="1"/>
  <c r="E4451" i="1"/>
  <c r="D4452" i="1"/>
  <c r="E4452" i="1"/>
  <c r="D5759" i="1"/>
  <c r="E5759" i="1"/>
  <c r="D5760" i="1"/>
  <c r="E5760" i="1"/>
  <c r="D5761" i="1"/>
  <c r="E5761" i="1"/>
  <c r="D5762" i="1"/>
  <c r="E5762" i="1"/>
  <c r="D5038" i="1"/>
  <c r="E5038" i="1"/>
  <c r="D5763" i="1"/>
  <c r="E5763" i="1"/>
  <c r="D92" i="1"/>
  <c r="E92" i="1"/>
  <c r="D4453" i="1"/>
  <c r="E4453" i="1"/>
  <c r="D4454" i="1"/>
  <c r="E4454" i="1"/>
  <c r="D4455" i="1"/>
  <c r="E4455" i="1"/>
  <c r="D4456" i="1"/>
  <c r="E4456" i="1"/>
  <c r="D9299" i="1"/>
  <c r="E9299" i="1"/>
  <c r="D9300" i="1"/>
  <c r="E9300" i="1"/>
  <c r="D93" i="1"/>
  <c r="E93" i="1"/>
  <c r="D5764" i="1"/>
  <c r="E5764" i="1"/>
  <c r="D5039" i="1"/>
  <c r="E5039" i="1"/>
  <c r="D5040" i="1"/>
  <c r="E5040" i="1"/>
  <c r="D5041" i="1"/>
  <c r="E5041" i="1"/>
  <c r="D5765" i="1"/>
  <c r="E5765" i="1"/>
  <c r="D4457" i="1"/>
  <c r="E4457" i="1"/>
  <c r="D4458" i="1"/>
  <c r="E4458" i="1"/>
  <c r="D4459" i="1"/>
  <c r="E4459" i="1"/>
  <c r="D5766" i="1"/>
  <c r="E5766" i="1"/>
  <c r="D9301" i="1"/>
  <c r="E9301" i="1"/>
  <c r="D5767" i="1"/>
  <c r="E5767" i="1"/>
  <c r="D5042" i="1"/>
  <c r="E5042" i="1"/>
  <c r="D5043" i="1"/>
  <c r="E5043" i="1"/>
  <c r="D5768" i="1"/>
  <c r="E5768" i="1"/>
  <c r="D5044" i="1"/>
  <c r="E5044" i="1"/>
  <c r="D4460" i="1"/>
  <c r="E4460" i="1"/>
  <c r="D5045" i="1"/>
  <c r="E5045" i="1"/>
  <c r="D5046" i="1"/>
  <c r="E5046" i="1"/>
  <c r="D5047" i="1"/>
  <c r="E5047" i="1"/>
  <c r="D4461" i="1"/>
  <c r="E4461" i="1"/>
  <c r="D4462" i="1"/>
  <c r="E4462" i="1"/>
  <c r="D4463" i="1"/>
  <c r="E4463" i="1"/>
  <c r="D4464" i="1"/>
  <c r="E4464" i="1"/>
  <c r="D9302" i="1"/>
  <c r="E9302" i="1"/>
  <c r="D9303" i="1"/>
  <c r="E9303" i="1"/>
  <c r="D4465" i="1"/>
  <c r="E4465" i="1"/>
  <c r="D4466" i="1"/>
  <c r="E4466" i="1"/>
  <c r="D4467" i="1"/>
  <c r="E4467" i="1"/>
  <c r="D5048" i="1"/>
  <c r="E5048" i="1"/>
  <c r="D5049" i="1"/>
  <c r="E5049" i="1"/>
  <c r="D5050" i="1"/>
  <c r="E5050" i="1"/>
  <c r="D5051" i="1"/>
  <c r="E5051" i="1"/>
  <c r="D5052" i="1"/>
  <c r="E5052" i="1"/>
  <c r="D94" i="1"/>
  <c r="E94" i="1"/>
  <c r="D9304" i="1"/>
  <c r="E9304" i="1"/>
  <c r="D5769" i="1"/>
  <c r="E5769" i="1"/>
  <c r="D5770" i="1"/>
  <c r="E5770" i="1"/>
  <c r="D4468" i="1"/>
  <c r="E4468" i="1"/>
  <c r="D4469" i="1"/>
  <c r="E4469" i="1"/>
  <c r="D95" i="1"/>
  <c r="E95" i="1"/>
  <c r="D5771" i="1"/>
  <c r="E5771" i="1"/>
  <c r="D4470" i="1"/>
  <c r="E4470" i="1"/>
  <c r="D9305" i="1"/>
  <c r="E9305" i="1"/>
  <c r="D9306" i="1"/>
  <c r="E9306" i="1"/>
  <c r="D9307" i="1"/>
  <c r="E9307" i="1"/>
  <c r="D4471" i="1"/>
  <c r="E4471" i="1"/>
  <c r="D96" i="1"/>
  <c r="E96" i="1"/>
  <c r="D4472" i="1"/>
  <c r="E4472" i="1"/>
  <c r="D4473" i="1"/>
  <c r="E4473" i="1"/>
  <c r="D4474" i="1"/>
  <c r="E4474" i="1"/>
  <c r="D4475" i="1"/>
  <c r="E4475" i="1"/>
  <c r="D5053" i="1"/>
  <c r="E5053" i="1"/>
  <c r="D9308" i="1"/>
  <c r="E9308" i="1"/>
  <c r="D9309" i="1"/>
  <c r="E9309" i="1"/>
  <c r="D9310" i="1"/>
  <c r="E9310" i="1"/>
  <c r="D9311" i="1"/>
  <c r="E9311" i="1"/>
  <c r="D9312" i="1"/>
  <c r="E9312" i="1"/>
  <c r="D9313" i="1"/>
  <c r="E9313" i="1"/>
  <c r="D97" i="1"/>
  <c r="E97" i="1"/>
  <c r="D98" i="1"/>
  <c r="E98" i="1"/>
  <c r="D99" i="1"/>
  <c r="E99" i="1"/>
  <c r="D100" i="1"/>
  <c r="E100" i="1"/>
  <c r="D5772" i="1"/>
  <c r="E5772" i="1"/>
  <c r="D5773" i="1"/>
  <c r="E5773" i="1"/>
  <c r="D9314" i="1"/>
  <c r="E9314" i="1"/>
  <c r="D4476" i="1"/>
  <c r="E4476" i="1"/>
  <c r="D9315" i="1"/>
  <c r="E9315" i="1"/>
  <c r="D4477" i="1"/>
  <c r="E4477" i="1"/>
  <c r="D5054" i="1"/>
  <c r="E5054" i="1"/>
  <c r="D4478" i="1"/>
  <c r="E4478" i="1"/>
  <c r="D5774" i="1"/>
  <c r="E5774" i="1"/>
  <c r="D5775" i="1"/>
  <c r="E5775" i="1"/>
  <c r="D5776" i="1"/>
  <c r="E5776" i="1"/>
  <c r="D5777" i="1"/>
  <c r="E5777" i="1"/>
  <c r="D5778" i="1"/>
  <c r="E5778" i="1"/>
  <c r="D5779" i="1"/>
  <c r="E5779" i="1"/>
  <c r="D5780" i="1"/>
  <c r="E5780" i="1"/>
  <c r="D5781" i="1"/>
  <c r="E5781" i="1"/>
  <c r="D5055" i="1"/>
  <c r="E5055" i="1"/>
  <c r="D5056" i="1"/>
  <c r="E5056" i="1"/>
  <c r="D5782" i="1"/>
  <c r="E5782" i="1"/>
  <c r="D5783" i="1"/>
  <c r="E5783" i="1"/>
  <c r="D4479" i="1"/>
  <c r="E4479" i="1"/>
  <c r="D5784" i="1"/>
  <c r="E5784" i="1"/>
  <c r="D5785" i="1"/>
  <c r="E5785" i="1"/>
  <c r="D5057" i="1"/>
  <c r="E5057" i="1"/>
  <c r="D4480" i="1"/>
  <c r="E4480" i="1"/>
  <c r="D4481" i="1"/>
  <c r="E4481" i="1"/>
  <c r="D9316" i="1"/>
  <c r="E9316" i="1"/>
  <c r="D9317" i="1"/>
  <c r="E9317" i="1"/>
  <c r="D4482" i="1"/>
  <c r="E4482" i="1"/>
  <c r="D4483" i="1"/>
  <c r="E4483" i="1"/>
  <c r="D4484" i="1"/>
  <c r="E4484" i="1"/>
  <c r="D4485" i="1"/>
  <c r="E4485" i="1"/>
  <c r="D4486" i="1"/>
  <c r="E4486" i="1"/>
  <c r="D5786" i="1"/>
  <c r="E5786" i="1"/>
  <c r="D5058" i="1"/>
  <c r="E5058" i="1"/>
  <c r="D9318" i="1"/>
  <c r="E9318" i="1"/>
  <c r="D5787" i="1"/>
  <c r="E5787" i="1"/>
  <c r="D5788" i="1"/>
  <c r="E5788" i="1"/>
  <c r="D5059" i="1"/>
  <c r="E5059" i="1"/>
  <c r="D5789" i="1"/>
  <c r="E5789" i="1"/>
  <c r="D5790" i="1"/>
  <c r="E5790" i="1"/>
  <c r="D5791" i="1"/>
  <c r="E5791" i="1"/>
  <c r="D5792" i="1"/>
  <c r="E5792" i="1"/>
  <c r="D5793" i="1"/>
  <c r="E5793" i="1"/>
  <c r="D5794" i="1"/>
  <c r="E5794" i="1"/>
  <c r="D5060" i="1"/>
  <c r="E5060" i="1"/>
  <c r="D5795" i="1"/>
  <c r="E5795" i="1"/>
  <c r="D5061" i="1"/>
  <c r="E5061" i="1"/>
  <c r="D4487" i="1"/>
  <c r="E4487" i="1"/>
  <c r="D5062" i="1"/>
  <c r="E5062" i="1"/>
  <c r="D5063" i="1"/>
  <c r="E5063" i="1"/>
  <c r="D4488" i="1"/>
  <c r="E4488" i="1"/>
  <c r="D5064" i="1"/>
  <c r="E5064" i="1"/>
  <c r="D5065" i="1"/>
  <c r="E5065" i="1"/>
  <c r="D5066" i="1"/>
  <c r="E5066" i="1"/>
  <c r="D5796" i="1"/>
  <c r="E5796" i="1"/>
  <c r="D5797" i="1"/>
  <c r="E5797" i="1"/>
  <c r="D5067" i="1"/>
  <c r="E5067" i="1"/>
  <c r="D5798" i="1"/>
  <c r="E5798" i="1"/>
  <c r="D4489" i="1"/>
  <c r="E4489" i="1"/>
  <c r="D5068" i="1"/>
  <c r="E5068" i="1"/>
  <c r="D5799" i="1"/>
  <c r="E5799" i="1"/>
  <c r="D5800" i="1"/>
  <c r="E5800" i="1"/>
  <c r="D4490" i="1"/>
  <c r="E4490" i="1"/>
  <c r="D4491" i="1"/>
  <c r="E4491" i="1"/>
  <c r="D5801" i="1"/>
  <c r="E5801" i="1"/>
  <c r="D9319" i="1"/>
  <c r="E9319" i="1"/>
  <c r="D4492" i="1"/>
  <c r="E4492" i="1"/>
  <c r="D5069" i="1"/>
  <c r="E5069" i="1"/>
  <c r="D5802" i="1"/>
  <c r="E5802" i="1"/>
  <c r="D5803" i="1"/>
  <c r="E5803" i="1"/>
  <c r="D5804" i="1"/>
  <c r="E5804" i="1"/>
  <c r="D4493" i="1"/>
  <c r="E4493" i="1"/>
  <c r="D4494" i="1"/>
  <c r="E4494" i="1"/>
  <c r="D4495" i="1"/>
  <c r="E4495" i="1"/>
  <c r="D4496" i="1"/>
  <c r="E4496" i="1"/>
  <c r="D9320" i="1"/>
  <c r="E9320" i="1"/>
  <c r="D9321" i="1"/>
  <c r="E9321" i="1"/>
  <c r="D9322" i="1"/>
  <c r="E9322" i="1"/>
  <c r="D9323" i="1"/>
  <c r="E9323" i="1"/>
  <c r="D5070" i="1"/>
  <c r="E5070" i="1"/>
  <c r="D5805" i="1"/>
  <c r="E5805" i="1"/>
  <c r="D9324" i="1"/>
  <c r="E9324" i="1"/>
  <c r="D4497" i="1"/>
  <c r="E4497" i="1"/>
  <c r="D5071" i="1"/>
  <c r="E5071" i="1"/>
  <c r="D4498" i="1"/>
  <c r="E4498" i="1"/>
  <c r="D5806" i="1"/>
  <c r="E5806" i="1"/>
  <c r="D5807" i="1"/>
  <c r="E5807" i="1"/>
  <c r="D4499" i="1"/>
  <c r="E4499" i="1"/>
  <c r="D5808" i="1"/>
  <c r="E5808" i="1"/>
  <c r="D5072" i="1"/>
  <c r="E5072" i="1"/>
  <c r="D4500" i="1"/>
  <c r="E4500" i="1"/>
  <c r="D4501" i="1"/>
  <c r="E4501" i="1"/>
  <c r="D4502" i="1"/>
  <c r="E4502" i="1"/>
  <c r="D4503" i="1"/>
  <c r="E4503" i="1"/>
  <c r="D4504" i="1"/>
  <c r="E4504" i="1"/>
  <c r="D4505" i="1"/>
  <c r="E4505" i="1"/>
  <c r="D4506" i="1"/>
  <c r="E4506" i="1"/>
  <c r="D4507" i="1"/>
  <c r="E4507" i="1"/>
  <c r="D4508" i="1"/>
  <c r="E4508" i="1"/>
  <c r="D4509" i="1"/>
  <c r="E4509" i="1"/>
  <c r="D4510" i="1"/>
  <c r="E4510" i="1"/>
  <c r="D4511" i="1"/>
  <c r="E4511" i="1"/>
  <c r="D4512" i="1"/>
  <c r="E4512" i="1"/>
  <c r="D4513" i="1"/>
  <c r="E4513" i="1"/>
  <c r="D5809" i="1"/>
  <c r="E5809" i="1"/>
  <c r="D4514" i="1"/>
  <c r="E4514" i="1"/>
  <c r="D9325" i="1"/>
  <c r="E9325" i="1"/>
  <c r="D9326" i="1"/>
  <c r="E9326" i="1"/>
  <c r="D9327" i="1"/>
  <c r="E9327" i="1"/>
  <c r="D4515" i="1"/>
  <c r="E4515" i="1"/>
  <c r="D5073" i="1"/>
  <c r="E5073" i="1"/>
  <c r="D5074" i="1"/>
  <c r="E5074" i="1"/>
  <c r="D9328" i="1"/>
  <c r="E9328" i="1"/>
  <c r="D9329" i="1"/>
  <c r="E9329" i="1"/>
  <c r="D5075" i="1"/>
  <c r="E5075" i="1"/>
  <c r="D5076" i="1"/>
  <c r="E5076" i="1"/>
  <c r="D4516" i="1"/>
  <c r="E4516" i="1"/>
  <c r="D5810" i="1"/>
  <c r="E5810" i="1"/>
  <c r="D5077" i="1"/>
  <c r="E5077" i="1"/>
  <c r="D4517" i="1"/>
  <c r="E4517" i="1"/>
  <c r="D4518" i="1"/>
  <c r="E4518" i="1"/>
  <c r="D5811" i="1"/>
  <c r="E5811" i="1"/>
  <c r="D5812" i="1"/>
  <c r="E5812" i="1"/>
  <c r="D5078" i="1"/>
  <c r="E5078" i="1"/>
  <c r="D9330" i="1"/>
  <c r="E9330" i="1"/>
  <c r="D4519" i="1"/>
  <c r="E4519" i="1"/>
  <c r="D4520" i="1"/>
  <c r="E4520" i="1"/>
  <c r="D9331" i="1"/>
  <c r="E9331" i="1"/>
  <c r="D9332" i="1"/>
  <c r="E9332" i="1"/>
  <c r="D9333" i="1"/>
  <c r="E9333" i="1"/>
  <c r="D5813" i="1"/>
  <c r="E5813" i="1"/>
  <c r="D4521" i="1"/>
  <c r="E4521" i="1"/>
  <c r="D4522" i="1"/>
  <c r="E4522" i="1"/>
  <c r="D5814" i="1"/>
  <c r="E5814" i="1"/>
  <c r="D5815" i="1"/>
  <c r="E5815" i="1"/>
  <c r="D5079" i="1"/>
  <c r="E5079" i="1"/>
  <c r="D5816" i="1"/>
  <c r="E5816" i="1"/>
  <c r="D5817" i="1"/>
  <c r="E5817" i="1"/>
  <c r="D5080" i="1"/>
  <c r="E5080" i="1"/>
  <c r="D5818" i="1"/>
  <c r="E5818" i="1"/>
  <c r="D5819" i="1"/>
  <c r="E5819" i="1"/>
  <c r="D9334" i="1"/>
  <c r="E9334" i="1"/>
  <c r="D5820" i="1"/>
  <c r="E5820" i="1"/>
  <c r="D101" i="1"/>
  <c r="E101" i="1"/>
  <c r="D4523" i="1"/>
  <c r="E4523" i="1"/>
  <c r="D5821" i="1"/>
  <c r="E5821" i="1"/>
  <c r="D5081" i="1"/>
  <c r="E5081" i="1"/>
  <c r="D5082" i="1"/>
  <c r="E5082" i="1"/>
  <c r="D5083" i="1"/>
  <c r="E5083" i="1"/>
  <c r="D4524" i="1"/>
  <c r="E4524" i="1"/>
  <c r="D4525" i="1"/>
  <c r="E4525" i="1"/>
  <c r="D4526" i="1"/>
  <c r="E4526" i="1"/>
  <c r="D4527" i="1"/>
  <c r="E4527" i="1"/>
  <c r="D5822" i="1"/>
  <c r="E5822" i="1"/>
  <c r="D5823" i="1"/>
  <c r="E5823" i="1"/>
  <c r="D9335" i="1"/>
  <c r="E9335" i="1"/>
  <c r="D5824" i="1"/>
  <c r="E5824" i="1"/>
  <c r="D5825" i="1"/>
  <c r="E5825" i="1"/>
  <c r="D5084" i="1"/>
  <c r="E5084" i="1"/>
  <c r="D5826" i="1"/>
  <c r="E5826" i="1"/>
  <c r="D9336" i="1"/>
  <c r="E9336" i="1"/>
  <c r="D5085" i="1"/>
  <c r="E5085" i="1"/>
  <c r="D5086" i="1"/>
  <c r="E5086" i="1"/>
  <c r="D5827" i="1"/>
  <c r="E5827" i="1"/>
  <c r="D5087" i="1"/>
  <c r="E5087" i="1"/>
  <c r="D5828" i="1"/>
  <c r="E5828" i="1"/>
  <c r="D102" i="1"/>
  <c r="E102" i="1"/>
  <c r="D4528" i="1"/>
  <c r="E4528" i="1"/>
  <c r="D9337" i="1"/>
  <c r="E9337" i="1"/>
  <c r="D5829" i="1"/>
  <c r="E5829" i="1"/>
  <c r="D4529" i="1"/>
  <c r="E4529" i="1"/>
  <c r="D9338" i="1"/>
  <c r="E9338" i="1"/>
  <c r="D9339" i="1"/>
  <c r="E9339" i="1"/>
  <c r="D9340" i="1"/>
  <c r="E9340" i="1"/>
  <c r="D9341" i="1"/>
  <c r="E9341" i="1"/>
  <c r="D5830" i="1"/>
  <c r="E5830" i="1"/>
  <c r="D5831" i="1"/>
  <c r="E5831" i="1"/>
  <c r="D5832" i="1"/>
  <c r="E5832" i="1"/>
  <c r="D5833" i="1"/>
  <c r="E5833" i="1"/>
  <c r="D5088" i="1"/>
  <c r="E5088" i="1"/>
  <c r="D5834" i="1"/>
  <c r="E5834" i="1"/>
  <c r="D103" i="1"/>
  <c r="E103" i="1"/>
  <c r="D5835" i="1"/>
  <c r="E5835" i="1"/>
  <c r="D5089" i="1"/>
  <c r="E5089" i="1"/>
  <c r="D5090" i="1"/>
  <c r="E5090" i="1"/>
  <c r="D9342" i="1"/>
  <c r="E9342" i="1"/>
  <c r="D4530" i="1"/>
  <c r="E4530" i="1"/>
  <c r="D5091" i="1"/>
  <c r="E5091" i="1"/>
  <c r="D5092" i="1"/>
  <c r="E5092" i="1"/>
  <c r="D5093" i="1"/>
  <c r="E5093" i="1"/>
  <c r="D9343" i="1"/>
  <c r="E9343" i="1"/>
  <c r="D9344" i="1"/>
  <c r="E9344" i="1"/>
  <c r="D5836" i="1"/>
  <c r="E5836" i="1"/>
  <c r="D4531" i="1"/>
  <c r="E4531" i="1"/>
  <c r="D5837" i="1"/>
  <c r="E5837" i="1"/>
  <c r="D5838" i="1"/>
  <c r="E5838" i="1"/>
  <c r="D5839" i="1"/>
  <c r="E5839" i="1"/>
  <c r="D5840" i="1"/>
  <c r="E5840" i="1"/>
  <c r="D5841" i="1"/>
  <c r="E5841" i="1"/>
  <c r="D9345" i="1"/>
  <c r="E9345" i="1"/>
  <c r="D5842" i="1"/>
  <c r="E5842" i="1"/>
  <c r="D5843" i="1"/>
  <c r="E5843" i="1"/>
  <c r="D5844" i="1"/>
  <c r="E5844" i="1"/>
  <c r="D5845" i="1"/>
  <c r="E5845" i="1"/>
  <c r="D9346" i="1"/>
  <c r="E9346" i="1"/>
  <c r="D5846" i="1"/>
  <c r="E5846" i="1"/>
  <c r="D5847" i="1"/>
  <c r="E5847" i="1"/>
  <c r="D5848" i="1"/>
  <c r="E5848" i="1"/>
  <c r="D4532" i="1"/>
  <c r="E4532" i="1"/>
  <c r="D4533" i="1"/>
  <c r="E4533" i="1"/>
  <c r="D4534" i="1"/>
  <c r="E4534" i="1"/>
  <c r="D5849" i="1"/>
  <c r="E5849" i="1"/>
  <c r="D5850" i="1"/>
  <c r="E5850" i="1"/>
  <c r="D9347" i="1"/>
  <c r="E9347" i="1"/>
  <c r="D5094" i="1"/>
  <c r="E5094" i="1"/>
  <c r="D5095" i="1"/>
  <c r="E5095" i="1"/>
  <c r="D5851" i="1"/>
  <c r="E5851" i="1"/>
  <c r="D4535" i="1"/>
  <c r="E4535" i="1"/>
  <c r="D4536" i="1"/>
  <c r="E4536" i="1"/>
  <c r="D5852" i="1"/>
  <c r="E5852" i="1"/>
  <c r="D4537" i="1"/>
  <c r="E4537" i="1"/>
  <c r="D4538" i="1"/>
  <c r="E4538" i="1"/>
  <c r="D5853" i="1"/>
  <c r="E5853" i="1"/>
  <c r="D5096" i="1"/>
  <c r="E5096" i="1"/>
  <c r="D5097" i="1"/>
  <c r="E5097" i="1"/>
  <c r="D5098" i="1"/>
  <c r="E5098" i="1"/>
  <c r="D5099" i="1"/>
  <c r="E5099" i="1"/>
  <c r="D5100" i="1"/>
  <c r="E5100" i="1"/>
  <c r="D5101" i="1"/>
  <c r="E5101" i="1"/>
  <c r="D9348" i="1"/>
  <c r="E9348" i="1"/>
  <c r="D5854" i="1"/>
  <c r="E5854" i="1"/>
  <c r="D5855" i="1"/>
  <c r="E5855" i="1"/>
  <c r="D5856" i="1"/>
  <c r="E5856" i="1"/>
  <c r="D5857" i="1"/>
  <c r="E5857" i="1"/>
  <c r="D5858" i="1"/>
  <c r="E5858" i="1"/>
  <c r="D5859" i="1"/>
  <c r="E5859" i="1"/>
  <c r="D5860" i="1"/>
  <c r="E5860" i="1"/>
  <c r="D9349" i="1"/>
  <c r="E9349" i="1"/>
  <c r="D5861" i="1"/>
  <c r="E5861" i="1"/>
  <c r="D5862" i="1"/>
  <c r="E5862" i="1"/>
  <c r="D5863" i="1"/>
  <c r="E5863" i="1"/>
  <c r="D5864" i="1"/>
  <c r="E5864" i="1"/>
  <c r="D5865" i="1"/>
  <c r="E5865" i="1"/>
  <c r="D4539" i="1"/>
  <c r="E4539" i="1"/>
  <c r="D9350" i="1"/>
  <c r="E9350" i="1"/>
  <c r="D5866" i="1"/>
  <c r="E5866" i="1"/>
  <c r="D9351" i="1"/>
  <c r="E9351" i="1"/>
  <c r="D5867" i="1"/>
  <c r="E5867" i="1"/>
  <c r="D104" i="1"/>
  <c r="E104" i="1"/>
  <c r="D4540" i="1"/>
  <c r="E4540" i="1"/>
  <c r="D9352" i="1"/>
  <c r="E9352" i="1"/>
  <c r="D5102" i="1"/>
  <c r="E5102" i="1"/>
  <c r="D5868" i="1"/>
  <c r="E5868" i="1"/>
  <c r="D5869" i="1"/>
  <c r="E5869" i="1"/>
  <c r="D4541" i="1"/>
  <c r="E4541" i="1"/>
  <c r="D5870" i="1"/>
  <c r="E5870" i="1"/>
  <c r="D105" i="1"/>
  <c r="E105" i="1"/>
  <c r="D5871" i="1"/>
  <c r="E5871" i="1"/>
  <c r="D5872" i="1"/>
  <c r="E5872" i="1"/>
  <c r="D5873" i="1"/>
  <c r="E5873" i="1"/>
  <c r="D5874" i="1"/>
  <c r="E5874" i="1"/>
  <c r="D4542" i="1"/>
  <c r="E4542" i="1"/>
  <c r="D4543" i="1"/>
  <c r="E4543" i="1"/>
  <c r="D5103" i="1"/>
  <c r="E5103" i="1"/>
  <c r="D9353" i="1"/>
  <c r="E9353" i="1"/>
  <c r="D9354" i="1"/>
  <c r="E9354" i="1"/>
  <c r="D5875" i="1"/>
  <c r="E5875" i="1"/>
  <c r="D5876" i="1"/>
  <c r="E5876" i="1"/>
  <c r="D5877" i="1"/>
  <c r="E5877" i="1"/>
  <c r="D5878" i="1"/>
  <c r="E5878" i="1"/>
  <c r="D9355" i="1"/>
  <c r="E9355" i="1"/>
  <c r="D106" i="1"/>
  <c r="E106" i="1"/>
  <c r="D5879" i="1"/>
  <c r="E5879" i="1"/>
  <c r="D4544" i="1"/>
  <c r="E4544" i="1"/>
  <c r="D5880" i="1"/>
  <c r="E5880" i="1"/>
  <c r="D4545" i="1"/>
  <c r="E4545" i="1"/>
  <c r="D4546" i="1"/>
  <c r="E4546" i="1"/>
  <c r="D9356" i="1"/>
  <c r="E9356" i="1"/>
  <c r="D4547" i="1"/>
  <c r="E4547" i="1"/>
  <c r="D5881" i="1"/>
  <c r="E5881" i="1"/>
  <c r="D5104" i="1"/>
  <c r="E5104" i="1"/>
  <c r="D5105" i="1"/>
  <c r="E5105" i="1"/>
  <c r="D5106" i="1"/>
  <c r="E5106" i="1"/>
  <c r="D5882" i="1"/>
  <c r="E5882" i="1"/>
  <c r="D5883" i="1"/>
  <c r="E5883" i="1"/>
  <c r="D9357" i="1"/>
  <c r="E9357" i="1"/>
  <c r="D5884" i="1"/>
  <c r="E5884" i="1"/>
  <c r="D9358" i="1"/>
  <c r="E9358" i="1"/>
  <c r="D5885" i="1"/>
  <c r="E5885" i="1"/>
  <c r="D5886" i="1"/>
  <c r="E5886" i="1"/>
  <c r="D5887" i="1"/>
  <c r="E5887" i="1"/>
  <c r="D5888" i="1"/>
  <c r="E5888" i="1"/>
  <c r="D5107" i="1"/>
  <c r="E5107" i="1"/>
  <c r="D4548" i="1"/>
  <c r="E4548" i="1"/>
  <c r="D4549" i="1"/>
  <c r="E4549" i="1"/>
  <c r="D4550" i="1"/>
  <c r="E4550" i="1"/>
  <c r="D4551" i="1"/>
  <c r="E4551" i="1"/>
  <c r="D5889" i="1"/>
  <c r="E5889" i="1"/>
  <c r="D5890" i="1"/>
  <c r="E5890" i="1"/>
  <c r="D5891" i="1"/>
  <c r="E5891" i="1"/>
  <c r="D5892" i="1"/>
  <c r="E5892" i="1"/>
  <c r="D5893" i="1"/>
  <c r="E5893" i="1"/>
  <c r="D4552" i="1"/>
  <c r="E4552" i="1"/>
  <c r="D4553" i="1"/>
  <c r="E4553" i="1"/>
  <c r="D5108" i="1"/>
  <c r="E5108" i="1"/>
  <c r="D5894" i="1"/>
  <c r="E5894" i="1"/>
  <c r="D9359" i="1"/>
  <c r="E9359" i="1"/>
  <c r="D4554" i="1"/>
  <c r="E4554" i="1"/>
  <c r="D9360" i="1"/>
  <c r="E9360" i="1"/>
  <c r="D5895" i="1"/>
  <c r="E5895" i="1"/>
  <c r="D4555" i="1"/>
  <c r="E4555" i="1"/>
  <c r="D5896" i="1"/>
  <c r="E5896" i="1"/>
  <c r="D5109" i="1"/>
  <c r="E5109" i="1"/>
  <c r="D4556" i="1"/>
  <c r="E4556" i="1"/>
  <c r="D5897" i="1"/>
  <c r="E5897" i="1"/>
  <c r="D9361" i="1"/>
  <c r="E9361" i="1"/>
  <c r="D9362" i="1"/>
  <c r="E9362" i="1"/>
  <c r="D9363" i="1"/>
  <c r="E9363" i="1"/>
  <c r="D9364" i="1"/>
  <c r="E9364" i="1"/>
  <c r="D9365" i="1"/>
  <c r="E9365" i="1"/>
  <c r="D5110" i="1"/>
  <c r="E5110" i="1"/>
  <c r="D9366" i="1"/>
  <c r="E9366" i="1"/>
  <c r="D5898" i="1"/>
  <c r="E5898" i="1"/>
  <c r="D4557" i="1"/>
  <c r="E4557" i="1"/>
  <c r="D5111" i="1"/>
  <c r="E5111" i="1"/>
  <c r="D5112" i="1"/>
  <c r="E5112" i="1"/>
  <c r="D4558" i="1"/>
  <c r="E4558" i="1"/>
  <c r="D9367" i="1"/>
  <c r="E9367" i="1"/>
  <c r="D9368" i="1"/>
  <c r="E9368" i="1"/>
  <c r="D5899" i="1"/>
  <c r="E5899" i="1"/>
  <c r="D5900" i="1"/>
  <c r="E5900" i="1"/>
  <c r="D5113" i="1"/>
  <c r="E5113" i="1"/>
  <c r="D5114" i="1"/>
  <c r="E5114" i="1"/>
  <c r="D5901" i="1"/>
  <c r="E5901" i="1"/>
  <c r="D4559" i="1"/>
  <c r="E4559" i="1"/>
  <c r="D5115" i="1"/>
  <c r="E5115" i="1"/>
  <c r="D5902" i="1"/>
  <c r="E5902" i="1"/>
  <c r="D5903" i="1"/>
  <c r="E5903" i="1"/>
  <c r="D5904" i="1"/>
  <c r="E5904" i="1"/>
  <c r="D5905" i="1"/>
  <c r="E5905" i="1"/>
  <c r="D4560" i="1"/>
  <c r="E4560" i="1"/>
  <c r="D5906" i="1"/>
  <c r="E5906" i="1"/>
  <c r="D9369" i="1"/>
  <c r="E9369" i="1"/>
  <c r="D9370" i="1"/>
  <c r="E9370" i="1"/>
  <c r="D9371" i="1"/>
  <c r="E9371" i="1"/>
  <c r="D9372" i="1"/>
  <c r="E9372" i="1"/>
  <c r="D5907" i="1"/>
  <c r="E5907" i="1"/>
  <c r="D5908" i="1"/>
  <c r="E5908" i="1"/>
  <c r="D5909" i="1"/>
  <c r="E5909" i="1"/>
  <c r="D5910" i="1"/>
  <c r="E5910" i="1"/>
  <c r="D5911" i="1"/>
  <c r="E5911" i="1"/>
  <c r="D5912" i="1"/>
  <c r="E5912" i="1"/>
  <c r="D5913" i="1"/>
  <c r="E5913" i="1"/>
  <c r="D9373" i="1"/>
  <c r="E9373" i="1"/>
  <c r="D4561" i="1"/>
  <c r="E4561" i="1"/>
  <c r="D4562" i="1"/>
  <c r="E4562" i="1"/>
  <c r="D4563" i="1"/>
  <c r="E4563" i="1"/>
  <c r="D4564" i="1"/>
  <c r="E4564" i="1"/>
  <c r="D9374" i="1"/>
  <c r="E9374" i="1"/>
  <c r="D9375" i="1"/>
  <c r="E9375" i="1"/>
  <c r="D5914" i="1"/>
  <c r="E5914" i="1"/>
  <c r="D5915" i="1"/>
  <c r="E5915" i="1"/>
  <c r="D5916" i="1"/>
  <c r="E5916" i="1"/>
  <c r="D4565" i="1"/>
  <c r="E4565" i="1"/>
  <c r="D9376" i="1"/>
  <c r="E9376" i="1"/>
  <c r="D9377" i="1"/>
  <c r="E9377" i="1"/>
  <c r="D9378" i="1"/>
  <c r="E9378" i="1"/>
  <c r="D5917" i="1"/>
  <c r="E5917" i="1"/>
  <c r="D9379" i="1"/>
  <c r="E9379" i="1"/>
  <c r="D9380" i="1"/>
  <c r="E9380" i="1"/>
  <c r="D9381" i="1"/>
  <c r="E9381" i="1"/>
  <c r="D9382" i="1"/>
  <c r="E9382" i="1"/>
  <c r="D5918" i="1"/>
  <c r="E5918" i="1"/>
  <c r="D4566" i="1"/>
  <c r="E4566" i="1"/>
  <c r="D9383" i="1"/>
  <c r="E9383" i="1"/>
  <c r="D9384" i="1"/>
  <c r="E9384" i="1"/>
  <c r="D9385" i="1"/>
  <c r="E9385" i="1"/>
  <c r="D9386" i="1"/>
  <c r="E9386" i="1"/>
  <c r="D9387" i="1"/>
  <c r="E9387" i="1"/>
  <c r="D5116" i="1"/>
  <c r="E5116" i="1"/>
  <c r="D4567" i="1"/>
  <c r="E4567" i="1"/>
  <c r="D9388" i="1"/>
  <c r="E9388" i="1"/>
  <c r="D4568" i="1"/>
  <c r="E4568" i="1"/>
  <c r="D5919" i="1"/>
  <c r="E5919" i="1"/>
  <c r="D9389" i="1"/>
  <c r="E9389" i="1"/>
  <c r="D9390" i="1"/>
  <c r="E9390" i="1"/>
  <c r="D5117" i="1"/>
  <c r="E5117" i="1"/>
  <c r="D5920" i="1"/>
  <c r="E5920" i="1"/>
  <c r="D5921" i="1"/>
  <c r="E5921" i="1"/>
  <c r="D9391" i="1"/>
  <c r="E9391" i="1"/>
  <c r="D9392" i="1"/>
  <c r="E9392" i="1"/>
  <c r="D5922" i="1"/>
  <c r="E5922" i="1"/>
  <c r="D5923" i="1"/>
  <c r="E5923" i="1"/>
  <c r="D5924" i="1"/>
  <c r="E5924" i="1"/>
  <c r="D5925" i="1"/>
  <c r="E5925" i="1"/>
  <c r="D5118" i="1"/>
  <c r="E5118" i="1"/>
  <c r="D5119" i="1"/>
  <c r="E5119" i="1"/>
  <c r="D5120" i="1"/>
  <c r="E5120" i="1"/>
  <c r="D5121" i="1"/>
  <c r="E5121" i="1"/>
  <c r="D5122" i="1"/>
  <c r="E5122" i="1"/>
  <c r="D5926" i="1"/>
  <c r="E5926" i="1"/>
  <c r="D5927" i="1"/>
  <c r="E5927" i="1"/>
  <c r="D5123" i="1"/>
  <c r="E5123" i="1"/>
  <c r="D5928" i="1"/>
  <c r="E5928" i="1"/>
  <c r="D9393" i="1"/>
  <c r="E9393" i="1"/>
  <c r="D9394" i="1"/>
  <c r="E9394" i="1"/>
  <c r="D5929" i="1"/>
  <c r="E5929" i="1"/>
  <c r="D4569" i="1"/>
  <c r="E4569" i="1"/>
  <c r="D5124" i="1"/>
  <c r="E5124" i="1"/>
  <c r="D9395" i="1"/>
  <c r="E9395" i="1"/>
  <c r="D9396" i="1"/>
  <c r="E9396" i="1"/>
  <c r="D5930" i="1"/>
  <c r="E5930" i="1"/>
  <c r="D5931" i="1"/>
  <c r="E5931" i="1"/>
  <c r="D4570" i="1"/>
  <c r="E4570" i="1"/>
  <c r="D5932" i="1"/>
  <c r="E5932" i="1"/>
  <c r="D5933" i="1"/>
  <c r="E5933" i="1"/>
  <c r="D5125" i="1"/>
  <c r="E5125" i="1"/>
  <c r="D5934" i="1"/>
  <c r="E5934" i="1"/>
  <c r="D4571" i="1"/>
  <c r="E4571" i="1"/>
  <c r="D5935" i="1"/>
  <c r="E5935" i="1"/>
  <c r="D5936" i="1"/>
  <c r="E5936" i="1"/>
  <c r="D5937" i="1"/>
  <c r="E5937" i="1"/>
  <c r="D9397" i="1"/>
  <c r="E9397" i="1"/>
  <c r="D4572" i="1"/>
  <c r="E4572" i="1"/>
  <c r="D9398" i="1"/>
  <c r="E9398" i="1"/>
  <c r="D9399" i="1"/>
  <c r="E9399" i="1"/>
  <c r="D5938" i="1"/>
  <c r="E5938" i="1"/>
  <c r="D5939" i="1"/>
  <c r="E5939" i="1"/>
  <c r="D9400" i="1"/>
  <c r="E9400" i="1"/>
  <c r="D9401" i="1"/>
  <c r="E9401" i="1"/>
  <c r="D9402" i="1"/>
  <c r="E9402" i="1"/>
  <c r="D4573" i="1"/>
  <c r="E4573" i="1"/>
  <c r="D5126" i="1"/>
  <c r="E5126" i="1"/>
  <c r="D5940" i="1"/>
  <c r="E5940" i="1"/>
  <c r="D5941" i="1"/>
  <c r="E5941" i="1"/>
  <c r="D9403" i="1"/>
  <c r="E9403" i="1"/>
  <c r="D5127" i="1"/>
  <c r="E5127" i="1"/>
  <c r="D5128" i="1"/>
  <c r="E5128" i="1"/>
  <c r="D5129" i="1"/>
  <c r="E5129" i="1"/>
  <c r="D4574" i="1"/>
  <c r="E4574" i="1"/>
  <c r="D5942" i="1"/>
  <c r="E5942" i="1"/>
  <c r="D4575" i="1"/>
  <c r="E4575" i="1"/>
  <c r="D5943" i="1"/>
  <c r="E5943" i="1"/>
  <c r="D5944" i="1"/>
  <c r="E5944" i="1"/>
  <c r="D5945" i="1"/>
  <c r="E5945" i="1"/>
  <c r="D5946" i="1"/>
  <c r="E5946" i="1"/>
  <c r="D5947" i="1"/>
  <c r="E5947" i="1"/>
  <c r="D5948" i="1"/>
  <c r="E5948" i="1"/>
  <c r="D5949" i="1"/>
  <c r="E5949" i="1"/>
  <c r="D5950" i="1"/>
  <c r="E5950" i="1"/>
  <c r="D5951" i="1"/>
  <c r="E5951" i="1"/>
  <c r="D9404" i="1"/>
  <c r="E9404" i="1"/>
  <c r="D5952" i="1"/>
  <c r="E5952" i="1"/>
  <c r="D5953" i="1"/>
  <c r="E5953" i="1"/>
  <c r="D107" i="1"/>
  <c r="E107" i="1"/>
  <c r="D9405" i="1"/>
  <c r="E9405" i="1"/>
  <c r="D9406" i="1"/>
  <c r="E9406" i="1"/>
  <c r="D5954" i="1"/>
  <c r="E5954" i="1"/>
  <c r="D5130" i="1"/>
  <c r="E5130" i="1"/>
  <c r="D5131" i="1"/>
  <c r="E5131" i="1"/>
  <c r="D5132" i="1"/>
  <c r="E5132" i="1"/>
  <c r="D5133" i="1"/>
  <c r="E5133" i="1"/>
  <c r="D5134" i="1"/>
  <c r="E5134" i="1"/>
  <c r="D4576" i="1"/>
  <c r="E4576" i="1"/>
  <c r="D5135" i="1"/>
  <c r="E5135" i="1"/>
  <c r="D5136" i="1"/>
  <c r="E5136" i="1"/>
  <c r="D5137" i="1"/>
  <c r="E5137" i="1"/>
  <c r="D108" i="1"/>
  <c r="E108" i="1"/>
  <c r="D5138" i="1"/>
  <c r="E5138" i="1"/>
  <c r="D5139" i="1"/>
  <c r="E5139" i="1"/>
  <c r="D9407" i="1"/>
  <c r="E9407" i="1"/>
  <c r="D9408" i="1"/>
  <c r="E9408" i="1"/>
  <c r="D9409" i="1"/>
  <c r="E9409" i="1"/>
  <c r="D5955" i="1"/>
  <c r="E5955" i="1"/>
  <c r="D9410" i="1"/>
  <c r="E9410" i="1"/>
  <c r="D5140" i="1"/>
  <c r="E5140" i="1"/>
  <c r="D5956" i="1"/>
  <c r="E5956" i="1"/>
  <c r="D4577" i="1"/>
  <c r="E4577" i="1"/>
  <c r="D4578" i="1"/>
  <c r="E4578" i="1"/>
  <c r="D9411" i="1"/>
  <c r="E9411" i="1"/>
  <c r="D9412" i="1"/>
  <c r="E9412" i="1"/>
  <c r="D5957" i="1"/>
  <c r="E5957" i="1"/>
  <c r="D4579" i="1"/>
  <c r="E4579" i="1"/>
  <c r="D109" i="1"/>
  <c r="E109" i="1"/>
  <c r="D4580" i="1"/>
  <c r="E4580" i="1"/>
  <c r="D4581" i="1"/>
  <c r="E4581" i="1"/>
  <c r="D4582" i="1"/>
  <c r="E4582" i="1"/>
  <c r="D9413" i="1"/>
  <c r="E9413" i="1"/>
  <c r="D5958" i="1"/>
  <c r="E5958" i="1"/>
  <c r="D5959" i="1"/>
  <c r="E5959" i="1"/>
  <c r="D4583" i="1"/>
  <c r="E4583" i="1"/>
  <c r="D9414" i="1"/>
  <c r="E9414" i="1"/>
  <c r="D110" i="1"/>
  <c r="E110" i="1"/>
  <c r="D111" i="1"/>
  <c r="E111" i="1"/>
  <c r="D5141" i="1"/>
  <c r="E5141" i="1"/>
  <c r="D5142" i="1"/>
  <c r="E5142" i="1"/>
  <c r="D5143" i="1"/>
  <c r="E5143" i="1"/>
  <c r="D5960" i="1"/>
  <c r="E5960" i="1"/>
  <c r="D5961" i="1"/>
  <c r="E5961" i="1"/>
  <c r="D5962" i="1"/>
  <c r="E5962" i="1"/>
  <c r="D5963" i="1"/>
  <c r="E5963" i="1"/>
  <c r="D5964" i="1"/>
  <c r="E5964" i="1"/>
  <c r="D5965" i="1"/>
  <c r="E5965" i="1"/>
  <c r="D112" i="1"/>
  <c r="E112" i="1"/>
  <c r="D9415" i="1"/>
  <c r="E9415" i="1"/>
  <c r="D5144" i="1"/>
  <c r="E5144" i="1"/>
  <c r="D4584" i="1"/>
  <c r="E4584" i="1"/>
  <c r="D4585" i="1"/>
  <c r="E4585" i="1"/>
  <c r="D113" i="1"/>
  <c r="E113" i="1"/>
  <c r="D5966" i="1"/>
  <c r="E5966" i="1"/>
  <c r="D9416" i="1"/>
  <c r="E9416" i="1"/>
  <c r="D9417" i="1"/>
  <c r="E9417" i="1"/>
  <c r="D9418" i="1"/>
  <c r="E9418" i="1"/>
  <c r="D5967" i="1"/>
  <c r="E5967" i="1"/>
  <c r="D5968" i="1"/>
  <c r="E5968" i="1"/>
  <c r="D9419" i="1"/>
  <c r="E9419" i="1"/>
  <c r="D9420" i="1"/>
  <c r="E9420" i="1"/>
  <c r="D9421" i="1"/>
  <c r="E9421" i="1"/>
  <c r="D9422" i="1"/>
  <c r="E9422" i="1"/>
  <c r="D5969" i="1"/>
  <c r="E5969" i="1"/>
  <c r="D5970" i="1"/>
  <c r="E5970" i="1"/>
  <c r="D4586" i="1"/>
  <c r="E4586" i="1"/>
  <c r="D9423" i="1"/>
  <c r="E9423" i="1"/>
  <c r="D9424" i="1"/>
  <c r="E9424" i="1"/>
  <c r="D9425" i="1"/>
  <c r="E9425" i="1"/>
  <c r="D4587" i="1"/>
  <c r="E4587" i="1"/>
  <c r="D9426" i="1"/>
  <c r="E9426" i="1"/>
  <c r="D4588" i="1"/>
  <c r="E4588" i="1"/>
  <c r="D9427" i="1"/>
  <c r="E9427" i="1"/>
  <c r="D9428" i="1"/>
  <c r="E9428" i="1"/>
  <c r="D9429" i="1"/>
  <c r="E9429" i="1"/>
  <c r="D9430" i="1"/>
  <c r="E9430" i="1"/>
  <c r="D9431" i="1"/>
  <c r="E9431" i="1"/>
  <c r="D4589" i="1"/>
  <c r="E4589" i="1"/>
  <c r="D5971" i="1"/>
  <c r="E5971" i="1"/>
  <c r="D5972" i="1"/>
  <c r="E5972" i="1"/>
  <c r="D5973" i="1"/>
  <c r="E5973" i="1"/>
  <c r="D4590" i="1"/>
  <c r="E4590" i="1"/>
  <c r="D9432" i="1"/>
  <c r="E9432" i="1"/>
  <c r="D9433" i="1"/>
  <c r="E9433" i="1"/>
  <c r="D5145" i="1"/>
  <c r="E5145" i="1"/>
  <c r="D9434" i="1"/>
  <c r="E9434" i="1"/>
  <c r="D5974" i="1"/>
  <c r="E5974" i="1"/>
  <c r="D5146" i="1"/>
  <c r="E5146" i="1"/>
  <c r="D9435" i="1"/>
  <c r="E9435" i="1"/>
  <c r="D5975" i="1"/>
  <c r="E5975" i="1"/>
  <c r="D5147" i="1"/>
  <c r="E5147" i="1"/>
  <c r="D5976" i="1"/>
  <c r="E5976" i="1"/>
  <c r="D5977" i="1"/>
  <c r="E5977" i="1"/>
  <c r="D4591" i="1"/>
  <c r="E4591" i="1"/>
  <c r="D114" i="1"/>
  <c r="E114" i="1"/>
  <c r="D9436" i="1"/>
  <c r="E9436" i="1"/>
  <c r="D5978" i="1"/>
  <c r="E5978" i="1"/>
  <c r="D5148" i="1"/>
  <c r="E5148" i="1"/>
  <c r="D5149" i="1"/>
  <c r="E5149" i="1"/>
  <c r="D9437" i="1"/>
  <c r="E9437" i="1"/>
  <c r="D5150" i="1"/>
  <c r="E5150" i="1"/>
  <c r="D5151" i="1"/>
  <c r="E5151" i="1"/>
  <c r="D4592" i="1"/>
  <c r="E4592" i="1"/>
  <c r="D4593" i="1"/>
  <c r="E4593" i="1"/>
  <c r="D4594" i="1"/>
  <c r="E4594" i="1"/>
  <c r="D9438" i="1"/>
  <c r="E9438" i="1"/>
  <c r="D4595" i="1"/>
  <c r="E4595" i="1"/>
  <c r="D5152" i="1"/>
  <c r="E5152" i="1"/>
  <c r="D5153" i="1"/>
  <c r="E5153" i="1"/>
  <c r="D5154" i="1"/>
  <c r="E5154" i="1"/>
  <c r="D5155" i="1"/>
  <c r="E5155" i="1"/>
  <c r="D5156" i="1"/>
  <c r="E5156" i="1"/>
  <c r="D4596" i="1"/>
  <c r="E4596" i="1"/>
  <c r="D5979" i="1"/>
  <c r="E5979" i="1"/>
  <c r="D5980" i="1"/>
  <c r="E5980" i="1"/>
  <c r="D5157" i="1"/>
  <c r="E5157" i="1"/>
  <c r="D5981" i="1"/>
  <c r="E5981" i="1"/>
  <c r="D5158" i="1"/>
  <c r="E5158" i="1"/>
  <c r="D5982" i="1"/>
  <c r="E5982" i="1"/>
  <c r="D5983" i="1"/>
  <c r="E5983" i="1"/>
  <c r="D4597" i="1"/>
  <c r="E4597" i="1"/>
  <c r="D9439" i="1"/>
  <c r="E9439" i="1"/>
  <c r="D5159" i="1"/>
  <c r="E5159" i="1"/>
  <c r="D4598" i="1"/>
  <c r="E4598" i="1"/>
  <c r="D9440" i="1"/>
  <c r="E9440" i="1"/>
  <c r="D5984" i="1"/>
  <c r="E5984" i="1"/>
  <c r="D5985" i="1"/>
  <c r="E5985" i="1"/>
  <c r="D5986" i="1"/>
  <c r="E5986" i="1"/>
  <c r="D115" i="1"/>
  <c r="E115" i="1"/>
  <c r="D5987" i="1"/>
  <c r="E5987" i="1"/>
  <c r="D5988" i="1"/>
  <c r="E5988" i="1"/>
  <c r="D116" i="1"/>
  <c r="E116" i="1"/>
  <c r="D9441" i="1"/>
  <c r="E9441" i="1"/>
  <c r="D5989" i="1"/>
  <c r="E5989" i="1"/>
  <c r="D9442" i="1"/>
  <c r="E9442" i="1"/>
  <c r="D5990" i="1"/>
  <c r="E5990" i="1"/>
  <c r="D4599" i="1"/>
  <c r="E4599" i="1"/>
  <c r="D9443" i="1"/>
  <c r="E9443" i="1"/>
  <c r="D4600" i="1"/>
  <c r="E4600" i="1"/>
  <c r="D4601" i="1"/>
  <c r="E4601" i="1"/>
  <c r="D5160" i="1"/>
  <c r="E5160" i="1"/>
  <c r="D4602" i="1"/>
  <c r="E4602" i="1"/>
  <c r="D5161" i="1"/>
  <c r="E5161" i="1"/>
  <c r="D4603" i="1"/>
  <c r="E4603" i="1"/>
  <c r="D9444" i="1"/>
  <c r="E9444" i="1"/>
  <c r="D4604" i="1"/>
  <c r="E4604" i="1"/>
  <c r="D4605" i="1"/>
  <c r="E4605" i="1"/>
  <c r="D4606" i="1"/>
  <c r="E4606" i="1"/>
  <c r="D9445" i="1"/>
  <c r="E9445" i="1"/>
  <c r="D5162" i="1"/>
  <c r="E5162" i="1"/>
  <c r="D5163" i="1"/>
  <c r="E5163" i="1"/>
  <c r="D5164" i="1"/>
  <c r="E5164" i="1"/>
  <c r="D4607" i="1"/>
  <c r="E4607" i="1"/>
  <c r="D9446" i="1"/>
  <c r="E9446" i="1"/>
  <c r="D4608" i="1"/>
  <c r="E4608" i="1"/>
  <c r="D5165" i="1"/>
  <c r="E5165" i="1"/>
  <c r="D5166" i="1"/>
  <c r="E5166" i="1"/>
  <c r="D5167" i="1"/>
  <c r="E5167" i="1"/>
  <c r="D5168" i="1"/>
  <c r="E5168" i="1"/>
  <c r="D5169" i="1"/>
  <c r="E5169" i="1"/>
  <c r="D9447" i="1"/>
  <c r="E9447" i="1"/>
  <c r="D4609" i="1"/>
  <c r="E4609" i="1"/>
  <c r="D9448" i="1"/>
  <c r="E9448" i="1"/>
  <c r="D4610" i="1"/>
  <c r="E4610" i="1"/>
  <c r="D9449" i="1"/>
  <c r="E9449" i="1"/>
  <c r="D9450" i="1"/>
  <c r="E9450" i="1"/>
  <c r="D9451" i="1"/>
  <c r="E9451" i="1"/>
  <c r="D5170" i="1"/>
  <c r="E5170" i="1"/>
  <c r="D9452" i="1"/>
  <c r="E9452" i="1"/>
  <c r="D4611" i="1"/>
  <c r="E4611" i="1"/>
  <c r="D9453" i="1"/>
  <c r="E9453" i="1"/>
  <c r="D4612" i="1"/>
  <c r="E4612" i="1"/>
  <c r="D5171" i="1"/>
  <c r="E5171" i="1"/>
  <c r="D4613" i="1"/>
  <c r="E4613" i="1"/>
  <c r="D5172" i="1"/>
  <c r="E5172" i="1"/>
  <c r="D5173" i="1"/>
  <c r="E5173" i="1"/>
  <c r="D117" i="1"/>
  <c r="E117" i="1"/>
  <c r="D5174" i="1"/>
  <c r="E5174" i="1"/>
  <c r="D5175" i="1"/>
  <c r="E5175" i="1"/>
  <c r="D4614" i="1"/>
  <c r="E4614" i="1"/>
  <c r="D4615" i="1"/>
  <c r="E4615" i="1"/>
  <c r="D4616" i="1"/>
  <c r="E4616" i="1"/>
  <c r="D118" i="1"/>
  <c r="E118" i="1"/>
  <c r="D4617" i="1"/>
  <c r="E4617" i="1"/>
  <c r="D9454" i="1"/>
  <c r="E9454" i="1"/>
  <c r="D5991" i="1"/>
  <c r="E5991" i="1"/>
  <c r="D4618" i="1"/>
  <c r="E4618" i="1"/>
  <c r="D5176" i="1"/>
  <c r="E5176" i="1"/>
  <c r="D4619" i="1"/>
  <c r="E4619" i="1"/>
  <c r="D4620" i="1"/>
  <c r="E4620" i="1"/>
  <c r="D9455" i="1"/>
  <c r="E9455" i="1"/>
  <c r="D4621" i="1"/>
  <c r="E4621" i="1"/>
  <c r="D5992" i="1"/>
  <c r="E5992" i="1"/>
  <c r="D4622" i="1"/>
  <c r="E4622" i="1"/>
  <c r="D4623" i="1"/>
  <c r="E4623" i="1"/>
  <c r="D4624" i="1"/>
  <c r="E4624" i="1"/>
  <c r="D4625" i="1"/>
  <c r="E4625" i="1"/>
  <c r="D5993" i="1"/>
  <c r="E5993" i="1"/>
  <c r="D4626" i="1"/>
  <c r="E4626" i="1"/>
  <c r="D9456" i="1"/>
  <c r="E9456" i="1"/>
  <c r="D9457" i="1"/>
  <c r="E9457" i="1"/>
  <c r="D5994" i="1"/>
  <c r="E5994" i="1"/>
  <c r="D4627" i="1"/>
  <c r="E4627" i="1"/>
  <c r="D9458" i="1"/>
  <c r="E9458" i="1"/>
  <c r="D5995" i="1"/>
  <c r="E5995" i="1"/>
  <c r="D5996" i="1"/>
  <c r="E5996" i="1"/>
  <c r="D5997" i="1"/>
  <c r="E5997" i="1"/>
  <c r="D5998" i="1"/>
  <c r="E5998" i="1"/>
  <c r="D5999" i="1"/>
  <c r="E5999" i="1"/>
  <c r="D6000" i="1"/>
  <c r="E6000" i="1"/>
  <c r="D6001" i="1"/>
  <c r="E6001" i="1"/>
  <c r="D6002" i="1"/>
  <c r="E6002" i="1"/>
  <c r="D6003" i="1"/>
  <c r="E6003" i="1"/>
  <c r="D6004" i="1"/>
  <c r="E6004" i="1"/>
  <c r="D6005" i="1"/>
  <c r="E6005" i="1"/>
  <c r="D6006" i="1"/>
  <c r="E6006" i="1"/>
  <c r="D6007" i="1"/>
  <c r="E6007" i="1"/>
  <c r="D6008" i="1"/>
  <c r="E6008" i="1"/>
  <c r="D6009" i="1"/>
  <c r="E6009" i="1"/>
  <c r="D6010" i="1"/>
  <c r="E6010" i="1"/>
  <c r="D6011" i="1"/>
  <c r="E6011" i="1"/>
  <c r="D6012" i="1"/>
  <c r="E6012" i="1"/>
  <c r="D6013" i="1"/>
  <c r="E6013" i="1"/>
  <c r="D6014" i="1"/>
  <c r="E6014" i="1"/>
  <c r="D6015" i="1"/>
  <c r="E6015" i="1"/>
  <c r="D6016" i="1"/>
  <c r="E6016" i="1"/>
  <c r="D6017" i="1"/>
  <c r="E6017" i="1"/>
  <c r="D6018" i="1"/>
  <c r="E6018" i="1"/>
  <c r="D6019" i="1"/>
  <c r="E6019" i="1"/>
  <c r="D6020" i="1"/>
  <c r="E6020" i="1"/>
  <c r="D6021" i="1"/>
  <c r="E6021" i="1"/>
  <c r="D6022" i="1"/>
  <c r="E6022" i="1"/>
  <c r="D6023" i="1"/>
  <c r="E6023" i="1"/>
  <c r="D6024" i="1"/>
  <c r="E6024" i="1"/>
  <c r="D6025" i="1"/>
  <c r="E6025" i="1"/>
  <c r="D6026" i="1"/>
  <c r="E6026" i="1"/>
  <c r="D6027" i="1"/>
  <c r="E6027" i="1"/>
  <c r="D119" i="1"/>
  <c r="E119" i="1"/>
  <c r="D6028" i="1"/>
  <c r="E6028" i="1"/>
  <c r="D9459" i="1"/>
  <c r="E9459" i="1"/>
  <c r="D6029" i="1"/>
  <c r="E6029" i="1"/>
  <c r="D6030" i="1"/>
  <c r="E6030" i="1"/>
  <c r="D6031" i="1"/>
  <c r="E6031" i="1"/>
  <c r="D4628" i="1"/>
  <c r="E4628" i="1"/>
  <c r="D4629" i="1"/>
  <c r="E4629" i="1"/>
  <c r="D4630" i="1"/>
  <c r="E4630" i="1"/>
  <c r="D4631" i="1"/>
  <c r="E4631" i="1"/>
  <c r="D4632" i="1"/>
  <c r="E4632" i="1"/>
  <c r="D4633" i="1"/>
  <c r="E4633" i="1"/>
  <c r="D4634" i="1"/>
  <c r="E4634" i="1"/>
  <c r="D4635" i="1"/>
  <c r="E4635" i="1"/>
  <c r="D4636" i="1"/>
  <c r="E4636" i="1"/>
  <c r="D4637" i="1"/>
  <c r="E4637" i="1"/>
  <c r="D9460" i="1"/>
  <c r="E9460" i="1"/>
  <c r="D9461" i="1"/>
  <c r="E9461" i="1"/>
  <c r="D4638" i="1"/>
  <c r="E4638" i="1"/>
  <c r="D4639" i="1"/>
  <c r="E4639" i="1"/>
  <c r="D4640" i="1"/>
  <c r="E4640" i="1"/>
  <c r="D4641" i="1"/>
  <c r="E4641" i="1"/>
  <c r="D6032" i="1"/>
  <c r="E6032" i="1"/>
  <c r="D6033" i="1"/>
  <c r="E6033" i="1"/>
  <c r="D6034" i="1"/>
  <c r="E6034" i="1"/>
  <c r="D9462" i="1"/>
  <c r="E9462" i="1"/>
  <c r="D9463" i="1"/>
  <c r="E9463" i="1"/>
  <c r="D6035" i="1"/>
  <c r="E6035" i="1"/>
  <c r="D4642" i="1"/>
  <c r="E4642" i="1"/>
  <c r="D9464" i="1"/>
  <c r="E9464" i="1"/>
  <c r="D6036" i="1"/>
  <c r="E6036" i="1"/>
  <c r="D4643" i="1"/>
  <c r="E4643" i="1"/>
  <c r="D9465" i="1"/>
  <c r="E9465" i="1"/>
  <c r="D120" i="1"/>
  <c r="E120" i="1"/>
  <c r="D6037" i="1"/>
  <c r="E6037" i="1"/>
  <c r="D6038" i="1"/>
  <c r="E6038" i="1"/>
  <c r="D6039" i="1"/>
  <c r="E6039" i="1"/>
  <c r="D6040" i="1"/>
  <c r="E6040" i="1"/>
  <c r="D6041" i="1"/>
  <c r="E6041" i="1"/>
  <c r="D4644" i="1"/>
  <c r="E4644" i="1"/>
  <c r="D9466" i="1"/>
  <c r="E9466" i="1"/>
  <c r="D4645" i="1"/>
  <c r="E4645" i="1"/>
  <c r="D9467" i="1"/>
  <c r="E9467" i="1"/>
  <c r="D9468" i="1"/>
  <c r="E9468" i="1"/>
  <c r="D6042" i="1"/>
  <c r="E6042" i="1"/>
  <c r="D4646" i="1"/>
  <c r="E4646" i="1"/>
  <c r="D4647" i="1"/>
  <c r="E4647" i="1"/>
  <c r="D4648" i="1"/>
  <c r="E4648" i="1"/>
  <c r="D4649" i="1"/>
  <c r="E4649" i="1"/>
  <c r="D4650" i="1"/>
  <c r="E4650" i="1"/>
  <c r="D9469" i="1"/>
  <c r="E9469" i="1"/>
  <c r="D9470" i="1"/>
  <c r="E9470" i="1"/>
  <c r="D9471" i="1"/>
  <c r="E9471" i="1"/>
  <c r="D9472" i="1"/>
  <c r="E9472" i="1"/>
  <c r="D9473" i="1"/>
  <c r="E9473" i="1"/>
  <c r="D9474" i="1"/>
  <c r="E9474" i="1"/>
  <c r="D9475" i="1"/>
  <c r="E9475" i="1"/>
  <c r="D9476" i="1"/>
  <c r="E9476" i="1"/>
  <c r="D9477" i="1"/>
  <c r="E9477" i="1"/>
  <c r="D9478" i="1"/>
  <c r="E9478" i="1"/>
  <c r="D9479" i="1"/>
  <c r="E9479" i="1"/>
  <c r="D9480" i="1"/>
  <c r="E9480" i="1"/>
  <c r="D9481" i="1"/>
  <c r="E9481" i="1"/>
  <c r="D9482" i="1"/>
  <c r="E9482" i="1"/>
  <c r="D9483" i="1"/>
  <c r="E9483" i="1"/>
  <c r="D9484" i="1"/>
  <c r="E9484" i="1"/>
  <c r="D9485" i="1"/>
  <c r="E9485" i="1"/>
  <c r="D9486" i="1"/>
  <c r="E9486" i="1"/>
  <c r="D9487" i="1"/>
  <c r="E9487" i="1"/>
  <c r="D121" i="1"/>
  <c r="E121" i="1"/>
  <c r="D4651" i="1"/>
  <c r="E4651" i="1"/>
  <c r="D9488" i="1"/>
  <c r="E9488" i="1"/>
  <c r="D9489" i="1"/>
  <c r="E9489" i="1"/>
  <c r="D4652" i="1"/>
  <c r="E4652" i="1"/>
  <c r="D4653" i="1"/>
  <c r="E4653" i="1"/>
  <c r="D4654" i="1"/>
  <c r="E4654" i="1"/>
  <c r="D6043" i="1"/>
  <c r="E6043" i="1"/>
  <c r="D4655" i="1"/>
  <c r="E4655" i="1"/>
  <c r="D4656" i="1"/>
  <c r="E4656" i="1"/>
  <c r="D6044" i="1"/>
  <c r="E6044" i="1"/>
  <c r="D6045" i="1"/>
  <c r="E6045" i="1"/>
  <c r="D6046" i="1"/>
  <c r="E6046" i="1"/>
  <c r="D6047" i="1"/>
  <c r="E6047" i="1"/>
  <c r="D6048" i="1"/>
  <c r="E6048" i="1"/>
  <c r="D6049" i="1"/>
  <c r="E6049" i="1"/>
  <c r="D6050" i="1"/>
  <c r="E6050" i="1"/>
  <c r="D6051" i="1"/>
  <c r="E6051" i="1"/>
  <c r="D6052" i="1"/>
  <c r="E6052" i="1"/>
  <c r="D6053" i="1"/>
  <c r="E6053" i="1"/>
  <c r="D6054" i="1"/>
  <c r="E6054" i="1"/>
  <c r="D6055" i="1"/>
  <c r="E6055" i="1"/>
  <c r="D6056" i="1"/>
  <c r="E6056" i="1"/>
  <c r="D6057" i="1"/>
  <c r="E6057" i="1"/>
  <c r="D6058" i="1"/>
  <c r="E6058" i="1"/>
  <c r="D6059" i="1"/>
  <c r="E6059" i="1"/>
  <c r="D9490" i="1"/>
  <c r="E9490" i="1"/>
  <c r="D9491" i="1"/>
  <c r="E9491" i="1"/>
  <c r="D5177" i="1"/>
  <c r="E5177" i="1"/>
  <c r="D5178" i="1"/>
  <c r="E5178" i="1"/>
  <c r="D9492" i="1"/>
  <c r="E9492" i="1"/>
  <c r="D5179" i="1"/>
  <c r="E5179" i="1"/>
  <c r="D5180" i="1"/>
  <c r="E5180" i="1"/>
  <c r="D5181" i="1"/>
  <c r="E5181" i="1"/>
  <c r="D4657" i="1"/>
  <c r="E4657" i="1"/>
  <c r="D4658" i="1"/>
  <c r="E4658" i="1"/>
  <c r="D4659" i="1"/>
  <c r="E4659" i="1"/>
  <c r="D4660" i="1"/>
  <c r="E4660" i="1"/>
  <c r="D4661" i="1"/>
  <c r="E4661" i="1"/>
  <c r="D4662" i="1"/>
  <c r="E4662" i="1"/>
  <c r="D4663" i="1"/>
  <c r="E4663" i="1"/>
  <c r="D4664" i="1"/>
  <c r="E4664" i="1"/>
  <c r="D4665" i="1"/>
  <c r="E4665" i="1"/>
  <c r="D4666" i="1"/>
  <c r="E4666" i="1"/>
  <c r="D4667" i="1"/>
  <c r="E4667" i="1"/>
  <c r="D4668" i="1"/>
  <c r="E4668" i="1"/>
  <c r="D4669" i="1"/>
  <c r="E4669" i="1"/>
  <c r="D9493" i="1"/>
  <c r="E9493" i="1"/>
  <c r="D5182" i="1"/>
  <c r="E5182" i="1"/>
  <c r="D4670" i="1"/>
  <c r="E4670" i="1"/>
  <c r="D4671" i="1"/>
  <c r="E4671" i="1"/>
  <c r="D4672" i="1"/>
  <c r="E4672" i="1"/>
  <c r="D9494" i="1"/>
  <c r="E9494" i="1"/>
  <c r="D9495" i="1"/>
  <c r="E9495" i="1"/>
  <c r="D6060" i="1"/>
  <c r="E6060" i="1"/>
  <c r="D4673" i="1"/>
  <c r="E4673" i="1"/>
  <c r="D6061" i="1"/>
  <c r="E6061" i="1"/>
  <c r="D6062" i="1"/>
  <c r="E6062" i="1"/>
  <c r="D6063" i="1"/>
  <c r="E6063" i="1"/>
  <c r="D6064" i="1"/>
  <c r="E6064" i="1"/>
  <c r="D6065" i="1"/>
  <c r="E6065" i="1"/>
  <c r="D6066" i="1"/>
  <c r="E6066" i="1"/>
  <c r="D6067" i="1"/>
  <c r="E6067" i="1"/>
  <c r="D5183" i="1"/>
  <c r="E5183" i="1"/>
  <c r="D4674" i="1"/>
  <c r="E4674" i="1"/>
  <c r="D9496" i="1"/>
  <c r="E9496" i="1"/>
  <c r="D9497" i="1"/>
  <c r="E9497" i="1"/>
  <c r="D4675" i="1"/>
  <c r="E4675" i="1"/>
  <c r="D4676" i="1"/>
  <c r="E4676" i="1"/>
  <c r="D4677" i="1"/>
  <c r="E4677" i="1"/>
  <c r="D4678" i="1"/>
  <c r="E4678" i="1"/>
  <c r="D9498" i="1"/>
  <c r="E9498" i="1"/>
  <c r="D4679" i="1"/>
  <c r="E4679" i="1"/>
  <c r="D9499" i="1"/>
  <c r="E9499" i="1"/>
  <c r="D5184" i="1"/>
  <c r="E5184" i="1"/>
  <c r="D6068" i="1"/>
  <c r="E6068" i="1"/>
  <c r="D6069" i="1"/>
  <c r="E6069" i="1"/>
  <c r="D6070" i="1"/>
  <c r="E6070" i="1"/>
  <c r="D6071" i="1"/>
  <c r="E6071" i="1"/>
  <c r="D6072" i="1"/>
  <c r="E6072" i="1"/>
  <c r="D6073" i="1"/>
  <c r="E6073" i="1"/>
  <c r="D6074" i="1"/>
  <c r="E6074" i="1"/>
  <c r="D6075" i="1"/>
  <c r="E6075" i="1"/>
  <c r="D6076" i="1"/>
  <c r="E6076" i="1"/>
  <c r="D6077" i="1"/>
  <c r="E6077" i="1"/>
  <c r="D6078" i="1"/>
  <c r="E6078" i="1"/>
  <c r="D6079" i="1"/>
  <c r="E6079" i="1"/>
  <c r="D6080" i="1"/>
  <c r="E6080" i="1"/>
  <c r="D6081" i="1"/>
  <c r="E6081" i="1"/>
  <c r="D5185" i="1"/>
  <c r="E5185" i="1"/>
  <c r="D5186" i="1"/>
  <c r="E5186" i="1"/>
  <c r="D4680" i="1"/>
  <c r="E4680" i="1"/>
  <c r="D6082" i="1"/>
  <c r="E6082" i="1"/>
  <c r="D6083" i="1"/>
  <c r="E6083" i="1"/>
  <c r="D6084" i="1"/>
  <c r="E6084" i="1"/>
  <c r="D6085" i="1"/>
  <c r="E6085" i="1"/>
  <c r="D6086" i="1"/>
  <c r="E6086" i="1"/>
  <c r="D6087" i="1"/>
  <c r="E6087" i="1"/>
  <c r="D6088" i="1"/>
  <c r="E6088" i="1"/>
  <c r="D6089" i="1"/>
  <c r="E6089" i="1"/>
  <c r="D6090" i="1"/>
  <c r="E6090" i="1"/>
  <c r="D6091" i="1"/>
  <c r="E6091" i="1"/>
  <c r="D6092" i="1"/>
  <c r="E6092" i="1"/>
  <c r="D6093" i="1"/>
  <c r="E6093" i="1"/>
  <c r="D9500" i="1"/>
  <c r="E9500" i="1"/>
  <c r="D5187" i="1"/>
  <c r="E5187" i="1"/>
  <c r="D5188" i="1"/>
  <c r="E5188" i="1"/>
  <c r="D122" i="1"/>
  <c r="E122" i="1"/>
  <c r="D6094" i="1"/>
  <c r="E6094" i="1"/>
  <c r="D4681" i="1"/>
  <c r="E4681" i="1"/>
  <c r="D6095" i="1"/>
  <c r="E6095" i="1"/>
  <c r="D5189" i="1"/>
  <c r="E5189" i="1"/>
  <c r="D9501" i="1"/>
  <c r="E9501" i="1"/>
  <c r="D4682" i="1"/>
  <c r="E4682" i="1"/>
  <c r="D4683" i="1"/>
  <c r="E4683" i="1"/>
  <c r="D4684" i="1"/>
  <c r="E4684" i="1"/>
  <c r="D123" i="1"/>
  <c r="E123" i="1"/>
  <c r="D9502" i="1"/>
  <c r="E9502" i="1"/>
  <c r="D9503" i="1"/>
  <c r="E9503" i="1"/>
  <c r="D6096" i="1"/>
  <c r="E6096" i="1"/>
  <c r="D4685" i="1"/>
  <c r="E4685" i="1"/>
  <c r="D6097" i="1"/>
  <c r="E6097" i="1"/>
  <c r="D6098" i="1"/>
  <c r="E6098" i="1"/>
  <c r="D4686" i="1"/>
  <c r="E4686" i="1"/>
  <c r="D4687" i="1"/>
  <c r="E4687" i="1"/>
  <c r="D4688" i="1"/>
  <c r="E4688" i="1"/>
  <c r="D4689" i="1"/>
  <c r="E4689" i="1"/>
  <c r="D4690" i="1"/>
  <c r="E4690" i="1"/>
  <c r="D4691" i="1"/>
  <c r="E4691" i="1"/>
  <c r="D6099" i="1"/>
  <c r="E6099" i="1"/>
  <c r="D5190" i="1"/>
  <c r="E5190" i="1"/>
  <c r="D6100" i="1"/>
  <c r="E6100" i="1"/>
  <c r="D6101" i="1"/>
  <c r="E6101" i="1"/>
  <c r="D4692" i="1"/>
  <c r="E4692" i="1"/>
  <c r="D6102" i="1"/>
  <c r="E6102" i="1"/>
  <c r="D9504" i="1"/>
  <c r="E9504" i="1"/>
  <c r="D6103" i="1"/>
  <c r="E6103" i="1"/>
  <c r="D6104" i="1"/>
  <c r="E6104" i="1"/>
  <c r="D6105" i="1"/>
  <c r="E6105" i="1"/>
  <c r="D4693" i="1"/>
  <c r="E4693" i="1"/>
  <c r="D4694" i="1"/>
  <c r="E4694" i="1"/>
  <c r="D9505" i="1"/>
  <c r="E9505" i="1"/>
  <c r="D9506" i="1"/>
  <c r="E9506" i="1"/>
  <c r="D6106" i="1"/>
  <c r="E6106" i="1"/>
  <c r="D4695" i="1"/>
  <c r="E4695" i="1"/>
  <c r="D124" i="1"/>
  <c r="E124" i="1"/>
  <c r="D6107" i="1"/>
  <c r="E6107" i="1"/>
  <c r="D4696" i="1"/>
  <c r="E4696" i="1"/>
  <c r="D6108" i="1"/>
  <c r="E6108" i="1"/>
  <c r="D6109" i="1"/>
  <c r="E6109" i="1"/>
  <c r="D5191" i="1"/>
  <c r="E5191" i="1"/>
  <c r="D6110" i="1"/>
  <c r="E6110" i="1"/>
  <c r="D6111" i="1"/>
  <c r="E6111" i="1"/>
  <c r="D6112" i="1"/>
  <c r="E6112" i="1"/>
  <c r="D6113" i="1"/>
  <c r="E6113" i="1"/>
  <c r="D6114" i="1"/>
  <c r="E6114" i="1"/>
  <c r="D6115" i="1"/>
  <c r="E6115" i="1"/>
  <c r="D6116" i="1"/>
  <c r="E6116" i="1"/>
  <c r="D6117" i="1"/>
  <c r="E6117" i="1"/>
  <c r="D4697" i="1"/>
  <c r="E4697" i="1"/>
  <c r="D5192" i="1"/>
  <c r="E5192" i="1"/>
  <c r="D9507" i="1"/>
  <c r="E9507" i="1"/>
  <c r="D9508" i="1"/>
  <c r="E9508" i="1"/>
  <c r="D6118" i="1"/>
  <c r="E6118" i="1"/>
  <c r="D125" i="1"/>
  <c r="E125" i="1"/>
  <c r="D6119" i="1"/>
  <c r="E6119" i="1"/>
  <c r="D6120" i="1"/>
  <c r="E6120" i="1"/>
  <c r="D9509" i="1"/>
  <c r="E9509" i="1"/>
  <c r="D9510" i="1"/>
  <c r="E9510" i="1"/>
  <c r="D4698" i="1"/>
  <c r="E4698" i="1"/>
  <c r="D6121" i="1"/>
  <c r="E6121" i="1"/>
  <c r="D6122" i="1"/>
  <c r="E6122" i="1"/>
  <c r="D4699" i="1"/>
  <c r="E4699" i="1"/>
  <c r="D4700" i="1"/>
  <c r="E4700" i="1"/>
  <c r="D5193" i="1"/>
  <c r="E5193" i="1"/>
  <c r="D5194" i="1"/>
  <c r="E5194" i="1"/>
  <c r="D4701" i="1"/>
  <c r="E4701" i="1"/>
  <c r="D5195" i="1"/>
  <c r="E5195" i="1"/>
  <c r="D4702" i="1"/>
  <c r="E4702" i="1"/>
  <c r="D9511" i="1"/>
  <c r="E9511" i="1"/>
  <c r="D9512" i="1"/>
  <c r="E9512" i="1"/>
  <c r="D5196" i="1"/>
  <c r="E5196" i="1"/>
  <c r="D6123" i="1"/>
  <c r="E6123" i="1"/>
  <c r="D6124" i="1"/>
  <c r="E6124" i="1"/>
  <c r="D6125" i="1"/>
  <c r="E6125" i="1"/>
  <c r="D6126" i="1"/>
  <c r="E6126" i="1"/>
  <c r="D6127" i="1"/>
  <c r="E6127" i="1"/>
  <c r="D6128" i="1"/>
  <c r="E6128" i="1"/>
  <c r="D6129" i="1"/>
  <c r="E6129" i="1"/>
  <c r="D6130" i="1"/>
  <c r="E6130" i="1"/>
  <c r="D6131" i="1"/>
  <c r="E6131" i="1"/>
  <c r="D6132" i="1"/>
  <c r="E6132" i="1"/>
  <c r="D9513" i="1"/>
  <c r="E9513" i="1"/>
  <c r="D9514" i="1"/>
  <c r="E9514" i="1"/>
  <c r="D9515" i="1"/>
  <c r="E9515" i="1"/>
  <c r="D4703" i="1"/>
  <c r="E4703" i="1"/>
  <c r="D4704" i="1"/>
  <c r="E4704" i="1"/>
  <c r="D9516" i="1"/>
  <c r="E9516" i="1"/>
  <c r="D6133" i="1"/>
  <c r="E6133" i="1"/>
  <c r="D6134" i="1"/>
  <c r="E6134" i="1"/>
  <c r="D6135" i="1"/>
  <c r="E6135" i="1"/>
  <c r="D6136" i="1"/>
  <c r="E6136" i="1"/>
  <c r="D126" i="1"/>
  <c r="E126" i="1"/>
  <c r="D5197" i="1"/>
  <c r="E5197" i="1"/>
  <c r="D6137" i="1"/>
  <c r="E6137" i="1"/>
  <c r="D4705" i="1"/>
  <c r="E4705" i="1"/>
  <c r="D4706" i="1"/>
  <c r="E4706" i="1"/>
  <c r="D4707" i="1"/>
  <c r="E4707" i="1"/>
  <c r="D4708" i="1"/>
  <c r="E4708" i="1"/>
  <c r="D4709" i="1"/>
  <c r="E4709" i="1"/>
  <c r="D4710" i="1"/>
  <c r="E4710" i="1"/>
  <c r="D5198" i="1"/>
  <c r="E5198" i="1"/>
  <c r="D9517" i="1"/>
  <c r="E9517" i="1"/>
  <c r="D4711" i="1"/>
  <c r="E4711" i="1"/>
  <c r="D4712" i="1"/>
  <c r="E4712" i="1"/>
  <c r="D4713" i="1"/>
  <c r="E4713" i="1"/>
  <c r="D4714" i="1"/>
  <c r="E4714" i="1"/>
  <c r="D127" i="1"/>
  <c r="E127" i="1"/>
  <c r="D4715" i="1"/>
  <c r="E4715" i="1"/>
  <c r="D9518" i="1"/>
  <c r="E9518" i="1"/>
  <c r="D5199" i="1"/>
  <c r="E5199" i="1"/>
  <c r="D5200" i="1"/>
  <c r="E5200" i="1"/>
  <c r="D5201" i="1"/>
  <c r="E5201" i="1"/>
  <c r="D5202" i="1"/>
  <c r="E5202" i="1"/>
  <c r="D5203" i="1"/>
  <c r="E5203" i="1"/>
  <c r="D6138" i="1"/>
  <c r="E6138" i="1"/>
  <c r="D4716" i="1"/>
  <c r="E4716" i="1"/>
  <c r="D5204" i="1"/>
  <c r="E5204" i="1"/>
  <c r="D5205" i="1"/>
  <c r="E5205" i="1"/>
  <c r="D4717" i="1"/>
  <c r="E4717" i="1"/>
  <c r="D5206" i="1"/>
  <c r="E5206" i="1"/>
  <c r="D128" i="1"/>
  <c r="E128" i="1"/>
  <c r="D6139" i="1"/>
  <c r="E6139" i="1"/>
  <c r="D6140" i="1"/>
  <c r="E6140" i="1"/>
  <c r="D5207" i="1"/>
  <c r="E5207" i="1"/>
  <c r="D5208" i="1"/>
  <c r="E5208" i="1"/>
  <c r="D5209" i="1"/>
  <c r="E5209" i="1"/>
  <c r="D5210" i="1"/>
  <c r="E5210" i="1"/>
  <c r="D5211" i="1"/>
  <c r="E5211" i="1"/>
  <c r="D5212" i="1"/>
  <c r="E5212" i="1"/>
  <c r="D4718" i="1"/>
  <c r="E4718" i="1"/>
  <c r="D4719" i="1"/>
  <c r="E4719" i="1"/>
  <c r="D4720" i="1"/>
  <c r="E4720" i="1"/>
  <c r="D4721" i="1"/>
  <c r="E4721" i="1"/>
  <c r="D6141" i="1"/>
  <c r="E6141" i="1"/>
  <c r="D9519" i="1"/>
  <c r="E9519" i="1"/>
  <c r="D9520" i="1"/>
  <c r="E9520" i="1"/>
  <c r="D6142" i="1"/>
  <c r="E6142" i="1"/>
  <c r="D4722" i="1"/>
  <c r="E4722" i="1"/>
  <c r="D6143" i="1"/>
  <c r="E6143" i="1"/>
  <c r="D6144" i="1"/>
  <c r="E6144" i="1"/>
  <c r="D6145" i="1"/>
  <c r="E6145" i="1"/>
  <c r="D6146" i="1"/>
  <c r="E6146" i="1"/>
  <c r="D6147" i="1"/>
  <c r="E6147" i="1"/>
  <c r="D4723" i="1"/>
  <c r="E4723" i="1"/>
  <c r="D6148" i="1"/>
  <c r="E6148" i="1"/>
  <c r="D6149" i="1"/>
  <c r="E6149" i="1"/>
  <c r="D6150" i="1"/>
  <c r="E6150" i="1"/>
  <c r="D4724" i="1"/>
  <c r="E4724" i="1"/>
  <c r="D6151" i="1"/>
  <c r="E6151" i="1"/>
  <c r="D6152" i="1"/>
  <c r="E6152" i="1"/>
  <c r="D4725" i="1"/>
  <c r="E4725" i="1"/>
  <c r="D129" i="1"/>
  <c r="E129" i="1"/>
  <c r="D4726" i="1"/>
  <c r="E4726" i="1"/>
  <c r="D9521" i="1"/>
  <c r="E9521" i="1"/>
  <c r="D4727" i="1"/>
  <c r="E4727" i="1"/>
  <c r="D4728" i="1"/>
  <c r="E4728" i="1"/>
  <c r="D4729" i="1"/>
  <c r="E4729" i="1"/>
  <c r="D4730" i="1"/>
  <c r="E4730" i="1"/>
  <c r="D5213" i="1"/>
  <c r="E5213" i="1"/>
  <c r="D6153" i="1"/>
  <c r="E6153" i="1"/>
  <c r="D6154" i="1"/>
  <c r="E6154" i="1"/>
  <c r="D4731" i="1"/>
  <c r="E4731" i="1"/>
  <c r="D4732" i="1"/>
  <c r="E4732" i="1"/>
  <c r="D6155" i="1"/>
  <c r="E6155" i="1"/>
  <c r="D5214" i="1"/>
  <c r="E5214" i="1"/>
  <c r="D6156" i="1"/>
  <c r="E6156" i="1"/>
  <c r="D4733" i="1"/>
  <c r="E4733" i="1"/>
  <c r="D6157" i="1"/>
  <c r="E6157" i="1"/>
  <c r="D9522" i="1"/>
  <c r="E9522" i="1"/>
  <c r="D9523" i="1"/>
  <c r="E9523" i="1"/>
  <c r="D6158" i="1"/>
  <c r="E6158" i="1"/>
  <c r="D5215" i="1"/>
  <c r="E5215" i="1"/>
  <c r="D9524" i="1"/>
  <c r="E9524" i="1"/>
  <c r="D6159" i="1"/>
  <c r="E6159" i="1"/>
  <c r="D6160" i="1"/>
  <c r="E6160" i="1"/>
  <c r="D4734" i="1"/>
  <c r="E4734" i="1"/>
  <c r="D5216" i="1"/>
  <c r="E5216" i="1"/>
  <c r="D9525" i="1"/>
  <c r="E9525" i="1"/>
  <c r="D5217" i="1"/>
  <c r="E5217" i="1"/>
  <c r="D5218" i="1"/>
  <c r="E5218" i="1"/>
  <c r="D5219" i="1"/>
  <c r="E5219" i="1"/>
  <c r="D5220" i="1"/>
  <c r="E5220" i="1"/>
  <c r="D4735" i="1"/>
  <c r="E4735" i="1"/>
  <c r="D4736" i="1"/>
  <c r="E4736" i="1"/>
  <c r="D6161" i="1"/>
  <c r="E6161" i="1"/>
  <c r="D4737" i="1"/>
  <c r="E4737" i="1"/>
  <c r="D4738" i="1"/>
  <c r="E4738" i="1"/>
  <c r="D4739" i="1"/>
  <c r="E4739" i="1"/>
  <c r="D4740" i="1"/>
  <c r="E4740" i="1"/>
  <c r="D4741" i="1"/>
  <c r="E4741" i="1"/>
  <c r="D4742" i="1"/>
  <c r="E4742" i="1"/>
  <c r="D5221" i="1"/>
  <c r="E5221" i="1"/>
  <c r="D6162" i="1"/>
  <c r="E6162" i="1"/>
  <c r="D9526" i="1"/>
  <c r="E9526" i="1"/>
  <c r="D130" i="1"/>
  <c r="E130" i="1"/>
  <c r="D9527" i="1"/>
  <c r="E9527" i="1"/>
  <c r="D9528" i="1"/>
  <c r="E9528" i="1"/>
  <c r="D9529" i="1"/>
  <c r="E9529" i="1"/>
  <c r="D9530" i="1"/>
  <c r="E9530" i="1"/>
  <c r="D5222" i="1"/>
  <c r="E5222" i="1"/>
  <c r="D4743" i="1"/>
  <c r="E4743" i="1"/>
  <c r="D9531" i="1"/>
  <c r="E9531" i="1"/>
  <c r="D9532" i="1"/>
  <c r="E9532" i="1"/>
  <c r="D4744" i="1"/>
  <c r="E4744" i="1"/>
  <c r="D4745" i="1"/>
  <c r="E4745" i="1"/>
  <c r="D9533" i="1"/>
  <c r="E9533" i="1"/>
  <c r="D4746" i="1"/>
  <c r="E4746" i="1"/>
  <c r="D5223" i="1"/>
  <c r="E5223" i="1"/>
  <c r="D5224" i="1"/>
  <c r="E5224" i="1"/>
  <c r="D9534" i="1"/>
  <c r="E9534" i="1"/>
  <c r="D9535" i="1"/>
  <c r="E9535" i="1"/>
  <c r="D9536" i="1"/>
  <c r="E9536" i="1"/>
  <c r="D131" i="1"/>
  <c r="E131" i="1"/>
  <c r="D6163" i="1"/>
  <c r="E6163" i="1"/>
  <c r="D4747" i="1"/>
  <c r="E4747" i="1"/>
  <c r="D9537" i="1"/>
  <c r="E9537" i="1"/>
  <c r="D4748" i="1"/>
  <c r="E4748" i="1"/>
  <c r="D4749" i="1"/>
  <c r="E4749" i="1"/>
  <c r="D4750" i="1"/>
  <c r="E4750" i="1"/>
  <c r="D4751" i="1"/>
  <c r="E4751" i="1"/>
  <c r="D4752" i="1"/>
  <c r="E4752" i="1"/>
  <c r="D5225" i="1"/>
  <c r="E5225" i="1"/>
  <c r="D5226" i="1"/>
  <c r="E5226" i="1"/>
  <c r="D5227" i="1"/>
  <c r="E5227" i="1"/>
  <c r="D5228" i="1"/>
  <c r="E5228" i="1"/>
  <c r="D5229" i="1"/>
  <c r="E5229" i="1"/>
  <c r="D5230" i="1"/>
  <c r="E5230" i="1"/>
  <c r="D4753" i="1"/>
  <c r="E4753" i="1"/>
  <c r="D4754" i="1"/>
  <c r="E4754" i="1"/>
  <c r="D4755" i="1"/>
  <c r="E4755" i="1"/>
  <c r="D4756" i="1"/>
  <c r="E4756" i="1"/>
  <c r="D6164" i="1"/>
  <c r="E6164" i="1"/>
  <c r="D6165" i="1"/>
  <c r="E6165" i="1"/>
  <c r="D6166" i="1"/>
  <c r="E6166" i="1"/>
  <c r="D132" i="1"/>
  <c r="E132" i="1"/>
  <c r="D4757" i="1"/>
  <c r="E4757" i="1"/>
  <c r="D4758" i="1"/>
  <c r="E4758" i="1"/>
  <c r="D4759" i="1"/>
  <c r="E4759" i="1"/>
  <c r="D4760" i="1"/>
  <c r="E4760" i="1"/>
  <c r="D4761" i="1"/>
  <c r="E4761" i="1"/>
  <c r="D4762" i="1"/>
  <c r="E4762" i="1"/>
  <c r="D4763" i="1"/>
  <c r="E4763" i="1"/>
  <c r="D4764" i="1"/>
  <c r="E4764" i="1"/>
  <c r="D4765" i="1"/>
  <c r="E4765" i="1"/>
  <c r="D4766" i="1"/>
  <c r="E4766" i="1"/>
  <c r="D4767" i="1"/>
  <c r="E4767" i="1"/>
  <c r="D4768" i="1"/>
  <c r="E4768" i="1"/>
  <c r="D4769" i="1"/>
  <c r="E4769" i="1"/>
  <c r="D5231" i="1"/>
  <c r="E5231" i="1"/>
  <c r="D6167" i="1"/>
  <c r="E6167" i="1"/>
  <c r="D6168" i="1"/>
  <c r="E6168" i="1"/>
  <c r="D133" i="1"/>
  <c r="E133" i="1"/>
  <c r="D134" i="1"/>
  <c r="E134" i="1"/>
  <c r="D4770" i="1"/>
  <c r="E4770" i="1"/>
  <c r="D4771" i="1"/>
  <c r="E4771" i="1"/>
  <c r="D4772" i="1"/>
  <c r="E4772" i="1"/>
  <c r="D5232" i="1"/>
  <c r="E5232" i="1"/>
  <c r="D5233" i="1"/>
  <c r="E5233" i="1"/>
  <c r="D5234" i="1"/>
  <c r="E5234" i="1"/>
  <c r="D5235" i="1"/>
  <c r="E5235" i="1"/>
  <c r="D5236" i="1"/>
  <c r="E5236" i="1"/>
  <c r="D5237" i="1"/>
  <c r="E5237" i="1"/>
  <c r="D4773" i="1"/>
  <c r="E4773" i="1"/>
  <c r="D4774" i="1"/>
  <c r="E4774" i="1"/>
  <c r="D4775" i="1"/>
  <c r="E4775" i="1"/>
  <c r="D4776" i="1"/>
  <c r="E4776" i="1"/>
  <c r="D4777" i="1"/>
  <c r="E4777" i="1"/>
  <c r="D4778" i="1"/>
  <c r="E4778" i="1"/>
  <c r="D4779" i="1"/>
  <c r="E4779" i="1"/>
  <c r="D4780" i="1"/>
  <c r="E4780" i="1"/>
  <c r="D4781" i="1"/>
  <c r="E4781" i="1"/>
  <c r="D4782" i="1"/>
  <c r="E4782" i="1"/>
  <c r="D135" i="1"/>
  <c r="E135" i="1"/>
  <c r="D6169" i="1"/>
  <c r="E6169" i="1"/>
  <c r="D9538" i="1"/>
  <c r="E9538" i="1"/>
  <c r="D6170" i="1"/>
  <c r="E6170" i="1"/>
  <c r="D9539" i="1"/>
  <c r="E9539" i="1"/>
  <c r="D6171" i="1"/>
  <c r="E6171" i="1"/>
  <c r="D136" i="1"/>
  <c r="E136" i="1"/>
  <c r="D6172" i="1"/>
  <c r="E6172" i="1"/>
  <c r="D9540" i="1"/>
  <c r="E9540" i="1"/>
  <c r="D5238" i="1"/>
  <c r="E5238" i="1"/>
  <c r="D4783" i="1"/>
  <c r="E4783" i="1"/>
  <c r="D6173" i="1"/>
  <c r="E6173" i="1"/>
  <c r="D6174" i="1"/>
  <c r="E6174" i="1"/>
  <c r="D6175" i="1"/>
  <c r="E6175" i="1"/>
  <c r="D6176" i="1"/>
  <c r="E6176" i="1"/>
  <c r="D5239" i="1"/>
  <c r="E5239" i="1"/>
  <c r="D5240" i="1"/>
  <c r="E5240" i="1"/>
  <c r="D5241" i="1"/>
  <c r="E5241" i="1"/>
  <c r="D5242" i="1"/>
  <c r="E5242" i="1"/>
  <c r="D9541" i="1"/>
  <c r="E9541" i="1"/>
  <c r="D6177" i="1"/>
  <c r="E6177" i="1"/>
  <c r="D6178" i="1"/>
  <c r="E6178" i="1"/>
  <c r="D6179" i="1"/>
  <c r="E6179" i="1"/>
  <c r="D6180" i="1"/>
  <c r="E6180" i="1"/>
  <c r="D6181" i="1"/>
  <c r="E6181" i="1"/>
  <c r="D137" i="1"/>
  <c r="E137" i="1"/>
  <c r="D9542" i="1"/>
  <c r="E9542" i="1"/>
  <c r="D9543" i="1"/>
  <c r="E9543" i="1"/>
  <c r="D4784" i="1"/>
  <c r="E4784" i="1"/>
  <c r="D4785" i="1"/>
  <c r="E4785" i="1"/>
  <c r="D5243" i="1"/>
  <c r="E5243" i="1"/>
  <c r="D5244" i="1"/>
  <c r="E5244" i="1"/>
  <c r="D6182" i="1"/>
  <c r="E6182" i="1"/>
  <c r="D6183" i="1"/>
  <c r="E6183" i="1"/>
  <c r="D6184" i="1"/>
  <c r="E6184" i="1"/>
  <c r="D9544" i="1"/>
  <c r="E9544" i="1"/>
  <c r="D9545" i="1"/>
  <c r="E9545" i="1"/>
  <c r="D138" i="1"/>
  <c r="E138" i="1"/>
  <c r="D139" i="1"/>
  <c r="E139" i="1"/>
  <c r="D6185" i="1"/>
  <c r="E6185" i="1"/>
  <c r="D6186" i="1"/>
  <c r="E6186" i="1"/>
  <c r="D6187" i="1"/>
  <c r="E6187" i="1"/>
  <c r="D140" i="1"/>
  <c r="E140" i="1"/>
  <c r="D5245" i="1"/>
  <c r="E5245" i="1"/>
  <c r="D5246" i="1"/>
  <c r="E5246" i="1"/>
  <c r="D5247" i="1"/>
  <c r="E5247" i="1"/>
  <c r="D5248" i="1"/>
  <c r="E5248" i="1"/>
  <c r="D5249" i="1"/>
  <c r="E5249" i="1"/>
  <c r="D9546" i="1"/>
  <c r="E9546" i="1"/>
  <c r="D9547" i="1"/>
  <c r="E9547" i="1"/>
  <c r="D6188" i="1"/>
  <c r="E6188" i="1"/>
  <c r="D4786" i="1"/>
  <c r="E4786" i="1"/>
  <c r="D6189" i="1"/>
  <c r="E6189" i="1"/>
  <c r="D6190" i="1"/>
  <c r="E6190" i="1"/>
  <c r="D6191" i="1"/>
  <c r="E6191" i="1"/>
  <c r="D141" i="1"/>
  <c r="E141" i="1"/>
  <c r="D5250" i="1"/>
  <c r="E5250" i="1"/>
  <c r="D9548" i="1"/>
  <c r="E9548" i="1"/>
  <c r="D9549" i="1"/>
  <c r="E9549" i="1"/>
  <c r="D6192" i="1"/>
  <c r="E6192" i="1"/>
  <c r="D6193" i="1"/>
  <c r="E6193" i="1"/>
  <c r="D5251" i="1"/>
  <c r="E5251" i="1"/>
  <c r="D9550" i="1"/>
  <c r="E9550" i="1"/>
  <c r="D9551" i="1"/>
  <c r="E9551" i="1"/>
  <c r="D9552" i="1"/>
  <c r="E9552" i="1"/>
  <c r="D5252" i="1"/>
  <c r="E5252" i="1"/>
  <c r="D5253" i="1"/>
  <c r="E5253" i="1"/>
  <c r="D5254" i="1"/>
  <c r="E5254" i="1"/>
  <c r="D5255" i="1"/>
  <c r="E5255" i="1"/>
  <c r="D5256" i="1"/>
  <c r="E5256" i="1"/>
  <c r="D5257" i="1"/>
  <c r="E5257" i="1"/>
  <c r="D4787" i="1"/>
  <c r="E4787" i="1"/>
  <c r="D6194" i="1"/>
  <c r="E6194" i="1"/>
  <c r="D4788" i="1"/>
  <c r="E4788" i="1"/>
  <c r="D6195" i="1"/>
  <c r="E6195" i="1"/>
  <c r="D6196" i="1"/>
  <c r="E6196" i="1"/>
  <c r="D6197" i="1"/>
  <c r="E6197" i="1"/>
  <c r="D9553" i="1"/>
  <c r="E9553" i="1"/>
  <c r="D9554" i="1"/>
  <c r="E9554" i="1"/>
  <c r="D4789" i="1"/>
  <c r="E4789" i="1"/>
  <c r="D4790" i="1"/>
  <c r="E4790" i="1"/>
  <c r="D6198" i="1"/>
  <c r="E6198" i="1"/>
  <c r="D6199" i="1"/>
  <c r="E6199" i="1"/>
  <c r="D6200" i="1"/>
  <c r="E6200" i="1"/>
  <c r="D6201" i="1"/>
  <c r="E6201" i="1"/>
  <c r="D6202" i="1"/>
  <c r="E6202" i="1"/>
  <c r="D4791" i="1"/>
  <c r="E4791" i="1"/>
  <c r="D5258" i="1"/>
  <c r="E5258" i="1"/>
  <c r="D5259" i="1"/>
  <c r="E5259" i="1"/>
  <c r="D5260" i="1"/>
  <c r="E5260" i="1"/>
  <c r="D9555" i="1"/>
  <c r="E9555" i="1"/>
  <c r="D9556" i="1"/>
  <c r="E9556" i="1"/>
  <c r="D9557" i="1"/>
  <c r="E9557" i="1"/>
  <c r="D9558" i="1"/>
  <c r="E9558" i="1"/>
  <c r="D9559" i="1"/>
  <c r="E9559" i="1"/>
  <c r="D6203" i="1"/>
  <c r="E6203" i="1"/>
  <c r="D6204" i="1"/>
  <c r="E6204" i="1"/>
  <c r="D142" i="1"/>
  <c r="E142" i="1"/>
  <c r="D9560" i="1"/>
  <c r="E9560" i="1"/>
  <c r="D9561" i="1"/>
  <c r="E9561" i="1"/>
  <c r="D4821" i="1"/>
  <c r="E4821" i="1"/>
  <c r="D6205" i="1"/>
  <c r="E6205" i="1"/>
  <c r="D5261" i="1"/>
  <c r="E5261" i="1"/>
  <c r="D9562" i="1"/>
  <c r="E9562" i="1"/>
  <c r="D4792" i="1"/>
  <c r="E4792" i="1"/>
  <c r="D9563" i="1"/>
  <c r="E9563" i="1"/>
  <c r="D9564" i="1"/>
  <c r="E9564" i="1"/>
  <c r="D9565" i="1"/>
  <c r="E9565" i="1"/>
  <c r="D6206" i="1"/>
  <c r="E6206" i="1"/>
  <c r="D4793" i="1"/>
  <c r="E4793" i="1"/>
  <c r="D9566" i="1"/>
  <c r="E9566" i="1"/>
  <c r="D5262" i="1"/>
  <c r="E5262" i="1"/>
  <c r="D5263" i="1"/>
  <c r="E5263" i="1"/>
  <c r="D5264" i="1"/>
  <c r="E5264" i="1"/>
  <c r="D6207" i="1"/>
  <c r="E6207" i="1"/>
  <c r="D4794" i="1"/>
  <c r="E4794" i="1"/>
  <c r="D4795" i="1"/>
  <c r="E4795" i="1"/>
  <c r="D5265" i="1"/>
  <c r="E5265" i="1"/>
  <c r="D9567" i="1"/>
  <c r="E9567" i="1"/>
  <c r="D6208" i="1"/>
  <c r="E6208" i="1"/>
  <c r="D5266" i="1"/>
  <c r="E5266" i="1"/>
  <c r="D4796" i="1"/>
  <c r="E4796" i="1"/>
  <c r="D4797" i="1"/>
  <c r="E4797" i="1"/>
  <c r="D9568" i="1"/>
  <c r="E9568" i="1"/>
  <c r="D4798" i="1"/>
  <c r="E4798" i="1"/>
  <c r="D4799" i="1"/>
  <c r="E4799" i="1"/>
  <c r="D6209" i="1"/>
  <c r="E6209" i="1"/>
  <c r="D6210" i="1"/>
  <c r="E6210" i="1"/>
  <c r="D9569" i="1"/>
  <c r="E9569" i="1"/>
  <c r="D9570" i="1"/>
  <c r="E9570" i="1"/>
  <c r="D9571" i="1"/>
  <c r="E9571" i="1"/>
  <c r="D9572" i="1"/>
  <c r="E9572" i="1"/>
  <c r="D9573" i="1"/>
  <c r="E9573" i="1"/>
  <c r="D9574" i="1"/>
  <c r="E9574" i="1"/>
  <c r="D6211" i="1"/>
  <c r="E6211" i="1"/>
  <c r="D5267" i="1"/>
  <c r="E5267" i="1"/>
  <c r="D9575" i="1"/>
  <c r="E9575" i="1"/>
  <c r="D6212" i="1"/>
  <c r="E6212" i="1"/>
  <c r="D9576" i="1"/>
  <c r="E9576" i="1"/>
  <c r="D9577" i="1"/>
  <c r="E9577" i="1"/>
  <c r="D5268" i="1"/>
  <c r="E5268" i="1"/>
  <c r="D6213" i="1"/>
  <c r="E6213" i="1"/>
  <c r="D6214" i="1"/>
  <c r="E6214" i="1"/>
  <c r="D6215" i="1"/>
  <c r="E6215" i="1"/>
  <c r="D6216" i="1"/>
  <c r="E6216" i="1"/>
  <c r="D6217" i="1"/>
  <c r="E6217" i="1"/>
  <c r="D6218" i="1"/>
  <c r="E6218" i="1"/>
  <c r="D5269" i="1"/>
  <c r="E5269" i="1"/>
  <c r="D5270" i="1"/>
  <c r="E5270" i="1"/>
  <c r="D5271" i="1"/>
  <c r="E5271" i="1"/>
  <c r="D6219" i="1"/>
  <c r="E6219" i="1"/>
  <c r="D6220" i="1"/>
  <c r="E6220" i="1"/>
  <c r="D5272" i="1"/>
  <c r="E5272" i="1"/>
  <c r="D6221" i="1"/>
  <c r="E6221" i="1"/>
  <c r="D6222" i="1"/>
  <c r="E6222" i="1"/>
  <c r="D6223" i="1"/>
  <c r="E6223" i="1"/>
  <c r="D4800" i="1"/>
  <c r="E4800" i="1"/>
  <c r="D5273" i="1"/>
  <c r="E5273" i="1"/>
  <c r="D4801" i="1"/>
  <c r="E4801" i="1"/>
  <c r="D4802" i="1"/>
  <c r="E4802" i="1"/>
  <c r="D6224" i="1"/>
  <c r="E6224" i="1"/>
  <c r="D5274" i="1"/>
  <c r="E5274" i="1"/>
  <c r="D5275" i="1"/>
  <c r="E5275" i="1"/>
  <c r="D4803" i="1"/>
  <c r="E4803" i="1"/>
  <c r="D4804" i="1"/>
  <c r="E4804" i="1"/>
  <c r="D9578" i="1"/>
  <c r="E9578" i="1"/>
  <c r="D5276" i="1"/>
  <c r="E5276" i="1"/>
  <c r="D4805" i="1"/>
  <c r="E4805" i="1"/>
  <c r="D4806" i="1"/>
  <c r="E4806" i="1"/>
  <c r="D4807" i="1"/>
  <c r="E4807" i="1"/>
  <c r="D4808" i="1"/>
  <c r="E4808" i="1"/>
  <c r="D9579" i="1"/>
  <c r="E9579" i="1"/>
  <c r="D4809" i="1"/>
  <c r="E4809" i="1"/>
  <c r="D6225" i="1"/>
  <c r="E6225" i="1"/>
  <c r="D5277" i="1"/>
  <c r="E5277" i="1"/>
  <c r="D6226" i="1"/>
  <c r="E6226" i="1"/>
  <c r="D4810" i="1"/>
  <c r="E4810" i="1"/>
  <c r="D9580" i="1"/>
  <c r="E9580" i="1"/>
  <c r="D9581" i="1"/>
  <c r="E9581" i="1"/>
  <c r="D9582" i="1"/>
  <c r="E9582" i="1"/>
  <c r="D9583" i="1"/>
  <c r="E9583" i="1"/>
  <c r="D5278" i="1"/>
  <c r="E5278" i="1"/>
  <c r="D4811" i="1"/>
  <c r="E4811" i="1"/>
  <c r="D4812" i="1"/>
  <c r="E4812" i="1"/>
  <c r="D6227" i="1"/>
  <c r="E6227" i="1"/>
  <c r="D6228" i="1"/>
  <c r="E6228" i="1"/>
  <c r="D6229" i="1"/>
  <c r="E6229" i="1"/>
  <c r="D4813" i="1"/>
  <c r="E4813" i="1"/>
  <c r="D4814" i="1"/>
  <c r="E4814" i="1"/>
  <c r="D9584" i="1"/>
  <c r="E9584" i="1"/>
  <c r="D5279" i="1"/>
  <c r="E5279" i="1"/>
  <c r="D5280" i="1"/>
  <c r="E5280" i="1"/>
  <c r="D5281" i="1"/>
  <c r="E5281" i="1"/>
  <c r="D6230" i="1"/>
  <c r="E6230" i="1"/>
  <c r="D4815" i="1"/>
  <c r="E4815" i="1"/>
  <c r="D9585" i="1"/>
  <c r="E9585" i="1"/>
  <c r="D6231" i="1"/>
  <c r="E6231" i="1"/>
  <c r="D4816" i="1"/>
  <c r="E4816" i="1"/>
  <c r="D6232" i="1"/>
  <c r="E6232" i="1"/>
  <c r="D5282" i="1"/>
  <c r="E5282" i="1"/>
  <c r="D6233" i="1"/>
  <c r="E6233" i="1"/>
  <c r="D5283" i="1"/>
  <c r="E5283" i="1"/>
  <c r="D5284" i="1"/>
  <c r="E5284" i="1"/>
  <c r="D4817" i="1"/>
  <c r="E4817" i="1"/>
  <c r="D4818" i="1"/>
  <c r="E4818" i="1"/>
  <c r="D9586" i="1"/>
  <c r="E9586" i="1"/>
  <c r="D6234" i="1"/>
  <c r="E6234" i="1"/>
  <c r="D5285" i="1"/>
  <c r="E5285" i="1"/>
  <c r="D5286" i="1"/>
  <c r="E5286" i="1"/>
  <c r="D5287" i="1"/>
  <c r="E5287" i="1"/>
  <c r="D5288" i="1"/>
  <c r="E5288" i="1"/>
  <c r="D5289" i="1"/>
  <c r="E5289" i="1"/>
  <c r="D5290" i="1"/>
  <c r="E5290" i="1"/>
  <c r="D5291" i="1"/>
  <c r="E5291" i="1"/>
  <c r="D9587" i="1"/>
  <c r="E9587" i="1"/>
  <c r="D9588" i="1"/>
  <c r="E9588" i="1"/>
  <c r="D6235" i="1"/>
  <c r="E6235" i="1"/>
  <c r="D4819" i="1"/>
  <c r="E4819" i="1"/>
  <c r="D5292" i="1"/>
  <c r="E5292" i="1"/>
  <c r="D5293" i="1"/>
  <c r="E5293" i="1"/>
  <c r="D4820" i="1"/>
  <c r="E4820" i="1"/>
  <c r="D6236" i="1"/>
  <c r="E6236" i="1"/>
  <c r="D6237" i="1"/>
  <c r="E6237" i="1"/>
  <c r="D6238" i="1"/>
  <c r="E6238" i="1"/>
  <c r="D2054" i="1"/>
  <c r="E2054" i="1"/>
  <c r="D1133" i="1"/>
  <c r="E1133" i="1"/>
  <c r="D1134" i="1"/>
  <c r="E1134" i="1"/>
  <c r="D1135" i="1"/>
  <c r="E1135" i="1"/>
  <c r="D1344" i="1"/>
  <c r="E1344" i="1"/>
  <c r="D1345" i="1"/>
  <c r="E1345" i="1"/>
  <c r="D797" i="1"/>
  <c r="E797" i="1"/>
  <c r="D798" i="1"/>
  <c r="E798" i="1"/>
  <c r="D799" i="1"/>
  <c r="E799" i="1"/>
  <c r="D2055" i="1"/>
  <c r="E2055" i="1"/>
  <c r="D2056" i="1"/>
  <c r="E2056" i="1"/>
  <c r="D646" i="1"/>
  <c r="E646" i="1"/>
  <c r="D1346" i="1"/>
  <c r="E1346" i="1"/>
  <c r="D2057" i="1"/>
  <c r="E2057" i="1"/>
  <c r="D2058" i="1"/>
  <c r="E2058" i="1"/>
  <c r="D2059" i="1"/>
  <c r="E2059" i="1"/>
  <c r="D1347" i="1"/>
  <c r="E1347" i="1"/>
  <c r="D2060" i="1"/>
  <c r="E2060" i="1"/>
  <c r="D1348" i="1"/>
  <c r="E1348" i="1"/>
  <c r="D647" i="1"/>
  <c r="E647" i="1"/>
  <c r="D2061" i="1"/>
  <c r="E2061" i="1"/>
  <c r="D2062" i="1"/>
  <c r="E2062" i="1"/>
  <c r="D2063" i="1"/>
  <c r="E2063" i="1"/>
  <c r="D1136" i="1"/>
  <c r="E1136" i="1"/>
  <c r="D1349" i="1"/>
  <c r="E1349" i="1"/>
  <c r="D1802" i="1"/>
  <c r="E1802" i="1"/>
  <c r="D1803" i="1"/>
  <c r="E1803" i="1"/>
  <c r="D1350" i="1"/>
  <c r="E1350" i="1"/>
  <c r="D2064" i="1"/>
  <c r="E2064" i="1"/>
  <c r="D1351" i="1"/>
  <c r="E1351" i="1"/>
  <c r="D1352" i="1"/>
  <c r="E1352" i="1"/>
  <c r="D1137" i="1"/>
  <c r="E1137" i="1"/>
  <c r="D2065" i="1"/>
  <c r="E2065" i="1"/>
  <c r="D2066" i="1"/>
  <c r="E2066" i="1"/>
  <c r="D1804" i="1"/>
  <c r="E1804" i="1"/>
  <c r="D2067" i="1"/>
  <c r="E2067" i="1"/>
  <c r="D648" i="1"/>
  <c r="E648" i="1"/>
  <c r="D2068" i="1"/>
  <c r="E2068" i="1"/>
  <c r="D2069" i="1"/>
  <c r="E2069" i="1"/>
  <c r="D2070" i="1"/>
  <c r="E2070" i="1"/>
  <c r="D649" i="1"/>
  <c r="E649" i="1"/>
  <c r="D1138" i="1"/>
  <c r="E1138" i="1"/>
  <c r="D865" i="1"/>
  <c r="E865" i="1"/>
  <c r="D2071" i="1"/>
  <c r="E2071" i="1"/>
  <c r="D866" i="1"/>
  <c r="E866" i="1"/>
  <c r="D2072" i="1"/>
  <c r="E2072" i="1"/>
  <c r="D2073" i="1"/>
  <c r="E2073" i="1"/>
  <c r="D1353" i="1"/>
  <c r="E1353" i="1"/>
  <c r="D1139" i="1"/>
  <c r="E1139" i="1"/>
  <c r="D2074" i="1"/>
  <c r="E2074" i="1"/>
  <c r="D1140" i="1"/>
  <c r="E1140" i="1"/>
  <c r="D1141" i="1"/>
  <c r="E1141" i="1"/>
  <c r="D1805" i="1"/>
  <c r="E1805" i="1"/>
  <c r="D650" i="1"/>
  <c r="E650" i="1"/>
  <c r="D1354" i="1"/>
  <c r="E1354" i="1"/>
  <c r="D1142" i="1"/>
  <c r="E1142" i="1"/>
  <c r="D1143" i="1"/>
  <c r="E1143" i="1"/>
  <c r="D1355" i="1"/>
  <c r="E1355" i="1"/>
  <c r="D1356" i="1"/>
  <c r="E1356" i="1"/>
  <c r="D1357" i="1"/>
  <c r="E1357" i="1"/>
  <c r="D2075" i="1"/>
  <c r="E2075" i="1"/>
  <c r="D2076" i="1"/>
  <c r="E2076" i="1"/>
  <c r="D867" i="1"/>
  <c r="E867" i="1"/>
  <c r="D868" i="1"/>
  <c r="E868" i="1"/>
  <c r="D869" i="1"/>
  <c r="E869" i="1"/>
  <c r="D651" i="1"/>
  <c r="E651" i="1"/>
  <c r="D652" i="1"/>
  <c r="E652" i="1"/>
  <c r="D1806" i="1"/>
  <c r="E1806" i="1"/>
  <c r="D2077" i="1"/>
  <c r="E2077" i="1"/>
  <c r="D2078" i="1"/>
  <c r="E2078" i="1"/>
  <c r="D1807" i="1"/>
  <c r="E1807" i="1"/>
  <c r="D2079" i="1"/>
  <c r="E2079" i="1"/>
  <c r="D2080" i="1"/>
  <c r="E2080" i="1"/>
  <c r="D1358" i="1"/>
  <c r="E1358" i="1"/>
  <c r="D1359" i="1"/>
  <c r="E1359" i="1"/>
  <c r="D1360" i="1"/>
  <c r="E1360" i="1"/>
  <c r="D1361" i="1"/>
  <c r="E1361" i="1"/>
  <c r="D2081" i="1"/>
  <c r="E2081" i="1"/>
  <c r="D870" i="1"/>
  <c r="E870" i="1"/>
  <c r="D871" i="1"/>
  <c r="E871" i="1"/>
  <c r="D2082" i="1"/>
  <c r="E2082" i="1"/>
  <c r="D1362" i="1"/>
  <c r="E1362" i="1"/>
  <c r="D2083" i="1"/>
  <c r="E2083" i="1"/>
  <c r="D2084" i="1"/>
  <c r="E2084" i="1"/>
  <c r="D2085" i="1"/>
  <c r="E2085" i="1"/>
  <c r="D2086" i="1"/>
  <c r="E2086" i="1"/>
  <c r="D2087" i="1"/>
  <c r="E2087" i="1"/>
  <c r="D2088" i="1"/>
  <c r="E2088" i="1"/>
  <c r="D1363" i="1"/>
  <c r="E1363" i="1"/>
  <c r="D872" i="1"/>
  <c r="E872" i="1"/>
  <c r="D1364" i="1"/>
  <c r="E1364" i="1"/>
  <c r="D2089" i="1"/>
  <c r="E2089" i="1"/>
  <c r="D873" i="1"/>
  <c r="E873" i="1"/>
  <c r="D1365" i="1"/>
  <c r="E1365" i="1"/>
  <c r="D2090" i="1"/>
  <c r="E2090" i="1"/>
  <c r="D2091" i="1"/>
  <c r="E2091" i="1"/>
  <c r="D2092" i="1"/>
  <c r="E2092" i="1"/>
  <c r="D1366" i="1"/>
  <c r="E1366" i="1"/>
  <c r="D1367" i="1"/>
  <c r="E1367" i="1"/>
  <c r="D1368" i="1"/>
  <c r="E1368" i="1"/>
  <c r="D800" i="1"/>
  <c r="E800" i="1"/>
  <c r="D2093" i="1"/>
  <c r="E2093" i="1"/>
  <c r="D2094" i="1"/>
  <c r="E2094" i="1"/>
  <c r="D1144" i="1"/>
  <c r="E1144" i="1"/>
  <c r="D653" i="1"/>
  <c r="E653" i="1"/>
  <c r="D2095" i="1"/>
  <c r="E2095" i="1"/>
  <c r="D2096" i="1"/>
  <c r="E2096" i="1"/>
  <c r="D1369" i="1"/>
  <c r="E1369" i="1"/>
  <c r="D654" i="1"/>
  <c r="E654" i="1"/>
  <c r="D1145" i="1"/>
  <c r="E1145" i="1"/>
  <c r="D2097" i="1"/>
  <c r="E2097" i="1"/>
  <c r="D2098" i="1"/>
  <c r="E2098" i="1"/>
  <c r="D655" i="1"/>
  <c r="E655" i="1"/>
  <c r="D2099" i="1"/>
  <c r="E2099" i="1"/>
  <c r="D2100" i="1"/>
  <c r="E2100" i="1"/>
  <c r="D1370" i="1"/>
  <c r="E1370" i="1"/>
  <c r="D1371" i="1"/>
  <c r="E1371" i="1"/>
  <c r="D1372" i="1"/>
  <c r="E1372" i="1"/>
  <c r="D1146" i="1"/>
  <c r="E1146" i="1"/>
  <c r="D1147" i="1"/>
  <c r="E1147" i="1"/>
  <c r="D1148" i="1"/>
  <c r="E1148" i="1"/>
  <c r="D1373" i="1"/>
  <c r="E1373" i="1"/>
  <c r="D1808" i="1"/>
  <c r="E1808" i="1"/>
  <c r="D1374" i="1"/>
  <c r="E1374" i="1"/>
  <c r="D656" i="1"/>
  <c r="E656" i="1"/>
  <c r="D1375" i="1"/>
  <c r="E1375" i="1"/>
  <c r="D2101" i="1"/>
  <c r="E2101" i="1"/>
  <c r="D1376" i="1"/>
  <c r="E1376" i="1"/>
  <c r="D2102" i="1"/>
  <c r="E2102" i="1"/>
  <c r="D657" i="1"/>
  <c r="E657" i="1"/>
  <c r="D1149" i="1"/>
  <c r="E1149" i="1"/>
  <c r="D2103" i="1"/>
  <c r="E2103" i="1"/>
  <c r="D1150" i="1"/>
  <c r="E1150" i="1"/>
  <c r="D1151" i="1"/>
  <c r="E1151" i="1"/>
  <c r="D1152" i="1"/>
  <c r="E1152" i="1"/>
  <c r="D1153" i="1"/>
  <c r="E1153" i="1"/>
  <c r="D2104" i="1"/>
  <c r="E2104" i="1"/>
  <c r="D2105" i="1"/>
  <c r="E2105" i="1"/>
  <c r="D2106" i="1"/>
  <c r="E2106" i="1"/>
  <c r="D874" i="1"/>
  <c r="E874" i="1"/>
  <c r="D875" i="1"/>
  <c r="E875" i="1"/>
  <c r="D876" i="1"/>
  <c r="E876" i="1"/>
  <c r="D1154" i="1"/>
  <c r="E1154" i="1"/>
  <c r="D877" i="1"/>
  <c r="E877" i="1"/>
  <c r="D2107" i="1"/>
  <c r="E2107" i="1"/>
  <c r="D1155" i="1"/>
  <c r="E1155" i="1"/>
  <c r="D1809" i="1"/>
  <c r="E1809" i="1"/>
  <c r="D1156" i="1"/>
  <c r="E1156" i="1"/>
  <c r="D1157" i="1"/>
  <c r="E1157" i="1"/>
  <c r="D1158" i="1"/>
  <c r="E1158" i="1"/>
  <c r="D1377" i="1"/>
  <c r="E1377" i="1"/>
  <c r="D1378" i="1"/>
  <c r="E1378" i="1"/>
  <c r="D658" i="1"/>
  <c r="E658" i="1"/>
  <c r="D1379" i="1"/>
  <c r="E1379" i="1"/>
  <c r="D1380" i="1"/>
  <c r="E1380" i="1"/>
  <c r="D1381" i="1"/>
  <c r="E1381" i="1"/>
  <c r="D878" i="1"/>
  <c r="E878" i="1"/>
  <c r="D879" i="1"/>
  <c r="E879" i="1"/>
  <c r="D880" i="1"/>
  <c r="E880" i="1"/>
  <c r="D2108" i="1"/>
  <c r="E2108" i="1"/>
  <c r="D2109" i="1"/>
  <c r="E2109" i="1"/>
  <c r="D1382" i="1"/>
  <c r="E1382" i="1"/>
  <c r="D1383" i="1"/>
  <c r="E1383" i="1"/>
  <c r="D1384" i="1"/>
  <c r="E1384" i="1"/>
  <c r="D1159" i="1"/>
  <c r="E1159" i="1"/>
  <c r="D2110" i="1"/>
  <c r="E2110" i="1"/>
  <c r="D1810" i="1"/>
  <c r="E1810" i="1"/>
  <c r="D1385" i="1"/>
  <c r="E1385" i="1"/>
  <c r="D1160" i="1"/>
  <c r="E1160" i="1"/>
  <c r="D1161" i="1"/>
  <c r="E1161" i="1"/>
  <c r="D1162" i="1"/>
  <c r="E1162" i="1"/>
  <c r="D1163" i="1"/>
  <c r="E1163" i="1"/>
  <c r="D1811" i="1"/>
  <c r="E1811" i="1"/>
  <c r="D881" i="1"/>
  <c r="E881" i="1"/>
  <c r="D1164" i="1"/>
  <c r="E1164" i="1"/>
  <c r="D2111" i="1"/>
  <c r="E2111" i="1"/>
  <c r="D2112" i="1"/>
  <c r="E2112" i="1"/>
  <c r="D1386" i="1"/>
  <c r="E1386" i="1"/>
  <c r="D2113" i="1"/>
  <c r="E2113" i="1"/>
  <c r="D1812" i="1"/>
  <c r="E1812" i="1"/>
  <c r="D882" i="1"/>
  <c r="E882" i="1"/>
  <c r="D2114" i="1"/>
  <c r="E2114" i="1"/>
  <c r="D883" i="1"/>
  <c r="E883" i="1"/>
  <c r="D884" i="1"/>
  <c r="E884" i="1"/>
  <c r="D2115" i="1"/>
  <c r="E2115" i="1"/>
  <c r="D1387" i="1"/>
  <c r="E1387" i="1"/>
  <c r="D1388" i="1"/>
  <c r="E1388" i="1"/>
  <c r="D2116" i="1"/>
  <c r="E2116" i="1"/>
  <c r="D2117" i="1"/>
  <c r="E2117" i="1"/>
  <c r="D2118" i="1"/>
  <c r="E2118" i="1"/>
  <c r="D885" i="1"/>
  <c r="E885" i="1"/>
  <c r="D1389" i="1"/>
  <c r="E1389" i="1"/>
  <c r="D1390" i="1"/>
  <c r="E1390" i="1"/>
  <c r="D1391" i="1"/>
  <c r="E1391" i="1"/>
  <c r="D886" i="1"/>
  <c r="E886" i="1"/>
  <c r="D887" i="1"/>
  <c r="E887" i="1"/>
  <c r="D888" i="1"/>
  <c r="E888" i="1"/>
  <c r="D1392" i="1"/>
  <c r="E1392" i="1"/>
  <c r="D659" i="1"/>
  <c r="E659" i="1"/>
  <c r="D2119" i="1"/>
  <c r="E2119" i="1"/>
  <c r="D1393" i="1"/>
  <c r="E1393" i="1"/>
  <c r="D1165" i="1"/>
  <c r="E1165" i="1"/>
  <c r="D2120" i="1"/>
  <c r="E2120" i="1"/>
  <c r="D660" i="1"/>
  <c r="E660" i="1"/>
  <c r="D1394" i="1"/>
  <c r="E1394" i="1"/>
  <c r="D1166" i="1"/>
  <c r="E1166" i="1"/>
  <c r="D2121" i="1"/>
  <c r="E2121" i="1"/>
  <c r="D1395" i="1"/>
  <c r="E1395" i="1"/>
  <c r="D2122" i="1"/>
  <c r="E2122" i="1"/>
  <c r="D2123" i="1"/>
  <c r="E2123" i="1"/>
  <c r="D1813" i="1"/>
  <c r="E1813" i="1"/>
  <c r="D1814" i="1"/>
  <c r="E1814" i="1"/>
  <c r="D661" i="1"/>
  <c r="E661" i="1"/>
  <c r="D662" i="1"/>
  <c r="E662" i="1"/>
  <c r="D663" i="1"/>
  <c r="E663" i="1"/>
  <c r="D1396" i="1"/>
  <c r="E1396" i="1"/>
  <c r="D664" i="1"/>
  <c r="E664" i="1"/>
  <c r="D2124" i="1"/>
  <c r="E2124" i="1"/>
  <c r="D1397" i="1"/>
  <c r="E1397" i="1"/>
  <c r="D1398" i="1"/>
  <c r="E1398" i="1"/>
  <c r="D1399" i="1"/>
  <c r="E1399" i="1"/>
  <c r="D1400" i="1"/>
  <c r="E1400" i="1"/>
  <c r="D889" i="1"/>
  <c r="E889" i="1"/>
  <c r="D1167" i="1"/>
  <c r="E1167" i="1"/>
  <c r="D1168" i="1"/>
  <c r="E1168" i="1"/>
  <c r="D1169" i="1"/>
  <c r="E1169" i="1"/>
  <c r="D2125" i="1"/>
  <c r="E2125" i="1"/>
  <c r="D1815" i="1"/>
  <c r="E1815" i="1"/>
  <c r="D1401" i="1"/>
  <c r="E1401" i="1"/>
  <c r="D1170" i="1"/>
  <c r="E1170" i="1"/>
  <c r="D890" i="1"/>
  <c r="E890" i="1"/>
  <c r="D1402" i="1"/>
  <c r="E1402" i="1"/>
  <c r="D2126" i="1"/>
  <c r="E2126" i="1"/>
  <c r="D1403" i="1"/>
  <c r="E1403" i="1"/>
  <c r="D2127" i="1"/>
  <c r="E2127" i="1"/>
  <c r="D2128" i="1"/>
  <c r="E2128" i="1"/>
  <c r="D1816" i="1"/>
  <c r="E1816" i="1"/>
  <c r="D1817" i="1"/>
  <c r="E1817" i="1"/>
  <c r="D1818" i="1"/>
  <c r="E1818" i="1"/>
  <c r="D2129" i="1"/>
  <c r="E2129" i="1"/>
  <c r="D2130" i="1"/>
  <c r="E2130" i="1"/>
  <c r="D2131" i="1"/>
  <c r="E2131" i="1"/>
  <c r="D1819" i="1"/>
  <c r="E1819" i="1"/>
  <c r="D1820" i="1"/>
  <c r="E1820" i="1"/>
  <c r="D1821" i="1"/>
  <c r="E1821" i="1"/>
  <c r="D1822" i="1"/>
  <c r="E1822" i="1"/>
  <c r="D1404" i="1"/>
  <c r="E1404" i="1"/>
  <c r="D1171" i="1"/>
  <c r="E1171" i="1"/>
  <c r="D1405" i="1"/>
  <c r="E1405" i="1"/>
  <c r="D891" i="1"/>
  <c r="E891" i="1"/>
  <c r="D645" i="1"/>
  <c r="E645" i="1"/>
  <c r="D892" i="1"/>
  <c r="E892" i="1"/>
  <c r="D893" i="1"/>
  <c r="E893" i="1"/>
  <c r="D1823" i="1"/>
  <c r="E1823" i="1"/>
  <c r="D2132" i="1"/>
  <c r="E2132" i="1"/>
  <c r="D2133" i="1"/>
  <c r="E2133" i="1"/>
  <c r="D2134" i="1"/>
  <c r="E2134" i="1"/>
  <c r="D1406" i="1"/>
  <c r="E1406" i="1"/>
  <c r="D1407" i="1"/>
  <c r="E1407" i="1"/>
  <c r="D1408" i="1"/>
  <c r="E1408" i="1"/>
  <c r="D1409" i="1"/>
  <c r="E1409" i="1"/>
  <c r="D1410" i="1"/>
  <c r="E1410" i="1"/>
  <c r="D1172" i="1"/>
  <c r="E1172" i="1"/>
  <c r="D1173" i="1"/>
  <c r="E1173" i="1"/>
  <c r="D1411" i="1"/>
  <c r="E1411" i="1"/>
  <c r="D1412" i="1"/>
  <c r="E1412" i="1"/>
  <c r="D1174" i="1"/>
  <c r="E1174" i="1"/>
  <c r="D665" i="1"/>
  <c r="E665" i="1"/>
  <c r="D1824" i="1"/>
  <c r="E1824" i="1"/>
  <c r="D1175" i="1"/>
  <c r="E1175" i="1"/>
  <c r="D666" i="1"/>
  <c r="E666" i="1"/>
  <c r="D667" i="1"/>
  <c r="E667" i="1"/>
  <c r="D2135" i="1"/>
  <c r="E2135" i="1"/>
  <c r="D1413" i="1"/>
  <c r="E1413" i="1"/>
  <c r="D801" i="1"/>
  <c r="E801" i="1"/>
  <c r="D802" i="1"/>
  <c r="E802" i="1"/>
  <c r="D668" i="1"/>
  <c r="E668" i="1"/>
  <c r="D1414" i="1"/>
  <c r="E1414" i="1"/>
  <c r="D1415" i="1"/>
  <c r="E1415" i="1"/>
  <c r="D803" i="1"/>
  <c r="E803" i="1"/>
  <c r="D804" i="1"/>
  <c r="E804" i="1"/>
  <c r="D1825" i="1"/>
  <c r="E1825" i="1"/>
  <c r="D1416" i="1"/>
  <c r="E1416" i="1"/>
  <c r="D2136" i="1"/>
  <c r="E2136" i="1"/>
  <c r="D1176" i="1"/>
  <c r="E1176" i="1"/>
  <c r="D2137" i="1"/>
  <c r="E2137" i="1"/>
  <c r="D2138" i="1"/>
  <c r="E2138" i="1"/>
  <c r="D2139" i="1"/>
  <c r="E2139" i="1"/>
  <c r="D2140" i="1"/>
  <c r="E2140" i="1"/>
  <c r="D1177" i="1"/>
  <c r="E1177" i="1"/>
  <c r="D1178" i="1"/>
  <c r="E1178" i="1"/>
  <c r="D1179" i="1"/>
  <c r="E1179" i="1"/>
  <c r="D1180" i="1"/>
  <c r="E1180" i="1"/>
  <c r="D669" i="1"/>
  <c r="E669" i="1"/>
  <c r="D1417" i="1"/>
  <c r="E1417" i="1"/>
  <c r="D1418" i="1"/>
  <c r="E1418" i="1"/>
  <c r="D1419" i="1"/>
  <c r="E1419" i="1"/>
  <c r="D2141" i="1"/>
  <c r="E2141" i="1"/>
  <c r="D2142" i="1"/>
  <c r="E2142" i="1"/>
  <c r="D2143" i="1"/>
  <c r="E2143" i="1"/>
  <c r="D2144" i="1"/>
  <c r="E2144" i="1"/>
  <c r="D2145" i="1"/>
  <c r="E2145" i="1"/>
  <c r="D2146" i="1"/>
  <c r="E2146" i="1"/>
  <c r="D2147" i="1"/>
  <c r="E2147" i="1"/>
  <c r="D2148" i="1"/>
  <c r="E2148" i="1"/>
  <c r="D2149" i="1"/>
  <c r="E2149" i="1"/>
  <c r="D1420" i="1"/>
  <c r="E1420" i="1"/>
  <c r="D1421" i="1"/>
  <c r="E1421" i="1"/>
  <c r="D1181" i="1"/>
  <c r="E1181" i="1"/>
  <c r="D1182" i="1"/>
  <c r="E1182" i="1"/>
  <c r="D2150" i="1"/>
  <c r="E2150" i="1"/>
  <c r="D1422" i="1"/>
  <c r="E1422" i="1"/>
  <c r="D1423" i="1"/>
  <c r="E1423" i="1"/>
  <c r="D1424" i="1"/>
  <c r="E1424" i="1"/>
  <c r="D1826" i="1"/>
  <c r="E1826" i="1"/>
  <c r="D2151" i="1"/>
  <c r="E2151" i="1"/>
  <c r="D2152" i="1"/>
  <c r="E2152" i="1"/>
  <c r="D2153" i="1"/>
  <c r="E2153" i="1"/>
  <c r="D2154" i="1"/>
  <c r="E2154" i="1"/>
  <c r="D1827" i="1"/>
  <c r="E1827" i="1"/>
  <c r="D2155" i="1"/>
  <c r="E2155" i="1"/>
  <c r="D1828" i="1"/>
  <c r="E1828" i="1"/>
  <c r="D2156" i="1"/>
  <c r="E2156" i="1"/>
  <c r="D1829" i="1"/>
  <c r="E1829" i="1"/>
  <c r="D2157" i="1"/>
  <c r="E2157" i="1"/>
  <c r="D2158" i="1"/>
  <c r="E2158" i="1"/>
  <c r="D1425" i="1"/>
  <c r="E1425" i="1"/>
  <c r="D1830" i="1"/>
  <c r="E1830" i="1"/>
  <c r="D2159" i="1"/>
  <c r="E2159" i="1"/>
  <c r="D670" i="1"/>
  <c r="E670" i="1"/>
  <c r="D1183" i="1"/>
  <c r="E1183" i="1"/>
  <c r="D1426" i="1"/>
  <c r="E1426" i="1"/>
  <c r="D143" i="1"/>
  <c r="E143" i="1"/>
  <c r="D1427" i="1"/>
  <c r="E1427" i="1"/>
  <c r="D894" i="1"/>
  <c r="E894" i="1"/>
  <c r="D1428" i="1"/>
  <c r="E1428" i="1"/>
  <c r="D895" i="1"/>
  <c r="E895" i="1"/>
  <c r="D896" i="1"/>
  <c r="E896" i="1"/>
  <c r="D2160" i="1"/>
  <c r="E2160" i="1"/>
  <c r="D2161" i="1"/>
  <c r="E2161" i="1"/>
  <c r="D2162" i="1"/>
  <c r="E2162" i="1"/>
  <c r="D2163" i="1"/>
  <c r="E2163" i="1"/>
  <c r="D2164" i="1"/>
  <c r="E2164" i="1"/>
  <c r="D2165" i="1"/>
  <c r="E2165" i="1"/>
  <c r="D2166" i="1"/>
  <c r="E2166" i="1"/>
  <c r="D1184" i="1"/>
  <c r="E1184" i="1"/>
  <c r="D1429" i="1"/>
  <c r="E1429" i="1"/>
  <c r="D1430" i="1"/>
  <c r="E1430" i="1"/>
  <c r="D2167" i="1"/>
  <c r="E2167" i="1"/>
  <c r="D1185" i="1"/>
  <c r="E1185" i="1"/>
  <c r="D805" i="1"/>
  <c r="E805" i="1"/>
  <c r="D1831" i="1"/>
  <c r="E1831" i="1"/>
  <c r="D2168" i="1"/>
  <c r="E2168" i="1"/>
  <c r="D1431" i="1"/>
  <c r="E1431" i="1"/>
  <c r="D1432" i="1"/>
  <c r="E1432" i="1"/>
  <c r="D897" i="1"/>
  <c r="E897" i="1"/>
  <c r="D898" i="1"/>
  <c r="E898" i="1"/>
  <c r="D1186" i="1"/>
  <c r="E1186" i="1"/>
  <c r="D1187" i="1"/>
  <c r="E1187" i="1"/>
  <c r="D1188" i="1"/>
  <c r="E1188" i="1"/>
  <c r="D1433" i="1"/>
  <c r="E1433" i="1"/>
  <c r="D2169" i="1"/>
  <c r="E2169" i="1"/>
  <c r="D2170" i="1"/>
  <c r="E2170" i="1"/>
  <c r="D2171" i="1"/>
  <c r="E2171" i="1"/>
  <c r="D671" i="1"/>
  <c r="E671" i="1"/>
  <c r="D1434" i="1"/>
  <c r="E1434" i="1"/>
  <c r="D1435" i="1"/>
  <c r="E1435" i="1"/>
  <c r="D1436" i="1"/>
  <c r="E1436" i="1"/>
  <c r="D2172" i="1"/>
  <c r="E2172" i="1"/>
  <c r="D2173" i="1"/>
  <c r="E2173" i="1"/>
  <c r="D1189" i="1"/>
  <c r="E1189" i="1"/>
  <c r="D1190" i="1"/>
  <c r="E1190" i="1"/>
  <c r="D1191" i="1"/>
  <c r="E1191" i="1"/>
  <c r="D144" i="1"/>
  <c r="E144" i="1"/>
  <c r="D1832" i="1"/>
  <c r="E1832" i="1"/>
  <c r="D672" i="1"/>
  <c r="E672" i="1"/>
  <c r="D673" i="1"/>
  <c r="E673" i="1"/>
  <c r="D2174" i="1"/>
  <c r="E2174" i="1"/>
  <c r="D1833" i="1"/>
  <c r="E1833" i="1"/>
  <c r="D1834" i="1"/>
  <c r="E1834" i="1"/>
  <c r="D1835" i="1"/>
  <c r="E1835" i="1"/>
  <c r="D1836" i="1"/>
  <c r="E1836" i="1"/>
  <c r="D1837" i="1"/>
  <c r="E1837" i="1"/>
  <c r="D145" i="1"/>
  <c r="E145" i="1"/>
  <c r="D1437" i="1"/>
  <c r="E1437" i="1"/>
  <c r="D1192" i="1"/>
  <c r="E1192" i="1"/>
  <c r="D674" i="1"/>
  <c r="E674" i="1"/>
  <c r="D146" i="1"/>
  <c r="E146" i="1"/>
  <c r="D147" i="1"/>
  <c r="E147" i="1"/>
  <c r="D2175" i="1"/>
  <c r="E2175" i="1"/>
  <c r="D2176" i="1"/>
  <c r="E2176" i="1"/>
  <c r="D1838" i="1"/>
  <c r="E1838" i="1"/>
  <c r="D1438" i="1"/>
  <c r="E1438" i="1"/>
  <c r="D1439" i="1"/>
  <c r="E1439" i="1"/>
  <c r="D1440" i="1"/>
  <c r="E1440" i="1"/>
  <c r="D1193" i="1"/>
  <c r="E1193" i="1"/>
  <c r="D1839" i="1"/>
  <c r="E1839" i="1"/>
  <c r="D1840" i="1"/>
  <c r="E1840" i="1"/>
  <c r="D1841" i="1"/>
  <c r="E1841" i="1"/>
  <c r="D2177" i="1"/>
  <c r="E2177" i="1"/>
  <c r="D675" i="1"/>
  <c r="E675" i="1"/>
  <c r="D899" i="1"/>
  <c r="E899" i="1"/>
  <c r="D900" i="1"/>
  <c r="E900" i="1"/>
  <c r="D1842" i="1"/>
  <c r="E1842" i="1"/>
  <c r="D2178" i="1"/>
  <c r="E2178" i="1"/>
  <c r="D2179" i="1"/>
  <c r="E2179" i="1"/>
  <c r="D806" i="1"/>
  <c r="E806" i="1"/>
  <c r="D901" i="1"/>
  <c r="E901" i="1"/>
  <c r="D902" i="1"/>
  <c r="E902" i="1"/>
  <c r="D2180" i="1"/>
  <c r="E2180" i="1"/>
  <c r="D807" i="1"/>
  <c r="E807" i="1"/>
  <c r="D2181" i="1"/>
  <c r="E2181" i="1"/>
  <c r="D1441" i="1"/>
  <c r="E1441" i="1"/>
  <c r="D1843" i="1"/>
  <c r="E1843" i="1"/>
  <c r="D1844" i="1"/>
  <c r="E1844" i="1"/>
  <c r="D903" i="1"/>
  <c r="E903" i="1"/>
  <c r="D808" i="1"/>
  <c r="E808" i="1"/>
  <c r="D2182" i="1"/>
  <c r="E2182" i="1"/>
  <c r="D904" i="1"/>
  <c r="E904" i="1"/>
  <c r="D809" i="1"/>
  <c r="E809" i="1"/>
  <c r="D1845" i="1"/>
  <c r="E1845" i="1"/>
  <c r="D905" i="1"/>
  <c r="E905" i="1"/>
  <c r="D810" i="1"/>
  <c r="E810" i="1"/>
  <c r="D1846" i="1"/>
  <c r="E1846" i="1"/>
  <c r="D2183" i="1"/>
  <c r="E2183" i="1"/>
  <c r="D2184" i="1"/>
  <c r="E2184" i="1"/>
  <c r="D906" i="1"/>
  <c r="E906" i="1"/>
  <c r="D907" i="1"/>
  <c r="E907" i="1"/>
  <c r="D908" i="1"/>
  <c r="E908" i="1"/>
  <c r="D909" i="1"/>
  <c r="E909" i="1"/>
  <c r="D2185" i="1"/>
  <c r="E2185" i="1"/>
  <c r="D910" i="1"/>
  <c r="E910" i="1"/>
  <c r="D1847" i="1"/>
  <c r="E1847" i="1"/>
  <c r="D911" i="1"/>
  <c r="E911" i="1"/>
  <c r="D912" i="1"/>
  <c r="E912" i="1"/>
  <c r="D2186" i="1"/>
  <c r="E2186" i="1"/>
  <c r="D913" i="1"/>
  <c r="E913" i="1"/>
  <c r="D1848" i="1"/>
  <c r="E1848" i="1"/>
  <c r="D1849" i="1"/>
  <c r="E1849" i="1"/>
  <c r="D1850" i="1"/>
  <c r="E1850" i="1"/>
  <c r="D1442" i="1"/>
  <c r="E1442" i="1"/>
  <c r="D914" i="1"/>
  <c r="E914" i="1"/>
  <c r="D915" i="1"/>
  <c r="E915" i="1"/>
  <c r="D916" i="1"/>
  <c r="E916" i="1"/>
  <c r="D1851" i="1"/>
  <c r="E1851" i="1"/>
  <c r="D1443" i="1"/>
  <c r="E1443" i="1"/>
  <c r="D1194" i="1"/>
  <c r="E1194" i="1"/>
  <c r="D1444" i="1"/>
  <c r="E1444" i="1"/>
  <c r="D1195" i="1"/>
  <c r="E1195" i="1"/>
  <c r="D676" i="1"/>
  <c r="E676" i="1"/>
  <c r="D1445" i="1"/>
  <c r="E1445" i="1"/>
  <c r="D1446" i="1"/>
  <c r="E1446" i="1"/>
  <c r="D1196" i="1"/>
  <c r="E1196" i="1"/>
  <c r="D677" i="1"/>
  <c r="E677" i="1"/>
  <c r="D1197" i="1"/>
  <c r="E1197" i="1"/>
  <c r="D811" i="1"/>
  <c r="E811" i="1"/>
  <c r="D1447" i="1"/>
  <c r="E1447" i="1"/>
  <c r="D2187" i="1"/>
  <c r="E2187" i="1"/>
  <c r="D1448" i="1"/>
  <c r="E1448" i="1"/>
  <c r="D678" i="1"/>
  <c r="E678" i="1"/>
  <c r="D2188" i="1"/>
  <c r="E2188" i="1"/>
  <c r="D917" i="1"/>
  <c r="E917" i="1"/>
  <c r="D1852" i="1"/>
  <c r="E1852" i="1"/>
  <c r="D1198" i="1"/>
  <c r="E1198" i="1"/>
  <c r="D918" i="1"/>
  <c r="E918" i="1"/>
  <c r="D2189" i="1"/>
  <c r="E2189" i="1"/>
  <c r="D2190" i="1"/>
  <c r="E2190" i="1"/>
  <c r="D2191" i="1"/>
  <c r="E2191" i="1"/>
  <c r="D1449" i="1"/>
  <c r="E1449" i="1"/>
  <c r="D919" i="1"/>
  <c r="E919" i="1"/>
  <c r="D1450" i="1"/>
  <c r="E1450" i="1"/>
  <c r="D1451" i="1"/>
  <c r="E1451" i="1"/>
  <c r="D1853" i="1"/>
  <c r="E1853" i="1"/>
  <c r="D1452" i="1"/>
  <c r="E1452" i="1"/>
  <c r="D679" i="1"/>
  <c r="E679" i="1"/>
  <c r="D920" i="1"/>
  <c r="E920" i="1"/>
  <c r="D148" i="1"/>
  <c r="E148" i="1"/>
  <c r="D2192" i="1"/>
  <c r="E2192" i="1"/>
  <c r="D2193" i="1"/>
  <c r="E2193" i="1"/>
  <c r="D2194" i="1"/>
  <c r="E2194" i="1"/>
  <c r="D2195" i="1"/>
  <c r="E2195" i="1"/>
  <c r="D812" i="1"/>
  <c r="E812" i="1"/>
  <c r="D680" i="1"/>
  <c r="E680" i="1"/>
  <c r="D2196" i="1"/>
  <c r="E2196" i="1"/>
  <c r="D2197" i="1"/>
  <c r="E2197" i="1"/>
  <c r="D1199" i="1"/>
  <c r="E1199" i="1"/>
  <c r="D2198" i="1"/>
  <c r="E2198" i="1"/>
  <c r="D2199" i="1"/>
  <c r="E2199" i="1"/>
  <c r="D2200" i="1"/>
  <c r="E2200" i="1"/>
  <c r="D1453" i="1"/>
  <c r="E1453" i="1"/>
  <c r="D1454" i="1"/>
  <c r="E1454" i="1"/>
  <c r="D813" i="1"/>
  <c r="E813" i="1"/>
  <c r="D814" i="1"/>
  <c r="E814" i="1"/>
  <c r="D1200" i="1"/>
  <c r="E1200" i="1"/>
  <c r="D815" i="1"/>
  <c r="E815" i="1"/>
  <c r="D681" i="1"/>
  <c r="E681" i="1"/>
  <c r="D2201" i="1"/>
  <c r="E2201" i="1"/>
  <c r="D2202" i="1"/>
  <c r="E2202" i="1"/>
  <c r="D2203" i="1"/>
  <c r="E2203" i="1"/>
  <c r="D921" i="1"/>
  <c r="E921" i="1"/>
  <c r="D922" i="1"/>
  <c r="E922" i="1"/>
  <c r="D1455" i="1"/>
  <c r="E1455" i="1"/>
  <c r="D2204" i="1"/>
  <c r="E2204" i="1"/>
  <c r="D2205" i="1"/>
  <c r="E2205" i="1"/>
  <c r="D149" i="1"/>
  <c r="E149" i="1"/>
  <c r="D150" i="1"/>
  <c r="E150" i="1"/>
  <c r="D923" i="1"/>
  <c r="E923" i="1"/>
  <c r="D924" i="1"/>
  <c r="E924" i="1"/>
  <c r="D2206" i="1"/>
  <c r="E2206" i="1"/>
  <c r="D2207" i="1"/>
  <c r="E2207" i="1"/>
  <c r="D682" i="1"/>
  <c r="E682" i="1"/>
  <c r="D1456" i="1"/>
  <c r="E1456" i="1"/>
  <c r="D1457" i="1"/>
  <c r="E1457" i="1"/>
  <c r="D925" i="1"/>
  <c r="E925" i="1"/>
  <c r="D1458" i="1"/>
  <c r="E1458" i="1"/>
  <c r="D2208" i="1"/>
  <c r="E2208" i="1"/>
  <c r="D816" i="1"/>
  <c r="E816" i="1"/>
  <c r="D2209" i="1"/>
  <c r="E2209" i="1"/>
  <c r="D151" i="1"/>
  <c r="E151" i="1"/>
  <c r="D817" i="1"/>
  <c r="E817" i="1"/>
  <c r="D1854" i="1"/>
  <c r="E1854" i="1"/>
  <c r="D1855" i="1"/>
  <c r="E1855" i="1"/>
  <c r="D926" i="1"/>
  <c r="E926" i="1"/>
  <c r="D2210" i="1"/>
  <c r="E2210" i="1"/>
  <c r="D927" i="1"/>
  <c r="E927" i="1"/>
  <c r="D818" i="1"/>
  <c r="E818" i="1"/>
  <c r="D819" i="1"/>
  <c r="E819" i="1"/>
  <c r="D1856" i="1"/>
  <c r="E1856" i="1"/>
  <c r="D2211" i="1"/>
  <c r="E2211" i="1"/>
  <c r="D1857" i="1"/>
  <c r="E1857" i="1"/>
  <c r="D2212" i="1"/>
  <c r="E2212" i="1"/>
  <c r="D1459" i="1"/>
  <c r="E1459" i="1"/>
  <c r="D1460" i="1"/>
  <c r="E1460" i="1"/>
  <c r="D1858" i="1"/>
  <c r="E1858" i="1"/>
  <c r="D2213" i="1"/>
  <c r="E2213" i="1"/>
  <c r="D1461" i="1"/>
  <c r="E1461" i="1"/>
  <c r="D2214" i="1"/>
  <c r="E2214" i="1"/>
  <c r="D2215" i="1"/>
  <c r="E2215" i="1"/>
  <c r="D2216" i="1"/>
  <c r="E2216" i="1"/>
  <c r="D1201" i="1"/>
  <c r="E1201" i="1"/>
  <c r="D683" i="1"/>
  <c r="E683" i="1"/>
  <c r="D684" i="1"/>
  <c r="E684" i="1"/>
  <c r="D2217" i="1"/>
  <c r="E2217" i="1"/>
  <c r="D2218" i="1"/>
  <c r="E2218" i="1"/>
  <c r="D1202" i="1"/>
  <c r="E1202" i="1"/>
  <c r="D2219" i="1"/>
  <c r="E2219" i="1"/>
  <c r="D2220" i="1"/>
  <c r="E2220" i="1"/>
  <c r="D1462" i="1"/>
  <c r="E1462" i="1"/>
  <c r="D1463" i="1"/>
  <c r="E1463" i="1"/>
  <c r="D1464" i="1"/>
  <c r="E1464" i="1"/>
  <c r="D1203" i="1"/>
  <c r="E1203" i="1"/>
  <c r="D1204" i="1"/>
  <c r="E1204" i="1"/>
  <c r="D1205" i="1"/>
  <c r="E1205" i="1"/>
  <c r="D2221" i="1"/>
  <c r="E2221" i="1"/>
  <c r="D2222" i="1"/>
  <c r="E2222" i="1"/>
  <c r="D2223" i="1"/>
  <c r="E2223" i="1"/>
  <c r="D152" i="1"/>
  <c r="E152" i="1"/>
  <c r="D153" i="1"/>
  <c r="E153" i="1"/>
  <c r="D1465" i="1"/>
  <c r="E1465" i="1"/>
  <c r="D1466" i="1"/>
  <c r="E1466" i="1"/>
  <c r="D1467" i="1"/>
  <c r="E1467" i="1"/>
  <c r="D1206" i="1"/>
  <c r="E1206" i="1"/>
  <c r="D1207" i="1"/>
  <c r="E1207" i="1"/>
  <c r="D928" i="1"/>
  <c r="E928" i="1"/>
  <c r="D929" i="1"/>
  <c r="E929" i="1"/>
  <c r="D1343" i="1"/>
  <c r="E1343" i="1"/>
  <c r="D930" i="1"/>
  <c r="E930" i="1"/>
  <c r="D931" i="1"/>
  <c r="E931" i="1"/>
  <c r="D932" i="1"/>
  <c r="E932" i="1"/>
  <c r="D154" i="1"/>
  <c r="E154" i="1"/>
  <c r="D933" i="1"/>
  <c r="E933" i="1"/>
  <c r="D155" i="1"/>
  <c r="E155" i="1"/>
  <c r="D1468" i="1"/>
  <c r="E1468" i="1"/>
  <c r="D1469" i="1"/>
  <c r="E1469" i="1"/>
  <c r="D1470" i="1"/>
  <c r="E1470" i="1"/>
  <c r="D1471" i="1"/>
  <c r="E1471" i="1"/>
  <c r="D1472" i="1"/>
  <c r="E1472" i="1"/>
  <c r="D1208" i="1"/>
  <c r="E1208" i="1"/>
  <c r="D2224" i="1"/>
  <c r="E2224" i="1"/>
  <c r="D1473" i="1"/>
  <c r="E1473" i="1"/>
  <c r="D1474" i="1"/>
  <c r="E1474" i="1"/>
  <c r="D2225" i="1"/>
  <c r="E2225" i="1"/>
  <c r="D1209" i="1"/>
  <c r="E1209" i="1"/>
  <c r="D1210" i="1"/>
  <c r="E1210" i="1"/>
  <c r="D1211" i="1"/>
  <c r="E1211" i="1"/>
  <c r="D1212" i="1"/>
  <c r="E1212" i="1"/>
  <c r="D1859" i="1"/>
  <c r="E1859" i="1"/>
  <c r="D637" i="1"/>
  <c r="E637" i="1"/>
  <c r="D638" i="1"/>
  <c r="E638" i="1"/>
  <c r="D2226" i="1"/>
  <c r="E2226" i="1"/>
  <c r="D1475" i="1"/>
  <c r="E1475" i="1"/>
  <c r="D685" i="1"/>
  <c r="E685" i="1"/>
  <c r="D2227" i="1"/>
  <c r="E2227" i="1"/>
  <c r="D1476" i="1"/>
  <c r="E1476" i="1"/>
  <c r="D2228" i="1"/>
  <c r="E2228" i="1"/>
  <c r="D2229" i="1"/>
  <c r="E2229" i="1"/>
  <c r="D2230" i="1"/>
  <c r="E2230" i="1"/>
  <c r="D934" i="1"/>
  <c r="E934" i="1"/>
  <c r="D686" i="1"/>
  <c r="E686" i="1"/>
  <c r="D1477" i="1"/>
  <c r="E1477" i="1"/>
  <c r="D2231" i="1"/>
  <c r="E2231" i="1"/>
  <c r="D2232" i="1"/>
  <c r="E2232" i="1"/>
  <c r="D935" i="1"/>
  <c r="E935" i="1"/>
  <c r="D1478" i="1"/>
  <c r="E1478" i="1"/>
  <c r="D2233" i="1"/>
  <c r="E2233" i="1"/>
  <c r="D2234" i="1"/>
  <c r="E2234" i="1"/>
  <c r="D2235" i="1"/>
  <c r="E2235" i="1"/>
  <c r="D936" i="1"/>
  <c r="E936" i="1"/>
  <c r="D937" i="1"/>
  <c r="E937" i="1"/>
  <c r="D2236" i="1"/>
  <c r="E2236" i="1"/>
  <c r="D2237" i="1"/>
  <c r="E2237" i="1"/>
  <c r="D2238" i="1"/>
  <c r="E2238" i="1"/>
  <c r="D2239" i="1"/>
  <c r="E2239" i="1"/>
  <c r="D2240" i="1"/>
  <c r="E2240" i="1"/>
  <c r="D2241" i="1"/>
  <c r="E2241" i="1"/>
  <c r="D2242" i="1"/>
  <c r="E2242" i="1"/>
  <c r="D2243" i="1"/>
  <c r="E2243" i="1"/>
  <c r="D2244" i="1"/>
  <c r="E2244" i="1"/>
  <c r="D1479" i="1"/>
  <c r="E1479" i="1"/>
  <c r="D1480" i="1"/>
  <c r="E1480" i="1"/>
  <c r="D1213" i="1"/>
  <c r="E1213" i="1"/>
  <c r="D1481" i="1"/>
  <c r="E1481" i="1"/>
  <c r="D1214" i="1"/>
  <c r="E1214" i="1"/>
  <c r="D2245" i="1"/>
  <c r="E2245" i="1"/>
  <c r="D687" i="1"/>
  <c r="E687" i="1"/>
  <c r="D938" i="1"/>
  <c r="E938" i="1"/>
  <c r="D2246" i="1"/>
  <c r="E2246" i="1"/>
  <c r="D2247" i="1"/>
  <c r="E2247" i="1"/>
  <c r="D2248" i="1"/>
  <c r="E2248" i="1"/>
  <c r="D939" i="1"/>
  <c r="E939" i="1"/>
  <c r="D688" i="1"/>
  <c r="E688" i="1"/>
  <c r="D2249" i="1"/>
  <c r="E2249" i="1"/>
  <c r="D940" i="1"/>
  <c r="E940" i="1"/>
  <c r="D2250" i="1"/>
  <c r="E2250" i="1"/>
  <c r="D2251" i="1"/>
  <c r="E2251" i="1"/>
  <c r="D639" i="1"/>
  <c r="E639" i="1"/>
  <c r="D2252" i="1"/>
  <c r="E2252" i="1"/>
  <c r="D2253" i="1"/>
  <c r="E2253" i="1"/>
  <c r="D1482" i="1"/>
  <c r="E1482" i="1"/>
  <c r="D941" i="1"/>
  <c r="E941" i="1"/>
  <c r="D1860" i="1"/>
  <c r="E1860" i="1"/>
  <c r="D1483" i="1"/>
  <c r="E1483" i="1"/>
  <c r="D1484" i="1"/>
  <c r="E1484" i="1"/>
  <c r="D1485" i="1"/>
  <c r="E1485" i="1"/>
  <c r="D1486" i="1"/>
  <c r="E1486" i="1"/>
  <c r="D1215" i="1"/>
  <c r="E1215" i="1"/>
  <c r="D1216" i="1"/>
  <c r="E1216" i="1"/>
  <c r="D1217" i="1"/>
  <c r="E1217" i="1"/>
  <c r="D1218" i="1"/>
  <c r="E1218" i="1"/>
  <c r="D1219" i="1"/>
  <c r="E1219" i="1"/>
  <c r="D1220" i="1"/>
  <c r="E1220" i="1"/>
  <c r="D1221" i="1"/>
  <c r="E1221" i="1"/>
  <c r="D1222" i="1"/>
  <c r="E1222" i="1"/>
  <c r="D1223" i="1"/>
  <c r="E1223" i="1"/>
  <c r="D1487" i="1"/>
  <c r="E1487" i="1"/>
  <c r="D2254" i="1"/>
  <c r="E2254" i="1"/>
  <c r="D2255" i="1"/>
  <c r="E2255" i="1"/>
  <c r="D1224" i="1"/>
  <c r="E1224" i="1"/>
  <c r="D2256" i="1"/>
  <c r="E2256" i="1"/>
  <c r="D2257" i="1"/>
  <c r="E2257" i="1"/>
  <c r="D1488" i="1"/>
  <c r="E1488" i="1"/>
  <c r="D2258" i="1"/>
  <c r="E2258" i="1"/>
  <c r="D689" i="1"/>
  <c r="E689" i="1"/>
  <c r="D2259" i="1"/>
  <c r="E2259" i="1"/>
  <c r="D2260" i="1"/>
  <c r="E2260" i="1"/>
  <c r="D2261" i="1"/>
  <c r="E2261" i="1"/>
  <c r="D1489" i="1"/>
  <c r="E1489" i="1"/>
  <c r="D1490" i="1"/>
  <c r="E1490" i="1"/>
  <c r="D1491" i="1"/>
  <c r="E1491" i="1"/>
  <c r="D1492" i="1"/>
  <c r="E1492" i="1"/>
  <c r="D820" i="1"/>
  <c r="E820" i="1"/>
  <c r="D821" i="1"/>
  <c r="E821" i="1"/>
  <c r="D942" i="1"/>
  <c r="E942" i="1"/>
  <c r="D1861" i="1"/>
  <c r="E1861" i="1"/>
  <c r="D1862" i="1"/>
  <c r="E1862" i="1"/>
  <c r="D1863" i="1"/>
  <c r="E1863" i="1"/>
  <c r="D1864" i="1"/>
  <c r="E1864" i="1"/>
  <c r="D1865" i="1"/>
  <c r="E1865" i="1"/>
  <c r="D1493" i="1"/>
  <c r="E1493" i="1"/>
  <c r="D2262" i="1"/>
  <c r="E2262" i="1"/>
  <c r="D2263" i="1"/>
  <c r="E2263" i="1"/>
  <c r="D822" i="1"/>
  <c r="E822" i="1"/>
  <c r="D640" i="1"/>
  <c r="E640" i="1"/>
  <c r="D943" i="1"/>
  <c r="E943" i="1"/>
  <c r="D944" i="1"/>
  <c r="E944" i="1"/>
  <c r="D1225" i="1"/>
  <c r="E1225" i="1"/>
  <c r="D2264" i="1"/>
  <c r="E2264" i="1"/>
  <c r="D2265" i="1"/>
  <c r="E2265" i="1"/>
  <c r="D690" i="1"/>
  <c r="E690" i="1"/>
  <c r="D691" i="1"/>
  <c r="E691" i="1"/>
  <c r="D1226" i="1"/>
  <c r="E1226" i="1"/>
  <c r="D2266" i="1"/>
  <c r="E2266" i="1"/>
  <c r="D641" i="1"/>
  <c r="E641" i="1"/>
  <c r="D2267" i="1"/>
  <c r="E2267" i="1"/>
  <c r="D2268" i="1"/>
  <c r="E2268" i="1"/>
  <c r="D2269" i="1"/>
  <c r="E2269" i="1"/>
  <c r="D945" i="1"/>
  <c r="E945" i="1"/>
  <c r="D2270" i="1"/>
  <c r="E2270" i="1"/>
  <c r="D2271" i="1"/>
  <c r="E2271" i="1"/>
  <c r="D2272" i="1"/>
  <c r="E2272" i="1"/>
  <c r="D823" i="1"/>
  <c r="E823" i="1"/>
  <c r="D824" i="1"/>
  <c r="E824" i="1"/>
  <c r="D2273" i="1"/>
  <c r="E2273" i="1"/>
  <c r="D2274" i="1"/>
  <c r="E2274" i="1"/>
  <c r="D2275" i="1"/>
  <c r="E2275" i="1"/>
  <c r="D2276" i="1"/>
  <c r="E2276" i="1"/>
  <c r="D2277" i="1"/>
  <c r="E2277" i="1"/>
  <c r="D1227" i="1"/>
  <c r="E1227" i="1"/>
  <c r="D1228" i="1"/>
  <c r="E1228" i="1"/>
  <c r="D1494" i="1"/>
  <c r="E1494" i="1"/>
  <c r="D1866" i="1"/>
  <c r="E1866" i="1"/>
  <c r="D1867" i="1"/>
  <c r="E1867" i="1"/>
  <c r="D1495" i="1"/>
  <c r="E1495" i="1"/>
  <c r="D1496" i="1"/>
  <c r="E1496" i="1"/>
  <c r="D1497" i="1"/>
  <c r="E1497" i="1"/>
  <c r="D1229" i="1"/>
  <c r="E1229" i="1"/>
  <c r="D1230" i="1"/>
  <c r="E1230" i="1"/>
  <c r="D1231" i="1"/>
  <c r="E1231" i="1"/>
  <c r="D1232" i="1"/>
  <c r="E1232" i="1"/>
  <c r="D692" i="1"/>
  <c r="E692" i="1"/>
  <c r="D693" i="1"/>
  <c r="E693" i="1"/>
  <c r="D2278" i="1"/>
  <c r="E2278" i="1"/>
  <c r="D2279" i="1"/>
  <c r="E2279" i="1"/>
  <c r="D2280" i="1"/>
  <c r="E2280" i="1"/>
  <c r="D2281" i="1"/>
  <c r="E2281" i="1"/>
  <c r="D2282" i="1"/>
  <c r="E2282" i="1"/>
  <c r="D2283" i="1"/>
  <c r="E2283" i="1"/>
  <c r="D1498" i="1"/>
  <c r="E1498" i="1"/>
  <c r="D694" i="1"/>
  <c r="E694" i="1"/>
  <c r="D1499" i="1"/>
  <c r="E1499" i="1"/>
  <c r="D1500" i="1"/>
  <c r="E1500" i="1"/>
  <c r="D1501" i="1"/>
  <c r="E1501" i="1"/>
  <c r="D1868" i="1"/>
  <c r="E1868" i="1"/>
  <c r="D1869" i="1"/>
  <c r="E1869" i="1"/>
  <c r="D1870" i="1"/>
  <c r="E1870" i="1"/>
  <c r="D1871" i="1"/>
  <c r="E1871" i="1"/>
  <c r="D1872" i="1"/>
  <c r="E1872" i="1"/>
  <c r="D1873" i="1"/>
  <c r="E1873" i="1"/>
  <c r="D1874" i="1"/>
  <c r="E1874" i="1"/>
  <c r="D1875" i="1"/>
  <c r="E1875" i="1"/>
  <c r="D1876" i="1"/>
  <c r="E1876" i="1"/>
  <c r="D1877" i="1"/>
  <c r="E1877" i="1"/>
  <c r="D1502" i="1"/>
  <c r="E1502" i="1"/>
  <c r="D2284" i="1"/>
  <c r="E2284" i="1"/>
  <c r="D2285" i="1"/>
  <c r="E2285" i="1"/>
  <c r="D2286" i="1"/>
  <c r="E2286" i="1"/>
  <c r="D2287" i="1"/>
  <c r="E2287" i="1"/>
  <c r="D1233" i="1"/>
  <c r="E1233" i="1"/>
  <c r="D2288" i="1"/>
  <c r="E2288" i="1"/>
  <c r="D1234" i="1"/>
  <c r="E1234" i="1"/>
  <c r="D1503" i="1"/>
  <c r="E1503" i="1"/>
  <c r="D2289" i="1"/>
  <c r="E2289" i="1"/>
  <c r="D2290" i="1"/>
  <c r="E2290" i="1"/>
  <c r="D1504" i="1"/>
  <c r="E1504" i="1"/>
  <c r="D1505" i="1"/>
  <c r="E1505" i="1"/>
  <c r="D1235" i="1"/>
  <c r="E1235" i="1"/>
  <c r="D946" i="1"/>
  <c r="E946" i="1"/>
  <c r="D2291" i="1"/>
  <c r="E2291" i="1"/>
  <c r="D2292" i="1"/>
  <c r="E2292" i="1"/>
  <c r="D2293" i="1"/>
  <c r="E2293" i="1"/>
  <c r="D947" i="1"/>
  <c r="E947" i="1"/>
  <c r="D948" i="1"/>
  <c r="E948" i="1"/>
  <c r="D949" i="1"/>
  <c r="E949" i="1"/>
  <c r="D950" i="1"/>
  <c r="E950" i="1"/>
  <c r="D951" i="1"/>
  <c r="E951" i="1"/>
  <c r="D2294" i="1"/>
  <c r="E2294" i="1"/>
  <c r="D2295" i="1"/>
  <c r="E2295" i="1"/>
  <c r="D2296" i="1"/>
  <c r="E2296" i="1"/>
  <c r="D1506" i="1"/>
  <c r="E1506" i="1"/>
  <c r="D2297" i="1"/>
  <c r="E2297" i="1"/>
  <c r="D2298" i="1"/>
  <c r="E2298" i="1"/>
  <c r="D2299" i="1"/>
  <c r="E2299" i="1"/>
  <c r="D2300" i="1"/>
  <c r="E2300" i="1"/>
  <c r="D2301" i="1"/>
  <c r="E2301" i="1"/>
  <c r="D2302" i="1"/>
  <c r="E2302" i="1"/>
  <c r="D2303" i="1"/>
  <c r="E2303" i="1"/>
  <c r="D952" i="1"/>
  <c r="E952" i="1"/>
  <c r="D2304" i="1"/>
  <c r="E2304" i="1"/>
  <c r="D2305" i="1"/>
  <c r="E2305" i="1"/>
  <c r="D953" i="1"/>
  <c r="E953" i="1"/>
  <c r="D2306" i="1"/>
  <c r="E2306" i="1"/>
  <c r="D2307" i="1"/>
  <c r="E2307" i="1"/>
  <c r="D2308" i="1"/>
  <c r="E2308" i="1"/>
  <c r="D2309" i="1"/>
  <c r="E2309" i="1"/>
  <c r="D1507" i="1"/>
  <c r="E1507" i="1"/>
  <c r="D1236" i="1"/>
  <c r="E1236" i="1"/>
  <c r="D1508" i="1"/>
  <c r="E1508" i="1"/>
  <c r="D2310" i="1"/>
  <c r="E2310" i="1"/>
  <c r="D1509" i="1"/>
  <c r="E1509" i="1"/>
  <c r="D1510" i="1"/>
  <c r="E1510" i="1"/>
  <c r="D1511" i="1"/>
  <c r="E1511" i="1"/>
  <c r="D1512" i="1"/>
  <c r="E1512" i="1"/>
  <c r="D954" i="1"/>
  <c r="E954" i="1"/>
  <c r="D156" i="1"/>
  <c r="E156" i="1"/>
  <c r="D1513" i="1"/>
  <c r="E1513" i="1"/>
  <c r="D1514" i="1"/>
  <c r="E1514" i="1"/>
  <c r="D1237" i="1"/>
  <c r="E1237" i="1"/>
  <c r="D2311" i="1"/>
  <c r="E2311" i="1"/>
  <c r="D1515" i="1"/>
  <c r="E1515" i="1"/>
  <c r="D1516" i="1"/>
  <c r="E1516" i="1"/>
  <c r="D2312" i="1"/>
  <c r="E2312" i="1"/>
  <c r="D2313" i="1"/>
  <c r="E2313" i="1"/>
  <c r="D2314" i="1"/>
  <c r="E2314" i="1"/>
  <c r="D2315" i="1"/>
  <c r="E2315" i="1"/>
  <c r="D2316" i="1"/>
  <c r="E2316" i="1"/>
  <c r="D2317" i="1"/>
  <c r="E2317" i="1"/>
  <c r="D2318" i="1"/>
  <c r="E2318" i="1"/>
  <c r="D2319" i="1"/>
  <c r="E2319" i="1"/>
  <c r="D2320" i="1"/>
  <c r="E2320" i="1"/>
  <c r="D825" i="1"/>
  <c r="E825" i="1"/>
  <c r="D826" i="1"/>
  <c r="E826" i="1"/>
  <c r="D2321" i="1"/>
  <c r="E2321" i="1"/>
  <c r="D2322" i="1"/>
  <c r="E2322" i="1"/>
  <c r="D1517" i="1"/>
  <c r="E1517" i="1"/>
  <c r="D1518" i="1"/>
  <c r="E1518" i="1"/>
  <c r="D1519" i="1"/>
  <c r="E1519" i="1"/>
  <c r="D1520" i="1"/>
  <c r="E1520" i="1"/>
  <c r="D1878" i="1"/>
  <c r="E1878" i="1"/>
  <c r="D2323" i="1"/>
  <c r="E2323" i="1"/>
  <c r="D827" i="1"/>
  <c r="E827" i="1"/>
  <c r="D2324" i="1"/>
  <c r="E2324" i="1"/>
  <c r="D955" i="1"/>
  <c r="E955" i="1"/>
  <c r="D2325" i="1"/>
  <c r="E2325" i="1"/>
  <c r="D2326" i="1"/>
  <c r="E2326" i="1"/>
  <c r="D695" i="1"/>
  <c r="E695" i="1"/>
  <c r="D2327" i="1"/>
  <c r="E2327" i="1"/>
  <c r="D696" i="1"/>
  <c r="E696" i="1"/>
  <c r="D157" i="1"/>
  <c r="E157" i="1"/>
  <c r="D2328" i="1"/>
  <c r="E2328" i="1"/>
  <c r="D2329" i="1"/>
  <c r="E2329" i="1"/>
  <c r="D1521" i="1"/>
  <c r="E1521" i="1"/>
  <c r="D956" i="1"/>
  <c r="E956" i="1"/>
  <c r="D1879" i="1"/>
  <c r="E1879" i="1"/>
  <c r="D2330" i="1"/>
  <c r="E2330" i="1"/>
  <c r="D2331" i="1"/>
  <c r="E2331" i="1"/>
  <c r="D158" i="1"/>
  <c r="E158" i="1"/>
  <c r="D1880" i="1"/>
  <c r="E1880" i="1"/>
  <c r="D1522" i="1"/>
  <c r="E1522" i="1"/>
  <c r="D1523" i="1"/>
  <c r="E1523" i="1"/>
  <c r="D1238" i="1"/>
  <c r="E1238" i="1"/>
  <c r="D1239" i="1"/>
  <c r="E1239" i="1"/>
  <c r="D1524" i="1"/>
  <c r="E1524" i="1"/>
  <c r="D697" i="1"/>
  <c r="E697" i="1"/>
  <c r="D1525" i="1"/>
  <c r="E1525" i="1"/>
  <c r="D2332" i="1"/>
  <c r="E2332" i="1"/>
  <c r="D2333" i="1"/>
  <c r="E2333" i="1"/>
  <c r="D698" i="1"/>
  <c r="E698" i="1"/>
  <c r="D957" i="1"/>
  <c r="E957" i="1"/>
  <c r="D958" i="1"/>
  <c r="E958" i="1"/>
  <c r="D1526" i="1"/>
  <c r="E1526" i="1"/>
  <c r="D1527" i="1"/>
  <c r="E1527" i="1"/>
  <c r="D1528" i="1"/>
  <c r="E1528" i="1"/>
  <c r="D2334" i="1"/>
  <c r="E2334" i="1"/>
  <c r="D1240" i="1"/>
  <c r="E1240" i="1"/>
  <c r="D1529" i="1"/>
  <c r="E1529" i="1"/>
  <c r="D1530" i="1"/>
  <c r="E1530" i="1"/>
  <c r="D2335" i="1"/>
  <c r="E2335" i="1"/>
  <c r="D2336" i="1"/>
  <c r="E2336" i="1"/>
  <c r="D2337" i="1"/>
  <c r="E2337" i="1"/>
  <c r="D2338" i="1"/>
  <c r="E2338" i="1"/>
  <c r="D1531" i="1"/>
  <c r="E1531" i="1"/>
  <c r="D1532" i="1"/>
  <c r="E1532" i="1"/>
  <c r="D2339" i="1"/>
  <c r="E2339" i="1"/>
  <c r="D2340" i="1"/>
  <c r="E2340" i="1"/>
  <c r="D1533" i="1"/>
  <c r="E1533" i="1"/>
  <c r="D2341" i="1"/>
  <c r="E2341" i="1"/>
  <c r="D2342" i="1"/>
  <c r="E2342" i="1"/>
  <c r="D1534" i="1"/>
  <c r="E1534" i="1"/>
  <c r="D1535" i="1"/>
  <c r="E1535" i="1"/>
  <c r="D1536" i="1"/>
  <c r="E1536" i="1"/>
  <c r="D1537" i="1"/>
  <c r="E1537" i="1"/>
  <c r="D2343" i="1"/>
  <c r="E2343" i="1"/>
  <c r="D2344" i="1"/>
  <c r="E2344" i="1"/>
  <c r="D2345" i="1"/>
  <c r="E2345" i="1"/>
  <c r="D2346" i="1"/>
  <c r="E2346" i="1"/>
  <c r="D2347" i="1"/>
  <c r="E2347" i="1"/>
  <c r="D2348" i="1"/>
  <c r="E2348" i="1"/>
  <c r="D959" i="1"/>
  <c r="E959" i="1"/>
  <c r="D1538" i="1"/>
  <c r="E1538" i="1"/>
  <c r="D828" i="1"/>
  <c r="E828" i="1"/>
  <c r="D2349" i="1"/>
  <c r="E2349" i="1"/>
  <c r="D2350" i="1"/>
  <c r="E2350" i="1"/>
  <c r="D2351" i="1"/>
  <c r="E2351" i="1"/>
  <c r="D2352" i="1"/>
  <c r="E2352" i="1"/>
  <c r="D1881" i="1"/>
  <c r="E1881" i="1"/>
  <c r="D1882" i="1"/>
  <c r="E1882" i="1"/>
  <c r="D1883" i="1"/>
  <c r="E1883" i="1"/>
  <c r="D1884" i="1"/>
  <c r="E1884" i="1"/>
  <c r="D1885" i="1"/>
  <c r="E1885" i="1"/>
  <c r="D2353" i="1"/>
  <c r="E2353" i="1"/>
  <c r="D2354" i="1"/>
  <c r="E2354" i="1"/>
  <c r="D1886" i="1"/>
  <c r="E1886" i="1"/>
  <c r="D2355" i="1"/>
  <c r="E2355" i="1"/>
  <c r="D2356" i="1"/>
  <c r="E2356" i="1"/>
  <c r="D2357" i="1"/>
  <c r="E2357" i="1"/>
  <c r="D2358" i="1"/>
  <c r="E2358" i="1"/>
  <c r="D960" i="1"/>
  <c r="E960" i="1"/>
  <c r="D699" i="1"/>
  <c r="E699" i="1"/>
  <c r="D1539" i="1"/>
  <c r="E1539" i="1"/>
  <c r="D1540" i="1"/>
  <c r="E1540" i="1"/>
  <c r="D1541" i="1"/>
  <c r="E1541" i="1"/>
  <c r="D1542" i="1"/>
  <c r="E1542" i="1"/>
  <c r="D1241" i="1"/>
  <c r="E1241" i="1"/>
  <c r="D2359" i="1"/>
  <c r="E2359" i="1"/>
  <c r="D1887" i="1"/>
  <c r="E1887" i="1"/>
  <c r="D1242" i="1"/>
  <c r="E1242" i="1"/>
  <c r="D2360" i="1"/>
  <c r="E2360" i="1"/>
  <c r="D2361" i="1"/>
  <c r="E2361" i="1"/>
  <c r="D2362" i="1"/>
  <c r="E2362" i="1"/>
  <c r="D2363" i="1"/>
  <c r="E2363" i="1"/>
  <c r="D1888" i="1"/>
  <c r="E1888" i="1"/>
  <c r="D2364" i="1"/>
  <c r="E2364" i="1"/>
  <c r="D2365" i="1"/>
  <c r="E2365" i="1"/>
  <c r="D961" i="1"/>
  <c r="E961" i="1"/>
  <c r="D2366" i="1"/>
  <c r="E2366" i="1"/>
  <c r="D1243" i="1"/>
  <c r="E1243" i="1"/>
  <c r="D2367" i="1"/>
  <c r="E2367" i="1"/>
  <c r="D2368" i="1"/>
  <c r="E2368" i="1"/>
  <c r="D2369" i="1"/>
  <c r="E2369" i="1"/>
  <c r="D2370" i="1"/>
  <c r="E2370" i="1"/>
  <c r="D2371" i="1"/>
  <c r="E2371" i="1"/>
  <c r="D1543" i="1"/>
  <c r="E1543" i="1"/>
  <c r="D1544" i="1"/>
  <c r="E1544" i="1"/>
  <c r="D2372" i="1"/>
  <c r="E2372" i="1"/>
  <c r="D2373" i="1"/>
  <c r="E2373" i="1"/>
  <c r="D2374" i="1"/>
  <c r="E2374" i="1"/>
  <c r="D2375" i="1"/>
  <c r="E2375" i="1"/>
  <c r="D2376" i="1"/>
  <c r="E2376" i="1"/>
  <c r="D1545" i="1"/>
  <c r="E1545" i="1"/>
  <c r="D2377" i="1"/>
  <c r="E2377" i="1"/>
  <c r="D1244" i="1"/>
  <c r="E1244" i="1"/>
  <c r="D829" i="1"/>
  <c r="E829" i="1"/>
  <c r="D830" i="1"/>
  <c r="E830" i="1"/>
  <c r="D1546" i="1"/>
  <c r="E1546" i="1"/>
  <c r="D2378" i="1"/>
  <c r="E2378" i="1"/>
  <c r="D2379" i="1"/>
  <c r="E2379" i="1"/>
  <c r="D1547" i="1"/>
  <c r="E1547" i="1"/>
  <c r="D1548" i="1"/>
  <c r="E1548" i="1"/>
  <c r="D1549" i="1"/>
  <c r="E1549" i="1"/>
  <c r="D1550" i="1"/>
  <c r="E1550" i="1"/>
  <c r="D2380" i="1"/>
  <c r="E2380" i="1"/>
  <c r="D2381" i="1"/>
  <c r="E2381" i="1"/>
  <c r="D2382" i="1"/>
  <c r="E2382" i="1"/>
  <c r="D1551" i="1"/>
  <c r="E1551" i="1"/>
  <c r="D1552" i="1"/>
  <c r="E1552" i="1"/>
  <c r="D2383" i="1"/>
  <c r="E2383" i="1"/>
  <c r="D2384" i="1"/>
  <c r="E2384" i="1"/>
  <c r="D2385" i="1"/>
  <c r="E2385" i="1"/>
  <c r="D2386" i="1"/>
  <c r="E2386" i="1"/>
  <c r="D1889" i="1"/>
  <c r="E1889" i="1"/>
  <c r="D1245" i="1"/>
  <c r="E1245" i="1"/>
  <c r="D1246" i="1"/>
  <c r="E1246" i="1"/>
  <c r="D962" i="1"/>
  <c r="E962" i="1"/>
  <c r="D2387" i="1"/>
  <c r="E2387" i="1"/>
  <c r="D2388" i="1"/>
  <c r="E2388" i="1"/>
  <c r="D963" i="1"/>
  <c r="E963" i="1"/>
  <c r="D964" i="1"/>
  <c r="E964" i="1"/>
  <c r="D1553" i="1"/>
  <c r="E1553" i="1"/>
  <c r="D965" i="1"/>
  <c r="E965" i="1"/>
  <c r="D966" i="1"/>
  <c r="E966" i="1"/>
  <c r="D967" i="1"/>
  <c r="E967" i="1"/>
  <c r="D2389" i="1"/>
  <c r="E2389" i="1"/>
  <c r="D968" i="1"/>
  <c r="E968" i="1"/>
  <c r="D969" i="1"/>
  <c r="E969" i="1"/>
  <c r="D970" i="1"/>
  <c r="E970" i="1"/>
  <c r="D971" i="1"/>
  <c r="E971" i="1"/>
  <c r="D2390" i="1"/>
  <c r="E2390" i="1"/>
  <c r="D972" i="1"/>
  <c r="E972" i="1"/>
  <c r="D973" i="1"/>
  <c r="E973" i="1"/>
  <c r="D974" i="1"/>
  <c r="E974" i="1"/>
  <c r="D975" i="1"/>
  <c r="E975" i="1"/>
  <c r="D976" i="1"/>
  <c r="E976" i="1"/>
  <c r="D2391" i="1"/>
  <c r="E2391" i="1"/>
  <c r="D977" i="1"/>
  <c r="E977" i="1"/>
  <c r="D1554" i="1"/>
  <c r="E1554" i="1"/>
  <c r="D978" i="1"/>
  <c r="E978" i="1"/>
  <c r="D831" i="1"/>
  <c r="E831" i="1"/>
  <c r="D2392" i="1"/>
  <c r="E2392" i="1"/>
  <c r="D1555" i="1"/>
  <c r="E1555" i="1"/>
  <c r="D700" i="1"/>
  <c r="E700" i="1"/>
  <c r="D1556" i="1"/>
  <c r="E1556" i="1"/>
  <c r="D701" i="1"/>
  <c r="E701" i="1"/>
  <c r="D702" i="1"/>
  <c r="E702" i="1"/>
  <c r="D703" i="1"/>
  <c r="E703" i="1"/>
  <c r="D704" i="1"/>
  <c r="E704" i="1"/>
  <c r="D705" i="1"/>
  <c r="E705" i="1"/>
  <c r="D706" i="1"/>
  <c r="E706" i="1"/>
  <c r="D707" i="1"/>
  <c r="E707" i="1"/>
  <c r="D2393" i="1"/>
  <c r="E2393" i="1"/>
  <c r="D979" i="1"/>
  <c r="E979" i="1"/>
  <c r="D2394" i="1"/>
  <c r="E2394" i="1"/>
  <c r="D2395" i="1"/>
  <c r="E2395" i="1"/>
  <c r="D2396" i="1"/>
  <c r="E2396" i="1"/>
  <c r="D1247" i="1"/>
  <c r="E1247" i="1"/>
  <c r="D1557" i="1"/>
  <c r="E1557" i="1"/>
  <c r="D1558" i="1"/>
  <c r="E1558" i="1"/>
  <c r="D980" i="1"/>
  <c r="E980" i="1"/>
  <c r="D1559" i="1"/>
  <c r="E1559" i="1"/>
  <c r="D1560" i="1"/>
  <c r="E1560" i="1"/>
  <c r="D708" i="1"/>
  <c r="E708" i="1"/>
  <c r="D2397" i="1"/>
  <c r="E2397" i="1"/>
  <c r="D709" i="1"/>
  <c r="E709" i="1"/>
  <c r="D1561" i="1"/>
  <c r="E1561" i="1"/>
  <c r="D1562" i="1"/>
  <c r="E1562" i="1"/>
  <c r="D1563" i="1"/>
  <c r="E1563" i="1"/>
  <c r="D1564" i="1"/>
  <c r="E1564" i="1"/>
  <c r="D1565" i="1"/>
  <c r="E1565" i="1"/>
  <c r="D981" i="1"/>
  <c r="E981" i="1"/>
  <c r="D159" i="1"/>
  <c r="E159" i="1"/>
  <c r="D2398" i="1"/>
  <c r="E2398" i="1"/>
  <c r="D2399" i="1"/>
  <c r="E2399" i="1"/>
  <c r="D1566" i="1"/>
  <c r="E1566" i="1"/>
  <c r="D2400" i="1"/>
  <c r="E2400" i="1"/>
  <c r="D982" i="1"/>
  <c r="E982" i="1"/>
  <c r="D710" i="1"/>
  <c r="E710" i="1"/>
  <c r="D711" i="1"/>
  <c r="E711" i="1"/>
  <c r="D1567" i="1"/>
  <c r="E1567" i="1"/>
  <c r="D1568" i="1"/>
  <c r="E1568" i="1"/>
  <c r="D2401" i="1"/>
  <c r="E2401" i="1"/>
  <c r="D1569" i="1"/>
  <c r="E1569" i="1"/>
  <c r="D1570" i="1"/>
  <c r="E1570" i="1"/>
  <c r="D2402" i="1"/>
  <c r="E2402" i="1"/>
  <c r="D832" i="1"/>
  <c r="E832" i="1"/>
  <c r="D1571" i="1"/>
  <c r="E1571" i="1"/>
  <c r="D983" i="1"/>
  <c r="E983" i="1"/>
  <c r="D1572" i="1"/>
  <c r="E1572" i="1"/>
  <c r="D712" i="1"/>
  <c r="E712" i="1"/>
  <c r="D2403" i="1"/>
  <c r="E2403" i="1"/>
  <c r="D2404" i="1"/>
  <c r="E2404" i="1"/>
  <c r="D2405" i="1"/>
  <c r="E2405" i="1"/>
  <c r="D2406" i="1"/>
  <c r="E2406" i="1"/>
  <c r="D2407" i="1"/>
  <c r="E2407" i="1"/>
  <c r="D2408" i="1"/>
  <c r="E2408" i="1"/>
  <c r="D160" i="1"/>
  <c r="E160" i="1"/>
  <c r="D1573" i="1"/>
  <c r="E1573" i="1"/>
  <c r="D984" i="1"/>
  <c r="E984" i="1"/>
  <c r="D1574" i="1"/>
  <c r="E1574" i="1"/>
  <c r="D1575" i="1"/>
  <c r="E1575" i="1"/>
  <c r="D713" i="1"/>
  <c r="E713" i="1"/>
  <c r="D2409" i="1"/>
  <c r="E2409" i="1"/>
  <c r="D1576" i="1"/>
  <c r="E1576" i="1"/>
  <c r="D1577" i="1"/>
  <c r="E1577" i="1"/>
  <c r="D2410" i="1"/>
  <c r="E2410" i="1"/>
  <c r="D2411" i="1"/>
  <c r="E2411" i="1"/>
  <c r="D2412" i="1"/>
  <c r="E2412" i="1"/>
  <c r="D2413" i="1"/>
  <c r="E2413" i="1"/>
  <c r="D2414" i="1"/>
  <c r="E2414" i="1"/>
  <c r="D2415" i="1"/>
  <c r="E2415" i="1"/>
  <c r="D2416" i="1"/>
  <c r="E2416" i="1"/>
  <c r="D2417" i="1"/>
  <c r="E2417" i="1"/>
  <c r="D714" i="1"/>
  <c r="E714" i="1"/>
  <c r="D715" i="1"/>
  <c r="E715" i="1"/>
  <c r="D716" i="1"/>
  <c r="E716" i="1"/>
  <c r="D717" i="1"/>
  <c r="E717" i="1"/>
  <c r="D2418" i="1"/>
  <c r="E2418" i="1"/>
  <c r="D2419" i="1"/>
  <c r="E2419" i="1"/>
  <c r="D985" i="1"/>
  <c r="E985" i="1"/>
  <c r="D986" i="1"/>
  <c r="E986" i="1"/>
  <c r="D718" i="1"/>
  <c r="E718" i="1"/>
  <c r="D1578" i="1"/>
  <c r="E1578" i="1"/>
  <c r="D2420" i="1"/>
  <c r="E2420" i="1"/>
  <c r="D1248" i="1"/>
  <c r="E1248" i="1"/>
  <c r="D1890" i="1"/>
  <c r="E1890" i="1"/>
  <c r="D1891" i="1"/>
  <c r="E1891" i="1"/>
  <c r="D1249" i="1"/>
  <c r="E1249" i="1"/>
  <c r="D1892" i="1"/>
  <c r="E1892" i="1"/>
  <c r="D1893" i="1"/>
  <c r="E1893" i="1"/>
  <c r="D1894" i="1"/>
  <c r="E1894" i="1"/>
  <c r="D2421" i="1"/>
  <c r="E2421" i="1"/>
  <c r="D1895" i="1"/>
  <c r="E1895" i="1"/>
  <c r="D1579" i="1"/>
  <c r="E1579" i="1"/>
  <c r="D1896" i="1"/>
  <c r="E1896" i="1"/>
  <c r="D833" i="1"/>
  <c r="E833" i="1"/>
  <c r="D1897" i="1"/>
  <c r="E1897" i="1"/>
  <c r="D1250" i="1"/>
  <c r="E1250" i="1"/>
  <c r="D1898" i="1"/>
  <c r="E1898" i="1"/>
  <c r="D2422" i="1"/>
  <c r="E2422" i="1"/>
  <c r="D1899" i="1"/>
  <c r="E1899" i="1"/>
  <c r="D2423" i="1"/>
  <c r="E2423" i="1"/>
  <c r="D2424" i="1"/>
  <c r="E2424" i="1"/>
  <c r="D1900" i="1"/>
  <c r="E1900" i="1"/>
  <c r="D1580" i="1"/>
  <c r="E1580" i="1"/>
  <c r="D2425" i="1"/>
  <c r="E2425" i="1"/>
  <c r="D1901" i="1"/>
  <c r="E1901" i="1"/>
  <c r="D1902" i="1"/>
  <c r="E1902" i="1"/>
  <c r="D1903" i="1"/>
  <c r="E1903" i="1"/>
  <c r="D1904" i="1"/>
  <c r="E1904" i="1"/>
  <c r="D1905" i="1"/>
  <c r="E1905" i="1"/>
  <c r="D1906" i="1"/>
  <c r="E1906" i="1"/>
  <c r="D2426" i="1"/>
  <c r="E2426" i="1"/>
  <c r="D2427" i="1"/>
  <c r="E2427" i="1"/>
  <c r="D987" i="1"/>
  <c r="E987" i="1"/>
  <c r="D1907" i="1"/>
  <c r="E1907" i="1"/>
  <c r="D1581" i="1"/>
  <c r="E1581" i="1"/>
  <c r="D2428" i="1"/>
  <c r="E2428" i="1"/>
  <c r="D2429" i="1"/>
  <c r="E2429" i="1"/>
  <c r="D1582" i="1"/>
  <c r="E1582" i="1"/>
  <c r="D1251" i="1"/>
  <c r="E1251" i="1"/>
  <c r="D1252" i="1"/>
  <c r="E1252" i="1"/>
  <c r="D2430" i="1"/>
  <c r="E2430" i="1"/>
  <c r="D834" i="1"/>
  <c r="E834" i="1"/>
  <c r="D2431" i="1"/>
  <c r="E2431" i="1"/>
  <c r="D719" i="1"/>
  <c r="E719" i="1"/>
  <c r="D720" i="1"/>
  <c r="E720" i="1"/>
  <c r="D988" i="1"/>
  <c r="E988" i="1"/>
  <c r="D989" i="1"/>
  <c r="E989" i="1"/>
  <c r="D2432" i="1"/>
  <c r="E2432" i="1"/>
  <c r="D990" i="1"/>
  <c r="E990" i="1"/>
  <c r="D991" i="1"/>
  <c r="E991" i="1"/>
  <c r="D992" i="1"/>
  <c r="E992" i="1"/>
  <c r="D993" i="1"/>
  <c r="E993" i="1"/>
  <c r="D161" i="1"/>
  <c r="E161" i="1"/>
  <c r="D2433" i="1"/>
  <c r="E2433" i="1"/>
  <c r="D1583" i="1"/>
  <c r="E1583" i="1"/>
  <c r="D1584" i="1"/>
  <c r="E1584" i="1"/>
  <c r="D994" i="1"/>
  <c r="E994" i="1"/>
  <c r="D2434" i="1"/>
  <c r="E2434" i="1"/>
  <c r="D721" i="1"/>
  <c r="E721" i="1"/>
  <c r="D2435" i="1"/>
  <c r="E2435" i="1"/>
  <c r="D2436" i="1"/>
  <c r="E2436" i="1"/>
  <c r="D162" i="1"/>
  <c r="E162" i="1"/>
  <c r="D2437" i="1"/>
  <c r="E2437" i="1"/>
  <c r="D1585" i="1"/>
  <c r="E1585" i="1"/>
  <c r="D163" i="1"/>
  <c r="E163" i="1"/>
  <c r="D722" i="1"/>
  <c r="E722" i="1"/>
  <c r="D1253" i="1"/>
  <c r="E1253" i="1"/>
  <c r="D1586" i="1"/>
  <c r="E1586" i="1"/>
  <c r="D1254" i="1"/>
  <c r="E1254" i="1"/>
  <c r="D2438" i="1"/>
  <c r="E2438" i="1"/>
  <c r="D1908" i="1"/>
  <c r="E1908" i="1"/>
  <c r="D1909" i="1"/>
  <c r="E1909" i="1"/>
  <c r="D2439" i="1"/>
  <c r="E2439" i="1"/>
  <c r="D1910" i="1"/>
  <c r="E1910" i="1"/>
  <c r="D835" i="1"/>
  <c r="E835" i="1"/>
  <c r="D2440" i="1"/>
  <c r="E2440" i="1"/>
  <c r="D2441" i="1"/>
  <c r="E2441" i="1"/>
  <c r="D2442" i="1"/>
  <c r="E2442" i="1"/>
  <c r="D2443" i="1"/>
  <c r="E2443" i="1"/>
  <c r="D836" i="1"/>
  <c r="E836" i="1"/>
  <c r="D837" i="1"/>
  <c r="E837" i="1"/>
  <c r="D838" i="1"/>
  <c r="E838" i="1"/>
  <c r="D839" i="1"/>
  <c r="E839" i="1"/>
  <c r="D995" i="1"/>
  <c r="E995" i="1"/>
  <c r="D2444" i="1"/>
  <c r="E2444" i="1"/>
  <c r="D1911" i="1"/>
  <c r="E1911" i="1"/>
  <c r="D1912" i="1"/>
  <c r="E1912" i="1"/>
  <c r="D1913" i="1"/>
  <c r="E1913" i="1"/>
  <c r="D1914" i="1"/>
  <c r="E1914" i="1"/>
  <c r="D1915" i="1"/>
  <c r="E1915" i="1"/>
  <c r="D1916" i="1"/>
  <c r="E1916" i="1"/>
  <c r="D1917" i="1"/>
  <c r="E1917" i="1"/>
  <c r="D1918" i="1"/>
  <c r="E1918" i="1"/>
  <c r="D2445" i="1"/>
  <c r="E2445" i="1"/>
  <c r="D1255" i="1"/>
  <c r="E1255" i="1"/>
  <c r="D2446" i="1"/>
  <c r="E2446" i="1"/>
  <c r="D2447" i="1"/>
  <c r="E2447" i="1"/>
  <c r="D164" i="1"/>
  <c r="E164" i="1"/>
  <c r="D996" i="1"/>
  <c r="E996" i="1"/>
  <c r="D1587" i="1"/>
  <c r="E1587" i="1"/>
  <c r="D2448" i="1"/>
  <c r="E2448" i="1"/>
  <c r="D2449" i="1"/>
  <c r="E2449" i="1"/>
  <c r="D2450" i="1"/>
  <c r="E2450" i="1"/>
  <c r="D2451" i="1"/>
  <c r="E2451" i="1"/>
  <c r="D2452" i="1"/>
  <c r="E2452" i="1"/>
  <c r="D2453" i="1"/>
  <c r="E2453" i="1"/>
  <c r="D2454" i="1"/>
  <c r="E2454" i="1"/>
  <c r="D2455" i="1"/>
  <c r="E2455" i="1"/>
  <c r="D2456" i="1"/>
  <c r="E2456" i="1"/>
  <c r="D2457" i="1"/>
  <c r="E2457" i="1"/>
  <c r="D2458" i="1"/>
  <c r="E2458" i="1"/>
  <c r="D2459" i="1"/>
  <c r="E2459" i="1"/>
  <c r="D1919" i="1"/>
  <c r="E1919" i="1"/>
  <c r="D1920" i="1"/>
  <c r="E1920" i="1"/>
  <c r="D1256" i="1"/>
  <c r="E1256" i="1"/>
  <c r="D1257" i="1"/>
  <c r="E1257" i="1"/>
  <c r="D1258" i="1"/>
  <c r="E1258" i="1"/>
  <c r="D2460" i="1"/>
  <c r="E2460" i="1"/>
  <c r="D2461" i="1"/>
  <c r="E2461" i="1"/>
  <c r="D2462" i="1"/>
  <c r="E2462" i="1"/>
  <c r="D2463" i="1"/>
  <c r="E2463" i="1"/>
  <c r="D2464" i="1"/>
  <c r="E2464" i="1"/>
  <c r="D2465" i="1"/>
  <c r="E2465" i="1"/>
  <c r="D997" i="1"/>
  <c r="E997" i="1"/>
  <c r="D998" i="1"/>
  <c r="E998" i="1"/>
  <c r="D2466" i="1"/>
  <c r="E2466" i="1"/>
  <c r="D1259" i="1"/>
  <c r="E1259" i="1"/>
  <c r="D1588" i="1"/>
  <c r="E1588" i="1"/>
  <c r="D1589" i="1"/>
  <c r="E1589" i="1"/>
  <c r="D1260" i="1"/>
  <c r="E1260" i="1"/>
  <c r="D2467" i="1"/>
  <c r="E2467" i="1"/>
  <c r="D1921" i="1"/>
  <c r="E1921" i="1"/>
  <c r="D2468" i="1"/>
  <c r="E2468" i="1"/>
  <c r="D1590" i="1"/>
  <c r="E1590" i="1"/>
  <c r="D2469" i="1"/>
  <c r="E2469" i="1"/>
  <c r="D2470" i="1"/>
  <c r="E2470" i="1"/>
  <c r="D723" i="1"/>
  <c r="E723" i="1"/>
  <c r="D1591" i="1"/>
  <c r="E1591" i="1"/>
  <c r="D1261" i="1"/>
  <c r="E1261" i="1"/>
  <c r="D1922" i="1"/>
  <c r="E1922" i="1"/>
  <c r="D724" i="1"/>
  <c r="E724" i="1"/>
  <c r="D1923" i="1"/>
  <c r="E1923" i="1"/>
  <c r="D1262" i="1"/>
  <c r="E1262" i="1"/>
  <c r="D725" i="1"/>
  <c r="E725" i="1"/>
  <c r="D1924" i="1"/>
  <c r="E1924" i="1"/>
  <c r="D1925" i="1"/>
  <c r="E1925" i="1"/>
  <c r="D2471" i="1"/>
  <c r="E2471" i="1"/>
  <c r="D2472" i="1"/>
  <c r="E2472" i="1"/>
  <c r="D1592" i="1"/>
  <c r="E1592" i="1"/>
  <c r="D2473" i="1"/>
  <c r="E2473" i="1"/>
  <c r="D2474" i="1"/>
  <c r="E2474" i="1"/>
  <c r="D2475" i="1"/>
  <c r="E2475" i="1"/>
  <c r="D999" i="1"/>
  <c r="E999" i="1"/>
  <c r="D1000" i="1"/>
  <c r="E1000" i="1"/>
  <c r="D1001" i="1"/>
  <c r="E1001" i="1"/>
  <c r="D1926" i="1"/>
  <c r="E1926" i="1"/>
  <c r="D1593" i="1"/>
  <c r="E1593" i="1"/>
  <c r="D1263" i="1"/>
  <c r="E1263" i="1"/>
  <c r="D2476" i="1"/>
  <c r="E2476" i="1"/>
  <c r="D2477" i="1"/>
  <c r="E2477" i="1"/>
  <c r="D1594" i="1"/>
  <c r="E1594" i="1"/>
  <c r="D1595" i="1"/>
  <c r="E1595" i="1"/>
  <c r="D1596" i="1"/>
  <c r="E1596" i="1"/>
  <c r="D1002" i="1"/>
  <c r="E1002" i="1"/>
  <c r="D1927" i="1"/>
  <c r="E1927" i="1"/>
  <c r="D1928" i="1"/>
  <c r="E1928" i="1"/>
  <c r="D2478" i="1"/>
  <c r="E2478" i="1"/>
  <c r="D2479" i="1"/>
  <c r="E2479" i="1"/>
  <c r="D2480" i="1"/>
  <c r="E2480" i="1"/>
  <c r="D2481" i="1"/>
  <c r="E2481" i="1"/>
  <c r="D1929" i="1"/>
  <c r="E1929" i="1"/>
  <c r="D726" i="1"/>
  <c r="E726" i="1"/>
  <c r="D1597" i="1"/>
  <c r="E1597" i="1"/>
  <c r="D727" i="1"/>
  <c r="E727" i="1"/>
  <c r="D728" i="1"/>
  <c r="E728" i="1"/>
  <c r="D729" i="1"/>
  <c r="E729" i="1"/>
  <c r="D2482" i="1"/>
  <c r="E2482" i="1"/>
  <c r="D1003" i="1"/>
  <c r="E1003" i="1"/>
  <c r="D2483" i="1"/>
  <c r="E2483" i="1"/>
  <c r="D1930" i="1"/>
  <c r="E1930" i="1"/>
  <c r="D1004" i="1"/>
  <c r="E1004" i="1"/>
  <c r="D1005" i="1"/>
  <c r="E1005" i="1"/>
  <c r="D1006" i="1"/>
  <c r="E1006" i="1"/>
  <c r="D1007" i="1"/>
  <c r="E1007" i="1"/>
  <c r="D1008" i="1"/>
  <c r="E1008" i="1"/>
  <c r="D1009" i="1"/>
  <c r="E1009" i="1"/>
  <c r="D1010" i="1"/>
  <c r="E1010" i="1"/>
  <c r="D1011" i="1"/>
  <c r="E1011" i="1"/>
  <c r="D1931" i="1"/>
  <c r="E1931" i="1"/>
  <c r="D1932" i="1"/>
  <c r="E1932" i="1"/>
  <c r="D2484" i="1"/>
  <c r="E2484" i="1"/>
  <c r="D2485" i="1"/>
  <c r="E2485" i="1"/>
  <c r="D2486" i="1"/>
  <c r="E2486" i="1"/>
  <c r="D1598" i="1"/>
  <c r="E1598" i="1"/>
  <c r="D1599" i="1"/>
  <c r="E1599" i="1"/>
  <c r="D1264" i="1"/>
  <c r="E1264" i="1"/>
  <c r="D1600" i="1"/>
  <c r="E1600" i="1"/>
  <c r="D1601" i="1"/>
  <c r="E1601" i="1"/>
  <c r="D165" i="1"/>
  <c r="E165" i="1"/>
  <c r="D2487" i="1"/>
  <c r="E2487" i="1"/>
  <c r="D2488" i="1"/>
  <c r="E2488" i="1"/>
  <c r="D2489" i="1"/>
  <c r="E2489" i="1"/>
  <c r="D1602" i="1"/>
  <c r="E1602" i="1"/>
  <c r="D2490" i="1"/>
  <c r="E2490" i="1"/>
  <c r="D1012" i="1"/>
  <c r="E1012" i="1"/>
  <c r="D1265" i="1"/>
  <c r="E1265" i="1"/>
  <c r="D2491" i="1"/>
  <c r="E2491" i="1"/>
  <c r="D2492" i="1"/>
  <c r="E2492" i="1"/>
  <c r="D1013" i="1"/>
  <c r="E1013" i="1"/>
  <c r="D1603" i="1"/>
  <c r="E1603" i="1"/>
  <c r="D1604" i="1"/>
  <c r="E1604" i="1"/>
  <c r="D2493" i="1"/>
  <c r="E2493" i="1"/>
  <c r="D2494" i="1"/>
  <c r="E2494" i="1"/>
  <c r="D1014" i="1"/>
  <c r="E1014" i="1"/>
  <c r="D730" i="1"/>
  <c r="E730" i="1"/>
  <c r="D731" i="1"/>
  <c r="E731" i="1"/>
  <c r="D732" i="1"/>
  <c r="E732" i="1"/>
  <c r="D733" i="1"/>
  <c r="E733" i="1"/>
  <c r="D1015" i="1"/>
  <c r="E1015" i="1"/>
  <c r="D2495" i="1"/>
  <c r="E2495" i="1"/>
  <c r="D2496" i="1"/>
  <c r="E2496" i="1"/>
  <c r="D166" i="1"/>
  <c r="E166" i="1"/>
  <c r="D2497" i="1"/>
  <c r="E2497" i="1"/>
  <c r="D1933" i="1"/>
  <c r="E1933" i="1"/>
  <c r="D2498" i="1"/>
  <c r="E2498" i="1"/>
  <c r="D1605" i="1"/>
  <c r="E1605" i="1"/>
  <c r="D1016" i="1"/>
  <c r="E1016" i="1"/>
  <c r="D1606" i="1"/>
  <c r="E1606" i="1"/>
  <c r="D2499" i="1"/>
  <c r="E2499" i="1"/>
  <c r="D2500" i="1"/>
  <c r="E2500" i="1"/>
  <c r="D167" i="1"/>
  <c r="E167" i="1"/>
  <c r="D1607" i="1"/>
  <c r="E1607" i="1"/>
  <c r="D2501" i="1"/>
  <c r="E2501" i="1"/>
  <c r="D2502" i="1"/>
  <c r="E2502" i="1"/>
  <c r="D2503" i="1"/>
  <c r="E2503" i="1"/>
  <c r="D1266" i="1"/>
  <c r="E1266" i="1"/>
  <c r="D2504" i="1"/>
  <c r="E2504" i="1"/>
  <c r="D1608" i="1"/>
  <c r="E1608" i="1"/>
  <c r="D840" i="1"/>
  <c r="E840" i="1"/>
  <c r="D734" i="1"/>
  <c r="E734" i="1"/>
  <c r="D2505" i="1"/>
  <c r="E2505" i="1"/>
  <c r="D1017" i="1"/>
  <c r="E1017" i="1"/>
  <c r="D1609" i="1"/>
  <c r="E1609" i="1"/>
  <c r="D2506" i="1"/>
  <c r="E2506" i="1"/>
  <c r="D841" i="1"/>
  <c r="E841" i="1"/>
  <c r="D2507" i="1"/>
  <c r="E2507" i="1"/>
  <c r="D2508" i="1"/>
  <c r="E2508" i="1"/>
  <c r="D2509" i="1"/>
  <c r="E2509" i="1"/>
  <c r="D2510" i="1"/>
  <c r="E2510" i="1"/>
  <c r="D2511" i="1"/>
  <c r="E2511" i="1"/>
  <c r="D735" i="1"/>
  <c r="E735" i="1"/>
  <c r="D736" i="1"/>
  <c r="E736" i="1"/>
  <c r="D2512" i="1"/>
  <c r="E2512" i="1"/>
  <c r="D2513" i="1"/>
  <c r="E2513" i="1"/>
  <c r="D2514" i="1"/>
  <c r="E2514" i="1"/>
  <c r="D737" i="1"/>
  <c r="E737" i="1"/>
  <c r="D2515" i="1"/>
  <c r="E2515" i="1"/>
  <c r="D2516" i="1"/>
  <c r="E2516" i="1"/>
  <c r="D1267" i="1"/>
  <c r="E1267" i="1"/>
  <c r="D1934" i="1"/>
  <c r="E1934" i="1"/>
  <c r="D1935" i="1"/>
  <c r="E1935" i="1"/>
  <c r="D1936" i="1"/>
  <c r="E1936" i="1"/>
  <c r="D1937" i="1"/>
  <c r="E1937" i="1"/>
  <c r="D1268" i="1"/>
  <c r="E1268" i="1"/>
  <c r="D842" i="1"/>
  <c r="E842" i="1"/>
  <c r="D1269" i="1"/>
  <c r="E1269" i="1"/>
  <c r="D1018" i="1"/>
  <c r="E1018" i="1"/>
  <c r="D1019" i="1"/>
  <c r="E1019" i="1"/>
  <c r="D1938" i="1"/>
  <c r="E1938" i="1"/>
  <c r="D738" i="1"/>
  <c r="E738" i="1"/>
  <c r="D1020" i="1"/>
  <c r="E1020" i="1"/>
  <c r="D1021" i="1"/>
  <c r="E1021" i="1"/>
  <c r="D1022" i="1"/>
  <c r="E1022" i="1"/>
  <c r="D1023" i="1"/>
  <c r="E1023" i="1"/>
  <c r="D1270" i="1"/>
  <c r="E1270" i="1"/>
  <c r="D1271" i="1"/>
  <c r="E1271" i="1"/>
  <c r="D1939" i="1"/>
  <c r="E1939" i="1"/>
  <c r="D1940" i="1"/>
  <c r="E1940" i="1"/>
  <c r="D1941" i="1"/>
  <c r="E1941" i="1"/>
  <c r="D1942" i="1"/>
  <c r="E1942" i="1"/>
  <c r="D2517" i="1"/>
  <c r="E2517" i="1"/>
  <c r="D739" i="1"/>
  <c r="E739" i="1"/>
  <c r="D1024" i="1"/>
  <c r="E1024" i="1"/>
  <c r="D1943" i="1"/>
  <c r="E1943" i="1"/>
  <c r="D1944" i="1"/>
  <c r="E1944" i="1"/>
  <c r="D2518" i="1"/>
  <c r="E2518" i="1"/>
  <c r="D2519" i="1"/>
  <c r="E2519" i="1"/>
  <c r="D1025" i="1"/>
  <c r="E1025" i="1"/>
  <c r="D168" i="1"/>
  <c r="E168" i="1"/>
  <c r="D1026" i="1"/>
  <c r="E1026" i="1"/>
  <c r="D2520" i="1"/>
  <c r="E2520" i="1"/>
  <c r="D1027" i="1"/>
  <c r="E1027" i="1"/>
  <c r="D1945" i="1"/>
  <c r="E1945" i="1"/>
  <c r="D1610" i="1"/>
  <c r="E1610" i="1"/>
  <c r="D2521" i="1"/>
  <c r="E2521" i="1"/>
  <c r="D1611" i="1"/>
  <c r="E1611" i="1"/>
  <c r="D169" i="1"/>
  <c r="E169" i="1"/>
  <c r="D740" i="1"/>
  <c r="E740" i="1"/>
  <c r="D843" i="1"/>
  <c r="E843" i="1"/>
  <c r="D2522" i="1"/>
  <c r="E2522" i="1"/>
  <c r="D1028" i="1"/>
  <c r="E1028" i="1"/>
  <c r="D1029" i="1"/>
  <c r="E1029" i="1"/>
  <c r="D1612" i="1"/>
  <c r="E1612" i="1"/>
  <c r="D1613" i="1"/>
  <c r="E1613" i="1"/>
  <c r="D1272" i="1"/>
  <c r="E1272" i="1"/>
  <c r="D1946" i="1"/>
  <c r="E1946" i="1"/>
  <c r="D1614" i="1"/>
  <c r="E1614" i="1"/>
  <c r="D1273" i="1"/>
  <c r="E1273" i="1"/>
  <c r="D1274" i="1"/>
  <c r="E1274" i="1"/>
  <c r="D1275" i="1"/>
  <c r="E1275" i="1"/>
  <c r="D1276" i="1"/>
  <c r="E1276" i="1"/>
  <c r="D1277" i="1"/>
  <c r="E1277" i="1"/>
  <c r="D1278" i="1"/>
  <c r="E1278" i="1"/>
  <c r="D1279" i="1"/>
  <c r="E1279" i="1"/>
  <c r="D2523" i="1"/>
  <c r="E2523" i="1"/>
  <c r="D1615" i="1"/>
  <c r="E1615" i="1"/>
  <c r="D1616" i="1"/>
  <c r="E1616" i="1"/>
  <c r="D1030" i="1"/>
  <c r="E1030" i="1"/>
  <c r="D1031" i="1"/>
  <c r="E1031" i="1"/>
  <c r="D1032" i="1"/>
  <c r="E1032" i="1"/>
  <c r="D1033" i="1"/>
  <c r="E1033" i="1"/>
  <c r="D170" i="1"/>
  <c r="E170" i="1"/>
  <c r="D171" i="1"/>
  <c r="E171" i="1"/>
  <c r="D1947" i="1"/>
  <c r="E1947" i="1"/>
  <c r="D1617" i="1"/>
  <c r="E1617" i="1"/>
  <c r="D1618" i="1"/>
  <c r="E1618" i="1"/>
  <c r="D1619" i="1"/>
  <c r="E1619" i="1"/>
  <c r="D1620" i="1"/>
  <c r="E1620" i="1"/>
  <c r="D1621" i="1"/>
  <c r="E1621" i="1"/>
  <c r="D1622" i="1"/>
  <c r="E1622" i="1"/>
  <c r="D1623" i="1"/>
  <c r="E1623" i="1"/>
  <c r="D1624" i="1"/>
  <c r="E1624" i="1"/>
  <c r="D1034" i="1"/>
  <c r="E1034" i="1"/>
  <c r="D1625" i="1"/>
  <c r="E1625" i="1"/>
  <c r="D1626" i="1"/>
  <c r="E1626" i="1"/>
  <c r="D1627" i="1"/>
  <c r="E1627" i="1"/>
  <c r="D1628" i="1"/>
  <c r="E1628" i="1"/>
  <c r="D2524" i="1"/>
  <c r="E2524" i="1"/>
  <c r="D2525" i="1"/>
  <c r="E2525" i="1"/>
  <c r="D2526" i="1"/>
  <c r="E2526" i="1"/>
  <c r="D2527" i="1"/>
  <c r="E2527" i="1"/>
  <c r="D2528" i="1"/>
  <c r="E2528" i="1"/>
  <c r="D1629" i="1"/>
  <c r="E1629" i="1"/>
  <c r="D1630" i="1"/>
  <c r="E1630" i="1"/>
  <c r="D1631" i="1"/>
  <c r="E1631" i="1"/>
  <c r="D1632" i="1"/>
  <c r="E1632" i="1"/>
  <c r="D1633" i="1"/>
  <c r="E1633" i="1"/>
  <c r="D1634" i="1"/>
  <c r="E1634" i="1"/>
  <c r="D1635" i="1"/>
  <c r="E1635" i="1"/>
  <c r="D1636" i="1"/>
  <c r="E1636" i="1"/>
  <c r="D2529" i="1"/>
  <c r="E2529" i="1"/>
  <c r="D2530" i="1"/>
  <c r="E2530" i="1"/>
  <c r="D2531" i="1"/>
  <c r="E2531" i="1"/>
  <c r="D642" i="1"/>
  <c r="E642" i="1"/>
  <c r="D1280" i="1"/>
  <c r="E1280" i="1"/>
  <c r="D1637" i="1"/>
  <c r="E1637" i="1"/>
  <c r="D2532" i="1"/>
  <c r="E2532" i="1"/>
  <c r="D1281" i="1"/>
  <c r="E1281" i="1"/>
  <c r="D1638" i="1"/>
  <c r="E1638" i="1"/>
  <c r="D1639" i="1"/>
  <c r="E1639" i="1"/>
  <c r="D2533" i="1"/>
  <c r="E2533" i="1"/>
  <c r="D2534" i="1"/>
  <c r="E2534" i="1"/>
  <c r="D1640" i="1"/>
  <c r="E1640" i="1"/>
  <c r="D1282" i="1"/>
  <c r="E1282" i="1"/>
  <c r="D2535" i="1"/>
  <c r="E2535" i="1"/>
  <c r="D2536" i="1"/>
  <c r="E2536" i="1"/>
  <c r="D172" i="1"/>
  <c r="E172" i="1"/>
  <c r="D2537" i="1"/>
  <c r="E2537" i="1"/>
  <c r="D2538" i="1"/>
  <c r="E2538" i="1"/>
  <c r="D1641" i="1"/>
  <c r="E1641" i="1"/>
  <c r="D1283" i="1"/>
  <c r="E1283" i="1"/>
  <c r="D2539" i="1"/>
  <c r="E2539" i="1"/>
  <c r="D2540" i="1"/>
  <c r="E2540" i="1"/>
  <c r="D2541" i="1"/>
  <c r="E2541" i="1"/>
  <c r="D2542" i="1"/>
  <c r="E2542" i="1"/>
  <c r="D1035" i="1"/>
  <c r="E1035" i="1"/>
  <c r="D2543" i="1"/>
  <c r="E2543" i="1"/>
  <c r="D2544" i="1"/>
  <c r="E2544" i="1"/>
  <c r="D2545" i="1"/>
  <c r="E2545" i="1"/>
  <c r="D2546" i="1"/>
  <c r="E2546" i="1"/>
  <c r="D741" i="1"/>
  <c r="E741" i="1"/>
  <c r="D2547" i="1"/>
  <c r="E2547" i="1"/>
  <c r="D2548" i="1"/>
  <c r="E2548" i="1"/>
  <c r="D2549" i="1"/>
  <c r="E2549" i="1"/>
  <c r="D2550" i="1"/>
  <c r="E2550" i="1"/>
  <c r="D173" i="1"/>
  <c r="E173" i="1"/>
  <c r="D2551" i="1"/>
  <c r="E2551" i="1"/>
  <c r="D2552" i="1"/>
  <c r="E2552" i="1"/>
  <c r="D2553" i="1"/>
  <c r="E2553" i="1"/>
  <c r="D2554" i="1"/>
  <c r="E2554" i="1"/>
  <c r="D2555" i="1"/>
  <c r="E2555" i="1"/>
  <c r="D2556" i="1"/>
  <c r="E2556" i="1"/>
  <c r="D2557" i="1"/>
  <c r="E2557" i="1"/>
  <c r="D1284" i="1"/>
  <c r="E1284" i="1"/>
  <c r="D1036" i="1"/>
  <c r="E1036" i="1"/>
  <c r="D2558" i="1"/>
  <c r="E2558" i="1"/>
  <c r="D2559" i="1"/>
  <c r="E2559" i="1"/>
  <c r="D2560" i="1"/>
  <c r="E2560" i="1"/>
  <c r="D2561" i="1"/>
  <c r="E2561" i="1"/>
  <c r="D2562" i="1"/>
  <c r="E2562" i="1"/>
  <c r="D2563" i="1"/>
  <c r="E2563" i="1"/>
  <c r="D2564" i="1"/>
  <c r="E2564" i="1"/>
  <c r="D174" i="1"/>
  <c r="E174" i="1"/>
  <c r="D1948" i="1"/>
  <c r="E1948" i="1"/>
  <c r="D2565" i="1"/>
  <c r="E2565" i="1"/>
  <c r="D1642" i="1"/>
  <c r="E1642" i="1"/>
  <c r="D1643" i="1"/>
  <c r="E1643" i="1"/>
  <c r="D2566" i="1"/>
  <c r="E2566" i="1"/>
  <c r="D2567" i="1"/>
  <c r="E2567" i="1"/>
  <c r="D2568" i="1"/>
  <c r="E2568" i="1"/>
  <c r="D2569" i="1"/>
  <c r="E2569" i="1"/>
  <c r="D2570" i="1"/>
  <c r="E2570" i="1"/>
  <c r="D2571" i="1"/>
  <c r="E2571" i="1"/>
  <c r="D2572" i="1"/>
  <c r="E2572" i="1"/>
  <c r="D2573" i="1"/>
  <c r="E2573" i="1"/>
  <c r="D2574" i="1"/>
  <c r="E2574" i="1"/>
  <c r="D2575" i="1"/>
  <c r="E2575" i="1"/>
  <c r="D2576" i="1"/>
  <c r="E2576" i="1"/>
  <c r="D2577" i="1"/>
  <c r="E2577" i="1"/>
  <c r="D2578" i="1"/>
  <c r="E2578" i="1"/>
  <c r="D2579" i="1"/>
  <c r="E2579" i="1"/>
  <c r="D2580" i="1"/>
  <c r="E2580" i="1"/>
  <c r="D1285" i="1"/>
  <c r="E1285" i="1"/>
  <c r="D1286" i="1"/>
  <c r="E1286" i="1"/>
  <c r="D2581" i="1"/>
  <c r="E2581" i="1"/>
  <c r="D1037" i="1"/>
  <c r="E1037" i="1"/>
  <c r="D1644" i="1"/>
  <c r="E1644" i="1"/>
  <c r="D2582" i="1"/>
  <c r="E2582" i="1"/>
  <c r="D2583" i="1"/>
  <c r="E2583" i="1"/>
  <c r="D2584" i="1"/>
  <c r="E2584" i="1"/>
  <c r="D1645" i="1"/>
  <c r="E1645" i="1"/>
  <c r="D1646" i="1"/>
  <c r="E1646" i="1"/>
  <c r="D1647" i="1"/>
  <c r="E1647" i="1"/>
  <c r="D1648" i="1"/>
  <c r="E1648" i="1"/>
  <c r="D2585" i="1"/>
  <c r="E2585" i="1"/>
  <c r="D2586" i="1"/>
  <c r="E2586" i="1"/>
  <c r="D742" i="1"/>
  <c r="E742" i="1"/>
  <c r="D743" i="1"/>
  <c r="E743" i="1"/>
  <c r="D744" i="1"/>
  <c r="E744" i="1"/>
  <c r="D745" i="1"/>
  <c r="E745" i="1"/>
  <c r="D746" i="1"/>
  <c r="E746" i="1"/>
  <c r="D747" i="1"/>
  <c r="E747" i="1"/>
  <c r="D748" i="1"/>
  <c r="E748" i="1"/>
  <c r="D749" i="1"/>
  <c r="E749" i="1"/>
  <c r="D750" i="1"/>
  <c r="E750" i="1"/>
  <c r="D751" i="1"/>
  <c r="E751" i="1"/>
  <c r="D752" i="1"/>
  <c r="E752" i="1"/>
  <c r="D844" i="1"/>
  <c r="E844" i="1"/>
  <c r="D845" i="1"/>
  <c r="E845" i="1"/>
  <c r="D846" i="1"/>
  <c r="E846" i="1"/>
  <c r="D175" i="1"/>
  <c r="E175" i="1"/>
  <c r="D176" i="1"/>
  <c r="E176" i="1"/>
  <c r="D1649" i="1"/>
  <c r="E1649" i="1"/>
  <c r="D2587" i="1"/>
  <c r="E2587" i="1"/>
  <c r="D1287" i="1"/>
  <c r="E1287" i="1"/>
  <c r="D1288" i="1"/>
  <c r="E1288" i="1"/>
  <c r="D2588" i="1"/>
  <c r="E2588" i="1"/>
  <c r="D2589" i="1"/>
  <c r="E2589" i="1"/>
  <c r="D1650" i="1"/>
  <c r="E1650" i="1"/>
  <c r="D1651" i="1"/>
  <c r="E1651" i="1"/>
  <c r="D1652" i="1"/>
  <c r="E1652" i="1"/>
  <c r="D1653" i="1"/>
  <c r="E1653" i="1"/>
  <c r="D1654" i="1"/>
  <c r="E1654" i="1"/>
  <c r="D2590" i="1"/>
  <c r="E2590" i="1"/>
  <c r="D2591" i="1"/>
  <c r="E2591" i="1"/>
  <c r="D2592" i="1"/>
  <c r="E2592" i="1"/>
  <c r="D1655" i="1"/>
  <c r="E1655" i="1"/>
  <c r="D1656" i="1"/>
  <c r="E1656" i="1"/>
  <c r="D1657" i="1"/>
  <c r="E1657" i="1"/>
  <c r="D2593" i="1"/>
  <c r="E2593" i="1"/>
  <c r="D1289" i="1"/>
  <c r="E1289" i="1"/>
  <c r="D2594" i="1"/>
  <c r="E2594" i="1"/>
  <c r="D1658" i="1"/>
  <c r="E1658" i="1"/>
  <c r="D2595" i="1"/>
  <c r="E2595" i="1"/>
  <c r="D1659" i="1"/>
  <c r="E1659" i="1"/>
  <c r="D2596" i="1"/>
  <c r="E2596" i="1"/>
  <c r="D1660" i="1"/>
  <c r="E1660" i="1"/>
  <c r="D2597" i="1"/>
  <c r="E2597" i="1"/>
  <c r="D1661" i="1"/>
  <c r="E1661" i="1"/>
  <c r="D1662" i="1"/>
  <c r="E1662" i="1"/>
  <c r="D2598" i="1"/>
  <c r="E2598" i="1"/>
  <c r="D1290" i="1"/>
  <c r="E1290" i="1"/>
  <c r="D1291" i="1"/>
  <c r="E1291" i="1"/>
  <c r="D1292" i="1"/>
  <c r="E1292" i="1"/>
  <c r="D1663" i="1"/>
  <c r="E1663" i="1"/>
  <c r="D1664" i="1"/>
  <c r="E1664" i="1"/>
  <c r="D1665" i="1"/>
  <c r="E1665" i="1"/>
  <c r="D1666" i="1"/>
  <c r="E1666" i="1"/>
  <c r="D2599" i="1"/>
  <c r="E2599" i="1"/>
  <c r="D2600" i="1"/>
  <c r="E2600" i="1"/>
  <c r="D1667" i="1"/>
  <c r="E1667" i="1"/>
  <c r="D1668" i="1"/>
  <c r="E1668" i="1"/>
  <c r="D2601" i="1"/>
  <c r="E2601" i="1"/>
  <c r="D2602" i="1"/>
  <c r="E2602" i="1"/>
  <c r="D2603" i="1"/>
  <c r="E2603" i="1"/>
  <c r="D2604" i="1"/>
  <c r="E2604" i="1"/>
  <c r="D1669" i="1"/>
  <c r="E1669" i="1"/>
  <c r="D1038" i="1"/>
  <c r="E1038" i="1"/>
  <c r="D1039" i="1"/>
  <c r="E1039" i="1"/>
  <c r="D1949" i="1"/>
  <c r="E1949" i="1"/>
  <c r="D2605" i="1"/>
  <c r="E2605" i="1"/>
  <c r="D1950" i="1"/>
  <c r="E1950" i="1"/>
  <c r="D1951" i="1"/>
  <c r="E1951" i="1"/>
  <c r="D1952" i="1"/>
  <c r="E1952" i="1"/>
  <c r="D1953" i="1"/>
  <c r="E1953" i="1"/>
  <c r="D1954" i="1"/>
  <c r="E1954" i="1"/>
  <c r="D1955" i="1"/>
  <c r="E1955" i="1"/>
  <c r="D1956" i="1"/>
  <c r="E1956" i="1"/>
  <c r="D1957" i="1"/>
  <c r="E1957" i="1"/>
  <c r="D1958" i="1"/>
  <c r="E1958" i="1"/>
  <c r="D1959" i="1"/>
  <c r="E1959" i="1"/>
  <c r="D1960" i="1"/>
  <c r="E1960" i="1"/>
  <c r="D1961" i="1"/>
  <c r="E1961" i="1"/>
  <c r="D1962" i="1"/>
  <c r="E1962" i="1"/>
  <c r="D1040" i="1"/>
  <c r="E1040" i="1"/>
  <c r="D2606" i="1"/>
  <c r="E2606" i="1"/>
  <c r="D1963" i="1"/>
  <c r="E1963" i="1"/>
  <c r="D1964" i="1"/>
  <c r="E1964" i="1"/>
  <c r="D1965" i="1"/>
  <c r="E1965" i="1"/>
  <c r="D1041" i="1"/>
  <c r="E1041" i="1"/>
  <c r="D1042" i="1"/>
  <c r="E1042" i="1"/>
  <c r="D1043" i="1"/>
  <c r="E1043" i="1"/>
  <c r="D2607" i="1"/>
  <c r="E2607" i="1"/>
  <c r="D1044" i="1"/>
  <c r="E1044" i="1"/>
  <c r="D1045" i="1"/>
  <c r="E1045" i="1"/>
  <c r="D1046" i="1"/>
  <c r="E1046" i="1"/>
  <c r="D1047" i="1"/>
  <c r="E1047" i="1"/>
  <c r="D1048" i="1"/>
  <c r="E1048" i="1"/>
  <c r="D1049" i="1"/>
  <c r="E1049" i="1"/>
  <c r="D1050" i="1"/>
  <c r="E1050" i="1"/>
  <c r="D1051" i="1"/>
  <c r="E1051" i="1"/>
  <c r="D1052" i="1"/>
  <c r="E1052" i="1"/>
  <c r="D1053" i="1"/>
  <c r="E1053" i="1"/>
  <c r="D1054" i="1"/>
  <c r="E1054" i="1"/>
  <c r="D2608" i="1"/>
  <c r="E2608" i="1"/>
  <c r="D2609" i="1"/>
  <c r="E2609" i="1"/>
  <c r="D2610" i="1"/>
  <c r="E2610" i="1"/>
  <c r="D1055" i="1"/>
  <c r="E1055" i="1"/>
  <c r="D1056" i="1"/>
  <c r="E1056" i="1"/>
  <c r="D1057" i="1"/>
  <c r="E1057" i="1"/>
  <c r="D2611" i="1"/>
  <c r="E2611" i="1"/>
  <c r="D2612" i="1"/>
  <c r="E2612" i="1"/>
  <c r="D1670" i="1"/>
  <c r="E1670" i="1"/>
  <c r="D177" i="1"/>
  <c r="E177" i="1"/>
  <c r="D178" i="1"/>
  <c r="E178" i="1"/>
  <c r="D847" i="1"/>
  <c r="E847" i="1"/>
  <c r="D848" i="1"/>
  <c r="E848" i="1"/>
  <c r="D1058" i="1"/>
  <c r="E1058" i="1"/>
  <c r="D1671" i="1"/>
  <c r="E1671" i="1"/>
  <c r="D1966" i="1"/>
  <c r="E1966" i="1"/>
  <c r="D1967" i="1"/>
  <c r="E1967" i="1"/>
  <c r="D1968" i="1"/>
  <c r="E1968" i="1"/>
  <c r="D1059" i="1"/>
  <c r="E1059" i="1"/>
  <c r="D2613" i="1"/>
  <c r="E2613" i="1"/>
  <c r="D1969" i="1"/>
  <c r="E1969" i="1"/>
  <c r="D2614" i="1"/>
  <c r="E2614" i="1"/>
  <c r="D179" i="1"/>
  <c r="E179" i="1"/>
  <c r="D1970" i="1"/>
  <c r="E1970" i="1"/>
  <c r="D1971" i="1"/>
  <c r="E1971" i="1"/>
  <c r="D1972" i="1"/>
  <c r="E1972" i="1"/>
  <c r="D849" i="1"/>
  <c r="E849" i="1"/>
  <c r="D850" i="1"/>
  <c r="E850" i="1"/>
  <c r="D851" i="1"/>
  <c r="E851" i="1"/>
  <c r="D852" i="1"/>
  <c r="E852" i="1"/>
  <c r="D1672" i="1"/>
  <c r="E1672" i="1"/>
  <c r="D1973" i="1"/>
  <c r="E1973" i="1"/>
  <c r="D1974" i="1"/>
  <c r="E1974" i="1"/>
  <c r="D2615" i="1"/>
  <c r="E2615" i="1"/>
  <c r="D2616" i="1"/>
  <c r="E2616" i="1"/>
  <c r="D2617" i="1"/>
  <c r="E2617" i="1"/>
  <c r="D2618" i="1"/>
  <c r="E2618" i="1"/>
  <c r="D2619" i="1"/>
  <c r="E2619" i="1"/>
  <c r="D180" i="1"/>
  <c r="E180" i="1"/>
  <c r="D181" i="1"/>
  <c r="E181" i="1"/>
  <c r="D182" i="1"/>
  <c r="E182" i="1"/>
  <c r="D183" i="1"/>
  <c r="E183" i="1"/>
  <c r="D753" i="1"/>
  <c r="E753" i="1"/>
  <c r="D2620" i="1"/>
  <c r="E2620" i="1"/>
  <c r="D2621" i="1"/>
  <c r="E2621" i="1"/>
  <c r="D1975" i="1"/>
  <c r="E1975" i="1"/>
  <c r="D754" i="1"/>
  <c r="E754" i="1"/>
  <c r="D853" i="1"/>
  <c r="E853" i="1"/>
  <c r="D1673" i="1"/>
  <c r="E1673" i="1"/>
  <c r="D1674" i="1"/>
  <c r="E1674" i="1"/>
  <c r="D184" i="1"/>
  <c r="E184" i="1"/>
  <c r="D2622" i="1"/>
  <c r="E2622" i="1"/>
  <c r="D185" i="1"/>
  <c r="E185" i="1"/>
  <c r="D1976" i="1"/>
  <c r="E1976" i="1"/>
  <c r="D1675" i="1"/>
  <c r="E1675" i="1"/>
  <c r="D1676" i="1"/>
  <c r="E1676" i="1"/>
  <c r="D2623" i="1"/>
  <c r="E2623" i="1"/>
  <c r="D2624" i="1"/>
  <c r="E2624" i="1"/>
  <c r="D2625" i="1"/>
  <c r="E2625" i="1"/>
  <c r="D2626" i="1"/>
  <c r="E2626" i="1"/>
  <c r="D2627" i="1"/>
  <c r="E2627" i="1"/>
  <c r="D2628" i="1"/>
  <c r="E2628" i="1"/>
  <c r="D2629" i="1"/>
  <c r="E2629" i="1"/>
  <c r="D2630" i="1"/>
  <c r="E2630" i="1"/>
  <c r="D1677" i="1"/>
  <c r="E1677" i="1"/>
  <c r="D2631" i="1"/>
  <c r="E2631" i="1"/>
  <c r="D2632" i="1"/>
  <c r="E2632" i="1"/>
  <c r="D2633" i="1"/>
  <c r="E2633" i="1"/>
  <c r="D2634" i="1"/>
  <c r="E2634" i="1"/>
  <c r="D1060" i="1"/>
  <c r="E1060" i="1"/>
  <c r="D1678" i="1"/>
  <c r="E1678" i="1"/>
  <c r="D1679" i="1"/>
  <c r="E1679" i="1"/>
  <c r="D2635" i="1"/>
  <c r="E2635" i="1"/>
  <c r="D1680" i="1"/>
  <c r="E1680" i="1"/>
  <c r="D1681" i="1"/>
  <c r="E1681" i="1"/>
  <c r="D2636" i="1"/>
  <c r="E2636" i="1"/>
  <c r="D2637" i="1"/>
  <c r="E2637" i="1"/>
  <c r="D1977" i="1"/>
  <c r="E1977" i="1"/>
  <c r="D1978" i="1"/>
  <c r="E1978" i="1"/>
  <c r="D2638" i="1"/>
  <c r="E2638" i="1"/>
  <c r="D2639" i="1"/>
  <c r="E2639" i="1"/>
  <c r="D1682" i="1"/>
  <c r="E1682" i="1"/>
  <c r="D1979" i="1"/>
  <c r="E1979" i="1"/>
  <c r="D1061" i="1"/>
  <c r="E1061" i="1"/>
  <c r="D2640" i="1"/>
  <c r="E2640" i="1"/>
  <c r="D2641" i="1"/>
  <c r="E2641" i="1"/>
  <c r="D1683" i="1"/>
  <c r="E1683" i="1"/>
  <c r="D2642" i="1"/>
  <c r="E2642" i="1"/>
  <c r="D2643" i="1"/>
  <c r="E2643" i="1"/>
  <c r="D2644" i="1"/>
  <c r="E2644" i="1"/>
  <c r="D2645" i="1"/>
  <c r="E2645" i="1"/>
  <c r="D2646" i="1"/>
  <c r="E2646" i="1"/>
  <c r="D2647" i="1"/>
  <c r="E2647" i="1"/>
  <c r="D2648" i="1"/>
  <c r="E2648" i="1"/>
  <c r="D2649" i="1"/>
  <c r="E2649" i="1"/>
  <c r="D1684" i="1"/>
  <c r="E1684" i="1"/>
  <c r="D2650" i="1"/>
  <c r="E2650" i="1"/>
  <c r="D2651" i="1"/>
  <c r="E2651" i="1"/>
  <c r="D2652" i="1"/>
  <c r="E2652" i="1"/>
  <c r="D1980" i="1"/>
  <c r="E1980" i="1"/>
  <c r="D2653" i="1"/>
  <c r="E2653" i="1"/>
  <c r="D854" i="1"/>
  <c r="E854" i="1"/>
  <c r="D855" i="1"/>
  <c r="E855" i="1"/>
  <c r="D856" i="1"/>
  <c r="E856" i="1"/>
  <c r="D2654" i="1"/>
  <c r="E2654" i="1"/>
  <c r="D857" i="1"/>
  <c r="E857" i="1"/>
  <c r="D1685" i="1"/>
  <c r="E1685" i="1"/>
  <c r="D1686" i="1"/>
  <c r="E1686" i="1"/>
  <c r="D1687" i="1"/>
  <c r="E1687" i="1"/>
  <c r="D2655" i="1"/>
  <c r="E2655" i="1"/>
  <c r="D1981" i="1"/>
  <c r="E1981" i="1"/>
  <c r="D2656" i="1"/>
  <c r="E2656" i="1"/>
  <c r="D2657" i="1"/>
  <c r="E2657" i="1"/>
  <c r="D1688" i="1"/>
  <c r="E1688" i="1"/>
  <c r="D1689" i="1"/>
  <c r="E1689" i="1"/>
  <c r="D1690" i="1"/>
  <c r="E1690" i="1"/>
  <c r="D1691" i="1"/>
  <c r="E1691" i="1"/>
  <c r="D1692" i="1"/>
  <c r="E1692" i="1"/>
  <c r="D1693" i="1"/>
  <c r="E1693" i="1"/>
  <c r="D755" i="1"/>
  <c r="E755" i="1"/>
  <c r="D1293" i="1"/>
  <c r="E1293" i="1"/>
  <c r="D756" i="1"/>
  <c r="E756" i="1"/>
  <c r="D2658" i="1"/>
  <c r="E2658" i="1"/>
  <c r="D757" i="1"/>
  <c r="E757" i="1"/>
  <c r="D2659" i="1"/>
  <c r="E2659" i="1"/>
  <c r="D2660" i="1"/>
  <c r="E2660" i="1"/>
  <c r="D2661" i="1"/>
  <c r="E2661" i="1"/>
  <c r="D2662" i="1"/>
  <c r="E2662" i="1"/>
  <c r="D2663" i="1"/>
  <c r="E2663" i="1"/>
  <c r="D2664" i="1"/>
  <c r="E2664" i="1"/>
  <c r="D2665" i="1"/>
  <c r="E2665" i="1"/>
  <c r="D1062" i="1"/>
  <c r="E1062" i="1"/>
  <c r="D1694" i="1"/>
  <c r="E1694" i="1"/>
  <c r="D1695" i="1"/>
  <c r="E1695" i="1"/>
  <c r="D758" i="1"/>
  <c r="E758" i="1"/>
  <c r="D759" i="1"/>
  <c r="E759" i="1"/>
  <c r="D2666" i="1"/>
  <c r="E2666" i="1"/>
  <c r="D2667" i="1"/>
  <c r="E2667" i="1"/>
  <c r="D2668" i="1"/>
  <c r="E2668" i="1"/>
  <c r="D2669" i="1"/>
  <c r="E2669" i="1"/>
  <c r="D2670" i="1"/>
  <c r="E2670" i="1"/>
  <c r="D2671" i="1"/>
  <c r="E2671" i="1"/>
  <c r="D2672" i="1"/>
  <c r="E2672" i="1"/>
  <c r="D1982" i="1"/>
  <c r="E1982" i="1"/>
  <c r="D1983" i="1"/>
  <c r="E1983" i="1"/>
  <c r="D1984" i="1"/>
  <c r="E1984" i="1"/>
  <c r="D1985" i="1"/>
  <c r="E1985" i="1"/>
  <c r="D1986" i="1"/>
  <c r="E1986" i="1"/>
  <c r="D1987" i="1"/>
  <c r="E1987" i="1"/>
  <c r="D1988" i="1"/>
  <c r="E1988" i="1"/>
  <c r="D1989" i="1"/>
  <c r="E1989" i="1"/>
  <c r="D1990" i="1"/>
  <c r="E1990" i="1"/>
  <c r="D1991" i="1"/>
  <c r="E1991" i="1"/>
  <c r="D2673" i="1"/>
  <c r="E2673" i="1"/>
  <c r="D2674" i="1"/>
  <c r="E2674" i="1"/>
  <c r="D1992" i="1"/>
  <c r="E1992" i="1"/>
  <c r="D1993" i="1"/>
  <c r="E1993" i="1"/>
  <c r="D1994" i="1"/>
  <c r="E1994" i="1"/>
  <c r="D1995" i="1"/>
  <c r="E1995" i="1"/>
  <c r="D1996" i="1"/>
  <c r="E1996" i="1"/>
  <c r="D1997" i="1"/>
  <c r="E1997" i="1"/>
  <c r="D1998" i="1"/>
  <c r="E1998" i="1"/>
  <c r="D1696" i="1"/>
  <c r="E1696" i="1"/>
  <c r="D1697" i="1"/>
  <c r="E1697" i="1"/>
  <c r="D1698" i="1"/>
  <c r="E1698" i="1"/>
  <c r="D1699" i="1"/>
  <c r="E1699" i="1"/>
  <c r="D1700" i="1"/>
  <c r="E1700" i="1"/>
  <c r="D1701" i="1"/>
  <c r="E1701" i="1"/>
  <c r="D1294" i="1"/>
  <c r="E1294" i="1"/>
  <c r="D1063" i="1"/>
  <c r="E1063" i="1"/>
  <c r="D1064" i="1"/>
  <c r="E1064" i="1"/>
  <c r="D1065" i="1"/>
  <c r="E1065" i="1"/>
  <c r="D1066" i="1"/>
  <c r="E1066" i="1"/>
  <c r="D1067" i="1"/>
  <c r="E1067" i="1"/>
  <c r="D1068" i="1"/>
  <c r="E1068" i="1"/>
  <c r="D2675" i="1"/>
  <c r="E2675" i="1"/>
  <c r="D1702" i="1"/>
  <c r="E1702" i="1"/>
  <c r="D1069" i="1"/>
  <c r="E1069" i="1"/>
  <c r="D1070" i="1"/>
  <c r="E1070" i="1"/>
  <c r="D1295" i="1"/>
  <c r="E1295" i="1"/>
  <c r="D1071" i="1"/>
  <c r="E1071" i="1"/>
  <c r="D1999" i="1"/>
  <c r="E1999" i="1"/>
  <c r="D1072" i="1"/>
  <c r="E1072" i="1"/>
  <c r="D2000" i="1"/>
  <c r="E2000" i="1"/>
  <c r="D1296" i="1"/>
  <c r="E1296" i="1"/>
  <c r="D1297" i="1"/>
  <c r="E1297" i="1"/>
  <c r="D1298" i="1"/>
  <c r="E1298" i="1"/>
  <c r="D2001" i="1"/>
  <c r="E2001" i="1"/>
  <c r="D2002" i="1"/>
  <c r="E2002" i="1"/>
  <c r="D2003" i="1"/>
  <c r="E2003" i="1"/>
  <c r="D1703" i="1"/>
  <c r="E1703" i="1"/>
  <c r="D1073" i="1"/>
  <c r="E1073" i="1"/>
  <c r="D1074" i="1"/>
  <c r="E1074" i="1"/>
  <c r="D1075" i="1"/>
  <c r="E1075" i="1"/>
  <c r="D1076" i="1"/>
  <c r="E1076" i="1"/>
  <c r="D1077" i="1"/>
  <c r="E1077" i="1"/>
  <c r="D2676" i="1"/>
  <c r="E2676" i="1"/>
  <c r="D1078" i="1"/>
  <c r="E1078" i="1"/>
  <c r="D1079" i="1"/>
  <c r="E1079" i="1"/>
  <c r="D1080" i="1"/>
  <c r="E1080" i="1"/>
  <c r="D1081" i="1"/>
  <c r="E1081" i="1"/>
  <c r="D1082" i="1"/>
  <c r="E1082" i="1"/>
  <c r="D1704" i="1"/>
  <c r="E1704" i="1"/>
  <c r="D1705" i="1"/>
  <c r="E1705" i="1"/>
  <c r="D1299" i="1"/>
  <c r="E1299" i="1"/>
  <c r="D186" i="1"/>
  <c r="E186" i="1"/>
  <c r="D2677" i="1"/>
  <c r="E2677" i="1"/>
  <c r="D760" i="1"/>
  <c r="E760" i="1"/>
  <c r="D1083" i="1"/>
  <c r="E1083" i="1"/>
  <c r="D2678" i="1"/>
  <c r="E2678" i="1"/>
  <c r="D2679" i="1"/>
  <c r="E2679" i="1"/>
  <c r="D2004" i="1"/>
  <c r="E2004" i="1"/>
  <c r="D1300" i="1"/>
  <c r="E1300" i="1"/>
  <c r="D2680" i="1"/>
  <c r="E2680" i="1"/>
  <c r="D761" i="1"/>
  <c r="E761" i="1"/>
  <c r="D2005" i="1"/>
  <c r="E2005" i="1"/>
  <c r="D2681" i="1"/>
  <c r="E2681" i="1"/>
  <c r="D2006" i="1"/>
  <c r="E2006" i="1"/>
  <c r="D1706" i="1"/>
  <c r="E1706" i="1"/>
  <c r="D2682" i="1"/>
  <c r="E2682" i="1"/>
  <c r="D2683" i="1"/>
  <c r="E2683" i="1"/>
  <c r="D2684" i="1"/>
  <c r="E2684" i="1"/>
  <c r="D2685" i="1"/>
  <c r="E2685" i="1"/>
  <c r="D2686" i="1"/>
  <c r="E2686" i="1"/>
  <c r="D1707" i="1"/>
  <c r="E1707" i="1"/>
  <c r="D187" i="1"/>
  <c r="E187" i="1"/>
  <c r="D1708" i="1"/>
  <c r="E1708" i="1"/>
  <c r="D2687" i="1"/>
  <c r="E2687" i="1"/>
  <c r="D2688" i="1"/>
  <c r="E2688" i="1"/>
  <c r="D2689" i="1"/>
  <c r="E2689" i="1"/>
  <c r="D1084" i="1"/>
  <c r="E1084" i="1"/>
  <c r="D2690" i="1"/>
  <c r="E2690" i="1"/>
  <c r="D2691" i="1"/>
  <c r="E2691" i="1"/>
  <c r="D1709" i="1"/>
  <c r="E1709" i="1"/>
  <c r="D2692" i="1"/>
  <c r="E2692" i="1"/>
  <c r="D1710" i="1"/>
  <c r="E1710" i="1"/>
  <c r="D2693" i="1"/>
  <c r="E2693" i="1"/>
  <c r="D2694" i="1"/>
  <c r="E2694" i="1"/>
  <c r="D2695" i="1"/>
  <c r="E2695" i="1"/>
  <c r="D2696" i="1"/>
  <c r="E2696" i="1"/>
  <c r="D1711" i="1"/>
  <c r="E1711" i="1"/>
  <c r="D2697" i="1"/>
  <c r="E2697" i="1"/>
  <c r="D1085" i="1"/>
  <c r="E1085" i="1"/>
  <c r="D2698" i="1"/>
  <c r="E2698" i="1"/>
  <c r="D2699" i="1"/>
  <c r="E2699" i="1"/>
  <c r="D2700" i="1"/>
  <c r="E2700" i="1"/>
  <c r="D2701" i="1"/>
  <c r="E2701" i="1"/>
  <c r="D2702" i="1"/>
  <c r="E2702" i="1"/>
  <c r="D2703" i="1"/>
  <c r="E2703" i="1"/>
  <c r="D2704" i="1"/>
  <c r="E2704" i="1"/>
  <c r="D2007" i="1"/>
  <c r="E2007" i="1"/>
  <c r="D2705" i="1"/>
  <c r="E2705" i="1"/>
  <c r="D2706" i="1"/>
  <c r="E2706" i="1"/>
  <c r="D2707" i="1"/>
  <c r="E2707" i="1"/>
  <c r="D858" i="1"/>
  <c r="E858" i="1"/>
  <c r="D859" i="1"/>
  <c r="E859" i="1"/>
  <c r="D860" i="1"/>
  <c r="E860" i="1"/>
  <c r="D2708" i="1"/>
  <c r="E2708" i="1"/>
  <c r="D2709" i="1"/>
  <c r="E2709" i="1"/>
  <c r="D1086" i="1"/>
  <c r="E1086" i="1"/>
  <c r="D2710" i="1"/>
  <c r="E2710" i="1"/>
  <c r="D2711" i="1"/>
  <c r="E2711" i="1"/>
  <c r="D2712" i="1"/>
  <c r="E2712" i="1"/>
  <c r="D2713" i="1"/>
  <c r="E2713" i="1"/>
  <c r="D2714" i="1"/>
  <c r="E2714" i="1"/>
  <c r="D2715" i="1"/>
  <c r="E2715" i="1"/>
  <c r="D2716" i="1"/>
  <c r="E2716" i="1"/>
  <c r="D2717" i="1"/>
  <c r="E2717" i="1"/>
  <c r="D2008" i="1"/>
  <c r="E2008" i="1"/>
  <c r="D2718" i="1"/>
  <c r="E2718" i="1"/>
  <c r="D2719" i="1"/>
  <c r="E2719" i="1"/>
  <c r="D2720" i="1"/>
  <c r="E2720" i="1"/>
  <c r="D2721" i="1"/>
  <c r="E2721" i="1"/>
  <c r="D2722" i="1"/>
  <c r="E2722" i="1"/>
  <c r="D2723" i="1"/>
  <c r="E2723" i="1"/>
  <c r="D2724" i="1"/>
  <c r="E2724" i="1"/>
  <c r="D1712" i="1"/>
  <c r="E1712" i="1"/>
  <c r="D1713" i="1"/>
  <c r="E1713" i="1"/>
  <c r="D1714" i="1"/>
  <c r="E1714" i="1"/>
  <c r="D1715" i="1"/>
  <c r="E1715" i="1"/>
  <c r="D1716" i="1"/>
  <c r="E1716" i="1"/>
  <c r="D1717" i="1"/>
  <c r="E1717" i="1"/>
  <c r="D1718" i="1"/>
  <c r="E1718" i="1"/>
  <c r="D1719" i="1"/>
  <c r="E1719" i="1"/>
  <c r="D1720" i="1"/>
  <c r="E1720" i="1"/>
  <c r="D1721" i="1"/>
  <c r="E1721" i="1"/>
  <c r="D1722" i="1"/>
  <c r="E1722" i="1"/>
  <c r="D1723" i="1"/>
  <c r="E1723" i="1"/>
  <c r="D1724" i="1"/>
  <c r="E1724" i="1"/>
  <c r="D1725" i="1"/>
  <c r="E1725" i="1"/>
  <c r="D2725" i="1"/>
  <c r="E2725" i="1"/>
  <c r="D2726" i="1"/>
  <c r="E2726" i="1"/>
  <c r="D1726" i="1"/>
  <c r="E1726" i="1"/>
  <c r="D2727" i="1"/>
  <c r="E2727" i="1"/>
  <c r="D2728" i="1"/>
  <c r="E2728" i="1"/>
  <c r="D2009" i="1"/>
  <c r="E2009" i="1"/>
  <c r="D2010" i="1"/>
  <c r="E2010" i="1"/>
  <c r="D1087" i="1"/>
  <c r="E1087" i="1"/>
  <c r="D1727" i="1"/>
  <c r="E1727" i="1"/>
  <c r="D2729" i="1"/>
  <c r="E2729" i="1"/>
  <c r="D1301" i="1"/>
  <c r="E1301" i="1"/>
  <c r="D1302" i="1"/>
  <c r="E1302" i="1"/>
  <c r="D1303" i="1"/>
  <c r="E1303" i="1"/>
  <c r="D1304" i="1"/>
  <c r="E1304" i="1"/>
  <c r="D1728" i="1"/>
  <c r="E1728" i="1"/>
  <c r="D1729" i="1"/>
  <c r="E1729" i="1"/>
  <c r="D2730" i="1"/>
  <c r="E2730" i="1"/>
  <c r="D1730" i="1"/>
  <c r="E1730" i="1"/>
  <c r="D2731" i="1"/>
  <c r="E2731" i="1"/>
  <c r="D1731" i="1"/>
  <c r="E1731" i="1"/>
  <c r="D1732" i="1"/>
  <c r="E1732" i="1"/>
  <c r="D2732" i="1"/>
  <c r="E2732" i="1"/>
  <c r="D1305" i="1"/>
  <c r="E1305" i="1"/>
  <c r="D1306" i="1"/>
  <c r="E1306" i="1"/>
  <c r="D762" i="1"/>
  <c r="E762" i="1"/>
  <c r="D2011" i="1"/>
  <c r="E2011" i="1"/>
  <c r="D1733" i="1"/>
  <c r="E1733" i="1"/>
  <c r="D1734" i="1"/>
  <c r="E1734" i="1"/>
  <c r="D2733" i="1"/>
  <c r="E2733" i="1"/>
  <c r="D2012" i="1"/>
  <c r="E2012" i="1"/>
  <c r="D2734" i="1"/>
  <c r="E2734" i="1"/>
  <c r="D188" i="1"/>
  <c r="E188" i="1"/>
  <c r="D1088" i="1"/>
  <c r="E1088" i="1"/>
  <c r="D2013" i="1"/>
  <c r="E2013" i="1"/>
  <c r="D2014" i="1"/>
  <c r="E2014" i="1"/>
  <c r="D2015" i="1"/>
  <c r="E2015" i="1"/>
  <c r="D2016" i="1"/>
  <c r="E2016" i="1"/>
  <c r="D1089" i="1"/>
  <c r="E1089" i="1"/>
  <c r="D1090" i="1"/>
  <c r="E1090" i="1"/>
  <c r="D2017" i="1"/>
  <c r="E2017" i="1"/>
  <c r="D1091" i="1"/>
  <c r="E1091" i="1"/>
  <c r="D2018" i="1"/>
  <c r="E2018" i="1"/>
  <c r="D2019" i="1"/>
  <c r="E2019" i="1"/>
  <c r="D1092" i="1"/>
  <c r="E1092" i="1"/>
  <c r="D1093" i="1"/>
  <c r="E1093" i="1"/>
  <c r="D1094" i="1"/>
  <c r="E1094" i="1"/>
  <c r="D1095" i="1"/>
  <c r="E1095" i="1"/>
  <c r="D2020" i="1"/>
  <c r="E2020" i="1"/>
  <c r="D2021" i="1"/>
  <c r="E2021" i="1"/>
  <c r="D2022" i="1"/>
  <c r="E2022" i="1"/>
  <c r="D2023" i="1"/>
  <c r="E2023" i="1"/>
  <c r="D1096" i="1"/>
  <c r="E1096" i="1"/>
  <c r="D2024" i="1"/>
  <c r="E2024" i="1"/>
  <c r="D1097" i="1"/>
  <c r="E1097" i="1"/>
  <c r="D1735" i="1"/>
  <c r="E1735" i="1"/>
  <c r="D2735" i="1"/>
  <c r="E2735" i="1"/>
  <c r="D1736" i="1"/>
  <c r="E1736" i="1"/>
  <c r="D2736" i="1"/>
  <c r="E2736" i="1"/>
  <c r="D2737" i="1"/>
  <c r="E2737" i="1"/>
  <c r="D763" i="1"/>
  <c r="E763" i="1"/>
  <c r="D764" i="1"/>
  <c r="E764" i="1"/>
  <c r="D765" i="1"/>
  <c r="E765" i="1"/>
  <c r="D766" i="1"/>
  <c r="E766" i="1"/>
  <c r="D767" i="1"/>
  <c r="E767" i="1"/>
  <c r="D768" i="1"/>
  <c r="E768" i="1"/>
  <c r="D769" i="1"/>
  <c r="E769" i="1"/>
  <c r="D770" i="1"/>
  <c r="E770" i="1"/>
  <c r="D771" i="1"/>
  <c r="E771" i="1"/>
  <c r="D772" i="1"/>
  <c r="E772" i="1"/>
  <c r="D1737" i="1"/>
  <c r="E1737" i="1"/>
  <c r="D1738" i="1"/>
  <c r="E1738" i="1"/>
  <c r="D773" i="1"/>
  <c r="E773" i="1"/>
  <c r="D189" i="1"/>
  <c r="E189" i="1"/>
  <c r="D2025" i="1"/>
  <c r="E2025" i="1"/>
  <c r="D1098" i="1"/>
  <c r="E1098" i="1"/>
  <c r="D2738" i="1"/>
  <c r="E2738" i="1"/>
  <c r="D2739" i="1"/>
  <c r="E2739" i="1"/>
  <c r="D2740" i="1"/>
  <c r="E2740" i="1"/>
  <c r="D2741" i="1"/>
  <c r="E2741" i="1"/>
  <c r="D1099" i="1"/>
  <c r="E1099" i="1"/>
  <c r="D774" i="1"/>
  <c r="E774" i="1"/>
  <c r="D775" i="1"/>
  <c r="E775" i="1"/>
  <c r="D776" i="1"/>
  <c r="E776" i="1"/>
  <c r="D2742" i="1"/>
  <c r="E2742" i="1"/>
  <c r="D190" i="1"/>
  <c r="E190" i="1"/>
  <c r="D777" i="1"/>
  <c r="E777" i="1"/>
  <c r="D778" i="1"/>
  <c r="E778" i="1"/>
  <c r="D779" i="1"/>
  <c r="E779" i="1"/>
  <c r="D1739" i="1"/>
  <c r="E1739" i="1"/>
  <c r="D2743" i="1"/>
  <c r="E2743" i="1"/>
  <c r="D2026" i="1"/>
  <c r="E2026" i="1"/>
  <c r="D2027" i="1"/>
  <c r="E2027" i="1"/>
  <c r="D2028" i="1"/>
  <c r="E2028" i="1"/>
  <c r="D1100" i="1"/>
  <c r="E1100" i="1"/>
  <c r="D2744" i="1"/>
  <c r="E2744" i="1"/>
  <c r="D1101" i="1"/>
  <c r="E1101" i="1"/>
  <c r="D1307" i="1"/>
  <c r="E1307" i="1"/>
  <c r="D1102" i="1"/>
  <c r="E1102" i="1"/>
  <c r="D1103" i="1"/>
  <c r="E1103" i="1"/>
  <c r="D1104" i="1"/>
  <c r="E1104" i="1"/>
  <c r="D2745" i="1"/>
  <c r="E2745" i="1"/>
  <c r="D2746" i="1"/>
  <c r="E2746" i="1"/>
  <c r="D2747" i="1"/>
  <c r="E2747" i="1"/>
  <c r="D2748" i="1"/>
  <c r="E2748" i="1"/>
  <c r="D2749" i="1"/>
  <c r="E2749" i="1"/>
  <c r="D2750" i="1"/>
  <c r="E2750" i="1"/>
  <c r="D2751" i="1"/>
  <c r="E2751" i="1"/>
  <c r="D1308" i="1"/>
  <c r="E1308" i="1"/>
  <c r="D1105" i="1"/>
  <c r="E1105" i="1"/>
  <c r="D1740" i="1"/>
  <c r="E1740" i="1"/>
  <c r="D1741" i="1"/>
  <c r="E1741" i="1"/>
  <c r="D1742" i="1"/>
  <c r="E1742" i="1"/>
  <c r="D191" i="1"/>
  <c r="E191" i="1"/>
  <c r="D780" i="1"/>
  <c r="E780" i="1"/>
  <c r="D2752" i="1"/>
  <c r="E2752" i="1"/>
  <c r="D1309" i="1"/>
  <c r="E1309" i="1"/>
  <c r="D2753" i="1"/>
  <c r="E2753" i="1"/>
  <c r="D2754" i="1"/>
  <c r="E2754" i="1"/>
  <c r="D1310" i="1"/>
  <c r="E1310" i="1"/>
  <c r="D1311" i="1"/>
  <c r="E1311" i="1"/>
  <c r="D2755" i="1"/>
  <c r="E2755" i="1"/>
  <c r="D2029" i="1"/>
  <c r="E2029" i="1"/>
  <c r="D2030" i="1"/>
  <c r="E2030" i="1"/>
  <c r="D1743" i="1"/>
  <c r="E1743" i="1"/>
  <c r="D1312" i="1"/>
  <c r="E1312" i="1"/>
  <c r="D2756" i="1"/>
  <c r="E2756" i="1"/>
  <c r="D192" i="1"/>
  <c r="E192" i="1"/>
  <c r="D193" i="1"/>
  <c r="E193" i="1"/>
  <c r="D2757" i="1"/>
  <c r="E2757" i="1"/>
  <c r="D1313" i="1"/>
  <c r="E1313" i="1"/>
  <c r="D1744" i="1"/>
  <c r="E1744" i="1"/>
  <c r="D861" i="1"/>
  <c r="E861" i="1"/>
  <c r="D2758" i="1"/>
  <c r="E2758" i="1"/>
  <c r="D2759" i="1"/>
  <c r="E2759" i="1"/>
  <c r="D2031" i="1"/>
  <c r="E2031" i="1"/>
  <c r="D2760" i="1"/>
  <c r="E2760" i="1"/>
  <c r="D1314" i="1"/>
  <c r="E1314" i="1"/>
  <c r="D1315" i="1"/>
  <c r="E1315" i="1"/>
  <c r="D2761" i="1"/>
  <c r="E2761" i="1"/>
  <c r="D2762" i="1"/>
  <c r="E2762" i="1"/>
  <c r="D2763" i="1"/>
  <c r="E2763" i="1"/>
  <c r="D2764" i="1"/>
  <c r="E2764" i="1"/>
  <c r="D2765" i="1"/>
  <c r="E2765" i="1"/>
  <c r="D1106" i="1"/>
  <c r="E1106" i="1"/>
  <c r="D2766" i="1"/>
  <c r="E2766" i="1"/>
  <c r="D2767" i="1"/>
  <c r="E2767" i="1"/>
  <c r="D2768" i="1"/>
  <c r="E2768" i="1"/>
  <c r="D1745" i="1"/>
  <c r="E1745" i="1"/>
  <c r="D1107" i="1"/>
  <c r="E1107" i="1"/>
  <c r="D2769" i="1"/>
  <c r="E2769" i="1"/>
  <c r="D1746" i="1"/>
  <c r="E1746" i="1"/>
  <c r="D1108" i="1"/>
  <c r="E1108" i="1"/>
  <c r="D2770" i="1"/>
  <c r="E2770" i="1"/>
  <c r="D781" i="1"/>
  <c r="E781" i="1"/>
  <c r="D2771" i="1"/>
  <c r="E2771" i="1"/>
  <c r="D1109" i="1"/>
  <c r="E1109" i="1"/>
  <c r="D1747" i="1"/>
  <c r="E1747" i="1"/>
  <c r="D1110" i="1"/>
  <c r="E1110" i="1"/>
  <c r="D1748" i="1"/>
  <c r="E1748" i="1"/>
  <c r="D1111" i="1"/>
  <c r="E1111" i="1"/>
  <c r="D2772" i="1"/>
  <c r="E2772" i="1"/>
  <c r="D2773" i="1"/>
  <c r="E2773" i="1"/>
  <c r="D2774" i="1"/>
  <c r="E2774" i="1"/>
  <c r="D1749" i="1"/>
  <c r="E1749" i="1"/>
  <c r="D1112" i="1"/>
  <c r="E1112" i="1"/>
  <c r="D1113" i="1"/>
  <c r="E1113" i="1"/>
  <c r="D2775" i="1"/>
  <c r="E2775" i="1"/>
  <c r="D782" i="1"/>
  <c r="E782" i="1"/>
  <c r="D783" i="1"/>
  <c r="E783" i="1"/>
  <c r="D784" i="1"/>
  <c r="E784" i="1"/>
  <c r="D2032" i="1"/>
  <c r="E2032" i="1"/>
  <c r="D2033" i="1"/>
  <c r="E2033" i="1"/>
  <c r="D2034" i="1"/>
  <c r="E2034" i="1"/>
  <c r="D194" i="1"/>
  <c r="E194" i="1"/>
  <c r="D2776" i="1"/>
  <c r="E2776" i="1"/>
  <c r="D1750" i="1"/>
  <c r="E1750" i="1"/>
  <c r="D1751" i="1"/>
  <c r="E1751" i="1"/>
  <c r="D2777" i="1"/>
  <c r="E2777" i="1"/>
  <c r="D1752" i="1"/>
  <c r="E1752" i="1"/>
  <c r="D2778" i="1"/>
  <c r="E2778" i="1"/>
  <c r="D2779" i="1"/>
  <c r="E2779" i="1"/>
  <c r="D643" i="1"/>
  <c r="E643" i="1"/>
  <c r="D1753" i="1"/>
  <c r="E1753" i="1"/>
  <c r="D1754" i="1"/>
  <c r="E1754" i="1"/>
  <c r="D1755" i="1"/>
  <c r="E1755" i="1"/>
  <c r="D1114" i="1"/>
  <c r="E1114" i="1"/>
  <c r="D644" i="1"/>
  <c r="E644" i="1"/>
  <c r="D2780" i="1"/>
  <c r="E2780" i="1"/>
  <c r="D1756" i="1"/>
  <c r="E1756" i="1"/>
  <c r="D2781" i="1"/>
  <c r="E2781" i="1"/>
  <c r="D2782" i="1"/>
  <c r="E2782" i="1"/>
  <c r="D2783" i="1"/>
  <c r="E2783" i="1"/>
  <c r="D2784" i="1"/>
  <c r="E2784" i="1"/>
  <c r="D2785" i="1"/>
  <c r="E2785" i="1"/>
  <c r="D2786" i="1"/>
  <c r="E2786" i="1"/>
  <c r="D2787" i="1"/>
  <c r="E2787" i="1"/>
  <c r="D2788" i="1"/>
  <c r="E2788" i="1"/>
  <c r="D195" i="1"/>
  <c r="E195" i="1"/>
  <c r="D1757" i="1"/>
  <c r="E1757" i="1"/>
  <c r="D1115" i="1"/>
  <c r="E1115" i="1"/>
  <c r="D1116" i="1"/>
  <c r="E1116" i="1"/>
  <c r="D1758" i="1"/>
  <c r="E1758" i="1"/>
  <c r="D1759" i="1"/>
  <c r="E1759" i="1"/>
  <c r="D1760" i="1"/>
  <c r="E1760" i="1"/>
  <c r="D1316" i="1"/>
  <c r="E1316" i="1"/>
  <c r="D1317" i="1"/>
  <c r="E1317" i="1"/>
  <c r="D2789" i="1"/>
  <c r="E2789" i="1"/>
  <c r="D2790" i="1"/>
  <c r="E2790" i="1"/>
  <c r="D1761" i="1"/>
  <c r="E1761" i="1"/>
  <c r="D1762" i="1"/>
  <c r="E1762" i="1"/>
  <c r="D2791" i="1"/>
  <c r="E2791" i="1"/>
  <c r="D2792" i="1"/>
  <c r="E2792" i="1"/>
  <c r="D2793" i="1"/>
  <c r="E2793" i="1"/>
  <c r="D2794" i="1"/>
  <c r="E2794" i="1"/>
  <c r="D2795" i="1"/>
  <c r="E2795" i="1"/>
  <c r="D2796" i="1"/>
  <c r="E2796" i="1"/>
  <c r="D2797" i="1"/>
  <c r="E2797" i="1"/>
  <c r="D2798" i="1"/>
  <c r="E2798" i="1"/>
  <c r="D2799" i="1"/>
  <c r="E2799" i="1"/>
  <c r="D2800" i="1"/>
  <c r="E2800" i="1"/>
  <c r="D2035" i="1"/>
  <c r="E2035" i="1"/>
  <c r="D2801" i="1"/>
  <c r="E2801" i="1"/>
  <c r="D1117" i="1"/>
  <c r="E1117" i="1"/>
  <c r="D2036" i="1"/>
  <c r="E2036" i="1"/>
  <c r="D1118" i="1"/>
  <c r="E1118" i="1"/>
  <c r="D1119" i="1"/>
  <c r="E1119" i="1"/>
  <c r="D1120" i="1"/>
  <c r="E1120" i="1"/>
  <c r="D1763" i="1"/>
  <c r="E1763" i="1"/>
  <c r="D2037" i="1"/>
  <c r="E2037" i="1"/>
  <c r="D2802" i="1"/>
  <c r="E2802" i="1"/>
  <c r="D196" i="1"/>
  <c r="E196" i="1"/>
  <c r="D197" i="1"/>
  <c r="E197" i="1"/>
  <c r="D2803" i="1"/>
  <c r="E2803" i="1"/>
  <c r="D198" i="1"/>
  <c r="E198" i="1"/>
  <c r="D2804" i="1"/>
  <c r="E2804" i="1"/>
  <c r="D1121" i="1"/>
  <c r="E1121" i="1"/>
  <c r="D1122" i="1"/>
  <c r="E1122" i="1"/>
  <c r="D2038" i="1"/>
  <c r="E2038" i="1"/>
  <c r="D2039" i="1"/>
  <c r="E2039" i="1"/>
  <c r="D2805" i="1"/>
  <c r="E2805" i="1"/>
  <c r="D2806" i="1"/>
  <c r="E2806" i="1"/>
  <c r="D2040" i="1"/>
  <c r="E2040" i="1"/>
  <c r="D2041" i="1"/>
  <c r="E2041" i="1"/>
  <c r="D2042" i="1"/>
  <c r="E2042" i="1"/>
  <c r="D2043" i="1"/>
  <c r="E2043" i="1"/>
  <c r="D1764" i="1"/>
  <c r="E1764" i="1"/>
  <c r="D1765" i="1"/>
  <c r="E1765" i="1"/>
  <c r="D1766" i="1"/>
  <c r="E1766" i="1"/>
  <c r="D1767" i="1"/>
  <c r="E1767" i="1"/>
  <c r="D1768" i="1"/>
  <c r="E1768" i="1"/>
  <c r="D2044" i="1"/>
  <c r="E2044" i="1"/>
  <c r="D1769" i="1"/>
  <c r="E1769" i="1"/>
  <c r="D1770" i="1"/>
  <c r="E1770" i="1"/>
  <c r="D1771" i="1"/>
  <c r="E1771" i="1"/>
  <c r="D1318" i="1"/>
  <c r="E1318" i="1"/>
  <c r="D1319" i="1"/>
  <c r="E1319" i="1"/>
  <c r="D2807" i="1"/>
  <c r="E2807" i="1"/>
  <c r="D2808" i="1"/>
  <c r="E2808" i="1"/>
  <c r="D785" i="1"/>
  <c r="E785" i="1"/>
  <c r="D786" i="1"/>
  <c r="E786" i="1"/>
  <c r="D787" i="1"/>
  <c r="E787" i="1"/>
  <c r="D1772" i="1"/>
  <c r="E1772" i="1"/>
  <c r="D2809" i="1"/>
  <c r="E2809" i="1"/>
  <c r="D2810" i="1"/>
  <c r="E2810" i="1"/>
  <c r="D2811" i="1"/>
  <c r="E2811" i="1"/>
  <c r="D2812" i="1"/>
  <c r="E2812" i="1"/>
  <c r="D2813" i="1"/>
  <c r="E2813" i="1"/>
  <c r="D199" i="1"/>
  <c r="E199" i="1"/>
  <c r="D200" i="1"/>
  <c r="E200" i="1"/>
  <c r="D1773" i="1"/>
  <c r="E1773" i="1"/>
  <c r="D1774" i="1"/>
  <c r="E1774" i="1"/>
  <c r="D1775" i="1"/>
  <c r="E1775" i="1"/>
  <c r="D1776" i="1"/>
  <c r="E1776" i="1"/>
  <c r="D2045" i="1"/>
  <c r="E2045" i="1"/>
  <c r="D1123" i="1"/>
  <c r="E1123" i="1"/>
  <c r="D1124" i="1"/>
  <c r="E1124" i="1"/>
  <c r="D1777" i="1"/>
  <c r="E1777" i="1"/>
  <c r="D1778" i="1"/>
  <c r="E1778" i="1"/>
  <c r="D1779" i="1"/>
  <c r="E1779" i="1"/>
  <c r="D2814" i="1"/>
  <c r="E2814" i="1"/>
  <c r="D1125" i="1"/>
  <c r="E1125" i="1"/>
  <c r="D788" i="1"/>
  <c r="E788" i="1"/>
  <c r="D1780" i="1"/>
  <c r="E1780" i="1"/>
  <c r="D1781" i="1"/>
  <c r="E1781" i="1"/>
  <c r="D2815" i="1"/>
  <c r="E2815" i="1"/>
  <c r="D2816" i="1"/>
  <c r="E2816" i="1"/>
  <c r="D1320" i="1"/>
  <c r="E1320" i="1"/>
  <c r="D1782" i="1"/>
  <c r="E1782" i="1"/>
  <c r="D1783" i="1"/>
  <c r="E1783" i="1"/>
  <c r="D1784" i="1"/>
  <c r="E1784" i="1"/>
  <c r="D2046" i="1"/>
  <c r="E2046" i="1"/>
  <c r="D1126" i="1"/>
  <c r="E1126" i="1"/>
  <c r="D201" i="1"/>
  <c r="E201" i="1"/>
  <c r="D1785" i="1"/>
  <c r="E1785" i="1"/>
  <c r="D1127" i="1"/>
  <c r="E1127" i="1"/>
  <c r="D2817" i="1"/>
  <c r="E2817" i="1"/>
  <c r="D1786" i="1"/>
  <c r="E1786" i="1"/>
  <c r="D2818" i="1"/>
  <c r="E2818" i="1"/>
  <c r="D1321" i="1"/>
  <c r="E1321" i="1"/>
  <c r="D1322" i="1"/>
  <c r="E1322" i="1"/>
  <c r="D789" i="1"/>
  <c r="E789" i="1"/>
  <c r="D1323" i="1"/>
  <c r="E1323" i="1"/>
  <c r="D1787" i="1"/>
  <c r="E1787" i="1"/>
  <c r="D1128" i="1"/>
  <c r="E1128" i="1"/>
  <c r="D1129" i="1"/>
  <c r="E1129" i="1"/>
  <c r="D1130" i="1"/>
  <c r="E1130" i="1"/>
  <c r="D1788" i="1"/>
  <c r="E1788" i="1"/>
  <c r="D1789" i="1"/>
  <c r="E1789" i="1"/>
  <c r="D1790" i="1"/>
  <c r="E1790" i="1"/>
  <c r="D2819" i="1"/>
  <c r="E2819" i="1"/>
  <c r="D2820" i="1"/>
  <c r="E2820" i="1"/>
  <c r="D2821" i="1"/>
  <c r="E2821" i="1"/>
  <c r="D2822" i="1"/>
  <c r="E2822" i="1"/>
  <c r="D1324" i="1"/>
  <c r="E1324" i="1"/>
  <c r="D1325" i="1"/>
  <c r="E1325" i="1"/>
  <c r="D2823" i="1"/>
  <c r="E2823" i="1"/>
  <c r="D1791" i="1"/>
  <c r="E1791" i="1"/>
  <c r="D1792" i="1"/>
  <c r="E1792" i="1"/>
  <c r="D2047" i="1"/>
  <c r="E2047" i="1"/>
  <c r="D2048" i="1"/>
  <c r="E2048" i="1"/>
  <c r="D2049" i="1"/>
  <c r="E2049" i="1"/>
  <c r="D1326" i="1"/>
  <c r="E1326" i="1"/>
  <c r="D1327" i="1"/>
  <c r="E1327" i="1"/>
  <c r="D2824" i="1"/>
  <c r="E2824" i="1"/>
  <c r="D1793" i="1"/>
  <c r="E1793" i="1"/>
  <c r="D1794" i="1"/>
  <c r="E1794" i="1"/>
  <c r="D1328" i="1"/>
  <c r="E1328" i="1"/>
  <c r="D790" i="1"/>
  <c r="E790" i="1"/>
  <c r="D791" i="1"/>
  <c r="E791" i="1"/>
  <c r="D792" i="1"/>
  <c r="E792" i="1"/>
  <c r="D2825" i="1"/>
  <c r="E2825" i="1"/>
  <c r="D2826" i="1"/>
  <c r="E2826" i="1"/>
  <c r="D2827" i="1"/>
  <c r="E2827" i="1"/>
  <c r="D2828" i="1"/>
  <c r="E2828" i="1"/>
  <c r="D1795" i="1"/>
  <c r="E1795" i="1"/>
  <c r="D2050" i="1"/>
  <c r="E2050" i="1"/>
  <c r="D2051" i="1"/>
  <c r="E2051" i="1"/>
  <c r="D1329" i="1"/>
  <c r="E1329" i="1"/>
  <c r="D1796" i="1"/>
  <c r="E1796" i="1"/>
  <c r="D2829" i="1"/>
  <c r="E2829" i="1"/>
  <c r="D2052" i="1"/>
  <c r="E2052" i="1"/>
  <c r="D793" i="1"/>
  <c r="E793" i="1"/>
  <c r="D2830" i="1"/>
  <c r="E2830" i="1"/>
  <c r="D1131" i="1"/>
  <c r="E1131" i="1"/>
  <c r="D2053" i="1"/>
  <c r="E2053" i="1"/>
  <c r="D2831" i="1"/>
  <c r="E2831" i="1"/>
  <c r="D1330" i="1"/>
  <c r="E1330" i="1"/>
  <c r="D2832" i="1"/>
  <c r="E2832" i="1"/>
  <c r="D2833" i="1"/>
  <c r="E2833" i="1"/>
  <c r="D1331" i="1"/>
  <c r="E1331" i="1"/>
  <c r="D1332" i="1"/>
  <c r="E1332" i="1"/>
  <c r="D1333" i="1"/>
  <c r="E1333" i="1"/>
  <c r="D2834" i="1"/>
  <c r="E2834" i="1"/>
  <c r="D2835" i="1"/>
  <c r="E2835" i="1"/>
  <c r="D862" i="1"/>
  <c r="E862" i="1"/>
  <c r="D863" i="1"/>
  <c r="E863" i="1"/>
  <c r="D864" i="1"/>
  <c r="E864" i="1"/>
  <c r="D1797" i="1"/>
  <c r="E1797" i="1"/>
  <c r="D794" i="1"/>
  <c r="E794" i="1"/>
  <c r="D795" i="1"/>
  <c r="E795" i="1"/>
  <c r="D202" i="1"/>
  <c r="E202" i="1"/>
  <c r="D1334" i="1"/>
  <c r="E1334" i="1"/>
  <c r="D2836" i="1"/>
  <c r="E2836" i="1"/>
  <c r="D796" i="1"/>
  <c r="E796" i="1"/>
  <c r="D1798" i="1"/>
  <c r="E1798" i="1"/>
  <c r="D1799" i="1"/>
  <c r="E1799" i="1"/>
  <c r="D1800" i="1"/>
  <c r="E1800" i="1"/>
  <c r="D2837" i="1"/>
  <c r="E2837" i="1"/>
  <c r="D2838" i="1"/>
  <c r="E2838" i="1"/>
  <c r="D2839" i="1"/>
  <c r="E2839" i="1"/>
  <c r="D1132" i="1"/>
  <c r="E1132" i="1"/>
  <c r="D1801" i="1"/>
  <c r="E1801" i="1"/>
  <c r="D1335" i="1"/>
  <c r="E1335" i="1"/>
  <c r="D1336" i="1"/>
  <c r="E1336" i="1"/>
  <c r="D203" i="1"/>
  <c r="E203" i="1"/>
  <c r="D1337" i="1"/>
  <c r="E1337" i="1"/>
  <c r="D1338" i="1"/>
  <c r="E1338" i="1"/>
  <c r="D1339" i="1"/>
  <c r="E1339" i="1"/>
  <c r="D1340" i="1"/>
  <c r="E1340" i="1"/>
  <c r="D1341" i="1"/>
  <c r="E1341" i="1"/>
  <c r="D1342" i="1"/>
  <c r="E1342" i="1"/>
  <c r="D10505" i="1"/>
  <c r="E10505" i="1"/>
  <c r="D11483" i="1"/>
  <c r="E11483" i="1"/>
  <c r="D10506" i="1"/>
  <c r="E10506" i="1"/>
  <c r="D11075" i="1"/>
  <c r="E11075" i="1"/>
  <c r="D11332" i="1"/>
  <c r="E11332" i="1"/>
  <c r="D11333" i="1"/>
  <c r="E11333" i="1"/>
  <c r="D10507" i="1"/>
  <c r="E10507" i="1"/>
  <c r="D11334" i="1"/>
  <c r="E11334" i="1"/>
  <c r="D11076" i="1"/>
  <c r="E11076" i="1"/>
  <c r="D10508" i="1"/>
  <c r="E10508" i="1"/>
  <c r="D11077" i="1"/>
  <c r="E11077" i="1"/>
  <c r="D10509" i="1"/>
  <c r="E10509" i="1"/>
  <c r="D10510" i="1"/>
  <c r="E10510" i="1"/>
  <c r="D10511" i="1"/>
  <c r="E10511" i="1"/>
  <c r="D10512" i="1"/>
  <c r="E10512" i="1"/>
  <c r="D10513" i="1"/>
  <c r="E10513" i="1"/>
  <c r="D11484" i="1"/>
  <c r="E11484" i="1"/>
  <c r="D11485" i="1"/>
  <c r="E11485" i="1"/>
  <c r="D10514" i="1"/>
  <c r="E10514" i="1"/>
  <c r="D11078" i="1"/>
  <c r="E11078" i="1"/>
  <c r="D11079" i="1"/>
  <c r="E11079" i="1"/>
  <c r="D10845" i="1"/>
  <c r="E10845" i="1"/>
  <c r="D10515" i="1"/>
  <c r="E10515" i="1"/>
  <c r="D10846" i="1"/>
  <c r="E10846" i="1"/>
  <c r="D10847" i="1"/>
  <c r="E10847" i="1"/>
  <c r="D10516" i="1"/>
  <c r="E10516" i="1"/>
  <c r="D10517" i="1"/>
  <c r="E10517" i="1"/>
  <c r="D10518" i="1"/>
  <c r="E10518" i="1"/>
  <c r="D11080" i="1"/>
  <c r="E11080" i="1"/>
  <c r="D10519" i="1"/>
  <c r="E10519" i="1"/>
  <c r="D11486" i="1"/>
  <c r="E11486" i="1"/>
  <c r="D11487" i="1"/>
  <c r="E11487" i="1"/>
  <c r="D10520" i="1"/>
  <c r="E10520" i="1"/>
  <c r="D10848" i="1"/>
  <c r="E10848" i="1"/>
  <c r="D10849" i="1"/>
  <c r="E10849" i="1"/>
  <c r="D10850" i="1"/>
  <c r="E10850" i="1"/>
  <c r="D10851" i="1"/>
  <c r="E10851" i="1"/>
  <c r="D10852" i="1"/>
  <c r="E10852" i="1"/>
  <c r="D11488" i="1"/>
  <c r="E11488" i="1"/>
  <c r="D10521" i="1"/>
  <c r="E10521" i="1"/>
  <c r="D11081" i="1"/>
  <c r="E11081" i="1"/>
  <c r="D11335" i="1"/>
  <c r="E11335" i="1"/>
  <c r="D10853" i="1"/>
  <c r="E10853" i="1"/>
  <c r="D10854" i="1"/>
  <c r="E10854" i="1"/>
  <c r="D11082" i="1"/>
  <c r="E11082" i="1"/>
  <c r="D10522" i="1"/>
  <c r="E10522" i="1"/>
  <c r="D11083" i="1"/>
  <c r="E11083" i="1"/>
  <c r="D11084" i="1"/>
  <c r="E11084" i="1"/>
  <c r="D11489" i="1"/>
  <c r="E11489" i="1"/>
  <c r="D11490" i="1"/>
  <c r="E11490" i="1"/>
  <c r="D11085" i="1"/>
  <c r="E11085" i="1"/>
  <c r="D11491" i="1"/>
  <c r="E11491" i="1"/>
  <c r="D10855" i="1"/>
  <c r="E10855" i="1"/>
  <c r="D11492" i="1"/>
  <c r="E11492" i="1"/>
  <c r="D11493" i="1"/>
  <c r="E11493" i="1"/>
  <c r="D10523" i="1"/>
  <c r="E10523" i="1"/>
  <c r="D11086" i="1"/>
  <c r="E11086" i="1"/>
  <c r="D11087" i="1"/>
  <c r="E11087" i="1"/>
  <c r="D11494" i="1"/>
  <c r="E11494" i="1"/>
  <c r="D11495" i="1"/>
  <c r="E11495" i="1"/>
  <c r="D11496" i="1"/>
  <c r="E11496" i="1"/>
  <c r="D11497" i="1"/>
  <c r="E11497" i="1"/>
  <c r="D10524" i="1"/>
  <c r="E10524" i="1"/>
  <c r="D10525" i="1"/>
  <c r="E10525" i="1"/>
  <c r="D10856" i="1"/>
  <c r="E10856" i="1"/>
  <c r="D10526" i="1"/>
  <c r="E10526" i="1"/>
  <c r="D11498" i="1"/>
  <c r="E11498" i="1"/>
  <c r="D10527" i="1"/>
  <c r="E10527" i="1"/>
  <c r="D10528" i="1"/>
  <c r="E10528" i="1"/>
  <c r="D10529" i="1"/>
  <c r="E10529" i="1"/>
  <c r="D10857" i="1"/>
  <c r="E10857" i="1"/>
  <c r="D10530" i="1"/>
  <c r="E10530" i="1"/>
  <c r="D10531" i="1"/>
  <c r="E10531" i="1"/>
  <c r="D10858" i="1"/>
  <c r="E10858" i="1"/>
  <c r="D10859" i="1"/>
  <c r="E10859" i="1"/>
  <c r="D11499" i="1"/>
  <c r="E11499" i="1"/>
  <c r="D10860" i="1"/>
  <c r="E10860" i="1"/>
  <c r="D11336" i="1"/>
  <c r="E11336" i="1"/>
  <c r="D11500" i="1"/>
  <c r="E11500" i="1"/>
  <c r="D11501" i="1"/>
  <c r="E11501" i="1"/>
  <c r="D11502" i="1"/>
  <c r="E11502" i="1"/>
  <c r="D11503" i="1"/>
  <c r="E11503" i="1"/>
  <c r="D10532" i="1"/>
  <c r="E10532" i="1"/>
  <c r="D11504" i="1"/>
  <c r="E11504" i="1"/>
  <c r="D10533" i="1"/>
  <c r="E10533" i="1"/>
  <c r="D10534" i="1"/>
  <c r="E10534" i="1"/>
  <c r="D10535" i="1"/>
  <c r="E10535" i="1"/>
  <c r="D10536" i="1"/>
  <c r="E10536" i="1"/>
  <c r="D11505" i="1"/>
  <c r="E11505" i="1"/>
  <c r="D10861" i="1"/>
  <c r="E10861" i="1"/>
  <c r="D11506" i="1"/>
  <c r="E11506" i="1"/>
  <c r="D11507" i="1"/>
  <c r="E11507" i="1"/>
  <c r="D11508" i="1"/>
  <c r="E11508" i="1"/>
  <c r="D11088" i="1"/>
  <c r="E11088" i="1"/>
  <c r="D10537" i="1"/>
  <c r="E10537" i="1"/>
  <c r="D10862" i="1"/>
  <c r="E10862" i="1"/>
  <c r="D11337" i="1"/>
  <c r="E11337" i="1"/>
  <c r="D11089" i="1"/>
  <c r="E11089" i="1"/>
  <c r="D10863" i="1"/>
  <c r="E10863" i="1"/>
  <c r="D11090" i="1"/>
  <c r="E11090" i="1"/>
  <c r="D11338" i="1"/>
  <c r="E11338" i="1"/>
  <c r="D10864" i="1"/>
  <c r="E10864" i="1"/>
  <c r="D10865" i="1"/>
  <c r="E10865" i="1"/>
  <c r="D11339" i="1"/>
  <c r="E11339" i="1"/>
  <c r="D11509" i="1"/>
  <c r="E11509" i="1"/>
  <c r="D10866" i="1"/>
  <c r="E10866" i="1"/>
  <c r="D10867" i="1"/>
  <c r="E10867" i="1"/>
  <c r="D10868" i="1"/>
  <c r="E10868" i="1"/>
  <c r="D11510" i="1"/>
  <c r="E11510" i="1"/>
  <c r="D11511" i="1"/>
  <c r="E11511" i="1"/>
  <c r="D11512" i="1"/>
  <c r="E11512" i="1"/>
  <c r="D11091" i="1"/>
  <c r="E11091" i="1"/>
  <c r="D11092" i="1"/>
  <c r="E11092" i="1"/>
  <c r="D10869" i="1"/>
  <c r="E10869" i="1"/>
  <c r="D10870" i="1"/>
  <c r="E10870" i="1"/>
  <c r="D10871" i="1"/>
  <c r="E10871" i="1"/>
  <c r="D10872" i="1"/>
  <c r="E10872" i="1"/>
  <c r="D10873" i="1"/>
  <c r="E10873" i="1"/>
  <c r="D10538" i="1"/>
  <c r="E10538" i="1"/>
  <c r="D10539" i="1"/>
  <c r="E10539" i="1"/>
  <c r="D10874" i="1"/>
  <c r="E10874" i="1"/>
  <c r="D10540" i="1"/>
  <c r="E10540" i="1"/>
  <c r="D10875" i="1"/>
  <c r="E10875" i="1"/>
  <c r="D11093" i="1"/>
  <c r="E11093" i="1"/>
  <c r="D11094" i="1"/>
  <c r="E11094" i="1"/>
  <c r="D10876" i="1"/>
  <c r="E10876" i="1"/>
  <c r="D11513" i="1"/>
  <c r="E11513" i="1"/>
  <c r="D11514" i="1"/>
  <c r="E11514" i="1"/>
  <c r="D11515" i="1"/>
  <c r="E11515" i="1"/>
  <c r="D11516" i="1"/>
  <c r="E11516" i="1"/>
  <c r="D11517" i="1"/>
  <c r="E11517" i="1"/>
  <c r="D10541" i="1"/>
  <c r="E10541" i="1"/>
  <c r="D10877" i="1"/>
  <c r="E10877" i="1"/>
  <c r="D10878" i="1"/>
  <c r="E10878" i="1"/>
  <c r="D10879" i="1"/>
  <c r="E10879" i="1"/>
  <c r="D10880" i="1"/>
  <c r="E10880" i="1"/>
  <c r="D10881" i="1"/>
  <c r="E10881" i="1"/>
  <c r="D10882" i="1"/>
  <c r="E10882" i="1"/>
  <c r="D10883" i="1"/>
  <c r="E10883" i="1"/>
  <c r="D10884" i="1"/>
  <c r="E10884" i="1"/>
  <c r="D10885" i="1"/>
  <c r="E10885" i="1"/>
  <c r="D11095" i="1"/>
  <c r="E11095" i="1"/>
  <c r="D11096" i="1"/>
  <c r="E11096" i="1"/>
  <c r="D10542" i="1"/>
  <c r="E10542" i="1"/>
  <c r="D11097" i="1"/>
  <c r="E11097" i="1"/>
  <c r="D11518" i="1"/>
  <c r="E11518" i="1"/>
  <c r="D10543" i="1"/>
  <c r="E10543" i="1"/>
  <c r="D10886" i="1"/>
  <c r="E10886" i="1"/>
  <c r="D11098" i="1"/>
  <c r="E11098" i="1"/>
  <c r="D11099" i="1"/>
  <c r="E11099" i="1"/>
  <c r="D11100" i="1"/>
  <c r="E11100" i="1"/>
  <c r="D11101" i="1"/>
  <c r="E11101" i="1"/>
  <c r="D10544" i="1"/>
  <c r="E10544" i="1"/>
  <c r="D11340" i="1"/>
  <c r="E11340" i="1"/>
  <c r="D10545" i="1"/>
  <c r="E10545" i="1"/>
  <c r="D10546" i="1"/>
  <c r="E10546" i="1"/>
  <c r="D10547" i="1"/>
  <c r="E10547" i="1"/>
  <c r="D10548" i="1"/>
  <c r="E10548" i="1"/>
  <c r="D10549" i="1"/>
  <c r="E10549" i="1"/>
  <c r="D10550" i="1"/>
  <c r="E10550" i="1"/>
  <c r="D10551" i="1"/>
  <c r="E10551" i="1"/>
  <c r="D10552" i="1"/>
  <c r="E10552" i="1"/>
  <c r="D11102" i="1"/>
  <c r="E11102" i="1"/>
  <c r="D11103" i="1"/>
  <c r="E11103" i="1"/>
  <c r="D10553" i="1"/>
  <c r="E10553" i="1"/>
  <c r="D10554" i="1"/>
  <c r="E10554" i="1"/>
  <c r="D11104" i="1"/>
  <c r="E11104" i="1"/>
  <c r="D11105" i="1"/>
  <c r="E11105" i="1"/>
  <c r="D10555" i="1"/>
  <c r="E10555" i="1"/>
  <c r="D11106" i="1"/>
  <c r="E11106" i="1"/>
  <c r="D11341" i="1"/>
  <c r="E11341" i="1"/>
  <c r="D11342" i="1"/>
  <c r="E11342" i="1"/>
  <c r="D10556" i="1"/>
  <c r="E10556" i="1"/>
  <c r="D10557" i="1"/>
  <c r="E10557" i="1"/>
  <c r="D10558" i="1"/>
  <c r="E10558" i="1"/>
  <c r="D11519" i="1"/>
  <c r="E11519" i="1"/>
  <c r="D11520" i="1"/>
  <c r="E11520" i="1"/>
  <c r="D11107" i="1"/>
  <c r="E11107" i="1"/>
  <c r="D10887" i="1"/>
  <c r="E10887" i="1"/>
  <c r="D11521" i="1"/>
  <c r="E11521" i="1"/>
  <c r="D11522" i="1"/>
  <c r="E11522" i="1"/>
  <c r="D11343" i="1"/>
  <c r="E11343" i="1"/>
  <c r="D11108" i="1"/>
  <c r="E11108" i="1"/>
  <c r="D11109" i="1"/>
  <c r="E11109" i="1"/>
  <c r="D11110" i="1"/>
  <c r="E11110" i="1"/>
  <c r="D10888" i="1"/>
  <c r="E10888" i="1"/>
  <c r="D11111" i="1"/>
  <c r="E11111" i="1"/>
  <c r="D11344" i="1"/>
  <c r="E11344" i="1"/>
  <c r="D11345" i="1"/>
  <c r="E11345" i="1"/>
  <c r="D11112" i="1"/>
  <c r="E11112" i="1"/>
  <c r="D11523" i="1"/>
  <c r="E11523" i="1"/>
  <c r="D10559" i="1"/>
  <c r="E10559" i="1"/>
  <c r="D11524" i="1"/>
  <c r="E11524" i="1"/>
  <c r="D10560" i="1"/>
  <c r="E10560" i="1"/>
  <c r="D10561" i="1"/>
  <c r="E10561" i="1"/>
  <c r="D10562" i="1"/>
  <c r="E10562" i="1"/>
  <c r="D10563" i="1"/>
  <c r="E10563" i="1"/>
  <c r="D10564" i="1"/>
  <c r="E10564" i="1"/>
  <c r="D10889" i="1"/>
  <c r="E10889" i="1"/>
  <c r="D11113" i="1"/>
  <c r="E11113" i="1"/>
  <c r="D11525" i="1"/>
  <c r="E11525" i="1"/>
  <c r="D10565" i="1"/>
  <c r="E10565" i="1"/>
  <c r="D11526" i="1"/>
  <c r="E11526" i="1"/>
  <c r="D204" i="1"/>
  <c r="E204" i="1"/>
  <c r="D205" i="1"/>
  <c r="E205" i="1"/>
  <c r="D10890" i="1"/>
  <c r="E10890" i="1"/>
  <c r="D10891" i="1"/>
  <c r="E10891" i="1"/>
  <c r="D10892" i="1"/>
  <c r="E10892" i="1"/>
  <c r="D10893" i="1"/>
  <c r="E10893" i="1"/>
  <c r="D10894" i="1"/>
  <c r="E10894" i="1"/>
  <c r="D11114" i="1"/>
  <c r="E11114" i="1"/>
  <c r="D11115" i="1"/>
  <c r="E11115" i="1"/>
  <c r="D11116" i="1"/>
  <c r="E11116" i="1"/>
  <c r="D11117" i="1"/>
  <c r="E11117" i="1"/>
  <c r="D10895" i="1"/>
  <c r="E10895" i="1"/>
  <c r="D10896" i="1"/>
  <c r="E10896" i="1"/>
  <c r="D11527" i="1"/>
  <c r="E11527" i="1"/>
  <c r="D11118" i="1"/>
  <c r="E11118" i="1"/>
  <c r="D11528" i="1"/>
  <c r="E11528" i="1"/>
  <c r="D11346" i="1"/>
  <c r="E11346" i="1"/>
  <c r="D11347" i="1"/>
  <c r="E11347" i="1"/>
  <c r="D11119" i="1"/>
  <c r="E11119" i="1"/>
  <c r="D11529" i="1"/>
  <c r="E11529" i="1"/>
  <c r="D11348" i="1"/>
  <c r="E11348" i="1"/>
  <c r="D10566" i="1"/>
  <c r="E10566" i="1"/>
  <c r="D10897" i="1"/>
  <c r="E10897" i="1"/>
  <c r="D11120" i="1"/>
  <c r="E11120" i="1"/>
  <c r="D11530" i="1"/>
  <c r="E11530" i="1"/>
  <c r="D11531" i="1"/>
  <c r="E11531" i="1"/>
  <c r="D11532" i="1"/>
  <c r="E11532" i="1"/>
  <c r="D11349" i="1"/>
  <c r="E11349" i="1"/>
  <c r="D10567" i="1"/>
  <c r="E10567" i="1"/>
  <c r="D10568" i="1"/>
  <c r="E10568" i="1"/>
  <c r="D10898" i="1"/>
  <c r="E10898" i="1"/>
  <c r="D10899" i="1"/>
  <c r="E10899" i="1"/>
  <c r="D206" i="1"/>
  <c r="E206" i="1"/>
  <c r="D10900" i="1"/>
  <c r="E10900" i="1"/>
  <c r="D11533" i="1"/>
  <c r="E11533" i="1"/>
  <c r="D10901" i="1"/>
  <c r="E10901" i="1"/>
  <c r="D11121" i="1"/>
  <c r="E11121" i="1"/>
  <c r="D11122" i="1"/>
  <c r="E11122" i="1"/>
  <c r="D11534" i="1"/>
  <c r="E11534" i="1"/>
  <c r="D11350" i="1"/>
  <c r="E11350" i="1"/>
  <c r="D11123" i="1"/>
  <c r="E11123" i="1"/>
  <c r="D10569" i="1"/>
  <c r="E10569" i="1"/>
  <c r="D10902" i="1"/>
  <c r="E10902" i="1"/>
  <c r="D10903" i="1"/>
  <c r="E10903" i="1"/>
  <c r="D10904" i="1"/>
  <c r="E10904" i="1"/>
  <c r="D11124" i="1"/>
  <c r="E11124" i="1"/>
  <c r="D10570" i="1"/>
  <c r="E10570" i="1"/>
  <c r="D10905" i="1"/>
  <c r="E10905" i="1"/>
  <c r="D10906" i="1"/>
  <c r="E10906" i="1"/>
  <c r="D10907" i="1"/>
  <c r="E10907" i="1"/>
  <c r="D10571" i="1"/>
  <c r="E10571" i="1"/>
  <c r="D10572" i="1"/>
  <c r="E10572" i="1"/>
  <c r="D10573" i="1"/>
  <c r="E10573" i="1"/>
  <c r="D10574" i="1"/>
  <c r="E10574" i="1"/>
  <c r="D10575" i="1"/>
  <c r="E10575" i="1"/>
  <c r="D11351" i="1"/>
  <c r="E11351" i="1"/>
  <c r="D11352" i="1"/>
  <c r="E11352" i="1"/>
  <c r="D11353" i="1"/>
  <c r="E11353" i="1"/>
  <c r="D11354" i="1"/>
  <c r="E11354" i="1"/>
  <c r="D11355" i="1"/>
  <c r="E11355" i="1"/>
  <c r="D10576" i="1"/>
  <c r="E10576" i="1"/>
  <c r="D10577" i="1"/>
  <c r="E10577" i="1"/>
  <c r="D11535" i="1"/>
  <c r="E11535" i="1"/>
  <c r="D11536" i="1"/>
  <c r="E11536" i="1"/>
  <c r="D11125" i="1"/>
  <c r="E11125" i="1"/>
  <c r="D11126" i="1"/>
  <c r="E11126" i="1"/>
  <c r="D11127" i="1"/>
  <c r="E11127" i="1"/>
  <c r="D11356" i="1"/>
  <c r="E11356" i="1"/>
  <c r="D10908" i="1"/>
  <c r="E10908" i="1"/>
  <c r="D10909" i="1"/>
  <c r="E10909" i="1"/>
  <c r="D10910" i="1"/>
  <c r="E10910" i="1"/>
  <c r="D10911" i="1"/>
  <c r="E10911" i="1"/>
  <c r="D10912" i="1"/>
  <c r="E10912" i="1"/>
  <c r="D10578" i="1"/>
  <c r="E10578" i="1"/>
  <c r="D207" i="1"/>
  <c r="E207" i="1"/>
  <c r="D10913" i="1"/>
  <c r="E10913" i="1"/>
  <c r="D10914" i="1"/>
  <c r="E10914" i="1"/>
  <c r="D11537" i="1"/>
  <c r="E11537" i="1"/>
  <c r="D11128" i="1"/>
  <c r="E11128" i="1"/>
  <c r="D11538" i="1"/>
  <c r="E11538" i="1"/>
  <c r="D11357" i="1"/>
  <c r="E11357" i="1"/>
  <c r="D11539" i="1"/>
  <c r="E11539" i="1"/>
  <c r="D10915" i="1"/>
  <c r="E10915" i="1"/>
  <c r="D10579" i="1"/>
  <c r="E10579" i="1"/>
  <c r="D11129" i="1"/>
  <c r="E11129" i="1"/>
  <c r="D11358" i="1"/>
  <c r="E11358" i="1"/>
  <c r="D10580" i="1"/>
  <c r="E10580" i="1"/>
  <c r="D10916" i="1"/>
  <c r="E10916" i="1"/>
  <c r="D208" i="1"/>
  <c r="E208" i="1"/>
  <c r="D11540" i="1"/>
  <c r="E11540" i="1"/>
  <c r="D10917" i="1"/>
  <c r="E10917" i="1"/>
  <c r="D10581" i="1"/>
  <c r="E10581" i="1"/>
  <c r="D10582" i="1"/>
  <c r="E10582" i="1"/>
  <c r="D10583" i="1"/>
  <c r="E10583" i="1"/>
  <c r="D10918" i="1"/>
  <c r="E10918" i="1"/>
  <c r="D10584" i="1"/>
  <c r="E10584" i="1"/>
  <c r="D10585" i="1"/>
  <c r="E10585" i="1"/>
  <c r="D10919" i="1"/>
  <c r="E10919" i="1"/>
  <c r="D10920" i="1"/>
  <c r="E10920" i="1"/>
  <c r="D10921" i="1"/>
  <c r="E10921" i="1"/>
  <c r="D10922" i="1"/>
  <c r="E10922" i="1"/>
  <c r="D10923" i="1"/>
  <c r="E10923" i="1"/>
  <c r="D11541" i="1"/>
  <c r="E11541" i="1"/>
  <c r="D11542" i="1"/>
  <c r="E11542" i="1"/>
  <c r="D209" i="1"/>
  <c r="E209" i="1"/>
  <c r="D10586" i="1"/>
  <c r="E10586" i="1"/>
  <c r="D11130" i="1"/>
  <c r="E11130" i="1"/>
  <c r="D11131" i="1"/>
  <c r="E11131" i="1"/>
  <c r="D10924" i="1"/>
  <c r="E10924" i="1"/>
  <c r="D11543" i="1"/>
  <c r="E11543" i="1"/>
  <c r="D11544" i="1"/>
  <c r="E11544" i="1"/>
  <c r="D10925" i="1"/>
  <c r="E10925" i="1"/>
  <c r="D11132" i="1"/>
  <c r="E11132" i="1"/>
  <c r="D11545" i="1"/>
  <c r="E11545" i="1"/>
  <c r="D11546" i="1"/>
  <c r="E11546" i="1"/>
  <c r="D11359" i="1"/>
  <c r="E11359" i="1"/>
  <c r="D11360" i="1"/>
  <c r="E11360" i="1"/>
  <c r="D10926" i="1"/>
  <c r="E10926" i="1"/>
  <c r="D11133" i="1"/>
  <c r="E11133" i="1"/>
  <c r="D11547" i="1"/>
  <c r="E11547" i="1"/>
  <c r="D11548" i="1"/>
  <c r="E11548" i="1"/>
  <c r="D10587" i="1"/>
  <c r="E10587" i="1"/>
  <c r="D10588" i="1"/>
  <c r="E10588" i="1"/>
  <c r="D11134" i="1"/>
  <c r="E11134" i="1"/>
  <c r="D11361" i="1"/>
  <c r="E11361" i="1"/>
  <c r="D11362" i="1"/>
  <c r="E11362" i="1"/>
  <c r="D10589" i="1"/>
  <c r="E10589" i="1"/>
  <c r="D10590" i="1"/>
  <c r="E10590" i="1"/>
  <c r="D10591" i="1"/>
  <c r="E10591" i="1"/>
  <c r="D10592" i="1"/>
  <c r="E10592" i="1"/>
  <c r="D10593" i="1"/>
  <c r="E10593" i="1"/>
  <c r="D11135" i="1"/>
  <c r="E11135" i="1"/>
  <c r="D10594" i="1"/>
  <c r="E10594" i="1"/>
  <c r="D11136" i="1"/>
  <c r="E11136" i="1"/>
  <c r="D11549" i="1"/>
  <c r="E11549" i="1"/>
  <c r="D11137" i="1"/>
  <c r="E11137" i="1"/>
  <c r="D11550" i="1"/>
  <c r="E11550" i="1"/>
  <c r="D11551" i="1"/>
  <c r="E11551" i="1"/>
  <c r="D11552" i="1"/>
  <c r="E11552" i="1"/>
  <c r="D11363" i="1"/>
  <c r="E11363" i="1"/>
  <c r="D11553" i="1"/>
  <c r="E11553" i="1"/>
  <c r="D11554" i="1"/>
  <c r="E11554" i="1"/>
  <c r="D11555" i="1"/>
  <c r="E11555" i="1"/>
  <c r="D11556" i="1"/>
  <c r="E11556" i="1"/>
  <c r="D11557" i="1"/>
  <c r="E11557" i="1"/>
  <c r="D11558" i="1"/>
  <c r="E11558" i="1"/>
  <c r="D11559" i="1"/>
  <c r="E11559" i="1"/>
  <c r="D11560" i="1"/>
  <c r="E11560" i="1"/>
  <c r="D10595" i="1"/>
  <c r="E10595" i="1"/>
  <c r="D10927" i="1"/>
  <c r="E10927" i="1"/>
  <c r="D11561" i="1"/>
  <c r="E11561" i="1"/>
  <c r="D11562" i="1"/>
  <c r="E11562" i="1"/>
  <c r="D11138" i="1"/>
  <c r="E11138" i="1"/>
  <c r="D10596" i="1"/>
  <c r="E10596" i="1"/>
  <c r="D10928" i="1"/>
  <c r="E10928" i="1"/>
  <c r="D11364" i="1"/>
  <c r="E11364" i="1"/>
  <c r="D11563" i="1"/>
  <c r="E11563" i="1"/>
  <c r="D10929" i="1"/>
  <c r="E10929" i="1"/>
  <c r="D10597" i="1"/>
  <c r="E10597" i="1"/>
  <c r="D10598" i="1"/>
  <c r="E10598" i="1"/>
  <c r="D10930" i="1"/>
  <c r="E10930" i="1"/>
  <c r="D11564" i="1"/>
  <c r="E11564" i="1"/>
  <c r="D11565" i="1"/>
  <c r="E11565" i="1"/>
  <c r="D10599" i="1"/>
  <c r="E10599" i="1"/>
  <c r="D11566" i="1"/>
  <c r="E11566" i="1"/>
  <c r="D11567" i="1"/>
  <c r="E11567" i="1"/>
  <c r="D11568" i="1"/>
  <c r="E11568" i="1"/>
  <c r="D10600" i="1"/>
  <c r="E10600" i="1"/>
  <c r="D10601" i="1"/>
  <c r="E10601" i="1"/>
  <c r="D11139" i="1"/>
  <c r="E11139" i="1"/>
  <c r="D11140" i="1"/>
  <c r="E11140" i="1"/>
  <c r="D10602" i="1"/>
  <c r="E10602" i="1"/>
  <c r="D11365" i="1"/>
  <c r="E11365" i="1"/>
  <c r="D10931" i="1"/>
  <c r="E10931" i="1"/>
  <c r="D10603" i="1"/>
  <c r="E10603" i="1"/>
  <c r="D11569" i="1"/>
  <c r="E11569" i="1"/>
  <c r="D11141" i="1"/>
  <c r="E11141" i="1"/>
  <c r="D10932" i="1"/>
  <c r="E10932" i="1"/>
  <c r="D10933" i="1"/>
  <c r="E10933" i="1"/>
  <c r="D10604" i="1"/>
  <c r="E10604" i="1"/>
  <c r="D10934" i="1"/>
  <c r="E10934" i="1"/>
  <c r="D10605" i="1"/>
  <c r="E10605" i="1"/>
  <c r="D10606" i="1"/>
  <c r="E10606" i="1"/>
  <c r="D10607" i="1"/>
  <c r="E10607" i="1"/>
  <c r="D11570" i="1"/>
  <c r="E11570" i="1"/>
  <c r="D11571" i="1"/>
  <c r="E11571" i="1"/>
  <c r="D11142" i="1"/>
  <c r="E11142" i="1"/>
  <c r="D10608" i="1"/>
  <c r="E10608" i="1"/>
  <c r="D10609" i="1"/>
  <c r="E10609" i="1"/>
  <c r="D10610" i="1"/>
  <c r="E10610" i="1"/>
  <c r="D10611" i="1"/>
  <c r="E10611" i="1"/>
  <c r="D11572" i="1"/>
  <c r="E11572" i="1"/>
  <c r="D11143" i="1"/>
  <c r="E11143" i="1"/>
  <c r="D11144" i="1"/>
  <c r="E11144" i="1"/>
  <c r="D11145" i="1"/>
  <c r="E11145" i="1"/>
  <c r="D11146" i="1"/>
  <c r="E11146" i="1"/>
  <c r="D11147" i="1"/>
  <c r="E11147" i="1"/>
  <c r="D11148" i="1"/>
  <c r="E11148" i="1"/>
  <c r="D11573" i="1"/>
  <c r="E11573" i="1"/>
  <c r="D10612" i="1"/>
  <c r="E10612" i="1"/>
  <c r="D210" i="1"/>
  <c r="E210" i="1"/>
  <c r="D10935" i="1"/>
  <c r="E10935" i="1"/>
  <c r="D11149" i="1"/>
  <c r="E11149" i="1"/>
  <c r="D11150" i="1"/>
  <c r="E11150" i="1"/>
  <c r="D11151" i="1"/>
  <c r="E11151" i="1"/>
  <c r="D11366" i="1"/>
  <c r="E11366" i="1"/>
  <c r="D10613" i="1"/>
  <c r="E10613" i="1"/>
  <c r="D11574" i="1"/>
  <c r="E11574" i="1"/>
  <c r="D11152" i="1"/>
  <c r="E11152" i="1"/>
  <c r="D10614" i="1"/>
  <c r="E10614" i="1"/>
  <c r="D11367" i="1"/>
  <c r="E11367" i="1"/>
  <c r="D10936" i="1"/>
  <c r="E10936" i="1"/>
  <c r="D11368" i="1"/>
  <c r="E11368" i="1"/>
  <c r="D11369" i="1"/>
  <c r="E11369" i="1"/>
  <c r="D11370" i="1"/>
  <c r="E11370" i="1"/>
  <c r="D11371" i="1"/>
  <c r="E11371" i="1"/>
  <c r="D11372" i="1"/>
  <c r="E11372" i="1"/>
  <c r="D10615" i="1"/>
  <c r="E10615" i="1"/>
  <c r="D11153" i="1"/>
  <c r="E11153" i="1"/>
  <c r="D11575" i="1"/>
  <c r="E11575" i="1"/>
  <c r="D10937" i="1"/>
  <c r="E10937" i="1"/>
  <c r="D211" i="1"/>
  <c r="E211" i="1"/>
  <c r="D11154" i="1"/>
  <c r="E11154" i="1"/>
  <c r="D11155" i="1"/>
  <c r="E11155" i="1"/>
  <c r="D11156" i="1"/>
  <c r="E11156" i="1"/>
  <c r="D11157" i="1"/>
  <c r="E11157" i="1"/>
  <c r="D10938" i="1"/>
  <c r="E10938" i="1"/>
  <c r="D212" i="1"/>
  <c r="E212" i="1"/>
  <c r="D11576" i="1"/>
  <c r="E11576" i="1"/>
  <c r="D11158" i="1"/>
  <c r="E11158" i="1"/>
  <c r="D11577" i="1"/>
  <c r="E11577" i="1"/>
  <c r="D10616" i="1"/>
  <c r="E10616" i="1"/>
  <c r="D10939" i="1"/>
  <c r="E10939" i="1"/>
  <c r="D11373" i="1"/>
  <c r="E11373" i="1"/>
  <c r="D11159" i="1"/>
  <c r="E11159" i="1"/>
  <c r="D10617" i="1"/>
  <c r="E10617" i="1"/>
  <c r="D11578" i="1"/>
  <c r="E11578" i="1"/>
  <c r="D10940" i="1"/>
  <c r="E10940" i="1"/>
  <c r="D10941" i="1"/>
  <c r="E10941" i="1"/>
  <c r="D10618" i="1"/>
  <c r="E10618" i="1"/>
  <c r="D10942" i="1"/>
  <c r="E10942" i="1"/>
  <c r="D11579" i="1"/>
  <c r="E11579" i="1"/>
  <c r="D10619" i="1"/>
  <c r="E10619" i="1"/>
  <c r="D10943" i="1"/>
  <c r="E10943" i="1"/>
  <c r="D10620" i="1"/>
  <c r="E10620" i="1"/>
  <c r="D11160" i="1"/>
  <c r="E11160" i="1"/>
  <c r="D11161" i="1"/>
  <c r="E11161" i="1"/>
  <c r="D11162" i="1"/>
  <c r="E11162" i="1"/>
  <c r="D11163" i="1"/>
  <c r="E11163" i="1"/>
  <c r="D11164" i="1"/>
  <c r="E11164" i="1"/>
  <c r="D11374" i="1"/>
  <c r="E11374" i="1"/>
  <c r="D213" i="1"/>
  <c r="E213" i="1"/>
  <c r="D214" i="1"/>
  <c r="E214" i="1"/>
  <c r="D10944" i="1"/>
  <c r="E10944" i="1"/>
  <c r="D11165" i="1"/>
  <c r="E11165" i="1"/>
  <c r="D10945" i="1"/>
  <c r="E10945" i="1"/>
  <c r="D10621" i="1"/>
  <c r="E10621" i="1"/>
  <c r="D10622" i="1"/>
  <c r="E10622" i="1"/>
  <c r="D11166" i="1"/>
  <c r="E11166" i="1"/>
  <c r="D11167" i="1"/>
  <c r="E11167" i="1"/>
  <c r="D11375" i="1"/>
  <c r="E11375" i="1"/>
  <c r="D11580" i="1"/>
  <c r="E11580" i="1"/>
  <c r="D10623" i="1"/>
  <c r="E10623" i="1"/>
  <c r="D10624" i="1"/>
  <c r="E10624" i="1"/>
  <c r="D11581" i="1"/>
  <c r="E11581" i="1"/>
  <c r="D11168" i="1"/>
  <c r="E11168" i="1"/>
  <c r="D11169" i="1"/>
  <c r="E11169" i="1"/>
  <c r="D11582" i="1"/>
  <c r="E11582" i="1"/>
  <c r="D11583" i="1"/>
  <c r="E11583" i="1"/>
  <c r="D11584" i="1"/>
  <c r="E11584" i="1"/>
  <c r="D11170" i="1"/>
  <c r="E11170" i="1"/>
  <c r="D11585" i="1"/>
  <c r="E11585" i="1"/>
  <c r="D11376" i="1"/>
  <c r="E11376" i="1"/>
  <c r="D11586" i="1"/>
  <c r="E11586" i="1"/>
  <c r="D11171" i="1"/>
  <c r="E11171" i="1"/>
  <c r="D11587" i="1"/>
  <c r="E11587" i="1"/>
  <c r="D11588" i="1"/>
  <c r="E11588" i="1"/>
  <c r="D11589" i="1"/>
  <c r="E11589" i="1"/>
  <c r="D11377" i="1"/>
  <c r="E11377" i="1"/>
  <c r="D11172" i="1"/>
  <c r="E11172" i="1"/>
  <c r="D11173" i="1"/>
  <c r="E11173" i="1"/>
  <c r="D11378" i="1"/>
  <c r="E11378" i="1"/>
  <c r="D11174" i="1"/>
  <c r="E11174" i="1"/>
  <c r="D11590" i="1"/>
  <c r="E11590" i="1"/>
  <c r="D11591" i="1"/>
  <c r="E11591" i="1"/>
  <c r="D11175" i="1"/>
  <c r="E11175" i="1"/>
  <c r="D11379" i="1"/>
  <c r="E11379" i="1"/>
  <c r="D11380" i="1"/>
  <c r="E11380" i="1"/>
  <c r="D11176" i="1"/>
  <c r="E11176" i="1"/>
  <c r="D11177" i="1"/>
  <c r="E11177" i="1"/>
  <c r="D11592" i="1"/>
  <c r="E11592" i="1"/>
  <c r="D11593" i="1"/>
  <c r="E11593" i="1"/>
  <c r="D11594" i="1"/>
  <c r="E11594" i="1"/>
  <c r="D11595" i="1"/>
  <c r="E11595" i="1"/>
  <c r="D11596" i="1"/>
  <c r="E11596" i="1"/>
  <c r="D11597" i="1"/>
  <c r="E11597" i="1"/>
  <c r="D11178" i="1"/>
  <c r="E11178" i="1"/>
  <c r="D10625" i="1"/>
  <c r="E10625" i="1"/>
  <c r="D11598" i="1"/>
  <c r="E11598" i="1"/>
  <c r="D11381" i="1"/>
  <c r="E11381" i="1"/>
  <c r="D11599" i="1"/>
  <c r="E11599" i="1"/>
  <c r="D11382" i="1"/>
  <c r="E11382" i="1"/>
  <c r="D11179" i="1"/>
  <c r="E11179" i="1"/>
  <c r="D11180" i="1"/>
  <c r="E11180" i="1"/>
  <c r="D11383" i="1"/>
  <c r="E11383" i="1"/>
  <c r="D11181" i="1"/>
  <c r="E11181" i="1"/>
  <c r="D11384" i="1"/>
  <c r="E11384" i="1"/>
  <c r="D10946" i="1"/>
  <c r="E10946" i="1"/>
  <c r="D10947" i="1"/>
  <c r="E10947" i="1"/>
  <c r="D10948" i="1"/>
  <c r="E10948" i="1"/>
  <c r="D11600" i="1"/>
  <c r="E11600" i="1"/>
  <c r="D10626" i="1"/>
  <c r="E10626" i="1"/>
  <c r="D11601" i="1"/>
  <c r="E11601" i="1"/>
  <c r="D215" i="1"/>
  <c r="E215" i="1"/>
  <c r="D11602" i="1"/>
  <c r="E11602" i="1"/>
  <c r="D11182" i="1"/>
  <c r="E11182" i="1"/>
  <c r="D10949" i="1"/>
  <c r="E10949" i="1"/>
  <c r="D11385" i="1"/>
  <c r="E11385" i="1"/>
  <c r="D11183" i="1"/>
  <c r="E11183" i="1"/>
  <c r="D11184" i="1"/>
  <c r="E11184" i="1"/>
  <c r="D11185" i="1"/>
  <c r="E11185" i="1"/>
  <c r="D11186" i="1"/>
  <c r="E11186" i="1"/>
  <c r="D11187" i="1"/>
  <c r="E11187" i="1"/>
  <c r="D10950" i="1"/>
  <c r="E10950" i="1"/>
  <c r="D11188" i="1"/>
  <c r="E11188" i="1"/>
  <c r="D11189" i="1"/>
  <c r="E11189" i="1"/>
  <c r="D216" i="1"/>
  <c r="E216" i="1"/>
  <c r="D10627" i="1"/>
  <c r="E10627" i="1"/>
  <c r="D11190" i="1"/>
  <c r="E11190" i="1"/>
  <c r="D10628" i="1"/>
  <c r="E10628" i="1"/>
  <c r="D11603" i="1"/>
  <c r="E11603" i="1"/>
  <c r="D11604" i="1"/>
  <c r="E11604" i="1"/>
  <c r="D10951" i="1"/>
  <c r="E10951" i="1"/>
  <c r="D11386" i="1"/>
  <c r="E11386" i="1"/>
  <c r="D11387" i="1"/>
  <c r="E11387" i="1"/>
  <c r="D10629" i="1"/>
  <c r="E10629" i="1"/>
  <c r="D10630" i="1"/>
  <c r="E10630" i="1"/>
  <c r="D10952" i="1"/>
  <c r="E10952" i="1"/>
  <c r="D11191" i="1"/>
  <c r="E11191" i="1"/>
  <c r="D11605" i="1"/>
  <c r="E11605" i="1"/>
  <c r="D11606" i="1"/>
  <c r="E11606" i="1"/>
  <c r="D11607" i="1"/>
  <c r="E11607" i="1"/>
  <c r="D11608" i="1"/>
  <c r="E11608" i="1"/>
  <c r="D11609" i="1"/>
  <c r="E11609" i="1"/>
  <c r="D11610" i="1"/>
  <c r="E11610" i="1"/>
  <c r="D11388" i="1"/>
  <c r="E11388" i="1"/>
  <c r="D10953" i="1"/>
  <c r="E10953" i="1"/>
  <c r="D11389" i="1"/>
  <c r="E11389" i="1"/>
  <c r="D10954" i="1"/>
  <c r="E10954" i="1"/>
  <c r="D10955" i="1"/>
  <c r="E10955" i="1"/>
  <c r="D10631" i="1"/>
  <c r="E10631" i="1"/>
  <c r="D11611" i="1"/>
  <c r="E11611" i="1"/>
  <c r="D10956" i="1"/>
  <c r="E10956" i="1"/>
  <c r="D10957" i="1"/>
  <c r="E10957" i="1"/>
  <c r="D10958" i="1"/>
  <c r="E10958" i="1"/>
  <c r="D11612" i="1"/>
  <c r="E11612" i="1"/>
  <c r="D11613" i="1"/>
  <c r="E11613" i="1"/>
  <c r="D11614" i="1"/>
  <c r="E11614" i="1"/>
  <c r="D11615" i="1"/>
  <c r="E11615" i="1"/>
  <c r="D11390" i="1"/>
  <c r="E11390" i="1"/>
  <c r="D11192" i="1"/>
  <c r="E11192" i="1"/>
  <c r="D11616" i="1"/>
  <c r="E11616" i="1"/>
  <c r="D11617" i="1"/>
  <c r="E11617" i="1"/>
  <c r="D11193" i="1"/>
  <c r="E11193" i="1"/>
  <c r="D11618" i="1"/>
  <c r="E11618" i="1"/>
  <c r="D10959" i="1"/>
  <c r="E10959" i="1"/>
  <c r="D11619" i="1"/>
  <c r="E11619" i="1"/>
  <c r="D11194" i="1"/>
  <c r="E11194" i="1"/>
  <c r="D11620" i="1"/>
  <c r="E11620" i="1"/>
  <c r="D11195" i="1"/>
  <c r="E11195" i="1"/>
  <c r="D11196" i="1"/>
  <c r="E11196" i="1"/>
  <c r="D11391" i="1"/>
  <c r="E11391" i="1"/>
  <c r="D11621" i="1"/>
  <c r="E11621" i="1"/>
  <c r="D11622" i="1"/>
  <c r="E11622" i="1"/>
  <c r="D10632" i="1"/>
  <c r="E10632" i="1"/>
  <c r="D217" i="1"/>
  <c r="E217" i="1"/>
  <c r="D11392" i="1"/>
  <c r="E11392" i="1"/>
  <c r="D11197" i="1"/>
  <c r="E11197" i="1"/>
  <c r="D10960" i="1"/>
  <c r="E10960" i="1"/>
  <c r="D11623" i="1"/>
  <c r="E11623" i="1"/>
  <c r="D11624" i="1"/>
  <c r="E11624" i="1"/>
  <c r="D11625" i="1"/>
  <c r="E11625" i="1"/>
  <c r="D11198" i="1"/>
  <c r="E11198" i="1"/>
  <c r="D10633" i="1"/>
  <c r="E10633" i="1"/>
  <c r="D11626" i="1"/>
  <c r="E11626" i="1"/>
  <c r="D10961" i="1"/>
  <c r="E10961" i="1"/>
  <c r="D11199" i="1"/>
  <c r="E11199" i="1"/>
  <c r="D218" i="1"/>
  <c r="E218" i="1"/>
  <c r="D11393" i="1"/>
  <c r="E11393" i="1"/>
  <c r="D10634" i="1"/>
  <c r="E10634" i="1"/>
  <c r="D11627" i="1"/>
  <c r="E11627" i="1"/>
  <c r="D11628" i="1"/>
  <c r="E11628" i="1"/>
  <c r="D10962" i="1"/>
  <c r="E10962" i="1"/>
  <c r="D10635" i="1"/>
  <c r="E10635" i="1"/>
  <c r="D10636" i="1"/>
  <c r="E10636" i="1"/>
  <c r="D10637" i="1"/>
  <c r="E10637" i="1"/>
  <c r="D10638" i="1"/>
  <c r="E10638" i="1"/>
  <c r="D11629" i="1"/>
  <c r="E11629" i="1"/>
  <c r="D11630" i="1"/>
  <c r="E11630" i="1"/>
  <c r="D11631" i="1"/>
  <c r="E11631" i="1"/>
  <c r="D11632" i="1"/>
  <c r="E11632" i="1"/>
  <c r="D11633" i="1"/>
  <c r="E11633" i="1"/>
  <c r="D11200" i="1"/>
  <c r="E11200" i="1"/>
  <c r="D11634" i="1"/>
  <c r="E11634" i="1"/>
  <c r="D10639" i="1"/>
  <c r="E10639" i="1"/>
  <c r="D11394" i="1"/>
  <c r="E11394" i="1"/>
  <c r="D11635" i="1"/>
  <c r="E11635" i="1"/>
  <c r="D11636" i="1"/>
  <c r="E11636" i="1"/>
  <c r="D11637" i="1"/>
  <c r="E11637" i="1"/>
  <c r="D11201" i="1"/>
  <c r="E11201" i="1"/>
  <c r="D10963" i="1"/>
  <c r="E10963" i="1"/>
  <c r="D11638" i="1"/>
  <c r="E11638" i="1"/>
  <c r="D11639" i="1"/>
  <c r="E11639" i="1"/>
  <c r="D11640" i="1"/>
  <c r="E11640" i="1"/>
  <c r="D11395" i="1"/>
  <c r="E11395" i="1"/>
  <c r="D11396" i="1"/>
  <c r="E11396" i="1"/>
  <c r="D11397" i="1"/>
  <c r="E11397" i="1"/>
  <c r="D11641" i="1"/>
  <c r="E11641" i="1"/>
  <c r="D11642" i="1"/>
  <c r="E11642" i="1"/>
  <c r="D11202" i="1"/>
  <c r="E11202" i="1"/>
  <c r="D11643" i="1"/>
  <c r="E11643" i="1"/>
  <c r="D10640" i="1"/>
  <c r="E10640" i="1"/>
  <c r="D11644" i="1"/>
  <c r="E11644" i="1"/>
  <c r="D11645" i="1"/>
  <c r="E11645" i="1"/>
  <c r="D10641" i="1"/>
  <c r="E10641" i="1"/>
  <c r="D11203" i="1"/>
  <c r="E11203" i="1"/>
  <c r="D10642" i="1"/>
  <c r="E10642" i="1"/>
  <c r="D10964" i="1"/>
  <c r="E10964" i="1"/>
  <c r="D10965" i="1"/>
  <c r="E10965" i="1"/>
  <c r="D10966" i="1"/>
  <c r="E10966" i="1"/>
  <c r="D10967" i="1"/>
  <c r="E10967" i="1"/>
  <c r="D10968" i="1"/>
  <c r="E10968" i="1"/>
  <c r="D10969" i="1"/>
  <c r="E10969" i="1"/>
  <c r="D10970" i="1"/>
  <c r="E10970" i="1"/>
  <c r="D11204" i="1"/>
  <c r="E11204" i="1"/>
  <c r="D219" i="1"/>
  <c r="E219" i="1"/>
  <c r="D220" i="1"/>
  <c r="E220" i="1"/>
  <c r="D10643" i="1"/>
  <c r="E10643" i="1"/>
  <c r="D10644" i="1"/>
  <c r="E10644" i="1"/>
  <c r="D11398" i="1"/>
  <c r="E11398" i="1"/>
  <c r="D11646" i="1"/>
  <c r="E11646" i="1"/>
  <c r="D10645" i="1"/>
  <c r="E10645" i="1"/>
  <c r="D10646" i="1"/>
  <c r="E10646" i="1"/>
  <c r="D221" i="1"/>
  <c r="E221" i="1"/>
  <c r="D10647" i="1"/>
  <c r="E10647" i="1"/>
  <c r="D222" i="1"/>
  <c r="E222" i="1"/>
  <c r="D10971" i="1"/>
  <c r="E10971" i="1"/>
  <c r="D10972" i="1"/>
  <c r="E10972" i="1"/>
  <c r="D10973" i="1"/>
  <c r="E10973" i="1"/>
  <c r="D10974" i="1"/>
  <c r="E10974" i="1"/>
  <c r="D10975" i="1"/>
  <c r="E10975" i="1"/>
  <c r="D10976" i="1"/>
  <c r="E10976" i="1"/>
  <c r="D10977" i="1"/>
  <c r="E10977" i="1"/>
  <c r="D11205" i="1"/>
  <c r="E11205" i="1"/>
  <c r="D223" i="1"/>
  <c r="E223" i="1"/>
  <c r="D11206" i="1"/>
  <c r="E11206" i="1"/>
  <c r="D11207" i="1"/>
  <c r="E11207" i="1"/>
  <c r="D11208" i="1"/>
  <c r="E11208" i="1"/>
  <c r="D11209" i="1"/>
  <c r="E11209" i="1"/>
  <c r="D224" i="1"/>
  <c r="E224" i="1"/>
  <c r="D11210" i="1"/>
  <c r="E11210" i="1"/>
  <c r="D11399" i="1"/>
  <c r="E11399" i="1"/>
  <c r="D11211" i="1"/>
  <c r="E11211" i="1"/>
  <c r="D11212" i="1"/>
  <c r="E11212" i="1"/>
  <c r="D11213" i="1"/>
  <c r="E11213" i="1"/>
  <c r="D11400" i="1"/>
  <c r="E11400" i="1"/>
  <c r="D11401" i="1"/>
  <c r="E11401" i="1"/>
  <c r="D11647" i="1"/>
  <c r="E11647" i="1"/>
  <c r="D11648" i="1"/>
  <c r="E11648" i="1"/>
  <c r="D11649" i="1"/>
  <c r="E11649" i="1"/>
  <c r="D11650" i="1"/>
  <c r="E11650" i="1"/>
  <c r="D11651" i="1"/>
  <c r="E11651" i="1"/>
  <c r="D11652" i="1"/>
  <c r="E11652" i="1"/>
  <c r="D11653" i="1"/>
  <c r="E11653" i="1"/>
  <c r="D11402" i="1"/>
  <c r="E11402" i="1"/>
  <c r="D10648" i="1"/>
  <c r="E10648" i="1"/>
  <c r="D10978" i="1"/>
  <c r="E10978" i="1"/>
  <c r="D11403" i="1"/>
  <c r="E11403" i="1"/>
  <c r="D11404" i="1"/>
  <c r="E11404" i="1"/>
  <c r="D10649" i="1"/>
  <c r="E10649" i="1"/>
  <c r="D10650" i="1"/>
  <c r="E10650" i="1"/>
  <c r="D10651" i="1"/>
  <c r="E10651" i="1"/>
  <c r="D11214" i="1"/>
  <c r="E11214" i="1"/>
  <c r="D11215" i="1"/>
  <c r="E11215" i="1"/>
  <c r="D225" i="1"/>
  <c r="E225" i="1"/>
  <c r="D11216" i="1"/>
  <c r="E11216" i="1"/>
  <c r="D11217" i="1"/>
  <c r="E11217" i="1"/>
  <c r="D11218" i="1"/>
  <c r="E11218" i="1"/>
  <c r="D11219" i="1"/>
  <c r="E11219" i="1"/>
  <c r="D10652" i="1"/>
  <c r="E10652" i="1"/>
  <c r="D226" i="1"/>
  <c r="E226" i="1"/>
  <c r="D11220" i="1"/>
  <c r="E11220" i="1"/>
  <c r="D10653" i="1"/>
  <c r="E10653" i="1"/>
  <c r="D10654" i="1"/>
  <c r="E10654" i="1"/>
  <c r="D10979" i="1"/>
  <c r="E10979" i="1"/>
  <c r="D10655" i="1"/>
  <c r="E10655" i="1"/>
  <c r="D11221" i="1"/>
  <c r="E11221" i="1"/>
  <c r="D10980" i="1"/>
  <c r="E10980" i="1"/>
  <c r="D10981" i="1"/>
  <c r="E10981" i="1"/>
  <c r="D10982" i="1"/>
  <c r="E10982" i="1"/>
  <c r="D10656" i="1"/>
  <c r="E10656" i="1"/>
  <c r="D10657" i="1"/>
  <c r="E10657" i="1"/>
  <c r="D10658" i="1"/>
  <c r="E10658" i="1"/>
  <c r="D10659" i="1"/>
  <c r="E10659" i="1"/>
  <c r="D11405" i="1"/>
  <c r="E11405" i="1"/>
  <c r="D11406" i="1"/>
  <c r="E11406" i="1"/>
  <c r="D11222" i="1"/>
  <c r="E11222" i="1"/>
  <c r="D10983" i="1"/>
  <c r="E10983" i="1"/>
  <c r="D10660" i="1"/>
  <c r="E10660" i="1"/>
  <c r="D11223" i="1"/>
  <c r="E11223" i="1"/>
  <c r="D227" i="1"/>
  <c r="E227" i="1"/>
  <c r="D228" i="1"/>
  <c r="E228" i="1"/>
  <c r="D229" i="1"/>
  <c r="E229" i="1"/>
  <c r="D230" i="1"/>
  <c r="E230" i="1"/>
  <c r="D10661" i="1"/>
  <c r="E10661" i="1"/>
  <c r="D10984" i="1"/>
  <c r="E10984" i="1"/>
  <c r="D10662" i="1"/>
  <c r="E10662" i="1"/>
  <c r="D10663" i="1"/>
  <c r="E10663" i="1"/>
  <c r="D11654" i="1"/>
  <c r="E11654" i="1"/>
  <c r="D10664" i="1"/>
  <c r="E10664" i="1"/>
  <c r="D10665" i="1"/>
  <c r="E10665" i="1"/>
  <c r="D10666" i="1"/>
  <c r="E10666" i="1"/>
  <c r="D10667" i="1"/>
  <c r="E10667" i="1"/>
  <c r="D10668" i="1"/>
  <c r="E10668" i="1"/>
  <c r="D10669" i="1"/>
  <c r="E10669" i="1"/>
  <c r="D10670" i="1"/>
  <c r="E10670" i="1"/>
  <c r="D10671" i="1"/>
  <c r="E10671" i="1"/>
  <c r="D10672" i="1"/>
  <c r="E10672" i="1"/>
  <c r="D10673" i="1"/>
  <c r="E10673" i="1"/>
  <c r="D10674" i="1"/>
  <c r="E10674" i="1"/>
  <c r="D10675" i="1"/>
  <c r="E10675" i="1"/>
  <c r="D10676" i="1"/>
  <c r="E10676" i="1"/>
  <c r="D10677" i="1"/>
  <c r="E10677" i="1"/>
  <c r="D10678" i="1"/>
  <c r="E10678" i="1"/>
  <c r="D10679" i="1"/>
  <c r="E10679" i="1"/>
  <c r="D11224" i="1"/>
  <c r="E11224" i="1"/>
  <c r="D10680" i="1"/>
  <c r="E10680" i="1"/>
  <c r="D11407" i="1"/>
  <c r="E11407" i="1"/>
  <c r="D11408" i="1"/>
  <c r="E11408" i="1"/>
  <c r="D11655" i="1"/>
  <c r="E11655" i="1"/>
  <c r="D10681" i="1"/>
  <c r="E10681" i="1"/>
  <c r="D10682" i="1"/>
  <c r="E10682" i="1"/>
  <c r="D10683" i="1"/>
  <c r="E10683" i="1"/>
  <c r="D10684" i="1"/>
  <c r="E10684" i="1"/>
  <c r="D10685" i="1"/>
  <c r="E10685" i="1"/>
  <c r="D10686" i="1"/>
  <c r="E10686" i="1"/>
  <c r="D10687" i="1"/>
  <c r="E10687" i="1"/>
  <c r="D10688" i="1"/>
  <c r="E10688" i="1"/>
  <c r="D10689" i="1"/>
  <c r="E10689" i="1"/>
  <c r="D10690" i="1"/>
  <c r="E10690" i="1"/>
  <c r="D10691" i="1"/>
  <c r="E10691" i="1"/>
  <c r="D10692" i="1"/>
  <c r="E10692" i="1"/>
  <c r="D10693" i="1"/>
  <c r="E10693" i="1"/>
  <c r="D10694" i="1"/>
  <c r="E10694" i="1"/>
  <c r="D10695" i="1"/>
  <c r="E10695" i="1"/>
  <c r="D10985" i="1"/>
  <c r="E10985" i="1"/>
  <c r="D10986" i="1"/>
  <c r="E10986" i="1"/>
  <c r="D11656" i="1"/>
  <c r="E11656" i="1"/>
  <c r="D11657" i="1"/>
  <c r="E11657" i="1"/>
  <c r="D11658" i="1"/>
  <c r="E11658" i="1"/>
  <c r="D11659" i="1"/>
  <c r="E11659" i="1"/>
  <c r="D11409" i="1"/>
  <c r="E11409" i="1"/>
  <c r="D11225" i="1"/>
  <c r="E11225" i="1"/>
  <c r="D11226" i="1"/>
  <c r="E11226" i="1"/>
  <c r="D10987" i="1"/>
  <c r="E10987" i="1"/>
  <c r="D11660" i="1"/>
  <c r="E11660" i="1"/>
  <c r="D10696" i="1"/>
  <c r="E10696" i="1"/>
  <c r="D11661" i="1"/>
  <c r="E11661" i="1"/>
  <c r="D11662" i="1"/>
  <c r="E11662" i="1"/>
  <c r="D11663" i="1"/>
  <c r="E11663" i="1"/>
  <c r="D11664" i="1"/>
  <c r="E11664" i="1"/>
  <c r="D11665" i="1"/>
  <c r="E11665" i="1"/>
  <c r="D11666" i="1"/>
  <c r="E11666" i="1"/>
  <c r="D11667" i="1"/>
  <c r="E11667" i="1"/>
  <c r="D11410" i="1"/>
  <c r="E11410" i="1"/>
  <c r="D11227" i="1"/>
  <c r="E11227" i="1"/>
  <c r="D11411" i="1"/>
  <c r="E11411" i="1"/>
  <c r="D11228" i="1"/>
  <c r="E11228" i="1"/>
  <c r="D11668" i="1"/>
  <c r="E11668" i="1"/>
  <c r="D11669" i="1"/>
  <c r="E11669" i="1"/>
  <c r="D11229" i="1"/>
  <c r="E11229" i="1"/>
  <c r="D11670" i="1"/>
  <c r="E11670" i="1"/>
  <c r="D11671" i="1"/>
  <c r="E11671" i="1"/>
  <c r="D11230" i="1"/>
  <c r="E11230" i="1"/>
  <c r="D11672" i="1"/>
  <c r="E11672" i="1"/>
  <c r="D11231" i="1"/>
  <c r="E11231" i="1"/>
  <c r="D10697" i="1"/>
  <c r="E10697" i="1"/>
  <c r="D11412" i="1"/>
  <c r="E11412" i="1"/>
  <c r="D10698" i="1"/>
  <c r="E10698" i="1"/>
  <c r="D11232" i="1"/>
  <c r="E11232" i="1"/>
  <c r="D11673" i="1"/>
  <c r="E11673" i="1"/>
  <c r="D10699" i="1"/>
  <c r="E10699" i="1"/>
  <c r="D11674" i="1"/>
  <c r="E11674" i="1"/>
  <c r="D11675" i="1"/>
  <c r="E11675" i="1"/>
  <c r="D11676" i="1"/>
  <c r="E11676" i="1"/>
  <c r="D231" i="1"/>
  <c r="E231" i="1"/>
  <c r="D11677" i="1"/>
  <c r="E11677" i="1"/>
  <c r="D11678" i="1"/>
  <c r="E11678" i="1"/>
  <c r="D11679" i="1"/>
  <c r="E11679" i="1"/>
  <c r="D11680" i="1"/>
  <c r="E11680" i="1"/>
  <c r="D11681" i="1"/>
  <c r="E11681" i="1"/>
  <c r="D11413" i="1"/>
  <c r="E11413" i="1"/>
  <c r="D11682" i="1"/>
  <c r="E11682" i="1"/>
  <c r="D11233" i="1"/>
  <c r="E11233" i="1"/>
  <c r="D11414" i="1"/>
  <c r="E11414" i="1"/>
  <c r="D10700" i="1"/>
  <c r="E10700" i="1"/>
  <c r="D11415" i="1"/>
  <c r="E11415" i="1"/>
  <c r="D10701" i="1"/>
  <c r="E10701" i="1"/>
  <c r="D11234" i="1"/>
  <c r="E11234" i="1"/>
  <c r="D11235" i="1"/>
  <c r="E11235" i="1"/>
  <c r="D11683" i="1"/>
  <c r="E11683" i="1"/>
  <c r="D11684" i="1"/>
  <c r="E11684" i="1"/>
  <c r="D11685" i="1"/>
  <c r="E11685" i="1"/>
  <c r="D11416" i="1"/>
  <c r="E11416" i="1"/>
  <c r="D11236" i="1"/>
  <c r="E11236" i="1"/>
  <c r="D232" i="1"/>
  <c r="E232" i="1"/>
  <c r="D11686" i="1"/>
  <c r="E11686" i="1"/>
  <c r="D10988" i="1"/>
  <c r="E10988" i="1"/>
  <c r="D10702" i="1"/>
  <c r="E10702" i="1"/>
  <c r="D233" i="1"/>
  <c r="E233" i="1"/>
  <c r="D11237" i="1"/>
  <c r="E11237" i="1"/>
  <c r="D11238" i="1"/>
  <c r="E11238" i="1"/>
  <c r="D11239" i="1"/>
  <c r="E11239" i="1"/>
  <c r="D11240" i="1"/>
  <c r="E11240" i="1"/>
  <c r="D11687" i="1"/>
  <c r="E11687" i="1"/>
  <c r="D11688" i="1"/>
  <c r="E11688" i="1"/>
  <c r="D11241" i="1"/>
  <c r="E11241" i="1"/>
  <c r="D11242" i="1"/>
  <c r="E11242" i="1"/>
  <c r="D10703" i="1"/>
  <c r="E10703" i="1"/>
  <c r="D11243" i="1"/>
  <c r="E11243" i="1"/>
  <c r="D10704" i="1"/>
  <c r="E10704" i="1"/>
  <c r="D10705" i="1"/>
  <c r="E10705" i="1"/>
  <c r="D10706" i="1"/>
  <c r="E10706" i="1"/>
  <c r="D11244" i="1"/>
  <c r="E11244" i="1"/>
  <c r="D11689" i="1"/>
  <c r="E11689" i="1"/>
  <c r="D10989" i="1"/>
  <c r="E10989" i="1"/>
  <c r="D11245" i="1"/>
  <c r="E11245" i="1"/>
  <c r="D11690" i="1"/>
  <c r="E11690" i="1"/>
  <c r="D11691" i="1"/>
  <c r="E11691" i="1"/>
  <c r="D11692" i="1"/>
  <c r="E11692" i="1"/>
  <c r="D10990" i="1"/>
  <c r="E10990" i="1"/>
  <c r="D11693" i="1"/>
  <c r="E11693" i="1"/>
  <c r="D11694" i="1"/>
  <c r="E11694" i="1"/>
  <c r="D11695" i="1"/>
  <c r="E11695" i="1"/>
  <c r="D11696" i="1"/>
  <c r="E11696" i="1"/>
  <c r="D11697" i="1"/>
  <c r="E11697" i="1"/>
  <c r="D11698" i="1"/>
  <c r="E11698" i="1"/>
  <c r="D11246" i="1"/>
  <c r="E11246" i="1"/>
  <c r="D10707" i="1"/>
  <c r="E10707" i="1"/>
  <c r="D11247" i="1"/>
  <c r="E11247" i="1"/>
  <c r="D10991" i="1"/>
  <c r="E10991" i="1"/>
  <c r="D10992" i="1"/>
  <c r="E10992" i="1"/>
  <c r="D10708" i="1"/>
  <c r="E10708" i="1"/>
  <c r="D11417" i="1"/>
  <c r="E11417" i="1"/>
  <c r="D10709" i="1"/>
  <c r="E10709" i="1"/>
  <c r="D11699" i="1"/>
  <c r="E11699" i="1"/>
  <c r="D11248" i="1"/>
  <c r="E11248" i="1"/>
  <c r="D11418" i="1"/>
  <c r="E11418" i="1"/>
  <c r="D11700" i="1"/>
  <c r="E11700" i="1"/>
  <c r="D11701" i="1"/>
  <c r="E11701" i="1"/>
  <c r="D11702" i="1"/>
  <c r="E11702" i="1"/>
  <c r="D11419" i="1"/>
  <c r="E11419" i="1"/>
  <c r="D11703" i="1"/>
  <c r="E11703" i="1"/>
  <c r="D11420" i="1"/>
  <c r="E11420" i="1"/>
  <c r="D11249" i="1"/>
  <c r="E11249" i="1"/>
  <c r="D11250" i="1"/>
  <c r="E11250" i="1"/>
  <c r="D11421" i="1"/>
  <c r="E11421" i="1"/>
  <c r="D11704" i="1"/>
  <c r="E11704" i="1"/>
  <c r="D11251" i="1"/>
  <c r="E11251" i="1"/>
  <c r="D11705" i="1"/>
  <c r="E11705" i="1"/>
  <c r="D11252" i="1"/>
  <c r="E11252" i="1"/>
  <c r="D11706" i="1"/>
  <c r="E11706" i="1"/>
  <c r="D10993" i="1"/>
  <c r="E10993" i="1"/>
  <c r="D234" i="1"/>
  <c r="E234" i="1"/>
  <c r="D11422" i="1"/>
  <c r="E11422" i="1"/>
  <c r="D11423" i="1"/>
  <c r="E11423" i="1"/>
  <c r="D11424" i="1"/>
  <c r="E11424" i="1"/>
  <c r="D11425" i="1"/>
  <c r="E11425" i="1"/>
  <c r="D11426" i="1"/>
  <c r="E11426" i="1"/>
  <c r="D11707" i="1"/>
  <c r="E11707" i="1"/>
  <c r="D11708" i="1"/>
  <c r="E11708" i="1"/>
  <c r="D11709" i="1"/>
  <c r="E11709" i="1"/>
  <c r="D11427" i="1"/>
  <c r="E11427" i="1"/>
  <c r="D11710" i="1"/>
  <c r="E11710" i="1"/>
  <c r="D10710" i="1"/>
  <c r="E10710" i="1"/>
  <c r="D11711" i="1"/>
  <c r="E11711" i="1"/>
  <c r="D11253" i="1"/>
  <c r="E11253" i="1"/>
  <c r="D11254" i="1"/>
  <c r="E11254" i="1"/>
  <c r="D10994" i="1"/>
  <c r="E10994" i="1"/>
  <c r="D11255" i="1"/>
  <c r="E11255" i="1"/>
  <c r="D11712" i="1"/>
  <c r="E11712" i="1"/>
  <c r="D11428" i="1"/>
  <c r="E11428" i="1"/>
  <c r="D11429" i="1"/>
  <c r="E11429" i="1"/>
  <c r="D11256" i="1"/>
  <c r="E11256" i="1"/>
  <c r="D11713" i="1"/>
  <c r="E11713" i="1"/>
  <c r="D10995" i="1"/>
  <c r="E10995" i="1"/>
  <c r="D11257" i="1"/>
  <c r="E11257" i="1"/>
  <c r="D10996" i="1"/>
  <c r="E10996" i="1"/>
  <c r="D10711" i="1"/>
  <c r="E10711" i="1"/>
  <c r="D10712" i="1"/>
  <c r="E10712" i="1"/>
  <c r="D10713" i="1"/>
  <c r="E10713" i="1"/>
  <c r="D10714" i="1"/>
  <c r="E10714" i="1"/>
  <c r="D11258" i="1"/>
  <c r="E11258" i="1"/>
  <c r="D10997" i="1"/>
  <c r="E10997" i="1"/>
  <c r="D235" i="1"/>
  <c r="E235" i="1"/>
  <c r="D10998" i="1"/>
  <c r="E10998" i="1"/>
  <c r="D10999" i="1"/>
  <c r="E10999" i="1"/>
  <c r="D11000" i="1"/>
  <c r="E11000" i="1"/>
  <c r="D11001" i="1"/>
  <c r="E11001" i="1"/>
  <c r="D11714" i="1"/>
  <c r="E11714" i="1"/>
  <c r="D10715" i="1"/>
  <c r="E10715" i="1"/>
  <c r="D11715" i="1"/>
  <c r="E11715" i="1"/>
  <c r="D11716" i="1"/>
  <c r="E11716" i="1"/>
  <c r="D11430" i="1"/>
  <c r="E11430" i="1"/>
  <c r="D11431" i="1"/>
  <c r="E11431" i="1"/>
  <c r="D11432" i="1"/>
  <c r="E11432" i="1"/>
  <c r="D11433" i="1"/>
  <c r="E11433" i="1"/>
  <c r="D10716" i="1"/>
  <c r="E10716" i="1"/>
  <c r="D10717" i="1"/>
  <c r="E10717" i="1"/>
  <c r="D11002" i="1"/>
  <c r="E11002" i="1"/>
  <c r="D11717" i="1"/>
  <c r="E11717" i="1"/>
  <c r="D11434" i="1"/>
  <c r="E11434" i="1"/>
  <c r="D11435" i="1"/>
  <c r="E11435" i="1"/>
  <c r="D11436" i="1"/>
  <c r="E11436" i="1"/>
  <c r="D11718" i="1"/>
  <c r="E11718" i="1"/>
  <c r="D11719" i="1"/>
  <c r="E11719" i="1"/>
  <c r="D11720" i="1"/>
  <c r="E11720" i="1"/>
  <c r="D10718" i="1"/>
  <c r="E10718" i="1"/>
  <c r="D10719" i="1"/>
  <c r="E10719" i="1"/>
  <c r="D11721" i="1"/>
  <c r="E11721" i="1"/>
  <c r="D11722" i="1"/>
  <c r="E11722" i="1"/>
  <c r="D11003" i="1"/>
  <c r="E11003" i="1"/>
  <c r="D11004" i="1"/>
  <c r="E11004" i="1"/>
  <c r="D11723" i="1"/>
  <c r="E11723" i="1"/>
  <c r="D10720" i="1"/>
  <c r="E10720" i="1"/>
  <c r="D10721" i="1"/>
  <c r="E10721" i="1"/>
  <c r="D11005" i="1"/>
  <c r="E11005" i="1"/>
  <c r="D11006" i="1"/>
  <c r="E11006" i="1"/>
  <c r="D11007" i="1"/>
  <c r="E11007" i="1"/>
  <c r="D11437" i="1"/>
  <c r="E11437" i="1"/>
  <c r="D11724" i="1"/>
  <c r="E11724" i="1"/>
  <c r="D11725" i="1"/>
  <c r="E11725" i="1"/>
  <c r="D11726" i="1"/>
  <c r="E11726" i="1"/>
  <c r="D11727" i="1"/>
  <c r="E11727" i="1"/>
  <c r="D11728" i="1"/>
  <c r="E11728" i="1"/>
  <c r="D11729" i="1"/>
  <c r="E11729" i="1"/>
  <c r="D10722" i="1"/>
  <c r="E10722" i="1"/>
  <c r="D11008" i="1"/>
  <c r="E11008" i="1"/>
  <c r="D11009" i="1"/>
  <c r="E11009" i="1"/>
  <c r="D11438" i="1"/>
  <c r="E11438" i="1"/>
  <c r="D11730" i="1"/>
  <c r="E11730" i="1"/>
  <c r="D11731" i="1"/>
  <c r="E11731" i="1"/>
  <c r="D11732" i="1"/>
  <c r="E11732" i="1"/>
  <c r="D11733" i="1"/>
  <c r="E11733" i="1"/>
  <c r="D11734" i="1"/>
  <c r="E11734" i="1"/>
  <c r="D11735" i="1"/>
  <c r="E11735" i="1"/>
  <c r="D11736" i="1"/>
  <c r="E11736" i="1"/>
  <c r="D11737" i="1"/>
  <c r="E11737" i="1"/>
  <c r="D11738" i="1"/>
  <c r="E11738" i="1"/>
  <c r="D11739" i="1"/>
  <c r="E11739" i="1"/>
  <c r="D11740" i="1"/>
  <c r="E11740" i="1"/>
  <c r="D11741" i="1"/>
  <c r="E11741" i="1"/>
  <c r="D11742" i="1"/>
  <c r="E11742" i="1"/>
  <c r="D11743" i="1"/>
  <c r="E11743" i="1"/>
  <c r="D11744" i="1"/>
  <c r="E11744" i="1"/>
  <c r="D11745" i="1"/>
  <c r="E11745" i="1"/>
  <c r="D11746" i="1"/>
  <c r="E11746" i="1"/>
  <c r="D11747" i="1"/>
  <c r="E11747" i="1"/>
  <c r="D11748" i="1"/>
  <c r="E11748" i="1"/>
  <c r="D236" i="1"/>
  <c r="E236" i="1"/>
  <c r="D10723" i="1"/>
  <c r="E10723" i="1"/>
  <c r="D10724" i="1"/>
  <c r="E10724" i="1"/>
  <c r="D10725" i="1"/>
  <c r="E10725" i="1"/>
  <c r="D10726" i="1"/>
  <c r="E10726" i="1"/>
  <c r="D10727" i="1"/>
  <c r="E10727" i="1"/>
  <c r="D11439" i="1"/>
  <c r="E11439" i="1"/>
  <c r="D10728" i="1"/>
  <c r="E10728" i="1"/>
  <c r="D10729" i="1"/>
  <c r="E10729" i="1"/>
  <c r="D10730" i="1"/>
  <c r="E10730" i="1"/>
  <c r="D11010" i="1"/>
  <c r="E11010" i="1"/>
  <c r="D10731" i="1"/>
  <c r="E10731" i="1"/>
  <c r="D11259" i="1"/>
  <c r="E11259" i="1"/>
  <c r="D11749" i="1"/>
  <c r="E11749" i="1"/>
  <c r="D11750" i="1"/>
  <c r="E11750" i="1"/>
  <c r="D11260" i="1"/>
  <c r="E11260" i="1"/>
  <c r="D11261" i="1"/>
  <c r="E11261" i="1"/>
  <c r="D11440" i="1"/>
  <c r="E11440" i="1"/>
  <c r="D10732" i="1"/>
  <c r="E10732" i="1"/>
  <c r="D11011" i="1"/>
  <c r="E11011" i="1"/>
  <c r="D11012" i="1"/>
  <c r="E11012" i="1"/>
  <c r="D10733" i="1"/>
  <c r="E10733" i="1"/>
  <c r="D10734" i="1"/>
  <c r="E10734" i="1"/>
  <c r="D11751" i="1"/>
  <c r="E11751" i="1"/>
  <c r="D11013" i="1"/>
  <c r="E11013" i="1"/>
  <c r="D11752" i="1"/>
  <c r="E11752" i="1"/>
  <c r="D11753" i="1"/>
  <c r="E11753" i="1"/>
  <c r="D11754" i="1"/>
  <c r="E11754" i="1"/>
  <c r="D10735" i="1"/>
  <c r="E10735" i="1"/>
  <c r="D237" i="1"/>
  <c r="E237" i="1"/>
  <c r="D10736" i="1"/>
  <c r="E10736" i="1"/>
  <c r="D10737" i="1"/>
  <c r="E10737" i="1"/>
  <c r="D10738" i="1"/>
  <c r="E10738" i="1"/>
  <c r="D10739" i="1"/>
  <c r="E10739" i="1"/>
  <c r="D10740" i="1"/>
  <c r="E10740" i="1"/>
  <c r="D10741" i="1"/>
  <c r="E10741" i="1"/>
  <c r="D10742" i="1"/>
  <c r="E10742" i="1"/>
  <c r="D10743" i="1"/>
  <c r="E10743" i="1"/>
  <c r="D10744" i="1"/>
  <c r="E10744" i="1"/>
  <c r="D11262" i="1"/>
  <c r="E11262" i="1"/>
  <c r="D11263" i="1"/>
  <c r="E11263" i="1"/>
  <c r="D11264" i="1"/>
  <c r="E11264" i="1"/>
  <c r="D11755" i="1"/>
  <c r="E11755" i="1"/>
  <c r="D11265" i="1"/>
  <c r="E11265" i="1"/>
  <c r="D10745" i="1"/>
  <c r="E10745" i="1"/>
  <c r="D238" i="1"/>
  <c r="E238" i="1"/>
  <c r="D11756" i="1"/>
  <c r="E11756" i="1"/>
  <c r="D11757" i="1"/>
  <c r="E11757" i="1"/>
  <c r="D11266" i="1"/>
  <c r="E11266" i="1"/>
  <c r="D11758" i="1"/>
  <c r="E11758" i="1"/>
  <c r="D11759" i="1"/>
  <c r="E11759" i="1"/>
  <c r="D11441" i="1"/>
  <c r="E11441" i="1"/>
  <c r="D11442" i="1"/>
  <c r="E11442" i="1"/>
  <c r="D11443" i="1"/>
  <c r="E11443" i="1"/>
  <c r="D11760" i="1"/>
  <c r="E11760" i="1"/>
  <c r="D11444" i="1"/>
  <c r="E11444" i="1"/>
  <c r="D10746" i="1"/>
  <c r="E10746" i="1"/>
  <c r="D11445" i="1"/>
  <c r="E11445" i="1"/>
  <c r="D11446" i="1"/>
  <c r="E11446" i="1"/>
  <c r="D11447" i="1"/>
  <c r="E11447" i="1"/>
  <c r="D10747" i="1"/>
  <c r="E10747" i="1"/>
  <c r="D11448" i="1"/>
  <c r="E11448" i="1"/>
  <c r="D11761" i="1"/>
  <c r="E11761" i="1"/>
  <c r="D11267" i="1"/>
  <c r="E11267" i="1"/>
  <c r="D11449" i="1"/>
  <c r="E11449" i="1"/>
  <c r="D11450" i="1"/>
  <c r="E11450" i="1"/>
  <c r="D11762" i="1"/>
  <c r="E11762" i="1"/>
  <c r="D11451" i="1"/>
  <c r="E11451" i="1"/>
  <c r="D11763" i="1"/>
  <c r="E11763" i="1"/>
  <c r="D10748" i="1"/>
  <c r="E10748" i="1"/>
  <c r="D10749" i="1"/>
  <c r="E10749" i="1"/>
  <c r="D11764" i="1"/>
  <c r="E11764" i="1"/>
  <c r="D11452" i="1"/>
  <c r="E11452" i="1"/>
  <c r="D11765" i="1"/>
  <c r="E11765" i="1"/>
  <c r="D11766" i="1"/>
  <c r="E11766" i="1"/>
  <c r="D11767" i="1"/>
  <c r="E11767" i="1"/>
  <c r="D10750" i="1"/>
  <c r="E10750" i="1"/>
  <c r="D10751" i="1"/>
  <c r="E10751" i="1"/>
  <c r="D11453" i="1"/>
  <c r="E11453" i="1"/>
  <c r="D11768" i="1"/>
  <c r="E11768" i="1"/>
  <c r="D11014" i="1"/>
  <c r="E11014" i="1"/>
  <c r="D11268" i="1"/>
  <c r="E11268" i="1"/>
  <c r="D11769" i="1"/>
  <c r="E11769" i="1"/>
  <c r="D11770" i="1"/>
  <c r="E11770" i="1"/>
  <c r="D11269" i="1"/>
  <c r="E11269" i="1"/>
  <c r="D11270" i="1"/>
  <c r="E11270" i="1"/>
  <c r="D11271" i="1"/>
  <c r="E11271" i="1"/>
  <c r="D10752" i="1"/>
  <c r="E10752" i="1"/>
  <c r="D11454" i="1"/>
  <c r="E11454" i="1"/>
  <c r="D11455" i="1"/>
  <c r="E11455" i="1"/>
  <c r="D11272" i="1"/>
  <c r="E11272" i="1"/>
  <c r="D11273" i="1"/>
  <c r="E11273" i="1"/>
  <c r="D10753" i="1"/>
  <c r="E10753" i="1"/>
  <c r="D11015" i="1"/>
  <c r="E11015" i="1"/>
  <c r="D11274" i="1"/>
  <c r="E11274" i="1"/>
  <c r="D10754" i="1"/>
  <c r="E10754" i="1"/>
  <c r="D11771" i="1"/>
  <c r="E11771" i="1"/>
  <c r="D11772" i="1"/>
  <c r="E11772" i="1"/>
  <c r="D10755" i="1"/>
  <c r="E10755" i="1"/>
  <c r="D10756" i="1"/>
  <c r="E10756" i="1"/>
  <c r="D10757" i="1"/>
  <c r="E10757" i="1"/>
  <c r="D11773" i="1"/>
  <c r="E11773" i="1"/>
  <c r="D11275" i="1"/>
  <c r="E11275" i="1"/>
  <c r="D10758" i="1"/>
  <c r="E10758" i="1"/>
  <c r="D11016" i="1"/>
  <c r="E11016" i="1"/>
  <c r="D10759" i="1"/>
  <c r="E10759" i="1"/>
  <c r="D10760" i="1"/>
  <c r="E10760" i="1"/>
  <c r="D11017" i="1"/>
  <c r="E11017" i="1"/>
  <c r="D10761" i="1"/>
  <c r="E10761" i="1"/>
  <c r="D10762" i="1"/>
  <c r="E10762" i="1"/>
  <c r="D11774" i="1"/>
  <c r="E11774" i="1"/>
  <c r="D11775" i="1"/>
  <c r="E11775" i="1"/>
  <c r="D10763" i="1"/>
  <c r="E10763" i="1"/>
  <c r="D11776" i="1"/>
  <c r="E11776" i="1"/>
  <c r="D11777" i="1"/>
  <c r="E11777" i="1"/>
  <c r="D11778" i="1"/>
  <c r="E11778" i="1"/>
  <c r="D11456" i="1"/>
  <c r="E11456" i="1"/>
  <c r="D11779" i="1"/>
  <c r="E11779" i="1"/>
  <c r="D11780" i="1"/>
  <c r="E11780" i="1"/>
  <c r="D11018" i="1"/>
  <c r="E11018" i="1"/>
  <c r="D11781" i="1"/>
  <c r="E11781" i="1"/>
  <c r="D10764" i="1"/>
  <c r="E10764" i="1"/>
  <c r="D11457" i="1"/>
  <c r="E11457" i="1"/>
  <c r="D11782" i="1"/>
  <c r="E11782" i="1"/>
  <c r="D11783" i="1"/>
  <c r="E11783" i="1"/>
  <c r="D11784" i="1"/>
  <c r="E11784" i="1"/>
  <c r="D11785" i="1"/>
  <c r="E11785" i="1"/>
  <c r="D239" i="1"/>
  <c r="E239" i="1"/>
  <c r="D10765" i="1"/>
  <c r="E10765" i="1"/>
  <c r="D10766" i="1"/>
  <c r="E10766" i="1"/>
  <c r="D11786" i="1"/>
  <c r="E11786" i="1"/>
  <c r="D11276" i="1"/>
  <c r="E11276" i="1"/>
  <c r="D11458" i="1"/>
  <c r="E11458" i="1"/>
  <c r="D11019" i="1"/>
  <c r="E11019" i="1"/>
  <c r="D11277" i="1"/>
  <c r="E11277" i="1"/>
  <c r="D240" i="1"/>
  <c r="E240" i="1"/>
  <c r="D11278" i="1"/>
  <c r="E11278" i="1"/>
  <c r="D11279" i="1"/>
  <c r="E11279" i="1"/>
  <c r="D241" i="1"/>
  <c r="E241" i="1"/>
  <c r="D10767" i="1"/>
  <c r="E10767" i="1"/>
  <c r="D10768" i="1"/>
  <c r="E10768" i="1"/>
  <c r="D10769" i="1"/>
  <c r="E10769" i="1"/>
  <c r="D10770" i="1"/>
  <c r="E10770" i="1"/>
  <c r="D10771" i="1"/>
  <c r="E10771" i="1"/>
  <c r="D10772" i="1"/>
  <c r="E10772" i="1"/>
  <c r="D242" i="1"/>
  <c r="E242" i="1"/>
  <c r="D11020" i="1"/>
  <c r="E11020" i="1"/>
  <c r="D11021" i="1"/>
  <c r="E11021" i="1"/>
  <c r="D243" i="1"/>
  <c r="E243" i="1"/>
  <c r="D10773" i="1"/>
  <c r="E10773" i="1"/>
  <c r="D10774" i="1"/>
  <c r="E10774" i="1"/>
  <c r="D10775" i="1"/>
  <c r="E10775" i="1"/>
  <c r="D10776" i="1"/>
  <c r="E10776" i="1"/>
  <c r="D10777" i="1"/>
  <c r="E10777" i="1"/>
  <c r="D11787" i="1"/>
  <c r="E11787" i="1"/>
  <c r="D11022" i="1"/>
  <c r="E11022" i="1"/>
  <c r="D11023" i="1"/>
  <c r="E11023" i="1"/>
  <c r="D11024" i="1"/>
  <c r="E11024" i="1"/>
  <c r="D244" i="1"/>
  <c r="E244" i="1"/>
  <c r="D11025" i="1"/>
  <c r="E11025" i="1"/>
  <c r="D10778" i="1"/>
  <c r="E10778" i="1"/>
  <c r="D10779" i="1"/>
  <c r="E10779" i="1"/>
  <c r="D11026" i="1"/>
  <c r="E11026" i="1"/>
  <c r="D11027" i="1"/>
  <c r="E11027" i="1"/>
  <c r="D11028" i="1"/>
  <c r="E11028" i="1"/>
  <c r="D11029" i="1"/>
  <c r="E11029" i="1"/>
  <c r="D11030" i="1"/>
  <c r="E11030" i="1"/>
  <c r="D11031" i="1"/>
  <c r="E11031" i="1"/>
  <c r="D11032" i="1"/>
  <c r="E11032" i="1"/>
  <c r="D11033" i="1"/>
  <c r="E11033" i="1"/>
  <c r="D11034" i="1"/>
  <c r="E11034" i="1"/>
  <c r="D11788" i="1"/>
  <c r="E11788" i="1"/>
  <c r="D10780" i="1"/>
  <c r="E10780" i="1"/>
  <c r="D10781" i="1"/>
  <c r="E10781" i="1"/>
  <c r="D11789" i="1"/>
  <c r="E11789" i="1"/>
  <c r="D11035" i="1"/>
  <c r="E11035" i="1"/>
  <c r="D11280" i="1"/>
  <c r="E11280" i="1"/>
  <c r="D11281" i="1"/>
  <c r="E11281" i="1"/>
  <c r="D11036" i="1"/>
  <c r="E11036" i="1"/>
  <c r="D11790" i="1"/>
  <c r="E11790" i="1"/>
  <c r="D11282" i="1"/>
  <c r="E11282" i="1"/>
  <c r="D11791" i="1"/>
  <c r="E11791" i="1"/>
  <c r="D11792" i="1"/>
  <c r="E11792" i="1"/>
  <c r="D11283" i="1"/>
  <c r="E11283" i="1"/>
  <c r="D11459" i="1"/>
  <c r="E11459" i="1"/>
  <c r="D11460" i="1"/>
  <c r="E11460" i="1"/>
  <c r="D11461" i="1"/>
  <c r="E11461" i="1"/>
  <c r="D10782" i="1"/>
  <c r="E10782" i="1"/>
  <c r="D11284" i="1"/>
  <c r="E11284" i="1"/>
  <c r="D11462" i="1"/>
  <c r="E11462" i="1"/>
  <c r="D11463" i="1"/>
  <c r="E11463" i="1"/>
  <c r="D11793" i="1"/>
  <c r="E11793" i="1"/>
  <c r="D11285" i="1"/>
  <c r="E11285" i="1"/>
  <c r="D11794" i="1"/>
  <c r="E11794" i="1"/>
  <c r="D11286" i="1"/>
  <c r="E11286" i="1"/>
  <c r="D11464" i="1"/>
  <c r="E11464" i="1"/>
  <c r="D11037" i="1"/>
  <c r="E11037" i="1"/>
  <c r="D11465" i="1"/>
  <c r="E11465" i="1"/>
  <c r="D11287" i="1"/>
  <c r="E11287" i="1"/>
  <c r="D11466" i="1"/>
  <c r="E11466" i="1"/>
  <c r="D11288" i="1"/>
  <c r="E11288" i="1"/>
  <c r="D11038" i="1"/>
  <c r="E11038" i="1"/>
  <c r="D11289" i="1"/>
  <c r="E11289" i="1"/>
  <c r="D11290" i="1"/>
  <c r="E11290" i="1"/>
  <c r="D11291" i="1"/>
  <c r="E11291" i="1"/>
  <c r="D11795" i="1"/>
  <c r="E11795" i="1"/>
  <c r="D11292" i="1"/>
  <c r="E11292" i="1"/>
  <c r="D11293" i="1"/>
  <c r="E11293" i="1"/>
  <c r="D11796" i="1"/>
  <c r="E11796" i="1"/>
  <c r="D245" i="1"/>
  <c r="E245" i="1"/>
  <c r="D11039" i="1"/>
  <c r="E11039" i="1"/>
  <c r="D11294" i="1"/>
  <c r="E11294" i="1"/>
  <c r="D11467" i="1"/>
  <c r="E11467" i="1"/>
  <c r="D11040" i="1"/>
  <c r="E11040" i="1"/>
  <c r="D11041" i="1"/>
  <c r="E11041" i="1"/>
  <c r="D11797" i="1"/>
  <c r="E11797" i="1"/>
  <c r="D11042" i="1"/>
  <c r="E11042" i="1"/>
  <c r="D10783" i="1"/>
  <c r="E10783" i="1"/>
  <c r="D10784" i="1"/>
  <c r="E10784" i="1"/>
  <c r="D10785" i="1"/>
  <c r="E10785" i="1"/>
  <c r="D10786" i="1"/>
  <c r="E10786" i="1"/>
  <c r="D10787" i="1"/>
  <c r="E10787" i="1"/>
  <c r="D10788" i="1"/>
  <c r="E10788" i="1"/>
  <c r="D10789" i="1"/>
  <c r="E10789" i="1"/>
  <c r="D10790" i="1"/>
  <c r="E10790" i="1"/>
  <c r="D10791" i="1"/>
  <c r="E10791" i="1"/>
  <c r="D10792" i="1"/>
  <c r="E10792" i="1"/>
  <c r="D10793" i="1"/>
  <c r="E10793" i="1"/>
  <c r="D10794" i="1"/>
  <c r="E10794" i="1"/>
  <c r="D11468" i="1"/>
  <c r="E11468" i="1"/>
  <c r="D11469" i="1"/>
  <c r="E11469" i="1"/>
  <c r="D11470" i="1"/>
  <c r="E11470" i="1"/>
  <c r="D11471" i="1"/>
  <c r="E11471" i="1"/>
  <c r="D11472" i="1"/>
  <c r="E11472" i="1"/>
  <c r="D11798" i="1"/>
  <c r="E11798" i="1"/>
  <c r="D11043" i="1"/>
  <c r="E11043" i="1"/>
  <c r="D11295" i="1"/>
  <c r="E11295" i="1"/>
  <c r="D10795" i="1"/>
  <c r="E10795" i="1"/>
  <c r="D10796" i="1"/>
  <c r="E10796" i="1"/>
  <c r="D11044" i="1"/>
  <c r="E11044" i="1"/>
  <c r="D11799" i="1"/>
  <c r="E11799" i="1"/>
  <c r="D11045" i="1"/>
  <c r="E11045" i="1"/>
  <c r="D10797" i="1"/>
  <c r="E10797" i="1"/>
  <c r="D11296" i="1"/>
  <c r="E11296" i="1"/>
  <c r="D11046" i="1"/>
  <c r="E11046" i="1"/>
  <c r="D11800" i="1"/>
  <c r="E11800" i="1"/>
  <c r="D11047" i="1"/>
  <c r="E11047" i="1"/>
  <c r="D11048" i="1"/>
  <c r="E11048" i="1"/>
  <c r="D11049" i="1"/>
  <c r="E11049" i="1"/>
  <c r="D11050" i="1"/>
  <c r="E11050" i="1"/>
  <c r="D11051" i="1"/>
  <c r="E11051" i="1"/>
  <c r="D10798" i="1"/>
  <c r="E10798" i="1"/>
  <c r="D10799" i="1"/>
  <c r="E10799" i="1"/>
  <c r="D11801" i="1"/>
  <c r="E11801" i="1"/>
  <c r="D11297" i="1"/>
  <c r="E11297" i="1"/>
  <c r="D11473" i="1"/>
  <c r="E11473" i="1"/>
  <c r="D11052" i="1"/>
  <c r="E11052" i="1"/>
  <c r="D11053" i="1"/>
  <c r="E11053" i="1"/>
  <c r="D11802" i="1"/>
  <c r="E11802" i="1"/>
  <c r="D11803" i="1"/>
  <c r="E11803" i="1"/>
  <c r="D11804" i="1"/>
  <c r="E11804" i="1"/>
  <c r="D11805" i="1"/>
  <c r="E11805" i="1"/>
  <c r="D10800" i="1"/>
  <c r="E10800" i="1"/>
  <c r="D10801" i="1"/>
  <c r="E10801" i="1"/>
  <c r="D246" i="1"/>
  <c r="E246" i="1"/>
  <c r="D11298" i="1"/>
  <c r="E11298" i="1"/>
  <c r="D11299" i="1"/>
  <c r="E11299" i="1"/>
  <c r="D11300" i="1"/>
  <c r="E11300" i="1"/>
  <c r="D10802" i="1"/>
  <c r="E10802" i="1"/>
  <c r="D10803" i="1"/>
  <c r="E10803" i="1"/>
  <c r="D10804" i="1"/>
  <c r="E10804" i="1"/>
  <c r="D10805" i="1"/>
  <c r="E10805" i="1"/>
  <c r="D10806" i="1"/>
  <c r="E10806" i="1"/>
  <c r="D10807" i="1"/>
  <c r="E10807" i="1"/>
  <c r="D10808" i="1"/>
  <c r="E10808" i="1"/>
  <c r="D10809" i="1"/>
  <c r="E10809" i="1"/>
  <c r="D10810" i="1"/>
  <c r="E10810" i="1"/>
  <c r="D10811" i="1"/>
  <c r="E10811" i="1"/>
  <c r="D10812" i="1"/>
  <c r="E10812" i="1"/>
  <c r="D11301" i="1"/>
  <c r="E11301" i="1"/>
  <c r="D11806" i="1"/>
  <c r="E11806" i="1"/>
  <c r="D10813" i="1"/>
  <c r="E10813" i="1"/>
  <c r="D11054" i="1"/>
  <c r="E11054" i="1"/>
  <c r="D11807" i="1"/>
  <c r="E11807" i="1"/>
  <c r="D10814" i="1"/>
  <c r="E10814" i="1"/>
  <c r="D10815" i="1"/>
  <c r="E10815" i="1"/>
  <c r="D11055" i="1"/>
  <c r="E11055" i="1"/>
  <c r="D11808" i="1"/>
  <c r="E11808" i="1"/>
  <c r="D11302" i="1"/>
  <c r="E11302" i="1"/>
  <c r="D11303" i="1"/>
  <c r="E11303" i="1"/>
  <c r="D11474" i="1"/>
  <c r="E11474" i="1"/>
  <c r="D10816" i="1"/>
  <c r="E10816" i="1"/>
  <c r="D10817" i="1"/>
  <c r="E10817" i="1"/>
  <c r="D10818" i="1"/>
  <c r="E10818" i="1"/>
  <c r="D10819" i="1"/>
  <c r="E10819" i="1"/>
  <c r="D10820" i="1"/>
  <c r="E10820" i="1"/>
  <c r="D11475" i="1"/>
  <c r="E11475" i="1"/>
  <c r="D11476" i="1"/>
  <c r="E11476" i="1"/>
  <c r="D11056" i="1"/>
  <c r="E11056" i="1"/>
  <c r="D11057" i="1"/>
  <c r="E11057" i="1"/>
  <c r="D10821" i="1"/>
  <c r="E10821" i="1"/>
  <c r="D11809" i="1"/>
  <c r="E11809" i="1"/>
  <c r="D11810" i="1"/>
  <c r="E11810" i="1"/>
  <c r="D11811" i="1"/>
  <c r="E11811" i="1"/>
  <c r="D247" i="1"/>
  <c r="E247" i="1"/>
  <c r="D10822" i="1"/>
  <c r="E10822" i="1"/>
  <c r="D11058" i="1"/>
  <c r="E11058" i="1"/>
  <c r="D10823" i="1"/>
  <c r="E10823" i="1"/>
  <c r="D11059" i="1"/>
  <c r="E11059" i="1"/>
  <c r="D10824" i="1"/>
  <c r="E10824" i="1"/>
  <c r="D10825" i="1"/>
  <c r="E10825" i="1"/>
  <c r="D11812" i="1"/>
  <c r="E11812" i="1"/>
  <c r="D11813" i="1"/>
  <c r="E11813" i="1"/>
  <c r="D11304" i="1"/>
  <c r="E11304" i="1"/>
  <c r="D10826" i="1"/>
  <c r="E10826" i="1"/>
  <c r="D10827" i="1"/>
  <c r="E10827" i="1"/>
  <c r="D10828" i="1"/>
  <c r="E10828" i="1"/>
  <c r="D11305" i="1"/>
  <c r="E11305" i="1"/>
  <c r="D11306" i="1"/>
  <c r="E11306" i="1"/>
  <c r="D11814" i="1"/>
  <c r="E11814" i="1"/>
  <c r="D11815" i="1"/>
  <c r="E11815" i="1"/>
  <c r="D11060" i="1"/>
  <c r="E11060" i="1"/>
  <c r="D11061" i="1"/>
  <c r="E11061" i="1"/>
  <c r="D11062" i="1"/>
  <c r="E11062" i="1"/>
  <c r="D11307" i="1"/>
  <c r="E11307" i="1"/>
  <c r="D10829" i="1"/>
  <c r="E10829" i="1"/>
  <c r="D11308" i="1"/>
  <c r="E11308" i="1"/>
  <c r="D11309" i="1"/>
  <c r="E11309" i="1"/>
  <c r="D10830" i="1"/>
  <c r="E10830" i="1"/>
  <c r="D10831" i="1"/>
  <c r="E10831" i="1"/>
  <c r="D11063" i="1"/>
  <c r="E11063" i="1"/>
  <c r="D10832" i="1"/>
  <c r="E10832" i="1"/>
  <c r="D10833" i="1"/>
  <c r="E10833" i="1"/>
  <c r="D10834" i="1"/>
  <c r="E10834" i="1"/>
  <c r="D11310" i="1"/>
  <c r="E11310" i="1"/>
  <c r="D11311" i="1"/>
  <c r="E11311" i="1"/>
  <c r="D11816" i="1"/>
  <c r="E11816" i="1"/>
  <c r="D11312" i="1"/>
  <c r="E11312" i="1"/>
  <c r="D11313" i="1"/>
  <c r="E11313" i="1"/>
  <c r="D11314" i="1"/>
  <c r="E11314" i="1"/>
  <c r="D11315" i="1"/>
  <c r="E11315" i="1"/>
  <c r="D11316" i="1"/>
  <c r="E11316" i="1"/>
  <c r="D11064" i="1"/>
  <c r="E11064" i="1"/>
  <c r="D11477" i="1"/>
  <c r="E11477" i="1"/>
  <c r="D11478" i="1"/>
  <c r="E11478" i="1"/>
  <c r="D11065" i="1"/>
  <c r="E11065" i="1"/>
  <c r="D11317" i="1"/>
  <c r="E11317" i="1"/>
  <c r="D11318" i="1"/>
  <c r="E11318" i="1"/>
  <c r="D11319" i="1"/>
  <c r="E11319" i="1"/>
  <c r="D11817" i="1"/>
  <c r="E11817" i="1"/>
  <c r="D11818" i="1"/>
  <c r="E11818" i="1"/>
  <c r="D11066" i="1"/>
  <c r="E11066" i="1"/>
  <c r="D11479" i="1"/>
  <c r="E11479" i="1"/>
  <c r="D11480" i="1"/>
  <c r="E11480" i="1"/>
  <c r="D11481" i="1"/>
  <c r="E11481" i="1"/>
  <c r="D11482" i="1"/>
  <c r="E11482" i="1"/>
  <c r="D11320" i="1"/>
  <c r="E11320" i="1"/>
  <c r="D11321" i="1"/>
  <c r="E11321" i="1"/>
  <c r="D11322" i="1"/>
  <c r="E11322" i="1"/>
  <c r="D11323" i="1"/>
  <c r="E11323" i="1"/>
  <c r="D11067" i="1"/>
  <c r="E11067" i="1"/>
  <c r="D11324" i="1"/>
  <c r="E11324" i="1"/>
  <c r="D10835" i="1"/>
  <c r="E10835" i="1"/>
  <c r="D11325" i="1"/>
  <c r="E11325" i="1"/>
  <c r="D10836" i="1"/>
  <c r="E10836" i="1"/>
  <c r="D11819" i="1"/>
  <c r="E11819" i="1"/>
  <c r="D11068" i="1"/>
  <c r="E11068" i="1"/>
  <c r="D11069" i="1"/>
  <c r="E11069" i="1"/>
  <c r="D11070" i="1"/>
  <c r="E11070" i="1"/>
  <c r="D11326" i="1"/>
  <c r="E11326" i="1"/>
  <c r="D11327" i="1"/>
  <c r="E11327" i="1"/>
  <c r="D11328" i="1"/>
  <c r="E11328" i="1"/>
  <c r="D11329" i="1"/>
  <c r="E11329" i="1"/>
  <c r="D11330" i="1"/>
  <c r="E11330" i="1"/>
  <c r="D11331" i="1"/>
  <c r="E11331" i="1"/>
  <c r="D11071" i="1"/>
  <c r="E11071" i="1"/>
  <c r="D10837" i="1"/>
  <c r="E10837" i="1"/>
  <c r="D10838" i="1"/>
  <c r="E10838" i="1"/>
  <c r="D10839" i="1"/>
  <c r="E10839" i="1"/>
  <c r="D10840" i="1"/>
  <c r="E10840" i="1"/>
  <c r="D10841" i="1"/>
  <c r="E10841" i="1"/>
  <c r="D10842" i="1"/>
  <c r="E10842" i="1"/>
  <c r="D10843" i="1"/>
  <c r="E10843" i="1"/>
  <c r="D11072" i="1"/>
  <c r="E11072" i="1"/>
  <c r="D11073" i="1"/>
  <c r="E11073" i="1"/>
  <c r="D10844" i="1"/>
  <c r="E10844" i="1"/>
  <c r="D11074" i="1"/>
  <c r="E11074" i="1"/>
  <c r="D15569" i="1"/>
  <c r="E15569" i="1"/>
  <c r="D15570" i="1"/>
  <c r="E15570" i="1"/>
  <c r="D15571" i="1"/>
  <c r="E15571" i="1"/>
  <c r="D15572" i="1"/>
  <c r="E15572" i="1"/>
  <c r="D15573" i="1"/>
  <c r="E15573" i="1"/>
  <c r="D15574" i="1"/>
  <c r="E15574" i="1"/>
  <c r="D15575" i="1"/>
  <c r="E15575" i="1"/>
  <c r="D15576" i="1"/>
  <c r="E15576" i="1"/>
  <c r="D15577" i="1"/>
  <c r="E15577" i="1"/>
  <c r="D15578" i="1"/>
  <c r="E15578" i="1"/>
  <c r="D15579" i="1"/>
  <c r="E15579" i="1"/>
  <c r="D15580" i="1"/>
  <c r="E15580" i="1"/>
  <c r="D15581" i="1"/>
  <c r="E15581" i="1"/>
  <c r="D15582" i="1"/>
  <c r="E15582" i="1"/>
  <c r="D15583" i="1"/>
  <c r="E15583" i="1"/>
  <c r="D15584" i="1"/>
  <c r="E15584" i="1"/>
  <c r="D15585" i="1"/>
  <c r="E15585" i="1"/>
  <c r="D15586" i="1"/>
  <c r="E15586" i="1"/>
  <c r="D15587" i="1"/>
  <c r="E15587" i="1"/>
  <c r="D15588" i="1"/>
  <c r="E15588" i="1"/>
  <c r="D15589" i="1"/>
  <c r="E15589" i="1"/>
  <c r="D15590" i="1"/>
  <c r="E15590" i="1"/>
  <c r="D15591" i="1"/>
  <c r="E15591" i="1"/>
  <c r="D15592" i="1"/>
  <c r="E15592" i="1"/>
  <c r="D15593" i="1"/>
  <c r="E15593" i="1"/>
  <c r="D15594" i="1"/>
  <c r="E15594" i="1"/>
  <c r="D15595" i="1"/>
  <c r="E15595" i="1"/>
  <c r="D15596" i="1"/>
  <c r="E15596" i="1"/>
  <c r="D15597" i="1"/>
  <c r="E15597" i="1"/>
  <c r="D15381" i="1"/>
  <c r="E15381" i="1"/>
  <c r="D15598" i="1"/>
  <c r="E15598" i="1"/>
  <c r="D15382" i="1"/>
  <c r="E15382" i="1"/>
  <c r="D15383" i="1"/>
  <c r="E15383" i="1"/>
  <c r="D15384" i="1"/>
  <c r="E15384" i="1"/>
  <c r="D15599" i="1"/>
  <c r="E15599" i="1"/>
  <c r="D15600" i="1"/>
  <c r="E15600" i="1"/>
  <c r="D15601" i="1"/>
  <c r="E15601" i="1"/>
  <c r="D15602" i="1"/>
  <c r="E15602" i="1"/>
  <c r="D15603" i="1"/>
  <c r="E15603" i="1"/>
  <c r="D15604" i="1"/>
  <c r="E15604" i="1"/>
  <c r="D15605" i="1"/>
  <c r="E15605" i="1"/>
  <c r="D15606" i="1"/>
  <c r="E15606" i="1"/>
  <c r="D15607" i="1"/>
  <c r="E15607" i="1"/>
  <c r="D15608" i="1"/>
  <c r="E15608" i="1"/>
  <c r="D15609" i="1"/>
  <c r="E15609" i="1"/>
  <c r="D15610" i="1"/>
  <c r="E15610" i="1"/>
  <c r="D15611" i="1"/>
  <c r="E15611" i="1"/>
  <c r="D15612" i="1"/>
  <c r="E15612" i="1"/>
  <c r="D15613" i="1"/>
  <c r="E15613" i="1"/>
  <c r="D15614" i="1"/>
  <c r="E15614" i="1"/>
  <c r="D15615" i="1"/>
  <c r="E15615" i="1"/>
  <c r="D15616" i="1"/>
  <c r="E15616" i="1"/>
  <c r="D15617" i="1"/>
  <c r="E15617" i="1"/>
  <c r="D15618" i="1"/>
  <c r="E15618" i="1"/>
  <c r="D15619" i="1"/>
  <c r="E15619" i="1"/>
  <c r="D15620" i="1"/>
  <c r="E15620" i="1"/>
  <c r="D15621" i="1"/>
  <c r="E15621" i="1"/>
  <c r="D15622" i="1"/>
  <c r="E15622" i="1"/>
  <c r="D15623" i="1"/>
  <c r="E15623" i="1"/>
  <c r="D15624" i="1"/>
  <c r="E15624" i="1"/>
  <c r="D15385" i="1"/>
  <c r="E15385" i="1"/>
  <c r="D15625" i="1"/>
  <c r="E15625" i="1"/>
  <c r="D15626" i="1"/>
  <c r="E15626" i="1"/>
  <c r="D15627" i="1"/>
  <c r="E15627" i="1"/>
  <c r="D15628" i="1"/>
  <c r="E15628" i="1"/>
  <c r="D15386" i="1"/>
  <c r="E15386" i="1"/>
  <c r="D15629" i="1"/>
  <c r="E15629" i="1"/>
  <c r="D15630" i="1"/>
  <c r="E15630" i="1"/>
  <c r="D15631" i="1"/>
  <c r="E15631" i="1"/>
  <c r="D15632" i="1"/>
  <c r="E15632" i="1"/>
  <c r="D15633" i="1"/>
  <c r="E15633" i="1"/>
  <c r="D15634" i="1"/>
  <c r="E15634" i="1"/>
  <c r="D15635" i="1"/>
  <c r="E15635" i="1"/>
  <c r="D15636" i="1"/>
  <c r="E15636" i="1"/>
  <c r="D15637" i="1"/>
  <c r="E15637" i="1"/>
  <c r="D15638" i="1"/>
  <c r="E15638" i="1"/>
  <c r="D15639" i="1"/>
  <c r="E15639" i="1"/>
  <c r="D15640" i="1"/>
  <c r="E15640" i="1"/>
  <c r="D15641" i="1"/>
  <c r="E15641" i="1"/>
  <c r="D15642" i="1"/>
  <c r="E15642" i="1"/>
  <c r="D15387" i="1"/>
  <c r="E15387" i="1"/>
  <c r="D15388" i="1"/>
  <c r="E15388" i="1"/>
  <c r="D15643" i="1"/>
  <c r="E15643" i="1"/>
  <c r="D15644" i="1"/>
  <c r="E15644" i="1"/>
  <c r="D15645" i="1"/>
  <c r="E15645" i="1"/>
  <c r="D15646" i="1"/>
  <c r="E15646" i="1"/>
  <c r="D15647" i="1"/>
  <c r="E15647" i="1"/>
  <c r="D15648" i="1"/>
  <c r="E15648" i="1"/>
  <c r="D15649" i="1"/>
  <c r="E15649" i="1"/>
  <c r="D15650" i="1"/>
  <c r="E15650" i="1"/>
  <c r="D15651" i="1"/>
  <c r="E15651" i="1"/>
  <c r="D15652" i="1"/>
  <c r="E15652" i="1"/>
  <c r="D15653" i="1"/>
  <c r="E15653" i="1"/>
  <c r="D15654" i="1"/>
  <c r="E15654" i="1"/>
  <c r="D15655" i="1"/>
  <c r="E15655" i="1"/>
  <c r="D15656" i="1"/>
  <c r="E15656" i="1"/>
  <c r="D15389" i="1"/>
  <c r="E15389" i="1"/>
  <c r="D15390" i="1"/>
  <c r="E15390" i="1"/>
  <c r="D15657" i="1"/>
  <c r="E15657" i="1"/>
  <c r="D15658" i="1"/>
  <c r="E15658" i="1"/>
  <c r="D15659" i="1"/>
  <c r="E15659" i="1"/>
  <c r="D15391" i="1"/>
  <c r="E15391" i="1"/>
  <c r="D15660" i="1"/>
  <c r="E15660" i="1"/>
  <c r="D15661" i="1"/>
  <c r="E15661" i="1"/>
  <c r="D15662" i="1"/>
  <c r="E15662" i="1"/>
  <c r="D15663" i="1"/>
  <c r="E15663" i="1"/>
  <c r="D15664" i="1"/>
  <c r="E15664" i="1"/>
  <c r="D15392" i="1"/>
  <c r="E15392" i="1"/>
  <c r="D15665" i="1"/>
  <c r="E15665" i="1"/>
  <c r="D15666" i="1"/>
  <c r="E15666" i="1"/>
  <c r="D15667" i="1"/>
  <c r="E15667" i="1"/>
  <c r="D15668" i="1"/>
  <c r="E15668" i="1"/>
  <c r="D15669" i="1"/>
  <c r="E15669" i="1"/>
  <c r="D15670" i="1"/>
  <c r="E15670" i="1"/>
  <c r="D15671" i="1"/>
  <c r="E15671" i="1"/>
  <c r="D15672" i="1"/>
  <c r="E15672" i="1"/>
  <c r="D15673" i="1"/>
  <c r="E15673" i="1"/>
  <c r="D15674" i="1"/>
  <c r="E15674" i="1"/>
  <c r="D15675" i="1"/>
  <c r="E15675" i="1"/>
  <c r="D15676" i="1"/>
  <c r="E15676" i="1"/>
  <c r="D15677" i="1"/>
  <c r="E15677" i="1"/>
  <c r="D15678" i="1"/>
  <c r="E15678" i="1"/>
  <c r="D15679" i="1"/>
  <c r="E15679" i="1"/>
  <c r="D15680" i="1"/>
  <c r="E15680" i="1"/>
  <c r="D15681" i="1"/>
  <c r="E15681" i="1"/>
  <c r="D15682" i="1"/>
  <c r="E15682" i="1"/>
  <c r="D15683" i="1"/>
  <c r="E15683" i="1"/>
  <c r="D15684" i="1"/>
  <c r="E15684" i="1"/>
  <c r="D15685" i="1"/>
  <c r="E15685" i="1"/>
  <c r="D15686" i="1"/>
  <c r="E15686" i="1"/>
  <c r="D15687" i="1"/>
  <c r="E15687" i="1"/>
  <c r="D15688" i="1"/>
  <c r="E15688" i="1"/>
  <c r="D15689" i="1"/>
  <c r="E15689" i="1"/>
  <c r="D15690" i="1"/>
  <c r="E15690" i="1"/>
  <c r="D15691" i="1"/>
  <c r="E15691" i="1"/>
  <c r="D15692" i="1"/>
  <c r="E15692" i="1"/>
  <c r="D15693" i="1"/>
  <c r="E15693" i="1"/>
  <c r="D15694" i="1"/>
  <c r="E15694" i="1"/>
  <c r="D15695" i="1"/>
  <c r="E15695" i="1"/>
  <c r="D15696" i="1"/>
  <c r="E15696" i="1"/>
  <c r="D15697" i="1"/>
  <c r="E15697" i="1"/>
  <c r="D15698" i="1"/>
  <c r="E15698" i="1"/>
  <c r="D15699" i="1"/>
  <c r="E15699" i="1"/>
  <c r="D15700" i="1"/>
  <c r="E15700" i="1"/>
  <c r="D15701" i="1"/>
  <c r="E15701" i="1"/>
  <c r="D15393" i="1"/>
  <c r="E15393" i="1"/>
  <c r="D15702" i="1"/>
  <c r="E15702" i="1"/>
  <c r="D15703" i="1"/>
  <c r="E15703" i="1"/>
  <c r="D15704" i="1"/>
  <c r="E15704" i="1"/>
  <c r="D15705" i="1"/>
  <c r="E15705" i="1"/>
  <c r="D15706" i="1"/>
  <c r="E15706" i="1"/>
  <c r="D15707" i="1"/>
  <c r="E15707" i="1"/>
  <c r="D15708" i="1"/>
  <c r="E15708" i="1"/>
  <c r="D15709" i="1"/>
  <c r="E15709" i="1"/>
  <c r="D15710" i="1"/>
  <c r="E15710" i="1"/>
  <c r="D15711" i="1"/>
  <c r="E15711" i="1"/>
  <c r="D15712" i="1"/>
  <c r="E15712" i="1"/>
  <c r="D15713" i="1"/>
  <c r="E15713" i="1"/>
  <c r="D15714" i="1"/>
  <c r="E15714" i="1"/>
  <c r="D15715" i="1"/>
  <c r="E15715" i="1"/>
  <c r="D15716" i="1"/>
  <c r="E15716" i="1"/>
  <c r="D15717" i="1"/>
  <c r="E15717" i="1"/>
  <c r="D15718" i="1"/>
  <c r="E15718" i="1"/>
  <c r="D15719" i="1"/>
  <c r="E15719" i="1"/>
  <c r="D15720" i="1"/>
  <c r="E15720" i="1"/>
  <c r="D15721" i="1"/>
  <c r="E15721" i="1"/>
  <c r="D15722" i="1"/>
  <c r="E15722" i="1"/>
  <c r="D15723" i="1"/>
  <c r="E15723" i="1"/>
  <c r="D15724" i="1"/>
  <c r="E15724" i="1"/>
  <c r="D15394" i="1"/>
  <c r="E15394" i="1"/>
  <c r="D15395" i="1"/>
  <c r="E15395" i="1"/>
  <c r="D15725" i="1"/>
  <c r="E15725" i="1"/>
  <c r="D15726" i="1"/>
  <c r="E15726" i="1"/>
  <c r="D15727" i="1"/>
  <c r="E15727" i="1"/>
  <c r="D15728" i="1"/>
  <c r="E15728" i="1"/>
  <c r="D15729" i="1"/>
  <c r="E15729" i="1"/>
  <c r="D15730" i="1"/>
  <c r="E15730" i="1"/>
  <c r="D15731" i="1"/>
  <c r="E15731" i="1"/>
  <c r="D15732" i="1"/>
  <c r="E15732" i="1"/>
  <c r="D15733" i="1"/>
  <c r="E15733" i="1"/>
  <c r="D15734" i="1"/>
  <c r="E15734" i="1"/>
  <c r="D15735" i="1"/>
  <c r="E15735" i="1"/>
  <c r="D15736" i="1"/>
  <c r="E15736" i="1"/>
  <c r="D15737" i="1"/>
  <c r="E15737" i="1"/>
  <c r="D15396" i="1"/>
  <c r="E15396" i="1"/>
  <c r="D15738" i="1"/>
  <c r="E15738" i="1"/>
  <c r="D15739" i="1"/>
  <c r="E15739" i="1"/>
  <c r="D15740" i="1"/>
  <c r="E15740" i="1"/>
  <c r="D15741" i="1"/>
  <c r="E15741" i="1"/>
  <c r="D15742" i="1"/>
  <c r="E15742" i="1"/>
  <c r="D15743" i="1"/>
  <c r="E15743" i="1"/>
  <c r="D15744" i="1"/>
  <c r="E15744" i="1"/>
  <c r="D15745" i="1"/>
  <c r="E15745" i="1"/>
  <c r="D15746" i="1"/>
  <c r="E15746" i="1"/>
  <c r="D15747" i="1"/>
  <c r="E15747" i="1"/>
  <c r="D15748" i="1"/>
  <c r="E15748" i="1"/>
  <c r="D15749" i="1"/>
  <c r="E15749" i="1"/>
  <c r="D15750" i="1"/>
  <c r="E15750" i="1"/>
  <c r="D15751" i="1"/>
  <c r="E15751" i="1"/>
  <c r="D15752" i="1"/>
  <c r="E15752" i="1"/>
  <c r="D15753" i="1"/>
  <c r="E15753" i="1"/>
  <c r="D15754" i="1"/>
  <c r="E15754" i="1"/>
  <c r="D15397" i="1"/>
  <c r="E15397" i="1"/>
  <c r="D15398" i="1"/>
  <c r="E15398" i="1"/>
  <c r="D15755" i="1"/>
  <c r="E15755" i="1"/>
  <c r="D15756" i="1"/>
  <c r="E15756" i="1"/>
  <c r="D15757" i="1"/>
  <c r="E15757" i="1"/>
  <c r="D15758" i="1"/>
  <c r="E15758" i="1"/>
  <c r="D15759" i="1"/>
  <c r="E15759" i="1"/>
  <c r="D15760" i="1"/>
  <c r="E15760" i="1"/>
  <c r="D15761" i="1"/>
  <c r="E15761" i="1"/>
  <c r="D15399" i="1"/>
  <c r="E15399" i="1"/>
  <c r="D15762" i="1"/>
  <c r="E15762" i="1"/>
  <c r="D15763" i="1"/>
  <c r="E15763" i="1"/>
  <c r="D15764" i="1"/>
  <c r="E15764" i="1"/>
  <c r="D15765" i="1"/>
  <c r="E15765" i="1"/>
  <c r="D15766" i="1"/>
  <c r="E15766" i="1"/>
  <c r="D15767" i="1"/>
  <c r="E15767" i="1"/>
  <c r="D15768" i="1"/>
  <c r="E15768" i="1"/>
  <c r="D15769" i="1"/>
  <c r="E15769" i="1"/>
  <c r="D15770" i="1"/>
  <c r="E15770" i="1"/>
  <c r="D15771" i="1"/>
  <c r="E15771" i="1"/>
  <c r="D15772" i="1"/>
  <c r="E15772" i="1"/>
  <c r="D15773" i="1"/>
  <c r="E15773" i="1"/>
  <c r="D15774" i="1"/>
  <c r="E15774" i="1"/>
  <c r="D15775" i="1"/>
  <c r="E15775" i="1"/>
  <c r="D15776" i="1"/>
  <c r="E15776" i="1"/>
  <c r="D15777" i="1"/>
  <c r="E15777" i="1"/>
  <c r="D15778" i="1"/>
  <c r="E15778" i="1"/>
  <c r="D15779" i="1"/>
  <c r="E15779" i="1"/>
  <c r="D15780" i="1"/>
  <c r="E15780" i="1"/>
  <c r="D15781" i="1"/>
  <c r="E15781" i="1"/>
  <c r="D15782" i="1"/>
  <c r="E15782" i="1"/>
  <c r="D15783" i="1"/>
  <c r="E15783" i="1"/>
  <c r="D15784" i="1"/>
  <c r="E15784" i="1"/>
  <c r="D15400" i="1"/>
  <c r="E15400" i="1"/>
  <c r="D15785" i="1"/>
  <c r="E15785" i="1"/>
  <c r="D15786" i="1"/>
  <c r="E15786" i="1"/>
  <c r="D15787" i="1"/>
  <c r="E15787" i="1"/>
  <c r="D15788" i="1"/>
  <c r="E15788" i="1"/>
  <c r="D15789" i="1"/>
  <c r="E15789" i="1"/>
  <c r="D15401" i="1"/>
  <c r="E15401" i="1"/>
  <c r="D15402" i="1"/>
  <c r="E15402" i="1"/>
  <c r="D15403" i="1"/>
  <c r="E15403" i="1"/>
  <c r="D15790" i="1"/>
  <c r="E15790" i="1"/>
  <c r="D15791" i="1"/>
  <c r="E15791" i="1"/>
  <c r="D15792" i="1"/>
  <c r="E15792" i="1"/>
  <c r="D15793" i="1"/>
  <c r="E15793" i="1"/>
  <c r="D15794" i="1"/>
  <c r="E15794" i="1"/>
  <c r="D15795" i="1"/>
  <c r="E15795" i="1"/>
  <c r="D15796" i="1"/>
  <c r="E15796" i="1"/>
  <c r="D15797" i="1"/>
  <c r="E15797" i="1"/>
  <c r="D15798" i="1"/>
  <c r="E15798" i="1"/>
  <c r="D15799" i="1"/>
  <c r="E15799" i="1"/>
  <c r="D15800" i="1"/>
  <c r="E15800" i="1"/>
  <c r="D15801" i="1"/>
  <c r="E15801" i="1"/>
  <c r="D15802" i="1"/>
  <c r="E15802" i="1"/>
  <c r="D15803" i="1"/>
  <c r="E15803" i="1"/>
  <c r="D15804" i="1"/>
  <c r="E15804" i="1"/>
  <c r="D15805" i="1"/>
  <c r="E15805" i="1"/>
  <c r="D15806" i="1"/>
  <c r="E15806" i="1"/>
  <c r="D15807" i="1"/>
  <c r="E15807" i="1"/>
  <c r="D15808" i="1"/>
  <c r="E15808" i="1"/>
  <c r="D15809" i="1"/>
  <c r="E15809" i="1"/>
  <c r="D15810" i="1"/>
  <c r="E15810" i="1"/>
  <c r="D15811" i="1"/>
  <c r="E15811" i="1"/>
  <c r="D15812" i="1"/>
  <c r="E15812" i="1"/>
  <c r="D15813" i="1"/>
  <c r="E15813" i="1"/>
  <c r="D15814" i="1"/>
  <c r="E15814" i="1"/>
  <c r="D15815" i="1"/>
  <c r="E15815" i="1"/>
  <c r="D248" i="1"/>
  <c r="E248" i="1"/>
  <c r="D15816" i="1"/>
  <c r="E15816" i="1"/>
  <c r="D15817" i="1"/>
  <c r="E15817" i="1"/>
  <c r="D15818" i="1"/>
  <c r="E15818" i="1"/>
  <c r="D15819" i="1"/>
  <c r="E15819" i="1"/>
  <c r="D15820" i="1"/>
  <c r="E15820" i="1"/>
  <c r="D15821" i="1"/>
  <c r="E15821" i="1"/>
  <c r="D15822" i="1"/>
  <c r="E15822" i="1"/>
  <c r="D15823" i="1"/>
  <c r="E15823" i="1"/>
  <c r="D15824" i="1"/>
  <c r="E15824" i="1"/>
  <c r="D15825" i="1"/>
  <c r="E15825" i="1"/>
  <c r="D15826" i="1"/>
  <c r="E15826" i="1"/>
  <c r="D15827" i="1"/>
  <c r="E15827" i="1"/>
  <c r="D15828" i="1"/>
  <c r="E15828" i="1"/>
  <c r="D15829" i="1"/>
  <c r="E15829" i="1"/>
  <c r="D15830" i="1"/>
  <c r="E15830" i="1"/>
  <c r="D15831" i="1"/>
  <c r="E15831" i="1"/>
  <c r="D15832" i="1"/>
  <c r="E15832" i="1"/>
  <c r="D15833" i="1"/>
  <c r="E15833" i="1"/>
  <c r="D15834" i="1"/>
  <c r="E15834" i="1"/>
  <c r="D15835" i="1"/>
  <c r="E15835" i="1"/>
  <c r="D15836" i="1"/>
  <c r="E15836" i="1"/>
  <c r="D15837" i="1"/>
  <c r="E15837" i="1"/>
  <c r="D15838" i="1"/>
  <c r="E15838" i="1"/>
  <c r="D15404" i="1"/>
  <c r="E15404" i="1"/>
  <c r="D249" i="1"/>
  <c r="E249" i="1"/>
  <c r="D15839" i="1"/>
  <c r="E15839" i="1"/>
  <c r="D15840" i="1"/>
  <c r="E15840" i="1"/>
  <c r="D15841" i="1"/>
  <c r="E15841" i="1"/>
  <c r="D15842" i="1"/>
  <c r="E15842" i="1"/>
  <c r="D15843" i="1"/>
  <c r="E15843" i="1"/>
  <c r="D15844" i="1"/>
  <c r="E15844" i="1"/>
  <c r="D15845" i="1"/>
  <c r="E15845" i="1"/>
  <c r="D15846" i="1"/>
  <c r="E15846" i="1"/>
  <c r="D15847" i="1"/>
  <c r="E15847" i="1"/>
  <c r="D15848" i="1"/>
  <c r="E15848" i="1"/>
  <c r="D15849" i="1"/>
  <c r="E15849" i="1"/>
  <c r="D15850" i="1"/>
  <c r="E15850" i="1"/>
  <c r="D15405" i="1"/>
  <c r="E15405" i="1"/>
  <c r="D15851" i="1"/>
  <c r="E15851" i="1"/>
  <c r="D15852" i="1"/>
  <c r="E15852" i="1"/>
  <c r="D15853" i="1"/>
  <c r="E15853" i="1"/>
  <c r="D15854" i="1"/>
  <c r="E15854" i="1"/>
  <c r="D15855" i="1"/>
  <c r="E15855" i="1"/>
  <c r="D15856" i="1"/>
  <c r="E15856" i="1"/>
  <c r="D15857" i="1"/>
  <c r="E15857" i="1"/>
  <c r="D15858" i="1"/>
  <c r="E15858" i="1"/>
  <c r="D15859" i="1"/>
  <c r="E15859" i="1"/>
  <c r="D15860" i="1"/>
  <c r="E15860" i="1"/>
  <c r="D15861" i="1"/>
  <c r="E15861" i="1"/>
  <c r="D15862" i="1"/>
  <c r="E15862" i="1"/>
  <c r="D15863" i="1"/>
  <c r="E15863" i="1"/>
  <c r="D15864" i="1"/>
  <c r="E15864" i="1"/>
  <c r="D15865" i="1"/>
  <c r="E15865" i="1"/>
  <c r="D15866" i="1"/>
  <c r="E15866" i="1"/>
  <c r="D15867" i="1"/>
  <c r="E15867" i="1"/>
  <c r="D15868" i="1"/>
  <c r="E15868" i="1"/>
  <c r="D15869" i="1"/>
  <c r="E15869" i="1"/>
  <c r="D15870" i="1"/>
  <c r="E15870" i="1"/>
  <c r="D15871" i="1"/>
  <c r="E15871" i="1"/>
  <c r="D15872" i="1"/>
  <c r="E15872" i="1"/>
  <c r="D15873" i="1"/>
  <c r="E15873" i="1"/>
  <c r="D15874" i="1"/>
  <c r="E15874" i="1"/>
  <c r="D15875" i="1"/>
  <c r="E15875" i="1"/>
  <c r="D250" i="1"/>
  <c r="E250" i="1"/>
  <c r="D15876" i="1"/>
  <c r="E15876" i="1"/>
  <c r="D15877" i="1"/>
  <c r="E15877" i="1"/>
  <c r="D15878" i="1"/>
  <c r="E15878" i="1"/>
  <c r="D15879" i="1"/>
  <c r="E15879" i="1"/>
  <c r="D15880" i="1"/>
  <c r="E15880" i="1"/>
  <c r="D15881" i="1"/>
  <c r="E15881" i="1"/>
  <c r="D15882" i="1"/>
  <c r="E15882" i="1"/>
  <c r="D15883" i="1"/>
  <c r="E15883" i="1"/>
  <c r="D15884" i="1"/>
  <c r="E15884" i="1"/>
  <c r="D15885" i="1"/>
  <c r="E15885" i="1"/>
  <c r="D15886" i="1"/>
  <c r="E15886" i="1"/>
  <c r="D15887" i="1"/>
  <c r="E15887" i="1"/>
  <c r="D15888" i="1"/>
  <c r="E15888" i="1"/>
  <c r="D15406" i="1"/>
  <c r="E15406" i="1"/>
  <c r="D15889" i="1"/>
  <c r="E15889" i="1"/>
  <c r="D15890" i="1"/>
  <c r="E15890" i="1"/>
  <c r="D15891" i="1"/>
  <c r="E15891" i="1"/>
  <c r="D15892" i="1"/>
  <c r="E15892" i="1"/>
  <c r="D15893" i="1"/>
  <c r="E15893" i="1"/>
  <c r="D15894" i="1"/>
  <c r="E15894" i="1"/>
  <c r="D15895" i="1"/>
  <c r="E15895" i="1"/>
  <c r="D15896" i="1"/>
  <c r="E15896" i="1"/>
  <c r="D15897" i="1"/>
  <c r="E15897" i="1"/>
  <c r="D15898" i="1"/>
  <c r="E15898" i="1"/>
  <c r="D15899" i="1"/>
  <c r="E15899" i="1"/>
  <c r="D15900" i="1"/>
  <c r="E15900" i="1"/>
  <c r="D15901" i="1"/>
  <c r="E15901" i="1"/>
  <c r="D15902" i="1"/>
  <c r="E15902" i="1"/>
  <c r="D15903" i="1"/>
  <c r="E15903" i="1"/>
  <c r="D15407" i="1"/>
  <c r="E15407" i="1"/>
  <c r="D15904" i="1"/>
  <c r="E15904" i="1"/>
  <c r="D15905" i="1"/>
  <c r="E15905" i="1"/>
  <c r="D15408" i="1"/>
  <c r="E15408" i="1"/>
  <c r="D15906" i="1"/>
  <c r="E15906" i="1"/>
  <c r="D15907" i="1"/>
  <c r="E15907" i="1"/>
  <c r="D15908" i="1"/>
  <c r="E15908" i="1"/>
  <c r="D15909" i="1"/>
  <c r="E15909" i="1"/>
  <c r="D15910" i="1"/>
  <c r="E15910" i="1"/>
  <c r="D15911" i="1"/>
  <c r="E15911" i="1"/>
  <c r="D15912" i="1"/>
  <c r="E15912" i="1"/>
  <c r="D15913" i="1"/>
  <c r="E15913" i="1"/>
  <c r="D15914" i="1"/>
  <c r="E15914" i="1"/>
  <c r="D15915" i="1"/>
  <c r="E15915" i="1"/>
  <c r="D15916" i="1"/>
  <c r="E15916" i="1"/>
  <c r="D15917" i="1"/>
  <c r="E15917" i="1"/>
  <c r="D15918" i="1"/>
  <c r="E15918" i="1"/>
  <c r="D15919" i="1"/>
  <c r="E15919" i="1"/>
  <c r="D15920" i="1"/>
  <c r="E15920" i="1"/>
  <c r="D15921" i="1"/>
  <c r="E15921" i="1"/>
  <c r="D15922" i="1"/>
  <c r="E15922" i="1"/>
  <c r="D15923" i="1"/>
  <c r="E15923" i="1"/>
  <c r="D15924" i="1"/>
  <c r="E15924" i="1"/>
  <c r="D251" i="1"/>
  <c r="E251" i="1"/>
  <c r="D15925" i="1"/>
  <c r="E15925" i="1"/>
  <c r="D252" i="1"/>
  <c r="E252" i="1"/>
  <c r="D253" i="1"/>
  <c r="E253" i="1"/>
  <c r="D15926" i="1"/>
  <c r="E15926" i="1"/>
  <c r="D15927" i="1"/>
  <c r="E15927" i="1"/>
  <c r="D15928" i="1"/>
  <c r="E15928" i="1"/>
  <c r="D15929" i="1"/>
  <c r="E15929" i="1"/>
  <c r="D15930" i="1"/>
  <c r="E15930" i="1"/>
  <c r="D15931" i="1"/>
  <c r="E15931" i="1"/>
  <c r="D15932" i="1"/>
  <c r="E15932" i="1"/>
  <c r="D15933" i="1"/>
  <c r="E15933" i="1"/>
  <c r="D15934" i="1"/>
  <c r="E15934" i="1"/>
  <c r="D15409" i="1"/>
  <c r="E15409" i="1"/>
  <c r="D15935" i="1"/>
  <c r="E15935" i="1"/>
  <c r="D15936" i="1"/>
  <c r="E15936" i="1"/>
  <c r="D15937" i="1"/>
  <c r="E15937" i="1"/>
  <c r="D15938" i="1"/>
  <c r="E15938" i="1"/>
  <c r="D15939" i="1"/>
  <c r="E15939" i="1"/>
  <c r="D15940" i="1"/>
  <c r="E15940" i="1"/>
  <c r="D15941" i="1"/>
  <c r="E15941" i="1"/>
  <c r="D15942" i="1"/>
  <c r="E15942" i="1"/>
  <c r="D15943" i="1"/>
  <c r="E15943" i="1"/>
  <c r="D15944" i="1"/>
  <c r="E15944" i="1"/>
  <c r="D15945" i="1"/>
  <c r="E15945" i="1"/>
  <c r="D15946" i="1"/>
  <c r="E15946" i="1"/>
  <c r="D15947" i="1"/>
  <c r="E15947" i="1"/>
  <c r="D15948" i="1"/>
  <c r="E15948" i="1"/>
  <c r="D15410" i="1"/>
  <c r="E15410" i="1"/>
  <c r="D15411" i="1"/>
  <c r="E15411" i="1"/>
  <c r="D15949" i="1"/>
  <c r="E15949" i="1"/>
  <c r="D15950" i="1"/>
  <c r="E15950" i="1"/>
  <c r="D15951" i="1"/>
  <c r="E15951" i="1"/>
  <c r="D15952" i="1"/>
  <c r="E15952" i="1"/>
  <c r="D15953" i="1"/>
  <c r="E15953" i="1"/>
  <c r="D15954" i="1"/>
  <c r="E15954" i="1"/>
  <c r="D15412" i="1"/>
  <c r="E15412" i="1"/>
  <c r="D254" i="1"/>
  <c r="E254" i="1"/>
  <c r="D15955" i="1"/>
  <c r="E15955" i="1"/>
  <c r="D15956" i="1"/>
  <c r="E15956" i="1"/>
  <c r="D15957" i="1"/>
  <c r="E15957" i="1"/>
  <c r="D15958" i="1"/>
  <c r="E15958" i="1"/>
  <c r="D15959" i="1"/>
  <c r="E15959" i="1"/>
  <c r="D15960" i="1"/>
  <c r="E15960" i="1"/>
  <c r="D15961" i="1"/>
  <c r="E15961" i="1"/>
  <c r="D15962" i="1"/>
  <c r="E15962" i="1"/>
  <c r="D15963" i="1"/>
  <c r="E15963" i="1"/>
  <c r="D15964" i="1"/>
  <c r="E15964" i="1"/>
  <c r="D255" i="1"/>
  <c r="E255" i="1"/>
  <c r="D15965" i="1"/>
  <c r="E15965" i="1"/>
  <c r="D15413" i="1"/>
  <c r="E15413" i="1"/>
  <c r="D15966" i="1"/>
  <c r="E15966" i="1"/>
  <c r="D15967" i="1"/>
  <c r="E15967" i="1"/>
  <c r="D15414" i="1"/>
  <c r="E15414" i="1"/>
  <c r="D15968" i="1"/>
  <c r="E15968" i="1"/>
  <c r="D15969" i="1"/>
  <c r="E15969" i="1"/>
  <c r="D15970" i="1"/>
  <c r="E15970" i="1"/>
  <c r="D15971" i="1"/>
  <c r="E15971" i="1"/>
  <c r="D15972" i="1"/>
  <c r="E15972" i="1"/>
  <c r="D256" i="1"/>
  <c r="E256" i="1"/>
  <c r="D15973" i="1"/>
  <c r="E15973" i="1"/>
  <c r="D15974" i="1"/>
  <c r="E15974" i="1"/>
  <c r="D15975" i="1"/>
  <c r="E15975" i="1"/>
  <c r="D15976" i="1"/>
  <c r="E15976" i="1"/>
  <c r="D15977" i="1"/>
  <c r="E15977" i="1"/>
  <c r="D15978" i="1"/>
  <c r="E15978" i="1"/>
  <c r="D15979" i="1"/>
  <c r="E15979" i="1"/>
  <c r="D15980" i="1"/>
  <c r="E15980" i="1"/>
  <c r="D15981" i="1"/>
  <c r="E15981" i="1"/>
  <c r="D15982" i="1"/>
  <c r="E15982" i="1"/>
  <c r="D15983" i="1"/>
  <c r="E15983" i="1"/>
  <c r="D15984" i="1"/>
  <c r="E15984" i="1"/>
  <c r="D15985" i="1"/>
  <c r="E15985" i="1"/>
  <c r="D15986" i="1"/>
  <c r="E15986" i="1"/>
  <c r="D15987" i="1"/>
  <c r="E15987" i="1"/>
  <c r="D15988" i="1"/>
  <c r="E15988" i="1"/>
  <c r="D15989" i="1"/>
  <c r="E15989" i="1"/>
  <c r="D15990" i="1"/>
  <c r="E15990" i="1"/>
  <c r="D15991" i="1"/>
  <c r="E15991" i="1"/>
  <c r="D15992" i="1"/>
  <c r="E15992" i="1"/>
  <c r="D15993" i="1"/>
  <c r="E15993" i="1"/>
  <c r="D15994" i="1"/>
  <c r="E15994" i="1"/>
  <c r="D15995" i="1"/>
  <c r="E15995" i="1"/>
  <c r="D15996" i="1"/>
  <c r="E15996" i="1"/>
  <c r="D15997" i="1"/>
  <c r="E15997" i="1"/>
  <c r="D15998" i="1"/>
  <c r="E15998" i="1"/>
  <c r="D15999" i="1"/>
  <c r="E15999" i="1"/>
  <c r="D16000" i="1"/>
  <c r="E16000" i="1"/>
  <c r="D16001" i="1"/>
  <c r="E16001" i="1"/>
  <c r="D16002" i="1"/>
  <c r="E16002" i="1"/>
  <c r="D16003" i="1"/>
  <c r="E16003" i="1"/>
  <c r="D16004" i="1"/>
  <c r="E16004" i="1"/>
  <c r="D16005" i="1"/>
  <c r="E16005" i="1"/>
  <c r="D16006" i="1"/>
  <c r="E16006" i="1"/>
  <c r="D16007" i="1"/>
  <c r="E16007" i="1"/>
  <c r="D16008" i="1"/>
  <c r="E16008" i="1"/>
  <c r="D16009" i="1"/>
  <c r="E16009" i="1"/>
  <c r="D16010" i="1"/>
  <c r="E16010" i="1"/>
  <c r="D16011" i="1"/>
  <c r="E16011" i="1"/>
  <c r="D16012" i="1"/>
  <c r="E16012" i="1"/>
  <c r="D16013" i="1"/>
  <c r="E16013" i="1"/>
  <c r="D15415" i="1"/>
  <c r="E15415" i="1"/>
  <c r="D15416" i="1"/>
  <c r="E15416" i="1"/>
  <c r="D16014" i="1"/>
  <c r="E16014" i="1"/>
  <c r="D16015" i="1"/>
  <c r="E16015" i="1"/>
  <c r="D16016" i="1"/>
  <c r="E16016" i="1"/>
  <c r="D16017" i="1"/>
  <c r="E16017" i="1"/>
  <c r="D16018" i="1"/>
  <c r="E16018" i="1"/>
  <c r="D16019" i="1"/>
  <c r="E16019" i="1"/>
  <c r="D16020" i="1"/>
  <c r="E16020" i="1"/>
  <c r="D15417" i="1"/>
  <c r="E15417" i="1"/>
  <c r="D16021" i="1"/>
  <c r="E16021" i="1"/>
  <c r="D16022" i="1"/>
  <c r="E16022" i="1"/>
  <c r="D16023" i="1"/>
  <c r="E16023" i="1"/>
  <c r="D16024" i="1"/>
  <c r="E16024" i="1"/>
  <c r="D15418" i="1"/>
  <c r="E15418" i="1"/>
  <c r="D15419" i="1"/>
  <c r="E15419" i="1"/>
  <c r="D16025" i="1"/>
  <c r="E16025" i="1"/>
  <c r="D16026" i="1"/>
  <c r="E16026" i="1"/>
  <c r="D16027" i="1"/>
  <c r="E16027" i="1"/>
  <c r="D16028" i="1"/>
  <c r="E16028" i="1"/>
  <c r="D16029" i="1"/>
  <c r="E16029" i="1"/>
  <c r="D16030" i="1"/>
  <c r="E16030" i="1"/>
  <c r="D16031" i="1"/>
  <c r="E16031" i="1"/>
  <c r="D16032" i="1"/>
  <c r="E16032" i="1"/>
  <c r="D16033" i="1"/>
  <c r="E16033" i="1"/>
  <c r="D15420" i="1"/>
  <c r="E15420" i="1"/>
  <c r="D15421" i="1"/>
  <c r="E15421" i="1"/>
  <c r="D15422" i="1"/>
  <c r="E15422" i="1"/>
  <c r="D15423" i="1"/>
  <c r="E15423" i="1"/>
  <c r="D15424" i="1"/>
  <c r="E15424" i="1"/>
  <c r="D15425" i="1"/>
  <c r="E15425" i="1"/>
  <c r="D16034" i="1"/>
  <c r="E16034" i="1"/>
  <c r="D16035" i="1"/>
  <c r="E16035" i="1"/>
  <c r="D16036" i="1"/>
  <c r="E16036" i="1"/>
  <c r="D16037" i="1"/>
  <c r="E16037" i="1"/>
  <c r="D257" i="1"/>
  <c r="E257" i="1"/>
  <c r="D16038" i="1"/>
  <c r="E16038" i="1"/>
  <c r="D16039" i="1"/>
  <c r="E16039" i="1"/>
  <c r="D16040" i="1"/>
  <c r="E16040" i="1"/>
  <c r="D16041" i="1"/>
  <c r="E16041" i="1"/>
  <c r="D16042" i="1"/>
  <c r="E16042" i="1"/>
  <c r="D15426" i="1"/>
  <c r="E15426" i="1"/>
  <c r="D258" i="1"/>
  <c r="E258" i="1"/>
  <c r="D259" i="1"/>
  <c r="E259" i="1"/>
  <c r="D260" i="1"/>
  <c r="E260" i="1"/>
  <c r="D261" i="1"/>
  <c r="E261" i="1"/>
  <c r="D16043" i="1"/>
  <c r="E16043" i="1"/>
  <c r="D16044" i="1"/>
  <c r="E16044" i="1"/>
  <c r="D16045" i="1"/>
  <c r="E16045" i="1"/>
  <c r="D16046" i="1"/>
  <c r="E16046" i="1"/>
  <c r="D16047" i="1"/>
  <c r="E16047" i="1"/>
  <c r="D16048" i="1"/>
  <c r="E16048" i="1"/>
  <c r="D16049" i="1"/>
  <c r="E16049" i="1"/>
  <c r="D16050" i="1"/>
  <c r="E16050" i="1"/>
  <c r="D16051" i="1"/>
  <c r="E16051" i="1"/>
  <c r="D16052" i="1"/>
  <c r="E16052" i="1"/>
  <c r="D15427" i="1"/>
  <c r="E15427" i="1"/>
  <c r="D16053" i="1"/>
  <c r="E16053" i="1"/>
  <c r="D16054" i="1"/>
  <c r="E16054" i="1"/>
  <c r="D16055" i="1"/>
  <c r="E16055" i="1"/>
  <c r="D16056" i="1"/>
  <c r="E16056" i="1"/>
  <c r="D16057" i="1"/>
  <c r="E16057" i="1"/>
  <c r="D16058" i="1"/>
  <c r="E16058" i="1"/>
  <c r="D16059" i="1"/>
  <c r="E16059" i="1"/>
  <c r="D16060" i="1"/>
  <c r="E16060" i="1"/>
  <c r="D16061" i="1"/>
  <c r="E16061" i="1"/>
  <c r="D16062" i="1"/>
  <c r="E16062" i="1"/>
  <c r="D16063" i="1"/>
  <c r="E16063" i="1"/>
  <c r="D16064" i="1"/>
  <c r="E16064" i="1"/>
  <c r="D16065" i="1"/>
  <c r="E16065" i="1"/>
  <c r="D16066" i="1"/>
  <c r="E16066" i="1"/>
  <c r="D16067" i="1"/>
  <c r="E16067" i="1"/>
  <c r="D16068" i="1"/>
  <c r="E16068" i="1"/>
  <c r="D15428" i="1"/>
  <c r="E15428" i="1"/>
  <c r="D16069" i="1"/>
  <c r="E16069" i="1"/>
  <c r="D16070" i="1"/>
  <c r="E16070" i="1"/>
  <c r="D15429" i="1"/>
  <c r="E15429" i="1"/>
  <c r="D15430" i="1"/>
  <c r="E15430" i="1"/>
  <c r="D16071" i="1"/>
  <c r="E16071" i="1"/>
  <c r="D262" i="1"/>
  <c r="E262" i="1"/>
  <c r="D16072" i="1"/>
  <c r="E16072" i="1"/>
  <c r="D16073" i="1"/>
  <c r="E16073" i="1"/>
  <c r="D16074" i="1"/>
  <c r="E16074" i="1"/>
  <c r="D16075" i="1"/>
  <c r="E16075" i="1"/>
  <c r="D16076" i="1"/>
  <c r="E16076" i="1"/>
  <c r="D16077" i="1"/>
  <c r="E16077" i="1"/>
  <c r="D16078" i="1"/>
  <c r="E16078" i="1"/>
  <c r="D16079" i="1"/>
  <c r="E16079" i="1"/>
  <c r="D16080" i="1"/>
  <c r="E16080" i="1"/>
  <c r="D16081" i="1"/>
  <c r="E16081" i="1"/>
  <c r="D16082" i="1"/>
  <c r="E16082" i="1"/>
  <c r="D16083" i="1"/>
  <c r="E16083" i="1"/>
  <c r="D16084" i="1"/>
  <c r="E16084" i="1"/>
  <c r="D16085" i="1"/>
  <c r="E16085" i="1"/>
  <c r="D16086" i="1"/>
  <c r="E16086" i="1"/>
  <c r="D16087" i="1"/>
  <c r="E16087" i="1"/>
  <c r="D16088" i="1"/>
  <c r="E16088" i="1"/>
  <c r="D16089" i="1"/>
  <c r="E16089" i="1"/>
  <c r="D16090" i="1"/>
  <c r="E16090" i="1"/>
  <c r="D16091" i="1"/>
  <c r="E16091" i="1"/>
  <c r="D16092" i="1"/>
  <c r="E16092" i="1"/>
  <c r="D16093" i="1"/>
  <c r="E16093" i="1"/>
  <c r="D16094" i="1"/>
  <c r="E16094" i="1"/>
  <c r="D16095" i="1"/>
  <c r="E16095" i="1"/>
  <c r="D16096" i="1"/>
  <c r="E16096" i="1"/>
  <c r="D16097" i="1"/>
  <c r="E16097" i="1"/>
  <c r="D16098" i="1"/>
  <c r="E16098" i="1"/>
  <c r="D16099" i="1"/>
  <c r="E16099" i="1"/>
  <c r="D16100" i="1"/>
  <c r="E16100" i="1"/>
  <c r="D263" i="1"/>
  <c r="E263" i="1"/>
  <c r="D16101" i="1"/>
  <c r="E16101" i="1"/>
  <c r="D16102" i="1"/>
  <c r="E16102" i="1"/>
  <c r="D16103" i="1"/>
  <c r="E16103" i="1"/>
  <c r="D15431" i="1"/>
  <c r="E15431" i="1"/>
  <c r="D16104" i="1"/>
  <c r="E16104" i="1"/>
  <c r="D16105" i="1"/>
  <c r="E16105" i="1"/>
  <c r="D16106" i="1"/>
  <c r="E16106" i="1"/>
  <c r="D16107" i="1"/>
  <c r="E16107" i="1"/>
  <c r="D16108" i="1"/>
  <c r="E16108" i="1"/>
  <c r="D16109" i="1"/>
  <c r="E16109" i="1"/>
  <c r="D16110" i="1"/>
  <c r="E16110" i="1"/>
  <c r="D16111" i="1"/>
  <c r="E16111" i="1"/>
  <c r="D15432" i="1"/>
  <c r="E15432" i="1"/>
  <c r="D15433" i="1"/>
  <c r="E15433" i="1"/>
  <c r="D15434" i="1"/>
  <c r="E15434" i="1"/>
  <c r="D15435" i="1"/>
  <c r="E15435" i="1"/>
  <c r="D15436" i="1"/>
  <c r="E15436" i="1"/>
  <c r="D15437" i="1"/>
  <c r="E15437" i="1"/>
  <c r="D16112" i="1"/>
  <c r="E16112" i="1"/>
  <c r="D16113" i="1"/>
  <c r="E16113" i="1"/>
  <c r="D16114" i="1"/>
  <c r="E16114" i="1"/>
  <c r="D16115" i="1"/>
  <c r="E16115" i="1"/>
  <c r="D16116" i="1"/>
  <c r="E16116" i="1"/>
  <c r="D16117" i="1"/>
  <c r="E16117" i="1"/>
  <c r="D16118" i="1"/>
  <c r="E16118" i="1"/>
  <c r="D16119" i="1"/>
  <c r="E16119" i="1"/>
  <c r="D16120" i="1"/>
  <c r="E16120" i="1"/>
  <c r="D16121" i="1"/>
  <c r="E16121" i="1"/>
  <c r="D15438" i="1"/>
  <c r="E15438" i="1"/>
  <c r="D16122" i="1"/>
  <c r="E16122" i="1"/>
  <c r="D16123" i="1"/>
  <c r="E16123" i="1"/>
  <c r="D16124" i="1"/>
  <c r="E16124" i="1"/>
  <c r="D16125" i="1"/>
  <c r="E16125" i="1"/>
  <c r="D16126" i="1"/>
  <c r="E16126" i="1"/>
  <c r="D16127" i="1"/>
  <c r="E16127" i="1"/>
  <c r="D16128" i="1"/>
  <c r="E16128" i="1"/>
  <c r="D16129" i="1"/>
  <c r="E16129" i="1"/>
  <c r="D16130" i="1"/>
  <c r="E16130" i="1"/>
  <c r="D16131" i="1"/>
  <c r="E16131" i="1"/>
  <c r="D16132" i="1"/>
  <c r="E16132" i="1"/>
  <c r="D16133" i="1"/>
  <c r="E16133" i="1"/>
  <c r="D16134" i="1"/>
  <c r="E16134" i="1"/>
  <c r="D16135" i="1"/>
  <c r="E16135" i="1"/>
  <c r="D16136" i="1"/>
  <c r="E16136" i="1"/>
  <c r="D15439" i="1"/>
  <c r="E15439" i="1"/>
  <c r="D16137" i="1"/>
  <c r="E16137" i="1"/>
  <c r="D16138" i="1"/>
  <c r="E16138" i="1"/>
  <c r="D16139" i="1"/>
  <c r="E16139" i="1"/>
  <c r="D16140" i="1"/>
  <c r="E16140" i="1"/>
  <c r="D16141" i="1"/>
  <c r="E16141" i="1"/>
  <c r="D16142" i="1"/>
  <c r="E16142" i="1"/>
  <c r="D16143" i="1"/>
  <c r="E16143" i="1"/>
  <c r="D16144" i="1"/>
  <c r="E16144" i="1"/>
  <c r="D16145" i="1"/>
  <c r="E16145" i="1"/>
  <c r="D16146" i="1"/>
  <c r="E16146" i="1"/>
  <c r="D16147" i="1"/>
  <c r="E16147" i="1"/>
  <c r="D16148" i="1"/>
  <c r="E16148" i="1"/>
  <c r="D16149" i="1"/>
  <c r="E16149" i="1"/>
  <c r="D15440" i="1"/>
  <c r="E15440" i="1"/>
  <c r="D16150" i="1"/>
  <c r="E16150" i="1"/>
  <c r="D16151" i="1"/>
  <c r="E16151" i="1"/>
  <c r="D16152" i="1"/>
  <c r="E16152" i="1"/>
  <c r="D16153" i="1"/>
  <c r="E16153" i="1"/>
  <c r="D16154" i="1"/>
  <c r="E16154" i="1"/>
  <c r="D16155" i="1"/>
  <c r="E16155" i="1"/>
  <c r="D16156" i="1"/>
  <c r="E16156" i="1"/>
  <c r="D16157" i="1"/>
  <c r="E16157" i="1"/>
  <c r="D16158" i="1"/>
  <c r="E16158" i="1"/>
  <c r="D16159" i="1"/>
  <c r="E16159" i="1"/>
  <c r="D16160" i="1"/>
  <c r="E16160" i="1"/>
  <c r="D16161" i="1"/>
  <c r="E16161" i="1"/>
  <c r="D16162" i="1"/>
  <c r="E16162" i="1"/>
  <c r="D16163" i="1"/>
  <c r="E16163" i="1"/>
  <c r="D16164" i="1"/>
  <c r="E16164" i="1"/>
  <c r="D16165" i="1"/>
  <c r="E16165" i="1"/>
  <c r="D16166" i="1"/>
  <c r="E16166" i="1"/>
  <c r="D16167" i="1"/>
  <c r="E16167" i="1"/>
  <c r="D16168" i="1"/>
  <c r="E16168" i="1"/>
  <c r="D15441" i="1"/>
  <c r="E15441" i="1"/>
  <c r="D16169" i="1"/>
  <c r="E16169" i="1"/>
  <c r="D16170" i="1"/>
  <c r="E16170" i="1"/>
  <c r="D16171" i="1"/>
  <c r="E16171" i="1"/>
  <c r="D16172" i="1"/>
  <c r="E16172" i="1"/>
  <c r="D16173" i="1"/>
  <c r="E16173" i="1"/>
  <c r="D16174" i="1"/>
  <c r="E16174" i="1"/>
  <c r="D16175" i="1"/>
  <c r="E16175" i="1"/>
  <c r="D16176" i="1"/>
  <c r="E16176" i="1"/>
  <c r="D16177" i="1"/>
  <c r="E16177" i="1"/>
  <c r="D16178" i="1"/>
  <c r="E16178" i="1"/>
  <c r="D16179" i="1"/>
  <c r="E16179" i="1"/>
  <c r="D16180" i="1"/>
  <c r="E16180" i="1"/>
  <c r="D16181" i="1"/>
  <c r="E16181" i="1"/>
  <c r="D16182" i="1"/>
  <c r="E16182" i="1"/>
  <c r="D16183" i="1"/>
  <c r="E16183" i="1"/>
  <c r="D16184" i="1"/>
  <c r="E16184" i="1"/>
  <c r="D16185" i="1"/>
  <c r="E16185" i="1"/>
  <c r="D16186" i="1"/>
  <c r="E16186" i="1"/>
  <c r="D16187" i="1"/>
  <c r="E16187" i="1"/>
  <c r="D16188" i="1"/>
  <c r="E16188" i="1"/>
  <c r="D16189" i="1"/>
  <c r="E16189" i="1"/>
  <c r="D16190" i="1"/>
  <c r="E16190" i="1"/>
  <c r="D16191" i="1"/>
  <c r="E16191" i="1"/>
  <c r="D16192" i="1"/>
  <c r="E16192" i="1"/>
  <c r="D16193" i="1"/>
  <c r="E16193" i="1"/>
  <c r="D16194" i="1"/>
  <c r="E16194" i="1"/>
  <c r="D16195" i="1"/>
  <c r="E16195" i="1"/>
  <c r="D16196" i="1"/>
  <c r="E16196" i="1"/>
  <c r="D16197" i="1"/>
  <c r="E16197" i="1"/>
  <c r="D16198" i="1"/>
  <c r="E16198" i="1"/>
  <c r="D16199" i="1"/>
  <c r="E16199" i="1"/>
  <c r="D16200" i="1"/>
  <c r="E16200" i="1"/>
  <c r="D16201" i="1"/>
  <c r="E16201" i="1"/>
  <c r="D16202" i="1"/>
  <c r="E16202" i="1"/>
  <c r="D16203" i="1"/>
  <c r="E16203" i="1"/>
  <c r="D16204" i="1"/>
  <c r="E16204" i="1"/>
  <c r="D16205" i="1"/>
  <c r="E16205" i="1"/>
  <c r="D16206" i="1"/>
  <c r="E16206" i="1"/>
  <c r="D16207" i="1"/>
  <c r="E16207" i="1"/>
  <c r="D16208" i="1"/>
  <c r="E16208" i="1"/>
  <c r="D16209" i="1"/>
  <c r="E16209" i="1"/>
  <c r="D16210" i="1"/>
  <c r="E16210" i="1"/>
  <c r="D16211" i="1"/>
  <c r="E16211" i="1"/>
  <c r="D16212" i="1"/>
  <c r="E16212" i="1"/>
  <c r="D16213" i="1"/>
  <c r="E16213" i="1"/>
  <c r="D16214" i="1"/>
  <c r="E16214" i="1"/>
  <c r="D16215" i="1"/>
  <c r="E16215" i="1"/>
  <c r="D16216" i="1"/>
  <c r="E16216" i="1"/>
  <c r="D16217" i="1"/>
  <c r="E16217" i="1"/>
  <c r="D16218" i="1"/>
  <c r="E16218" i="1"/>
  <c r="D16219" i="1"/>
  <c r="E16219" i="1"/>
  <c r="D16220" i="1"/>
  <c r="E16220" i="1"/>
  <c r="D16221" i="1"/>
  <c r="E16221" i="1"/>
  <c r="D16222" i="1"/>
  <c r="E16222" i="1"/>
  <c r="D16223" i="1"/>
  <c r="E16223" i="1"/>
  <c r="D16224" i="1"/>
  <c r="E16224" i="1"/>
  <c r="D16225" i="1"/>
  <c r="E16225" i="1"/>
  <c r="D16226" i="1"/>
  <c r="E16226" i="1"/>
  <c r="D16227" i="1"/>
  <c r="E16227" i="1"/>
  <c r="D16228" i="1"/>
  <c r="E16228" i="1"/>
  <c r="D16229" i="1"/>
  <c r="E16229" i="1"/>
  <c r="D16230" i="1"/>
  <c r="E16230" i="1"/>
  <c r="D16231" i="1"/>
  <c r="E16231" i="1"/>
  <c r="D16232" i="1"/>
  <c r="E16232" i="1"/>
  <c r="D16233" i="1"/>
  <c r="E16233" i="1"/>
  <c r="D16234" i="1"/>
  <c r="E16234" i="1"/>
  <c r="D16235" i="1"/>
  <c r="E16235" i="1"/>
  <c r="D16236" i="1"/>
  <c r="E16236" i="1"/>
  <c r="D16237" i="1"/>
  <c r="E16237" i="1"/>
  <c r="D16238" i="1"/>
  <c r="E16238" i="1"/>
  <c r="D264" i="1"/>
  <c r="E264" i="1"/>
  <c r="D265" i="1"/>
  <c r="E265" i="1"/>
  <c r="D16239" i="1"/>
  <c r="E16239" i="1"/>
  <c r="D16240" i="1"/>
  <c r="E16240" i="1"/>
  <c r="D16241" i="1"/>
  <c r="E16241" i="1"/>
  <c r="D16242" i="1"/>
  <c r="E16242" i="1"/>
  <c r="D16243" i="1"/>
  <c r="E16243" i="1"/>
  <c r="D16244" i="1"/>
  <c r="E16244" i="1"/>
  <c r="D16245" i="1"/>
  <c r="E16245" i="1"/>
  <c r="D16246" i="1"/>
  <c r="E16246" i="1"/>
  <c r="D16247" i="1"/>
  <c r="E16247" i="1"/>
  <c r="D16248" i="1"/>
  <c r="E16248" i="1"/>
  <c r="D16249" i="1"/>
  <c r="E16249" i="1"/>
  <c r="D15442" i="1"/>
  <c r="E15442" i="1"/>
  <c r="D16250" i="1"/>
  <c r="E16250" i="1"/>
  <c r="D16251" i="1"/>
  <c r="E16251" i="1"/>
  <c r="D16252" i="1"/>
  <c r="E16252" i="1"/>
  <c r="D16253" i="1"/>
  <c r="E16253" i="1"/>
  <c r="D16254" i="1"/>
  <c r="E16254" i="1"/>
  <c r="D16255" i="1"/>
  <c r="E16255" i="1"/>
  <c r="D16256" i="1"/>
  <c r="E16256" i="1"/>
  <c r="D16257" i="1"/>
  <c r="E16257" i="1"/>
  <c r="D16258" i="1"/>
  <c r="E16258" i="1"/>
  <c r="D16259" i="1"/>
  <c r="E16259" i="1"/>
  <c r="D16260" i="1"/>
  <c r="E16260" i="1"/>
  <c r="D16261" i="1"/>
  <c r="E16261" i="1"/>
  <c r="D15443" i="1"/>
  <c r="E15443" i="1"/>
  <c r="D16262" i="1"/>
  <c r="E16262" i="1"/>
  <c r="D16263" i="1"/>
  <c r="E16263" i="1"/>
  <c r="D16264" i="1"/>
  <c r="E16264" i="1"/>
  <c r="D16265" i="1"/>
  <c r="E16265" i="1"/>
  <c r="D16266" i="1"/>
  <c r="E16266" i="1"/>
  <c r="D15444" i="1"/>
  <c r="E15444" i="1"/>
  <c r="D15445" i="1"/>
  <c r="E15445" i="1"/>
  <c r="D16267" i="1"/>
  <c r="E16267" i="1"/>
  <c r="D16268" i="1"/>
  <c r="E16268" i="1"/>
  <c r="D16269" i="1"/>
  <c r="E16269" i="1"/>
  <c r="D16270" i="1"/>
  <c r="E16270" i="1"/>
  <c r="D16271" i="1"/>
  <c r="E16271" i="1"/>
  <c r="D15446" i="1"/>
  <c r="E15446" i="1"/>
  <c r="D16272" i="1"/>
  <c r="E16272" i="1"/>
  <c r="D16273" i="1"/>
  <c r="E16273" i="1"/>
  <c r="D16274" i="1"/>
  <c r="E16274" i="1"/>
  <c r="D16275" i="1"/>
  <c r="E16275" i="1"/>
  <c r="D16276" i="1"/>
  <c r="E16276" i="1"/>
  <c r="D16277" i="1"/>
  <c r="E16277" i="1"/>
  <c r="D16278" i="1"/>
  <c r="E16278" i="1"/>
  <c r="D15447" i="1"/>
  <c r="E15447" i="1"/>
  <c r="D16279" i="1"/>
  <c r="E16279" i="1"/>
  <c r="D16280" i="1"/>
  <c r="E16280" i="1"/>
  <c r="D16281" i="1"/>
  <c r="E16281" i="1"/>
  <c r="D16282" i="1"/>
  <c r="E16282" i="1"/>
  <c r="D16283" i="1"/>
  <c r="E16283" i="1"/>
  <c r="D16284" i="1"/>
  <c r="E16284" i="1"/>
  <c r="D16285" i="1"/>
  <c r="E16285" i="1"/>
  <c r="D16286" i="1"/>
  <c r="E16286" i="1"/>
  <c r="D16287" i="1"/>
  <c r="E16287" i="1"/>
  <c r="D16288" i="1"/>
  <c r="E16288" i="1"/>
  <c r="D16289" i="1"/>
  <c r="E16289" i="1"/>
  <c r="D16290" i="1"/>
  <c r="E16290" i="1"/>
  <c r="D16291" i="1"/>
  <c r="E16291" i="1"/>
  <c r="D15448" i="1"/>
  <c r="E15448" i="1"/>
  <c r="D16292" i="1"/>
  <c r="E16292" i="1"/>
  <c r="D16293" i="1"/>
  <c r="E16293" i="1"/>
  <c r="D16294" i="1"/>
  <c r="E16294" i="1"/>
  <c r="D16295" i="1"/>
  <c r="E16295" i="1"/>
  <c r="D16296" i="1"/>
  <c r="E16296" i="1"/>
  <c r="D16297" i="1"/>
  <c r="E16297" i="1"/>
  <c r="D16298" i="1"/>
  <c r="E16298" i="1"/>
  <c r="D16299" i="1"/>
  <c r="E16299" i="1"/>
  <c r="D16300" i="1"/>
  <c r="E16300" i="1"/>
  <c r="D16301" i="1"/>
  <c r="E16301" i="1"/>
  <c r="D16302" i="1"/>
  <c r="E16302" i="1"/>
  <c r="D16303" i="1"/>
  <c r="E16303" i="1"/>
  <c r="D16304" i="1"/>
  <c r="E16304" i="1"/>
  <c r="D266" i="1"/>
  <c r="E266" i="1"/>
  <c r="D267" i="1"/>
  <c r="E267" i="1"/>
  <c r="D16305" i="1"/>
  <c r="E16305" i="1"/>
  <c r="D15449" i="1"/>
  <c r="E15449" i="1"/>
  <c r="D16306" i="1"/>
  <c r="E16306" i="1"/>
  <c r="D16307" i="1"/>
  <c r="E16307" i="1"/>
  <c r="D16308" i="1"/>
  <c r="E16308" i="1"/>
  <c r="D16309" i="1"/>
  <c r="E16309" i="1"/>
  <c r="D16310" i="1"/>
  <c r="E16310" i="1"/>
  <c r="D16311" i="1"/>
  <c r="E16311" i="1"/>
  <c r="D16312" i="1"/>
  <c r="E16312" i="1"/>
  <c r="D16313" i="1"/>
  <c r="E16313" i="1"/>
  <c r="D15450" i="1"/>
  <c r="E15450" i="1"/>
  <c r="D15451" i="1"/>
  <c r="E15451" i="1"/>
  <c r="D15452" i="1"/>
  <c r="E15452" i="1"/>
  <c r="D15453" i="1"/>
  <c r="E15453" i="1"/>
  <c r="D15454" i="1"/>
  <c r="E15454" i="1"/>
  <c r="D16314" i="1"/>
  <c r="E16314" i="1"/>
  <c r="D15455" i="1"/>
  <c r="E15455" i="1"/>
  <c r="D16315" i="1"/>
  <c r="E16315" i="1"/>
  <c r="D16316" i="1"/>
  <c r="E16316" i="1"/>
  <c r="D16317" i="1"/>
  <c r="E16317" i="1"/>
  <c r="D15456" i="1"/>
  <c r="E15456" i="1"/>
  <c r="D16318" i="1"/>
  <c r="E16318" i="1"/>
  <c r="D16319" i="1"/>
  <c r="E16319" i="1"/>
  <c r="D16320" i="1"/>
  <c r="E16320" i="1"/>
  <c r="D16321" i="1"/>
  <c r="E16321" i="1"/>
  <c r="D16322" i="1"/>
  <c r="E16322" i="1"/>
  <c r="D16323" i="1"/>
  <c r="E16323" i="1"/>
  <c r="D16324" i="1"/>
  <c r="E16324" i="1"/>
  <c r="D16325" i="1"/>
  <c r="E16325" i="1"/>
  <c r="D16326" i="1"/>
  <c r="E16326" i="1"/>
  <c r="D16327" i="1"/>
  <c r="E16327" i="1"/>
  <c r="D16328" i="1"/>
  <c r="E16328" i="1"/>
  <c r="D16329" i="1"/>
  <c r="E16329" i="1"/>
  <c r="D16330" i="1"/>
  <c r="E16330" i="1"/>
  <c r="D16331" i="1"/>
  <c r="E16331" i="1"/>
  <c r="D16332" i="1"/>
  <c r="E16332" i="1"/>
  <c r="D16333" i="1"/>
  <c r="E16333" i="1"/>
  <c r="D16334" i="1"/>
  <c r="E16334" i="1"/>
  <c r="D16335" i="1"/>
  <c r="E16335" i="1"/>
  <c r="D16336" i="1"/>
  <c r="E16336" i="1"/>
  <c r="D16337" i="1"/>
  <c r="E16337" i="1"/>
  <c r="D16338" i="1"/>
  <c r="E16338" i="1"/>
  <c r="D16339" i="1"/>
  <c r="E16339" i="1"/>
  <c r="D16340" i="1"/>
  <c r="E16340" i="1"/>
  <c r="D268" i="1"/>
  <c r="E268" i="1"/>
  <c r="D15457" i="1"/>
  <c r="E15457" i="1"/>
  <c r="D269" i="1"/>
  <c r="E269" i="1"/>
  <c r="D270" i="1"/>
  <c r="E270" i="1"/>
  <c r="D16341" i="1"/>
  <c r="E16341" i="1"/>
  <c r="D16342" i="1"/>
  <c r="E16342" i="1"/>
  <c r="D16343" i="1"/>
  <c r="E16343" i="1"/>
  <c r="D16344" i="1"/>
  <c r="E16344" i="1"/>
  <c r="D16345" i="1"/>
  <c r="E16345" i="1"/>
  <c r="D16346" i="1"/>
  <c r="E16346" i="1"/>
  <c r="D16347" i="1"/>
  <c r="E16347" i="1"/>
  <c r="D16348" i="1"/>
  <c r="E16348" i="1"/>
  <c r="D16349" i="1"/>
  <c r="E16349" i="1"/>
  <c r="D16350" i="1"/>
  <c r="E16350" i="1"/>
  <c r="D16351" i="1"/>
  <c r="E16351" i="1"/>
  <c r="D16352" i="1"/>
  <c r="E16352" i="1"/>
  <c r="D15458" i="1"/>
  <c r="E15458" i="1"/>
  <c r="D15459" i="1"/>
  <c r="E15459" i="1"/>
  <c r="D16353" i="1"/>
  <c r="E16353" i="1"/>
  <c r="D16354" i="1"/>
  <c r="E16354" i="1"/>
  <c r="D271" i="1"/>
  <c r="E271" i="1"/>
  <c r="D16355" i="1"/>
  <c r="E16355" i="1"/>
  <c r="D16356" i="1"/>
  <c r="E16356" i="1"/>
  <c r="D16357" i="1"/>
  <c r="E16357" i="1"/>
  <c r="D16358" i="1"/>
  <c r="E16358" i="1"/>
  <c r="D272" i="1"/>
  <c r="E272" i="1"/>
  <c r="D16359" i="1"/>
  <c r="E16359" i="1"/>
  <c r="D16360" i="1"/>
  <c r="E16360" i="1"/>
  <c r="D16361" i="1"/>
  <c r="E16361" i="1"/>
  <c r="D16362" i="1"/>
  <c r="E16362" i="1"/>
  <c r="D16363" i="1"/>
  <c r="E16363" i="1"/>
  <c r="D16364" i="1"/>
  <c r="E16364" i="1"/>
  <c r="D16365" i="1"/>
  <c r="E16365" i="1"/>
  <c r="D16366" i="1"/>
  <c r="E16366" i="1"/>
  <c r="D16367" i="1"/>
  <c r="E16367" i="1"/>
  <c r="D16368" i="1"/>
  <c r="E16368" i="1"/>
  <c r="D16369" i="1"/>
  <c r="E16369" i="1"/>
  <c r="D16370" i="1"/>
  <c r="E16370" i="1"/>
  <c r="D16371" i="1"/>
  <c r="E16371" i="1"/>
  <c r="D16372" i="1"/>
  <c r="E16372" i="1"/>
  <c r="D16373" i="1"/>
  <c r="E16373" i="1"/>
  <c r="D16374" i="1"/>
  <c r="E16374" i="1"/>
  <c r="D16375" i="1"/>
  <c r="E16375" i="1"/>
  <c r="D16376" i="1"/>
  <c r="E16376" i="1"/>
  <c r="D16377" i="1"/>
  <c r="E16377" i="1"/>
  <c r="D16378" i="1"/>
  <c r="E16378" i="1"/>
  <c r="D16379" i="1"/>
  <c r="E16379" i="1"/>
  <c r="D16380" i="1"/>
  <c r="E16380" i="1"/>
  <c r="D16381" i="1"/>
  <c r="E16381" i="1"/>
  <c r="D16382" i="1"/>
  <c r="E16382" i="1"/>
  <c r="D16383" i="1"/>
  <c r="E16383" i="1"/>
  <c r="D16384" i="1"/>
  <c r="E16384" i="1"/>
  <c r="D16385" i="1"/>
  <c r="E16385" i="1"/>
  <c r="D16386" i="1"/>
  <c r="E16386" i="1"/>
  <c r="D16387" i="1"/>
  <c r="E16387" i="1"/>
  <c r="D15460" i="1"/>
  <c r="E15460" i="1"/>
  <c r="D16388" i="1"/>
  <c r="E16388" i="1"/>
  <c r="D16389" i="1"/>
  <c r="E16389" i="1"/>
  <c r="D16390" i="1"/>
  <c r="E16390" i="1"/>
  <c r="D16391" i="1"/>
  <c r="E16391" i="1"/>
  <c r="D15461" i="1"/>
  <c r="E15461" i="1"/>
  <c r="D15462" i="1"/>
  <c r="E15462" i="1"/>
  <c r="D16392" i="1"/>
  <c r="E16392" i="1"/>
  <c r="D16393" i="1"/>
  <c r="E16393" i="1"/>
  <c r="D16394" i="1"/>
  <c r="E16394" i="1"/>
  <c r="D16395" i="1"/>
  <c r="E16395" i="1"/>
  <c r="D16396" i="1"/>
  <c r="E16396" i="1"/>
  <c r="D16397" i="1"/>
  <c r="E16397" i="1"/>
  <c r="D16398" i="1"/>
  <c r="E16398" i="1"/>
  <c r="D16399" i="1"/>
  <c r="E16399" i="1"/>
  <c r="D16400" i="1"/>
  <c r="E16400" i="1"/>
  <c r="D16401" i="1"/>
  <c r="E16401" i="1"/>
  <c r="D16402" i="1"/>
  <c r="E16402" i="1"/>
  <c r="D16403" i="1"/>
  <c r="E16403" i="1"/>
  <c r="D16404" i="1"/>
  <c r="E16404" i="1"/>
  <c r="D16405" i="1"/>
  <c r="E16405" i="1"/>
  <c r="D16406" i="1"/>
  <c r="E16406" i="1"/>
  <c r="D16407" i="1"/>
  <c r="E16407" i="1"/>
  <c r="D16408" i="1"/>
  <c r="E16408" i="1"/>
  <c r="D16409" i="1"/>
  <c r="E16409" i="1"/>
  <c r="D16410" i="1"/>
  <c r="E16410" i="1"/>
  <c r="D16411" i="1"/>
  <c r="E16411" i="1"/>
  <c r="D16412" i="1"/>
  <c r="E16412" i="1"/>
  <c r="D15463" i="1"/>
  <c r="E15463" i="1"/>
  <c r="D16413" i="1"/>
  <c r="E16413" i="1"/>
  <c r="D16414" i="1"/>
  <c r="E16414" i="1"/>
  <c r="D16415" i="1"/>
  <c r="E16415" i="1"/>
  <c r="D16416" i="1"/>
  <c r="E16416" i="1"/>
  <c r="D16417" i="1"/>
  <c r="E16417" i="1"/>
  <c r="D16418" i="1"/>
  <c r="E16418" i="1"/>
  <c r="D16419" i="1"/>
  <c r="E16419" i="1"/>
  <c r="D16420" i="1"/>
  <c r="E16420" i="1"/>
  <c r="D16421" i="1"/>
  <c r="E16421" i="1"/>
  <c r="D16422" i="1"/>
  <c r="E16422" i="1"/>
  <c r="D16423" i="1"/>
  <c r="E16423" i="1"/>
  <c r="D16424" i="1"/>
  <c r="E16424" i="1"/>
  <c r="D16425" i="1"/>
  <c r="E16425" i="1"/>
  <c r="D16426" i="1"/>
  <c r="E16426" i="1"/>
  <c r="D15464" i="1"/>
  <c r="E15464" i="1"/>
  <c r="D273" i="1"/>
  <c r="E273" i="1"/>
  <c r="D15465" i="1"/>
  <c r="E15465" i="1"/>
  <c r="D16427" i="1"/>
  <c r="E16427" i="1"/>
  <c r="D16428" i="1"/>
  <c r="E16428" i="1"/>
  <c r="D16429" i="1"/>
  <c r="E16429" i="1"/>
  <c r="D16430" i="1"/>
  <c r="E16430" i="1"/>
  <c r="D16431" i="1"/>
  <c r="E16431" i="1"/>
  <c r="D16432" i="1"/>
  <c r="E16432" i="1"/>
  <c r="D16433" i="1"/>
  <c r="E16433" i="1"/>
  <c r="D16434" i="1"/>
  <c r="E16434" i="1"/>
  <c r="D16435" i="1"/>
  <c r="E16435" i="1"/>
  <c r="D16436" i="1"/>
  <c r="E16436" i="1"/>
  <c r="D16437" i="1"/>
  <c r="E16437" i="1"/>
  <c r="D16438" i="1"/>
  <c r="E16438" i="1"/>
  <c r="D16439" i="1"/>
  <c r="E16439" i="1"/>
  <c r="D15466" i="1"/>
  <c r="E15466" i="1"/>
  <c r="D15467" i="1"/>
  <c r="E15467" i="1"/>
  <c r="D274" i="1"/>
  <c r="E274" i="1"/>
  <c r="D15468" i="1"/>
  <c r="E15468" i="1"/>
  <c r="D15469" i="1"/>
  <c r="E15469" i="1"/>
  <c r="D16440" i="1"/>
  <c r="E16440" i="1"/>
  <c r="D16441" i="1"/>
  <c r="E16441" i="1"/>
  <c r="D16442" i="1"/>
  <c r="E16442" i="1"/>
  <c r="D16443" i="1"/>
  <c r="E16443" i="1"/>
  <c r="D16444" i="1"/>
  <c r="E16444" i="1"/>
  <c r="D16445" i="1"/>
  <c r="E16445" i="1"/>
  <c r="D16446" i="1"/>
  <c r="E16446" i="1"/>
  <c r="D16447" i="1"/>
  <c r="E16447" i="1"/>
  <c r="D16448" i="1"/>
  <c r="E16448" i="1"/>
  <c r="D16449" i="1"/>
  <c r="E16449" i="1"/>
  <c r="D16450" i="1"/>
  <c r="E16450" i="1"/>
  <c r="D16451" i="1"/>
  <c r="E16451" i="1"/>
  <c r="D16452" i="1"/>
  <c r="E16452" i="1"/>
  <c r="D15470" i="1"/>
  <c r="E15470" i="1"/>
  <c r="D15471" i="1"/>
  <c r="E15471" i="1"/>
  <c r="D16453" i="1"/>
  <c r="E16453" i="1"/>
  <c r="D16454" i="1"/>
  <c r="E16454" i="1"/>
  <c r="D16455" i="1"/>
  <c r="E16455" i="1"/>
  <c r="D16456" i="1"/>
  <c r="E16456" i="1"/>
  <c r="D16457" i="1"/>
  <c r="E16457" i="1"/>
  <c r="D16458" i="1"/>
  <c r="E16458" i="1"/>
  <c r="D15472" i="1"/>
  <c r="E15472" i="1"/>
  <c r="D16459" i="1"/>
  <c r="E16459" i="1"/>
  <c r="D16460" i="1"/>
  <c r="E16460" i="1"/>
  <c r="D16461" i="1"/>
  <c r="E16461" i="1"/>
  <c r="D16462" i="1"/>
  <c r="E16462" i="1"/>
  <c r="D15473" i="1"/>
  <c r="E15473" i="1"/>
  <c r="D15474" i="1"/>
  <c r="E15474" i="1"/>
  <c r="D16463" i="1"/>
  <c r="E16463" i="1"/>
  <c r="D15475" i="1"/>
  <c r="E15475" i="1"/>
  <c r="D16464" i="1"/>
  <c r="E16464" i="1"/>
  <c r="D16465" i="1"/>
  <c r="E16465" i="1"/>
  <c r="D16466" i="1"/>
  <c r="E16466" i="1"/>
  <c r="D15476" i="1"/>
  <c r="E15476" i="1"/>
  <c r="D16467" i="1"/>
  <c r="E16467" i="1"/>
  <c r="D16468" i="1"/>
  <c r="E16468" i="1"/>
  <c r="D16469" i="1"/>
  <c r="E16469" i="1"/>
  <c r="D16470" i="1"/>
  <c r="E16470" i="1"/>
  <c r="D16471" i="1"/>
  <c r="E16471" i="1"/>
  <c r="D16472" i="1"/>
  <c r="E16472" i="1"/>
  <c r="D16473" i="1"/>
  <c r="E16473" i="1"/>
  <c r="D16474" i="1"/>
  <c r="E16474" i="1"/>
  <c r="D16475" i="1"/>
  <c r="E16475" i="1"/>
  <c r="D16476" i="1"/>
  <c r="E16476" i="1"/>
  <c r="D16477" i="1"/>
  <c r="E16477" i="1"/>
  <c r="D16478" i="1"/>
  <c r="E16478" i="1"/>
  <c r="D16479" i="1"/>
  <c r="E16479" i="1"/>
  <c r="D16480" i="1"/>
  <c r="E16480" i="1"/>
  <c r="D16481" i="1"/>
  <c r="E16481" i="1"/>
  <c r="D16482" i="1"/>
  <c r="E16482" i="1"/>
  <c r="D16483" i="1"/>
  <c r="E16483" i="1"/>
  <c r="D16484" i="1"/>
  <c r="E16484" i="1"/>
  <c r="D16485" i="1"/>
  <c r="E16485" i="1"/>
  <c r="D15477" i="1"/>
  <c r="E15477" i="1"/>
  <c r="D15478" i="1"/>
  <c r="E15478" i="1"/>
  <c r="D16486" i="1"/>
  <c r="E16486" i="1"/>
  <c r="D16487" i="1"/>
  <c r="E16487" i="1"/>
  <c r="D16488" i="1"/>
  <c r="E16488" i="1"/>
  <c r="D16489" i="1"/>
  <c r="E16489" i="1"/>
  <c r="D16490" i="1"/>
  <c r="E16490" i="1"/>
  <c r="D16491" i="1"/>
  <c r="E16491" i="1"/>
  <c r="D16492" i="1"/>
  <c r="E16492" i="1"/>
  <c r="D16493" i="1"/>
  <c r="E16493" i="1"/>
  <c r="D16494" i="1"/>
  <c r="E16494" i="1"/>
  <c r="D16495" i="1"/>
  <c r="E16495" i="1"/>
  <c r="D16496" i="1"/>
  <c r="E16496" i="1"/>
  <c r="D16497" i="1"/>
  <c r="E16497" i="1"/>
  <c r="D16498" i="1"/>
  <c r="E16498" i="1"/>
  <c r="D16499" i="1"/>
  <c r="E16499" i="1"/>
  <c r="D16500" i="1"/>
  <c r="E16500" i="1"/>
  <c r="D16501" i="1"/>
  <c r="E16501" i="1"/>
  <c r="D15479" i="1"/>
  <c r="E15479" i="1"/>
  <c r="D15480" i="1"/>
  <c r="E15480" i="1"/>
  <c r="D15481" i="1"/>
  <c r="E15481" i="1"/>
  <c r="D16502" i="1"/>
  <c r="E16502" i="1"/>
  <c r="D16503" i="1"/>
  <c r="E16503" i="1"/>
  <c r="D16504" i="1"/>
  <c r="E16504" i="1"/>
  <c r="D16505" i="1"/>
  <c r="E16505" i="1"/>
  <c r="D16506" i="1"/>
  <c r="E16506" i="1"/>
  <c r="D16507" i="1"/>
  <c r="E16507" i="1"/>
  <c r="D16508" i="1"/>
  <c r="E16508" i="1"/>
  <c r="D16509" i="1"/>
  <c r="E16509" i="1"/>
  <c r="D16510" i="1"/>
  <c r="E16510" i="1"/>
  <c r="D16511" i="1"/>
  <c r="E16511" i="1"/>
  <c r="D16512" i="1"/>
  <c r="E16512" i="1"/>
  <c r="D16513" i="1"/>
  <c r="E16513" i="1"/>
  <c r="D16514" i="1"/>
  <c r="E16514" i="1"/>
  <c r="D16515" i="1"/>
  <c r="E16515" i="1"/>
  <c r="D16516" i="1"/>
  <c r="E16516" i="1"/>
  <c r="D16517" i="1"/>
  <c r="E16517" i="1"/>
  <c r="D16518" i="1"/>
  <c r="E16518" i="1"/>
  <c r="D16519" i="1"/>
  <c r="E16519" i="1"/>
  <c r="D16520" i="1"/>
  <c r="E16520" i="1"/>
  <c r="D16521" i="1"/>
  <c r="E16521" i="1"/>
  <c r="D16522" i="1"/>
  <c r="E16522" i="1"/>
  <c r="D16523" i="1"/>
  <c r="E16523" i="1"/>
  <c r="D16524" i="1"/>
  <c r="E16524" i="1"/>
  <c r="D16525" i="1"/>
  <c r="E16525" i="1"/>
  <c r="D16526" i="1"/>
  <c r="E16526" i="1"/>
  <c r="D16527" i="1"/>
  <c r="E16527" i="1"/>
  <c r="D16528" i="1"/>
  <c r="E16528" i="1"/>
  <c r="D16529" i="1"/>
  <c r="E16529" i="1"/>
  <c r="D16530" i="1"/>
  <c r="E16530" i="1"/>
  <c r="D16531" i="1"/>
  <c r="E16531" i="1"/>
  <c r="D16532" i="1"/>
  <c r="E16532" i="1"/>
  <c r="D16533" i="1"/>
  <c r="E16533" i="1"/>
  <c r="D16534" i="1"/>
  <c r="E16534" i="1"/>
  <c r="D16535" i="1"/>
  <c r="E16535" i="1"/>
  <c r="D16536" i="1"/>
  <c r="E16536" i="1"/>
  <c r="D16537" i="1"/>
  <c r="E16537" i="1"/>
  <c r="D16538" i="1"/>
  <c r="E16538" i="1"/>
  <c r="D16539" i="1"/>
  <c r="E16539" i="1"/>
  <c r="D16540" i="1"/>
  <c r="E16540" i="1"/>
  <c r="D16541" i="1"/>
  <c r="E16541" i="1"/>
  <c r="D16542" i="1"/>
  <c r="E16542" i="1"/>
  <c r="D16543" i="1"/>
  <c r="E16543" i="1"/>
  <c r="D16544" i="1"/>
  <c r="E16544" i="1"/>
  <c r="D16545" i="1"/>
  <c r="E16545" i="1"/>
  <c r="D16546" i="1"/>
  <c r="E16546" i="1"/>
  <c r="D15482" i="1"/>
  <c r="E15482" i="1"/>
  <c r="D16547" i="1"/>
  <c r="E16547" i="1"/>
  <c r="D16548" i="1"/>
  <c r="E16548" i="1"/>
  <c r="D16549" i="1"/>
  <c r="E16549" i="1"/>
  <c r="D16550" i="1"/>
  <c r="E16550" i="1"/>
  <c r="D16551" i="1"/>
  <c r="E16551" i="1"/>
  <c r="D16552" i="1"/>
  <c r="E16552" i="1"/>
  <c r="D16553" i="1"/>
  <c r="E16553" i="1"/>
  <c r="D16554" i="1"/>
  <c r="E16554" i="1"/>
  <c r="D16555" i="1"/>
  <c r="E16555" i="1"/>
  <c r="D16556" i="1"/>
  <c r="E16556" i="1"/>
  <c r="D16557" i="1"/>
  <c r="E16557" i="1"/>
  <c r="D15483" i="1"/>
  <c r="E15483" i="1"/>
  <c r="D16558" i="1"/>
  <c r="E16558" i="1"/>
  <c r="D16559" i="1"/>
  <c r="E16559" i="1"/>
  <c r="D16560" i="1"/>
  <c r="E16560" i="1"/>
  <c r="D16561" i="1"/>
  <c r="E16561" i="1"/>
  <c r="D16562" i="1"/>
  <c r="E16562" i="1"/>
  <c r="D16563" i="1"/>
  <c r="E16563" i="1"/>
  <c r="D16564" i="1"/>
  <c r="E16564" i="1"/>
  <c r="D16565" i="1"/>
  <c r="E16565" i="1"/>
  <c r="D16566" i="1"/>
  <c r="E16566" i="1"/>
  <c r="D16567" i="1"/>
  <c r="E16567" i="1"/>
  <c r="D16568" i="1"/>
  <c r="E16568" i="1"/>
  <c r="D16569" i="1"/>
  <c r="E16569" i="1"/>
  <c r="D16570" i="1"/>
  <c r="E16570" i="1"/>
  <c r="D16571" i="1"/>
  <c r="E16571" i="1"/>
  <c r="D275" i="1"/>
  <c r="E275" i="1"/>
  <c r="D16572" i="1"/>
  <c r="E16572" i="1"/>
  <c r="D16573" i="1"/>
  <c r="E16573" i="1"/>
  <c r="D16574" i="1"/>
  <c r="E16574" i="1"/>
  <c r="D16575" i="1"/>
  <c r="E16575" i="1"/>
  <c r="D16576" i="1"/>
  <c r="E16576" i="1"/>
  <c r="D16577" i="1"/>
  <c r="E16577" i="1"/>
  <c r="D16578" i="1"/>
  <c r="E16578" i="1"/>
  <c r="D276" i="1"/>
  <c r="E276" i="1"/>
  <c r="D16579" i="1"/>
  <c r="E16579" i="1"/>
  <c r="D16580" i="1"/>
  <c r="E16580" i="1"/>
  <c r="D16581" i="1"/>
  <c r="E16581" i="1"/>
  <c r="D277" i="1"/>
  <c r="E277" i="1"/>
  <c r="D16582" i="1"/>
  <c r="E16582" i="1"/>
  <c r="D16583" i="1"/>
  <c r="E16583" i="1"/>
  <c r="D16584" i="1"/>
  <c r="E16584" i="1"/>
  <c r="D16585" i="1"/>
  <c r="E16585" i="1"/>
  <c r="D16586" i="1"/>
  <c r="E16586" i="1"/>
  <c r="D16587" i="1"/>
  <c r="E16587" i="1"/>
  <c r="D16588" i="1"/>
  <c r="E16588" i="1"/>
  <c r="D16589" i="1"/>
  <c r="E16589" i="1"/>
  <c r="D16590" i="1"/>
  <c r="E16590" i="1"/>
  <c r="D16591" i="1"/>
  <c r="E16591" i="1"/>
  <c r="D16592" i="1"/>
  <c r="E16592" i="1"/>
  <c r="D16593" i="1"/>
  <c r="E16593" i="1"/>
  <c r="D16594" i="1"/>
  <c r="E16594" i="1"/>
  <c r="D278" i="1"/>
  <c r="E278" i="1"/>
  <c r="D279" i="1"/>
  <c r="E279" i="1"/>
  <c r="D16595" i="1"/>
  <c r="E16595" i="1"/>
  <c r="D280" i="1"/>
  <c r="E280" i="1"/>
  <c r="D16596" i="1"/>
  <c r="E16596" i="1"/>
  <c r="D16597" i="1"/>
  <c r="E16597" i="1"/>
  <c r="D281" i="1"/>
  <c r="E281" i="1"/>
  <c r="D16598" i="1"/>
  <c r="E16598" i="1"/>
  <c r="D15484" i="1"/>
  <c r="E15484" i="1"/>
  <c r="D16599" i="1"/>
  <c r="E16599" i="1"/>
  <c r="D16600" i="1"/>
  <c r="E16600" i="1"/>
  <c r="D16601" i="1"/>
  <c r="E16601" i="1"/>
  <c r="D16602" i="1"/>
  <c r="E16602" i="1"/>
  <c r="D16603" i="1"/>
  <c r="E16603" i="1"/>
  <c r="D16604" i="1"/>
  <c r="E16604" i="1"/>
  <c r="D16605" i="1"/>
  <c r="E16605" i="1"/>
  <c r="D16606" i="1"/>
  <c r="E16606" i="1"/>
  <c r="D16607" i="1"/>
  <c r="E16607" i="1"/>
  <c r="D16608" i="1"/>
  <c r="E16608" i="1"/>
  <c r="D16609" i="1"/>
  <c r="E16609" i="1"/>
  <c r="D16610" i="1"/>
  <c r="E16610" i="1"/>
  <c r="D16611" i="1"/>
  <c r="E16611" i="1"/>
  <c r="D16612" i="1"/>
  <c r="E16612" i="1"/>
  <c r="D16613" i="1"/>
  <c r="E16613" i="1"/>
  <c r="D16614" i="1"/>
  <c r="E16614" i="1"/>
  <c r="D16615" i="1"/>
  <c r="E16615" i="1"/>
  <c r="D16616" i="1"/>
  <c r="E16616" i="1"/>
  <c r="D16617" i="1"/>
  <c r="E16617" i="1"/>
  <c r="D16618" i="1"/>
  <c r="E16618" i="1"/>
  <c r="D16619" i="1"/>
  <c r="E16619" i="1"/>
  <c r="D15485" i="1"/>
  <c r="E15485" i="1"/>
  <c r="D16620" i="1"/>
  <c r="E16620" i="1"/>
  <c r="D16621" i="1"/>
  <c r="E16621" i="1"/>
  <c r="D16622" i="1"/>
  <c r="E16622" i="1"/>
  <c r="D15486" i="1"/>
  <c r="E15486" i="1"/>
  <c r="D15487" i="1"/>
  <c r="E15487" i="1"/>
  <c r="D16623" i="1"/>
  <c r="E16623" i="1"/>
  <c r="D15488" i="1"/>
  <c r="E15488" i="1"/>
  <c r="D16624" i="1"/>
  <c r="E16624" i="1"/>
  <c r="D16625" i="1"/>
  <c r="E16625" i="1"/>
  <c r="D15489" i="1"/>
  <c r="E15489" i="1"/>
  <c r="D15490" i="1"/>
  <c r="E15490" i="1"/>
  <c r="D16626" i="1"/>
  <c r="E16626" i="1"/>
  <c r="D16627" i="1"/>
  <c r="E16627" i="1"/>
  <c r="D16628" i="1"/>
  <c r="E16628" i="1"/>
  <c r="D15491" i="1"/>
  <c r="E15491" i="1"/>
  <c r="D16629" i="1"/>
  <c r="E16629" i="1"/>
  <c r="D16630" i="1"/>
  <c r="E16630" i="1"/>
  <c r="D16631" i="1"/>
  <c r="E16631" i="1"/>
  <c r="D16632" i="1"/>
  <c r="E16632" i="1"/>
  <c r="D16633" i="1"/>
  <c r="E16633" i="1"/>
  <c r="D16634" i="1"/>
  <c r="E16634" i="1"/>
  <c r="D16635" i="1"/>
  <c r="E16635" i="1"/>
  <c r="D16636" i="1"/>
  <c r="E16636" i="1"/>
  <c r="D16637" i="1"/>
  <c r="E16637" i="1"/>
  <c r="D16638" i="1"/>
  <c r="E16638" i="1"/>
  <c r="D16639" i="1"/>
  <c r="E16639" i="1"/>
  <c r="D16640" i="1"/>
  <c r="E16640" i="1"/>
  <c r="D16641" i="1"/>
  <c r="E16641" i="1"/>
  <c r="D16642" i="1"/>
  <c r="E16642" i="1"/>
  <c r="D16643" i="1"/>
  <c r="E16643" i="1"/>
  <c r="D16644" i="1"/>
  <c r="E16644" i="1"/>
  <c r="D16645" i="1"/>
  <c r="E16645" i="1"/>
  <c r="D16646" i="1"/>
  <c r="E16646" i="1"/>
  <c r="D16647" i="1"/>
  <c r="E16647" i="1"/>
  <c r="D15492" i="1"/>
  <c r="E15492" i="1"/>
  <c r="D16648" i="1"/>
  <c r="E16648" i="1"/>
  <c r="D16649" i="1"/>
  <c r="E16649" i="1"/>
  <c r="D16650" i="1"/>
  <c r="E16650" i="1"/>
  <c r="D16651" i="1"/>
  <c r="E16651" i="1"/>
  <c r="D16652" i="1"/>
  <c r="E16652" i="1"/>
  <c r="D16653" i="1"/>
  <c r="E16653" i="1"/>
  <c r="D16654" i="1"/>
  <c r="E16654" i="1"/>
  <c r="D16655" i="1"/>
  <c r="E16655" i="1"/>
  <c r="D16656" i="1"/>
  <c r="E16656" i="1"/>
  <c r="D16657" i="1"/>
  <c r="E16657" i="1"/>
  <c r="D16658" i="1"/>
  <c r="E16658" i="1"/>
  <c r="D16659" i="1"/>
  <c r="E16659" i="1"/>
  <c r="D15493" i="1"/>
  <c r="E15493" i="1"/>
  <c r="D16660" i="1"/>
  <c r="E16660" i="1"/>
  <c r="D16661" i="1"/>
  <c r="E16661" i="1"/>
  <c r="D16662" i="1"/>
  <c r="E16662" i="1"/>
  <c r="D16663" i="1"/>
  <c r="E16663" i="1"/>
  <c r="D16664" i="1"/>
  <c r="E16664" i="1"/>
  <c r="D16665" i="1"/>
  <c r="E16665" i="1"/>
  <c r="D16666" i="1"/>
  <c r="E16666" i="1"/>
  <c r="D15494" i="1"/>
  <c r="E15494" i="1"/>
  <c r="D15495" i="1"/>
  <c r="E15495" i="1"/>
  <c r="D16667" i="1"/>
  <c r="E16667" i="1"/>
  <c r="D16668" i="1"/>
  <c r="E16668" i="1"/>
  <c r="D16669" i="1"/>
  <c r="E16669" i="1"/>
  <c r="D16670" i="1"/>
  <c r="E16670" i="1"/>
  <c r="D16671" i="1"/>
  <c r="E16671" i="1"/>
  <c r="D16672" i="1"/>
  <c r="E16672" i="1"/>
  <c r="D16673" i="1"/>
  <c r="E16673" i="1"/>
  <c r="D16674" i="1"/>
  <c r="E16674" i="1"/>
  <c r="D15496" i="1"/>
  <c r="E15496" i="1"/>
  <c r="D16675" i="1"/>
  <c r="E16675" i="1"/>
  <c r="D16676" i="1"/>
  <c r="E16676" i="1"/>
  <c r="D16677" i="1"/>
  <c r="E16677" i="1"/>
  <c r="D16678" i="1"/>
  <c r="E16678" i="1"/>
  <c r="D16679" i="1"/>
  <c r="E16679" i="1"/>
  <c r="D16680" i="1"/>
  <c r="E16680" i="1"/>
  <c r="D16681" i="1"/>
  <c r="E16681" i="1"/>
  <c r="D16682" i="1"/>
  <c r="E16682" i="1"/>
  <c r="D16683" i="1"/>
  <c r="E16683" i="1"/>
  <c r="D16684" i="1"/>
  <c r="E16684" i="1"/>
  <c r="D16685" i="1"/>
  <c r="E16685" i="1"/>
  <c r="D16686" i="1"/>
  <c r="E16686" i="1"/>
  <c r="D16687" i="1"/>
  <c r="E16687" i="1"/>
  <c r="D16688" i="1"/>
  <c r="E16688" i="1"/>
  <c r="D15497" i="1"/>
  <c r="E15497" i="1"/>
  <c r="D16689" i="1"/>
  <c r="E16689" i="1"/>
  <c r="D16690" i="1"/>
  <c r="E16690" i="1"/>
  <c r="D16691" i="1"/>
  <c r="E16691" i="1"/>
  <c r="D16692" i="1"/>
  <c r="E16692" i="1"/>
  <c r="D16693" i="1"/>
  <c r="E16693" i="1"/>
  <c r="D16694" i="1"/>
  <c r="E16694" i="1"/>
  <c r="D15498" i="1"/>
  <c r="E15498" i="1"/>
  <c r="D16695" i="1"/>
  <c r="E16695" i="1"/>
  <c r="D282" i="1"/>
  <c r="E282" i="1"/>
  <c r="D16696" i="1"/>
  <c r="E16696" i="1"/>
  <c r="D16697" i="1"/>
  <c r="E16697" i="1"/>
  <c r="D283" i="1"/>
  <c r="E283" i="1"/>
  <c r="D284" i="1"/>
  <c r="E284" i="1"/>
  <c r="D285" i="1"/>
  <c r="E285" i="1"/>
  <c r="D286" i="1"/>
  <c r="E286" i="1"/>
  <c r="D287" i="1"/>
  <c r="E287" i="1"/>
  <c r="D16698" i="1"/>
  <c r="E16698" i="1"/>
  <c r="D16699" i="1"/>
  <c r="E16699" i="1"/>
  <c r="D16700" i="1"/>
  <c r="E16700" i="1"/>
  <c r="D16701" i="1"/>
  <c r="E16701" i="1"/>
  <c r="D16702" i="1"/>
  <c r="E16702" i="1"/>
  <c r="D16703" i="1"/>
  <c r="E16703" i="1"/>
  <c r="D16704" i="1"/>
  <c r="E16704" i="1"/>
  <c r="D16705" i="1"/>
  <c r="E16705" i="1"/>
  <c r="D16706" i="1"/>
  <c r="E16706" i="1"/>
  <c r="D16707" i="1"/>
  <c r="E16707" i="1"/>
  <c r="D16708" i="1"/>
  <c r="E16708" i="1"/>
  <c r="D16709" i="1"/>
  <c r="E16709" i="1"/>
  <c r="D16710" i="1"/>
  <c r="E16710" i="1"/>
  <c r="D16711" i="1"/>
  <c r="E16711" i="1"/>
  <c r="D16712" i="1"/>
  <c r="E16712" i="1"/>
  <c r="D16713" i="1"/>
  <c r="E16713" i="1"/>
  <c r="D16714" i="1"/>
  <c r="E16714" i="1"/>
  <c r="D16715" i="1"/>
  <c r="E16715" i="1"/>
  <c r="D16716" i="1"/>
  <c r="E16716" i="1"/>
  <c r="D15499" i="1"/>
  <c r="E15499" i="1"/>
  <c r="D16717" i="1"/>
  <c r="E16717" i="1"/>
  <c r="D16718" i="1"/>
  <c r="E16718" i="1"/>
  <c r="D16719" i="1"/>
  <c r="E16719" i="1"/>
  <c r="D16720" i="1"/>
  <c r="E16720" i="1"/>
  <c r="D16721" i="1"/>
  <c r="E16721" i="1"/>
  <c r="D16722" i="1"/>
  <c r="E16722" i="1"/>
  <c r="D16723" i="1"/>
  <c r="E16723" i="1"/>
  <c r="D16724" i="1"/>
  <c r="E16724" i="1"/>
  <c r="D16725" i="1"/>
  <c r="E16725" i="1"/>
  <c r="D16726" i="1"/>
  <c r="E16726" i="1"/>
  <c r="D16727" i="1"/>
  <c r="E16727" i="1"/>
  <c r="D16728" i="1"/>
  <c r="E16728" i="1"/>
  <c r="D16729" i="1"/>
  <c r="E16729" i="1"/>
  <c r="D16730" i="1"/>
  <c r="E16730" i="1"/>
  <c r="D16731" i="1"/>
  <c r="E16731" i="1"/>
  <c r="D16732" i="1"/>
  <c r="E16732" i="1"/>
  <c r="D16733" i="1"/>
  <c r="E16733" i="1"/>
  <c r="D16734" i="1"/>
  <c r="E16734" i="1"/>
  <c r="D16735" i="1"/>
  <c r="E16735" i="1"/>
  <c r="D16736" i="1"/>
  <c r="E16736" i="1"/>
  <c r="D16737" i="1"/>
  <c r="E16737" i="1"/>
  <c r="D16738" i="1"/>
  <c r="E16738" i="1"/>
  <c r="D16739" i="1"/>
  <c r="E16739" i="1"/>
  <c r="D16740" i="1"/>
  <c r="E16740" i="1"/>
  <c r="D16741" i="1"/>
  <c r="E16741" i="1"/>
  <c r="D15500" i="1"/>
  <c r="E15500" i="1"/>
  <c r="D16742" i="1"/>
  <c r="E16742" i="1"/>
  <c r="D16743" i="1"/>
  <c r="E16743" i="1"/>
  <c r="D16744" i="1"/>
  <c r="E16744" i="1"/>
  <c r="D16745" i="1"/>
  <c r="E16745" i="1"/>
  <c r="D16746" i="1"/>
  <c r="E16746" i="1"/>
  <c r="D15501" i="1"/>
  <c r="E15501" i="1"/>
  <c r="D16747" i="1"/>
  <c r="E16747" i="1"/>
  <c r="D15502" i="1"/>
  <c r="E15502" i="1"/>
  <c r="D15503" i="1"/>
  <c r="E15503" i="1"/>
  <c r="D16748" i="1"/>
  <c r="E16748" i="1"/>
  <c r="D16749" i="1"/>
  <c r="E16749" i="1"/>
  <c r="D15504" i="1"/>
  <c r="E15504" i="1"/>
  <c r="D16750" i="1"/>
  <c r="E16750" i="1"/>
  <c r="D16751" i="1"/>
  <c r="E16751" i="1"/>
  <c r="D16752" i="1"/>
  <c r="E16752" i="1"/>
  <c r="D288" i="1"/>
  <c r="E288" i="1"/>
  <c r="D16753" i="1"/>
  <c r="E16753" i="1"/>
  <c r="D15505" i="1"/>
  <c r="E15505" i="1"/>
  <c r="D15506" i="1"/>
  <c r="E15506" i="1"/>
  <c r="D16754" i="1"/>
  <c r="E16754" i="1"/>
  <c r="D16755" i="1"/>
  <c r="E16755" i="1"/>
  <c r="D16756" i="1"/>
  <c r="E16756" i="1"/>
  <c r="D16757" i="1"/>
  <c r="E16757" i="1"/>
  <c r="D16758" i="1"/>
  <c r="E16758" i="1"/>
  <c r="D15507" i="1"/>
  <c r="E15507" i="1"/>
  <c r="D16759" i="1"/>
  <c r="E16759" i="1"/>
  <c r="D16760" i="1"/>
  <c r="E16760" i="1"/>
  <c r="D16761" i="1"/>
  <c r="E16761" i="1"/>
  <c r="D16762" i="1"/>
  <c r="E16762" i="1"/>
  <c r="D15508" i="1"/>
  <c r="E15508" i="1"/>
  <c r="D15509" i="1"/>
  <c r="E15509" i="1"/>
  <c r="D15510" i="1"/>
  <c r="E15510" i="1"/>
  <c r="D15511" i="1"/>
  <c r="E15511" i="1"/>
  <c r="D15512" i="1"/>
  <c r="E15512" i="1"/>
  <c r="D15513" i="1"/>
  <c r="E15513" i="1"/>
  <c r="D16763" i="1"/>
  <c r="E16763" i="1"/>
  <c r="D16764" i="1"/>
  <c r="E16764" i="1"/>
  <c r="D16765" i="1"/>
  <c r="E16765" i="1"/>
  <c r="D16766" i="1"/>
  <c r="E16766" i="1"/>
  <c r="D16767" i="1"/>
  <c r="E16767" i="1"/>
  <c r="D16768" i="1"/>
  <c r="E16768" i="1"/>
  <c r="D16769" i="1"/>
  <c r="E16769" i="1"/>
  <c r="D16770" i="1"/>
  <c r="E16770" i="1"/>
  <c r="D15514" i="1"/>
  <c r="E15514" i="1"/>
  <c r="D15515" i="1"/>
  <c r="E15515" i="1"/>
  <c r="D15516" i="1"/>
  <c r="E15516" i="1"/>
  <c r="D16771" i="1"/>
  <c r="E16771" i="1"/>
  <c r="D16772" i="1"/>
  <c r="E16772" i="1"/>
  <c r="D16773" i="1"/>
  <c r="E16773" i="1"/>
  <c r="D16774" i="1"/>
  <c r="E16774" i="1"/>
  <c r="D16775" i="1"/>
  <c r="E16775" i="1"/>
  <c r="D16776" i="1"/>
  <c r="E16776" i="1"/>
  <c r="D16777" i="1"/>
  <c r="E16777" i="1"/>
  <c r="D16778" i="1"/>
  <c r="E16778" i="1"/>
  <c r="D16779" i="1"/>
  <c r="E16779" i="1"/>
  <c r="D16780" i="1"/>
  <c r="E16780" i="1"/>
  <c r="D16781" i="1"/>
  <c r="E16781" i="1"/>
  <c r="D16782" i="1"/>
  <c r="E16782" i="1"/>
  <c r="D16783" i="1"/>
  <c r="E16783" i="1"/>
  <c r="D16784" i="1"/>
  <c r="E16784" i="1"/>
  <c r="D16785" i="1"/>
  <c r="E16785" i="1"/>
  <c r="D16786" i="1"/>
  <c r="E16786" i="1"/>
  <c r="D15517" i="1"/>
  <c r="E15517" i="1"/>
  <c r="D16787" i="1"/>
  <c r="E16787" i="1"/>
  <c r="D16788" i="1"/>
  <c r="E16788" i="1"/>
  <c r="D16789" i="1"/>
  <c r="E16789" i="1"/>
  <c r="D16790" i="1"/>
  <c r="E16790" i="1"/>
  <c r="D16791" i="1"/>
  <c r="E16791" i="1"/>
  <c r="D16792" i="1"/>
  <c r="E16792" i="1"/>
  <c r="D16793" i="1"/>
  <c r="E16793" i="1"/>
  <c r="D16794" i="1"/>
  <c r="E16794" i="1"/>
  <c r="D16795" i="1"/>
  <c r="E16795" i="1"/>
  <c r="D16796" i="1"/>
  <c r="E16796" i="1"/>
  <c r="D16797" i="1"/>
  <c r="E16797" i="1"/>
  <c r="D16798" i="1"/>
  <c r="E16798" i="1"/>
  <c r="D16799" i="1"/>
  <c r="E16799" i="1"/>
  <c r="D16800" i="1"/>
  <c r="E16800" i="1"/>
  <c r="D16801" i="1"/>
  <c r="E16801" i="1"/>
  <c r="D16802" i="1"/>
  <c r="E16802" i="1"/>
  <c r="D16803" i="1"/>
  <c r="E16803" i="1"/>
  <c r="D16804" i="1"/>
  <c r="E16804" i="1"/>
  <c r="D16805" i="1"/>
  <c r="E16805" i="1"/>
  <c r="D16806" i="1"/>
  <c r="E16806" i="1"/>
  <c r="D16807" i="1"/>
  <c r="E16807" i="1"/>
  <c r="D16808" i="1"/>
  <c r="E16808" i="1"/>
  <c r="D16809" i="1"/>
  <c r="E16809" i="1"/>
  <c r="D16810" i="1"/>
  <c r="E16810" i="1"/>
  <c r="D16811" i="1"/>
  <c r="E16811" i="1"/>
  <c r="D16812" i="1"/>
  <c r="E16812" i="1"/>
  <c r="D16813" i="1"/>
  <c r="E16813" i="1"/>
  <c r="D289" i="1"/>
  <c r="E289" i="1"/>
  <c r="D16814" i="1"/>
  <c r="E16814" i="1"/>
  <c r="D16815" i="1"/>
  <c r="E16815" i="1"/>
  <c r="D16816" i="1"/>
  <c r="E16816" i="1"/>
  <c r="D16817" i="1"/>
  <c r="E16817" i="1"/>
  <c r="D16818" i="1"/>
  <c r="E16818" i="1"/>
  <c r="D16819" i="1"/>
  <c r="E16819" i="1"/>
  <c r="D16820" i="1"/>
  <c r="E16820" i="1"/>
  <c r="D15518" i="1"/>
  <c r="E15518" i="1"/>
  <c r="D16821" i="1"/>
  <c r="E16821" i="1"/>
  <c r="D16822" i="1"/>
  <c r="E16822" i="1"/>
  <c r="D16823" i="1"/>
  <c r="E16823" i="1"/>
  <c r="D16824" i="1"/>
  <c r="E16824" i="1"/>
  <c r="D16825" i="1"/>
  <c r="E16825" i="1"/>
  <c r="D16826" i="1"/>
  <c r="E16826" i="1"/>
  <c r="D15519" i="1"/>
  <c r="E15519" i="1"/>
  <c r="D15520" i="1"/>
  <c r="E15520" i="1"/>
  <c r="D15521" i="1"/>
  <c r="E15521" i="1"/>
  <c r="D15522" i="1"/>
  <c r="E15522" i="1"/>
  <c r="D15523" i="1"/>
  <c r="E15523" i="1"/>
  <c r="D15524" i="1"/>
  <c r="E15524" i="1"/>
  <c r="D16827" i="1"/>
  <c r="E16827" i="1"/>
  <c r="D16828" i="1"/>
  <c r="E16828" i="1"/>
  <c r="D16829" i="1"/>
  <c r="E16829" i="1"/>
  <c r="D16830" i="1"/>
  <c r="E16830" i="1"/>
  <c r="D16831" i="1"/>
  <c r="E16831" i="1"/>
  <c r="D16832" i="1"/>
  <c r="E16832" i="1"/>
  <c r="D16833" i="1"/>
  <c r="E16833" i="1"/>
  <c r="D16834" i="1"/>
  <c r="E16834" i="1"/>
  <c r="D16835" i="1"/>
  <c r="E16835" i="1"/>
  <c r="D16836" i="1"/>
  <c r="E16836" i="1"/>
  <c r="D16837" i="1"/>
  <c r="E16837" i="1"/>
  <c r="D16838" i="1"/>
  <c r="E16838" i="1"/>
  <c r="D16839" i="1"/>
  <c r="E16839" i="1"/>
  <c r="D16840" i="1"/>
  <c r="E16840" i="1"/>
  <c r="D16841" i="1"/>
  <c r="E16841" i="1"/>
  <c r="D16842" i="1"/>
  <c r="E16842" i="1"/>
  <c r="D16843" i="1"/>
  <c r="E16843" i="1"/>
  <c r="D16844" i="1"/>
  <c r="E16844" i="1"/>
  <c r="D16845" i="1"/>
  <c r="E16845" i="1"/>
  <c r="D16846" i="1"/>
  <c r="E16846" i="1"/>
  <c r="D16847" i="1"/>
  <c r="E16847" i="1"/>
  <c r="D16848" i="1"/>
  <c r="E16848" i="1"/>
  <c r="D16849" i="1"/>
  <c r="E16849" i="1"/>
  <c r="D16850" i="1"/>
  <c r="E16850" i="1"/>
  <c r="D16851" i="1"/>
  <c r="E16851" i="1"/>
  <c r="D16852" i="1"/>
  <c r="E16852" i="1"/>
  <c r="D15525" i="1"/>
  <c r="E15525" i="1"/>
  <c r="D16853" i="1"/>
  <c r="E16853" i="1"/>
  <c r="D16854" i="1"/>
  <c r="E16854" i="1"/>
  <c r="D16855" i="1"/>
  <c r="E16855" i="1"/>
  <c r="D16856" i="1"/>
  <c r="E16856" i="1"/>
  <c r="D16857" i="1"/>
  <c r="E16857" i="1"/>
  <c r="D16858" i="1"/>
  <c r="E16858" i="1"/>
  <c r="D16859" i="1"/>
  <c r="E16859" i="1"/>
  <c r="D16860" i="1"/>
  <c r="E16860" i="1"/>
  <c r="D16861" i="1"/>
  <c r="E16861" i="1"/>
  <c r="D16862" i="1"/>
  <c r="E16862" i="1"/>
  <c r="D16863" i="1"/>
  <c r="E16863" i="1"/>
  <c r="D16864" i="1"/>
  <c r="E16864" i="1"/>
  <c r="D16865" i="1"/>
  <c r="E16865" i="1"/>
  <c r="D16866" i="1"/>
  <c r="E16866" i="1"/>
  <c r="D16867" i="1"/>
  <c r="E16867" i="1"/>
  <c r="D16868" i="1"/>
  <c r="E16868" i="1"/>
  <c r="D16869" i="1"/>
  <c r="E16869" i="1"/>
  <c r="D16870" i="1"/>
  <c r="E16870" i="1"/>
  <c r="D16871" i="1"/>
  <c r="E16871" i="1"/>
  <c r="D16872" i="1"/>
  <c r="E16872" i="1"/>
  <c r="D16873" i="1"/>
  <c r="E16873" i="1"/>
  <c r="D290" i="1"/>
  <c r="E290" i="1"/>
  <c r="D16874" i="1"/>
  <c r="E16874" i="1"/>
  <c r="D16875" i="1"/>
  <c r="E16875" i="1"/>
  <c r="D16876" i="1"/>
  <c r="E16876" i="1"/>
  <c r="D16877" i="1"/>
  <c r="E16877" i="1"/>
  <c r="D16878" i="1"/>
  <c r="E16878" i="1"/>
  <c r="D16879" i="1"/>
  <c r="E16879" i="1"/>
  <c r="D16880" i="1"/>
  <c r="E16880" i="1"/>
  <c r="D16881" i="1"/>
  <c r="E16881" i="1"/>
  <c r="D16882" i="1"/>
  <c r="E16882" i="1"/>
  <c r="D16883" i="1"/>
  <c r="E16883" i="1"/>
  <c r="D16884" i="1"/>
  <c r="E16884" i="1"/>
  <c r="D16885" i="1"/>
  <c r="E16885" i="1"/>
  <c r="D16886" i="1"/>
  <c r="E16886" i="1"/>
  <c r="D16887" i="1"/>
  <c r="E16887" i="1"/>
  <c r="D16888" i="1"/>
  <c r="E16888" i="1"/>
  <c r="D16889" i="1"/>
  <c r="E16889" i="1"/>
  <c r="D16890" i="1"/>
  <c r="E16890" i="1"/>
  <c r="D16891" i="1"/>
  <c r="E16891" i="1"/>
  <c r="D16892" i="1"/>
  <c r="E16892" i="1"/>
  <c r="D16893" i="1"/>
  <c r="E16893" i="1"/>
  <c r="D16894" i="1"/>
  <c r="E16894" i="1"/>
  <c r="D16895" i="1"/>
  <c r="E16895" i="1"/>
  <c r="D16896" i="1"/>
  <c r="E16896" i="1"/>
  <c r="D16897" i="1"/>
  <c r="E16897" i="1"/>
  <c r="D16898" i="1"/>
  <c r="E16898" i="1"/>
  <c r="D16899" i="1"/>
  <c r="E16899" i="1"/>
  <c r="D16900" i="1"/>
  <c r="E16900" i="1"/>
  <c r="D16901" i="1"/>
  <c r="E16901" i="1"/>
  <c r="D16902" i="1"/>
  <c r="E16902" i="1"/>
  <c r="D16903" i="1"/>
  <c r="E16903" i="1"/>
  <c r="D16904" i="1"/>
  <c r="E16904" i="1"/>
  <c r="D15526" i="1"/>
  <c r="E15526" i="1"/>
  <c r="D15527" i="1"/>
  <c r="E15527" i="1"/>
  <c r="D15528" i="1"/>
  <c r="E15528" i="1"/>
  <c r="D15529" i="1"/>
  <c r="E15529" i="1"/>
  <c r="D15530" i="1"/>
  <c r="E15530" i="1"/>
  <c r="D15531" i="1"/>
  <c r="E15531" i="1"/>
  <c r="D15532" i="1"/>
  <c r="E15532" i="1"/>
  <c r="D15533" i="1"/>
  <c r="E15533" i="1"/>
  <c r="D15534" i="1"/>
  <c r="E15534" i="1"/>
  <c r="D15535" i="1"/>
  <c r="E15535" i="1"/>
  <c r="D15536" i="1"/>
  <c r="E15536" i="1"/>
  <c r="D15537" i="1"/>
  <c r="E15537" i="1"/>
  <c r="D15538" i="1"/>
  <c r="E15538" i="1"/>
  <c r="D15539" i="1"/>
  <c r="E15539" i="1"/>
  <c r="D16905" i="1"/>
  <c r="E16905" i="1"/>
  <c r="D16906" i="1"/>
  <c r="E16906" i="1"/>
  <c r="D16907" i="1"/>
  <c r="E16907" i="1"/>
  <c r="D16908" i="1"/>
  <c r="E16908" i="1"/>
  <c r="D16909" i="1"/>
  <c r="E16909" i="1"/>
  <c r="D16910" i="1"/>
  <c r="E16910" i="1"/>
  <c r="D16911" i="1"/>
  <c r="E16911" i="1"/>
  <c r="D15540" i="1"/>
  <c r="E15540" i="1"/>
  <c r="D15541" i="1"/>
  <c r="E15541" i="1"/>
  <c r="D16912" i="1"/>
  <c r="E16912" i="1"/>
  <c r="D16913" i="1"/>
  <c r="E16913" i="1"/>
  <c r="D16914" i="1"/>
  <c r="E16914" i="1"/>
  <c r="D16915" i="1"/>
  <c r="E16915" i="1"/>
  <c r="D16916" i="1"/>
  <c r="E16916" i="1"/>
  <c r="D16917" i="1"/>
  <c r="E16917" i="1"/>
  <c r="D16918" i="1"/>
  <c r="E16918" i="1"/>
  <c r="D15542" i="1"/>
  <c r="E15542" i="1"/>
  <c r="D16919" i="1"/>
  <c r="E16919" i="1"/>
  <c r="D16920" i="1"/>
  <c r="E16920" i="1"/>
  <c r="D16921" i="1"/>
  <c r="E16921" i="1"/>
  <c r="D16922" i="1"/>
  <c r="E16922" i="1"/>
  <c r="D16923" i="1"/>
  <c r="E16923" i="1"/>
  <c r="D15543" i="1"/>
  <c r="E15543" i="1"/>
  <c r="D15544" i="1"/>
  <c r="E15544" i="1"/>
  <c r="D15545" i="1"/>
  <c r="E15545" i="1"/>
  <c r="D15546" i="1"/>
  <c r="E15546" i="1"/>
  <c r="D291" i="1"/>
  <c r="E291" i="1"/>
  <c r="D292" i="1"/>
  <c r="E292" i="1"/>
  <c r="D293" i="1"/>
  <c r="E293" i="1"/>
  <c r="D294" i="1"/>
  <c r="E294" i="1"/>
  <c r="D15547" i="1"/>
  <c r="E15547" i="1"/>
  <c r="D16924" i="1"/>
  <c r="E16924" i="1"/>
  <c r="D16925" i="1"/>
  <c r="E16925" i="1"/>
  <c r="D16926" i="1"/>
  <c r="E16926" i="1"/>
  <c r="D16927" i="1"/>
  <c r="E16927" i="1"/>
  <c r="D16928" i="1"/>
  <c r="E16928" i="1"/>
  <c r="D16929" i="1"/>
  <c r="E16929" i="1"/>
  <c r="D16930" i="1"/>
  <c r="E16930" i="1"/>
  <c r="D16931" i="1"/>
  <c r="E16931" i="1"/>
  <c r="D16932" i="1"/>
  <c r="E16932" i="1"/>
  <c r="D16933" i="1"/>
  <c r="E16933" i="1"/>
  <c r="D16934" i="1"/>
  <c r="E16934" i="1"/>
  <c r="D16935" i="1"/>
  <c r="E16935" i="1"/>
  <c r="D16936" i="1"/>
  <c r="E16936" i="1"/>
  <c r="D16937" i="1"/>
  <c r="E16937" i="1"/>
  <c r="D16938" i="1"/>
  <c r="E16938" i="1"/>
  <c r="D295" i="1"/>
  <c r="E295" i="1"/>
  <c r="D16939" i="1"/>
  <c r="E16939" i="1"/>
  <c r="D16940" i="1"/>
  <c r="E16940" i="1"/>
  <c r="D16941" i="1"/>
  <c r="E16941" i="1"/>
  <c r="D16942" i="1"/>
  <c r="E16942" i="1"/>
  <c r="D16943" i="1"/>
  <c r="E16943" i="1"/>
  <c r="D16944" i="1"/>
  <c r="E16944" i="1"/>
  <c r="D16945" i="1"/>
  <c r="E16945" i="1"/>
  <c r="D296" i="1"/>
  <c r="E296" i="1"/>
  <c r="D297" i="1"/>
  <c r="E297" i="1"/>
  <c r="D16946" i="1"/>
  <c r="E16946" i="1"/>
  <c r="D16947" i="1"/>
  <c r="E16947" i="1"/>
  <c r="D16948" i="1"/>
  <c r="E16948" i="1"/>
  <c r="D16949" i="1"/>
  <c r="E16949" i="1"/>
  <c r="D16950" i="1"/>
  <c r="E16950" i="1"/>
  <c r="D16951" i="1"/>
  <c r="E16951" i="1"/>
  <c r="D16952" i="1"/>
  <c r="E16952" i="1"/>
  <c r="D16953" i="1"/>
  <c r="E16953" i="1"/>
  <c r="D16954" i="1"/>
  <c r="E16954" i="1"/>
  <c r="D16955" i="1"/>
  <c r="E16955" i="1"/>
  <c r="D16956" i="1"/>
  <c r="E16956" i="1"/>
  <c r="D16957" i="1"/>
  <c r="E16957" i="1"/>
  <c r="D16958" i="1"/>
  <c r="E16958" i="1"/>
  <c r="D16959" i="1"/>
  <c r="E16959" i="1"/>
  <c r="D16960" i="1"/>
  <c r="E16960" i="1"/>
  <c r="D16961" i="1"/>
  <c r="E16961" i="1"/>
  <c r="D16962" i="1"/>
  <c r="E16962" i="1"/>
  <c r="D16963" i="1"/>
  <c r="E16963" i="1"/>
  <c r="D16964" i="1"/>
  <c r="E16964" i="1"/>
  <c r="D16965" i="1"/>
  <c r="E16965" i="1"/>
  <c r="D16966" i="1"/>
  <c r="E16966" i="1"/>
  <c r="D16967" i="1"/>
  <c r="E16967" i="1"/>
  <c r="D16968" i="1"/>
  <c r="E16968" i="1"/>
  <c r="D16969" i="1"/>
  <c r="E16969" i="1"/>
  <c r="D16970" i="1"/>
  <c r="E16970" i="1"/>
  <c r="D16971" i="1"/>
  <c r="E16971" i="1"/>
  <c r="D16972" i="1"/>
  <c r="E16972" i="1"/>
  <c r="D16973" i="1"/>
  <c r="E16973" i="1"/>
  <c r="D16974" i="1"/>
  <c r="E16974" i="1"/>
  <c r="D16975" i="1"/>
  <c r="E16975" i="1"/>
  <c r="D16976" i="1"/>
  <c r="E16976" i="1"/>
  <c r="D16977" i="1"/>
  <c r="E16977" i="1"/>
  <c r="D16978" i="1"/>
  <c r="E16978" i="1"/>
  <c r="D16979" i="1"/>
  <c r="E16979" i="1"/>
  <c r="D16980" i="1"/>
  <c r="E16980" i="1"/>
  <c r="D16981" i="1"/>
  <c r="E16981" i="1"/>
  <c r="D16982" i="1"/>
  <c r="E16982" i="1"/>
  <c r="D16983" i="1"/>
  <c r="E16983" i="1"/>
  <c r="D16984" i="1"/>
  <c r="E16984" i="1"/>
  <c r="D16985" i="1"/>
  <c r="E16985" i="1"/>
  <c r="D16986" i="1"/>
  <c r="E16986" i="1"/>
  <c r="D16987" i="1"/>
  <c r="E16987" i="1"/>
  <c r="D16988" i="1"/>
  <c r="E16988" i="1"/>
  <c r="D16989" i="1"/>
  <c r="E16989" i="1"/>
  <c r="D16990" i="1"/>
  <c r="E16990" i="1"/>
  <c r="D16991" i="1"/>
  <c r="E16991" i="1"/>
  <c r="D16992" i="1"/>
  <c r="E16992" i="1"/>
  <c r="D16993" i="1"/>
  <c r="E16993" i="1"/>
  <c r="D16994" i="1"/>
  <c r="E16994" i="1"/>
  <c r="D16995" i="1"/>
  <c r="E16995" i="1"/>
  <c r="D16996" i="1"/>
  <c r="E16996" i="1"/>
  <c r="D16997" i="1"/>
  <c r="E16997" i="1"/>
  <c r="D16998" i="1"/>
  <c r="E16998" i="1"/>
  <c r="D16999" i="1"/>
  <c r="E16999" i="1"/>
  <c r="D17000" i="1"/>
  <c r="E17000" i="1"/>
  <c r="D17001" i="1"/>
  <c r="E17001" i="1"/>
  <c r="D17002" i="1"/>
  <c r="E17002" i="1"/>
  <c r="D17003" i="1"/>
  <c r="E17003" i="1"/>
  <c r="D17004" i="1"/>
  <c r="E17004" i="1"/>
  <c r="D17005" i="1"/>
  <c r="E17005" i="1"/>
  <c r="D17006" i="1"/>
  <c r="E17006" i="1"/>
  <c r="D17007" i="1"/>
  <c r="E17007" i="1"/>
  <c r="D17008" i="1"/>
  <c r="E17008" i="1"/>
  <c r="D17009" i="1"/>
  <c r="E17009" i="1"/>
  <c r="D17010" i="1"/>
  <c r="E17010" i="1"/>
  <c r="D15548" i="1"/>
  <c r="E15548" i="1"/>
  <c r="D17011" i="1"/>
  <c r="E17011" i="1"/>
  <c r="D17012" i="1"/>
  <c r="E17012" i="1"/>
  <c r="D17013" i="1"/>
  <c r="E17013" i="1"/>
  <c r="D17014" i="1"/>
  <c r="E17014" i="1"/>
  <c r="D17015" i="1"/>
  <c r="E17015" i="1"/>
  <c r="D17016" i="1"/>
  <c r="E17016" i="1"/>
  <c r="D17017" i="1"/>
  <c r="E17017" i="1"/>
  <c r="D17018" i="1"/>
  <c r="E17018" i="1"/>
  <c r="D17019" i="1"/>
  <c r="E17019" i="1"/>
  <c r="D17020" i="1"/>
  <c r="E17020" i="1"/>
  <c r="D17021" i="1"/>
  <c r="E17021" i="1"/>
  <c r="D17022" i="1"/>
  <c r="E17022" i="1"/>
  <c r="D17023" i="1"/>
  <c r="E17023" i="1"/>
  <c r="D17024" i="1"/>
  <c r="E17024" i="1"/>
  <c r="D17025" i="1"/>
  <c r="E17025" i="1"/>
  <c r="D17026" i="1"/>
  <c r="E17026" i="1"/>
  <c r="D17027" i="1"/>
  <c r="E17027" i="1"/>
  <c r="D17028" i="1"/>
  <c r="E17028" i="1"/>
  <c r="D17029" i="1"/>
  <c r="E17029" i="1"/>
  <c r="D17030" i="1"/>
  <c r="E17030" i="1"/>
  <c r="D17031" i="1"/>
  <c r="E17031" i="1"/>
  <c r="D17032" i="1"/>
  <c r="E17032" i="1"/>
  <c r="D17033" i="1"/>
  <c r="E17033" i="1"/>
  <c r="D17034" i="1"/>
  <c r="E17034" i="1"/>
  <c r="D17035" i="1"/>
  <c r="E17035" i="1"/>
  <c r="D17036" i="1"/>
  <c r="E17036" i="1"/>
  <c r="D17037" i="1"/>
  <c r="E17037" i="1"/>
  <c r="D17038" i="1"/>
  <c r="E17038" i="1"/>
  <c r="D17039" i="1"/>
  <c r="E17039" i="1"/>
  <c r="D17040" i="1"/>
  <c r="E17040" i="1"/>
  <c r="D17041" i="1"/>
  <c r="E17041" i="1"/>
  <c r="D17042" i="1"/>
  <c r="E17042" i="1"/>
  <c r="D298" i="1"/>
  <c r="E298" i="1"/>
  <c r="D17043" i="1"/>
  <c r="E17043" i="1"/>
  <c r="D17044" i="1"/>
  <c r="E17044" i="1"/>
  <c r="D17045" i="1"/>
  <c r="E17045" i="1"/>
  <c r="D17046" i="1"/>
  <c r="E17046" i="1"/>
  <c r="D17047" i="1"/>
  <c r="E17047" i="1"/>
  <c r="D17048" i="1"/>
  <c r="E17048" i="1"/>
  <c r="D17049" i="1"/>
  <c r="E17049" i="1"/>
  <c r="D17050" i="1"/>
  <c r="E17050" i="1"/>
  <c r="D17051" i="1"/>
  <c r="E17051" i="1"/>
  <c r="D17052" i="1"/>
  <c r="E17052" i="1"/>
  <c r="D17053" i="1"/>
  <c r="E17053" i="1"/>
  <c r="D17054" i="1"/>
  <c r="E17054" i="1"/>
  <c r="D17055" i="1"/>
  <c r="E17055" i="1"/>
  <c r="D17056" i="1"/>
  <c r="E17056" i="1"/>
  <c r="D17057" i="1"/>
  <c r="E17057" i="1"/>
  <c r="D17058" i="1"/>
  <c r="E17058" i="1"/>
  <c r="D17059" i="1"/>
  <c r="E17059" i="1"/>
  <c r="D17060" i="1"/>
  <c r="E17060" i="1"/>
  <c r="D15549" i="1"/>
  <c r="E15549" i="1"/>
  <c r="D15550" i="1"/>
  <c r="E15550" i="1"/>
  <c r="D15551" i="1"/>
  <c r="E15551" i="1"/>
  <c r="D15552" i="1"/>
  <c r="E15552" i="1"/>
  <c r="D15553" i="1"/>
  <c r="E15553" i="1"/>
  <c r="D15554" i="1"/>
  <c r="E15554" i="1"/>
  <c r="D15555" i="1"/>
  <c r="E15555" i="1"/>
  <c r="D15556" i="1"/>
  <c r="E15556" i="1"/>
  <c r="D15557" i="1"/>
  <c r="E15557" i="1"/>
  <c r="D17061" i="1"/>
  <c r="E17061" i="1"/>
  <c r="D17062" i="1"/>
  <c r="E17062" i="1"/>
  <c r="D17063" i="1"/>
  <c r="E17063" i="1"/>
  <c r="D17064" i="1"/>
  <c r="E17064" i="1"/>
  <c r="D17065" i="1"/>
  <c r="E17065" i="1"/>
  <c r="D17066" i="1"/>
  <c r="E17066" i="1"/>
  <c r="D17067" i="1"/>
  <c r="E17067" i="1"/>
  <c r="D17068" i="1"/>
  <c r="E17068" i="1"/>
  <c r="D17069" i="1"/>
  <c r="E17069" i="1"/>
  <c r="D17070" i="1"/>
  <c r="E17070" i="1"/>
  <c r="D17071" i="1"/>
  <c r="E17071" i="1"/>
  <c r="D17072" i="1"/>
  <c r="E17072" i="1"/>
  <c r="D17073" i="1"/>
  <c r="E17073" i="1"/>
  <c r="D17074" i="1"/>
  <c r="E17074" i="1"/>
  <c r="D17075" i="1"/>
  <c r="E17075" i="1"/>
  <c r="D17076" i="1"/>
  <c r="E17076" i="1"/>
  <c r="D17077" i="1"/>
  <c r="E17077" i="1"/>
  <c r="D17078" i="1"/>
  <c r="E17078" i="1"/>
  <c r="D17079" i="1"/>
  <c r="E17079" i="1"/>
  <c r="D17080" i="1"/>
  <c r="E17080" i="1"/>
  <c r="D17081" i="1"/>
  <c r="E17081" i="1"/>
  <c r="D17082" i="1"/>
  <c r="E17082" i="1"/>
  <c r="D17083" i="1"/>
  <c r="E17083" i="1"/>
  <c r="D17084" i="1"/>
  <c r="E17084" i="1"/>
  <c r="D15558" i="1"/>
  <c r="E15558" i="1"/>
  <c r="D17085" i="1"/>
  <c r="E17085" i="1"/>
  <c r="D17086" i="1"/>
  <c r="E17086" i="1"/>
  <c r="D17087" i="1"/>
  <c r="E17087" i="1"/>
  <c r="D17088" i="1"/>
  <c r="E17088" i="1"/>
  <c r="D17089" i="1"/>
  <c r="E17089" i="1"/>
  <c r="D17090" i="1"/>
  <c r="E17090" i="1"/>
  <c r="D17091" i="1"/>
  <c r="E17091" i="1"/>
  <c r="D17092" i="1"/>
  <c r="E17092" i="1"/>
  <c r="D17093" i="1"/>
  <c r="E17093" i="1"/>
  <c r="D17094" i="1"/>
  <c r="E17094" i="1"/>
  <c r="D17095" i="1"/>
  <c r="E17095" i="1"/>
  <c r="D17096" i="1"/>
  <c r="E17096" i="1"/>
  <c r="D17097" i="1"/>
  <c r="E17097" i="1"/>
  <c r="D17098" i="1"/>
  <c r="E17098" i="1"/>
  <c r="D17099" i="1"/>
  <c r="E17099" i="1"/>
  <c r="D17100" i="1"/>
  <c r="E17100" i="1"/>
  <c r="D17101" i="1"/>
  <c r="E17101" i="1"/>
  <c r="D17102" i="1"/>
  <c r="E17102" i="1"/>
  <c r="D17103" i="1"/>
  <c r="E17103" i="1"/>
  <c r="D17104" i="1"/>
  <c r="E17104" i="1"/>
  <c r="D17105" i="1"/>
  <c r="E17105" i="1"/>
  <c r="D17106" i="1"/>
  <c r="E17106" i="1"/>
  <c r="D17107" i="1"/>
  <c r="E17107" i="1"/>
  <c r="D17108" i="1"/>
  <c r="E17108" i="1"/>
  <c r="D17109" i="1"/>
  <c r="E17109" i="1"/>
  <c r="D17110" i="1"/>
  <c r="E17110" i="1"/>
  <c r="D17111" i="1"/>
  <c r="E17111" i="1"/>
  <c r="D17112" i="1"/>
  <c r="E17112" i="1"/>
  <c r="D17113" i="1"/>
  <c r="E17113" i="1"/>
  <c r="D17114" i="1"/>
  <c r="E17114" i="1"/>
  <c r="D17115" i="1"/>
  <c r="E17115" i="1"/>
  <c r="D17116" i="1"/>
  <c r="E17116" i="1"/>
  <c r="D17117" i="1"/>
  <c r="E17117" i="1"/>
  <c r="D17118" i="1"/>
  <c r="E17118" i="1"/>
  <c r="D17119" i="1"/>
  <c r="E17119" i="1"/>
  <c r="D17120" i="1"/>
  <c r="E17120" i="1"/>
  <c r="D17121" i="1"/>
  <c r="E17121" i="1"/>
  <c r="D17122" i="1"/>
  <c r="E17122" i="1"/>
  <c r="D17123" i="1"/>
  <c r="E17123" i="1"/>
  <c r="D17124" i="1"/>
  <c r="E17124" i="1"/>
  <c r="D17125" i="1"/>
  <c r="E17125" i="1"/>
  <c r="D17126" i="1"/>
  <c r="E17126" i="1"/>
  <c r="D17127" i="1"/>
  <c r="E17127" i="1"/>
  <c r="D17128" i="1"/>
  <c r="E17128" i="1"/>
  <c r="D17129" i="1"/>
  <c r="E17129" i="1"/>
  <c r="D17130" i="1"/>
  <c r="E17130" i="1"/>
  <c r="D17131" i="1"/>
  <c r="E17131" i="1"/>
  <c r="D17132" i="1"/>
  <c r="E17132" i="1"/>
  <c r="D17133" i="1"/>
  <c r="E17133" i="1"/>
  <c r="D17134" i="1"/>
  <c r="E17134" i="1"/>
  <c r="D17135" i="1"/>
  <c r="E17135" i="1"/>
  <c r="D17136" i="1"/>
  <c r="E17136" i="1"/>
  <c r="D17137" i="1"/>
  <c r="E17137" i="1"/>
  <c r="D17138" i="1"/>
  <c r="E17138" i="1"/>
  <c r="D17139" i="1"/>
  <c r="E17139" i="1"/>
  <c r="D17140" i="1"/>
  <c r="E17140" i="1"/>
  <c r="D17141" i="1"/>
  <c r="E17141" i="1"/>
  <c r="D17142" i="1"/>
  <c r="E17142" i="1"/>
  <c r="D17143" i="1"/>
  <c r="E17143" i="1"/>
  <c r="D17144" i="1"/>
  <c r="E17144" i="1"/>
  <c r="D17145" i="1"/>
  <c r="E17145" i="1"/>
  <c r="D17146" i="1"/>
  <c r="E17146" i="1"/>
  <c r="D17147" i="1"/>
  <c r="E17147" i="1"/>
  <c r="D17148" i="1"/>
  <c r="E17148" i="1"/>
  <c r="D17149" i="1"/>
  <c r="E17149" i="1"/>
  <c r="D17150" i="1"/>
  <c r="E17150" i="1"/>
  <c r="D17151" i="1"/>
  <c r="E17151" i="1"/>
  <c r="D17152" i="1"/>
  <c r="E17152" i="1"/>
  <c r="D17153" i="1"/>
  <c r="E17153" i="1"/>
  <c r="D17154" i="1"/>
  <c r="E17154" i="1"/>
  <c r="D17155" i="1"/>
  <c r="E17155" i="1"/>
  <c r="D15559" i="1"/>
  <c r="E15559" i="1"/>
  <c r="D15380" i="1"/>
  <c r="E15380" i="1"/>
  <c r="D17156" i="1"/>
  <c r="E17156" i="1"/>
  <c r="D17157" i="1"/>
  <c r="E17157" i="1"/>
  <c r="D17158" i="1"/>
  <c r="E17158" i="1"/>
  <c r="D17159" i="1"/>
  <c r="E17159" i="1"/>
  <c r="D17160" i="1"/>
  <c r="E17160" i="1"/>
  <c r="D17161" i="1"/>
  <c r="E17161" i="1"/>
  <c r="D17162" i="1"/>
  <c r="E17162" i="1"/>
  <c r="D17163" i="1"/>
  <c r="E17163" i="1"/>
  <c r="D17164" i="1"/>
  <c r="E17164" i="1"/>
  <c r="D17165" i="1"/>
  <c r="E17165" i="1"/>
  <c r="D299" i="1"/>
  <c r="E299" i="1"/>
  <c r="D300" i="1"/>
  <c r="E300" i="1"/>
  <c r="D17166" i="1"/>
  <c r="E17166" i="1"/>
  <c r="D301" i="1"/>
  <c r="E301" i="1"/>
  <c r="D17167" i="1"/>
  <c r="E17167" i="1"/>
  <c r="D17168" i="1"/>
  <c r="E17168" i="1"/>
  <c r="D17169" i="1"/>
  <c r="E17169" i="1"/>
  <c r="D17170" i="1"/>
  <c r="E17170" i="1"/>
  <c r="D17171" i="1"/>
  <c r="E17171" i="1"/>
  <c r="D17172" i="1"/>
  <c r="E17172" i="1"/>
  <c r="D17173" i="1"/>
  <c r="E17173" i="1"/>
  <c r="D17174" i="1"/>
  <c r="E17174" i="1"/>
  <c r="D17175" i="1"/>
  <c r="E17175" i="1"/>
  <c r="D17176" i="1"/>
  <c r="E17176" i="1"/>
  <c r="D17177" i="1"/>
  <c r="E17177" i="1"/>
  <c r="D17178" i="1"/>
  <c r="E17178" i="1"/>
  <c r="D17179" i="1"/>
  <c r="E17179" i="1"/>
  <c r="D17180" i="1"/>
  <c r="E17180" i="1"/>
  <c r="D17181" i="1"/>
  <c r="E17181" i="1"/>
  <c r="D17182" i="1"/>
  <c r="E17182" i="1"/>
  <c r="D17183" i="1"/>
  <c r="E17183" i="1"/>
  <c r="D17184" i="1"/>
  <c r="E17184" i="1"/>
  <c r="D17185" i="1"/>
  <c r="E17185" i="1"/>
  <c r="D17186" i="1"/>
  <c r="E17186" i="1"/>
  <c r="D17187" i="1"/>
  <c r="E17187" i="1"/>
  <c r="D17188" i="1"/>
  <c r="E17188" i="1"/>
  <c r="D17189" i="1"/>
  <c r="E17189" i="1"/>
  <c r="D17190" i="1"/>
  <c r="E17190" i="1"/>
  <c r="D17191" i="1"/>
  <c r="E17191" i="1"/>
  <c r="D17192" i="1"/>
  <c r="E17192" i="1"/>
  <c r="D17193" i="1"/>
  <c r="E17193" i="1"/>
  <c r="D17194" i="1"/>
  <c r="E17194" i="1"/>
  <c r="D17195" i="1"/>
  <c r="E17195" i="1"/>
  <c r="D17196" i="1"/>
  <c r="E17196" i="1"/>
  <c r="D17197" i="1"/>
  <c r="E17197" i="1"/>
  <c r="D17198" i="1"/>
  <c r="E17198" i="1"/>
  <c r="D17199" i="1"/>
  <c r="E17199" i="1"/>
  <c r="D17200" i="1"/>
  <c r="E17200" i="1"/>
  <c r="D17201" i="1"/>
  <c r="E17201" i="1"/>
  <c r="D17202" i="1"/>
  <c r="E17202" i="1"/>
  <c r="D17203" i="1"/>
  <c r="E17203" i="1"/>
  <c r="D17204" i="1"/>
  <c r="E17204" i="1"/>
  <c r="D17205" i="1"/>
  <c r="E17205" i="1"/>
  <c r="D17206" i="1"/>
  <c r="E17206" i="1"/>
  <c r="D17207" i="1"/>
  <c r="E17207" i="1"/>
  <c r="D17208" i="1"/>
  <c r="E17208" i="1"/>
  <c r="D17209" i="1"/>
  <c r="E17209" i="1"/>
  <c r="D17210" i="1"/>
  <c r="E17210" i="1"/>
  <c r="D17211" i="1"/>
  <c r="E17211" i="1"/>
  <c r="D17212" i="1"/>
  <c r="E17212" i="1"/>
  <c r="D17213" i="1"/>
  <c r="E17213" i="1"/>
  <c r="D17214" i="1"/>
  <c r="E17214" i="1"/>
  <c r="D17215" i="1"/>
  <c r="E17215" i="1"/>
  <c r="D17216" i="1"/>
  <c r="E17216" i="1"/>
  <c r="D17217" i="1"/>
  <c r="E17217" i="1"/>
  <c r="D17218" i="1"/>
  <c r="E17218" i="1"/>
  <c r="D17219" i="1"/>
  <c r="E17219" i="1"/>
  <c r="D17220" i="1"/>
  <c r="E17220" i="1"/>
  <c r="D17221" i="1"/>
  <c r="E17221" i="1"/>
  <c r="D17222" i="1"/>
  <c r="E17222" i="1"/>
  <c r="D17223" i="1"/>
  <c r="E17223" i="1"/>
  <c r="D17224" i="1"/>
  <c r="E17224" i="1"/>
  <c r="D17225" i="1"/>
  <c r="E17225" i="1"/>
  <c r="D17226" i="1"/>
  <c r="E17226" i="1"/>
  <c r="D17227" i="1"/>
  <c r="E17227" i="1"/>
  <c r="D17228" i="1"/>
  <c r="E17228" i="1"/>
  <c r="D17229" i="1"/>
  <c r="E17229" i="1"/>
  <c r="D17230" i="1"/>
  <c r="E17230" i="1"/>
  <c r="D17231" i="1"/>
  <c r="E17231" i="1"/>
  <c r="D17232" i="1"/>
  <c r="E17232" i="1"/>
  <c r="D17233" i="1"/>
  <c r="E17233" i="1"/>
  <c r="D17234" i="1"/>
  <c r="E17234" i="1"/>
  <c r="D17235" i="1"/>
  <c r="E17235" i="1"/>
  <c r="D17236" i="1"/>
  <c r="E17236" i="1"/>
  <c r="D17237" i="1"/>
  <c r="E17237" i="1"/>
  <c r="D17238" i="1"/>
  <c r="E17238" i="1"/>
  <c r="D17239" i="1"/>
  <c r="E17239" i="1"/>
  <c r="D17240" i="1"/>
  <c r="E17240" i="1"/>
  <c r="D17241" i="1"/>
  <c r="E17241" i="1"/>
  <c r="D15560" i="1"/>
  <c r="E15560" i="1"/>
  <c r="D17242" i="1"/>
  <c r="E17242" i="1"/>
  <c r="D17243" i="1"/>
  <c r="E17243" i="1"/>
  <c r="D17244" i="1"/>
  <c r="E17244" i="1"/>
  <c r="D17245" i="1"/>
  <c r="E17245" i="1"/>
  <c r="D17246" i="1"/>
  <c r="E17246" i="1"/>
  <c r="D17247" i="1"/>
  <c r="E17247" i="1"/>
  <c r="D17248" i="1"/>
  <c r="E17248" i="1"/>
  <c r="D17249" i="1"/>
  <c r="E17249" i="1"/>
  <c r="D17250" i="1"/>
  <c r="E17250" i="1"/>
  <c r="D17251" i="1"/>
  <c r="E17251" i="1"/>
  <c r="D17252" i="1"/>
  <c r="E17252" i="1"/>
  <c r="D17253" i="1"/>
  <c r="E17253" i="1"/>
  <c r="D17254" i="1"/>
  <c r="E17254" i="1"/>
  <c r="D17255" i="1"/>
  <c r="E17255" i="1"/>
  <c r="D17256" i="1"/>
  <c r="E17256" i="1"/>
  <c r="D15561" i="1"/>
  <c r="E15561" i="1"/>
  <c r="D17257" i="1"/>
  <c r="E17257" i="1"/>
  <c r="D17258" i="1"/>
  <c r="E17258" i="1"/>
  <c r="D17259" i="1"/>
  <c r="E17259" i="1"/>
  <c r="D17260" i="1"/>
  <c r="E17260" i="1"/>
  <c r="D17261" i="1"/>
  <c r="E17261" i="1"/>
  <c r="D15562" i="1"/>
  <c r="E15562" i="1"/>
  <c r="D17262" i="1"/>
  <c r="E17262" i="1"/>
  <c r="D17263" i="1"/>
  <c r="E17263" i="1"/>
  <c r="D17264" i="1"/>
  <c r="E17264" i="1"/>
  <c r="D17265" i="1"/>
  <c r="E17265" i="1"/>
  <c r="D17266" i="1"/>
  <c r="E17266" i="1"/>
  <c r="D17267" i="1"/>
  <c r="E17267" i="1"/>
  <c r="D17268" i="1"/>
  <c r="E17268" i="1"/>
  <c r="D17269" i="1"/>
  <c r="E17269" i="1"/>
  <c r="D17270" i="1"/>
  <c r="E17270" i="1"/>
  <c r="D17271" i="1"/>
  <c r="E17271" i="1"/>
  <c r="D17272" i="1"/>
  <c r="E17272" i="1"/>
  <c r="D17273" i="1"/>
  <c r="E17273" i="1"/>
  <c r="D17274" i="1"/>
  <c r="E17274" i="1"/>
  <c r="D17275" i="1"/>
  <c r="E17275" i="1"/>
  <c r="D17276" i="1"/>
  <c r="E17276" i="1"/>
  <c r="D17277" i="1"/>
  <c r="E17277" i="1"/>
  <c r="D17278" i="1"/>
  <c r="E17278" i="1"/>
  <c r="D17279" i="1"/>
  <c r="E17279" i="1"/>
  <c r="D17280" i="1"/>
  <c r="E17280" i="1"/>
  <c r="D17281" i="1"/>
  <c r="E17281" i="1"/>
  <c r="D15563" i="1"/>
  <c r="E15563" i="1"/>
  <c r="D15564" i="1"/>
  <c r="E15564" i="1"/>
  <c r="D17282" i="1"/>
  <c r="E17282" i="1"/>
  <c r="D15565" i="1"/>
  <c r="E15565" i="1"/>
  <c r="D17283" i="1"/>
  <c r="E17283" i="1"/>
  <c r="D17284" i="1"/>
  <c r="E17284" i="1"/>
  <c r="D17285" i="1"/>
  <c r="E17285" i="1"/>
  <c r="D17286" i="1"/>
  <c r="E17286" i="1"/>
  <c r="D17287" i="1"/>
  <c r="E17287" i="1"/>
  <c r="D17288" i="1"/>
  <c r="E17288" i="1"/>
  <c r="D17289" i="1"/>
  <c r="E17289" i="1"/>
  <c r="D17290" i="1"/>
  <c r="E17290" i="1"/>
  <c r="D17291" i="1"/>
  <c r="E17291" i="1"/>
  <c r="D17292" i="1"/>
  <c r="E17292" i="1"/>
  <c r="D17293" i="1"/>
  <c r="E17293" i="1"/>
  <c r="D17294" i="1"/>
  <c r="E17294" i="1"/>
  <c r="D302" i="1"/>
  <c r="E302" i="1"/>
  <c r="D303" i="1"/>
  <c r="E303" i="1"/>
  <c r="D304" i="1"/>
  <c r="E304" i="1"/>
  <c r="D17295" i="1"/>
  <c r="E17295" i="1"/>
  <c r="D305" i="1"/>
  <c r="E305" i="1"/>
  <c r="D17296" i="1"/>
  <c r="E17296" i="1"/>
  <c r="D17297" i="1"/>
  <c r="E17297" i="1"/>
  <c r="D17298" i="1"/>
  <c r="E17298" i="1"/>
  <c r="D17299" i="1"/>
  <c r="E17299" i="1"/>
  <c r="D17300" i="1"/>
  <c r="E17300" i="1"/>
  <c r="D17301" i="1"/>
  <c r="E17301" i="1"/>
  <c r="D17302" i="1"/>
  <c r="E17302" i="1"/>
  <c r="D17303" i="1"/>
  <c r="E17303" i="1"/>
  <c r="D17304" i="1"/>
  <c r="E17304" i="1"/>
  <c r="D17305" i="1"/>
  <c r="E17305" i="1"/>
  <c r="D17306" i="1"/>
  <c r="E17306" i="1"/>
  <c r="D17307" i="1"/>
  <c r="E17307" i="1"/>
  <c r="D17308" i="1"/>
  <c r="E17308" i="1"/>
  <c r="D17309" i="1"/>
  <c r="E17309" i="1"/>
  <c r="D17310" i="1"/>
  <c r="E17310" i="1"/>
  <c r="D17311" i="1"/>
  <c r="E17311" i="1"/>
  <c r="D17312" i="1"/>
  <c r="E17312" i="1"/>
  <c r="D17313" i="1"/>
  <c r="E17313" i="1"/>
  <c r="D17314" i="1"/>
  <c r="E17314" i="1"/>
  <c r="D17315" i="1"/>
  <c r="E17315" i="1"/>
  <c r="D17316" i="1"/>
  <c r="E17316" i="1"/>
  <c r="D17317" i="1"/>
  <c r="E17317" i="1"/>
  <c r="D17318" i="1"/>
  <c r="E17318" i="1"/>
  <c r="D306" i="1"/>
  <c r="E306" i="1"/>
  <c r="D307" i="1"/>
  <c r="E307" i="1"/>
  <c r="D308" i="1"/>
  <c r="E308" i="1"/>
  <c r="D17319" i="1"/>
  <c r="E17319" i="1"/>
  <c r="D17320" i="1"/>
  <c r="E17320" i="1"/>
  <c r="D17321" i="1"/>
  <c r="E17321" i="1"/>
  <c r="D17322" i="1"/>
  <c r="E17322" i="1"/>
  <c r="D17323" i="1"/>
  <c r="E17323" i="1"/>
  <c r="D17324" i="1"/>
  <c r="E17324" i="1"/>
  <c r="D17325" i="1"/>
  <c r="E17325" i="1"/>
  <c r="D17326" i="1"/>
  <c r="E17326" i="1"/>
  <c r="D17327" i="1"/>
  <c r="E17327" i="1"/>
  <c r="D17328" i="1"/>
  <c r="E17328" i="1"/>
  <c r="D17329" i="1"/>
  <c r="E17329" i="1"/>
  <c r="D17330" i="1"/>
  <c r="E17330" i="1"/>
  <c r="D17331" i="1"/>
  <c r="E17331" i="1"/>
  <c r="D17332" i="1"/>
  <c r="E17332" i="1"/>
  <c r="D17333" i="1"/>
  <c r="E17333" i="1"/>
  <c r="D309" i="1"/>
  <c r="E309" i="1"/>
  <c r="D17334" i="1"/>
  <c r="E17334" i="1"/>
  <c r="D17335" i="1"/>
  <c r="E17335" i="1"/>
  <c r="D17336" i="1"/>
  <c r="E17336" i="1"/>
  <c r="D17337" i="1"/>
  <c r="E17337" i="1"/>
  <c r="D17338" i="1"/>
  <c r="E17338" i="1"/>
  <c r="D17339" i="1"/>
  <c r="E17339" i="1"/>
  <c r="D17340" i="1"/>
  <c r="E17340" i="1"/>
  <c r="D17341" i="1"/>
  <c r="E17341" i="1"/>
  <c r="D17342" i="1"/>
  <c r="E17342" i="1"/>
  <c r="D17343" i="1"/>
  <c r="E17343" i="1"/>
  <c r="D17344" i="1"/>
  <c r="E17344" i="1"/>
  <c r="D17345" i="1"/>
  <c r="E17345" i="1"/>
  <c r="D17346" i="1"/>
  <c r="E17346" i="1"/>
  <c r="D17347" i="1"/>
  <c r="E17347" i="1"/>
  <c r="D17348" i="1"/>
  <c r="E17348" i="1"/>
  <c r="D17349" i="1"/>
  <c r="E17349" i="1"/>
  <c r="D17350" i="1"/>
  <c r="E17350" i="1"/>
  <c r="D17351" i="1"/>
  <c r="E17351" i="1"/>
  <c r="D17352" i="1"/>
  <c r="E17352" i="1"/>
  <c r="D17353" i="1"/>
  <c r="E17353" i="1"/>
  <c r="D17354" i="1"/>
  <c r="E17354" i="1"/>
  <c r="D17355" i="1"/>
  <c r="E17355" i="1"/>
  <c r="D17356" i="1"/>
  <c r="E17356" i="1"/>
  <c r="D17357" i="1"/>
  <c r="E17357" i="1"/>
  <c r="D17358" i="1"/>
  <c r="E17358" i="1"/>
  <c r="D17359" i="1"/>
  <c r="E17359" i="1"/>
  <c r="D17360" i="1"/>
  <c r="E17360" i="1"/>
  <c r="D17361" i="1"/>
  <c r="E17361" i="1"/>
  <c r="D17362" i="1"/>
  <c r="E17362" i="1"/>
  <c r="D17363" i="1"/>
  <c r="E17363" i="1"/>
  <c r="D17364" i="1"/>
  <c r="E17364" i="1"/>
  <c r="D17365" i="1"/>
  <c r="E17365" i="1"/>
  <c r="D17366" i="1"/>
  <c r="E17366" i="1"/>
  <c r="D17367" i="1"/>
  <c r="E17367" i="1"/>
  <c r="D17368" i="1"/>
  <c r="E17368" i="1"/>
  <c r="D17369" i="1"/>
  <c r="E17369" i="1"/>
  <c r="D17370" i="1"/>
  <c r="E17370" i="1"/>
  <c r="D17371" i="1"/>
  <c r="E17371" i="1"/>
  <c r="D17372" i="1"/>
  <c r="E17372" i="1"/>
  <c r="D17373" i="1"/>
  <c r="E17373" i="1"/>
  <c r="D17374" i="1"/>
  <c r="E17374" i="1"/>
  <c r="D17375" i="1"/>
  <c r="E17375" i="1"/>
  <c r="D17376" i="1"/>
  <c r="E17376" i="1"/>
  <c r="D17377" i="1"/>
  <c r="E17377" i="1"/>
  <c r="D17378" i="1"/>
  <c r="E17378" i="1"/>
  <c r="D17379" i="1"/>
  <c r="E17379" i="1"/>
  <c r="D17380" i="1"/>
  <c r="E17380" i="1"/>
  <c r="D17381" i="1"/>
  <c r="E17381" i="1"/>
  <c r="D17382" i="1"/>
  <c r="E17382" i="1"/>
  <c r="D17383" i="1"/>
  <c r="E17383" i="1"/>
  <c r="D17384" i="1"/>
  <c r="E17384" i="1"/>
  <c r="D17385" i="1"/>
  <c r="E17385" i="1"/>
  <c r="D17386" i="1"/>
  <c r="E17386" i="1"/>
  <c r="D17387" i="1"/>
  <c r="E17387" i="1"/>
  <c r="D17388" i="1"/>
  <c r="E17388" i="1"/>
  <c r="D17389" i="1"/>
  <c r="E17389" i="1"/>
  <c r="D17390" i="1"/>
  <c r="E17390" i="1"/>
  <c r="D17391" i="1"/>
  <c r="E17391" i="1"/>
  <c r="D17392" i="1"/>
  <c r="E17392" i="1"/>
  <c r="D17393" i="1"/>
  <c r="E17393" i="1"/>
  <c r="D17394" i="1"/>
  <c r="E17394" i="1"/>
  <c r="D17395" i="1"/>
  <c r="E17395" i="1"/>
  <c r="D17396" i="1"/>
  <c r="E17396" i="1"/>
  <c r="D17397" i="1"/>
  <c r="E17397" i="1"/>
  <c r="D17398" i="1"/>
  <c r="E17398" i="1"/>
  <c r="D17399" i="1"/>
  <c r="E17399" i="1"/>
  <c r="D17400" i="1"/>
  <c r="E17400" i="1"/>
  <c r="D15566" i="1"/>
  <c r="E15566" i="1"/>
  <c r="D17401" i="1"/>
  <c r="E17401" i="1"/>
  <c r="D17402" i="1"/>
  <c r="E17402" i="1"/>
  <c r="D17403" i="1"/>
  <c r="E17403" i="1"/>
  <c r="D17404" i="1"/>
  <c r="E17404" i="1"/>
  <c r="D17405" i="1"/>
  <c r="E17405" i="1"/>
  <c r="D17406" i="1"/>
  <c r="E17406" i="1"/>
  <c r="D17407" i="1"/>
  <c r="E17407" i="1"/>
  <c r="D17408" i="1"/>
  <c r="E17408" i="1"/>
  <c r="D17409" i="1"/>
  <c r="E17409" i="1"/>
  <c r="D17410" i="1"/>
  <c r="E17410" i="1"/>
  <c r="D17411" i="1"/>
  <c r="E17411" i="1"/>
  <c r="D17412" i="1"/>
  <c r="E17412" i="1"/>
  <c r="D310" i="1"/>
  <c r="E310" i="1"/>
  <c r="D17413" i="1"/>
  <c r="E17413" i="1"/>
  <c r="D17414" i="1"/>
  <c r="E17414" i="1"/>
  <c r="D17415" i="1"/>
  <c r="E17415" i="1"/>
  <c r="D17416" i="1"/>
  <c r="E17416" i="1"/>
  <c r="D17417" i="1"/>
  <c r="E17417" i="1"/>
  <c r="D17418" i="1"/>
  <c r="E17418" i="1"/>
  <c r="D17419" i="1"/>
  <c r="E17419" i="1"/>
  <c r="D17420" i="1"/>
  <c r="E17420" i="1"/>
  <c r="D17421" i="1"/>
  <c r="E17421" i="1"/>
  <c r="D17422" i="1"/>
  <c r="E17422" i="1"/>
  <c r="D17423" i="1"/>
  <c r="E17423" i="1"/>
  <c r="D17424" i="1"/>
  <c r="E17424" i="1"/>
  <c r="D17425" i="1"/>
  <c r="E17425" i="1"/>
  <c r="D17426" i="1"/>
  <c r="E17426" i="1"/>
  <c r="D15567" i="1"/>
  <c r="E15567" i="1"/>
  <c r="D17427" i="1"/>
  <c r="E17427" i="1"/>
  <c r="D17428" i="1"/>
  <c r="E17428" i="1"/>
  <c r="D17429" i="1"/>
  <c r="E17429" i="1"/>
  <c r="D17430" i="1"/>
  <c r="E17430" i="1"/>
  <c r="D17431" i="1"/>
  <c r="E17431" i="1"/>
  <c r="D17432" i="1"/>
  <c r="E17432" i="1"/>
  <c r="D17433" i="1"/>
  <c r="E17433" i="1"/>
  <c r="D17434" i="1"/>
  <c r="E17434" i="1"/>
  <c r="D17435" i="1"/>
  <c r="E17435" i="1"/>
  <c r="D17436" i="1"/>
  <c r="E17436" i="1"/>
  <c r="D17437" i="1"/>
  <c r="E17437" i="1"/>
  <c r="D17438" i="1"/>
  <c r="E17438" i="1"/>
  <c r="D17439" i="1"/>
  <c r="E17439" i="1"/>
  <c r="D17440" i="1"/>
  <c r="E17440" i="1"/>
  <c r="D17441" i="1"/>
  <c r="E17441" i="1"/>
  <c r="D17442" i="1"/>
  <c r="E17442" i="1"/>
  <c r="D17443" i="1"/>
  <c r="E17443" i="1"/>
  <c r="D17444" i="1"/>
  <c r="E17444" i="1"/>
  <c r="D17445" i="1"/>
  <c r="E17445" i="1"/>
  <c r="D17446" i="1"/>
  <c r="E17446" i="1"/>
  <c r="D17447" i="1"/>
  <c r="E17447" i="1"/>
  <c r="D17448" i="1"/>
  <c r="E17448" i="1"/>
  <c r="D17449" i="1"/>
  <c r="E17449" i="1"/>
  <c r="D17450" i="1"/>
  <c r="E17450" i="1"/>
  <c r="D17451" i="1"/>
  <c r="E17451" i="1"/>
  <c r="D17452" i="1"/>
  <c r="E17452" i="1"/>
  <c r="D17453" i="1"/>
  <c r="E17453" i="1"/>
  <c r="D17454" i="1"/>
  <c r="E17454" i="1"/>
  <c r="D17455" i="1"/>
  <c r="E17455" i="1"/>
  <c r="D17456" i="1"/>
  <c r="E17456" i="1"/>
  <c r="D17457" i="1"/>
  <c r="E17457" i="1"/>
  <c r="D17458" i="1"/>
  <c r="E17458" i="1"/>
  <c r="D17459" i="1"/>
  <c r="E17459" i="1"/>
  <c r="D17460" i="1"/>
  <c r="E17460" i="1"/>
  <c r="D17461" i="1"/>
  <c r="E17461" i="1"/>
  <c r="D17462" i="1"/>
  <c r="E17462" i="1"/>
  <c r="D17463" i="1"/>
  <c r="E17463" i="1"/>
  <c r="D17464" i="1"/>
  <c r="E17464" i="1"/>
  <c r="D17465" i="1"/>
  <c r="E17465" i="1"/>
  <c r="D17466" i="1"/>
  <c r="E17466" i="1"/>
  <c r="D17467" i="1"/>
  <c r="E17467" i="1"/>
  <c r="D17468" i="1"/>
  <c r="E17468" i="1"/>
  <c r="D17469" i="1"/>
  <c r="E17469" i="1"/>
  <c r="D17470" i="1"/>
  <c r="E17470" i="1"/>
  <c r="D17471" i="1"/>
  <c r="E17471" i="1"/>
  <c r="D17472" i="1"/>
  <c r="E17472" i="1"/>
  <c r="D17473" i="1"/>
  <c r="E17473" i="1"/>
  <c r="D17474" i="1"/>
  <c r="E17474" i="1"/>
  <c r="D17475" i="1"/>
  <c r="E17475" i="1"/>
  <c r="D17476" i="1"/>
  <c r="E17476" i="1"/>
  <c r="D17477" i="1"/>
  <c r="E17477" i="1"/>
  <c r="D17478" i="1"/>
  <c r="E17478" i="1"/>
  <c r="D17479" i="1"/>
  <c r="E17479" i="1"/>
  <c r="D17480" i="1"/>
  <c r="E17480" i="1"/>
  <c r="D17481" i="1"/>
  <c r="E17481" i="1"/>
  <c r="D17482" i="1"/>
  <c r="E17482" i="1"/>
  <c r="D17483" i="1"/>
  <c r="E17483" i="1"/>
  <c r="D17484" i="1"/>
  <c r="E17484" i="1"/>
  <c r="D17485" i="1"/>
  <c r="E17485" i="1"/>
  <c r="D17486" i="1"/>
  <c r="E17486" i="1"/>
  <c r="D17487" i="1"/>
  <c r="E17487" i="1"/>
  <c r="D17488" i="1"/>
  <c r="E17488" i="1"/>
  <c r="D17489" i="1"/>
  <c r="E17489" i="1"/>
  <c r="D17490" i="1"/>
  <c r="E17490" i="1"/>
  <c r="D17491" i="1"/>
  <c r="E17491" i="1"/>
  <c r="D17492" i="1"/>
  <c r="E17492" i="1"/>
  <c r="D17493" i="1"/>
  <c r="E17493" i="1"/>
  <c r="D17494" i="1"/>
  <c r="E17494" i="1"/>
  <c r="D17495" i="1"/>
  <c r="E17495" i="1"/>
  <c r="D17496" i="1"/>
  <c r="E17496" i="1"/>
  <c r="D17497" i="1"/>
  <c r="E17497" i="1"/>
  <c r="D17498" i="1"/>
  <c r="E17498" i="1"/>
  <c r="D17499" i="1"/>
  <c r="E17499" i="1"/>
  <c r="D17500" i="1"/>
  <c r="E17500" i="1"/>
  <c r="D17501" i="1"/>
  <c r="E17501" i="1"/>
  <c r="D17502" i="1"/>
  <c r="E17502" i="1"/>
  <c r="D17503" i="1"/>
  <c r="E17503" i="1"/>
  <c r="D17504" i="1"/>
  <c r="E17504" i="1"/>
  <c r="D17505" i="1"/>
  <c r="E17505" i="1"/>
  <c r="D17506" i="1"/>
  <c r="E17506" i="1"/>
  <c r="D15568" i="1"/>
  <c r="E15568" i="1"/>
  <c r="D17507" i="1"/>
  <c r="E17507" i="1"/>
  <c r="D17508" i="1"/>
  <c r="E17508" i="1"/>
  <c r="D17509" i="1"/>
  <c r="E17509" i="1"/>
  <c r="D17510" i="1"/>
  <c r="E17510" i="1"/>
  <c r="D2840" i="1"/>
  <c r="E2840" i="1"/>
  <c r="D2841" i="1"/>
  <c r="E2841" i="1"/>
  <c r="D2842" i="1"/>
  <c r="E2842" i="1"/>
  <c r="D13163" i="1"/>
  <c r="E13163" i="1"/>
  <c r="D13164" i="1"/>
  <c r="E13164" i="1"/>
  <c r="D3088" i="1"/>
  <c r="E3088" i="1"/>
  <c r="D13165" i="1"/>
  <c r="E13165" i="1"/>
  <c r="D13166" i="1"/>
  <c r="E13166" i="1"/>
  <c r="D3089" i="1"/>
  <c r="E3089" i="1"/>
  <c r="D2843" i="1"/>
  <c r="E2843" i="1"/>
  <c r="D2844" i="1"/>
  <c r="E2844" i="1"/>
  <c r="D2845" i="1"/>
  <c r="E2845" i="1"/>
  <c r="D2846" i="1"/>
  <c r="E2846" i="1"/>
  <c r="D2847" i="1"/>
  <c r="E2847" i="1"/>
  <c r="D2848" i="1"/>
  <c r="E2848" i="1"/>
  <c r="D2849" i="1"/>
  <c r="E2849" i="1"/>
  <c r="D2850" i="1"/>
  <c r="E2850" i="1"/>
  <c r="D13167" i="1"/>
  <c r="E13167" i="1"/>
  <c r="D13168" i="1"/>
  <c r="E13168" i="1"/>
  <c r="D13169" i="1"/>
  <c r="E13169" i="1"/>
  <c r="D13170" i="1"/>
  <c r="E13170" i="1"/>
  <c r="D13171" i="1"/>
  <c r="E13171" i="1"/>
  <c r="D13172" i="1"/>
  <c r="E13172" i="1"/>
  <c r="D2851" i="1"/>
  <c r="E2851" i="1"/>
  <c r="D3090" i="1"/>
  <c r="E3090" i="1"/>
  <c r="D13173" i="1"/>
  <c r="E13173" i="1"/>
  <c r="D13174" i="1"/>
  <c r="E13174" i="1"/>
  <c r="D2852" i="1"/>
  <c r="E2852" i="1"/>
  <c r="D13175" i="1"/>
  <c r="E13175" i="1"/>
  <c r="D13176" i="1"/>
  <c r="E13176" i="1"/>
  <c r="D13177" i="1"/>
  <c r="E13177" i="1"/>
  <c r="D2853" i="1"/>
  <c r="E2853" i="1"/>
  <c r="D13178" i="1"/>
  <c r="E13178" i="1"/>
  <c r="D13179" i="1"/>
  <c r="E13179" i="1"/>
  <c r="D13180" i="1"/>
  <c r="E13180" i="1"/>
  <c r="D3091" i="1"/>
  <c r="E3091" i="1"/>
  <c r="D13181" i="1"/>
  <c r="E13181" i="1"/>
  <c r="D13182" i="1"/>
  <c r="E13182" i="1"/>
  <c r="D2854" i="1"/>
  <c r="E2854" i="1"/>
  <c r="D13183" i="1"/>
  <c r="E13183" i="1"/>
  <c r="D13184" i="1"/>
  <c r="E13184" i="1"/>
  <c r="D2855" i="1"/>
  <c r="E2855" i="1"/>
  <c r="D3092" i="1"/>
  <c r="E3092" i="1"/>
  <c r="D13185" i="1"/>
  <c r="E13185" i="1"/>
  <c r="D13186" i="1"/>
  <c r="E13186" i="1"/>
  <c r="D13187" i="1"/>
  <c r="E13187" i="1"/>
  <c r="D13188" i="1"/>
  <c r="E13188" i="1"/>
  <c r="D13189" i="1"/>
  <c r="E13189" i="1"/>
  <c r="D13190" i="1"/>
  <c r="E13190" i="1"/>
  <c r="D3093" i="1"/>
  <c r="E3093" i="1"/>
  <c r="D13191" i="1"/>
  <c r="E13191" i="1"/>
  <c r="D2856" i="1"/>
  <c r="E2856" i="1"/>
  <c r="D13192" i="1"/>
  <c r="E13192" i="1"/>
  <c r="D3094" i="1"/>
  <c r="E3094" i="1"/>
  <c r="D13193" i="1"/>
  <c r="E13193" i="1"/>
  <c r="D2857" i="1"/>
  <c r="E2857" i="1"/>
  <c r="D2858" i="1"/>
  <c r="E2858" i="1"/>
  <c r="D13194" i="1"/>
  <c r="E13194" i="1"/>
  <c r="D2859" i="1"/>
  <c r="E2859" i="1"/>
  <c r="D13195" i="1"/>
  <c r="E13195" i="1"/>
  <c r="D13196" i="1"/>
  <c r="E13196" i="1"/>
  <c r="D2860" i="1"/>
  <c r="E2860" i="1"/>
  <c r="D13197" i="1"/>
  <c r="E13197" i="1"/>
  <c r="D2861" i="1"/>
  <c r="E2861" i="1"/>
  <c r="D13198" i="1"/>
  <c r="E13198" i="1"/>
  <c r="D13199" i="1"/>
  <c r="E13199" i="1"/>
  <c r="D2862" i="1"/>
  <c r="E2862" i="1"/>
  <c r="D13200" i="1"/>
  <c r="E13200" i="1"/>
  <c r="D2863" i="1"/>
  <c r="E2863" i="1"/>
  <c r="D2864" i="1"/>
  <c r="E2864" i="1"/>
  <c r="D13201" i="1"/>
  <c r="E13201" i="1"/>
  <c r="D2865" i="1"/>
  <c r="E2865" i="1"/>
  <c r="D3095" i="1"/>
  <c r="E3095" i="1"/>
  <c r="D2866" i="1"/>
  <c r="E2866" i="1"/>
  <c r="D13202" i="1"/>
  <c r="E13202" i="1"/>
  <c r="D2867" i="1"/>
  <c r="E2867" i="1"/>
  <c r="D2868" i="1"/>
  <c r="E2868" i="1"/>
  <c r="D2869" i="1"/>
  <c r="E2869" i="1"/>
  <c r="D13203" i="1"/>
  <c r="E13203" i="1"/>
  <c r="D13204" i="1"/>
  <c r="E13204" i="1"/>
  <c r="D13205" i="1"/>
  <c r="E13205" i="1"/>
  <c r="D13206" i="1"/>
  <c r="E13206" i="1"/>
  <c r="D13207" i="1"/>
  <c r="E13207" i="1"/>
  <c r="D13208" i="1"/>
  <c r="E13208" i="1"/>
  <c r="D13209" i="1"/>
  <c r="E13209" i="1"/>
  <c r="D13210" i="1"/>
  <c r="E13210" i="1"/>
  <c r="D2870" i="1"/>
  <c r="E2870" i="1"/>
  <c r="D2871" i="1"/>
  <c r="E2871" i="1"/>
  <c r="D3096" i="1"/>
  <c r="E3096" i="1"/>
  <c r="D3097" i="1"/>
  <c r="E3097" i="1"/>
  <c r="D3098" i="1"/>
  <c r="E3098" i="1"/>
  <c r="D13211" i="1"/>
  <c r="E13211" i="1"/>
  <c r="D13212" i="1"/>
  <c r="E13212" i="1"/>
  <c r="D3099" i="1"/>
  <c r="E3099" i="1"/>
  <c r="D3100" i="1"/>
  <c r="E3100" i="1"/>
  <c r="D3101" i="1"/>
  <c r="E3101" i="1"/>
  <c r="D3102" i="1"/>
  <c r="E3102" i="1"/>
  <c r="D13213" i="1"/>
  <c r="E13213" i="1"/>
  <c r="D2872" i="1"/>
  <c r="E2872" i="1"/>
  <c r="D13214" i="1"/>
  <c r="E13214" i="1"/>
  <c r="D2873" i="1"/>
  <c r="E2873" i="1"/>
  <c r="D13215" i="1"/>
  <c r="E13215" i="1"/>
  <c r="D311" i="1"/>
  <c r="E311" i="1"/>
  <c r="D13216" i="1"/>
  <c r="E13216" i="1"/>
  <c r="D13217" i="1"/>
  <c r="E13217" i="1"/>
  <c r="D13218" i="1"/>
  <c r="E13218" i="1"/>
  <c r="D13219" i="1"/>
  <c r="E13219" i="1"/>
  <c r="D13220" i="1"/>
  <c r="E13220" i="1"/>
  <c r="D13221" i="1"/>
  <c r="E13221" i="1"/>
  <c r="D2874" i="1"/>
  <c r="E2874" i="1"/>
  <c r="D2875" i="1"/>
  <c r="E2875" i="1"/>
  <c r="D13222" i="1"/>
  <c r="E13222" i="1"/>
  <c r="D13223" i="1"/>
  <c r="E13223" i="1"/>
  <c r="D13224" i="1"/>
  <c r="E13224" i="1"/>
  <c r="D3103" i="1"/>
  <c r="E3103" i="1"/>
  <c r="D2876" i="1"/>
  <c r="E2876" i="1"/>
  <c r="D2877" i="1"/>
  <c r="E2877" i="1"/>
  <c r="D13225" i="1"/>
  <c r="E13225" i="1"/>
  <c r="D2878" i="1"/>
  <c r="E2878" i="1"/>
  <c r="D2879" i="1"/>
  <c r="E2879" i="1"/>
  <c r="D13226" i="1"/>
  <c r="E13226" i="1"/>
  <c r="D13227" i="1"/>
  <c r="E13227" i="1"/>
  <c r="D13228" i="1"/>
  <c r="E13228" i="1"/>
  <c r="D13229" i="1"/>
  <c r="E13229" i="1"/>
  <c r="D13230" i="1"/>
  <c r="E13230" i="1"/>
  <c r="D13231" i="1"/>
  <c r="E13231" i="1"/>
  <c r="D13232" i="1"/>
  <c r="E13232" i="1"/>
  <c r="D13233" i="1"/>
  <c r="E13233" i="1"/>
  <c r="D13234" i="1"/>
  <c r="E13234" i="1"/>
  <c r="D13235" i="1"/>
  <c r="E13235" i="1"/>
  <c r="D2880" i="1"/>
  <c r="E2880" i="1"/>
  <c r="D2881" i="1"/>
  <c r="E2881" i="1"/>
  <c r="D2882" i="1"/>
  <c r="E2882" i="1"/>
  <c r="D13236" i="1"/>
  <c r="E13236" i="1"/>
  <c r="D2883" i="1"/>
  <c r="E2883" i="1"/>
  <c r="D3104" i="1"/>
  <c r="E3104" i="1"/>
  <c r="D2884" i="1"/>
  <c r="E2884" i="1"/>
  <c r="D2885" i="1"/>
  <c r="E2885" i="1"/>
  <c r="D3105" i="1"/>
  <c r="E3105" i="1"/>
  <c r="D3106" i="1"/>
  <c r="E3106" i="1"/>
  <c r="D3107" i="1"/>
  <c r="E3107" i="1"/>
  <c r="D2886" i="1"/>
  <c r="E2886" i="1"/>
  <c r="D3108" i="1"/>
  <c r="E3108" i="1"/>
  <c r="D13237" i="1"/>
  <c r="E13237" i="1"/>
  <c r="D13238" i="1"/>
  <c r="E13238" i="1"/>
  <c r="D2887" i="1"/>
  <c r="E2887" i="1"/>
  <c r="D2888" i="1"/>
  <c r="E2888" i="1"/>
  <c r="D2889" i="1"/>
  <c r="E2889" i="1"/>
  <c r="D2890" i="1"/>
  <c r="E2890" i="1"/>
  <c r="D2891" i="1"/>
  <c r="E2891" i="1"/>
  <c r="D13239" i="1"/>
  <c r="E13239" i="1"/>
  <c r="D13240" i="1"/>
  <c r="E13240" i="1"/>
  <c r="D13241" i="1"/>
  <c r="E13241" i="1"/>
  <c r="D13242" i="1"/>
  <c r="E13242" i="1"/>
  <c r="D2892" i="1"/>
  <c r="E2892" i="1"/>
  <c r="D2893" i="1"/>
  <c r="E2893" i="1"/>
  <c r="D13243" i="1"/>
  <c r="E13243" i="1"/>
  <c r="D13244" i="1"/>
  <c r="E13244" i="1"/>
  <c r="D13245" i="1"/>
  <c r="E13245" i="1"/>
  <c r="D3109" i="1"/>
  <c r="E3109" i="1"/>
  <c r="D3110" i="1"/>
  <c r="E3110" i="1"/>
  <c r="D312" i="1"/>
  <c r="E312" i="1"/>
  <c r="D13246" i="1"/>
  <c r="E13246" i="1"/>
  <c r="D13247" i="1"/>
  <c r="E13247" i="1"/>
  <c r="D13248" i="1"/>
  <c r="E13248" i="1"/>
  <c r="D13249" i="1"/>
  <c r="E13249" i="1"/>
  <c r="D13250" i="1"/>
  <c r="E13250" i="1"/>
  <c r="D13251" i="1"/>
  <c r="E13251" i="1"/>
  <c r="D2894" i="1"/>
  <c r="E2894" i="1"/>
  <c r="D13252" i="1"/>
  <c r="E13252" i="1"/>
  <c r="D2895" i="1"/>
  <c r="E2895" i="1"/>
  <c r="D13253" i="1"/>
  <c r="E13253" i="1"/>
  <c r="D13254" i="1"/>
  <c r="E13254" i="1"/>
  <c r="D13255" i="1"/>
  <c r="E13255" i="1"/>
  <c r="D2896" i="1"/>
  <c r="E2896" i="1"/>
  <c r="D2897" i="1"/>
  <c r="E2897" i="1"/>
  <c r="D13256" i="1"/>
  <c r="E13256" i="1"/>
  <c r="D2898" i="1"/>
  <c r="E2898" i="1"/>
  <c r="D2899" i="1"/>
  <c r="E2899" i="1"/>
  <c r="D13257" i="1"/>
  <c r="E13257" i="1"/>
  <c r="D13258" i="1"/>
  <c r="E13258" i="1"/>
  <c r="D13259" i="1"/>
  <c r="E13259" i="1"/>
  <c r="D2900" i="1"/>
  <c r="E2900" i="1"/>
  <c r="D2901" i="1"/>
  <c r="E2901" i="1"/>
  <c r="D2902" i="1"/>
  <c r="E2902" i="1"/>
  <c r="D13260" i="1"/>
  <c r="E13260" i="1"/>
  <c r="D13261" i="1"/>
  <c r="E13261" i="1"/>
  <c r="D3111" i="1"/>
  <c r="E3111" i="1"/>
  <c r="D13262" i="1"/>
  <c r="E13262" i="1"/>
  <c r="D2903" i="1"/>
  <c r="E2903" i="1"/>
  <c r="D13263" i="1"/>
  <c r="E13263" i="1"/>
  <c r="D13264" i="1"/>
  <c r="E13264" i="1"/>
  <c r="D13265" i="1"/>
  <c r="E13265" i="1"/>
  <c r="D13266" i="1"/>
  <c r="E13266" i="1"/>
  <c r="D13267" i="1"/>
  <c r="E13267" i="1"/>
  <c r="D13268" i="1"/>
  <c r="E13268" i="1"/>
  <c r="D2904" i="1"/>
  <c r="E2904" i="1"/>
  <c r="D13269" i="1"/>
  <c r="E13269" i="1"/>
  <c r="D2905" i="1"/>
  <c r="E2905" i="1"/>
  <c r="D13270" i="1"/>
  <c r="E13270" i="1"/>
  <c r="D13271" i="1"/>
  <c r="E13271" i="1"/>
  <c r="D13272" i="1"/>
  <c r="E13272" i="1"/>
  <c r="D2906" i="1"/>
  <c r="E2906" i="1"/>
  <c r="D2907" i="1"/>
  <c r="E2907" i="1"/>
  <c r="D2908" i="1"/>
  <c r="E2908" i="1"/>
  <c r="D2909" i="1"/>
  <c r="E2909" i="1"/>
  <c r="D13273" i="1"/>
  <c r="E13273" i="1"/>
  <c r="D2910" i="1"/>
  <c r="E2910" i="1"/>
  <c r="D2911" i="1"/>
  <c r="E2911" i="1"/>
  <c r="D2912" i="1"/>
  <c r="E2912" i="1"/>
  <c r="D13274" i="1"/>
  <c r="E13274" i="1"/>
  <c r="D13275" i="1"/>
  <c r="E13275" i="1"/>
  <c r="D2913" i="1"/>
  <c r="E2913" i="1"/>
  <c r="D2914" i="1"/>
  <c r="E2914" i="1"/>
  <c r="D2915" i="1"/>
  <c r="E2915" i="1"/>
  <c r="D2916" i="1"/>
  <c r="E2916" i="1"/>
  <c r="D313" i="1"/>
  <c r="E313" i="1"/>
  <c r="D314" i="1"/>
  <c r="E314" i="1"/>
  <c r="D315" i="1"/>
  <c r="E315" i="1"/>
  <c r="D2917" i="1"/>
  <c r="E2917" i="1"/>
  <c r="D13276" i="1"/>
  <c r="E13276" i="1"/>
  <c r="D13277" i="1"/>
  <c r="E13277" i="1"/>
  <c r="D13278" i="1"/>
  <c r="E13278" i="1"/>
  <c r="D13279" i="1"/>
  <c r="E13279" i="1"/>
  <c r="D13280" i="1"/>
  <c r="E13280" i="1"/>
  <c r="D13281" i="1"/>
  <c r="E13281" i="1"/>
  <c r="D13282" i="1"/>
  <c r="E13282" i="1"/>
  <c r="D2918" i="1"/>
  <c r="E2918" i="1"/>
  <c r="D2919" i="1"/>
  <c r="E2919" i="1"/>
  <c r="D2920" i="1"/>
  <c r="E2920" i="1"/>
  <c r="D13283" i="1"/>
  <c r="E13283" i="1"/>
  <c r="D13284" i="1"/>
  <c r="E13284" i="1"/>
  <c r="D2921" i="1"/>
  <c r="E2921" i="1"/>
  <c r="D13285" i="1"/>
  <c r="E13285" i="1"/>
  <c r="D13286" i="1"/>
  <c r="E13286" i="1"/>
  <c r="D13287" i="1"/>
  <c r="E13287" i="1"/>
  <c r="D2922" i="1"/>
  <c r="E2922" i="1"/>
  <c r="D2923" i="1"/>
  <c r="E2923" i="1"/>
  <c r="D13288" i="1"/>
  <c r="E13288" i="1"/>
  <c r="D13289" i="1"/>
  <c r="E13289" i="1"/>
  <c r="D2924" i="1"/>
  <c r="E2924" i="1"/>
  <c r="D3112" i="1"/>
  <c r="E3112" i="1"/>
  <c r="D2925" i="1"/>
  <c r="E2925" i="1"/>
  <c r="D2926" i="1"/>
  <c r="E2926" i="1"/>
  <c r="D2927" i="1"/>
  <c r="E2927" i="1"/>
  <c r="D13290" i="1"/>
  <c r="E13290" i="1"/>
  <c r="D13291" i="1"/>
  <c r="E13291" i="1"/>
  <c r="D2928" i="1"/>
  <c r="E2928" i="1"/>
  <c r="D3113" i="1"/>
  <c r="E3113" i="1"/>
  <c r="D13292" i="1"/>
  <c r="E13292" i="1"/>
  <c r="D2929" i="1"/>
  <c r="E2929" i="1"/>
  <c r="D2930" i="1"/>
  <c r="E2930" i="1"/>
  <c r="D2931" i="1"/>
  <c r="E2931" i="1"/>
  <c r="D2932" i="1"/>
  <c r="E2932" i="1"/>
  <c r="D2933" i="1"/>
  <c r="E2933" i="1"/>
  <c r="D3114" i="1"/>
  <c r="E3114" i="1"/>
  <c r="D2934" i="1"/>
  <c r="E2934" i="1"/>
  <c r="D13293" i="1"/>
  <c r="E13293" i="1"/>
  <c r="D2935" i="1"/>
  <c r="E2935" i="1"/>
  <c r="D2936" i="1"/>
  <c r="E2936" i="1"/>
  <c r="D2937" i="1"/>
  <c r="E2937" i="1"/>
  <c r="D2938" i="1"/>
  <c r="E2938" i="1"/>
  <c r="D3115" i="1"/>
  <c r="E3115" i="1"/>
  <c r="D2939" i="1"/>
  <c r="E2939" i="1"/>
  <c r="D13294" i="1"/>
  <c r="E13294" i="1"/>
  <c r="D13295" i="1"/>
  <c r="E13295" i="1"/>
  <c r="D13296" i="1"/>
  <c r="E13296" i="1"/>
  <c r="D13297" i="1"/>
  <c r="E13297" i="1"/>
  <c r="D13298" i="1"/>
  <c r="E13298" i="1"/>
  <c r="D13299" i="1"/>
  <c r="E13299" i="1"/>
  <c r="D13300" i="1"/>
  <c r="E13300" i="1"/>
  <c r="D13301" i="1"/>
  <c r="E13301" i="1"/>
  <c r="D13302" i="1"/>
  <c r="E13302" i="1"/>
  <c r="D13303" i="1"/>
  <c r="E13303" i="1"/>
  <c r="D2940" i="1"/>
  <c r="E2940" i="1"/>
  <c r="D2941" i="1"/>
  <c r="E2941" i="1"/>
  <c r="D2942" i="1"/>
  <c r="E2942" i="1"/>
  <c r="D3116" i="1"/>
  <c r="E3116" i="1"/>
  <c r="D3117" i="1"/>
  <c r="E3117" i="1"/>
  <c r="D13304" i="1"/>
  <c r="E13304" i="1"/>
  <c r="D2943" i="1"/>
  <c r="E2943" i="1"/>
  <c r="D2944" i="1"/>
  <c r="E2944" i="1"/>
  <c r="D2945" i="1"/>
  <c r="E2945" i="1"/>
  <c r="D13305" i="1"/>
  <c r="E13305" i="1"/>
  <c r="D3118" i="1"/>
  <c r="E3118" i="1"/>
  <c r="D2946" i="1"/>
  <c r="E2946" i="1"/>
  <c r="D2947" i="1"/>
  <c r="E2947" i="1"/>
  <c r="D2948" i="1"/>
  <c r="E2948" i="1"/>
  <c r="D13306" i="1"/>
  <c r="E13306" i="1"/>
  <c r="D2949" i="1"/>
  <c r="E2949" i="1"/>
  <c r="D13307" i="1"/>
  <c r="E13307" i="1"/>
  <c r="D13308" i="1"/>
  <c r="E13308" i="1"/>
  <c r="D2950" i="1"/>
  <c r="E2950" i="1"/>
  <c r="D2951" i="1"/>
  <c r="E2951" i="1"/>
  <c r="D13309" i="1"/>
  <c r="E13309" i="1"/>
  <c r="D2952" i="1"/>
  <c r="E2952" i="1"/>
  <c r="D2953" i="1"/>
  <c r="E2953" i="1"/>
  <c r="D2954" i="1"/>
  <c r="E2954" i="1"/>
  <c r="D2955" i="1"/>
  <c r="E2955" i="1"/>
  <c r="D3119" i="1"/>
  <c r="E3119" i="1"/>
  <c r="D13310" i="1"/>
  <c r="E13310" i="1"/>
  <c r="D2956" i="1"/>
  <c r="E2956" i="1"/>
  <c r="D3120" i="1"/>
  <c r="E3120" i="1"/>
  <c r="D3121" i="1"/>
  <c r="E3121" i="1"/>
  <c r="D3122" i="1"/>
  <c r="E3122" i="1"/>
  <c r="D13311" i="1"/>
  <c r="E13311" i="1"/>
  <c r="D13312" i="1"/>
  <c r="E13312" i="1"/>
  <c r="D13313" i="1"/>
  <c r="E13313" i="1"/>
  <c r="D13314" i="1"/>
  <c r="E13314" i="1"/>
  <c r="D13315" i="1"/>
  <c r="E13315" i="1"/>
  <c r="D2957" i="1"/>
  <c r="E2957" i="1"/>
  <c r="D13316" i="1"/>
  <c r="E13316" i="1"/>
  <c r="D3123" i="1"/>
  <c r="E3123" i="1"/>
  <c r="D2958" i="1"/>
  <c r="E2958" i="1"/>
  <c r="D2959" i="1"/>
  <c r="E2959" i="1"/>
  <c r="D2960" i="1"/>
  <c r="E2960" i="1"/>
  <c r="D2961" i="1"/>
  <c r="E2961" i="1"/>
  <c r="D2962" i="1"/>
  <c r="E2962" i="1"/>
  <c r="D13317" i="1"/>
  <c r="E13317" i="1"/>
  <c r="D13318" i="1"/>
  <c r="E13318" i="1"/>
  <c r="D13319" i="1"/>
  <c r="E13319" i="1"/>
  <c r="D13320" i="1"/>
  <c r="E13320" i="1"/>
  <c r="D13321" i="1"/>
  <c r="E13321" i="1"/>
  <c r="D13322" i="1"/>
  <c r="E13322" i="1"/>
  <c r="D13323" i="1"/>
  <c r="E13323" i="1"/>
  <c r="D13324" i="1"/>
  <c r="E13324" i="1"/>
  <c r="D13325" i="1"/>
  <c r="E13325" i="1"/>
  <c r="D2963" i="1"/>
  <c r="E2963" i="1"/>
  <c r="D2964" i="1"/>
  <c r="E2964" i="1"/>
  <c r="D316" i="1"/>
  <c r="E316" i="1"/>
  <c r="D13326" i="1"/>
  <c r="E13326" i="1"/>
  <c r="D3124" i="1"/>
  <c r="E3124" i="1"/>
  <c r="D2965" i="1"/>
  <c r="E2965" i="1"/>
  <c r="D2966" i="1"/>
  <c r="E2966" i="1"/>
  <c r="D13327" i="1"/>
  <c r="E13327" i="1"/>
  <c r="D13328" i="1"/>
  <c r="E13328" i="1"/>
  <c r="D13329" i="1"/>
  <c r="E13329" i="1"/>
  <c r="D13330" i="1"/>
  <c r="E13330" i="1"/>
  <c r="D13331" i="1"/>
  <c r="E13331" i="1"/>
  <c r="D13332" i="1"/>
  <c r="E13332" i="1"/>
  <c r="D2967" i="1"/>
  <c r="E2967" i="1"/>
  <c r="D13333" i="1"/>
  <c r="E13333" i="1"/>
  <c r="D13334" i="1"/>
  <c r="E13334" i="1"/>
  <c r="D2968" i="1"/>
  <c r="E2968" i="1"/>
  <c r="D13335" i="1"/>
  <c r="E13335" i="1"/>
  <c r="D3125" i="1"/>
  <c r="E3125" i="1"/>
  <c r="D13336" i="1"/>
  <c r="E13336" i="1"/>
  <c r="D13337" i="1"/>
  <c r="E13337" i="1"/>
  <c r="D13338" i="1"/>
  <c r="E13338" i="1"/>
  <c r="D13339" i="1"/>
  <c r="E13339" i="1"/>
  <c r="D2969" i="1"/>
  <c r="E2969" i="1"/>
  <c r="D3126" i="1"/>
  <c r="E3126" i="1"/>
  <c r="D13340" i="1"/>
  <c r="E13340" i="1"/>
  <c r="D13341" i="1"/>
  <c r="E13341" i="1"/>
  <c r="D2970" i="1"/>
  <c r="E2970" i="1"/>
  <c r="D2971" i="1"/>
  <c r="E2971" i="1"/>
  <c r="D2972" i="1"/>
  <c r="E2972" i="1"/>
  <c r="D2973" i="1"/>
  <c r="E2973" i="1"/>
  <c r="D2974" i="1"/>
  <c r="E2974" i="1"/>
  <c r="D2975" i="1"/>
  <c r="E2975" i="1"/>
  <c r="D13342" i="1"/>
  <c r="E13342" i="1"/>
  <c r="D13343" i="1"/>
  <c r="E13343" i="1"/>
  <c r="D2976" i="1"/>
  <c r="E2976" i="1"/>
  <c r="D2977" i="1"/>
  <c r="E2977" i="1"/>
  <c r="D317" i="1"/>
  <c r="E317" i="1"/>
  <c r="D13344" i="1"/>
  <c r="E13344" i="1"/>
  <c r="D13345" i="1"/>
  <c r="E13345" i="1"/>
  <c r="D13346" i="1"/>
  <c r="E13346" i="1"/>
  <c r="D13347" i="1"/>
  <c r="E13347" i="1"/>
  <c r="D13348" i="1"/>
  <c r="E13348" i="1"/>
  <c r="D3127" i="1"/>
  <c r="E3127" i="1"/>
  <c r="D3128" i="1"/>
  <c r="E3128" i="1"/>
  <c r="D3129" i="1"/>
  <c r="E3129" i="1"/>
  <c r="D13349" i="1"/>
  <c r="E13349" i="1"/>
  <c r="D13350" i="1"/>
  <c r="E13350" i="1"/>
  <c r="D13351" i="1"/>
  <c r="E13351" i="1"/>
  <c r="D13352" i="1"/>
  <c r="E13352" i="1"/>
  <c r="D13353" i="1"/>
  <c r="E13353" i="1"/>
  <c r="D13354" i="1"/>
  <c r="E13354" i="1"/>
  <c r="D2978" i="1"/>
  <c r="E2978" i="1"/>
  <c r="D2979" i="1"/>
  <c r="E2979" i="1"/>
  <c r="D13355" i="1"/>
  <c r="E13355" i="1"/>
  <c r="D2980" i="1"/>
  <c r="E2980" i="1"/>
  <c r="D13356" i="1"/>
  <c r="E13356" i="1"/>
  <c r="D13357" i="1"/>
  <c r="E13357" i="1"/>
  <c r="D13358" i="1"/>
  <c r="E13358" i="1"/>
  <c r="D2981" i="1"/>
  <c r="E2981" i="1"/>
  <c r="D13359" i="1"/>
  <c r="E13359" i="1"/>
  <c r="D13360" i="1"/>
  <c r="E13360" i="1"/>
  <c r="D13361" i="1"/>
  <c r="E13361" i="1"/>
  <c r="D13362" i="1"/>
  <c r="E13362" i="1"/>
  <c r="D13363" i="1"/>
  <c r="E13363" i="1"/>
  <c r="D3130" i="1"/>
  <c r="E3130" i="1"/>
  <c r="D2982" i="1"/>
  <c r="E2982" i="1"/>
  <c r="D13364" i="1"/>
  <c r="E13364" i="1"/>
  <c r="D3131" i="1"/>
  <c r="E3131" i="1"/>
  <c r="D2983" i="1"/>
  <c r="E2983" i="1"/>
  <c r="D13365" i="1"/>
  <c r="E13365" i="1"/>
  <c r="D2984" i="1"/>
  <c r="E2984" i="1"/>
  <c r="D2985" i="1"/>
  <c r="E2985" i="1"/>
  <c r="D2986" i="1"/>
  <c r="E2986" i="1"/>
  <c r="D2987" i="1"/>
  <c r="E2987" i="1"/>
  <c r="D13366" i="1"/>
  <c r="E13366" i="1"/>
  <c r="D13367" i="1"/>
  <c r="E13367" i="1"/>
  <c r="D2988" i="1"/>
  <c r="E2988" i="1"/>
  <c r="D2989" i="1"/>
  <c r="E2989" i="1"/>
  <c r="D2990" i="1"/>
  <c r="E2990" i="1"/>
  <c r="D2991" i="1"/>
  <c r="E2991" i="1"/>
  <c r="D3132" i="1"/>
  <c r="E3132" i="1"/>
  <c r="D2992" i="1"/>
  <c r="E2992" i="1"/>
  <c r="D2993" i="1"/>
  <c r="E2993" i="1"/>
  <c r="D13368" i="1"/>
  <c r="E13368" i="1"/>
  <c r="D2994" i="1"/>
  <c r="E2994" i="1"/>
  <c r="D3133" i="1"/>
  <c r="E3133" i="1"/>
  <c r="D13369" i="1"/>
  <c r="E13369" i="1"/>
  <c r="D3134" i="1"/>
  <c r="E3134" i="1"/>
  <c r="D3135" i="1"/>
  <c r="E3135" i="1"/>
  <c r="D13370" i="1"/>
  <c r="E13370" i="1"/>
  <c r="D13371" i="1"/>
  <c r="E13371" i="1"/>
  <c r="D13372" i="1"/>
  <c r="E13372" i="1"/>
  <c r="D2995" i="1"/>
  <c r="E2995" i="1"/>
  <c r="D2996" i="1"/>
  <c r="E2996" i="1"/>
  <c r="D13373" i="1"/>
  <c r="E13373" i="1"/>
  <c r="D13374" i="1"/>
  <c r="E13374" i="1"/>
  <c r="D13375" i="1"/>
  <c r="E13375" i="1"/>
  <c r="D13376" i="1"/>
  <c r="E13376" i="1"/>
  <c r="D13377" i="1"/>
  <c r="E13377" i="1"/>
  <c r="D318" i="1"/>
  <c r="E318" i="1"/>
  <c r="D2997" i="1"/>
  <c r="E2997" i="1"/>
  <c r="D13378" i="1"/>
  <c r="E13378" i="1"/>
  <c r="D2998" i="1"/>
  <c r="E2998" i="1"/>
  <c r="D319" i="1"/>
  <c r="E319" i="1"/>
  <c r="D13379" i="1"/>
  <c r="E13379" i="1"/>
  <c r="D13380" i="1"/>
  <c r="E13380" i="1"/>
  <c r="D13381" i="1"/>
  <c r="E13381" i="1"/>
  <c r="D13382" i="1"/>
  <c r="E13382" i="1"/>
  <c r="D13383" i="1"/>
  <c r="E13383" i="1"/>
  <c r="D3136" i="1"/>
  <c r="E3136" i="1"/>
  <c r="D3137" i="1"/>
  <c r="E3137" i="1"/>
  <c r="D13384" i="1"/>
  <c r="E13384" i="1"/>
  <c r="D13385" i="1"/>
  <c r="E13385" i="1"/>
  <c r="D13386" i="1"/>
  <c r="E13386" i="1"/>
  <c r="D3138" i="1"/>
  <c r="E3138" i="1"/>
  <c r="D2999" i="1"/>
  <c r="E2999" i="1"/>
  <c r="D3000" i="1"/>
  <c r="E3000" i="1"/>
  <c r="D13387" i="1"/>
  <c r="E13387" i="1"/>
  <c r="D3139" i="1"/>
  <c r="E3139" i="1"/>
  <c r="D3001" i="1"/>
  <c r="E3001" i="1"/>
  <c r="D3002" i="1"/>
  <c r="E3002" i="1"/>
  <c r="D3140" i="1"/>
  <c r="E3140" i="1"/>
  <c r="D13388" i="1"/>
  <c r="E13388" i="1"/>
  <c r="D3003" i="1"/>
  <c r="E3003" i="1"/>
  <c r="D13389" i="1"/>
  <c r="E13389" i="1"/>
  <c r="D13390" i="1"/>
  <c r="E13390" i="1"/>
  <c r="D13391" i="1"/>
  <c r="E13391" i="1"/>
  <c r="D13392" i="1"/>
  <c r="E13392" i="1"/>
  <c r="D3004" i="1"/>
  <c r="E3004" i="1"/>
  <c r="D3141" i="1"/>
  <c r="E3141" i="1"/>
  <c r="D13393" i="1"/>
  <c r="E13393" i="1"/>
  <c r="D3142" i="1"/>
  <c r="E3142" i="1"/>
  <c r="D13394" i="1"/>
  <c r="E13394" i="1"/>
  <c r="D13395" i="1"/>
  <c r="E13395" i="1"/>
  <c r="D3005" i="1"/>
  <c r="E3005" i="1"/>
  <c r="D3006" i="1"/>
  <c r="E3006" i="1"/>
  <c r="D3007" i="1"/>
  <c r="E3007" i="1"/>
  <c r="D13396" i="1"/>
  <c r="E13396" i="1"/>
  <c r="D3008" i="1"/>
  <c r="E3008" i="1"/>
  <c r="D3009" i="1"/>
  <c r="E3009" i="1"/>
  <c r="D3010" i="1"/>
  <c r="E3010" i="1"/>
  <c r="D3011" i="1"/>
  <c r="E3011" i="1"/>
  <c r="D13397" i="1"/>
  <c r="E13397" i="1"/>
  <c r="D13398" i="1"/>
  <c r="E13398" i="1"/>
  <c r="D13399" i="1"/>
  <c r="E13399" i="1"/>
  <c r="D13400" i="1"/>
  <c r="E13400" i="1"/>
  <c r="D320" i="1"/>
  <c r="E320" i="1"/>
  <c r="D3143" i="1"/>
  <c r="E3143" i="1"/>
  <c r="D3012" i="1"/>
  <c r="E3012" i="1"/>
  <c r="D3013" i="1"/>
  <c r="E3013" i="1"/>
  <c r="D321" i="1"/>
  <c r="E321" i="1"/>
  <c r="D3014" i="1"/>
  <c r="E3014" i="1"/>
  <c r="D13401" i="1"/>
  <c r="E13401" i="1"/>
  <c r="D3015" i="1"/>
  <c r="E3015" i="1"/>
  <c r="D3016" i="1"/>
  <c r="E3016" i="1"/>
  <c r="D13402" i="1"/>
  <c r="E13402" i="1"/>
  <c r="D13403" i="1"/>
  <c r="E13403" i="1"/>
  <c r="D3017" i="1"/>
  <c r="E3017" i="1"/>
  <c r="D3018" i="1"/>
  <c r="E3018" i="1"/>
  <c r="D3019" i="1"/>
  <c r="E3019" i="1"/>
  <c r="D3020" i="1"/>
  <c r="E3020" i="1"/>
  <c r="D3021" i="1"/>
  <c r="E3021" i="1"/>
  <c r="D3022" i="1"/>
  <c r="E3022" i="1"/>
  <c r="D3023" i="1"/>
  <c r="E3023" i="1"/>
  <c r="D3024" i="1"/>
  <c r="E3024" i="1"/>
  <c r="D3144" i="1"/>
  <c r="E3144" i="1"/>
  <c r="D13404" i="1"/>
  <c r="E13404" i="1"/>
  <c r="D13405" i="1"/>
  <c r="E13405" i="1"/>
  <c r="D13406" i="1"/>
  <c r="E13406" i="1"/>
  <c r="D13407" i="1"/>
  <c r="E13407" i="1"/>
  <c r="D3025" i="1"/>
  <c r="E3025" i="1"/>
  <c r="D3026" i="1"/>
  <c r="E3026" i="1"/>
  <c r="D3027" i="1"/>
  <c r="E3027" i="1"/>
  <c r="D3028" i="1"/>
  <c r="E3028" i="1"/>
  <c r="D13408" i="1"/>
  <c r="E13408" i="1"/>
  <c r="D3029" i="1"/>
  <c r="E3029" i="1"/>
  <c r="D3030" i="1"/>
  <c r="E3030" i="1"/>
  <c r="D3031" i="1"/>
  <c r="E3031" i="1"/>
  <c r="D3032" i="1"/>
  <c r="E3032" i="1"/>
  <c r="D3033" i="1"/>
  <c r="E3033" i="1"/>
  <c r="D13409" i="1"/>
  <c r="E13409" i="1"/>
  <c r="D13410" i="1"/>
  <c r="E13410" i="1"/>
  <c r="D13411" i="1"/>
  <c r="E13411" i="1"/>
  <c r="D13412" i="1"/>
  <c r="E13412" i="1"/>
  <c r="D13413" i="1"/>
  <c r="E13413" i="1"/>
  <c r="D3145" i="1"/>
  <c r="E3145" i="1"/>
  <c r="D3034" i="1"/>
  <c r="E3034" i="1"/>
  <c r="D3146" i="1"/>
  <c r="E3146" i="1"/>
  <c r="D3147" i="1"/>
  <c r="E3147" i="1"/>
  <c r="D13414" i="1"/>
  <c r="E13414" i="1"/>
  <c r="D3148" i="1"/>
  <c r="E3148" i="1"/>
  <c r="D13415" i="1"/>
  <c r="E13415" i="1"/>
  <c r="D13416" i="1"/>
  <c r="E13416" i="1"/>
  <c r="D3035" i="1"/>
  <c r="E3035" i="1"/>
  <c r="D13417" i="1"/>
  <c r="E13417" i="1"/>
  <c r="D3036" i="1"/>
  <c r="E3036" i="1"/>
  <c r="D13418" i="1"/>
  <c r="E13418" i="1"/>
  <c r="D3037" i="1"/>
  <c r="E3037" i="1"/>
  <c r="D3038" i="1"/>
  <c r="E3038" i="1"/>
  <c r="D13419" i="1"/>
  <c r="E13419" i="1"/>
  <c r="D13420" i="1"/>
  <c r="E13420" i="1"/>
  <c r="D13421" i="1"/>
  <c r="E13421" i="1"/>
  <c r="D13422" i="1"/>
  <c r="E13422" i="1"/>
  <c r="D13423" i="1"/>
  <c r="E13423" i="1"/>
  <c r="D13424" i="1"/>
  <c r="E13424" i="1"/>
  <c r="D13425" i="1"/>
  <c r="E13425" i="1"/>
  <c r="D13426" i="1"/>
  <c r="E13426" i="1"/>
  <c r="D13427" i="1"/>
  <c r="E13427" i="1"/>
  <c r="D3039" i="1"/>
  <c r="E3039" i="1"/>
  <c r="D13428" i="1"/>
  <c r="E13428" i="1"/>
  <c r="D3040" i="1"/>
  <c r="E3040" i="1"/>
  <c r="D13429" i="1"/>
  <c r="E13429" i="1"/>
  <c r="D13430" i="1"/>
  <c r="E13430" i="1"/>
  <c r="D3041" i="1"/>
  <c r="E3041" i="1"/>
  <c r="D13431" i="1"/>
  <c r="E13431" i="1"/>
  <c r="D3042" i="1"/>
  <c r="E3042" i="1"/>
  <c r="D3043" i="1"/>
  <c r="E3043" i="1"/>
  <c r="D13432" i="1"/>
  <c r="E13432" i="1"/>
  <c r="D13433" i="1"/>
  <c r="E13433" i="1"/>
  <c r="D13434" i="1"/>
  <c r="E13434" i="1"/>
  <c r="D3044" i="1"/>
  <c r="E3044" i="1"/>
  <c r="D13435" i="1"/>
  <c r="E13435" i="1"/>
  <c r="D13436" i="1"/>
  <c r="E13436" i="1"/>
  <c r="D13437" i="1"/>
  <c r="E13437" i="1"/>
  <c r="D13438" i="1"/>
  <c r="E13438" i="1"/>
  <c r="D3149" i="1"/>
  <c r="E3149" i="1"/>
  <c r="D13439" i="1"/>
  <c r="E13439" i="1"/>
  <c r="D3045" i="1"/>
  <c r="E3045" i="1"/>
  <c r="D3046" i="1"/>
  <c r="E3046" i="1"/>
  <c r="D13440" i="1"/>
  <c r="E13440" i="1"/>
  <c r="D13441" i="1"/>
  <c r="E13441" i="1"/>
  <c r="D13442" i="1"/>
  <c r="E13442" i="1"/>
  <c r="D3047" i="1"/>
  <c r="E3047" i="1"/>
  <c r="D3048" i="1"/>
  <c r="E3048" i="1"/>
  <c r="D13443" i="1"/>
  <c r="E13443" i="1"/>
  <c r="D13444" i="1"/>
  <c r="E13444" i="1"/>
  <c r="D13445" i="1"/>
  <c r="E13445" i="1"/>
  <c r="D13446" i="1"/>
  <c r="E13446" i="1"/>
  <c r="D13447" i="1"/>
  <c r="E13447" i="1"/>
  <c r="D13448" i="1"/>
  <c r="E13448" i="1"/>
  <c r="D13449" i="1"/>
  <c r="E13449" i="1"/>
  <c r="D13450" i="1"/>
  <c r="E13450" i="1"/>
  <c r="D3049" i="1"/>
  <c r="E3049" i="1"/>
  <c r="D3050" i="1"/>
  <c r="E3050" i="1"/>
  <c r="D13451" i="1"/>
  <c r="E13451" i="1"/>
  <c r="D3051" i="1"/>
  <c r="E3051" i="1"/>
  <c r="D13452" i="1"/>
  <c r="E13452" i="1"/>
  <c r="D3150" i="1"/>
  <c r="E3150" i="1"/>
  <c r="D3151" i="1"/>
  <c r="E3151" i="1"/>
  <c r="D13453" i="1"/>
  <c r="E13453" i="1"/>
  <c r="D13454" i="1"/>
  <c r="E13454" i="1"/>
  <c r="D13455" i="1"/>
  <c r="E13455" i="1"/>
  <c r="D13456" i="1"/>
  <c r="E13456" i="1"/>
  <c r="D13457" i="1"/>
  <c r="E13457" i="1"/>
  <c r="D3052" i="1"/>
  <c r="E3052" i="1"/>
  <c r="D13458" i="1"/>
  <c r="E13458" i="1"/>
  <c r="D3053" i="1"/>
  <c r="E3053" i="1"/>
  <c r="D3054" i="1"/>
  <c r="E3054" i="1"/>
  <c r="D13459" i="1"/>
  <c r="E13459" i="1"/>
  <c r="D13460" i="1"/>
  <c r="E13460" i="1"/>
  <c r="D13461" i="1"/>
  <c r="E13461" i="1"/>
  <c r="D13462" i="1"/>
  <c r="E13462" i="1"/>
  <c r="D3055" i="1"/>
  <c r="E3055" i="1"/>
  <c r="D3152" i="1"/>
  <c r="E3152" i="1"/>
  <c r="D3056" i="1"/>
  <c r="E3056" i="1"/>
  <c r="D13463" i="1"/>
  <c r="E13463" i="1"/>
  <c r="D13464" i="1"/>
  <c r="E13464" i="1"/>
  <c r="D13465" i="1"/>
  <c r="E13465" i="1"/>
  <c r="D3057" i="1"/>
  <c r="E3057" i="1"/>
  <c r="D3153" i="1"/>
  <c r="E3153" i="1"/>
  <c r="D3154" i="1"/>
  <c r="E3154" i="1"/>
  <c r="D3155" i="1"/>
  <c r="E3155" i="1"/>
  <c r="D13466" i="1"/>
  <c r="E13466" i="1"/>
  <c r="D3058" i="1"/>
  <c r="E3058" i="1"/>
  <c r="D3156" i="1"/>
  <c r="E3156" i="1"/>
  <c r="D13467" i="1"/>
  <c r="E13467" i="1"/>
  <c r="D13468" i="1"/>
  <c r="E13468" i="1"/>
  <c r="D3059" i="1"/>
  <c r="E3059" i="1"/>
  <c r="D3060" i="1"/>
  <c r="E3060" i="1"/>
  <c r="D3061" i="1"/>
  <c r="E3061" i="1"/>
  <c r="D13469" i="1"/>
  <c r="E13469" i="1"/>
  <c r="D3062" i="1"/>
  <c r="E3062" i="1"/>
  <c r="D13470" i="1"/>
  <c r="E13470" i="1"/>
  <c r="D13471" i="1"/>
  <c r="E13471" i="1"/>
  <c r="D13472" i="1"/>
  <c r="E13472" i="1"/>
  <c r="D13473" i="1"/>
  <c r="E13473" i="1"/>
  <c r="D13474" i="1"/>
  <c r="E13474" i="1"/>
  <c r="D13475" i="1"/>
  <c r="E13475" i="1"/>
  <c r="D13476" i="1"/>
  <c r="E13476" i="1"/>
  <c r="D13477" i="1"/>
  <c r="E13477" i="1"/>
  <c r="D13478" i="1"/>
  <c r="E13478" i="1"/>
  <c r="D3157" i="1"/>
  <c r="E3157" i="1"/>
  <c r="D3063" i="1"/>
  <c r="E3063" i="1"/>
  <c r="D13479" i="1"/>
  <c r="E13479" i="1"/>
  <c r="D13480" i="1"/>
  <c r="E13480" i="1"/>
  <c r="D13481" i="1"/>
  <c r="E13481" i="1"/>
  <c r="D13482" i="1"/>
  <c r="E13482" i="1"/>
  <c r="D3064" i="1"/>
  <c r="E3064" i="1"/>
  <c r="D3065" i="1"/>
  <c r="E3065" i="1"/>
  <c r="D3066" i="1"/>
  <c r="E3066" i="1"/>
  <c r="D3158" i="1"/>
  <c r="E3158" i="1"/>
  <c r="D3159" i="1"/>
  <c r="E3159" i="1"/>
  <c r="D13483" i="1"/>
  <c r="E13483" i="1"/>
  <c r="D13484" i="1"/>
  <c r="E13484" i="1"/>
  <c r="D13485" i="1"/>
  <c r="E13485" i="1"/>
  <c r="D13486" i="1"/>
  <c r="E13486" i="1"/>
  <c r="D3160" i="1"/>
  <c r="E3160" i="1"/>
  <c r="D3067" i="1"/>
  <c r="E3067" i="1"/>
  <c r="D13487" i="1"/>
  <c r="E13487" i="1"/>
  <c r="D13488" i="1"/>
  <c r="E13488" i="1"/>
  <c r="D13489" i="1"/>
  <c r="E13489" i="1"/>
  <c r="D13490" i="1"/>
  <c r="E13490" i="1"/>
  <c r="D13491" i="1"/>
  <c r="E13491" i="1"/>
  <c r="D3068" i="1"/>
  <c r="E3068" i="1"/>
  <c r="D13492" i="1"/>
  <c r="E13492" i="1"/>
  <c r="D3069" i="1"/>
  <c r="E3069" i="1"/>
  <c r="D13493" i="1"/>
  <c r="E13493" i="1"/>
  <c r="D13494" i="1"/>
  <c r="E13494" i="1"/>
  <c r="D13495" i="1"/>
  <c r="E13495" i="1"/>
  <c r="D13496" i="1"/>
  <c r="E13496" i="1"/>
  <c r="D13497" i="1"/>
  <c r="E13497" i="1"/>
  <c r="D13498" i="1"/>
  <c r="E13498" i="1"/>
  <c r="D13499" i="1"/>
  <c r="E13499" i="1"/>
  <c r="D13500" i="1"/>
  <c r="E13500" i="1"/>
  <c r="D13501" i="1"/>
  <c r="E13501" i="1"/>
  <c r="D322" i="1"/>
  <c r="E322" i="1"/>
  <c r="D323" i="1"/>
  <c r="E323" i="1"/>
  <c r="D3070" i="1"/>
  <c r="E3070" i="1"/>
  <c r="D3071" i="1"/>
  <c r="E3071" i="1"/>
  <c r="D3161" i="1"/>
  <c r="E3161" i="1"/>
  <c r="D3162" i="1"/>
  <c r="E3162" i="1"/>
  <c r="D324" i="1"/>
  <c r="E324" i="1"/>
  <c r="D13502" i="1"/>
  <c r="E13502" i="1"/>
  <c r="D13503" i="1"/>
  <c r="E13503" i="1"/>
  <c r="D13504" i="1"/>
  <c r="E13504" i="1"/>
  <c r="D13505" i="1"/>
  <c r="E13505" i="1"/>
  <c r="D13506" i="1"/>
  <c r="E13506" i="1"/>
  <c r="D13507" i="1"/>
  <c r="E13507" i="1"/>
  <c r="D13508" i="1"/>
  <c r="E13508" i="1"/>
  <c r="D13509" i="1"/>
  <c r="E13509" i="1"/>
  <c r="D13510" i="1"/>
  <c r="E13510" i="1"/>
  <c r="D13511" i="1"/>
  <c r="E13511" i="1"/>
  <c r="D13512" i="1"/>
  <c r="E13512" i="1"/>
  <c r="D13513" i="1"/>
  <c r="E13513" i="1"/>
  <c r="D13514" i="1"/>
  <c r="E13514" i="1"/>
  <c r="D13515" i="1"/>
  <c r="E13515" i="1"/>
  <c r="D3163" i="1"/>
  <c r="E3163" i="1"/>
  <c r="D3164" i="1"/>
  <c r="E3164" i="1"/>
  <c r="D3072" i="1"/>
  <c r="E3072" i="1"/>
  <c r="D3073" i="1"/>
  <c r="E3073" i="1"/>
  <c r="D3074" i="1"/>
  <c r="E3074" i="1"/>
  <c r="D3075" i="1"/>
  <c r="E3075" i="1"/>
  <c r="D3076" i="1"/>
  <c r="E3076" i="1"/>
  <c r="D3077" i="1"/>
  <c r="E3077" i="1"/>
  <c r="D3078" i="1"/>
  <c r="E3078" i="1"/>
  <c r="D13516" i="1"/>
  <c r="E13516" i="1"/>
  <c r="D3079" i="1"/>
  <c r="E3079" i="1"/>
  <c r="D3080" i="1"/>
  <c r="E3080" i="1"/>
  <c r="D3081" i="1"/>
  <c r="E3081" i="1"/>
  <c r="D325" i="1"/>
  <c r="E325" i="1"/>
  <c r="D3165" i="1"/>
  <c r="E3165" i="1"/>
  <c r="D3166" i="1"/>
  <c r="E3166" i="1"/>
  <c r="D13517" i="1"/>
  <c r="E13517" i="1"/>
  <c r="D13518" i="1"/>
  <c r="E13518" i="1"/>
  <c r="D3082" i="1"/>
  <c r="E3082" i="1"/>
  <c r="D3083" i="1"/>
  <c r="E3083" i="1"/>
  <c r="D13519" i="1"/>
  <c r="E13519" i="1"/>
  <c r="D13520" i="1"/>
  <c r="E13520" i="1"/>
  <c r="D13521" i="1"/>
  <c r="E13521" i="1"/>
  <c r="D13522" i="1"/>
  <c r="E13522" i="1"/>
  <c r="D13523" i="1"/>
  <c r="E13523" i="1"/>
  <c r="D13524" i="1"/>
  <c r="E13524" i="1"/>
  <c r="D13525" i="1"/>
  <c r="E13525" i="1"/>
  <c r="D13526" i="1"/>
  <c r="E13526" i="1"/>
  <c r="D13527" i="1"/>
  <c r="E13527" i="1"/>
  <c r="D13528" i="1"/>
  <c r="E13528" i="1"/>
  <c r="D13529" i="1"/>
  <c r="E13529" i="1"/>
  <c r="D13530" i="1"/>
  <c r="E13530" i="1"/>
  <c r="D13531" i="1"/>
  <c r="E13531" i="1"/>
  <c r="D3084" i="1"/>
  <c r="E3084" i="1"/>
  <c r="D13532" i="1"/>
  <c r="E13532" i="1"/>
  <c r="D13533" i="1"/>
  <c r="E13533" i="1"/>
  <c r="D13534" i="1"/>
  <c r="E13534" i="1"/>
  <c r="D13535" i="1"/>
  <c r="E13535" i="1"/>
  <c r="D13536" i="1"/>
  <c r="E13536" i="1"/>
  <c r="D13537" i="1"/>
  <c r="E13537" i="1"/>
  <c r="D13538" i="1"/>
  <c r="E13538" i="1"/>
  <c r="D3167" i="1"/>
  <c r="E3167" i="1"/>
  <c r="D13539" i="1"/>
  <c r="E13539" i="1"/>
  <c r="D3085" i="1"/>
  <c r="E3085" i="1"/>
  <c r="D3086" i="1"/>
  <c r="E3086" i="1"/>
  <c r="D3087" i="1"/>
  <c r="E3087" i="1"/>
  <c r="D13540" i="1"/>
  <c r="E13540" i="1"/>
  <c r="D13541" i="1"/>
  <c r="E13541" i="1"/>
  <c r="D13542" i="1"/>
  <c r="E13542" i="1"/>
  <c r="D13543" i="1"/>
  <c r="E13543" i="1"/>
  <c r="D13544" i="1"/>
  <c r="E13544" i="1"/>
  <c r="D13545" i="1"/>
  <c r="E13545" i="1"/>
  <c r="D6493" i="1"/>
  <c r="E6493" i="1"/>
  <c r="D12433" i="1"/>
  <c r="E12433" i="1"/>
  <c r="D12434" i="1"/>
  <c r="E12434" i="1"/>
  <c r="D12435" i="1"/>
  <c r="E12435" i="1"/>
  <c r="D12436" i="1"/>
  <c r="E12436" i="1"/>
  <c r="D12437" i="1"/>
  <c r="E12437" i="1"/>
  <c r="D6672" i="1"/>
  <c r="E6672" i="1"/>
  <c r="D6494" i="1"/>
  <c r="E6494" i="1"/>
  <c r="D6239" i="1"/>
  <c r="E6239" i="1"/>
  <c r="D12438" i="1"/>
  <c r="E12438" i="1"/>
  <c r="D12439" i="1"/>
  <c r="E12439" i="1"/>
  <c r="D12440" i="1"/>
  <c r="E12440" i="1"/>
  <c r="D6495" i="1"/>
  <c r="E6495" i="1"/>
  <c r="D6496" i="1"/>
  <c r="E6496" i="1"/>
  <c r="D6497" i="1"/>
  <c r="E6497" i="1"/>
  <c r="D6498" i="1"/>
  <c r="E6498" i="1"/>
  <c r="D6499" i="1"/>
  <c r="E6499" i="1"/>
  <c r="D6764" i="1"/>
  <c r="E6764" i="1"/>
  <c r="D12441" i="1"/>
  <c r="E12441" i="1"/>
  <c r="D12442" i="1"/>
  <c r="E12442" i="1"/>
  <c r="D6455" i="1"/>
  <c r="E6455" i="1"/>
  <c r="D6765" i="1"/>
  <c r="E6765" i="1"/>
  <c r="D6865" i="1"/>
  <c r="E6865" i="1"/>
  <c r="D12443" i="1"/>
  <c r="E12443" i="1"/>
  <c r="D12444" i="1"/>
  <c r="E12444" i="1"/>
  <c r="D12445" i="1"/>
  <c r="E12445" i="1"/>
  <c r="D12446" i="1"/>
  <c r="E12446" i="1"/>
  <c r="D6500" i="1"/>
  <c r="E6500" i="1"/>
  <c r="D12447" i="1"/>
  <c r="E12447" i="1"/>
  <c r="D6501" i="1"/>
  <c r="E6501" i="1"/>
  <c r="D6723" i="1"/>
  <c r="E6723" i="1"/>
  <c r="D6866" i="1"/>
  <c r="E6866" i="1"/>
  <c r="D6867" i="1"/>
  <c r="E6867" i="1"/>
  <c r="D12448" i="1"/>
  <c r="E12448" i="1"/>
  <c r="D12449" i="1"/>
  <c r="E12449" i="1"/>
  <c r="D6240" i="1"/>
  <c r="E6240" i="1"/>
  <c r="D12450" i="1"/>
  <c r="E12450" i="1"/>
  <c r="D12451" i="1"/>
  <c r="E12451" i="1"/>
  <c r="D7039" i="1"/>
  <c r="E7039" i="1"/>
  <c r="D6868" i="1"/>
  <c r="E6868" i="1"/>
  <c r="D6241" i="1"/>
  <c r="E6241" i="1"/>
  <c r="D12452" i="1"/>
  <c r="E12452" i="1"/>
  <c r="D12453" i="1"/>
  <c r="E12453" i="1"/>
  <c r="D12454" i="1"/>
  <c r="E12454" i="1"/>
  <c r="D12455" i="1"/>
  <c r="E12455" i="1"/>
  <c r="D12456" i="1"/>
  <c r="E12456" i="1"/>
  <c r="D6826" i="1"/>
  <c r="E6826" i="1"/>
  <c r="D6827" i="1"/>
  <c r="E6827" i="1"/>
  <c r="D6828" i="1"/>
  <c r="E6828" i="1"/>
  <c r="D6502" i="1"/>
  <c r="E6502" i="1"/>
  <c r="D12457" i="1"/>
  <c r="E12457" i="1"/>
  <c r="D12458" i="1"/>
  <c r="E12458" i="1"/>
  <c r="D12459" i="1"/>
  <c r="E12459" i="1"/>
  <c r="D6869" i="1"/>
  <c r="E6869" i="1"/>
  <c r="D6242" i="1"/>
  <c r="E6242" i="1"/>
  <c r="D6243" i="1"/>
  <c r="E6243" i="1"/>
  <c r="D6766" i="1"/>
  <c r="E6766" i="1"/>
  <c r="D6870" i="1"/>
  <c r="E6870" i="1"/>
  <c r="D6871" i="1"/>
  <c r="E6871" i="1"/>
  <c r="D12460" i="1"/>
  <c r="E12460" i="1"/>
  <c r="D12461" i="1"/>
  <c r="E12461" i="1"/>
  <c r="D12462" i="1"/>
  <c r="E12462" i="1"/>
  <c r="D12463" i="1"/>
  <c r="E12463" i="1"/>
  <c r="D6244" i="1"/>
  <c r="E6244" i="1"/>
  <c r="D12464" i="1"/>
  <c r="E12464" i="1"/>
  <c r="D12465" i="1"/>
  <c r="E12465" i="1"/>
  <c r="D6829" i="1"/>
  <c r="E6829" i="1"/>
  <c r="D12466" i="1"/>
  <c r="E12466" i="1"/>
  <c r="D6245" i="1"/>
  <c r="E6245" i="1"/>
  <c r="D12467" i="1"/>
  <c r="E12467" i="1"/>
  <c r="D12468" i="1"/>
  <c r="E12468" i="1"/>
  <c r="D6767" i="1"/>
  <c r="E6767" i="1"/>
  <c r="D6503" i="1"/>
  <c r="E6503" i="1"/>
  <c r="D6872" i="1"/>
  <c r="E6872" i="1"/>
  <c r="D12469" i="1"/>
  <c r="E12469" i="1"/>
  <c r="D12470" i="1"/>
  <c r="E12470" i="1"/>
  <c r="D6504" i="1"/>
  <c r="E6504" i="1"/>
  <c r="D6768" i="1"/>
  <c r="E6768" i="1"/>
  <c r="D12471" i="1"/>
  <c r="E12471" i="1"/>
  <c r="D6873" i="1"/>
  <c r="E6873" i="1"/>
  <c r="D12472" i="1"/>
  <c r="E12472" i="1"/>
  <c r="D12473" i="1"/>
  <c r="E12473" i="1"/>
  <c r="D6505" i="1"/>
  <c r="E6505" i="1"/>
  <c r="D12474" i="1"/>
  <c r="E12474" i="1"/>
  <c r="D6456" i="1"/>
  <c r="E6456" i="1"/>
  <c r="D12475" i="1"/>
  <c r="E12475" i="1"/>
  <c r="D12476" i="1"/>
  <c r="E12476" i="1"/>
  <c r="D12477" i="1"/>
  <c r="E12477" i="1"/>
  <c r="D12478" i="1"/>
  <c r="E12478" i="1"/>
  <c r="D12479" i="1"/>
  <c r="E12479" i="1"/>
  <c r="D6874" i="1"/>
  <c r="E6874" i="1"/>
  <c r="D6506" i="1"/>
  <c r="E6506" i="1"/>
  <c r="D6507" i="1"/>
  <c r="E6507" i="1"/>
  <c r="D12480" i="1"/>
  <c r="E12480" i="1"/>
  <c r="D6508" i="1"/>
  <c r="E6508" i="1"/>
  <c r="D12481" i="1"/>
  <c r="E12481" i="1"/>
  <c r="D12482" i="1"/>
  <c r="E12482" i="1"/>
  <c r="D12483" i="1"/>
  <c r="E12483" i="1"/>
  <c r="D12484" i="1"/>
  <c r="E12484" i="1"/>
  <c r="D12485" i="1"/>
  <c r="E12485" i="1"/>
  <c r="D12486" i="1"/>
  <c r="E12486" i="1"/>
  <c r="D12487" i="1"/>
  <c r="E12487" i="1"/>
  <c r="D12488" i="1"/>
  <c r="E12488" i="1"/>
  <c r="D6509" i="1"/>
  <c r="E6509" i="1"/>
  <c r="D6510" i="1"/>
  <c r="E6510" i="1"/>
  <c r="D12489" i="1"/>
  <c r="E12489" i="1"/>
  <c r="D6246" i="1"/>
  <c r="E6246" i="1"/>
  <c r="D6247" i="1"/>
  <c r="E6247" i="1"/>
  <c r="D6875" i="1"/>
  <c r="E6875" i="1"/>
  <c r="D12490" i="1"/>
  <c r="E12490" i="1"/>
  <c r="D6248" i="1"/>
  <c r="E6248" i="1"/>
  <c r="D6249" i="1"/>
  <c r="E6249" i="1"/>
  <c r="D12491" i="1"/>
  <c r="E12491" i="1"/>
  <c r="D6250" i="1"/>
  <c r="E6250" i="1"/>
  <c r="D6251" i="1"/>
  <c r="E6251" i="1"/>
  <c r="D12492" i="1"/>
  <c r="E12492" i="1"/>
  <c r="D12493" i="1"/>
  <c r="E12493" i="1"/>
  <c r="D12494" i="1"/>
  <c r="E12494" i="1"/>
  <c r="D12495" i="1"/>
  <c r="E12495" i="1"/>
  <c r="D6252" i="1"/>
  <c r="E6252" i="1"/>
  <c r="D6253" i="1"/>
  <c r="E6253" i="1"/>
  <c r="D6254" i="1"/>
  <c r="E6254" i="1"/>
  <c r="D7040" i="1"/>
  <c r="E7040" i="1"/>
  <c r="D7041" i="1"/>
  <c r="E7041" i="1"/>
  <c r="D7042" i="1"/>
  <c r="E7042" i="1"/>
  <c r="D7043" i="1"/>
  <c r="E7043" i="1"/>
  <c r="D7044" i="1"/>
  <c r="E7044" i="1"/>
  <c r="D6511" i="1"/>
  <c r="E6511" i="1"/>
  <c r="D12496" i="1"/>
  <c r="E12496" i="1"/>
  <c r="D12497" i="1"/>
  <c r="E12497" i="1"/>
  <c r="D12498" i="1"/>
  <c r="E12498" i="1"/>
  <c r="D12499" i="1"/>
  <c r="E12499" i="1"/>
  <c r="D12500" i="1"/>
  <c r="E12500" i="1"/>
  <c r="D12501" i="1"/>
  <c r="E12501" i="1"/>
  <c r="D12502" i="1"/>
  <c r="E12502" i="1"/>
  <c r="D6255" i="1"/>
  <c r="E6255" i="1"/>
  <c r="D6256" i="1"/>
  <c r="E6256" i="1"/>
  <c r="D6257" i="1"/>
  <c r="E6257" i="1"/>
  <c r="D6457" i="1"/>
  <c r="E6457" i="1"/>
  <c r="D6458" i="1"/>
  <c r="E6458" i="1"/>
  <c r="D6258" i="1"/>
  <c r="E6258" i="1"/>
  <c r="D6459" i="1"/>
  <c r="E6459" i="1"/>
  <c r="D6876" i="1"/>
  <c r="E6876" i="1"/>
  <c r="D6877" i="1"/>
  <c r="E6877" i="1"/>
  <c r="D6878" i="1"/>
  <c r="E6878" i="1"/>
  <c r="D6879" i="1"/>
  <c r="E6879" i="1"/>
  <c r="D6259" i="1"/>
  <c r="E6259" i="1"/>
  <c r="D12503" i="1"/>
  <c r="E12503" i="1"/>
  <c r="D6260" i="1"/>
  <c r="E6260" i="1"/>
  <c r="D6261" i="1"/>
  <c r="E6261" i="1"/>
  <c r="D6880" i="1"/>
  <c r="E6880" i="1"/>
  <c r="D6673" i="1"/>
  <c r="E6673" i="1"/>
  <c r="D6674" i="1"/>
  <c r="E6674" i="1"/>
  <c r="D12504" i="1"/>
  <c r="E12504" i="1"/>
  <c r="D6262" i="1"/>
  <c r="E6262" i="1"/>
  <c r="D12505" i="1"/>
  <c r="E12505" i="1"/>
  <c r="D12506" i="1"/>
  <c r="E12506" i="1"/>
  <c r="D12507" i="1"/>
  <c r="E12507" i="1"/>
  <c r="D6881" i="1"/>
  <c r="E6881" i="1"/>
  <c r="D12508" i="1"/>
  <c r="E12508" i="1"/>
  <c r="D12509" i="1"/>
  <c r="E12509" i="1"/>
  <c r="D6882" i="1"/>
  <c r="E6882" i="1"/>
  <c r="D12510" i="1"/>
  <c r="E12510" i="1"/>
  <c r="D12511" i="1"/>
  <c r="E12511" i="1"/>
  <c r="D6512" i="1"/>
  <c r="E6512" i="1"/>
  <c r="D6513" i="1"/>
  <c r="E6513" i="1"/>
  <c r="D6263" i="1"/>
  <c r="E6263" i="1"/>
  <c r="D6264" i="1"/>
  <c r="E6264" i="1"/>
  <c r="D6883" i="1"/>
  <c r="E6883" i="1"/>
  <c r="D12512" i="1"/>
  <c r="E12512" i="1"/>
  <c r="D7045" i="1"/>
  <c r="E7045" i="1"/>
  <c r="D7046" i="1"/>
  <c r="E7046" i="1"/>
  <c r="D6265" i="1"/>
  <c r="E6265" i="1"/>
  <c r="D6514" i="1"/>
  <c r="E6514" i="1"/>
  <c r="D6515" i="1"/>
  <c r="E6515" i="1"/>
  <c r="D6516" i="1"/>
  <c r="E6516" i="1"/>
  <c r="D6517" i="1"/>
  <c r="E6517" i="1"/>
  <c r="D12513" i="1"/>
  <c r="E12513" i="1"/>
  <c r="D7047" i="1"/>
  <c r="E7047" i="1"/>
  <c r="D6830" i="1"/>
  <c r="E6830" i="1"/>
  <c r="D6831" i="1"/>
  <c r="E6831" i="1"/>
  <c r="D6832" i="1"/>
  <c r="E6832" i="1"/>
  <c r="D6833" i="1"/>
  <c r="E6833" i="1"/>
  <c r="D6518" i="1"/>
  <c r="E6518" i="1"/>
  <c r="D12514" i="1"/>
  <c r="E12514" i="1"/>
  <c r="D12515" i="1"/>
  <c r="E12515" i="1"/>
  <c r="D12516" i="1"/>
  <c r="E12516" i="1"/>
  <c r="D6519" i="1"/>
  <c r="E6519" i="1"/>
  <c r="D7048" i="1"/>
  <c r="E7048" i="1"/>
  <c r="D6266" i="1"/>
  <c r="E6266" i="1"/>
  <c r="D6267" i="1"/>
  <c r="E6267" i="1"/>
  <c r="D6769" i="1"/>
  <c r="E6769" i="1"/>
  <c r="D6884" i="1"/>
  <c r="E6884" i="1"/>
  <c r="D12517" i="1"/>
  <c r="E12517" i="1"/>
  <c r="D12518" i="1"/>
  <c r="E12518" i="1"/>
  <c r="D12519" i="1"/>
  <c r="E12519" i="1"/>
  <c r="D6885" i="1"/>
  <c r="E6885" i="1"/>
  <c r="D6886" i="1"/>
  <c r="E6886" i="1"/>
  <c r="D6268" i="1"/>
  <c r="E6268" i="1"/>
  <c r="D6887" i="1"/>
  <c r="E6887" i="1"/>
  <c r="D6520" i="1"/>
  <c r="E6520" i="1"/>
  <c r="D12520" i="1"/>
  <c r="E12520" i="1"/>
  <c r="D6770" i="1"/>
  <c r="E6770" i="1"/>
  <c r="D6269" i="1"/>
  <c r="E6269" i="1"/>
  <c r="D6888" i="1"/>
  <c r="E6888" i="1"/>
  <c r="D6270" i="1"/>
  <c r="E6270" i="1"/>
  <c r="D6889" i="1"/>
  <c r="E6889" i="1"/>
  <c r="D6890" i="1"/>
  <c r="E6890" i="1"/>
  <c r="D6891" i="1"/>
  <c r="E6891" i="1"/>
  <c r="D6675" i="1"/>
  <c r="E6675" i="1"/>
  <c r="D12521" i="1"/>
  <c r="E12521" i="1"/>
  <c r="D6271" i="1"/>
  <c r="E6271" i="1"/>
  <c r="D12522" i="1"/>
  <c r="E12522" i="1"/>
  <c r="D12523" i="1"/>
  <c r="E12523" i="1"/>
  <c r="D12524" i="1"/>
  <c r="E12524" i="1"/>
  <c r="D12525" i="1"/>
  <c r="E12525" i="1"/>
  <c r="D12526" i="1"/>
  <c r="E12526" i="1"/>
  <c r="D6892" i="1"/>
  <c r="E6892" i="1"/>
  <c r="D6521" i="1"/>
  <c r="E6521" i="1"/>
  <c r="D6676" i="1"/>
  <c r="E6676" i="1"/>
  <c r="D12527" i="1"/>
  <c r="E12527" i="1"/>
  <c r="D12528" i="1"/>
  <c r="E12528" i="1"/>
  <c r="D12529" i="1"/>
  <c r="E12529" i="1"/>
  <c r="D12530" i="1"/>
  <c r="E12530" i="1"/>
  <c r="D6771" i="1"/>
  <c r="E6771" i="1"/>
  <c r="D6272" i="1"/>
  <c r="E6272" i="1"/>
  <c r="D6834" i="1"/>
  <c r="E6834" i="1"/>
  <c r="D326" i="1"/>
  <c r="E326" i="1"/>
  <c r="D12531" i="1"/>
  <c r="E12531" i="1"/>
  <c r="D12532" i="1"/>
  <c r="E12532" i="1"/>
  <c r="D12533" i="1"/>
  <c r="E12533" i="1"/>
  <c r="D7049" i="1"/>
  <c r="E7049" i="1"/>
  <c r="D7050" i="1"/>
  <c r="E7050" i="1"/>
  <c r="D6460" i="1"/>
  <c r="E6460" i="1"/>
  <c r="D6461" i="1"/>
  <c r="E6461" i="1"/>
  <c r="D6462" i="1"/>
  <c r="E6462" i="1"/>
  <c r="D6522" i="1"/>
  <c r="E6522" i="1"/>
  <c r="D12534" i="1"/>
  <c r="E12534" i="1"/>
  <c r="D12535" i="1"/>
  <c r="E12535" i="1"/>
  <c r="D6893" i="1"/>
  <c r="E6893" i="1"/>
  <c r="D6523" i="1"/>
  <c r="E6523" i="1"/>
  <c r="D12536" i="1"/>
  <c r="E12536" i="1"/>
  <c r="D6463" i="1"/>
  <c r="E6463" i="1"/>
  <c r="D6464" i="1"/>
  <c r="E6464" i="1"/>
  <c r="D12537" i="1"/>
  <c r="E12537" i="1"/>
  <c r="D12538" i="1"/>
  <c r="E12538" i="1"/>
  <c r="D327" i="1"/>
  <c r="E327" i="1"/>
  <c r="D12539" i="1"/>
  <c r="E12539" i="1"/>
  <c r="D12540" i="1"/>
  <c r="E12540" i="1"/>
  <c r="D12541" i="1"/>
  <c r="E12541" i="1"/>
  <c r="D12542" i="1"/>
  <c r="E12542" i="1"/>
  <c r="D12543" i="1"/>
  <c r="E12543" i="1"/>
  <c r="D6894" i="1"/>
  <c r="E6894" i="1"/>
  <c r="D6895" i="1"/>
  <c r="E6895" i="1"/>
  <c r="D6524" i="1"/>
  <c r="E6524" i="1"/>
  <c r="D6273" i="1"/>
  <c r="E6273" i="1"/>
  <c r="D6525" i="1"/>
  <c r="E6525" i="1"/>
  <c r="D6526" i="1"/>
  <c r="E6526" i="1"/>
  <c r="D6527" i="1"/>
  <c r="E6527" i="1"/>
  <c r="D12544" i="1"/>
  <c r="E12544" i="1"/>
  <c r="D6274" i="1"/>
  <c r="E6274" i="1"/>
  <c r="D12545" i="1"/>
  <c r="E12545" i="1"/>
  <c r="D6275" i="1"/>
  <c r="E6275" i="1"/>
  <c r="D6896" i="1"/>
  <c r="E6896" i="1"/>
  <c r="D12546" i="1"/>
  <c r="E12546" i="1"/>
  <c r="D328" i="1"/>
  <c r="E328" i="1"/>
  <c r="D12547" i="1"/>
  <c r="E12547" i="1"/>
  <c r="D6528" i="1"/>
  <c r="E6528" i="1"/>
  <c r="D6276" i="1"/>
  <c r="E6276" i="1"/>
  <c r="D12548" i="1"/>
  <c r="E12548" i="1"/>
  <c r="D6277" i="1"/>
  <c r="E6277" i="1"/>
  <c r="D12549" i="1"/>
  <c r="E12549" i="1"/>
  <c r="D12550" i="1"/>
  <c r="E12550" i="1"/>
  <c r="D6529" i="1"/>
  <c r="E6529" i="1"/>
  <c r="D12551" i="1"/>
  <c r="E12551" i="1"/>
  <c r="D6278" i="1"/>
  <c r="E6278" i="1"/>
  <c r="D6279" i="1"/>
  <c r="E6279" i="1"/>
  <c r="D12552" i="1"/>
  <c r="E12552" i="1"/>
  <c r="D12553" i="1"/>
  <c r="E12553" i="1"/>
  <c r="D12554" i="1"/>
  <c r="E12554" i="1"/>
  <c r="D6897" i="1"/>
  <c r="E6897" i="1"/>
  <c r="D12555" i="1"/>
  <c r="E12555" i="1"/>
  <c r="D6898" i="1"/>
  <c r="E6898" i="1"/>
  <c r="D12556" i="1"/>
  <c r="E12556" i="1"/>
  <c r="D329" i="1"/>
  <c r="E329" i="1"/>
  <c r="D12557" i="1"/>
  <c r="E12557" i="1"/>
  <c r="D12558" i="1"/>
  <c r="E12558" i="1"/>
  <c r="D6280" i="1"/>
  <c r="E6280" i="1"/>
  <c r="D12559" i="1"/>
  <c r="E12559" i="1"/>
  <c r="D6530" i="1"/>
  <c r="E6530" i="1"/>
  <c r="D6899" i="1"/>
  <c r="E6899" i="1"/>
  <c r="D6900" i="1"/>
  <c r="E6900" i="1"/>
  <c r="D12560" i="1"/>
  <c r="E12560" i="1"/>
  <c r="D6531" i="1"/>
  <c r="E6531" i="1"/>
  <c r="D7051" i="1"/>
  <c r="E7051" i="1"/>
  <c r="D6465" i="1"/>
  <c r="E6465" i="1"/>
  <c r="D6466" i="1"/>
  <c r="E6466" i="1"/>
  <c r="D330" i="1"/>
  <c r="E330" i="1"/>
  <c r="D12561" i="1"/>
  <c r="E12561" i="1"/>
  <c r="D12562" i="1"/>
  <c r="E12562" i="1"/>
  <c r="D6281" i="1"/>
  <c r="E6281" i="1"/>
  <c r="D331" i="1"/>
  <c r="E331" i="1"/>
  <c r="D6835" i="1"/>
  <c r="E6835" i="1"/>
  <c r="D6836" i="1"/>
  <c r="E6836" i="1"/>
  <c r="D6837" i="1"/>
  <c r="E6837" i="1"/>
  <c r="D332" i="1"/>
  <c r="E332" i="1"/>
  <c r="D12563" i="1"/>
  <c r="E12563" i="1"/>
  <c r="D12564" i="1"/>
  <c r="E12564" i="1"/>
  <c r="D12565" i="1"/>
  <c r="E12565" i="1"/>
  <c r="D12566" i="1"/>
  <c r="E12566" i="1"/>
  <c r="D6282" i="1"/>
  <c r="E6282" i="1"/>
  <c r="D6283" i="1"/>
  <c r="E6283" i="1"/>
  <c r="D12567" i="1"/>
  <c r="E12567" i="1"/>
  <c r="D6901" i="1"/>
  <c r="E6901" i="1"/>
  <c r="D6902" i="1"/>
  <c r="E6902" i="1"/>
  <c r="D12568" i="1"/>
  <c r="E12568" i="1"/>
  <c r="D6724" i="1"/>
  <c r="E6724" i="1"/>
  <c r="D6284" i="1"/>
  <c r="E6284" i="1"/>
  <c r="D6285" i="1"/>
  <c r="E6285" i="1"/>
  <c r="D6286" i="1"/>
  <c r="E6286" i="1"/>
  <c r="D12569" i="1"/>
  <c r="E12569" i="1"/>
  <c r="D6725" i="1"/>
  <c r="E6725" i="1"/>
  <c r="D6726" i="1"/>
  <c r="E6726" i="1"/>
  <c r="D6727" i="1"/>
  <c r="E6727" i="1"/>
  <c r="D6728" i="1"/>
  <c r="E6728" i="1"/>
  <c r="D6729" i="1"/>
  <c r="E6729" i="1"/>
  <c r="D6730" i="1"/>
  <c r="E6730" i="1"/>
  <c r="D6731" i="1"/>
  <c r="E6731" i="1"/>
  <c r="D6732" i="1"/>
  <c r="E6732" i="1"/>
  <c r="D6733" i="1"/>
  <c r="E6733" i="1"/>
  <c r="D6734" i="1"/>
  <c r="E6734" i="1"/>
  <c r="D6467" i="1"/>
  <c r="E6467" i="1"/>
  <c r="D6468" i="1"/>
  <c r="E6468" i="1"/>
  <c r="D6532" i="1"/>
  <c r="E6532" i="1"/>
  <c r="D6903" i="1"/>
  <c r="E6903" i="1"/>
  <c r="D6533" i="1"/>
  <c r="E6533" i="1"/>
  <c r="D6534" i="1"/>
  <c r="E6534" i="1"/>
  <c r="D6287" i="1"/>
  <c r="E6287" i="1"/>
  <c r="D7052" i="1"/>
  <c r="E7052" i="1"/>
  <c r="D6288" i="1"/>
  <c r="E6288" i="1"/>
  <c r="D6535" i="1"/>
  <c r="E6535" i="1"/>
  <c r="D6536" i="1"/>
  <c r="E6536" i="1"/>
  <c r="D6537" i="1"/>
  <c r="E6537" i="1"/>
  <c r="D6904" i="1"/>
  <c r="E6904" i="1"/>
  <c r="D12570" i="1"/>
  <c r="E12570" i="1"/>
  <c r="D12571" i="1"/>
  <c r="E12571" i="1"/>
  <c r="D6677" i="1"/>
  <c r="E6677" i="1"/>
  <c r="D6289" i="1"/>
  <c r="E6289" i="1"/>
  <c r="D6772" i="1"/>
  <c r="E6772" i="1"/>
  <c r="D6290" i="1"/>
  <c r="E6290" i="1"/>
  <c r="D333" i="1"/>
  <c r="E333" i="1"/>
  <c r="D12572" i="1"/>
  <c r="E12572" i="1"/>
  <c r="D6538" i="1"/>
  <c r="E6538" i="1"/>
  <c r="D6539" i="1"/>
  <c r="E6539" i="1"/>
  <c r="D6540" i="1"/>
  <c r="E6540" i="1"/>
  <c r="D6469" i="1"/>
  <c r="E6469" i="1"/>
  <c r="D6470" i="1"/>
  <c r="E6470" i="1"/>
  <c r="D6471" i="1"/>
  <c r="E6471" i="1"/>
  <c r="D6735" i="1"/>
  <c r="E6735" i="1"/>
  <c r="D6838" i="1"/>
  <c r="E6838" i="1"/>
  <c r="D12573" i="1"/>
  <c r="E12573" i="1"/>
  <c r="D12574" i="1"/>
  <c r="E12574" i="1"/>
  <c r="D12575" i="1"/>
  <c r="E12575" i="1"/>
  <c r="D12576" i="1"/>
  <c r="E12576" i="1"/>
  <c r="D12577" i="1"/>
  <c r="E12577" i="1"/>
  <c r="D6541" i="1"/>
  <c r="E6541" i="1"/>
  <c r="D334" i="1"/>
  <c r="E334" i="1"/>
  <c r="D12578" i="1"/>
  <c r="E12578" i="1"/>
  <c r="D12579" i="1"/>
  <c r="E12579" i="1"/>
  <c r="D12580" i="1"/>
  <c r="E12580" i="1"/>
  <c r="D12581" i="1"/>
  <c r="E12581" i="1"/>
  <c r="D6773" i="1"/>
  <c r="E6773" i="1"/>
  <c r="D6774" i="1"/>
  <c r="E6774" i="1"/>
  <c r="D6542" i="1"/>
  <c r="E6542" i="1"/>
  <c r="D6291" i="1"/>
  <c r="E6291" i="1"/>
  <c r="D6839" i="1"/>
  <c r="E6839" i="1"/>
  <c r="D6905" i="1"/>
  <c r="E6905" i="1"/>
  <c r="D6906" i="1"/>
  <c r="E6906" i="1"/>
  <c r="D6543" i="1"/>
  <c r="E6543" i="1"/>
  <c r="D12582" i="1"/>
  <c r="E12582" i="1"/>
  <c r="D335" i="1"/>
  <c r="E335" i="1"/>
  <c r="D336" i="1"/>
  <c r="E336" i="1"/>
  <c r="D337" i="1"/>
  <c r="E337" i="1"/>
  <c r="D338" i="1"/>
  <c r="E338" i="1"/>
  <c r="D339" i="1"/>
  <c r="E339" i="1"/>
  <c r="D340" i="1"/>
  <c r="E340" i="1"/>
  <c r="D341" i="1"/>
  <c r="E341" i="1"/>
  <c r="D342" i="1"/>
  <c r="E342" i="1"/>
  <c r="D12583" i="1"/>
  <c r="E12583" i="1"/>
  <c r="D12584" i="1"/>
  <c r="E12584" i="1"/>
  <c r="D6544" i="1"/>
  <c r="E6544" i="1"/>
  <c r="D6545" i="1"/>
  <c r="E6545" i="1"/>
  <c r="D6546" i="1"/>
  <c r="E6546" i="1"/>
  <c r="D7053" i="1"/>
  <c r="E7053" i="1"/>
  <c r="D343" i="1"/>
  <c r="E343" i="1"/>
  <c r="D12585" i="1"/>
  <c r="E12585" i="1"/>
  <c r="D6472" i="1"/>
  <c r="E6472" i="1"/>
  <c r="D6907" i="1"/>
  <c r="E6907" i="1"/>
  <c r="D12586" i="1"/>
  <c r="E12586" i="1"/>
  <c r="D12587" i="1"/>
  <c r="E12587" i="1"/>
  <c r="D344" i="1"/>
  <c r="E344" i="1"/>
  <c r="D6547" i="1"/>
  <c r="E6547" i="1"/>
  <c r="D6548" i="1"/>
  <c r="E6548" i="1"/>
  <c r="D6549" i="1"/>
  <c r="E6549" i="1"/>
  <c r="D6550" i="1"/>
  <c r="E6550" i="1"/>
  <c r="D7054" i="1"/>
  <c r="E7054" i="1"/>
  <c r="D6551" i="1"/>
  <c r="E6551" i="1"/>
  <c r="D345" i="1"/>
  <c r="E345" i="1"/>
  <c r="D6908" i="1"/>
  <c r="E6908" i="1"/>
  <c r="D7055" i="1"/>
  <c r="E7055" i="1"/>
  <c r="D6292" i="1"/>
  <c r="E6292" i="1"/>
  <c r="D6473" i="1"/>
  <c r="E6473" i="1"/>
  <c r="D6474" i="1"/>
  <c r="E6474" i="1"/>
  <c r="D6909" i="1"/>
  <c r="E6909" i="1"/>
  <c r="D6475" i="1"/>
  <c r="E6475" i="1"/>
  <c r="D6476" i="1"/>
  <c r="E6476" i="1"/>
  <c r="D6477" i="1"/>
  <c r="E6477" i="1"/>
  <c r="D6478" i="1"/>
  <c r="E6478" i="1"/>
  <c r="D12588" i="1"/>
  <c r="E12588" i="1"/>
  <c r="D12589" i="1"/>
  <c r="E12589" i="1"/>
  <c r="D12590" i="1"/>
  <c r="E12590" i="1"/>
  <c r="D12591" i="1"/>
  <c r="E12591" i="1"/>
  <c r="D12592" i="1"/>
  <c r="E12592" i="1"/>
  <c r="D12593" i="1"/>
  <c r="E12593" i="1"/>
  <c r="D6736" i="1"/>
  <c r="E6736" i="1"/>
  <c r="D6293" i="1"/>
  <c r="E6293" i="1"/>
  <c r="D6552" i="1"/>
  <c r="E6552" i="1"/>
  <c r="D12594" i="1"/>
  <c r="E12594" i="1"/>
  <c r="D6294" i="1"/>
  <c r="E6294" i="1"/>
  <c r="D12595" i="1"/>
  <c r="E12595" i="1"/>
  <c r="D12596" i="1"/>
  <c r="E12596" i="1"/>
  <c r="D346" i="1"/>
  <c r="E346" i="1"/>
  <c r="D12597" i="1"/>
  <c r="E12597" i="1"/>
  <c r="D12598" i="1"/>
  <c r="E12598" i="1"/>
  <c r="D12599" i="1"/>
  <c r="E12599" i="1"/>
  <c r="D12600" i="1"/>
  <c r="E12600" i="1"/>
  <c r="D6910" i="1"/>
  <c r="E6910" i="1"/>
  <c r="D6553" i="1"/>
  <c r="E6553" i="1"/>
  <c r="D12601" i="1"/>
  <c r="E12601" i="1"/>
  <c r="D12602" i="1"/>
  <c r="E12602" i="1"/>
  <c r="D12603" i="1"/>
  <c r="E12603" i="1"/>
  <c r="D12604" i="1"/>
  <c r="E12604" i="1"/>
  <c r="D6678" i="1"/>
  <c r="E6678" i="1"/>
  <c r="D12605" i="1"/>
  <c r="E12605" i="1"/>
  <c r="D12606" i="1"/>
  <c r="E12606" i="1"/>
  <c r="D6840" i="1"/>
  <c r="E6840" i="1"/>
  <c r="D6554" i="1"/>
  <c r="E6554" i="1"/>
  <c r="D6679" i="1"/>
  <c r="E6679" i="1"/>
  <c r="D12607" i="1"/>
  <c r="E12607" i="1"/>
  <c r="D6555" i="1"/>
  <c r="E6555" i="1"/>
  <c r="D12608" i="1"/>
  <c r="E12608" i="1"/>
  <c r="D12609" i="1"/>
  <c r="E12609" i="1"/>
  <c r="D6295" i="1"/>
  <c r="E6295" i="1"/>
  <c r="D347" i="1"/>
  <c r="E347" i="1"/>
  <c r="D6841" i="1"/>
  <c r="E6841" i="1"/>
  <c r="D6842" i="1"/>
  <c r="E6842" i="1"/>
  <c r="D12610" i="1"/>
  <c r="E12610" i="1"/>
  <c r="D12611" i="1"/>
  <c r="E12611" i="1"/>
  <c r="D12612" i="1"/>
  <c r="E12612" i="1"/>
  <c r="D12613" i="1"/>
  <c r="E12613" i="1"/>
  <c r="D348" i="1"/>
  <c r="E348" i="1"/>
  <c r="D6911" i="1"/>
  <c r="E6911" i="1"/>
  <c r="D12614" i="1"/>
  <c r="E12614" i="1"/>
  <c r="D12615" i="1"/>
  <c r="E12615" i="1"/>
  <c r="D6296" i="1"/>
  <c r="E6296" i="1"/>
  <c r="D6297" i="1"/>
  <c r="E6297" i="1"/>
  <c r="D349" i="1"/>
  <c r="E349" i="1"/>
  <c r="D6556" i="1"/>
  <c r="E6556" i="1"/>
  <c r="D6912" i="1"/>
  <c r="E6912" i="1"/>
  <c r="D12616" i="1"/>
  <c r="E12616" i="1"/>
  <c r="D6775" i="1"/>
  <c r="E6775" i="1"/>
  <c r="D6557" i="1"/>
  <c r="E6557" i="1"/>
  <c r="D350" i="1"/>
  <c r="E350" i="1"/>
  <c r="D6558" i="1"/>
  <c r="E6558" i="1"/>
  <c r="D351" i="1"/>
  <c r="E351" i="1"/>
  <c r="D6913" i="1"/>
  <c r="E6913" i="1"/>
  <c r="D6298" i="1"/>
  <c r="E6298" i="1"/>
  <c r="D12617" i="1"/>
  <c r="E12617" i="1"/>
  <c r="D6299" i="1"/>
  <c r="E6299" i="1"/>
  <c r="D12618" i="1"/>
  <c r="E12618" i="1"/>
  <c r="D12619" i="1"/>
  <c r="E12619" i="1"/>
  <c r="D6914" i="1"/>
  <c r="E6914" i="1"/>
  <c r="D12620" i="1"/>
  <c r="E12620" i="1"/>
  <c r="D7056" i="1"/>
  <c r="E7056" i="1"/>
  <c r="D6915" i="1"/>
  <c r="E6915" i="1"/>
  <c r="D6916" i="1"/>
  <c r="E6916" i="1"/>
  <c r="D6917" i="1"/>
  <c r="E6917" i="1"/>
  <c r="D6559" i="1"/>
  <c r="E6559" i="1"/>
  <c r="D6560" i="1"/>
  <c r="E6560" i="1"/>
  <c r="D6300" i="1"/>
  <c r="E6300" i="1"/>
  <c r="D6301" i="1"/>
  <c r="E6301" i="1"/>
  <c r="D12621" i="1"/>
  <c r="E12621" i="1"/>
  <c r="D12622" i="1"/>
  <c r="E12622" i="1"/>
  <c r="D6302" i="1"/>
  <c r="E6302" i="1"/>
  <c r="D6561" i="1"/>
  <c r="E6561" i="1"/>
  <c r="D6303" i="1"/>
  <c r="E6303" i="1"/>
  <c r="D7057" i="1"/>
  <c r="E7057" i="1"/>
  <c r="D6304" i="1"/>
  <c r="E6304" i="1"/>
  <c r="D7058" i="1"/>
  <c r="E7058" i="1"/>
  <c r="D6305" i="1"/>
  <c r="E6305" i="1"/>
  <c r="D6306" i="1"/>
  <c r="E6306" i="1"/>
  <c r="D12623" i="1"/>
  <c r="E12623" i="1"/>
  <c r="D6918" i="1"/>
  <c r="E6918" i="1"/>
  <c r="D6919" i="1"/>
  <c r="E6919" i="1"/>
  <c r="D7059" i="1"/>
  <c r="E7059" i="1"/>
  <c r="D6920" i="1"/>
  <c r="E6920" i="1"/>
  <c r="D6921" i="1"/>
  <c r="E6921" i="1"/>
  <c r="D6776" i="1"/>
  <c r="E6776" i="1"/>
  <c r="D6922" i="1"/>
  <c r="E6922" i="1"/>
  <c r="D6923" i="1"/>
  <c r="E6923" i="1"/>
  <c r="D7060" i="1"/>
  <c r="E7060" i="1"/>
  <c r="D7061" i="1"/>
  <c r="E7061" i="1"/>
  <c r="D6924" i="1"/>
  <c r="E6924" i="1"/>
  <c r="D6925" i="1"/>
  <c r="E6925" i="1"/>
  <c r="D6926" i="1"/>
  <c r="E6926" i="1"/>
  <c r="D6927" i="1"/>
  <c r="E6927" i="1"/>
  <c r="D6307" i="1"/>
  <c r="E6307" i="1"/>
  <c r="D6308" i="1"/>
  <c r="E6308" i="1"/>
  <c r="D6777" i="1"/>
  <c r="E6777" i="1"/>
  <c r="D6309" i="1"/>
  <c r="E6309" i="1"/>
  <c r="D6562" i="1"/>
  <c r="E6562" i="1"/>
  <c r="D6310" i="1"/>
  <c r="E6310" i="1"/>
  <c r="D6311" i="1"/>
  <c r="E6311" i="1"/>
  <c r="D6843" i="1"/>
  <c r="E6843" i="1"/>
  <c r="D12624" i="1"/>
  <c r="E12624" i="1"/>
  <c r="D6563" i="1"/>
  <c r="E6563" i="1"/>
  <c r="D6844" i="1"/>
  <c r="E6844" i="1"/>
  <c r="D6845" i="1"/>
  <c r="E6845" i="1"/>
  <c r="D6479" i="1"/>
  <c r="E6479" i="1"/>
  <c r="D12625" i="1"/>
  <c r="E12625" i="1"/>
  <c r="D6680" i="1"/>
  <c r="E6680" i="1"/>
  <c r="D12626" i="1"/>
  <c r="E12626" i="1"/>
  <c r="D6564" i="1"/>
  <c r="E6564" i="1"/>
  <c r="D12627" i="1"/>
  <c r="E12627" i="1"/>
  <c r="D12628" i="1"/>
  <c r="E12628" i="1"/>
  <c r="D6565" i="1"/>
  <c r="E6565" i="1"/>
  <c r="D12629" i="1"/>
  <c r="E12629" i="1"/>
  <c r="D12630" i="1"/>
  <c r="E12630" i="1"/>
  <c r="D12631" i="1"/>
  <c r="E12631" i="1"/>
  <c r="D12632" i="1"/>
  <c r="E12632" i="1"/>
  <c r="D12633" i="1"/>
  <c r="E12633" i="1"/>
  <c r="D12634" i="1"/>
  <c r="E12634" i="1"/>
  <c r="D12635" i="1"/>
  <c r="E12635" i="1"/>
  <c r="D12636" i="1"/>
  <c r="E12636" i="1"/>
  <c r="D6681" i="1"/>
  <c r="E6681" i="1"/>
  <c r="D12637" i="1"/>
  <c r="E12637" i="1"/>
  <c r="D12638" i="1"/>
  <c r="E12638" i="1"/>
  <c r="D12639" i="1"/>
  <c r="E12639" i="1"/>
  <c r="D12640" i="1"/>
  <c r="E12640" i="1"/>
  <c r="D12641" i="1"/>
  <c r="E12641" i="1"/>
  <c r="D352" i="1"/>
  <c r="E352" i="1"/>
  <c r="D6778" i="1"/>
  <c r="E6778" i="1"/>
  <c r="D12642" i="1"/>
  <c r="E12642" i="1"/>
  <c r="D12643" i="1"/>
  <c r="E12643" i="1"/>
  <c r="D353" i="1"/>
  <c r="E353" i="1"/>
  <c r="D6312" i="1"/>
  <c r="E6312" i="1"/>
  <c r="D6928" i="1"/>
  <c r="E6928" i="1"/>
  <c r="D6566" i="1"/>
  <c r="E6566" i="1"/>
  <c r="D12644" i="1"/>
  <c r="E12644" i="1"/>
  <c r="D12645" i="1"/>
  <c r="E12645" i="1"/>
  <c r="D12646" i="1"/>
  <c r="E12646" i="1"/>
  <c r="D12647" i="1"/>
  <c r="E12647" i="1"/>
  <c r="D12648" i="1"/>
  <c r="E12648" i="1"/>
  <c r="D12649" i="1"/>
  <c r="E12649" i="1"/>
  <c r="D12650" i="1"/>
  <c r="E12650" i="1"/>
  <c r="D12651" i="1"/>
  <c r="E12651" i="1"/>
  <c r="D12652" i="1"/>
  <c r="E12652" i="1"/>
  <c r="D12653" i="1"/>
  <c r="E12653" i="1"/>
  <c r="D12654" i="1"/>
  <c r="E12654" i="1"/>
  <c r="D12655" i="1"/>
  <c r="E12655" i="1"/>
  <c r="D6567" i="1"/>
  <c r="E6567" i="1"/>
  <c r="D6568" i="1"/>
  <c r="E6568" i="1"/>
  <c r="D354" i="1"/>
  <c r="E354" i="1"/>
  <c r="D12656" i="1"/>
  <c r="E12656" i="1"/>
  <c r="D355" i="1"/>
  <c r="E355" i="1"/>
  <c r="D356" i="1"/>
  <c r="E356" i="1"/>
  <c r="D6313" i="1"/>
  <c r="E6313" i="1"/>
  <c r="D6314" i="1"/>
  <c r="E6314" i="1"/>
  <c r="D6569" i="1"/>
  <c r="E6569" i="1"/>
  <c r="D6929" i="1"/>
  <c r="E6929" i="1"/>
  <c r="D357" i="1"/>
  <c r="E357" i="1"/>
  <c r="D12657" i="1"/>
  <c r="E12657" i="1"/>
  <c r="D6315" i="1"/>
  <c r="E6315" i="1"/>
  <c r="D6570" i="1"/>
  <c r="E6570" i="1"/>
  <c r="D6571" i="1"/>
  <c r="E6571" i="1"/>
  <c r="D6572" i="1"/>
  <c r="E6572" i="1"/>
  <c r="D6573" i="1"/>
  <c r="E6573" i="1"/>
  <c r="D7062" i="1"/>
  <c r="E7062" i="1"/>
  <c r="D6930" i="1"/>
  <c r="E6930" i="1"/>
  <c r="D6931" i="1"/>
  <c r="E6931" i="1"/>
  <c r="D6574" i="1"/>
  <c r="E6574" i="1"/>
  <c r="D7063" i="1"/>
  <c r="E7063" i="1"/>
  <c r="D6575" i="1"/>
  <c r="E6575" i="1"/>
  <c r="D6576" i="1"/>
  <c r="E6576" i="1"/>
  <c r="D6932" i="1"/>
  <c r="E6932" i="1"/>
  <c r="D6577" i="1"/>
  <c r="E6577" i="1"/>
  <c r="D6779" i="1"/>
  <c r="E6779" i="1"/>
  <c r="D6933" i="1"/>
  <c r="E6933" i="1"/>
  <c r="D12658" i="1"/>
  <c r="E12658" i="1"/>
  <c r="D12659" i="1"/>
  <c r="E12659" i="1"/>
  <c r="D12660" i="1"/>
  <c r="E12660" i="1"/>
  <c r="D12661" i="1"/>
  <c r="E12661" i="1"/>
  <c r="D12662" i="1"/>
  <c r="E12662" i="1"/>
  <c r="D6316" i="1"/>
  <c r="E6316" i="1"/>
  <c r="D6317" i="1"/>
  <c r="E6317" i="1"/>
  <c r="D6318" i="1"/>
  <c r="E6318" i="1"/>
  <c r="D6319" i="1"/>
  <c r="E6319" i="1"/>
  <c r="D6320" i="1"/>
  <c r="E6320" i="1"/>
  <c r="D12663" i="1"/>
  <c r="E12663" i="1"/>
  <c r="D6321" i="1"/>
  <c r="E6321" i="1"/>
  <c r="D12664" i="1"/>
  <c r="E12664" i="1"/>
  <c r="D12665" i="1"/>
  <c r="E12665" i="1"/>
  <c r="D12666" i="1"/>
  <c r="E12666" i="1"/>
  <c r="D12667" i="1"/>
  <c r="E12667" i="1"/>
  <c r="D12668" i="1"/>
  <c r="E12668" i="1"/>
  <c r="D6682" i="1"/>
  <c r="E6682" i="1"/>
  <c r="D12669" i="1"/>
  <c r="E12669" i="1"/>
  <c r="D6683" i="1"/>
  <c r="E6683" i="1"/>
  <c r="D6322" i="1"/>
  <c r="E6322" i="1"/>
  <c r="D12670" i="1"/>
  <c r="E12670" i="1"/>
  <c r="D12671" i="1"/>
  <c r="E12671" i="1"/>
  <c r="D12672" i="1"/>
  <c r="E12672" i="1"/>
  <c r="D12673" i="1"/>
  <c r="E12673" i="1"/>
  <c r="D12674" i="1"/>
  <c r="E12674" i="1"/>
  <c r="D12675" i="1"/>
  <c r="E12675" i="1"/>
  <c r="D12676" i="1"/>
  <c r="E12676" i="1"/>
  <c r="D12677" i="1"/>
  <c r="E12677" i="1"/>
  <c r="D12678" i="1"/>
  <c r="E12678" i="1"/>
  <c r="D12679" i="1"/>
  <c r="E12679" i="1"/>
  <c r="D6323" i="1"/>
  <c r="E6323" i="1"/>
  <c r="D6324" i="1"/>
  <c r="E6324" i="1"/>
  <c r="D12680" i="1"/>
  <c r="E12680" i="1"/>
  <c r="D6846" i="1"/>
  <c r="E6846" i="1"/>
  <c r="D12681" i="1"/>
  <c r="E12681" i="1"/>
  <c r="D12682" i="1"/>
  <c r="E12682" i="1"/>
  <c r="D12683" i="1"/>
  <c r="E12683" i="1"/>
  <c r="D12684" i="1"/>
  <c r="E12684" i="1"/>
  <c r="D12685" i="1"/>
  <c r="E12685" i="1"/>
  <c r="D12686" i="1"/>
  <c r="E12686" i="1"/>
  <c r="D6325" i="1"/>
  <c r="E6325" i="1"/>
  <c r="D12687" i="1"/>
  <c r="E12687" i="1"/>
  <c r="D12688" i="1"/>
  <c r="E12688" i="1"/>
  <c r="D12689" i="1"/>
  <c r="E12689" i="1"/>
  <c r="D12690" i="1"/>
  <c r="E12690" i="1"/>
  <c r="D12691" i="1"/>
  <c r="E12691" i="1"/>
  <c r="D6737" i="1"/>
  <c r="E6737" i="1"/>
  <c r="D6684" i="1"/>
  <c r="E6684" i="1"/>
  <c r="D12692" i="1"/>
  <c r="E12692" i="1"/>
  <c r="D6685" i="1"/>
  <c r="E6685" i="1"/>
  <c r="D6686" i="1"/>
  <c r="E6686" i="1"/>
  <c r="D6687" i="1"/>
  <c r="E6687" i="1"/>
  <c r="D6688" i="1"/>
  <c r="E6688" i="1"/>
  <c r="D12693" i="1"/>
  <c r="E12693" i="1"/>
  <c r="D12694" i="1"/>
  <c r="E12694" i="1"/>
  <c r="D12695" i="1"/>
  <c r="E12695" i="1"/>
  <c r="D12696" i="1"/>
  <c r="E12696" i="1"/>
  <c r="D12697" i="1"/>
  <c r="E12697" i="1"/>
  <c r="D12698" i="1"/>
  <c r="E12698" i="1"/>
  <c r="D6480" i="1"/>
  <c r="E6480" i="1"/>
  <c r="D12699" i="1"/>
  <c r="E12699" i="1"/>
  <c r="D6689" i="1"/>
  <c r="E6689" i="1"/>
  <c r="D358" i="1"/>
  <c r="E358" i="1"/>
  <c r="D359" i="1"/>
  <c r="E359" i="1"/>
  <c r="D360" i="1"/>
  <c r="E360" i="1"/>
  <c r="D361" i="1"/>
  <c r="E361" i="1"/>
  <c r="D12700" i="1"/>
  <c r="E12700" i="1"/>
  <c r="D6326" i="1"/>
  <c r="E6326" i="1"/>
  <c r="D6327" i="1"/>
  <c r="E6327" i="1"/>
  <c r="D6328" i="1"/>
  <c r="E6328" i="1"/>
  <c r="D6329" i="1"/>
  <c r="E6329" i="1"/>
  <c r="D6690" i="1"/>
  <c r="E6690" i="1"/>
  <c r="D6691" i="1"/>
  <c r="E6691" i="1"/>
  <c r="D6692" i="1"/>
  <c r="E6692" i="1"/>
  <c r="D12701" i="1"/>
  <c r="E12701" i="1"/>
  <c r="D12702" i="1"/>
  <c r="E12702" i="1"/>
  <c r="D12703" i="1"/>
  <c r="E12703" i="1"/>
  <c r="D12704" i="1"/>
  <c r="E12704" i="1"/>
  <c r="D6330" i="1"/>
  <c r="E6330" i="1"/>
  <c r="D12705" i="1"/>
  <c r="E12705" i="1"/>
  <c r="D12706" i="1"/>
  <c r="E12706" i="1"/>
  <c r="D12707" i="1"/>
  <c r="E12707" i="1"/>
  <c r="D12708" i="1"/>
  <c r="E12708" i="1"/>
  <c r="D12709" i="1"/>
  <c r="E12709" i="1"/>
  <c r="D12710" i="1"/>
  <c r="E12710" i="1"/>
  <c r="D6331" i="1"/>
  <c r="E6331" i="1"/>
  <c r="D362" i="1"/>
  <c r="E362" i="1"/>
  <c r="D12711" i="1"/>
  <c r="E12711" i="1"/>
  <c r="D363" i="1"/>
  <c r="E363" i="1"/>
  <c r="D6332" i="1"/>
  <c r="E6332" i="1"/>
  <c r="D6693" i="1"/>
  <c r="E6693" i="1"/>
  <c r="D6694" i="1"/>
  <c r="E6694" i="1"/>
  <c r="D6695" i="1"/>
  <c r="E6695" i="1"/>
  <c r="D6696" i="1"/>
  <c r="E6696" i="1"/>
  <c r="D6697" i="1"/>
  <c r="E6697" i="1"/>
  <c r="D6578" i="1"/>
  <c r="E6578" i="1"/>
  <c r="D6579" i="1"/>
  <c r="E6579" i="1"/>
  <c r="D6780" i="1"/>
  <c r="E6780" i="1"/>
  <c r="D6580" i="1"/>
  <c r="E6580" i="1"/>
  <c r="D6781" i="1"/>
  <c r="E6781" i="1"/>
  <c r="D6782" i="1"/>
  <c r="E6782" i="1"/>
  <c r="D6581" i="1"/>
  <c r="E6581" i="1"/>
  <c r="D6783" i="1"/>
  <c r="E6783" i="1"/>
  <c r="D6784" i="1"/>
  <c r="E6784" i="1"/>
  <c r="D6785" i="1"/>
  <c r="E6785" i="1"/>
  <c r="D12712" i="1"/>
  <c r="E12712" i="1"/>
  <c r="D6582" i="1"/>
  <c r="E6582" i="1"/>
  <c r="D6934" i="1"/>
  <c r="E6934" i="1"/>
  <c r="D6333" i="1"/>
  <c r="E6333" i="1"/>
  <c r="D6334" i="1"/>
  <c r="E6334" i="1"/>
  <c r="D6335" i="1"/>
  <c r="E6335" i="1"/>
  <c r="D6336" i="1"/>
  <c r="E6336" i="1"/>
  <c r="D6337" i="1"/>
  <c r="E6337" i="1"/>
  <c r="D6786" i="1"/>
  <c r="E6786" i="1"/>
  <c r="D6935" i="1"/>
  <c r="E6935" i="1"/>
  <c r="D6338" i="1"/>
  <c r="E6338" i="1"/>
  <c r="D6339" i="1"/>
  <c r="E6339" i="1"/>
  <c r="D6340" i="1"/>
  <c r="E6340" i="1"/>
  <c r="D6341" i="1"/>
  <c r="E6341" i="1"/>
  <c r="D6342" i="1"/>
  <c r="E6342" i="1"/>
  <c r="D6343" i="1"/>
  <c r="E6343" i="1"/>
  <c r="D364" i="1"/>
  <c r="E364" i="1"/>
  <c r="D6738" i="1"/>
  <c r="E6738" i="1"/>
  <c r="D12713" i="1"/>
  <c r="E12713" i="1"/>
  <c r="D6344" i="1"/>
  <c r="E6344" i="1"/>
  <c r="D12714" i="1"/>
  <c r="E12714" i="1"/>
  <c r="D12715" i="1"/>
  <c r="E12715" i="1"/>
  <c r="D6583" i="1"/>
  <c r="E6583" i="1"/>
  <c r="D12716" i="1"/>
  <c r="E12716" i="1"/>
  <c r="D12717" i="1"/>
  <c r="E12717" i="1"/>
  <c r="D12718" i="1"/>
  <c r="E12718" i="1"/>
  <c r="D12719" i="1"/>
  <c r="E12719" i="1"/>
  <c r="D12720" i="1"/>
  <c r="E12720" i="1"/>
  <c r="D12721" i="1"/>
  <c r="E12721" i="1"/>
  <c r="D12722" i="1"/>
  <c r="E12722" i="1"/>
  <c r="D12723" i="1"/>
  <c r="E12723" i="1"/>
  <c r="D12724" i="1"/>
  <c r="E12724" i="1"/>
  <c r="D12725" i="1"/>
  <c r="E12725" i="1"/>
  <c r="D12726" i="1"/>
  <c r="E12726" i="1"/>
  <c r="D12727" i="1"/>
  <c r="E12727" i="1"/>
  <c r="D12728" i="1"/>
  <c r="E12728" i="1"/>
  <c r="D12729" i="1"/>
  <c r="E12729" i="1"/>
  <c r="D12730" i="1"/>
  <c r="E12730" i="1"/>
  <c r="D12731" i="1"/>
  <c r="E12731" i="1"/>
  <c r="D6345" i="1"/>
  <c r="E6345" i="1"/>
  <c r="D7064" i="1"/>
  <c r="E7064" i="1"/>
  <c r="D6584" i="1"/>
  <c r="E6584" i="1"/>
  <c r="D6585" i="1"/>
  <c r="E6585" i="1"/>
  <c r="D6936" i="1"/>
  <c r="E6936" i="1"/>
  <c r="D6586" i="1"/>
  <c r="E6586" i="1"/>
  <c r="D12732" i="1"/>
  <c r="E12732" i="1"/>
  <c r="D12733" i="1"/>
  <c r="E12733" i="1"/>
  <c r="D6847" i="1"/>
  <c r="E6847" i="1"/>
  <c r="D6698" i="1"/>
  <c r="E6698" i="1"/>
  <c r="D12734" i="1"/>
  <c r="E12734" i="1"/>
  <c r="D12735" i="1"/>
  <c r="E12735" i="1"/>
  <c r="D6787" i="1"/>
  <c r="E6787" i="1"/>
  <c r="D6699" i="1"/>
  <c r="E6699" i="1"/>
  <c r="D12736" i="1"/>
  <c r="E12736" i="1"/>
  <c r="D12737" i="1"/>
  <c r="E12737" i="1"/>
  <c r="D6587" i="1"/>
  <c r="E6587" i="1"/>
  <c r="D12738" i="1"/>
  <c r="E12738" i="1"/>
  <c r="D12739" i="1"/>
  <c r="E12739" i="1"/>
  <c r="D6346" i="1"/>
  <c r="E6346" i="1"/>
  <c r="D12740" i="1"/>
  <c r="E12740" i="1"/>
  <c r="D12741" i="1"/>
  <c r="E12741" i="1"/>
  <c r="D12742" i="1"/>
  <c r="E12742" i="1"/>
  <c r="D12743" i="1"/>
  <c r="E12743" i="1"/>
  <c r="D6937" i="1"/>
  <c r="E6937" i="1"/>
  <c r="D12744" i="1"/>
  <c r="E12744" i="1"/>
  <c r="D12745" i="1"/>
  <c r="E12745" i="1"/>
  <c r="D12746" i="1"/>
  <c r="E12746" i="1"/>
  <c r="D12747" i="1"/>
  <c r="E12747" i="1"/>
  <c r="D12748" i="1"/>
  <c r="E12748" i="1"/>
  <c r="D6347" i="1"/>
  <c r="E6347" i="1"/>
  <c r="D12749" i="1"/>
  <c r="E12749" i="1"/>
  <c r="D6938" i="1"/>
  <c r="E6938" i="1"/>
  <c r="D12750" i="1"/>
  <c r="E12750" i="1"/>
  <c r="D6788" i="1"/>
  <c r="E6788" i="1"/>
  <c r="D6939" i="1"/>
  <c r="E6939" i="1"/>
  <c r="D365" i="1"/>
  <c r="E365" i="1"/>
  <c r="D6348" i="1"/>
  <c r="E6348" i="1"/>
  <c r="D7065" i="1"/>
  <c r="E7065" i="1"/>
  <c r="D6349" i="1"/>
  <c r="E6349" i="1"/>
  <c r="D6350" i="1"/>
  <c r="E6350" i="1"/>
  <c r="D6351" i="1"/>
  <c r="E6351" i="1"/>
  <c r="D6352" i="1"/>
  <c r="E6352" i="1"/>
  <c r="D12751" i="1"/>
  <c r="E12751" i="1"/>
  <c r="D6481" i="1"/>
  <c r="E6481" i="1"/>
  <c r="D6482" i="1"/>
  <c r="E6482" i="1"/>
  <c r="D12752" i="1"/>
  <c r="E12752" i="1"/>
  <c r="D6483" i="1"/>
  <c r="E6483" i="1"/>
  <c r="D6353" i="1"/>
  <c r="E6353" i="1"/>
  <c r="D6700" i="1"/>
  <c r="E6700" i="1"/>
  <c r="D366" i="1"/>
  <c r="E366" i="1"/>
  <c r="D12753" i="1"/>
  <c r="E12753" i="1"/>
  <c r="D6940" i="1"/>
  <c r="E6940" i="1"/>
  <c r="D6941" i="1"/>
  <c r="E6941" i="1"/>
  <c r="D6942" i="1"/>
  <c r="E6942" i="1"/>
  <c r="D6943" i="1"/>
  <c r="E6943" i="1"/>
  <c r="D6944" i="1"/>
  <c r="E6944" i="1"/>
  <c r="D6588" i="1"/>
  <c r="E6588" i="1"/>
  <c r="D12754" i="1"/>
  <c r="E12754" i="1"/>
  <c r="D12755" i="1"/>
  <c r="E12755" i="1"/>
  <c r="D12756" i="1"/>
  <c r="E12756" i="1"/>
  <c r="D12757" i="1"/>
  <c r="E12757" i="1"/>
  <c r="D12758" i="1"/>
  <c r="E12758" i="1"/>
  <c r="D12759" i="1"/>
  <c r="E12759" i="1"/>
  <c r="D12760" i="1"/>
  <c r="E12760" i="1"/>
  <c r="D6848" i="1"/>
  <c r="E6848" i="1"/>
  <c r="D6701" i="1"/>
  <c r="E6701" i="1"/>
  <c r="D367" i="1"/>
  <c r="E367" i="1"/>
  <c r="D12761" i="1"/>
  <c r="E12761" i="1"/>
  <c r="D12762" i="1"/>
  <c r="E12762" i="1"/>
  <c r="D6589" i="1"/>
  <c r="E6589" i="1"/>
  <c r="D12763" i="1"/>
  <c r="E12763" i="1"/>
  <c r="D6945" i="1"/>
  <c r="E6945" i="1"/>
  <c r="D7066" i="1"/>
  <c r="E7066" i="1"/>
  <c r="D12764" i="1"/>
  <c r="E12764" i="1"/>
  <c r="D12765" i="1"/>
  <c r="E12765" i="1"/>
  <c r="D12766" i="1"/>
  <c r="E12766" i="1"/>
  <c r="D12767" i="1"/>
  <c r="E12767" i="1"/>
  <c r="D12768" i="1"/>
  <c r="E12768" i="1"/>
  <c r="D12769" i="1"/>
  <c r="E12769" i="1"/>
  <c r="D12770" i="1"/>
  <c r="E12770" i="1"/>
  <c r="D12771" i="1"/>
  <c r="E12771" i="1"/>
  <c r="D12772" i="1"/>
  <c r="E12772" i="1"/>
  <c r="D12773" i="1"/>
  <c r="E12773" i="1"/>
  <c r="D6946" i="1"/>
  <c r="E6946" i="1"/>
  <c r="D6789" i="1"/>
  <c r="E6789" i="1"/>
  <c r="D7067" i="1"/>
  <c r="E7067" i="1"/>
  <c r="D6947" i="1"/>
  <c r="E6947" i="1"/>
  <c r="D7068" i="1"/>
  <c r="E7068" i="1"/>
  <c r="D6790" i="1"/>
  <c r="E6790" i="1"/>
  <c r="D6791" i="1"/>
  <c r="E6791" i="1"/>
  <c r="D6948" i="1"/>
  <c r="E6948" i="1"/>
  <c r="D12774" i="1"/>
  <c r="E12774" i="1"/>
  <c r="D12775" i="1"/>
  <c r="E12775" i="1"/>
  <c r="D12776" i="1"/>
  <c r="E12776" i="1"/>
  <c r="D12777" i="1"/>
  <c r="E12777" i="1"/>
  <c r="D12778" i="1"/>
  <c r="E12778" i="1"/>
  <c r="D12779" i="1"/>
  <c r="E12779" i="1"/>
  <c r="D368" i="1"/>
  <c r="E368" i="1"/>
  <c r="D12780" i="1"/>
  <c r="E12780" i="1"/>
  <c r="D6354" i="1"/>
  <c r="E6354" i="1"/>
  <c r="D6355" i="1"/>
  <c r="E6355" i="1"/>
  <c r="D6590" i="1"/>
  <c r="E6590" i="1"/>
  <c r="D6356" i="1"/>
  <c r="E6356" i="1"/>
  <c r="D6357" i="1"/>
  <c r="E6357" i="1"/>
  <c r="D6358" i="1"/>
  <c r="E6358" i="1"/>
  <c r="D6359" i="1"/>
  <c r="E6359" i="1"/>
  <c r="D6360" i="1"/>
  <c r="E6360" i="1"/>
  <c r="D6361" i="1"/>
  <c r="E6361" i="1"/>
  <c r="D6591" i="1"/>
  <c r="E6591" i="1"/>
  <c r="D6362" i="1"/>
  <c r="E6362" i="1"/>
  <c r="D6363" i="1"/>
  <c r="E6363" i="1"/>
  <c r="D6739" i="1"/>
  <c r="E6739" i="1"/>
  <c r="D6740" i="1"/>
  <c r="E6740" i="1"/>
  <c r="D6741" i="1"/>
  <c r="E6741" i="1"/>
  <c r="D12781" i="1"/>
  <c r="E12781" i="1"/>
  <c r="D12782" i="1"/>
  <c r="E12782" i="1"/>
  <c r="D6592" i="1"/>
  <c r="E6592" i="1"/>
  <c r="D12783" i="1"/>
  <c r="E12783" i="1"/>
  <c r="D6484" i="1"/>
  <c r="E6484" i="1"/>
  <c r="D12784" i="1"/>
  <c r="E12784" i="1"/>
  <c r="D6364" i="1"/>
  <c r="E6364" i="1"/>
  <c r="D12785" i="1"/>
  <c r="E12785" i="1"/>
  <c r="D6365" i="1"/>
  <c r="E6365" i="1"/>
  <c r="D6742" i="1"/>
  <c r="E6742" i="1"/>
  <c r="D6593" i="1"/>
  <c r="E6593" i="1"/>
  <c r="D6594" i="1"/>
  <c r="E6594" i="1"/>
  <c r="D6366" i="1"/>
  <c r="E6366" i="1"/>
  <c r="D6595" i="1"/>
  <c r="E6595" i="1"/>
  <c r="D12786" i="1"/>
  <c r="E12786" i="1"/>
  <c r="D12787" i="1"/>
  <c r="E12787" i="1"/>
  <c r="D6596" i="1"/>
  <c r="E6596" i="1"/>
  <c r="D6367" i="1"/>
  <c r="E6367" i="1"/>
  <c r="D6368" i="1"/>
  <c r="E6368" i="1"/>
  <c r="D7069" i="1"/>
  <c r="E7069" i="1"/>
  <c r="D12788" i="1"/>
  <c r="E12788" i="1"/>
  <c r="D12789" i="1"/>
  <c r="E12789" i="1"/>
  <c r="D6597" i="1"/>
  <c r="E6597" i="1"/>
  <c r="D12790" i="1"/>
  <c r="E12790" i="1"/>
  <c r="D6598" i="1"/>
  <c r="E6598" i="1"/>
  <c r="D12791" i="1"/>
  <c r="E12791" i="1"/>
  <c r="D6599" i="1"/>
  <c r="E6599" i="1"/>
  <c r="D12792" i="1"/>
  <c r="E12792" i="1"/>
  <c r="D6369" i="1"/>
  <c r="E6369" i="1"/>
  <c r="D12793" i="1"/>
  <c r="E12793" i="1"/>
  <c r="D12794" i="1"/>
  <c r="E12794" i="1"/>
  <c r="D12795" i="1"/>
  <c r="E12795" i="1"/>
  <c r="D12796" i="1"/>
  <c r="E12796" i="1"/>
  <c r="D6949" i="1"/>
  <c r="E6949" i="1"/>
  <c r="D6950" i="1"/>
  <c r="E6950" i="1"/>
  <c r="D12797" i="1"/>
  <c r="E12797" i="1"/>
  <c r="D12798" i="1"/>
  <c r="E12798" i="1"/>
  <c r="D6600" i="1"/>
  <c r="E6600" i="1"/>
  <c r="D6601" i="1"/>
  <c r="E6601" i="1"/>
  <c r="D6602" i="1"/>
  <c r="E6602" i="1"/>
  <c r="D6849" i="1"/>
  <c r="E6849" i="1"/>
  <c r="D6743" i="1"/>
  <c r="E6743" i="1"/>
  <c r="D6744" i="1"/>
  <c r="E6744" i="1"/>
  <c r="D6792" i="1"/>
  <c r="E6792" i="1"/>
  <c r="D12799" i="1"/>
  <c r="E12799" i="1"/>
  <c r="D6951" i="1"/>
  <c r="E6951" i="1"/>
  <c r="D12800" i="1"/>
  <c r="E12800" i="1"/>
  <c r="D6603" i="1"/>
  <c r="E6603" i="1"/>
  <c r="D6604" i="1"/>
  <c r="E6604" i="1"/>
  <c r="D6605" i="1"/>
  <c r="E6605" i="1"/>
  <c r="D6606" i="1"/>
  <c r="E6606" i="1"/>
  <c r="D6607" i="1"/>
  <c r="E6607" i="1"/>
  <c r="D6608" i="1"/>
  <c r="E6608" i="1"/>
  <c r="D12801" i="1"/>
  <c r="E12801" i="1"/>
  <c r="D369" i="1"/>
  <c r="E369" i="1"/>
  <c r="D370" i="1"/>
  <c r="E370" i="1"/>
  <c r="D6370" i="1"/>
  <c r="E6370" i="1"/>
  <c r="D6952" i="1"/>
  <c r="E6952" i="1"/>
  <c r="D6953" i="1"/>
  <c r="E6953" i="1"/>
  <c r="D6793" i="1"/>
  <c r="E6793" i="1"/>
  <c r="D6371" i="1"/>
  <c r="E6371" i="1"/>
  <c r="D6954" i="1"/>
  <c r="E6954" i="1"/>
  <c r="D6372" i="1"/>
  <c r="E6372" i="1"/>
  <c r="D6373" i="1"/>
  <c r="E6373" i="1"/>
  <c r="D6374" i="1"/>
  <c r="E6374" i="1"/>
  <c r="D6375" i="1"/>
  <c r="E6375" i="1"/>
  <c r="D6955" i="1"/>
  <c r="E6955" i="1"/>
  <c r="D12802" i="1"/>
  <c r="E12802" i="1"/>
  <c r="D6956" i="1"/>
  <c r="E6956" i="1"/>
  <c r="D6794" i="1"/>
  <c r="E6794" i="1"/>
  <c r="D6957" i="1"/>
  <c r="E6957" i="1"/>
  <c r="D6702" i="1"/>
  <c r="E6702" i="1"/>
  <c r="D12803" i="1"/>
  <c r="E12803" i="1"/>
  <c r="D7070" i="1"/>
  <c r="E7070" i="1"/>
  <c r="D6376" i="1"/>
  <c r="E6376" i="1"/>
  <c r="D6958" i="1"/>
  <c r="E6958" i="1"/>
  <c r="D6377" i="1"/>
  <c r="E6377" i="1"/>
  <c r="D371" i="1"/>
  <c r="E371" i="1"/>
  <c r="D6795" i="1"/>
  <c r="E6795" i="1"/>
  <c r="D6796" i="1"/>
  <c r="E6796" i="1"/>
  <c r="D6703" i="1"/>
  <c r="E6703" i="1"/>
  <c r="D6850" i="1"/>
  <c r="E6850" i="1"/>
  <c r="D6851" i="1"/>
  <c r="E6851" i="1"/>
  <c r="D6745" i="1"/>
  <c r="E6745" i="1"/>
  <c r="D6746" i="1"/>
  <c r="E6746" i="1"/>
  <c r="D6959" i="1"/>
  <c r="E6959" i="1"/>
  <c r="D12804" i="1"/>
  <c r="E12804" i="1"/>
  <c r="D6960" i="1"/>
  <c r="E6960" i="1"/>
  <c r="D12805" i="1"/>
  <c r="E12805" i="1"/>
  <c r="D12806" i="1"/>
  <c r="E12806" i="1"/>
  <c r="D12807" i="1"/>
  <c r="E12807" i="1"/>
  <c r="D6378" i="1"/>
  <c r="E6378" i="1"/>
  <c r="D12808" i="1"/>
  <c r="E12808" i="1"/>
  <c r="D12809" i="1"/>
  <c r="E12809" i="1"/>
  <c r="D12810" i="1"/>
  <c r="E12810" i="1"/>
  <c r="D12811" i="1"/>
  <c r="E12811" i="1"/>
  <c r="D6609" i="1"/>
  <c r="E6609" i="1"/>
  <c r="D6485" i="1"/>
  <c r="E6485" i="1"/>
  <c r="D6610" i="1"/>
  <c r="E6610" i="1"/>
  <c r="D6611" i="1"/>
  <c r="E6611" i="1"/>
  <c r="D6612" i="1"/>
  <c r="E6612" i="1"/>
  <c r="D6613" i="1"/>
  <c r="E6613" i="1"/>
  <c r="D6486" i="1"/>
  <c r="E6486" i="1"/>
  <c r="D12812" i="1"/>
  <c r="E12812" i="1"/>
  <c r="D12813" i="1"/>
  <c r="E12813" i="1"/>
  <c r="D6379" i="1"/>
  <c r="E6379" i="1"/>
  <c r="D6380" i="1"/>
  <c r="E6380" i="1"/>
  <c r="D12814" i="1"/>
  <c r="E12814" i="1"/>
  <c r="D6961" i="1"/>
  <c r="E6961" i="1"/>
  <c r="D7071" i="1"/>
  <c r="E7071" i="1"/>
  <c r="D6962" i="1"/>
  <c r="E6962" i="1"/>
  <c r="D12815" i="1"/>
  <c r="E12815" i="1"/>
  <c r="D6852" i="1"/>
  <c r="E6852" i="1"/>
  <c r="D12816" i="1"/>
  <c r="E12816" i="1"/>
  <c r="D12817" i="1"/>
  <c r="E12817" i="1"/>
  <c r="D12818" i="1"/>
  <c r="E12818" i="1"/>
  <c r="D12819" i="1"/>
  <c r="E12819" i="1"/>
  <c r="D12820" i="1"/>
  <c r="E12820" i="1"/>
  <c r="D6797" i="1"/>
  <c r="E6797" i="1"/>
  <c r="D372" i="1"/>
  <c r="E372" i="1"/>
  <c r="D12821" i="1"/>
  <c r="E12821" i="1"/>
  <c r="D6704" i="1"/>
  <c r="E6704" i="1"/>
  <c r="D6963" i="1"/>
  <c r="E6963" i="1"/>
  <c r="D6614" i="1"/>
  <c r="E6614" i="1"/>
  <c r="D6964" i="1"/>
  <c r="E6964" i="1"/>
  <c r="D12822" i="1"/>
  <c r="E12822" i="1"/>
  <c r="D6487" i="1"/>
  <c r="E6487" i="1"/>
  <c r="D6798" i="1"/>
  <c r="E6798" i="1"/>
  <c r="D6799" i="1"/>
  <c r="E6799" i="1"/>
  <c r="D6965" i="1"/>
  <c r="E6965" i="1"/>
  <c r="D6381" i="1"/>
  <c r="E6381" i="1"/>
  <c r="D6615" i="1"/>
  <c r="E6615" i="1"/>
  <c r="D6616" i="1"/>
  <c r="E6616" i="1"/>
  <c r="D6617" i="1"/>
  <c r="E6617" i="1"/>
  <c r="D6618" i="1"/>
  <c r="E6618" i="1"/>
  <c r="D6619" i="1"/>
  <c r="E6619" i="1"/>
  <c r="D12823" i="1"/>
  <c r="E12823" i="1"/>
  <c r="D6800" i="1"/>
  <c r="E6800" i="1"/>
  <c r="D12824" i="1"/>
  <c r="E12824" i="1"/>
  <c r="D12825" i="1"/>
  <c r="E12825" i="1"/>
  <c r="D6620" i="1"/>
  <c r="E6620" i="1"/>
  <c r="D12826" i="1"/>
  <c r="E12826" i="1"/>
  <c r="D6747" i="1"/>
  <c r="E6747" i="1"/>
  <c r="D12827" i="1"/>
  <c r="E12827" i="1"/>
  <c r="D12828" i="1"/>
  <c r="E12828" i="1"/>
  <c r="D12829" i="1"/>
  <c r="E12829" i="1"/>
  <c r="D6853" i="1"/>
  <c r="E6853" i="1"/>
  <c r="D6854" i="1"/>
  <c r="E6854" i="1"/>
  <c r="D12830" i="1"/>
  <c r="E12830" i="1"/>
  <c r="D12831" i="1"/>
  <c r="E12831" i="1"/>
  <c r="D12832" i="1"/>
  <c r="E12832" i="1"/>
  <c r="D12833" i="1"/>
  <c r="E12833" i="1"/>
  <c r="D7072" i="1"/>
  <c r="E7072" i="1"/>
  <c r="D7073" i="1"/>
  <c r="E7073" i="1"/>
  <c r="D6801" i="1"/>
  <c r="E6801" i="1"/>
  <c r="D6802" i="1"/>
  <c r="E6802" i="1"/>
  <c r="D6803" i="1"/>
  <c r="E6803" i="1"/>
  <c r="D7074" i="1"/>
  <c r="E7074" i="1"/>
  <c r="D6804" i="1"/>
  <c r="E6804" i="1"/>
  <c r="D6966" i="1"/>
  <c r="E6966" i="1"/>
  <c r="D6967" i="1"/>
  <c r="E6967" i="1"/>
  <c r="D6382" i="1"/>
  <c r="E6382" i="1"/>
  <c r="D6383" i="1"/>
  <c r="E6383" i="1"/>
  <c r="D6968" i="1"/>
  <c r="E6968" i="1"/>
  <c r="D6384" i="1"/>
  <c r="E6384" i="1"/>
  <c r="D6969" i="1"/>
  <c r="E6969" i="1"/>
  <c r="D6970" i="1"/>
  <c r="E6970" i="1"/>
  <c r="D6971" i="1"/>
  <c r="E6971" i="1"/>
  <c r="D6972" i="1"/>
  <c r="E6972" i="1"/>
  <c r="D6855" i="1"/>
  <c r="E6855" i="1"/>
  <c r="D6856" i="1"/>
  <c r="E6856" i="1"/>
  <c r="D6857" i="1"/>
  <c r="E6857" i="1"/>
  <c r="D6858" i="1"/>
  <c r="E6858" i="1"/>
  <c r="D6705" i="1"/>
  <c r="E6705" i="1"/>
  <c r="D12834" i="1"/>
  <c r="E12834" i="1"/>
  <c r="D6706" i="1"/>
  <c r="E6706" i="1"/>
  <c r="D6621" i="1"/>
  <c r="E6621" i="1"/>
  <c r="D6622" i="1"/>
  <c r="E6622" i="1"/>
  <c r="D6623" i="1"/>
  <c r="E6623" i="1"/>
  <c r="D6624" i="1"/>
  <c r="E6624" i="1"/>
  <c r="D6625" i="1"/>
  <c r="E6625" i="1"/>
  <c r="D6626" i="1"/>
  <c r="E6626" i="1"/>
  <c r="D12835" i="1"/>
  <c r="E12835" i="1"/>
  <c r="D12836" i="1"/>
  <c r="E12836" i="1"/>
  <c r="D12837" i="1"/>
  <c r="E12837" i="1"/>
  <c r="D12838" i="1"/>
  <c r="E12838" i="1"/>
  <c r="D6385" i="1"/>
  <c r="E6385" i="1"/>
  <c r="D12839" i="1"/>
  <c r="E12839" i="1"/>
  <c r="D12840" i="1"/>
  <c r="E12840" i="1"/>
  <c r="D6859" i="1"/>
  <c r="E6859" i="1"/>
  <c r="D12841" i="1"/>
  <c r="E12841" i="1"/>
  <c r="D373" i="1"/>
  <c r="E373" i="1"/>
  <c r="D12842" i="1"/>
  <c r="E12842" i="1"/>
  <c r="D6386" i="1"/>
  <c r="E6386" i="1"/>
  <c r="D12843" i="1"/>
  <c r="E12843" i="1"/>
  <c r="D6387" i="1"/>
  <c r="E6387" i="1"/>
  <c r="D12844" i="1"/>
  <c r="E12844" i="1"/>
  <c r="D12845" i="1"/>
  <c r="E12845" i="1"/>
  <c r="D6627" i="1"/>
  <c r="E6627" i="1"/>
  <c r="D12846" i="1"/>
  <c r="E12846" i="1"/>
  <c r="D12847" i="1"/>
  <c r="E12847" i="1"/>
  <c r="D12848" i="1"/>
  <c r="E12848" i="1"/>
  <c r="D12849" i="1"/>
  <c r="E12849" i="1"/>
  <c r="D12850" i="1"/>
  <c r="E12850" i="1"/>
  <c r="D12851" i="1"/>
  <c r="E12851" i="1"/>
  <c r="D12852" i="1"/>
  <c r="E12852" i="1"/>
  <c r="D12853" i="1"/>
  <c r="E12853" i="1"/>
  <c r="D12854" i="1"/>
  <c r="E12854" i="1"/>
  <c r="D12855" i="1"/>
  <c r="E12855" i="1"/>
  <c r="D12856" i="1"/>
  <c r="E12856" i="1"/>
  <c r="D12857" i="1"/>
  <c r="E12857" i="1"/>
  <c r="D12858" i="1"/>
  <c r="E12858" i="1"/>
  <c r="D12859" i="1"/>
  <c r="E12859" i="1"/>
  <c r="D6388" i="1"/>
  <c r="E6388" i="1"/>
  <c r="D6389" i="1"/>
  <c r="E6389" i="1"/>
  <c r="D6390" i="1"/>
  <c r="E6390" i="1"/>
  <c r="D6391" i="1"/>
  <c r="E6391" i="1"/>
  <c r="D12860" i="1"/>
  <c r="E12860" i="1"/>
  <c r="D12861" i="1"/>
  <c r="E12861" i="1"/>
  <c r="D12862" i="1"/>
  <c r="E12862" i="1"/>
  <c r="D12863" i="1"/>
  <c r="E12863" i="1"/>
  <c r="D12864" i="1"/>
  <c r="E12864" i="1"/>
  <c r="D6973" i="1"/>
  <c r="E6973" i="1"/>
  <c r="D6488" i="1"/>
  <c r="E6488" i="1"/>
  <c r="D374" i="1"/>
  <c r="E374" i="1"/>
  <c r="D12865" i="1"/>
  <c r="E12865" i="1"/>
  <c r="D12866" i="1"/>
  <c r="E12866" i="1"/>
  <c r="D12867" i="1"/>
  <c r="E12867" i="1"/>
  <c r="D12868" i="1"/>
  <c r="E12868" i="1"/>
  <c r="D6707" i="1"/>
  <c r="E6707" i="1"/>
  <c r="D6708" i="1"/>
  <c r="E6708" i="1"/>
  <c r="D6974" i="1"/>
  <c r="E6974" i="1"/>
  <c r="D12869" i="1"/>
  <c r="E12869" i="1"/>
  <c r="D12870" i="1"/>
  <c r="E12870" i="1"/>
  <c r="D12871" i="1"/>
  <c r="E12871" i="1"/>
  <c r="D6628" i="1"/>
  <c r="E6628" i="1"/>
  <c r="D12872" i="1"/>
  <c r="E12872" i="1"/>
  <c r="D12873" i="1"/>
  <c r="E12873" i="1"/>
  <c r="D12874" i="1"/>
  <c r="E12874" i="1"/>
  <c r="D12875" i="1"/>
  <c r="E12875" i="1"/>
  <c r="D6392" i="1"/>
  <c r="E6392" i="1"/>
  <c r="D12876" i="1"/>
  <c r="E12876" i="1"/>
  <c r="D12877" i="1"/>
  <c r="E12877" i="1"/>
  <c r="D12878" i="1"/>
  <c r="E12878" i="1"/>
  <c r="D12879" i="1"/>
  <c r="E12879" i="1"/>
  <c r="D12880" i="1"/>
  <c r="E12880" i="1"/>
  <c r="D12881" i="1"/>
  <c r="E12881" i="1"/>
  <c r="D12882" i="1"/>
  <c r="E12882" i="1"/>
  <c r="D12883" i="1"/>
  <c r="E12883" i="1"/>
  <c r="D6629" i="1"/>
  <c r="E6629" i="1"/>
  <c r="D12884" i="1"/>
  <c r="E12884" i="1"/>
  <c r="D12885" i="1"/>
  <c r="E12885" i="1"/>
  <c r="D12886" i="1"/>
  <c r="E12886" i="1"/>
  <c r="D12887" i="1"/>
  <c r="E12887" i="1"/>
  <c r="D6748" i="1"/>
  <c r="E6748" i="1"/>
  <c r="D12888" i="1"/>
  <c r="E12888" i="1"/>
  <c r="D6393" i="1"/>
  <c r="E6393" i="1"/>
  <c r="D6394" i="1"/>
  <c r="E6394" i="1"/>
  <c r="D12889" i="1"/>
  <c r="E12889" i="1"/>
  <c r="D375" i="1"/>
  <c r="E375" i="1"/>
  <c r="D6395" i="1"/>
  <c r="E6395" i="1"/>
  <c r="D6396" i="1"/>
  <c r="E6396" i="1"/>
  <c r="D6397" i="1"/>
  <c r="E6397" i="1"/>
  <c r="D12890" i="1"/>
  <c r="E12890" i="1"/>
  <c r="D12891" i="1"/>
  <c r="E12891" i="1"/>
  <c r="D12892" i="1"/>
  <c r="E12892" i="1"/>
  <c r="D12893" i="1"/>
  <c r="E12893" i="1"/>
  <c r="D12894" i="1"/>
  <c r="E12894" i="1"/>
  <c r="D12895" i="1"/>
  <c r="E12895" i="1"/>
  <c r="D12896" i="1"/>
  <c r="E12896" i="1"/>
  <c r="D12897" i="1"/>
  <c r="E12897" i="1"/>
  <c r="D12898" i="1"/>
  <c r="E12898" i="1"/>
  <c r="D12899" i="1"/>
  <c r="E12899" i="1"/>
  <c r="D12900" i="1"/>
  <c r="E12900" i="1"/>
  <c r="D12901" i="1"/>
  <c r="E12901" i="1"/>
  <c r="D6975" i="1"/>
  <c r="E6975" i="1"/>
  <c r="D6630" i="1"/>
  <c r="E6630" i="1"/>
  <c r="D12902" i="1"/>
  <c r="E12902" i="1"/>
  <c r="D12903" i="1"/>
  <c r="E12903" i="1"/>
  <c r="D12904" i="1"/>
  <c r="E12904" i="1"/>
  <c r="D12905" i="1"/>
  <c r="E12905" i="1"/>
  <c r="D12906" i="1"/>
  <c r="E12906" i="1"/>
  <c r="D12907" i="1"/>
  <c r="E12907" i="1"/>
  <c r="D6976" i="1"/>
  <c r="E6976" i="1"/>
  <c r="D12908" i="1"/>
  <c r="E12908" i="1"/>
  <c r="D376" i="1"/>
  <c r="E376" i="1"/>
  <c r="D12909" i="1"/>
  <c r="E12909" i="1"/>
  <c r="D6977" i="1"/>
  <c r="E6977" i="1"/>
  <c r="D377" i="1"/>
  <c r="E377" i="1"/>
  <c r="D6631" i="1"/>
  <c r="E6631" i="1"/>
  <c r="D12910" i="1"/>
  <c r="E12910" i="1"/>
  <c r="D12911" i="1"/>
  <c r="E12911" i="1"/>
  <c r="D6978" i="1"/>
  <c r="E6978" i="1"/>
  <c r="D12912" i="1"/>
  <c r="E12912" i="1"/>
  <c r="D12913" i="1"/>
  <c r="E12913" i="1"/>
  <c r="D6709" i="1"/>
  <c r="E6709" i="1"/>
  <c r="D6710" i="1"/>
  <c r="E6710" i="1"/>
  <c r="D12914" i="1"/>
  <c r="E12914" i="1"/>
  <c r="D12915" i="1"/>
  <c r="E12915" i="1"/>
  <c r="D12916" i="1"/>
  <c r="E12916" i="1"/>
  <c r="D12917" i="1"/>
  <c r="E12917" i="1"/>
  <c r="D12918" i="1"/>
  <c r="E12918" i="1"/>
  <c r="D12919" i="1"/>
  <c r="E12919" i="1"/>
  <c r="D378" i="1"/>
  <c r="E378" i="1"/>
  <c r="D379" i="1"/>
  <c r="E379" i="1"/>
  <c r="D380" i="1"/>
  <c r="E380" i="1"/>
  <c r="D6632" i="1"/>
  <c r="E6632" i="1"/>
  <c r="D6633" i="1"/>
  <c r="E6633" i="1"/>
  <c r="D12920" i="1"/>
  <c r="E12920" i="1"/>
  <c r="D12921" i="1"/>
  <c r="E12921" i="1"/>
  <c r="D12922" i="1"/>
  <c r="E12922" i="1"/>
  <c r="D381" i="1"/>
  <c r="E381" i="1"/>
  <c r="D6979" i="1"/>
  <c r="E6979" i="1"/>
  <c r="D6980" i="1"/>
  <c r="E6980" i="1"/>
  <c r="D6634" i="1"/>
  <c r="E6634" i="1"/>
  <c r="D12923" i="1"/>
  <c r="E12923" i="1"/>
  <c r="D382" i="1"/>
  <c r="E382" i="1"/>
  <c r="D12924" i="1"/>
  <c r="E12924" i="1"/>
  <c r="D12925" i="1"/>
  <c r="E12925" i="1"/>
  <c r="D12926" i="1"/>
  <c r="E12926" i="1"/>
  <c r="D12927" i="1"/>
  <c r="E12927" i="1"/>
  <c r="D12928" i="1"/>
  <c r="E12928" i="1"/>
  <c r="D12929" i="1"/>
  <c r="E12929" i="1"/>
  <c r="D12930" i="1"/>
  <c r="E12930" i="1"/>
  <c r="D383" i="1"/>
  <c r="E383" i="1"/>
  <c r="D384" i="1"/>
  <c r="E384" i="1"/>
  <c r="D385" i="1"/>
  <c r="E385" i="1"/>
  <c r="D386" i="1"/>
  <c r="E386" i="1"/>
  <c r="D12931" i="1"/>
  <c r="E12931" i="1"/>
  <c r="D12932" i="1"/>
  <c r="E12932" i="1"/>
  <c r="D6805" i="1"/>
  <c r="E6805" i="1"/>
  <c r="D6635" i="1"/>
  <c r="E6635" i="1"/>
  <c r="D387" i="1"/>
  <c r="E387" i="1"/>
  <c r="D388" i="1"/>
  <c r="E388" i="1"/>
  <c r="D12933" i="1"/>
  <c r="E12933" i="1"/>
  <c r="D389" i="1"/>
  <c r="E389" i="1"/>
  <c r="D12934" i="1"/>
  <c r="E12934" i="1"/>
  <c r="D12935" i="1"/>
  <c r="E12935" i="1"/>
  <c r="D6711" i="1"/>
  <c r="E6711" i="1"/>
  <c r="D12936" i="1"/>
  <c r="E12936" i="1"/>
  <c r="D12937" i="1"/>
  <c r="E12937" i="1"/>
  <c r="D12938" i="1"/>
  <c r="E12938" i="1"/>
  <c r="D12939" i="1"/>
  <c r="E12939" i="1"/>
  <c r="D12940" i="1"/>
  <c r="E12940" i="1"/>
  <c r="D12941" i="1"/>
  <c r="E12941" i="1"/>
  <c r="D12942" i="1"/>
  <c r="E12942" i="1"/>
  <c r="D6398" i="1"/>
  <c r="E6398" i="1"/>
  <c r="D12943" i="1"/>
  <c r="E12943" i="1"/>
  <c r="D12944" i="1"/>
  <c r="E12944" i="1"/>
  <c r="D6712" i="1"/>
  <c r="E6712" i="1"/>
  <c r="D12945" i="1"/>
  <c r="E12945" i="1"/>
  <c r="D12946" i="1"/>
  <c r="E12946" i="1"/>
  <c r="D12947" i="1"/>
  <c r="E12947" i="1"/>
  <c r="D12948" i="1"/>
  <c r="E12948" i="1"/>
  <c r="D12949" i="1"/>
  <c r="E12949" i="1"/>
  <c r="D12950" i="1"/>
  <c r="E12950" i="1"/>
  <c r="D12951" i="1"/>
  <c r="E12951" i="1"/>
  <c r="D12952" i="1"/>
  <c r="E12952" i="1"/>
  <c r="D7075" i="1"/>
  <c r="E7075" i="1"/>
  <c r="D12953" i="1"/>
  <c r="E12953" i="1"/>
  <c r="D6981" i="1"/>
  <c r="E6981" i="1"/>
  <c r="D6806" i="1"/>
  <c r="E6806" i="1"/>
  <c r="D7076" i="1"/>
  <c r="E7076" i="1"/>
  <c r="D6807" i="1"/>
  <c r="E6807" i="1"/>
  <c r="D7077" i="1"/>
  <c r="E7077" i="1"/>
  <c r="D7078" i="1"/>
  <c r="E7078" i="1"/>
  <c r="D6808" i="1"/>
  <c r="E6808" i="1"/>
  <c r="D6809" i="1"/>
  <c r="E6809" i="1"/>
  <c r="D6810" i="1"/>
  <c r="E6810" i="1"/>
  <c r="D6489" i="1"/>
  <c r="E6489" i="1"/>
  <c r="D7079" i="1"/>
  <c r="E7079" i="1"/>
  <c r="D6811" i="1"/>
  <c r="E6811" i="1"/>
  <c r="D7080" i="1"/>
  <c r="E7080" i="1"/>
  <c r="D7081" i="1"/>
  <c r="E7081" i="1"/>
  <c r="D12954" i="1"/>
  <c r="E12954" i="1"/>
  <c r="D390" i="1"/>
  <c r="E390" i="1"/>
  <c r="D12955" i="1"/>
  <c r="E12955" i="1"/>
  <c r="D12956" i="1"/>
  <c r="E12956" i="1"/>
  <c r="D12957" i="1"/>
  <c r="E12957" i="1"/>
  <c r="D391" i="1"/>
  <c r="E391" i="1"/>
  <c r="D6982" i="1"/>
  <c r="E6982" i="1"/>
  <c r="D6983" i="1"/>
  <c r="E6983" i="1"/>
  <c r="D6984" i="1"/>
  <c r="E6984" i="1"/>
  <c r="D6985" i="1"/>
  <c r="E6985" i="1"/>
  <c r="D6986" i="1"/>
  <c r="E6986" i="1"/>
  <c r="D6987" i="1"/>
  <c r="E6987" i="1"/>
  <c r="D6988" i="1"/>
  <c r="E6988" i="1"/>
  <c r="D6989" i="1"/>
  <c r="E6989" i="1"/>
  <c r="D6990" i="1"/>
  <c r="E6990" i="1"/>
  <c r="D6991" i="1"/>
  <c r="E6991" i="1"/>
  <c r="D6992" i="1"/>
  <c r="E6992" i="1"/>
  <c r="D6993" i="1"/>
  <c r="E6993" i="1"/>
  <c r="D6994" i="1"/>
  <c r="E6994" i="1"/>
  <c r="D6995" i="1"/>
  <c r="E6995" i="1"/>
  <c r="D6996" i="1"/>
  <c r="E6996" i="1"/>
  <c r="D6997" i="1"/>
  <c r="E6997" i="1"/>
  <c r="D6998" i="1"/>
  <c r="E6998" i="1"/>
  <c r="D6999" i="1"/>
  <c r="E6999" i="1"/>
  <c r="D7000" i="1"/>
  <c r="E7000" i="1"/>
  <c r="D7001" i="1"/>
  <c r="E7001" i="1"/>
  <c r="D7002" i="1"/>
  <c r="E7002" i="1"/>
  <c r="D7003" i="1"/>
  <c r="E7003" i="1"/>
  <c r="D7004" i="1"/>
  <c r="E7004" i="1"/>
  <c r="D7005" i="1"/>
  <c r="E7005" i="1"/>
  <c r="D7006" i="1"/>
  <c r="E7006" i="1"/>
  <c r="D7007" i="1"/>
  <c r="E7007" i="1"/>
  <c r="D7008" i="1"/>
  <c r="E7008" i="1"/>
  <c r="D7009" i="1"/>
  <c r="E7009" i="1"/>
  <c r="D7010" i="1"/>
  <c r="E7010" i="1"/>
  <c r="D7011" i="1"/>
  <c r="E7011" i="1"/>
  <c r="D7012" i="1"/>
  <c r="E7012" i="1"/>
  <c r="D7013" i="1"/>
  <c r="E7013" i="1"/>
  <c r="D7014" i="1"/>
  <c r="E7014" i="1"/>
  <c r="D6713" i="1"/>
  <c r="E6713" i="1"/>
  <c r="D12958" i="1"/>
  <c r="E12958" i="1"/>
  <c r="D12959" i="1"/>
  <c r="E12959" i="1"/>
  <c r="D7082" i="1"/>
  <c r="E7082" i="1"/>
  <c r="D6812" i="1"/>
  <c r="E6812" i="1"/>
  <c r="D6714" i="1"/>
  <c r="E6714" i="1"/>
  <c r="D6715" i="1"/>
  <c r="E6715" i="1"/>
  <c r="D6860" i="1"/>
  <c r="E6860" i="1"/>
  <c r="D6716" i="1"/>
  <c r="E6716" i="1"/>
  <c r="D6717" i="1"/>
  <c r="E6717" i="1"/>
  <c r="D12960" i="1"/>
  <c r="E12960" i="1"/>
  <c r="D6813" i="1"/>
  <c r="E6813" i="1"/>
  <c r="D12961" i="1"/>
  <c r="E12961" i="1"/>
  <c r="D12962" i="1"/>
  <c r="E12962" i="1"/>
  <c r="D12963" i="1"/>
  <c r="E12963" i="1"/>
  <c r="D6399" i="1"/>
  <c r="E6399" i="1"/>
  <c r="D6400" i="1"/>
  <c r="E6400" i="1"/>
  <c r="D6401" i="1"/>
  <c r="E6401" i="1"/>
  <c r="D6402" i="1"/>
  <c r="E6402" i="1"/>
  <c r="D6403" i="1"/>
  <c r="E6403" i="1"/>
  <c r="D6404" i="1"/>
  <c r="E6404" i="1"/>
  <c r="D6405" i="1"/>
  <c r="E6405" i="1"/>
  <c r="D6406" i="1"/>
  <c r="E6406" i="1"/>
  <c r="D6407" i="1"/>
  <c r="E6407" i="1"/>
  <c r="D6408" i="1"/>
  <c r="E6408" i="1"/>
  <c r="D6409" i="1"/>
  <c r="E6409" i="1"/>
  <c r="D6410" i="1"/>
  <c r="E6410" i="1"/>
  <c r="D7015" i="1"/>
  <c r="E7015" i="1"/>
  <c r="D7016" i="1"/>
  <c r="E7016" i="1"/>
  <c r="D6718" i="1"/>
  <c r="E6718" i="1"/>
  <c r="D6861" i="1"/>
  <c r="E6861" i="1"/>
  <c r="D12964" i="1"/>
  <c r="E12964" i="1"/>
  <c r="D6411" i="1"/>
  <c r="E6411" i="1"/>
  <c r="D6412" i="1"/>
  <c r="E6412" i="1"/>
  <c r="D6413" i="1"/>
  <c r="E6413" i="1"/>
  <c r="D6414" i="1"/>
  <c r="E6414" i="1"/>
  <c r="D6415" i="1"/>
  <c r="E6415" i="1"/>
  <c r="D6416" i="1"/>
  <c r="E6416" i="1"/>
  <c r="D6417" i="1"/>
  <c r="E6417" i="1"/>
  <c r="D7017" i="1"/>
  <c r="E7017" i="1"/>
  <c r="D6418" i="1"/>
  <c r="E6418" i="1"/>
  <c r="D6419" i="1"/>
  <c r="E6419" i="1"/>
  <c r="D6420" i="1"/>
  <c r="E6420" i="1"/>
  <c r="D6421" i="1"/>
  <c r="E6421" i="1"/>
  <c r="D6422" i="1"/>
  <c r="E6422" i="1"/>
  <c r="D6423" i="1"/>
  <c r="E6423" i="1"/>
  <c r="D7018" i="1"/>
  <c r="E7018" i="1"/>
  <c r="D392" i="1"/>
  <c r="E392" i="1"/>
  <c r="D6424" i="1"/>
  <c r="E6424" i="1"/>
  <c r="D6425" i="1"/>
  <c r="E6425" i="1"/>
  <c r="D6426" i="1"/>
  <c r="E6426" i="1"/>
  <c r="D6636" i="1"/>
  <c r="E6636" i="1"/>
  <c r="D6637" i="1"/>
  <c r="E6637" i="1"/>
  <c r="D6638" i="1"/>
  <c r="E6638" i="1"/>
  <c r="D7019" i="1"/>
  <c r="E7019" i="1"/>
  <c r="D6639" i="1"/>
  <c r="E6639" i="1"/>
  <c r="D6640" i="1"/>
  <c r="E6640" i="1"/>
  <c r="D6427" i="1"/>
  <c r="E6427" i="1"/>
  <c r="D6428" i="1"/>
  <c r="E6428" i="1"/>
  <c r="D6641" i="1"/>
  <c r="E6641" i="1"/>
  <c r="D6642" i="1"/>
  <c r="E6642" i="1"/>
  <c r="D6643" i="1"/>
  <c r="E6643" i="1"/>
  <c r="D6862" i="1"/>
  <c r="E6862" i="1"/>
  <c r="D6644" i="1"/>
  <c r="E6644" i="1"/>
  <c r="D6429" i="1"/>
  <c r="E6429" i="1"/>
  <c r="D6863" i="1"/>
  <c r="E6863" i="1"/>
  <c r="D12965" i="1"/>
  <c r="E12965" i="1"/>
  <c r="D12966" i="1"/>
  <c r="E12966" i="1"/>
  <c r="D12967" i="1"/>
  <c r="E12967" i="1"/>
  <c r="D12968" i="1"/>
  <c r="E12968" i="1"/>
  <c r="D12969" i="1"/>
  <c r="E12969" i="1"/>
  <c r="D12970" i="1"/>
  <c r="E12970" i="1"/>
  <c r="D12971" i="1"/>
  <c r="E12971" i="1"/>
  <c r="D12972" i="1"/>
  <c r="E12972" i="1"/>
  <c r="D12973" i="1"/>
  <c r="E12973" i="1"/>
  <c r="D12974" i="1"/>
  <c r="E12974" i="1"/>
  <c r="D12975" i="1"/>
  <c r="E12975" i="1"/>
  <c r="D12976" i="1"/>
  <c r="E12976" i="1"/>
  <c r="D12977" i="1"/>
  <c r="E12977" i="1"/>
  <c r="D12978" i="1"/>
  <c r="E12978" i="1"/>
  <c r="D6645" i="1"/>
  <c r="E6645" i="1"/>
  <c r="D12979" i="1"/>
  <c r="E12979" i="1"/>
  <c r="D12980" i="1"/>
  <c r="E12980" i="1"/>
  <c r="D12981" i="1"/>
  <c r="E12981" i="1"/>
  <c r="D12982" i="1"/>
  <c r="E12982" i="1"/>
  <c r="D12983" i="1"/>
  <c r="E12983" i="1"/>
  <c r="D12984" i="1"/>
  <c r="E12984" i="1"/>
  <c r="D12985" i="1"/>
  <c r="E12985" i="1"/>
  <c r="D12986" i="1"/>
  <c r="E12986" i="1"/>
  <c r="D12987" i="1"/>
  <c r="E12987" i="1"/>
  <c r="D12988" i="1"/>
  <c r="E12988" i="1"/>
  <c r="D12989" i="1"/>
  <c r="E12989" i="1"/>
  <c r="D12990" i="1"/>
  <c r="E12990" i="1"/>
  <c r="D12991" i="1"/>
  <c r="E12991" i="1"/>
  <c r="D12992" i="1"/>
  <c r="E12992" i="1"/>
  <c r="D12993" i="1"/>
  <c r="E12993" i="1"/>
  <c r="D12994" i="1"/>
  <c r="E12994" i="1"/>
  <c r="D12995" i="1"/>
  <c r="E12995" i="1"/>
  <c r="D12996" i="1"/>
  <c r="E12996" i="1"/>
  <c r="D6430" i="1"/>
  <c r="E6430" i="1"/>
  <c r="D12997" i="1"/>
  <c r="E12997" i="1"/>
  <c r="D12998" i="1"/>
  <c r="E12998" i="1"/>
  <c r="D12999" i="1"/>
  <c r="E12999" i="1"/>
  <c r="D13000" i="1"/>
  <c r="E13000" i="1"/>
  <c r="D13001" i="1"/>
  <c r="E13001" i="1"/>
  <c r="D13002" i="1"/>
  <c r="E13002" i="1"/>
  <c r="D6431" i="1"/>
  <c r="E6431" i="1"/>
  <c r="D6432" i="1"/>
  <c r="E6432" i="1"/>
  <c r="D393" i="1"/>
  <c r="E393" i="1"/>
  <c r="D13003" i="1"/>
  <c r="E13003" i="1"/>
  <c r="D13004" i="1"/>
  <c r="E13004" i="1"/>
  <c r="D13005" i="1"/>
  <c r="E13005" i="1"/>
  <c r="D13006" i="1"/>
  <c r="E13006" i="1"/>
  <c r="D13007" i="1"/>
  <c r="E13007" i="1"/>
  <c r="D13008" i="1"/>
  <c r="E13008" i="1"/>
  <c r="D13009" i="1"/>
  <c r="E13009" i="1"/>
  <c r="D6433" i="1"/>
  <c r="E6433" i="1"/>
  <c r="D13010" i="1"/>
  <c r="E13010" i="1"/>
  <c r="D13011" i="1"/>
  <c r="E13011" i="1"/>
  <c r="D13012" i="1"/>
  <c r="E13012" i="1"/>
  <c r="D13013" i="1"/>
  <c r="E13013" i="1"/>
  <c r="D13014" i="1"/>
  <c r="E13014" i="1"/>
  <c r="D6646" i="1"/>
  <c r="E6646" i="1"/>
  <c r="D6434" i="1"/>
  <c r="E6434" i="1"/>
  <c r="D13015" i="1"/>
  <c r="E13015" i="1"/>
  <c r="D13016" i="1"/>
  <c r="E13016" i="1"/>
  <c r="D6435" i="1"/>
  <c r="E6435" i="1"/>
  <c r="D13017" i="1"/>
  <c r="E13017" i="1"/>
  <c r="D6436" i="1"/>
  <c r="E6436" i="1"/>
  <c r="D13018" i="1"/>
  <c r="E13018" i="1"/>
  <c r="D7020" i="1"/>
  <c r="E7020" i="1"/>
  <c r="D13019" i="1"/>
  <c r="E13019" i="1"/>
  <c r="D13020" i="1"/>
  <c r="E13020" i="1"/>
  <c r="D7021" i="1"/>
  <c r="E7021" i="1"/>
  <c r="D13021" i="1"/>
  <c r="E13021" i="1"/>
  <c r="D13022" i="1"/>
  <c r="E13022" i="1"/>
  <c r="D13023" i="1"/>
  <c r="E13023" i="1"/>
  <c r="D13024" i="1"/>
  <c r="E13024" i="1"/>
  <c r="D13025" i="1"/>
  <c r="E13025" i="1"/>
  <c r="D13026" i="1"/>
  <c r="E13026" i="1"/>
  <c r="D13027" i="1"/>
  <c r="E13027" i="1"/>
  <c r="D6647" i="1"/>
  <c r="E6647" i="1"/>
  <c r="D7022" i="1"/>
  <c r="E7022" i="1"/>
  <c r="D13028" i="1"/>
  <c r="E13028" i="1"/>
  <c r="D13029" i="1"/>
  <c r="E13029" i="1"/>
  <c r="D6719" i="1"/>
  <c r="E6719" i="1"/>
  <c r="D13030" i="1"/>
  <c r="E13030" i="1"/>
  <c r="D13031" i="1"/>
  <c r="E13031" i="1"/>
  <c r="D6437" i="1"/>
  <c r="E6437" i="1"/>
  <c r="D13032" i="1"/>
  <c r="E13032" i="1"/>
  <c r="D13033" i="1"/>
  <c r="E13033" i="1"/>
  <c r="D13034" i="1"/>
  <c r="E13034" i="1"/>
  <c r="D13035" i="1"/>
  <c r="E13035" i="1"/>
  <c r="D13036" i="1"/>
  <c r="E13036" i="1"/>
  <c r="D13037" i="1"/>
  <c r="E13037" i="1"/>
  <c r="D13038" i="1"/>
  <c r="E13038" i="1"/>
  <c r="D6438" i="1"/>
  <c r="E6438" i="1"/>
  <c r="D13039" i="1"/>
  <c r="E13039" i="1"/>
  <c r="D13040" i="1"/>
  <c r="E13040" i="1"/>
  <c r="D6648" i="1"/>
  <c r="E6648" i="1"/>
  <c r="D13041" i="1"/>
  <c r="E13041" i="1"/>
  <c r="D13042" i="1"/>
  <c r="E13042" i="1"/>
  <c r="D6649" i="1"/>
  <c r="E6649" i="1"/>
  <c r="D7023" i="1"/>
  <c r="E7023" i="1"/>
  <c r="D6439" i="1"/>
  <c r="E6439" i="1"/>
  <c r="D13043" i="1"/>
  <c r="E13043" i="1"/>
  <c r="D13044" i="1"/>
  <c r="E13044" i="1"/>
  <c r="D13045" i="1"/>
  <c r="E13045" i="1"/>
  <c r="D13046" i="1"/>
  <c r="E13046" i="1"/>
  <c r="D6749" i="1"/>
  <c r="E6749" i="1"/>
  <c r="D13047" i="1"/>
  <c r="E13047" i="1"/>
  <c r="D6720" i="1"/>
  <c r="E6720" i="1"/>
  <c r="D13048" i="1"/>
  <c r="E13048" i="1"/>
  <c r="D7024" i="1"/>
  <c r="E7024" i="1"/>
  <c r="D13049" i="1"/>
  <c r="E13049" i="1"/>
  <c r="D13050" i="1"/>
  <c r="E13050" i="1"/>
  <c r="D13051" i="1"/>
  <c r="E13051" i="1"/>
  <c r="D6721" i="1"/>
  <c r="E6721" i="1"/>
  <c r="D6750" i="1"/>
  <c r="E6750" i="1"/>
  <c r="D7025" i="1"/>
  <c r="E7025" i="1"/>
  <c r="D13052" i="1"/>
  <c r="E13052" i="1"/>
  <c r="D13053" i="1"/>
  <c r="E13053" i="1"/>
  <c r="D6650" i="1"/>
  <c r="E6650" i="1"/>
  <c r="D13054" i="1"/>
  <c r="E13054" i="1"/>
  <c r="D13055" i="1"/>
  <c r="E13055" i="1"/>
  <c r="D6651" i="1"/>
  <c r="E6651" i="1"/>
  <c r="D13056" i="1"/>
  <c r="E13056" i="1"/>
  <c r="D13057" i="1"/>
  <c r="E13057" i="1"/>
  <c r="D13058" i="1"/>
  <c r="E13058" i="1"/>
  <c r="D13059" i="1"/>
  <c r="E13059" i="1"/>
  <c r="D13060" i="1"/>
  <c r="E13060" i="1"/>
  <c r="D13061" i="1"/>
  <c r="E13061" i="1"/>
  <c r="D13062" i="1"/>
  <c r="E13062" i="1"/>
  <c r="D13063" i="1"/>
  <c r="E13063" i="1"/>
  <c r="D13064" i="1"/>
  <c r="E13064" i="1"/>
  <c r="D394" i="1"/>
  <c r="E394" i="1"/>
  <c r="D395" i="1"/>
  <c r="E395" i="1"/>
  <c r="D13065" i="1"/>
  <c r="E13065" i="1"/>
  <c r="D13066" i="1"/>
  <c r="E13066" i="1"/>
  <c r="D6440" i="1"/>
  <c r="E6440" i="1"/>
  <c r="D6652" i="1"/>
  <c r="E6652" i="1"/>
  <c r="D6441" i="1"/>
  <c r="E6441" i="1"/>
  <c r="D7083" i="1"/>
  <c r="E7083" i="1"/>
  <c r="D13067" i="1"/>
  <c r="E13067" i="1"/>
  <c r="D13068" i="1"/>
  <c r="E13068" i="1"/>
  <c r="D13069" i="1"/>
  <c r="E13069" i="1"/>
  <c r="D13070" i="1"/>
  <c r="E13070" i="1"/>
  <c r="D13071" i="1"/>
  <c r="E13071" i="1"/>
  <c r="D13072" i="1"/>
  <c r="E13072" i="1"/>
  <c r="D13073" i="1"/>
  <c r="E13073" i="1"/>
  <c r="D13074" i="1"/>
  <c r="E13074" i="1"/>
  <c r="D13075" i="1"/>
  <c r="E13075" i="1"/>
  <c r="D13076" i="1"/>
  <c r="E13076" i="1"/>
  <c r="D396" i="1"/>
  <c r="E396" i="1"/>
  <c r="D13077" i="1"/>
  <c r="E13077" i="1"/>
  <c r="D13078" i="1"/>
  <c r="E13078" i="1"/>
  <c r="D6442" i="1"/>
  <c r="E6442" i="1"/>
  <c r="D6814" i="1"/>
  <c r="E6814" i="1"/>
  <c r="D6815" i="1"/>
  <c r="E6815" i="1"/>
  <c r="D7026" i="1"/>
  <c r="E7026" i="1"/>
  <c r="D6816" i="1"/>
  <c r="E6816" i="1"/>
  <c r="D6817" i="1"/>
  <c r="E6817" i="1"/>
  <c r="D7027" i="1"/>
  <c r="E7027" i="1"/>
  <c r="D7028" i="1"/>
  <c r="E7028" i="1"/>
  <c r="D6818" i="1"/>
  <c r="E6818" i="1"/>
  <c r="D6819" i="1"/>
  <c r="E6819" i="1"/>
  <c r="D7029" i="1"/>
  <c r="E7029" i="1"/>
  <c r="D6820" i="1"/>
  <c r="E6820" i="1"/>
  <c r="D7030" i="1"/>
  <c r="E7030" i="1"/>
  <c r="D7031" i="1"/>
  <c r="E7031" i="1"/>
  <c r="D7032" i="1"/>
  <c r="E7032" i="1"/>
  <c r="D397" i="1"/>
  <c r="E397" i="1"/>
  <c r="D13079" i="1"/>
  <c r="E13079" i="1"/>
  <c r="D398" i="1"/>
  <c r="E398" i="1"/>
  <c r="D6443" i="1"/>
  <c r="E6443" i="1"/>
  <c r="D6751" i="1"/>
  <c r="E6751" i="1"/>
  <c r="D6752" i="1"/>
  <c r="E6752" i="1"/>
  <c r="D6753" i="1"/>
  <c r="E6753" i="1"/>
  <c r="D6754" i="1"/>
  <c r="E6754" i="1"/>
  <c r="D13080" i="1"/>
  <c r="E13080" i="1"/>
  <c r="D6653" i="1"/>
  <c r="E6653" i="1"/>
  <c r="D6654" i="1"/>
  <c r="E6654" i="1"/>
  <c r="D6444" i="1"/>
  <c r="E6444" i="1"/>
  <c r="D6445" i="1"/>
  <c r="E6445" i="1"/>
  <c r="D6655" i="1"/>
  <c r="E6655" i="1"/>
  <c r="D6656" i="1"/>
  <c r="E6656" i="1"/>
  <c r="D6755" i="1"/>
  <c r="E6755" i="1"/>
  <c r="D6657" i="1"/>
  <c r="E6657" i="1"/>
  <c r="D6658" i="1"/>
  <c r="E6658" i="1"/>
  <c r="D6864" i="1"/>
  <c r="E6864" i="1"/>
  <c r="D6659" i="1"/>
  <c r="E6659" i="1"/>
  <c r="D7033" i="1"/>
  <c r="E7033" i="1"/>
  <c r="D7034" i="1"/>
  <c r="E7034" i="1"/>
  <c r="D13081" i="1"/>
  <c r="E13081" i="1"/>
  <c r="D13082" i="1"/>
  <c r="E13082" i="1"/>
  <c r="D13083" i="1"/>
  <c r="E13083" i="1"/>
  <c r="D6660" i="1"/>
  <c r="E6660" i="1"/>
  <c r="D13084" i="1"/>
  <c r="E13084" i="1"/>
  <c r="D13085" i="1"/>
  <c r="E13085" i="1"/>
  <c r="D13086" i="1"/>
  <c r="E13086" i="1"/>
  <c r="D6490" i="1"/>
  <c r="E6490" i="1"/>
  <c r="D7035" i="1"/>
  <c r="E7035" i="1"/>
  <c r="D6821" i="1"/>
  <c r="E6821" i="1"/>
  <c r="D13087" i="1"/>
  <c r="E13087" i="1"/>
  <c r="D13088" i="1"/>
  <c r="E13088" i="1"/>
  <c r="D7084" i="1"/>
  <c r="E7084" i="1"/>
  <c r="D13089" i="1"/>
  <c r="E13089" i="1"/>
  <c r="D13090" i="1"/>
  <c r="E13090" i="1"/>
  <c r="D13091" i="1"/>
  <c r="E13091" i="1"/>
  <c r="D13092" i="1"/>
  <c r="E13092" i="1"/>
  <c r="D13093" i="1"/>
  <c r="E13093" i="1"/>
  <c r="D7085" i="1"/>
  <c r="E7085" i="1"/>
  <c r="D6661" i="1"/>
  <c r="E6661" i="1"/>
  <c r="D13094" i="1"/>
  <c r="E13094" i="1"/>
  <c r="D13095" i="1"/>
  <c r="E13095" i="1"/>
  <c r="D13096" i="1"/>
  <c r="E13096" i="1"/>
  <c r="D13097" i="1"/>
  <c r="E13097" i="1"/>
  <c r="D13098" i="1"/>
  <c r="E13098" i="1"/>
  <c r="D13099" i="1"/>
  <c r="E13099" i="1"/>
  <c r="D7086" i="1"/>
  <c r="E7086" i="1"/>
  <c r="D13100" i="1"/>
  <c r="E13100" i="1"/>
  <c r="D13101" i="1"/>
  <c r="E13101" i="1"/>
  <c r="D13102" i="1"/>
  <c r="E13102" i="1"/>
  <c r="D13103" i="1"/>
  <c r="E13103" i="1"/>
  <c r="D13104" i="1"/>
  <c r="E13104" i="1"/>
  <c r="D6446" i="1"/>
  <c r="E6446" i="1"/>
  <c r="D6491" i="1"/>
  <c r="E6491" i="1"/>
  <c r="D6662" i="1"/>
  <c r="E6662" i="1"/>
  <c r="D13105" i="1"/>
  <c r="E13105" i="1"/>
  <c r="D13106" i="1"/>
  <c r="E13106" i="1"/>
  <c r="D6663" i="1"/>
  <c r="E6663" i="1"/>
  <c r="D13107" i="1"/>
  <c r="E13107" i="1"/>
  <c r="D6447" i="1"/>
  <c r="E6447" i="1"/>
  <c r="D13108" i="1"/>
  <c r="E13108" i="1"/>
  <c r="D6664" i="1"/>
  <c r="E6664" i="1"/>
  <c r="D13109" i="1"/>
  <c r="E13109" i="1"/>
  <c r="D399" i="1"/>
  <c r="E399" i="1"/>
  <c r="D400" i="1"/>
  <c r="E400" i="1"/>
  <c r="D13110" i="1"/>
  <c r="E13110" i="1"/>
  <c r="D6722" i="1"/>
  <c r="E6722" i="1"/>
  <c r="D13111" i="1"/>
  <c r="E13111" i="1"/>
  <c r="D13112" i="1"/>
  <c r="E13112" i="1"/>
  <c r="D401" i="1"/>
  <c r="E401" i="1"/>
  <c r="D13113" i="1"/>
  <c r="E13113" i="1"/>
  <c r="D6822" i="1"/>
  <c r="E6822" i="1"/>
  <c r="D6665" i="1"/>
  <c r="E6665" i="1"/>
  <c r="D6666" i="1"/>
  <c r="E6666" i="1"/>
  <c r="D13114" i="1"/>
  <c r="E13114" i="1"/>
  <c r="D13115" i="1"/>
  <c r="E13115" i="1"/>
  <c r="D6823" i="1"/>
  <c r="E6823" i="1"/>
  <c r="D6824" i="1"/>
  <c r="E6824" i="1"/>
  <c r="D13116" i="1"/>
  <c r="E13116" i="1"/>
  <c r="D13117" i="1"/>
  <c r="E13117" i="1"/>
  <c r="D13118" i="1"/>
  <c r="E13118" i="1"/>
  <c r="D13119" i="1"/>
  <c r="E13119" i="1"/>
  <c r="D13120" i="1"/>
  <c r="E13120" i="1"/>
  <c r="D13121" i="1"/>
  <c r="E13121" i="1"/>
  <c r="D13122" i="1"/>
  <c r="E13122" i="1"/>
  <c r="D13123" i="1"/>
  <c r="E13123" i="1"/>
  <c r="D13124" i="1"/>
  <c r="E13124" i="1"/>
  <c r="D13125" i="1"/>
  <c r="E13125" i="1"/>
  <c r="D6667" i="1"/>
  <c r="E6667" i="1"/>
  <c r="D13126" i="1"/>
  <c r="E13126" i="1"/>
  <c r="D13127" i="1"/>
  <c r="E13127" i="1"/>
  <c r="D13128" i="1"/>
  <c r="E13128" i="1"/>
  <c r="D6756" i="1"/>
  <c r="E6756" i="1"/>
  <c r="D13129" i="1"/>
  <c r="E13129" i="1"/>
  <c r="D7036" i="1"/>
  <c r="E7036" i="1"/>
  <c r="D13130" i="1"/>
  <c r="E13130" i="1"/>
  <c r="D13131" i="1"/>
  <c r="E13131" i="1"/>
  <c r="D13132" i="1"/>
  <c r="E13132" i="1"/>
  <c r="D13133" i="1"/>
  <c r="E13133" i="1"/>
  <c r="D6492" i="1"/>
  <c r="E6492" i="1"/>
  <c r="D13134" i="1"/>
  <c r="E13134" i="1"/>
  <c r="D13135" i="1"/>
  <c r="E13135" i="1"/>
  <c r="D13136" i="1"/>
  <c r="E13136" i="1"/>
  <c r="D13137" i="1"/>
  <c r="E13137" i="1"/>
  <c r="D13138" i="1"/>
  <c r="E13138" i="1"/>
  <c r="D13139" i="1"/>
  <c r="E13139" i="1"/>
  <c r="D6825" i="1"/>
  <c r="E6825" i="1"/>
  <c r="D13140" i="1"/>
  <c r="E13140" i="1"/>
  <c r="D13141" i="1"/>
  <c r="E13141" i="1"/>
  <c r="D6448" i="1"/>
  <c r="E6448" i="1"/>
  <c r="D13142" i="1"/>
  <c r="E13142" i="1"/>
  <c r="D13143" i="1"/>
  <c r="E13143" i="1"/>
  <c r="D6668" i="1"/>
  <c r="E6668" i="1"/>
  <c r="D6449" i="1"/>
  <c r="E6449" i="1"/>
  <c r="D6450" i="1"/>
  <c r="E6450" i="1"/>
  <c r="D402" i="1"/>
  <c r="E402" i="1"/>
  <c r="D13144" i="1"/>
  <c r="E13144" i="1"/>
  <c r="D7037" i="1"/>
  <c r="E7037" i="1"/>
  <c r="D13145" i="1"/>
  <c r="E13145" i="1"/>
  <c r="D403" i="1"/>
  <c r="E403" i="1"/>
  <c r="D7038" i="1"/>
  <c r="E7038" i="1"/>
  <c r="D13146" i="1"/>
  <c r="E13146" i="1"/>
  <c r="D6451" i="1"/>
  <c r="E6451" i="1"/>
  <c r="D6669" i="1"/>
  <c r="E6669" i="1"/>
  <c r="D13147" i="1"/>
  <c r="E13147" i="1"/>
  <c r="D13148" i="1"/>
  <c r="E13148" i="1"/>
  <c r="D13149" i="1"/>
  <c r="E13149" i="1"/>
  <c r="D6757" i="1"/>
  <c r="E6757" i="1"/>
  <c r="D13150" i="1"/>
  <c r="E13150" i="1"/>
  <c r="D6452" i="1"/>
  <c r="E6452" i="1"/>
  <c r="D13151" i="1"/>
  <c r="E13151" i="1"/>
  <c r="D6670" i="1"/>
  <c r="E6670" i="1"/>
  <c r="D6758" i="1"/>
  <c r="E6758" i="1"/>
  <c r="D6759" i="1"/>
  <c r="E6759" i="1"/>
  <c r="D6760" i="1"/>
  <c r="E6760" i="1"/>
  <c r="D6761" i="1"/>
  <c r="E6761" i="1"/>
  <c r="D6762" i="1"/>
  <c r="E6762" i="1"/>
  <c r="D6763" i="1"/>
  <c r="E6763" i="1"/>
  <c r="D13152" i="1"/>
  <c r="E13152" i="1"/>
  <c r="D13153" i="1"/>
  <c r="E13153" i="1"/>
  <c r="D13154" i="1"/>
  <c r="E13154" i="1"/>
  <c r="D13155" i="1"/>
  <c r="E13155" i="1"/>
  <c r="D6453" i="1"/>
  <c r="E6453" i="1"/>
  <c r="D13156" i="1"/>
  <c r="E13156" i="1"/>
  <c r="D13157" i="1"/>
  <c r="E13157" i="1"/>
  <c r="D13158" i="1"/>
  <c r="E13158" i="1"/>
  <c r="D6454" i="1"/>
  <c r="E6454" i="1"/>
  <c r="D13159" i="1"/>
  <c r="E13159" i="1"/>
  <c r="D13160" i="1"/>
  <c r="E13160" i="1"/>
  <c r="D6671" i="1"/>
  <c r="E6671" i="1"/>
  <c r="D13161" i="1"/>
  <c r="E13161" i="1"/>
  <c r="D13162" i="1"/>
  <c r="E13162" i="1"/>
  <c r="D7157" i="1"/>
  <c r="E7157" i="1"/>
  <c r="D7660" i="1"/>
  <c r="E7660" i="1"/>
  <c r="D7158" i="1"/>
  <c r="E7158" i="1"/>
  <c r="D7159" i="1"/>
  <c r="E7159" i="1"/>
  <c r="D7160" i="1"/>
  <c r="E7160" i="1"/>
  <c r="D8451" i="1"/>
  <c r="E8451" i="1"/>
  <c r="D7303" i="1"/>
  <c r="E7303" i="1"/>
  <c r="D7161" i="1"/>
  <c r="E7161" i="1"/>
  <c r="D7162" i="1"/>
  <c r="E7162" i="1"/>
  <c r="D8452" i="1"/>
  <c r="E8452" i="1"/>
  <c r="D7163" i="1"/>
  <c r="E7163" i="1"/>
  <c r="D7661" i="1"/>
  <c r="E7661" i="1"/>
  <c r="D7662" i="1"/>
  <c r="E7662" i="1"/>
  <c r="D7663" i="1"/>
  <c r="E7663" i="1"/>
  <c r="D7664" i="1"/>
  <c r="E7664" i="1"/>
  <c r="D7665" i="1"/>
  <c r="E7665" i="1"/>
  <c r="D7666" i="1"/>
  <c r="E7666" i="1"/>
  <c r="D7667" i="1"/>
  <c r="E7667" i="1"/>
  <c r="D7668" i="1"/>
  <c r="E7668" i="1"/>
  <c r="D7669" i="1"/>
  <c r="E7669" i="1"/>
  <c r="D7670" i="1"/>
  <c r="E7670" i="1"/>
  <c r="D7486" i="1"/>
  <c r="E7486" i="1"/>
  <c r="D7487" i="1"/>
  <c r="E7487" i="1"/>
  <c r="D7488" i="1"/>
  <c r="E7488" i="1"/>
  <c r="D7671" i="1"/>
  <c r="E7671" i="1"/>
  <c r="D7672" i="1"/>
  <c r="E7672" i="1"/>
  <c r="D7673" i="1"/>
  <c r="E7673" i="1"/>
  <c r="D7489" i="1"/>
  <c r="E7489" i="1"/>
  <c r="D7490" i="1"/>
  <c r="E7490" i="1"/>
  <c r="D7491" i="1"/>
  <c r="E7491" i="1"/>
  <c r="D7304" i="1"/>
  <c r="E7304" i="1"/>
  <c r="D7305" i="1"/>
  <c r="E7305" i="1"/>
  <c r="D7306" i="1"/>
  <c r="E7306" i="1"/>
  <c r="D8453" i="1"/>
  <c r="E8453" i="1"/>
  <c r="D8454" i="1"/>
  <c r="E8454" i="1"/>
  <c r="D8455" i="1"/>
  <c r="E8455" i="1"/>
  <c r="D8456" i="1"/>
  <c r="E8456" i="1"/>
  <c r="D7674" i="1"/>
  <c r="E7674" i="1"/>
  <c r="D7164" i="1"/>
  <c r="E7164" i="1"/>
  <c r="D8457" i="1"/>
  <c r="E8457" i="1"/>
  <c r="D8458" i="1"/>
  <c r="E8458" i="1"/>
  <c r="D8459" i="1"/>
  <c r="E8459" i="1"/>
  <c r="D7307" i="1"/>
  <c r="E7307" i="1"/>
  <c r="D7675" i="1"/>
  <c r="E7675" i="1"/>
  <c r="D7492" i="1"/>
  <c r="E7492" i="1"/>
  <c r="D7493" i="1"/>
  <c r="E7493" i="1"/>
  <c r="D7494" i="1"/>
  <c r="E7494" i="1"/>
  <c r="D7676" i="1"/>
  <c r="E7676" i="1"/>
  <c r="D8460" i="1"/>
  <c r="E8460" i="1"/>
  <c r="D8461" i="1"/>
  <c r="E8461" i="1"/>
  <c r="D8462" i="1"/>
  <c r="E8462" i="1"/>
  <c r="D8463" i="1"/>
  <c r="E8463" i="1"/>
  <c r="D8464" i="1"/>
  <c r="E8464" i="1"/>
  <c r="D8465" i="1"/>
  <c r="E8465" i="1"/>
  <c r="D7087" i="1"/>
  <c r="E7087" i="1"/>
  <c r="D7088" i="1"/>
  <c r="E7088" i="1"/>
  <c r="D7677" i="1"/>
  <c r="E7677" i="1"/>
  <c r="D7678" i="1"/>
  <c r="E7678" i="1"/>
  <c r="D7679" i="1"/>
  <c r="E7679" i="1"/>
  <c r="D7680" i="1"/>
  <c r="E7680" i="1"/>
  <c r="D7681" i="1"/>
  <c r="E7681" i="1"/>
  <c r="D7682" i="1"/>
  <c r="E7682" i="1"/>
  <c r="D7683" i="1"/>
  <c r="E7683" i="1"/>
  <c r="D7684" i="1"/>
  <c r="E7684" i="1"/>
  <c r="D8466" i="1"/>
  <c r="E8466" i="1"/>
  <c r="D7308" i="1"/>
  <c r="E7308" i="1"/>
  <c r="D7495" i="1"/>
  <c r="E7495" i="1"/>
  <c r="D7685" i="1"/>
  <c r="E7685" i="1"/>
  <c r="D7686" i="1"/>
  <c r="E7686" i="1"/>
  <c r="D7309" i="1"/>
  <c r="E7309" i="1"/>
  <c r="D7687" i="1"/>
  <c r="E7687" i="1"/>
  <c r="D8467" i="1"/>
  <c r="E8467" i="1"/>
  <c r="D8468" i="1"/>
  <c r="E8468" i="1"/>
  <c r="D7165" i="1"/>
  <c r="E7165" i="1"/>
  <c r="D7496" i="1"/>
  <c r="E7496" i="1"/>
  <c r="D8469" i="1"/>
  <c r="E8469" i="1"/>
  <c r="D8470" i="1"/>
  <c r="E8470" i="1"/>
  <c r="D7497" i="1"/>
  <c r="E7497" i="1"/>
  <c r="D7688" i="1"/>
  <c r="E7688" i="1"/>
  <c r="D7689" i="1"/>
  <c r="E7689" i="1"/>
  <c r="D7690" i="1"/>
  <c r="E7690" i="1"/>
  <c r="D7691" i="1"/>
  <c r="E7691" i="1"/>
  <c r="D7498" i="1"/>
  <c r="E7498" i="1"/>
  <c r="D7499" i="1"/>
  <c r="E7499" i="1"/>
  <c r="D7310" i="1"/>
  <c r="E7310" i="1"/>
  <c r="D8471" i="1"/>
  <c r="E8471" i="1"/>
  <c r="D7692" i="1"/>
  <c r="E7692" i="1"/>
  <c r="D8472" i="1"/>
  <c r="E8472" i="1"/>
  <c r="D7693" i="1"/>
  <c r="E7693" i="1"/>
  <c r="D7500" i="1"/>
  <c r="E7500" i="1"/>
  <c r="D8473" i="1"/>
  <c r="E8473" i="1"/>
  <c r="D7311" i="1"/>
  <c r="E7311" i="1"/>
  <c r="D7694" i="1"/>
  <c r="E7694" i="1"/>
  <c r="D7695" i="1"/>
  <c r="E7695" i="1"/>
  <c r="D7696" i="1"/>
  <c r="E7696" i="1"/>
  <c r="D7697" i="1"/>
  <c r="E7697" i="1"/>
  <c r="D7312" i="1"/>
  <c r="E7312" i="1"/>
  <c r="D7313" i="1"/>
  <c r="E7313" i="1"/>
  <c r="D8474" i="1"/>
  <c r="E8474" i="1"/>
  <c r="D8475" i="1"/>
  <c r="E8475" i="1"/>
  <c r="D7698" i="1"/>
  <c r="E7698" i="1"/>
  <c r="D7699" i="1"/>
  <c r="E7699" i="1"/>
  <c r="D7700" i="1"/>
  <c r="E7700" i="1"/>
  <c r="D8476" i="1"/>
  <c r="E8476" i="1"/>
  <c r="D7501" i="1"/>
  <c r="E7501" i="1"/>
  <c r="D8477" i="1"/>
  <c r="E8477" i="1"/>
  <c r="D7701" i="1"/>
  <c r="E7701" i="1"/>
  <c r="D7702" i="1"/>
  <c r="E7702" i="1"/>
  <c r="D7703" i="1"/>
  <c r="E7703" i="1"/>
  <c r="D8478" i="1"/>
  <c r="E8478" i="1"/>
  <c r="D7704" i="1"/>
  <c r="E7704" i="1"/>
  <c r="D7705" i="1"/>
  <c r="E7705" i="1"/>
  <c r="D7706" i="1"/>
  <c r="E7706" i="1"/>
  <c r="D7707" i="1"/>
  <c r="E7707" i="1"/>
  <c r="D7314" i="1"/>
  <c r="E7314" i="1"/>
  <c r="D7315" i="1"/>
  <c r="E7315" i="1"/>
  <c r="D7089" i="1"/>
  <c r="E7089" i="1"/>
  <c r="D7708" i="1"/>
  <c r="E7708" i="1"/>
  <c r="D8479" i="1"/>
  <c r="E8479" i="1"/>
  <c r="D8480" i="1"/>
  <c r="E8480" i="1"/>
  <c r="D8481" i="1"/>
  <c r="E8481" i="1"/>
  <c r="D8482" i="1"/>
  <c r="E8482" i="1"/>
  <c r="D8483" i="1"/>
  <c r="E8483" i="1"/>
  <c r="D8484" i="1"/>
  <c r="E8484" i="1"/>
  <c r="D8485" i="1"/>
  <c r="E8485" i="1"/>
  <c r="D8486" i="1"/>
  <c r="E8486" i="1"/>
  <c r="D7166" i="1"/>
  <c r="E7166" i="1"/>
  <c r="D7709" i="1"/>
  <c r="E7709" i="1"/>
  <c r="D8487" i="1"/>
  <c r="E8487" i="1"/>
  <c r="D8488" i="1"/>
  <c r="E8488" i="1"/>
  <c r="D8489" i="1"/>
  <c r="E8489" i="1"/>
  <c r="D7710" i="1"/>
  <c r="E7710" i="1"/>
  <c r="D7502" i="1"/>
  <c r="E7502" i="1"/>
  <c r="D7316" i="1"/>
  <c r="E7316" i="1"/>
  <c r="D7503" i="1"/>
  <c r="E7503" i="1"/>
  <c r="D7711" i="1"/>
  <c r="E7711" i="1"/>
  <c r="D8490" i="1"/>
  <c r="E8490" i="1"/>
  <c r="D8491" i="1"/>
  <c r="E8491" i="1"/>
  <c r="D8492" i="1"/>
  <c r="E8492" i="1"/>
  <c r="D7712" i="1"/>
  <c r="E7712" i="1"/>
  <c r="D7713" i="1"/>
  <c r="E7713" i="1"/>
  <c r="D7714" i="1"/>
  <c r="E7714" i="1"/>
  <c r="D7715" i="1"/>
  <c r="E7715" i="1"/>
  <c r="D7716" i="1"/>
  <c r="E7716" i="1"/>
  <c r="D7717" i="1"/>
  <c r="E7717" i="1"/>
  <c r="D7718" i="1"/>
  <c r="E7718" i="1"/>
  <c r="D7719" i="1"/>
  <c r="E7719" i="1"/>
  <c r="D7720" i="1"/>
  <c r="E7720" i="1"/>
  <c r="D7504" i="1"/>
  <c r="E7504" i="1"/>
  <c r="D7721" i="1"/>
  <c r="E7721" i="1"/>
  <c r="D7722" i="1"/>
  <c r="E7722" i="1"/>
  <c r="D8493" i="1"/>
  <c r="E8493" i="1"/>
  <c r="D7167" i="1"/>
  <c r="E7167" i="1"/>
  <c r="D7723" i="1"/>
  <c r="E7723" i="1"/>
  <c r="D7724" i="1"/>
  <c r="E7724" i="1"/>
  <c r="D7725" i="1"/>
  <c r="E7725" i="1"/>
  <c r="D7726" i="1"/>
  <c r="E7726" i="1"/>
  <c r="D7727" i="1"/>
  <c r="E7727" i="1"/>
  <c r="D7728" i="1"/>
  <c r="E7728" i="1"/>
  <c r="D7505" i="1"/>
  <c r="E7505" i="1"/>
  <c r="D7506" i="1"/>
  <c r="E7506" i="1"/>
  <c r="D7507" i="1"/>
  <c r="E7507" i="1"/>
  <c r="D7317" i="1"/>
  <c r="E7317" i="1"/>
  <c r="D8494" i="1"/>
  <c r="E8494" i="1"/>
  <c r="D8495" i="1"/>
  <c r="E8495" i="1"/>
  <c r="D8496" i="1"/>
  <c r="E8496" i="1"/>
  <c r="D8497" i="1"/>
  <c r="E8497" i="1"/>
  <c r="D8498" i="1"/>
  <c r="E8498" i="1"/>
  <c r="D8499" i="1"/>
  <c r="E8499" i="1"/>
  <c r="D8500" i="1"/>
  <c r="E8500" i="1"/>
  <c r="D8501" i="1"/>
  <c r="E8501" i="1"/>
  <c r="D7168" i="1"/>
  <c r="E7168" i="1"/>
  <c r="D7729" i="1"/>
  <c r="E7729" i="1"/>
  <c r="D8502" i="1"/>
  <c r="E8502" i="1"/>
  <c r="D8503" i="1"/>
  <c r="E8503" i="1"/>
  <c r="D8504" i="1"/>
  <c r="E8504" i="1"/>
  <c r="D8505" i="1"/>
  <c r="E8505" i="1"/>
  <c r="D7730" i="1"/>
  <c r="E7730" i="1"/>
  <c r="D7731" i="1"/>
  <c r="E7731" i="1"/>
  <c r="D7732" i="1"/>
  <c r="E7732" i="1"/>
  <c r="D7733" i="1"/>
  <c r="E7733" i="1"/>
  <c r="D7734" i="1"/>
  <c r="E7734" i="1"/>
  <c r="D7735" i="1"/>
  <c r="E7735" i="1"/>
  <c r="D7169" i="1"/>
  <c r="E7169" i="1"/>
  <c r="D404" i="1"/>
  <c r="E404" i="1"/>
  <c r="D405" i="1"/>
  <c r="E405" i="1"/>
  <c r="D406" i="1"/>
  <c r="E406" i="1"/>
  <c r="D407" i="1"/>
  <c r="E407" i="1"/>
  <c r="D7090" i="1"/>
  <c r="E7090" i="1"/>
  <c r="D408" i="1"/>
  <c r="E408" i="1"/>
  <c r="D7170" i="1"/>
  <c r="E7170" i="1"/>
  <c r="D8506" i="1"/>
  <c r="E8506" i="1"/>
  <c r="D7736" i="1"/>
  <c r="E7736" i="1"/>
  <c r="D7737" i="1"/>
  <c r="E7737" i="1"/>
  <c r="D7738" i="1"/>
  <c r="E7738" i="1"/>
  <c r="D7739" i="1"/>
  <c r="E7739" i="1"/>
  <c r="D7740" i="1"/>
  <c r="E7740" i="1"/>
  <c r="D7741" i="1"/>
  <c r="E7741" i="1"/>
  <c r="D7742" i="1"/>
  <c r="E7742" i="1"/>
  <c r="D7743" i="1"/>
  <c r="E7743" i="1"/>
  <c r="D7744" i="1"/>
  <c r="E7744" i="1"/>
  <c r="D7091" i="1"/>
  <c r="E7091" i="1"/>
  <c r="D7092" i="1"/>
  <c r="E7092" i="1"/>
  <c r="D7508" i="1"/>
  <c r="E7508" i="1"/>
  <c r="D8507" i="1"/>
  <c r="E8507" i="1"/>
  <c r="D8508" i="1"/>
  <c r="E8508" i="1"/>
  <c r="D8509" i="1"/>
  <c r="E8509" i="1"/>
  <c r="D8510" i="1"/>
  <c r="E8510" i="1"/>
  <c r="D8511" i="1"/>
  <c r="E8511" i="1"/>
  <c r="D7745" i="1"/>
  <c r="E7745" i="1"/>
  <c r="D8512" i="1"/>
  <c r="E8512" i="1"/>
  <c r="D7509" i="1"/>
  <c r="E7509" i="1"/>
  <c r="D7746" i="1"/>
  <c r="E7746" i="1"/>
  <c r="D409" i="1"/>
  <c r="E409" i="1"/>
  <c r="D7747" i="1"/>
  <c r="E7747" i="1"/>
  <c r="D7748" i="1"/>
  <c r="E7748" i="1"/>
  <c r="D7749" i="1"/>
  <c r="E7749" i="1"/>
  <c r="D7750" i="1"/>
  <c r="E7750" i="1"/>
  <c r="D410" i="1"/>
  <c r="E410" i="1"/>
  <c r="D8513" i="1"/>
  <c r="E8513" i="1"/>
  <c r="D8514" i="1"/>
  <c r="E8514" i="1"/>
  <c r="D7751" i="1"/>
  <c r="E7751" i="1"/>
  <c r="D7318" i="1"/>
  <c r="E7318" i="1"/>
  <c r="D7752" i="1"/>
  <c r="E7752" i="1"/>
  <c r="D7753" i="1"/>
  <c r="E7753" i="1"/>
  <c r="D8515" i="1"/>
  <c r="E8515" i="1"/>
  <c r="D8516" i="1"/>
  <c r="E8516" i="1"/>
  <c r="D8517" i="1"/>
  <c r="E8517" i="1"/>
  <c r="D8518" i="1"/>
  <c r="E8518" i="1"/>
  <c r="D7754" i="1"/>
  <c r="E7754" i="1"/>
  <c r="D8519" i="1"/>
  <c r="E8519" i="1"/>
  <c r="D8520" i="1"/>
  <c r="E8520" i="1"/>
  <c r="D8521" i="1"/>
  <c r="E8521" i="1"/>
  <c r="D7755" i="1"/>
  <c r="E7755" i="1"/>
  <c r="D7319" i="1"/>
  <c r="E7319" i="1"/>
  <c r="D8522" i="1"/>
  <c r="E8522" i="1"/>
  <c r="D8523" i="1"/>
  <c r="E8523" i="1"/>
  <c r="D7756" i="1"/>
  <c r="E7756" i="1"/>
  <c r="D7320" i="1"/>
  <c r="E7320" i="1"/>
  <c r="D7321" i="1"/>
  <c r="E7321" i="1"/>
  <c r="D7322" i="1"/>
  <c r="E7322" i="1"/>
  <c r="D7323" i="1"/>
  <c r="E7323" i="1"/>
  <c r="D7324" i="1"/>
  <c r="E7324" i="1"/>
  <c r="D7325" i="1"/>
  <c r="E7325" i="1"/>
  <c r="D7326" i="1"/>
  <c r="E7326" i="1"/>
  <c r="D7093" i="1"/>
  <c r="E7093" i="1"/>
  <c r="D7327" i="1"/>
  <c r="E7327" i="1"/>
  <c r="D7328" i="1"/>
  <c r="E7328" i="1"/>
  <c r="D7329" i="1"/>
  <c r="E7329" i="1"/>
  <c r="D7757" i="1"/>
  <c r="E7757" i="1"/>
  <c r="D7758" i="1"/>
  <c r="E7758" i="1"/>
  <c r="D7759" i="1"/>
  <c r="E7759" i="1"/>
  <c r="D7760" i="1"/>
  <c r="E7760" i="1"/>
  <c r="D7761" i="1"/>
  <c r="E7761" i="1"/>
  <c r="D7762" i="1"/>
  <c r="E7762" i="1"/>
  <c r="D7763" i="1"/>
  <c r="E7763" i="1"/>
  <c r="D7764" i="1"/>
  <c r="E7764" i="1"/>
  <c r="D7765" i="1"/>
  <c r="E7765" i="1"/>
  <c r="D7766" i="1"/>
  <c r="E7766" i="1"/>
  <c r="D7767" i="1"/>
  <c r="E7767" i="1"/>
  <c r="D8524" i="1"/>
  <c r="E8524" i="1"/>
  <c r="D7768" i="1"/>
  <c r="E7768" i="1"/>
  <c r="D7769" i="1"/>
  <c r="E7769" i="1"/>
  <c r="D7770" i="1"/>
  <c r="E7770" i="1"/>
  <c r="D7771" i="1"/>
  <c r="E7771" i="1"/>
  <c r="D7772" i="1"/>
  <c r="E7772" i="1"/>
  <c r="D7773" i="1"/>
  <c r="E7773" i="1"/>
  <c r="D7774" i="1"/>
  <c r="E7774" i="1"/>
  <c r="D7775" i="1"/>
  <c r="E7775" i="1"/>
  <c r="D7776" i="1"/>
  <c r="E7776" i="1"/>
  <c r="D7777" i="1"/>
  <c r="E7777" i="1"/>
  <c r="D7510" i="1"/>
  <c r="E7510" i="1"/>
  <c r="D7330" i="1"/>
  <c r="E7330" i="1"/>
  <c r="D7331" i="1"/>
  <c r="E7331" i="1"/>
  <c r="D8525" i="1"/>
  <c r="E8525" i="1"/>
  <c r="D8526" i="1"/>
  <c r="E8526" i="1"/>
  <c r="D8527" i="1"/>
  <c r="E8527" i="1"/>
  <c r="D8528" i="1"/>
  <c r="E8528" i="1"/>
  <c r="D411" i="1"/>
  <c r="E411" i="1"/>
  <c r="D7332" i="1"/>
  <c r="E7332" i="1"/>
  <c r="D8529" i="1"/>
  <c r="E8529" i="1"/>
  <c r="D8530" i="1"/>
  <c r="E8530" i="1"/>
  <c r="D8531" i="1"/>
  <c r="E8531" i="1"/>
  <c r="D8532" i="1"/>
  <c r="E8532" i="1"/>
  <c r="D7171" i="1"/>
  <c r="E7171" i="1"/>
  <c r="D412" i="1"/>
  <c r="E412" i="1"/>
  <c r="D7172" i="1"/>
  <c r="E7172" i="1"/>
  <c r="D7511" i="1"/>
  <c r="E7511" i="1"/>
  <c r="D7512" i="1"/>
  <c r="E7512" i="1"/>
  <c r="D7513" i="1"/>
  <c r="E7513" i="1"/>
  <c r="D7778" i="1"/>
  <c r="E7778" i="1"/>
  <c r="D7094" i="1"/>
  <c r="E7094" i="1"/>
  <c r="D8533" i="1"/>
  <c r="E8533" i="1"/>
  <c r="D413" i="1"/>
  <c r="E413" i="1"/>
  <c r="D8534" i="1"/>
  <c r="E8534" i="1"/>
  <c r="D7333" i="1"/>
  <c r="E7333" i="1"/>
  <c r="D7514" i="1"/>
  <c r="E7514" i="1"/>
  <c r="D7779" i="1"/>
  <c r="E7779" i="1"/>
  <c r="D7780" i="1"/>
  <c r="E7780" i="1"/>
  <c r="D7781" i="1"/>
  <c r="E7781" i="1"/>
  <c r="D7782" i="1"/>
  <c r="E7782" i="1"/>
  <c r="D7783" i="1"/>
  <c r="E7783" i="1"/>
  <c r="D7784" i="1"/>
  <c r="E7784" i="1"/>
  <c r="D8535" i="1"/>
  <c r="E8535" i="1"/>
  <c r="D7785" i="1"/>
  <c r="E7785" i="1"/>
  <c r="D7173" i="1"/>
  <c r="E7173" i="1"/>
  <c r="D7786" i="1"/>
  <c r="E7786" i="1"/>
  <c r="D7334" i="1"/>
  <c r="E7334" i="1"/>
  <c r="D7335" i="1"/>
  <c r="E7335" i="1"/>
  <c r="D7174" i="1"/>
  <c r="E7174" i="1"/>
  <c r="D7787" i="1"/>
  <c r="E7787" i="1"/>
  <c r="D7788" i="1"/>
  <c r="E7788" i="1"/>
  <c r="D7789" i="1"/>
  <c r="E7789" i="1"/>
  <c r="D7175" i="1"/>
  <c r="E7175" i="1"/>
  <c r="D8536" i="1"/>
  <c r="E8536" i="1"/>
  <c r="D8537" i="1"/>
  <c r="E8537" i="1"/>
  <c r="D8538" i="1"/>
  <c r="E8538" i="1"/>
  <c r="D8539" i="1"/>
  <c r="E8539" i="1"/>
  <c r="D7790" i="1"/>
  <c r="E7790" i="1"/>
  <c r="D7336" i="1"/>
  <c r="E7336" i="1"/>
  <c r="D8540" i="1"/>
  <c r="E8540" i="1"/>
  <c r="D8541" i="1"/>
  <c r="E8541" i="1"/>
  <c r="D8542" i="1"/>
  <c r="E8542" i="1"/>
  <c r="D8543" i="1"/>
  <c r="E8543" i="1"/>
  <c r="D7337" i="1"/>
  <c r="E7337" i="1"/>
  <c r="D7338" i="1"/>
  <c r="E7338" i="1"/>
  <c r="D7339" i="1"/>
  <c r="E7339" i="1"/>
  <c r="D7340" i="1"/>
  <c r="E7340" i="1"/>
  <c r="D7791" i="1"/>
  <c r="E7791" i="1"/>
  <c r="D8544" i="1"/>
  <c r="E8544" i="1"/>
  <c r="D7792" i="1"/>
  <c r="E7792" i="1"/>
  <c r="D8545" i="1"/>
  <c r="E8545" i="1"/>
  <c r="D8546" i="1"/>
  <c r="E8546" i="1"/>
  <c r="D7176" i="1"/>
  <c r="E7176" i="1"/>
  <c r="D7793" i="1"/>
  <c r="E7793" i="1"/>
  <c r="D8547" i="1"/>
  <c r="E8547" i="1"/>
  <c r="D7794" i="1"/>
  <c r="E7794" i="1"/>
  <c r="D7341" i="1"/>
  <c r="E7341" i="1"/>
  <c r="D7795" i="1"/>
  <c r="E7795" i="1"/>
  <c r="D8548" i="1"/>
  <c r="E8548" i="1"/>
  <c r="D7796" i="1"/>
  <c r="E7796" i="1"/>
  <c r="D7095" i="1"/>
  <c r="E7095" i="1"/>
  <c r="D7797" i="1"/>
  <c r="E7797" i="1"/>
  <c r="D7798" i="1"/>
  <c r="E7798" i="1"/>
  <c r="D7799" i="1"/>
  <c r="E7799" i="1"/>
  <c r="D7800" i="1"/>
  <c r="E7800" i="1"/>
  <c r="D7801" i="1"/>
  <c r="E7801" i="1"/>
  <c r="D7802" i="1"/>
  <c r="E7802" i="1"/>
  <c r="D7803" i="1"/>
  <c r="E7803" i="1"/>
  <c r="D7804" i="1"/>
  <c r="E7804" i="1"/>
  <c r="D7805" i="1"/>
  <c r="E7805" i="1"/>
  <c r="D7806" i="1"/>
  <c r="E7806" i="1"/>
  <c r="D7807" i="1"/>
  <c r="E7807" i="1"/>
  <c r="D7808" i="1"/>
  <c r="E7808" i="1"/>
  <c r="D7809" i="1"/>
  <c r="E7809" i="1"/>
  <c r="D7810" i="1"/>
  <c r="E7810" i="1"/>
  <c r="D7811" i="1"/>
  <c r="E7811" i="1"/>
  <c r="D7515" i="1"/>
  <c r="E7515" i="1"/>
  <c r="D7516" i="1"/>
  <c r="E7516" i="1"/>
  <c r="D7517" i="1"/>
  <c r="E7517" i="1"/>
  <c r="D7518" i="1"/>
  <c r="E7518" i="1"/>
  <c r="D7519" i="1"/>
  <c r="E7519" i="1"/>
  <c r="D7520" i="1"/>
  <c r="E7520" i="1"/>
  <c r="D7342" i="1"/>
  <c r="E7342" i="1"/>
  <c r="D7343" i="1"/>
  <c r="E7343" i="1"/>
  <c r="D7344" i="1"/>
  <c r="E7344" i="1"/>
  <c r="D7345" i="1"/>
  <c r="E7345" i="1"/>
  <c r="D7346" i="1"/>
  <c r="E7346" i="1"/>
  <c r="D7347" i="1"/>
  <c r="E7347" i="1"/>
  <c r="D7348" i="1"/>
  <c r="E7348" i="1"/>
  <c r="D8549" i="1"/>
  <c r="E8549" i="1"/>
  <c r="D8550" i="1"/>
  <c r="E8550" i="1"/>
  <c r="D8551" i="1"/>
  <c r="E8551" i="1"/>
  <c r="D8552" i="1"/>
  <c r="E8552" i="1"/>
  <c r="D7177" i="1"/>
  <c r="E7177" i="1"/>
  <c r="D7178" i="1"/>
  <c r="E7178" i="1"/>
  <c r="D7179" i="1"/>
  <c r="E7179" i="1"/>
  <c r="D414" i="1"/>
  <c r="E414" i="1"/>
  <c r="D415" i="1"/>
  <c r="E415" i="1"/>
  <c r="D8553" i="1"/>
  <c r="E8553" i="1"/>
  <c r="D7812" i="1"/>
  <c r="E7812" i="1"/>
  <c r="D8554" i="1"/>
  <c r="E8554" i="1"/>
  <c r="D7813" i="1"/>
  <c r="E7813" i="1"/>
  <c r="D8555" i="1"/>
  <c r="E8555" i="1"/>
  <c r="D7521" i="1"/>
  <c r="E7521" i="1"/>
  <c r="D7522" i="1"/>
  <c r="E7522" i="1"/>
  <c r="D7523" i="1"/>
  <c r="E7523" i="1"/>
  <c r="D7524" i="1"/>
  <c r="E7524" i="1"/>
  <c r="D7525" i="1"/>
  <c r="E7525" i="1"/>
  <c r="D416" i="1"/>
  <c r="E416" i="1"/>
  <c r="D7814" i="1"/>
  <c r="E7814" i="1"/>
  <c r="D8556" i="1"/>
  <c r="E8556" i="1"/>
  <c r="D417" i="1"/>
  <c r="E417" i="1"/>
  <c r="D7815" i="1"/>
  <c r="E7815" i="1"/>
  <c r="D8557" i="1"/>
  <c r="E8557" i="1"/>
  <c r="D8558" i="1"/>
  <c r="E8558" i="1"/>
  <c r="D7816" i="1"/>
  <c r="E7816" i="1"/>
  <c r="D7817" i="1"/>
  <c r="E7817" i="1"/>
  <c r="D7818" i="1"/>
  <c r="E7818" i="1"/>
  <c r="D7349" i="1"/>
  <c r="E7349" i="1"/>
  <c r="D7819" i="1"/>
  <c r="E7819" i="1"/>
  <c r="D7820" i="1"/>
  <c r="E7820" i="1"/>
  <c r="D7821" i="1"/>
  <c r="E7821" i="1"/>
  <c r="D418" i="1"/>
  <c r="E418" i="1"/>
  <c r="D7526" i="1"/>
  <c r="E7526" i="1"/>
  <c r="D7527" i="1"/>
  <c r="E7527" i="1"/>
  <c r="D7528" i="1"/>
  <c r="E7528" i="1"/>
  <c r="D7529" i="1"/>
  <c r="E7529" i="1"/>
  <c r="D8559" i="1"/>
  <c r="E8559" i="1"/>
  <c r="D8560" i="1"/>
  <c r="E8560" i="1"/>
  <c r="D7180" i="1"/>
  <c r="E7180" i="1"/>
  <c r="D7181" i="1"/>
  <c r="E7181" i="1"/>
  <c r="D7182" i="1"/>
  <c r="E7182" i="1"/>
  <c r="D7183" i="1"/>
  <c r="E7183" i="1"/>
  <c r="D7184" i="1"/>
  <c r="E7184" i="1"/>
  <c r="D8561" i="1"/>
  <c r="E8561" i="1"/>
  <c r="D8562" i="1"/>
  <c r="E8562" i="1"/>
  <c r="D8563" i="1"/>
  <c r="E8563" i="1"/>
  <c r="D7822" i="1"/>
  <c r="E7822" i="1"/>
  <c r="D7823" i="1"/>
  <c r="E7823" i="1"/>
  <c r="D7824" i="1"/>
  <c r="E7824" i="1"/>
  <c r="D8564" i="1"/>
  <c r="E8564" i="1"/>
  <c r="D8565" i="1"/>
  <c r="E8565" i="1"/>
  <c r="D8566" i="1"/>
  <c r="E8566" i="1"/>
  <c r="D7825" i="1"/>
  <c r="E7825" i="1"/>
  <c r="D7530" i="1"/>
  <c r="E7530" i="1"/>
  <c r="D7531" i="1"/>
  <c r="E7531" i="1"/>
  <c r="D7532" i="1"/>
  <c r="E7532" i="1"/>
  <c r="D8567" i="1"/>
  <c r="E8567" i="1"/>
  <c r="D8568" i="1"/>
  <c r="E8568" i="1"/>
  <c r="D8569" i="1"/>
  <c r="E8569" i="1"/>
  <c r="D8570" i="1"/>
  <c r="E8570" i="1"/>
  <c r="D7185" i="1"/>
  <c r="E7185" i="1"/>
  <c r="D7350" i="1"/>
  <c r="E7350" i="1"/>
  <c r="D8571" i="1"/>
  <c r="E8571" i="1"/>
  <c r="D7826" i="1"/>
  <c r="E7826" i="1"/>
  <c r="D419" i="1"/>
  <c r="E419" i="1"/>
  <c r="D8572" i="1"/>
  <c r="E8572" i="1"/>
  <c r="D8573" i="1"/>
  <c r="E8573" i="1"/>
  <c r="D8574" i="1"/>
  <c r="E8574" i="1"/>
  <c r="D7827" i="1"/>
  <c r="E7827" i="1"/>
  <c r="D7828" i="1"/>
  <c r="E7828" i="1"/>
  <c r="D7829" i="1"/>
  <c r="E7829" i="1"/>
  <c r="D7830" i="1"/>
  <c r="E7830" i="1"/>
  <c r="D7831" i="1"/>
  <c r="E7831" i="1"/>
  <c r="D7832" i="1"/>
  <c r="E7832" i="1"/>
  <c r="D7833" i="1"/>
  <c r="E7833" i="1"/>
  <c r="D7834" i="1"/>
  <c r="E7834" i="1"/>
  <c r="D7835" i="1"/>
  <c r="E7835" i="1"/>
  <c r="D7836" i="1"/>
  <c r="E7836" i="1"/>
  <c r="D7837" i="1"/>
  <c r="E7837" i="1"/>
  <c r="D7838" i="1"/>
  <c r="E7838" i="1"/>
  <c r="D7839" i="1"/>
  <c r="E7839" i="1"/>
  <c r="D7840" i="1"/>
  <c r="E7840" i="1"/>
  <c r="D7841" i="1"/>
  <c r="E7841" i="1"/>
  <c r="D7842" i="1"/>
  <c r="E7842" i="1"/>
  <c r="D7843" i="1"/>
  <c r="E7843" i="1"/>
  <c r="D7844" i="1"/>
  <c r="E7844" i="1"/>
  <c r="D7845" i="1"/>
  <c r="E7845" i="1"/>
  <c r="D7846" i="1"/>
  <c r="E7846" i="1"/>
  <c r="D7847" i="1"/>
  <c r="E7847" i="1"/>
  <c r="D7848" i="1"/>
  <c r="E7848" i="1"/>
  <c r="D7849" i="1"/>
  <c r="E7849" i="1"/>
  <c r="D7850" i="1"/>
  <c r="E7850" i="1"/>
  <c r="D7851" i="1"/>
  <c r="E7851" i="1"/>
  <c r="D7852" i="1"/>
  <c r="E7852" i="1"/>
  <c r="D7853" i="1"/>
  <c r="E7853" i="1"/>
  <c r="D7854" i="1"/>
  <c r="E7854" i="1"/>
  <c r="D7855" i="1"/>
  <c r="E7855" i="1"/>
  <c r="D7856" i="1"/>
  <c r="E7856" i="1"/>
  <c r="D7533" i="1"/>
  <c r="E7533" i="1"/>
  <c r="D7534" i="1"/>
  <c r="E7534" i="1"/>
  <c r="D7535" i="1"/>
  <c r="E7535" i="1"/>
  <c r="D7536" i="1"/>
  <c r="E7536" i="1"/>
  <c r="D7537" i="1"/>
  <c r="E7537" i="1"/>
  <c r="D7351" i="1"/>
  <c r="E7351" i="1"/>
  <c r="D7352" i="1"/>
  <c r="E7352" i="1"/>
  <c r="D7353" i="1"/>
  <c r="E7353" i="1"/>
  <c r="D7354" i="1"/>
  <c r="E7354" i="1"/>
  <c r="D7355" i="1"/>
  <c r="E7355" i="1"/>
  <c r="D7857" i="1"/>
  <c r="E7857" i="1"/>
  <c r="D7858" i="1"/>
  <c r="E7858" i="1"/>
  <c r="D7859" i="1"/>
  <c r="E7859" i="1"/>
  <c r="D8575" i="1"/>
  <c r="E8575" i="1"/>
  <c r="D8576" i="1"/>
  <c r="E8576" i="1"/>
  <c r="D8577" i="1"/>
  <c r="E8577" i="1"/>
  <c r="D8578" i="1"/>
  <c r="E8578" i="1"/>
  <c r="D8579" i="1"/>
  <c r="E8579" i="1"/>
  <c r="D8580" i="1"/>
  <c r="E8580" i="1"/>
  <c r="D8581" i="1"/>
  <c r="E8581" i="1"/>
  <c r="D8582" i="1"/>
  <c r="E8582" i="1"/>
  <c r="D8583" i="1"/>
  <c r="E8583" i="1"/>
  <c r="D8584" i="1"/>
  <c r="E8584" i="1"/>
  <c r="D8585" i="1"/>
  <c r="E8585" i="1"/>
  <c r="D8586" i="1"/>
  <c r="E8586" i="1"/>
  <c r="D8587" i="1"/>
  <c r="E8587" i="1"/>
  <c r="D8588" i="1"/>
  <c r="E8588" i="1"/>
  <c r="D8589" i="1"/>
  <c r="E8589" i="1"/>
  <c r="D8590" i="1"/>
  <c r="E8590" i="1"/>
  <c r="D7186" i="1"/>
  <c r="E7186" i="1"/>
  <c r="D7187" i="1"/>
  <c r="E7187" i="1"/>
  <c r="D7188" i="1"/>
  <c r="E7188" i="1"/>
  <c r="D7189" i="1"/>
  <c r="E7189" i="1"/>
  <c r="D7190" i="1"/>
  <c r="E7190" i="1"/>
  <c r="D7191" i="1"/>
  <c r="E7191" i="1"/>
  <c r="D7192" i="1"/>
  <c r="E7192" i="1"/>
  <c r="D7193" i="1"/>
  <c r="E7193" i="1"/>
  <c r="D7194" i="1"/>
  <c r="E7194" i="1"/>
  <c r="D420" i="1"/>
  <c r="E420" i="1"/>
  <c r="D421" i="1"/>
  <c r="E421" i="1"/>
  <c r="D7860" i="1"/>
  <c r="E7860" i="1"/>
  <c r="D7861" i="1"/>
  <c r="E7861" i="1"/>
  <c r="D8591" i="1"/>
  <c r="E8591" i="1"/>
  <c r="D8592" i="1"/>
  <c r="E8592" i="1"/>
  <c r="D8593" i="1"/>
  <c r="E8593" i="1"/>
  <c r="D8594" i="1"/>
  <c r="E8594" i="1"/>
  <c r="D7862" i="1"/>
  <c r="E7862" i="1"/>
  <c r="D7863" i="1"/>
  <c r="E7863" i="1"/>
  <c r="D7864" i="1"/>
  <c r="E7864" i="1"/>
  <c r="D7865" i="1"/>
  <c r="E7865" i="1"/>
  <c r="D7866" i="1"/>
  <c r="E7866" i="1"/>
  <c r="D7867" i="1"/>
  <c r="E7867" i="1"/>
  <c r="D7868" i="1"/>
  <c r="E7868" i="1"/>
  <c r="D8595" i="1"/>
  <c r="E8595" i="1"/>
  <c r="D7356" i="1"/>
  <c r="E7356" i="1"/>
  <c r="D422" i="1"/>
  <c r="E422" i="1"/>
  <c r="D7357" i="1"/>
  <c r="E7357" i="1"/>
  <c r="D423" i="1"/>
  <c r="E423" i="1"/>
  <c r="D7869" i="1"/>
  <c r="E7869" i="1"/>
  <c r="D7870" i="1"/>
  <c r="E7870" i="1"/>
  <c r="D7358" i="1"/>
  <c r="E7358" i="1"/>
  <c r="D7538" i="1"/>
  <c r="E7538" i="1"/>
  <c r="D7359" i="1"/>
  <c r="E7359" i="1"/>
  <c r="D7871" i="1"/>
  <c r="E7871" i="1"/>
  <c r="D7872" i="1"/>
  <c r="E7872" i="1"/>
  <c r="D7873" i="1"/>
  <c r="E7873" i="1"/>
  <c r="D7096" i="1"/>
  <c r="E7096" i="1"/>
  <c r="D8596" i="1"/>
  <c r="E8596" i="1"/>
  <c r="D7539" i="1"/>
  <c r="E7539" i="1"/>
  <c r="D7540" i="1"/>
  <c r="E7540" i="1"/>
  <c r="D7541" i="1"/>
  <c r="E7541" i="1"/>
  <c r="D8597" i="1"/>
  <c r="E8597" i="1"/>
  <c r="D7360" i="1"/>
  <c r="E7360" i="1"/>
  <c r="D424" i="1"/>
  <c r="E424" i="1"/>
  <c r="D7542" i="1"/>
  <c r="E7542" i="1"/>
  <c r="D7543" i="1"/>
  <c r="E7543" i="1"/>
  <c r="D7874" i="1"/>
  <c r="E7874" i="1"/>
  <c r="D8598" i="1"/>
  <c r="E8598" i="1"/>
  <c r="D7361" i="1"/>
  <c r="E7361" i="1"/>
  <c r="D8599" i="1"/>
  <c r="E8599" i="1"/>
  <c r="D425" i="1"/>
  <c r="E425" i="1"/>
  <c r="D7875" i="1"/>
  <c r="E7875" i="1"/>
  <c r="D7876" i="1"/>
  <c r="E7876" i="1"/>
  <c r="D7877" i="1"/>
  <c r="E7877" i="1"/>
  <c r="D7878" i="1"/>
  <c r="E7878" i="1"/>
  <c r="D7879" i="1"/>
  <c r="E7879" i="1"/>
  <c r="D7880" i="1"/>
  <c r="E7880" i="1"/>
  <c r="D7881" i="1"/>
  <c r="E7881" i="1"/>
  <c r="D8600" i="1"/>
  <c r="E8600" i="1"/>
  <c r="D8601" i="1"/>
  <c r="E8601" i="1"/>
  <c r="D8602" i="1"/>
  <c r="E8602" i="1"/>
  <c r="D8603" i="1"/>
  <c r="E8603" i="1"/>
  <c r="D8604" i="1"/>
  <c r="E8604" i="1"/>
  <c r="D8605" i="1"/>
  <c r="E8605" i="1"/>
  <c r="D8606" i="1"/>
  <c r="E8606" i="1"/>
  <c r="D8607" i="1"/>
  <c r="E8607" i="1"/>
  <c r="D8608" i="1"/>
  <c r="E8608" i="1"/>
  <c r="D8609" i="1"/>
  <c r="E8609" i="1"/>
  <c r="D7195" i="1"/>
  <c r="E7195" i="1"/>
  <c r="D7882" i="1"/>
  <c r="E7882" i="1"/>
  <c r="D7883" i="1"/>
  <c r="E7883" i="1"/>
  <c r="D7884" i="1"/>
  <c r="E7884" i="1"/>
  <c r="D7885" i="1"/>
  <c r="E7885" i="1"/>
  <c r="D7886" i="1"/>
  <c r="E7886" i="1"/>
  <c r="D7887" i="1"/>
  <c r="E7887" i="1"/>
  <c r="D7888" i="1"/>
  <c r="E7888" i="1"/>
  <c r="D7889" i="1"/>
  <c r="E7889" i="1"/>
  <c r="D7890" i="1"/>
  <c r="E7890" i="1"/>
  <c r="D7891" i="1"/>
  <c r="E7891" i="1"/>
  <c r="D7892" i="1"/>
  <c r="E7892" i="1"/>
  <c r="D7893" i="1"/>
  <c r="E7893" i="1"/>
  <c r="D7894" i="1"/>
  <c r="E7894" i="1"/>
  <c r="D7895" i="1"/>
  <c r="E7895" i="1"/>
  <c r="D7896" i="1"/>
  <c r="E7896" i="1"/>
  <c r="D7897" i="1"/>
  <c r="E7897" i="1"/>
  <c r="D7898" i="1"/>
  <c r="E7898" i="1"/>
  <c r="D7899" i="1"/>
  <c r="E7899" i="1"/>
  <c r="D7900" i="1"/>
  <c r="E7900" i="1"/>
  <c r="D7901" i="1"/>
  <c r="E7901" i="1"/>
  <c r="D7902" i="1"/>
  <c r="E7902" i="1"/>
  <c r="D7903" i="1"/>
  <c r="E7903" i="1"/>
  <c r="D7904" i="1"/>
  <c r="E7904" i="1"/>
  <c r="D7905" i="1"/>
  <c r="E7905" i="1"/>
  <c r="D7906" i="1"/>
  <c r="E7906" i="1"/>
  <c r="D7097" i="1"/>
  <c r="E7097" i="1"/>
  <c r="D7098" i="1"/>
  <c r="E7098" i="1"/>
  <c r="D7099" i="1"/>
  <c r="E7099" i="1"/>
  <c r="D7100" i="1"/>
  <c r="E7100" i="1"/>
  <c r="D7101" i="1"/>
  <c r="E7101" i="1"/>
  <c r="D7102" i="1"/>
  <c r="E7102" i="1"/>
  <c r="D7544" i="1"/>
  <c r="E7544" i="1"/>
  <c r="D7545" i="1"/>
  <c r="E7545" i="1"/>
  <c r="D7546" i="1"/>
  <c r="E7546" i="1"/>
  <c r="D7547" i="1"/>
  <c r="E7547" i="1"/>
  <c r="D7548" i="1"/>
  <c r="E7548" i="1"/>
  <c r="D7549" i="1"/>
  <c r="E7549" i="1"/>
  <c r="D7550" i="1"/>
  <c r="E7550" i="1"/>
  <c r="D7362" i="1"/>
  <c r="E7362" i="1"/>
  <c r="D7363" i="1"/>
  <c r="E7363" i="1"/>
  <c r="D7364" i="1"/>
  <c r="E7364" i="1"/>
  <c r="D7365" i="1"/>
  <c r="E7365" i="1"/>
  <c r="D7366" i="1"/>
  <c r="E7366" i="1"/>
  <c r="D7367" i="1"/>
  <c r="E7367" i="1"/>
  <c r="D7368" i="1"/>
  <c r="E7368" i="1"/>
  <c r="D8610" i="1"/>
  <c r="E8610" i="1"/>
  <c r="D8611" i="1"/>
  <c r="E8611" i="1"/>
  <c r="D8612" i="1"/>
  <c r="E8612" i="1"/>
  <c r="D8613" i="1"/>
  <c r="E8613" i="1"/>
  <c r="D8614" i="1"/>
  <c r="E8614" i="1"/>
  <c r="D8615" i="1"/>
  <c r="E8615" i="1"/>
  <c r="D8616" i="1"/>
  <c r="E8616" i="1"/>
  <c r="D8617" i="1"/>
  <c r="E8617" i="1"/>
  <c r="D8618" i="1"/>
  <c r="E8618" i="1"/>
  <c r="D8619" i="1"/>
  <c r="E8619" i="1"/>
  <c r="D8620" i="1"/>
  <c r="E8620" i="1"/>
  <c r="D8621" i="1"/>
  <c r="E8621" i="1"/>
  <c r="D8622" i="1"/>
  <c r="E8622" i="1"/>
  <c r="D8623" i="1"/>
  <c r="E8623" i="1"/>
  <c r="D8624" i="1"/>
  <c r="E8624" i="1"/>
  <c r="D8625" i="1"/>
  <c r="E8625" i="1"/>
  <c r="D7196" i="1"/>
  <c r="E7196" i="1"/>
  <c r="D7197" i="1"/>
  <c r="E7197" i="1"/>
  <c r="D7198" i="1"/>
  <c r="E7198" i="1"/>
  <c r="D7199" i="1"/>
  <c r="E7199" i="1"/>
  <c r="D7200" i="1"/>
  <c r="E7200" i="1"/>
  <c r="D7201" i="1"/>
  <c r="E7201" i="1"/>
  <c r="D7202" i="1"/>
  <c r="E7202" i="1"/>
  <c r="D7203" i="1"/>
  <c r="E7203" i="1"/>
  <c r="D426" i="1"/>
  <c r="E426" i="1"/>
  <c r="D8626" i="1"/>
  <c r="E8626" i="1"/>
  <c r="D7907" i="1"/>
  <c r="E7907" i="1"/>
  <c r="D8627" i="1"/>
  <c r="E8627" i="1"/>
  <c r="D8628" i="1"/>
  <c r="E8628" i="1"/>
  <c r="D8629" i="1"/>
  <c r="E8629" i="1"/>
  <c r="D8630" i="1"/>
  <c r="E8630" i="1"/>
  <c r="D7369" i="1"/>
  <c r="E7369" i="1"/>
  <c r="D8631" i="1"/>
  <c r="E8631" i="1"/>
  <c r="D7103" i="1"/>
  <c r="E7103" i="1"/>
  <c r="D7370" i="1"/>
  <c r="E7370" i="1"/>
  <c r="D7908" i="1"/>
  <c r="E7908" i="1"/>
  <c r="D7551" i="1"/>
  <c r="E7551" i="1"/>
  <c r="D7909" i="1"/>
  <c r="E7909" i="1"/>
  <c r="D7104" i="1"/>
  <c r="E7104" i="1"/>
  <c r="D7105" i="1"/>
  <c r="E7105" i="1"/>
  <c r="D8632" i="1"/>
  <c r="E8632" i="1"/>
  <c r="D7910" i="1"/>
  <c r="E7910" i="1"/>
  <c r="D7911" i="1"/>
  <c r="E7911" i="1"/>
  <c r="D8633" i="1"/>
  <c r="E8633" i="1"/>
  <c r="D7552" i="1"/>
  <c r="E7552" i="1"/>
  <c r="D7371" i="1"/>
  <c r="E7371" i="1"/>
  <c r="D427" i="1"/>
  <c r="E427" i="1"/>
  <c r="D428" i="1"/>
  <c r="E428" i="1"/>
  <c r="D429" i="1"/>
  <c r="E429" i="1"/>
  <c r="D430" i="1"/>
  <c r="E430" i="1"/>
  <c r="D8634" i="1"/>
  <c r="E8634" i="1"/>
  <c r="D7912" i="1"/>
  <c r="E7912" i="1"/>
  <c r="D7204" i="1"/>
  <c r="E7204" i="1"/>
  <c r="D7205" i="1"/>
  <c r="E7205" i="1"/>
  <c r="D7913" i="1"/>
  <c r="E7913" i="1"/>
  <c r="D7914" i="1"/>
  <c r="E7914" i="1"/>
  <c r="D7915" i="1"/>
  <c r="E7915" i="1"/>
  <c r="D7916" i="1"/>
  <c r="E7916" i="1"/>
  <c r="D7917" i="1"/>
  <c r="E7917" i="1"/>
  <c r="D7918" i="1"/>
  <c r="E7918" i="1"/>
  <c r="D7919" i="1"/>
  <c r="E7919" i="1"/>
  <c r="D7920" i="1"/>
  <c r="E7920" i="1"/>
  <c r="D7921" i="1"/>
  <c r="E7921" i="1"/>
  <c r="D7922" i="1"/>
  <c r="E7922" i="1"/>
  <c r="D7923" i="1"/>
  <c r="E7923" i="1"/>
  <c r="D7924" i="1"/>
  <c r="E7924" i="1"/>
  <c r="D7925" i="1"/>
  <c r="E7925" i="1"/>
  <c r="D7926" i="1"/>
  <c r="E7926" i="1"/>
  <c r="D7927" i="1"/>
  <c r="E7927" i="1"/>
  <c r="D7206" i="1"/>
  <c r="E7206" i="1"/>
  <c r="D7928" i="1"/>
  <c r="E7928" i="1"/>
  <c r="D7929" i="1"/>
  <c r="E7929" i="1"/>
  <c r="D7930" i="1"/>
  <c r="E7930" i="1"/>
  <c r="D7931" i="1"/>
  <c r="E7931" i="1"/>
  <c r="D7932" i="1"/>
  <c r="E7932" i="1"/>
  <c r="D7933" i="1"/>
  <c r="E7933" i="1"/>
  <c r="D7934" i="1"/>
  <c r="E7934" i="1"/>
  <c r="D7935" i="1"/>
  <c r="E7935" i="1"/>
  <c r="D7936" i="1"/>
  <c r="E7936" i="1"/>
  <c r="D7937" i="1"/>
  <c r="E7937" i="1"/>
  <c r="D7938" i="1"/>
  <c r="E7938" i="1"/>
  <c r="D7939" i="1"/>
  <c r="E7939" i="1"/>
  <c r="D7940" i="1"/>
  <c r="E7940" i="1"/>
  <c r="D7941" i="1"/>
  <c r="E7941" i="1"/>
  <c r="D7942" i="1"/>
  <c r="E7942" i="1"/>
  <c r="D7943" i="1"/>
  <c r="E7943" i="1"/>
  <c r="D7944" i="1"/>
  <c r="E7944" i="1"/>
  <c r="D7945" i="1"/>
  <c r="E7945" i="1"/>
  <c r="D7946" i="1"/>
  <c r="E7946" i="1"/>
  <c r="D7947" i="1"/>
  <c r="E7947" i="1"/>
  <c r="D7106" i="1"/>
  <c r="E7106" i="1"/>
  <c r="D7107" i="1"/>
  <c r="E7107" i="1"/>
  <c r="D7553" i="1"/>
  <c r="E7553" i="1"/>
  <c r="D7554" i="1"/>
  <c r="E7554" i="1"/>
  <c r="D7555" i="1"/>
  <c r="E7555" i="1"/>
  <c r="D7556" i="1"/>
  <c r="E7556" i="1"/>
  <c r="D7557" i="1"/>
  <c r="E7557" i="1"/>
  <c r="D7372" i="1"/>
  <c r="E7372" i="1"/>
  <c r="D7373" i="1"/>
  <c r="E7373" i="1"/>
  <c r="D7374" i="1"/>
  <c r="E7374" i="1"/>
  <c r="D7375" i="1"/>
  <c r="E7375" i="1"/>
  <c r="D7376" i="1"/>
  <c r="E7376" i="1"/>
  <c r="D7377" i="1"/>
  <c r="E7377" i="1"/>
  <c r="D7378" i="1"/>
  <c r="E7378" i="1"/>
  <c r="D8635" i="1"/>
  <c r="E8635" i="1"/>
  <c r="D8636" i="1"/>
  <c r="E8636" i="1"/>
  <c r="D8637" i="1"/>
  <c r="E8637" i="1"/>
  <c r="D8638" i="1"/>
  <c r="E8638" i="1"/>
  <c r="D8639" i="1"/>
  <c r="E8639" i="1"/>
  <c r="D8640" i="1"/>
  <c r="E8640" i="1"/>
  <c r="D8641" i="1"/>
  <c r="E8641" i="1"/>
  <c r="D8642" i="1"/>
  <c r="E8642" i="1"/>
  <c r="D8643" i="1"/>
  <c r="E8643" i="1"/>
  <c r="D8644" i="1"/>
  <c r="E8644" i="1"/>
  <c r="D8645" i="1"/>
  <c r="E8645" i="1"/>
  <c r="D8646" i="1"/>
  <c r="E8646" i="1"/>
  <c r="D8647" i="1"/>
  <c r="E8647" i="1"/>
  <c r="D8648" i="1"/>
  <c r="E8648" i="1"/>
  <c r="D8649" i="1"/>
  <c r="E8649" i="1"/>
  <c r="D8650" i="1"/>
  <c r="E8650" i="1"/>
  <c r="D8651" i="1"/>
  <c r="E8651" i="1"/>
  <c r="D8652" i="1"/>
  <c r="E8652" i="1"/>
  <c r="D8653" i="1"/>
  <c r="E8653" i="1"/>
  <c r="D8654" i="1"/>
  <c r="E8654" i="1"/>
  <c r="D8655" i="1"/>
  <c r="E8655" i="1"/>
  <c r="D7207" i="1"/>
  <c r="E7207" i="1"/>
  <c r="D431" i="1"/>
  <c r="E431" i="1"/>
  <c r="D7208" i="1"/>
  <c r="E7208" i="1"/>
  <c r="D7209" i="1"/>
  <c r="E7209" i="1"/>
  <c r="D7210" i="1"/>
  <c r="E7210" i="1"/>
  <c r="D7211" i="1"/>
  <c r="E7211" i="1"/>
  <c r="D7212" i="1"/>
  <c r="E7212" i="1"/>
  <c r="D7213" i="1"/>
  <c r="E7213" i="1"/>
  <c r="D7214" i="1"/>
  <c r="E7214" i="1"/>
  <c r="D7215" i="1"/>
  <c r="E7215" i="1"/>
  <c r="D7216" i="1"/>
  <c r="E7216" i="1"/>
  <c r="D7217" i="1"/>
  <c r="E7217" i="1"/>
  <c r="D7218" i="1"/>
  <c r="E7218" i="1"/>
  <c r="D7219" i="1"/>
  <c r="E7219" i="1"/>
  <c r="D432" i="1"/>
  <c r="E432" i="1"/>
  <c r="D433" i="1"/>
  <c r="E433" i="1"/>
  <c r="D7220" i="1"/>
  <c r="E7220" i="1"/>
  <c r="D7379" i="1"/>
  <c r="E7379" i="1"/>
  <c r="D7948" i="1"/>
  <c r="E7948" i="1"/>
  <c r="D7949" i="1"/>
  <c r="E7949" i="1"/>
  <c r="D434" i="1"/>
  <c r="E434" i="1"/>
  <c r="D7950" i="1"/>
  <c r="E7950" i="1"/>
  <c r="D8656" i="1"/>
  <c r="E8656" i="1"/>
  <c r="D7951" i="1"/>
  <c r="E7951" i="1"/>
  <c r="D8657" i="1"/>
  <c r="E8657" i="1"/>
  <c r="D8658" i="1"/>
  <c r="E8658" i="1"/>
  <c r="D8659" i="1"/>
  <c r="E8659" i="1"/>
  <c r="D8660" i="1"/>
  <c r="E8660" i="1"/>
  <c r="D7952" i="1"/>
  <c r="E7952" i="1"/>
  <c r="D7953" i="1"/>
  <c r="E7953" i="1"/>
  <c r="D7954" i="1"/>
  <c r="E7954" i="1"/>
  <c r="D435" i="1"/>
  <c r="E435" i="1"/>
  <c r="D436" i="1"/>
  <c r="E436" i="1"/>
  <c r="D7955" i="1"/>
  <c r="E7955" i="1"/>
  <c r="D7956" i="1"/>
  <c r="E7956" i="1"/>
  <c r="D7957" i="1"/>
  <c r="E7957" i="1"/>
  <c r="D7958" i="1"/>
  <c r="E7958" i="1"/>
  <c r="D437" i="1"/>
  <c r="E437" i="1"/>
  <c r="D438" i="1"/>
  <c r="E438" i="1"/>
  <c r="D7959" i="1"/>
  <c r="E7959" i="1"/>
  <c r="D7960" i="1"/>
  <c r="E7960" i="1"/>
  <c r="D7961" i="1"/>
  <c r="E7961" i="1"/>
  <c r="D8661" i="1"/>
  <c r="E8661" i="1"/>
  <c r="D7221" i="1"/>
  <c r="E7221" i="1"/>
  <c r="D7558" i="1"/>
  <c r="E7558" i="1"/>
  <c r="D7559" i="1"/>
  <c r="E7559" i="1"/>
  <c r="D7560" i="1"/>
  <c r="E7560" i="1"/>
  <c r="D8662" i="1"/>
  <c r="E8662" i="1"/>
  <c r="D7962" i="1"/>
  <c r="E7962" i="1"/>
  <c r="D7963" i="1"/>
  <c r="E7963" i="1"/>
  <c r="D7964" i="1"/>
  <c r="E7964" i="1"/>
  <c r="D7965" i="1"/>
  <c r="E7965" i="1"/>
  <c r="D7966" i="1"/>
  <c r="E7966" i="1"/>
  <c r="D8663" i="1"/>
  <c r="E8663" i="1"/>
  <c r="D8664" i="1"/>
  <c r="E8664" i="1"/>
  <c r="D7108" i="1"/>
  <c r="E7108" i="1"/>
  <c r="D7967" i="1"/>
  <c r="E7967" i="1"/>
  <c r="D7968" i="1"/>
  <c r="E7968" i="1"/>
  <c r="D7969" i="1"/>
  <c r="E7969" i="1"/>
  <c r="D7970" i="1"/>
  <c r="E7970" i="1"/>
  <c r="D7971" i="1"/>
  <c r="E7971" i="1"/>
  <c r="D7972" i="1"/>
  <c r="E7972" i="1"/>
  <c r="D7973" i="1"/>
  <c r="E7973" i="1"/>
  <c r="D7974" i="1"/>
  <c r="E7974" i="1"/>
  <c r="D7975" i="1"/>
  <c r="E7975" i="1"/>
  <c r="D7976" i="1"/>
  <c r="E7976" i="1"/>
  <c r="D7977" i="1"/>
  <c r="E7977" i="1"/>
  <c r="D7978" i="1"/>
  <c r="E7978" i="1"/>
  <c r="D7979" i="1"/>
  <c r="E7979" i="1"/>
  <c r="D7980" i="1"/>
  <c r="E7980" i="1"/>
  <c r="D7981" i="1"/>
  <c r="E7981" i="1"/>
  <c r="D7982" i="1"/>
  <c r="E7982" i="1"/>
  <c r="D7222" i="1"/>
  <c r="E7222" i="1"/>
  <c r="D7983" i="1"/>
  <c r="E7983" i="1"/>
  <c r="D7984" i="1"/>
  <c r="E7984" i="1"/>
  <c r="D7985" i="1"/>
  <c r="E7985" i="1"/>
  <c r="D8665" i="1"/>
  <c r="E8665" i="1"/>
  <c r="D7986" i="1"/>
  <c r="E7986" i="1"/>
  <c r="D7109" i="1"/>
  <c r="E7109" i="1"/>
  <c r="D7987" i="1"/>
  <c r="E7987" i="1"/>
  <c r="D439" i="1"/>
  <c r="E439" i="1"/>
  <c r="D7380" i="1"/>
  <c r="E7380" i="1"/>
  <c r="D7561" i="1"/>
  <c r="E7561" i="1"/>
  <c r="D7988" i="1"/>
  <c r="E7988" i="1"/>
  <c r="D7562" i="1"/>
  <c r="E7562" i="1"/>
  <c r="D7381" i="1"/>
  <c r="E7381" i="1"/>
  <c r="D7382" i="1"/>
  <c r="E7382" i="1"/>
  <c r="D7563" i="1"/>
  <c r="E7563" i="1"/>
  <c r="D7110" i="1"/>
  <c r="E7110" i="1"/>
  <c r="D7989" i="1"/>
  <c r="E7989" i="1"/>
  <c r="D7990" i="1"/>
  <c r="E7990" i="1"/>
  <c r="D7383" i="1"/>
  <c r="E7383" i="1"/>
  <c r="D7564" i="1"/>
  <c r="E7564" i="1"/>
  <c r="D7384" i="1"/>
  <c r="E7384" i="1"/>
  <c r="D7991" i="1"/>
  <c r="E7991" i="1"/>
  <c r="D8666" i="1"/>
  <c r="E8666" i="1"/>
  <c r="D8667" i="1"/>
  <c r="E8667" i="1"/>
  <c r="D8668" i="1"/>
  <c r="E8668" i="1"/>
  <c r="D8669" i="1"/>
  <c r="E8669" i="1"/>
  <c r="D8670" i="1"/>
  <c r="E8670" i="1"/>
  <c r="D7223" i="1"/>
  <c r="E7223" i="1"/>
  <c r="D8671" i="1"/>
  <c r="E8671" i="1"/>
  <c r="D7224" i="1"/>
  <c r="E7224" i="1"/>
  <c r="D8672" i="1"/>
  <c r="E8672" i="1"/>
  <c r="D8673" i="1"/>
  <c r="E8673" i="1"/>
  <c r="D7225" i="1"/>
  <c r="E7225" i="1"/>
  <c r="D8674" i="1"/>
  <c r="E8674" i="1"/>
  <c r="D8675" i="1"/>
  <c r="E8675" i="1"/>
  <c r="D7226" i="1"/>
  <c r="E7226" i="1"/>
  <c r="D7227" i="1"/>
  <c r="E7227" i="1"/>
  <c r="D7228" i="1"/>
  <c r="E7228" i="1"/>
  <c r="D7229" i="1"/>
  <c r="E7229" i="1"/>
  <c r="D7565" i="1"/>
  <c r="E7565" i="1"/>
  <c r="D7566" i="1"/>
  <c r="E7566" i="1"/>
  <c r="D7992" i="1"/>
  <c r="E7992" i="1"/>
  <c r="D8676" i="1"/>
  <c r="E8676" i="1"/>
  <c r="D8677" i="1"/>
  <c r="E8677" i="1"/>
  <c r="D7385" i="1"/>
  <c r="E7385" i="1"/>
  <c r="D7386" i="1"/>
  <c r="E7386" i="1"/>
  <c r="D7387" i="1"/>
  <c r="E7387" i="1"/>
  <c r="D7388" i="1"/>
  <c r="E7388" i="1"/>
  <c r="D7389" i="1"/>
  <c r="E7389" i="1"/>
  <c r="D8678" i="1"/>
  <c r="E8678" i="1"/>
  <c r="D8679" i="1"/>
  <c r="E8679" i="1"/>
  <c r="D8680" i="1"/>
  <c r="E8680" i="1"/>
  <c r="D8681" i="1"/>
  <c r="E8681" i="1"/>
  <c r="D7993" i="1"/>
  <c r="E7993" i="1"/>
  <c r="D8682" i="1"/>
  <c r="E8682" i="1"/>
  <c r="D8683" i="1"/>
  <c r="E8683" i="1"/>
  <c r="D8684" i="1"/>
  <c r="E8684" i="1"/>
  <c r="D8685" i="1"/>
  <c r="E8685" i="1"/>
  <c r="D7994" i="1"/>
  <c r="E7994" i="1"/>
  <c r="D7995" i="1"/>
  <c r="E7995" i="1"/>
  <c r="D440" i="1"/>
  <c r="E440" i="1"/>
  <c r="D7230" i="1"/>
  <c r="E7230" i="1"/>
  <c r="D8686" i="1"/>
  <c r="E8686" i="1"/>
  <c r="D8687" i="1"/>
  <c r="E8687" i="1"/>
  <c r="D7996" i="1"/>
  <c r="E7996" i="1"/>
  <c r="D7997" i="1"/>
  <c r="E7997" i="1"/>
  <c r="D7998" i="1"/>
  <c r="E7998" i="1"/>
  <c r="D7999" i="1"/>
  <c r="E7999" i="1"/>
  <c r="D8000" i="1"/>
  <c r="E8000" i="1"/>
  <c r="D7231" i="1"/>
  <c r="E7231" i="1"/>
  <c r="D8688" i="1"/>
  <c r="E8688" i="1"/>
  <c r="D7111" i="1"/>
  <c r="E7111" i="1"/>
  <c r="D7112" i="1"/>
  <c r="E7112" i="1"/>
  <c r="D7113" i="1"/>
  <c r="E7113" i="1"/>
  <c r="D8001" i="1"/>
  <c r="E8001" i="1"/>
  <c r="D7390" i="1"/>
  <c r="E7390" i="1"/>
  <c r="D8002" i="1"/>
  <c r="E8002" i="1"/>
  <c r="D8689" i="1"/>
  <c r="E8689" i="1"/>
  <c r="D8003" i="1"/>
  <c r="E8003" i="1"/>
  <c r="D8004" i="1"/>
  <c r="E8004" i="1"/>
  <c r="D8005" i="1"/>
  <c r="E8005" i="1"/>
  <c r="D8006" i="1"/>
  <c r="E8006" i="1"/>
  <c r="D8007" i="1"/>
  <c r="E8007" i="1"/>
  <c r="D8008" i="1"/>
  <c r="E8008" i="1"/>
  <c r="D441" i="1"/>
  <c r="E441" i="1"/>
  <c r="D442" i="1"/>
  <c r="E442" i="1"/>
  <c r="D443" i="1"/>
  <c r="E443" i="1"/>
  <c r="D8009" i="1"/>
  <c r="E8009" i="1"/>
  <c r="D8690" i="1"/>
  <c r="E8690" i="1"/>
  <c r="D8010" i="1"/>
  <c r="E8010" i="1"/>
  <c r="D8011" i="1"/>
  <c r="E8011" i="1"/>
  <c r="D8012" i="1"/>
  <c r="E8012" i="1"/>
  <c r="D8691" i="1"/>
  <c r="E8691" i="1"/>
  <c r="D8013" i="1"/>
  <c r="E8013" i="1"/>
  <c r="D8014" i="1"/>
  <c r="E8014" i="1"/>
  <c r="D444" i="1"/>
  <c r="E444" i="1"/>
  <c r="D445" i="1"/>
  <c r="E445" i="1"/>
  <c r="D8015" i="1"/>
  <c r="E8015" i="1"/>
  <c r="D8016" i="1"/>
  <c r="E8016" i="1"/>
  <c r="D8017" i="1"/>
  <c r="E8017" i="1"/>
  <c r="D8018" i="1"/>
  <c r="E8018" i="1"/>
  <c r="D8019" i="1"/>
  <c r="E8019" i="1"/>
  <c r="D8692" i="1"/>
  <c r="E8692" i="1"/>
  <c r="D8693" i="1"/>
  <c r="E8693" i="1"/>
  <c r="D8694" i="1"/>
  <c r="E8694" i="1"/>
  <c r="D8695" i="1"/>
  <c r="E8695" i="1"/>
  <c r="D8696" i="1"/>
  <c r="E8696" i="1"/>
  <c r="D8020" i="1"/>
  <c r="E8020" i="1"/>
  <c r="D8021" i="1"/>
  <c r="E8021" i="1"/>
  <c r="D8697" i="1"/>
  <c r="E8697" i="1"/>
  <c r="D8022" i="1"/>
  <c r="E8022" i="1"/>
  <c r="D8023" i="1"/>
  <c r="E8023" i="1"/>
  <c r="D8024" i="1"/>
  <c r="E8024" i="1"/>
  <c r="D8025" i="1"/>
  <c r="E8025" i="1"/>
  <c r="D8026" i="1"/>
  <c r="E8026" i="1"/>
  <c r="D8027" i="1"/>
  <c r="E8027" i="1"/>
  <c r="D8028" i="1"/>
  <c r="E8028" i="1"/>
  <c r="D8029" i="1"/>
  <c r="E8029" i="1"/>
  <c r="D8030" i="1"/>
  <c r="E8030" i="1"/>
  <c r="D8031" i="1"/>
  <c r="E8031" i="1"/>
  <c r="D8032" i="1"/>
  <c r="E8032" i="1"/>
  <c r="D8033" i="1"/>
  <c r="E8033" i="1"/>
  <c r="D8034" i="1"/>
  <c r="E8034" i="1"/>
  <c r="D8035" i="1"/>
  <c r="E8035" i="1"/>
  <c r="D8036" i="1"/>
  <c r="E8036" i="1"/>
  <c r="D8037" i="1"/>
  <c r="E8037" i="1"/>
  <c r="D8038" i="1"/>
  <c r="E8038" i="1"/>
  <c r="D8039" i="1"/>
  <c r="E8039" i="1"/>
  <c r="D8040" i="1"/>
  <c r="E8040" i="1"/>
  <c r="D7567" i="1"/>
  <c r="E7567" i="1"/>
  <c r="D8041" i="1"/>
  <c r="E8041" i="1"/>
  <c r="D8042" i="1"/>
  <c r="E8042" i="1"/>
  <c r="D8043" i="1"/>
  <c r="E8043" i="1"/>
  <c r="D8044" i="1"/>
  <c r="E8044" i="1"/>
  <c r="D8045" i="1"/>
  <c r="E8045" i="1"/>
  <c r="D8046" i="1"/>
  <c r="E8046" i="1"/>
  <c r="D7568" i="1"/>
  <c r="E7568" i="1"/>
  <c r="D8047" i="1"/>
  <c r="E8047" i="1"/>
  <c r="D8048" i="1"/>
  <c r="E8048" i="1"/>
  <c r="D7569" i="1"/>
  <c r="E7569" i="1"/>
  <c r="D7114" i="1"/>
  <c r="E7114" i="1"/>
  <c r="D7570" i="1"/>
  <c r="E7570" i="1"/>
  <c r="D8049" i="1"/>
  <c r="E8049" i="1"/>
  <c r="D7571" i="1"/>
  <c r="E7571" i="1"/>
  <c r="D7572" i="1"/>
  <c r="E7572" i="1"/>
  <c r="D8050" i="1"/>
  <c r="E8050" i="1"/>
  <c r="D7573" i="1"/>
  <c r="E7573" i="1"/>
  <c r="D7232" i="1"/>
  <c r="E7232" i="1"/>
  <c r="D8698" i="1"/>
  <c r="E8698" i="1"/>
  <c r="D7574" i="1"/>
  <c r="E7574" i="1"/>
  <c r="D7391" i="1"/>
  <c r="E7391" i="1"/>
  <c r="D7392" i="1"/>
  <c r="E7392" i="1"/>
  <c r="D7393" i="1"/>
  <c r="E7393" i="1"/>
  <c r="D7394" i="1"/>
  <c r="E7394" i="1"/>
  <c r="D7395" i="1"/>
  <c r="E7395" i="1"/>
  <c r="D8051" i="1"/>
  <c r="E8051" i="1"/>
  <c r="D7396" i="1"/>
  <c r="E7396" i="1"/>
  <c r="D7575" i="1"/>
  <c r="E7575" i="1"/>
  <c r="D7576" i="1"/>
  <c r="E7576" i="1"/>
  <c r="D7577" i="1"/>
  <c r="E7577" i="1"/>
  <c r="D7397" i="1"/>
  <c r="E7397" i="1"/>
  <c r="D7233" i="1"/>
  <c r="E7233" i="1"/>
  <c r="D7234" i="1"/>
  <c r="E7234" i="1"/>
  <c r="D7235" i="1"/>
  <c r="E7235" i="1"/>
  <c r="D7236" i="1"/>
  <c r="E7236" i="1"/>
  <c r="D7237" i="1"/>
  <c r="E7237" i="1"/>
  <c r="D7238" i="1"/>
  <c r="E7238" i="1"/>
  <c r="D7239" i="1"/>
  <c r="E7239" i="1"/>
  <c r="D7240" i="1"/>
  <c r="E7240" i="1"/>
  <c r="D8052" i="1"/>
  <c r="E8052" i="1"/>
  <c r="D7578" i="1"/>
  <c r="E7578" i="1"/>
  <c r="D8053" i="1"/>
  <c r="E8053" i="1"/>
  <c r="D7398" i="1"/>
  <c r="E7398" i="1"/>
  <c r="D7579" i="1"/>
  <c r="E7579" i="1"/>
  <c r="D8054" i="1"/>
  <c r="E8054" i="1"/>
  <c r="D7399" i="1"/>
  <c r="E7399" i="1"/>
  <c r="D7400" i="1"/>
  <c r="E7400" i="1"/>
  <c r="D7580" i="1"/>
  <c r="E7580" i="1"/>
  <c r="D7581" i="1"/>
  <c r="E7581" i="1"/>
  <c r="D7401" i="1"/>
  <c r="E7401" i="1"/>
  <c r="D7402" i="1"/>
  <c r="E7402" i="1"/>
  <c r="D7115" i="1"/>
  <c r="E7115" i="1"/>
  <c r="D7116" i="1"/>
  <c r="E7116" i="1"/>
  <c r="D7403" i="1"/>
  <c r="E7403" i="1"/>
  <c r="D8699" i="1"/>
  <c r="E8699" i="1"/>
  <c r="D8700" i="1"/>
  <c r="E8700" i="1"/>
  <c r="D8055" i="1"/>
  <c r="E8055" i="1"/>
  <c r="D8701" i="1"/>
  <c r="E8701" i="1"/>
  <c r="D8702" i="1"/>
  <c r="E8702" i="1"/>
  <c r="D8703" i="1"/>
  <c r="E8703" i="1"/>
  <c r="D8704" i="1"/>
  <c r="E8704" i="1"/>
  <c r="D7582" i="1"/>
  <c r="E7582" i="1"/>
  <c r="D8705" i="1"/>
  <c r="E8705" i="1"/>
  <c r="D8706" i="1"/>
  <c r="E8706" i="1"/>
  <c r="D8707" i="1"/>
  <c r="E8707" i="1"/>
  <c r="D8708" i="1"/>
  <c r="E8708" i="1"/>
  <c r="D8709" i="1"/>
  <c r="E8709" i="1"/>
  <c r="D8710" i="1"/>
  <c r="E8710" i="1"/>
  <c r="D8711" i="1"/>
  <c r="E8711" i="1"/>
  <c r="D8712" i="1"/>
  <c r="E8712" i="1"/>
  <c r="D8056" i="1"/>
  <c r="E8056" i="1"/>
  <c r="D8057" i="1"/>
  <c r="E8057" i="1"/>
  <c r="D8058" i="1"/>
  <c r="E8058" i="1"/>
  <c r="D8059" i="1"/>
  <c r="E8059" i="1"/>
  <c r="D8060" i="1"/>
  <c r="E8060" i="1"/>
  <c r="D8713" i="1"/>
  <c r="E8713" i="1"/>
  <c r="D7241" i="1"/>
  <c r="E7241" i="1"/>
  <c r="D8714" i="1"/>
  <c r="E8714" i="1"/>
  <c r="D7583" i="1"/>
  <c r="E7583" i="1"/>
  <c r="D8715" i="1"/>
  <c r="E8715" i="1"/>
  <c r="D8716" i="1"/>
  <c r="E8716" i="1"/>
  <c r="D8717" i="1"/>
  <c r="E8717" i="1"/>
  <c r="D7584" i="1"/>
  <c r="E7584" i="1"/>
  <c r="D8718" i="1"/>
  <c r="E8718" i="1"/>
  <c r="D8719" i="1"/>
  <c r="E8719" i="1"/>
  <c r="D8061" i="1"/>
  <c r="E8061" i="1"/>
  <c r="D8720" i="1"/>
  <c r="E8720" i="1"/>
  <c r="D8721" i="1"/>
  <c r="E8721" i="1"/>
  <c r="D8722" i="1"/>
  <c r="E8722" i="1"/>
  <c r="D8723" i="1"/>
  <c r="E8723" i="1"/>
  <c r="D7242" i="1"/>
  <c r="E7242" i="1"/>
  <c r="D8724" i="1"/>
  <c r="E8724" i="1"/>
  <c r="D8725" i="1"/>
  <c r="E8725" i="1"/>
  <c r="D8062" i="1"/>
  <c r="E8062" i="1"/>
  <c r="D8063" i="1"/>
  <c r="E8063" i="1"/>
  <c r="D8064" i="1"/>
  <c r="E8064" i="1"/>
  <c r="D8065" i="1"/>
  <c r="E8065" i="1"/>
  <c r="D7585" i="1"/>
  <c r="E7585" i="1"/>
  <c r="D8726" i="1"/>
  <c r="E8726" i="1"/>
  <c r="D8727" i="1"/>
  <c r="E8727" i="1"/>
  <c r="D8728" i="1"/>
  <c r="E8728" i="1"/>
  <c r="D8729" i="1"/>
  <c r="E8729" i="1"/>
  <c r="D8730" i="1"/>
  <c r="E8730" i="1"/>
  <c r="D8731" i="1"/>
  <c r="E8731" i="1"/>
  <c r="D8066" i="1"/>
  <c r="E8066" i="1"/>
  <c r="D7404" i="1"/>
  <c r="E7404" i="1"/>
  <c r="D7405" i="1"/>
  <c r="E7405" i="1"/>
  <c r="D8067" i="1"/>
  <c r="E8067" i="1"/>
  <c r="D7406" i="1"/>
  <c r="E7406" i="1"/>
  <c r="D8068" i="1"/>
  <c r="E8068" i="1"/>
  <c r="D8069" i="1"/>
  <c r="E8069" i="1"/>
  <c r="D8070" i="1"/>
  <c r="E8070" i="1"/>
  <c r="D8071" i="1"/>
  <c r="E8071" i="1"/>
  <c r="D8072" i="1"/>
  <c r="E8072" i="1"/>
  <c r="D8073" i="1"/>
  <c r="E8073" i="1"/>
  <c r="D8074" i="1"/>
  <c r="E8074" i="1"/>
  <c r="D8075" i="1"/>
  <c r="E8075" i="1"/>
  <c r="D8732" i="1"/>
  <c r="E8732" i="1"/>
  <c r="D8733" i="1"/>
  <c r="E8733" i="1"/>
  <c r="D446" i="1"/>
  <c r="E446" i="1"/>
  <c r="D8076" i="1"/>
  <c r="E8076" i="1"/>
  <c r="D7586" i="1"/>
  <c r="E7586" i="1"/>
  <c r="D7587" i="1"/>
  <c r="E7587" i="1"/>
  <c r="D447" i="1"/>
  <c r="E447" i="1"/>
  <c r="D7588" i="1"/>
  <c r="E7588" i="1"/>
  <c r="D8077" i="1"/>
  <c r="E8077" i="1"/>
  <c r="D8734" i="1"/>
  <c r="E8734" i="1"/>
  <c r="D8078" i="1"/>
  <c r="E8078" i="1"/>
  <c r="D7407" i="1"/>
  <c r="E7407" i="1"/>
  <c r="D7408" i="1"/>
  <c r="E7408" i="1"/>
  <c r="D8079" i="1"/>
  <c r="E8079" i="1"/>
  <c r="D7409" i="1"/>
  <c r="E7409" i="1"/>
  <c r="D7410" i="1"/>
  <c r="E7410" i="1"/>
  <c r="D448" i="1"/>
  <c r="E448" i="1"/>
  <c r="D449" i="1"/>
  <c r="E449" i="1"/>
  <c r="D8735" i="1"/>
  <c r="E8735" i="1"/>
  <c r="D8736" i="1"/>
  <c r="E8736" i="1"/>
  <c r="D8737" i="1"/>
  <c r="E8737" i="1"/>
  <c r="D8738" i="1"/>
  <c r="E8738" i="1"/>
  <c r="D8739" i="1"/>
  <c r="E8739" i="1"/>
  <c r="D8080" i="1"/>
  <c r="E8080" i="1"/>
  <c r="D8081" i="1"/>
  <c r="E8081" i="1"/>
  <c r="D8082" i="1"/>
  <c r="E8082" i="1"/>
  <c r="D8083" i="1"/>
  <c r="E8083" i="1"/>
  <c r="D8084" i="1"/>
  <c r="E8084" i="1"/>
  <c r="D8085" i="1"/>
  <c r="E8085" i="1"/>
  <c r="D8086" i="1"/>
  <c r="E8086" i="1"/>
  <c r="D8087" i="1"/>
  <c r="E8087" i="1"/>
  <c r="D8088" i="1"/>
  <c r="E8088" i="1"/>
  <c r="D8089" i="1"/>
  <c r="E8089" i="1"/>
  <c r="D8090" i="1"/>
  <c r="E8090" i="1"/>
  <c r="D8091" i="1"/>
  <c r="E8091" i="1"/>
  <c r="D8092" i="1"/>
  <c r="E8092" i="1"/>
  <c r="D8093" i="1"/>
  <c r="E8093" i="1"/>
  <c r="D8094" i="1"/>
  <c r="E8094" i="1"/>
  <c r="D8095" i="1"/>
  <c r="E8095" i="1"/>
  <c r="D8096" i="1"/>
  <c r="E8096" i="1"/>
  <c r="D8097" i="1"/>
  <c r="E8097" i="1"/>
  <c r="D8098" i="1"/>
  <c r="E8098" i="1"/>
  <c r="D8099" i="1"/>
  <c r="E8099" i="1"/>
  <c r="D8100" i="1"/>
  <c r="E8100" i="1"/>
  <c r="D7589" i="1"/>
  <c r="E7589" i="1"/>
  <c r="D8101" i="1"/>
  <c r="E8101" i="1"/>
  <c r="D7590" i="1"/>
  <c r="E7590" i="1"/>
  <c r="D8102" i="1"/>
  <c r="E8102" i="1"/>
  <c r="D7117" i="1"/>
  <c r="E7117" i="1"/>
  <c r="D8103" i="1"/>
  <c r="E8103" i="1"/>
  <c r="D8104" i="1"/>
  <c r="E8104" i="1"/>
  <c r="D7591" i="1"/>
  <c r="E7591" i="1"/>
  <c r="D7592" i="1"/>
  <c r="E7592" i="1"/>
  <c r="D8105" i="1"/>
  <c r="E8105" i="1"/>
  <c r="D7593" i="1"/>
  <c r="E7593" i="1"/>
  <c r="D7594" i="1"/>
  <c r="E7594" i="1"/>
  <c r="D7595" i="1"/>
  <c r="E7595" i="1"/>
  <c r="D7411" i="1"/>
  <c r="E7411" i="1"/>
  <c r="D7412" i="1"/>
  <c r="E7412" i="1"/>
  <c r="D8106" i="1"/>
  <c r="E8106" i="1"/>
  <c r="D8107" i="1"/>
  <c r="E8107" i="1"/>
  <c r="D8740" i="1"/>
  <c r="E8740" i="1"/>
  <c r="D8741" i="1"/>
  <c r="E8741" i="1"/>
  <c r="D8742" i="1"/>
  <c r="E8742" i="1"/>
  <c r="D8743" i="1"/>
  <c r="E8743" i="1"/>
  <c r="D8744" i="1"/>
  <c r="E8744" i="1"/>
  <c r="D7243" i="1"/>
  <c r="E7243" i="1"/>
  <c r="D8745" i="1"/>
  <c r="E8745" i="1"/>
  <c r="D8746" i="1"/>
  <c r="E8746" i="1"/>
  <c r="D7244" i="1"/>
  <c r="E7244" i="1"/>
  <c r="D7245" i="1"/>
  <c r="E7245" i="1"/>
  <c r="D8747" i="1"/>
  <c r="E8747" i="1"/>
  <c r="D7246" i="1"/>
  <c r="E7246" i="1"/>
  <c r="D8748" i="1"/>
  <c r="E8748" i="1"/>
  <c r="D7247" i="1"/>
  <c r="E7247" i="1"/>
  <c r="D8749" i="1"/>
  <c r="E8749" i="1"/>
  <c r="D8750" i="1"/>
  <c r="E8750" i="1"/>
  <c r="D8751" i="1"/>
  <c r="E8751" i="1"/>
  <c r="D8108" i="1"/>
  <c r="E8108" i="1"/>
  <c r="D8109" i="1"/>
  <c r="E8109" i="1"/>
  <c r="D8752" i="1"/>
  <c r="E8752" i="1"/>
  <c r="D8753" i="1"/>
  <c r="E8753" i="1"/>
  <c r="D8754" i="1"/>
  <c r="E8754" i="1"/>
  <c r="D8755" i="1"/>
  <c r="E8755" i="1"/>
  <c r="D8756" i="1"/>
  <c r="E8756" i="1"/>
  <c r="D8757" i="1"/>
  <c r="E8757" i="1"/>
  <c r="D7248" i="1"/>
  <c r="E7248" i="1"/>
  <c r="D8758" i="1"/>
  <c r="E8758" i="1"/>
  <c r="D8759" i="1"/>
  <c r="E8759" i="1"/>
  <c r="D8760" i="1"/>
  <c r="E8760" i="1"/>
  <c r="D8761" i="1"/>
  <c r="E8761" i="1"/>
  <c r="D450" i="1"/>
  <c r="E450" i="1"/>
  <c r="D8762" i="1"/>
  <c r="E8762" i="1"/>
  <c r="D7413" i="1"/>
  <c r="E7413" i="1"/>
  <c r="D7596" i="1"/>
  <c r="E7596" i="1"/>
  <c r="D7597" i="1"/>
  <c r="E7597" i="1"/>
  <c r="D8763" i="1"/>
  <c r="E8763" i="1"/>
  <c r="D8110" i="1"/>
  <c r="E8110" i="1"/>
  <c r="D451" i="1"/>
  <c r="E451" i="1"/>
  <c r="D8764" i="1"/>
  <c r="E8764" i="1"/>
  <c r="D8765" i="1"/>
  <c r="E8765" i="1"/>
  <c r="D8111" i="1"/>
  <c r="E8111" i="1"/>
  <c r="D8112" i="1"/>
  <c r="E8112" i="1"/>
  <c r="D7414" i="1"/>
  <c r="E7414" i="1"/>
  <c r="D8113" i="1"/>
  <c r="E8113" i="1"/>
  <c r="D8114" i="1"/>
  <c r="E8114" i="1"/>
  <c r="D8115" i="1"/>
  <c r="E8115" i="1"/>
  <c r="D8766" i="1"/>
  <c r="E8766" i="1"/>
  <c r="D8767" i="1"/>
  <c r="E8767" i="1"/>
  <c r="D452" i="1"/>
  <c r="E452" i="1"/>
  <c r="D7118" i="1"/>
  <c r="E7118" i="1"/>
  <c r="D7119" i="1"/>
  <c r="E7119" i="1"/>
  <c r="D7120" i="1"/>
  <c r="E7120" i="1"/>
  <c r="D7121" i="1"/>
  <c r="E7121" i="1"/>
  <c r="D7122" i="1"/>
  <c r="E7122" i="1"/>
  <c r="D8116" i="1"/>
  <c r="E8116" i="1"/>
  <c r="D8117" i="1"/>
  <c r="E8117" i="1"/>
  <c r="D8118" i="1"/>
  <c r="E8118" i="1"/>
  <c r="D8119" i="1"/>
  <c r="E8119" i="1"/>
  <c r="D8120" i="1"/>
  <c r="E8120" i="1"/>
  <c r="D8121" i="1"/>
  <c r="E8121" i="1"/>
  <c r="D453" i="1"/>
  <c r="E453" i="1"/>
  <c r="D8122" i="1"/>
  <c r="E8122" i="1"/>
  <c r="D8123" i="1"/>
  <c r="E8123" i="1"/>
  <c r="D8124" i="1"/>
  <c r="E8124" i="1"/>
  <c r="D454" i="1"/>
  <c r="E454" i="1"/>
  <c r="D8768" i="1"/>
  <c r="E8768" i="1"/>
  <c r="D8769" i="1"/>
  <c r="E8769" i="1"/>
  <c r="D8770" i="1"/>
  <c r="E8770" i="1"/>
  <c r="D8771" i="1"/>
  <c r="E8771" i="1"/>
  <c r="D8772" i="1"/>
  <c r="E8772" i="1"/>
  <c r="D8773" i="1"/>
  <c r="E8773" i="1"/>
  <c r="D8774" i="1"/>
  <c r="E8774" i="1"/>
  <c r="D8775" i="1"/>
  <c r="E8775" i="1"/>
  <c r="D8776" i="1"/>
  <c r="E8776" i="1"/>
  <c r="D8777" i="1"/>
  <c r="E8777" i="1"/>
  <c r="D8778" i="1"/>
  <c r="E8778" i="1"/>
  <c r="D8779" i="1"/>
  <c r="E8779" i="1"/>
  <c r="D8780" i="1"/>
  <c r="E8780" i="1"/>
  <c r="D8781" i="1"/>
  <c r="E8781" i="1"/>
  <c r="D8125" i="1"/>
  <c r="E8125" i="1"/>
  <c r="D8782" i="1"/>
  <c r="E8782" i="1"/>
  <c r="D7415" i="1"/>
  <c r="E7415" i="1"/>
  <c r="D8783" i="1"/>
  <c r="E8783" i="1"/>
  <c r="D455" i="1"/>
  <c r="E455" i="1"/>
  <c r="D456" i="1"/>
  <c r="E456" i="1"/>
  <c r="D8126" i="1"/>
  <c r="E8126" i="1"/>
  <c r="D8127" i="1"/>
  <c r="E8127" i="1"/>
  <c r="D8128" i="1"/>
  <c r="E8128" i="1"/>
  <c r="D8129" i="1"/>
  <c r="E8129" i="1"/>
  <c r="D8784" i="1"/>
  <c r="E8784" i="1"/>
  <c r="D8785" i="1"/>
  <c r="E8785" i="1"/>
  <c r="D8130" i="1"/>
  <c r="E8130" i="1"/>
  <c r="D8131" i="1"/>
  <c r="E8131" i="1"/>
  <c r="D8132" i="1"/>
  <c r="E8132" i="1"/>
  <c r="D8133" i="1"/>
  <c r="E8133" i="1"/>
  <c r="D8134" i="1"/>
  <c r="E8134" i="1"/>
  <c r="D8135" i="1"/>
  <c r="E8135" i="1"/>
  <c r="D8136" i="1"/>
  <c r="E8136" i="1"/>
  <c r="D8137" i="1"/>
  <c r="E8137" i="1"/>
  <c r="D8138" i="1"/>
  <c r="E8138" i="1"/>
  <c r="D8139" i="1"/>
  <c r="E8139" i="1"/>
  <c r="D8140" i="1"/>
  <c r="E8140" i="1"/>
  <c r="D8141" i="1"/>
  <c r="E8141" i="1"/>
  <c r="D8142" i="1"/>
  <c r="E8142" i="1"/>
  <c r="D8143" i="1"/>
  <c r="E8143" i="1"/>
  <c r="D8144" i="1"/>
  <c r="E8144" i="1"/>
  <c r="D8145" i="1"/>
  <c r="E8145" i="1"/>
  <c r="D8146" i="1"/>
  <c r="E8146" i="1"/>
  <c r="D8147" i="1"/>
  <c r="E8147" i="1"/>
  <c r="D8148" i="1"/>
  <c r="E8148" i="1"/>
  <c r="D8149" i="1"/>
  <c r="E8149" i="1"/>
  <c r="D8150" i="1"/>
  <c r="E8150" i="1"/>
  <c r="D8151" i="1"/>
  <c r="E8151" i="1"/>
  <c r="D8152" i="1"/>
  <c r="E8152" i="1"/>
  <c r="D8153" i="1"/>
  <c r="E8153" i="1"/>
  <c r="D8154" i="1"/>
  <c r="E8154" i="1"/>
  <c r="D8155" i="1"/>
  <c r="E8155" i="1"/>
  <c r="D8156" i="1"/>
  <c r="E8156" i="1"/>
  <c r="D8157" i="1"/>
  <c r="E8157" i="1"/>
  <c r="D8158" i="1"/>
  <c r="E8158" i="1"/>
  <c r="D8159" i="1"/>
  <c r="E8159" i="1"/>
  <c r="D8160" i="1"/>
  <c r="E8160" i="1"/>
  <c r="D8161" i="1"/>
  <c r="E8161" i="1"/>
  <c r="D8786" i="1"/>
  <c r="E8786" i="1"/>
  <c r="D8787" i="1"/>
  <c r="E8787" i="1"/>
  <c r="D8788" i="1"/>
  <c r="E8788" i="1"/>
  <c r="D8789" i="1"/>
  <c r="E8789" i="1"/>
  <c r="D8790" i="1"/>
  <c r="E8790" i="1"/>
  <c r="D8791" i="1"/>
  <c r="E8791" i="1"/>
  <c r="D8792" i="1"/>
  <c r="E8792" i="1"/>
  <c r="D8793" i="1"/>
  <c r="E8793" i="1"/>
  <c r="D8794" i="1"/>
  <c r="E8794" i="1"/>
  <c r="D8795" i="1"/>
  <c r="E8795" i="1"/>
  <c r="D8796" i="1"/>
  <c r="E8796" i="1"/>
  <c r="D8797" i="1"/>
  <c r="E8797" i="1"/>
  <c r="D8798" i="1"/>
  <c r="E8798" i="1"/>
  <c r="D8799" i="1"/>
  <c r="E8799" i="1"/>
  <c r="D8800" i="1"/>
  <c r="E8800" i="1"/>
  <c r="D8801" i="1"/>
  <c r="E8801" i="1"/>
  <c r="D8802" i="1"/>
  <c r="E8802" i="1"/>
  <c r="D8803" i="1"/>
  <c r="E8803" i="1"/>
  <c r="D8804" i="1"/>
  <c r="E8804" i="1"/>
  <c r="D8805" i="1"/>
  <c r="E8805" i="1"/>
  <c r="D8806" i="1"/>
  <c r="E8806" i="1"/>
  <c r="D8807" i="1"/>
  <c r="E8807" i="1"/>
  <c r="D8808" i="1"/>
  <c r="E8808" i="1"/>
  <c r="D8809" i="1"/>
  <c r="E8809" i="1"/>
  <c r="D8162" i="1"/>
  <c r="E8162" i="1"/>
  <c r="D8810" i="1"/>
  <c r="E8810" i="1"/>
  <c r="D8163" i="1"/>
  <c r="E8163" i="1"/>
  <c r="D8164" i="1"/>
  <c r="E8164" i="1"/>
  <c r="D8165" i="1"/>
  <c r="E8165" i="1"/>
  <c r="D8166" i="1"/>
  <c r="E8166" i="1"/>
  <c r="D8167" i="1"/>
  <c r="E8167" i="1"/>
  <c r="D8168" i="1"/>
  <c r="E8168" i="1"/>
  <c r="D8169" i="1"/>
  <c r="E8169" i="1"/>
  <c r="D8170" i="1"/>
  <c r="E8170" i="1"/>
  <c r="D8171" i="1"/>
  <c r="E8171" i="1"/>
  <c r="D8172" i="1"/>
  <c r="E8172" i="1"/>
  <c r="D8173" i="1"/>
  <c r="E8173" i="1"/>
  <c r="D8174" i="1"/>
  <c r="E8174" i="1"/>
  <c r="D8175" i="1"/>
  <c r="E8175" i="1"/>
  <c r="D8176" i="1"/>
  <c r="E8176" i="1"/>
  <c r="D8177" i="1"/>
  <c r="E8177" i="1"/>
  <c r="D8178" i="1"/>
  <c r="E8178" i="1"/>
  <c r="D7249" i="1"/>
  <c r="E7249" i="1"/>
  <c r="D7250" i="1"/>
  <c r="E7250" i="1"/>
  <c r="D7251" i="1"/>
  <c r="E7251" i="1"/>
  <c r="D7252" i="1"/>
  <c r="E7252" i="1"/>
  <c r="D7253" i="1"/>
  <c r="E7253" i="1"/>
  <c r="D7254" i="1"/>
  <c r="E7254" i="1"/>
  <c r="D8179" i="1"/>
  <c r="E8179" i="1"/>
  <c r="D8180" i="1"/>
  <c r="E8180" i="1"/>
  <c r="D8181" i="1"/>
  <c r="E8181" i="1"/>
  <c r="D8182" i="1"/>
  <c r="E8182" i="1"/>
  <c r="D8183" i="1"/>
  <c r="E8183" i="1"/>
  <c r="D8184" i="1"/>
  <c r="E8184" i="1"/>
  <c r="D8185" i="1"/>
  <c r="E8185" i="1"/>
  <c r="D8186" i="1"/>
  <c r="E8186" i="1"/>
  <c r="D457" i="1"/>
  <c r="E457" i="1"/>
  <c r="D8811" i="1"/>
  <c r="E8811" i="1"/>
  <c r="D7255" i="1"/>
  <c r="E7255" i="1"/>
  <c r="D8187" i="1"/>
  <c r="E8187" i="1"/>
  <c r="D7256" i="1"/>
  <c r="E7256" i="1"/>
  <c r="D7257" i="1"/>
  <c r="E7257" i="1"/>
  <c r="D7258" i="1"/>
  <c r="E7258" i="1"/>
  <c r="D7259" i="1"/>
  <c r="E7259" i="1"/>
  <c r="D7260" i="1"/>
  <c r="E7260" i="1"/>
  <c r="D7261" i="1"/>
  <c r="E7261" i="1"/>
  <c r="D7262" i="1"/>
  <c r="E7262" i="1"/>
  <c r="D7263" i="1"/>
  <c r="E7263" i="1"/>
  <c r="D8188" i="1"/>
  <c r="E8188" i="1"/>
  <c r="D7598" i="1"/>
  <c r="E7598" i="1"/>
  <c r="D7416" i="1"/>
  <c r="E7416" i="1"/>
  <c r="D7417" i="1"/>
  <c r="E7417" i="1"/>
  <c r="D7123" i="1"/>
  <c r="E7123" i="1"/>
  <c r="D7599" i="1"/>
  <c r="E7599" i="1"/>
  <c r="D7600" i="1"/>
  <c r="E7600" i="1"/>
  <c r="D7601" i="1"/>
  <c r="E7601" i="1"/>
  <c r="D7124" i="1"/>
  <c r="E7124" i="1"/>
  <c r="D8189" i="1"/>
  <c r="E8189" i="1"/>
  <c r="D8190" i="1"/>
  <c r="E8190" i="1"/>
  <c r="D8191" i="1"/>
  <c r="E8191" i="1"/>
  <c r="D7125" i="1"/>
  <c r="E7125" i="1"/>
  <c r="D7418" i="1"/>
  <c r="E7418" i="1"/>
  <c r="D7602" i="1"/>
  <c r="E7602" i="1"/>
  <c r="D7419" i="1"/>
  <c r="E7419" i="1"/>
  <c r="D7603" i="1"/>
  <c r="E7603" i="1"/>
  <c r="D7420" i="1"/>
  <c r="E7420" i="1"/>
  <c r="D7421" i="1"/>
  <c r="E7421" i="1"/>
  <c r="D7422" i="1"/>
  <c r="E7422" i="1"/>
  <c r="D7126" i="1"/>
  <c r="E7126" i="1"/>
  <c r="D7127" i="1"/>
  <c r="E7127" i="1"/>
  <c r="D7604" i="1"/>
  <c r="E7604" i="1"/>
  <c r="D7423" i="1"/>
  <c r="E7423" i="1"/>
  <c r="D7424" i="1"/>
  <c r="E7424" i="1"/>
  <c r="D7605" i="1"/>
  <c r="E7605" i="1"/>
  <c r="D7425" i="1"/>
  <c r="E7425" i="1"/>
  <c r="D7128" i="1"/>
  <c r="E7128" i="1"/>
  <c r="D7426" i="1"/>
  <c r="E7426" i="1"/>
  <c r="D7427" i="1"/>
  <c r="E7427" i="1"/>
  <c r="D7428" i="1"/>
  <c r="E7428" i="1"/>
  <c r="D7429" i="1"/>
  <c r="E7429" i="1"/>
  <c r="D7430" i="1"/>
  <c r="E7430" i="1"/>
  <c r="D7431" i="1"/>
  <c r="E7431" i="1"/>
  <c r="D7606" i="1"/>
  <c r="E7606" i="1"/>
  <c r="D8192" i="1"/>
  <c r="E8192" i="1"/>
  <c r="D7432" i="1"/>
  <c r="E7432" i="1"/>
  <c r="D8193" i="1"/>
  <c r="E8193" i="1"/>
  <c r="D8194" i="1"/>
  <c r="E8194" i="1"/>
  <c r="D8195" i="1"/>
  <c r="E8195" i="1"/>
  <c r="D8812" i="1"/>
  <c r="E8812" i="1"/>
  <c r="D458" i="1"/>
  <c r="E458" i="1"/>
  <c r="D8196" i="1"/>
  <c r="E8196" i="1"/>
  <c r="D8197" i="1"/>
  <c r="E8197" i="1"/>
  <c r="D459" i="1"/>
  <c r="E459" i="1"/>
  <c r="D8198" i="1"/>
  <c r="E8198" i="1"/>
  <c r="D8813" i="1"/>
  <c r="E8813" i="1"/>
  <c r="D8814" i="1"/>
  <c r="E8814" i="1"/>
  <c r="D8815" i="1"/>
  <c r="E8815" i="1"/>
  <c r="D8199" i="1"/>
  <c r="E8199" i="1"/>
  <c r="D460" i="1"/>
  <c r="E460" i="1"/>
  <c r="D461" i="1"/>
  <c r="E461" i="1"/>
  <c r="D462" i="1"/>
  <c r="E462" i="1"/>
  <c r="D463" i="1"/>
  <c r="E463" i="1"/>
  <c r="D8816" i="1"/>
  <c r="E8816" i="1"/>
  <c r="D8200" i="1"/>
  <c r="E8200" i="1"/>
  <c r="D8201" i="1"/>
  <c r="E8201" i="1"/>
  <c r="D8202" i="1"/>
  <c r="E8202" i="1"/>
  <c r="D8203" i="1"/>
  <c r="E8203" i="1"/>
  <c r="D8204" i="1"/>
  <c r="E8204" i="1"/>
  <c r="D8205" i="1"/>
  <c r="E8205" i="1"/>
  <c r="D8206" i="1"/>
  <c r="E8206" i="1"/>
  <c r="D7129" i="1"/>
  <c r="E7129" i="1"/>
  <c r="D7130" i="1"/>
  <c r="E7130" i="1"/>
  <c r="D7131" i="1"/>
  <c r="E7131" i="1"/>
  <c r="D8207" i="1"/>
  <c r="E8207" i="1"/>
  <c r="D7132" i="1"/>
  <c r="E7132" i="1"/>
  <c r="D7133" i="1"/>
  <c r="E7133" i="1"/>
  <c r="D7134" i="1"/>
  <c r="E7134" i="1"/>
  <c r="D7135" i="1"/>
  <c r="E7135" i="1"/>
  <c r="D7136" i="1"/>
  <c r="E7136" i="1"/>
  <c r="D7137" i="1"/>
  <c r="E7137" i="1"/>
  <c r="D7433" i="1"/>
  <c r="E7433" i="1"/>
  <c r="D7434" i="1"/>
  <c r="E7434" i="1"/>
  <c r="D7435" i="1"/>
  <c r="E7435" i="1"/>
  <c r="D7436" i="1"/>
  <c r="E7436" i="1"/>
  <c r="D7437" i="1"/>
  <c r="E7437" i="1"/>
  <c r="D7264" i="1"/>
  <c r="E7264" i="1"/>
  <c r="D8817" i="1"/>
  <c r="E8817" i="1"/>
  <c r="D8208" i="1"/>
  <c r="E8208" i="1"/>
  <c r="D8209" i="1"/>
  <c r="E8209" i="1"/>
  <c r="D8818" i="1"/>
  <c r="E8818" i="1"/>
  <c r="D8819" i="1"/>
  <c r="E8819" i="1"/>
  <c r="D8820" i="1"/>
  <c r="E8820" i="1"/>
  <c r="D8821" i="1"/>
  <c r="E8821" i="1"/>
  <c r="D8822" i="1"/>
  <c r="E8822" i="1"/>
  <c r="D8823" i="1"/>
  <c r="E8823" i="1"/>
  <c r="D8210" i="1"/>
  <c r="E8210" i="1"/>
  <c r="D8211" i="1"/>
  <c r="E8211" i="1"/>
  <c r="D8212" i="1"/>
  <c r="E8212" i="1"/>
  <c r="D8213" i="1"/>
  <c r="E8213" i="1"/>
  <c r="D8214" i="1"/>
  <c r="E8214" i="1"/>
  <c r="D8215" i="1"/>
  <c r="E8215" i="1"/>
  <c r="D8216" i="1"/>
  <c r="E8216" i="1"/>
  <c r="D8217" i="1"/>
  <c r="E8217" i="1"/>
  <c r="D8218" i="1"/>
  <c r="E8218" i="1"/>
  <c r="D8219" i="1"/>
  <c r="E8219" i="1"/>
  <c r="D7265" i="1"/>
  <c r="E7265" i="1"/>
  <c r="D7266" i="1"/>
  <c r="E7266" i="1"/>
  <c r="D8220" i="1"/>
  <c r="E8220" i="1"/>
  <c r="D8221" i="1"/>
  <c r="E8221" i="1"/>
  <c r="D8222" i="1"/>
  <c r="E8222" i="1"/>
  <c r="D8223" i="1"/>
  <c r="E8223" i="1"/>
  <c r="D8224" i="1"/>
  <c r="E8224" i="1"/>
  <c r="D8225" i="1"/>
  <c r="E8225" i="1"/>
  <c r="D8226" i="1"/>
  <c r="E8226" i="1"/>
  <c r="D8227" i="1"/>
  <c r="E8227" i="1"/>
  <c r="D8228" i="1"/>
  <c r="E8228" i="1"/>
  <c r="D8229" i="1"/>
  <c r="E8229" i="1"/>
  <c r="D8230" i="1"/>
  <c r="E8230" i="1"/>
  <c r="D8231" i="1"/>
  <c r="E8231" i="1"/>
  <c r="D8232" i="1"/>
  <c r="E8232" i="1"/>
  <c r="D8233" i="1"/>
  <c r="E8233" i="1"/>
  <c r="D7267" i="1"/>
  <c r="E7267" i="1"/>
  <c r="D8234" i="1"/>
  <c r="E8234" i="1"/>
  <c r="D8824" i="1"/>
  <c r="E8824" i="1"/>
  <c r="D8235" i="1"/>
  <c r="E8235" i="1"/>
  <c r="D7268" i="1"/>
  <c r="E7268" i="1"/>
  <c r="D8825" i="1"/>
  <c r="E8825" i="1"/>
  <c r="D8236" i="1"/>
  <c r="E8236" i="1"/>
  <c r="D8237" i="1"/>
  <c r="E8237" i="1"/>
  <c r="D8238" i="1"/>
  <c r="E8238" i="1"/>
  <c r="D7269" i="1"/>
  <c r="E7269" i="1"/>
  <c r="D8239" i="1"/>
  <c r="E8239" i="1"/>
  <c r="D8826" i="1"/>
  <c r="E8826" i="1"/>
  <c r="D8240" i="1"/>
  <c r="E8240" i="1"/>
  <c r="D7607" i="1"/>
  <c r="E7607" i="1"/>
  <c r="D7608" i="1"/>
  <c r="E7608" i="1"/>
  <c r="D7438" i="1"/>
  <c r="E7438" i="1"/>
  <c r="D7439" i="1"/>
  <c r="E7439" i="1"/>
  <c r="D7609" i="1"/>
  <c r="E7609" i="1"/>
  <c r="D7440" i="1"/>
  <c r="E7440" i="1"/>
  <c r="D7610" i="1"/>
  <c r="E7610" i="1"/>
  <c r="D7441" i="1"/>
  <c r="E7441" i="1"/>
  <c r="D7611" i="1"/>
  <c r="E7611" i="1"/>
  <c r="D7442" i="1"/>
  <c r="E7442" i="1"/>
  <c r="D7443" i="1"/>
  <c r="E7443" i="1"/>
  <c r="D7444" i="1"/>
  <c r="E7444" i="1"/>
  <c r="D7612" i="1"/>
  <c r="E7612" i="1"/>
  <c r="D7613" i="1"/>
  <c r="E7613" i="1"/>
  <c r="D7445" i="1"/>
  <c r="E7445" i="1"/>
  <c r="D7614" i="1"/>
  <c r="E7614" i="1"/>
  <c r="D7615" i="1"/>
  <c r="E7615" i="1"/>
  <c r="D7446" i="1"/>
  <c r="E7446" i="1"/>
  <c r="D7447" i="1"/>
  <c r="E7447" i="1"/>
  <c r="D7448" i="1"/>
  <c r="E7448" i="1"/>
  <c r="D7616" i="1"/>
  <c r="E7616" i="1"/>
  <c r="D7449" i="1"/>
  <c r="E7449" i="1"/>
  <c r="D8827" i="1"/>
  <c r="E8827" i="1"/>
  <c r="D8828" i="1"/>
  <c r="E8828" i="1"/>
  <c r="D7450" i="1"/>
  <c r="E7450" i="1"/>
  <c r="D8829" i="1"/>
  <c r="E8829" i="1"/>
  <c r="D7451" i="1"/>
  <c r="E7451" i="1"/>
  <c r="D8830" i="1"/>
  <c r="E8830" i="1"/>
  <c r="D7452" i="1"/>
  <c r="E7452" i="1"/>
  <c r="D8831" i="1"/>
  <c r="E8831" i="1"/>
  <c r="D7453" i="1"/>
  <c r="E7453" i="1"/>
  <c r="D7617" i="1"/>
  <c r="E7617" i="1"/>
  <c r="D7618" i="1"/>
  <c r="E7618" i="1"/>
  <c r="D7619" i="1"/>
  <c r="E7619" i="1"/>
  <c r="D7620" i="1"/>
  <c r="E7620" i="1"/>
  <c r="D7621" i="1"/>
  <c r="E7621" i="1"/>
  <c r="D7454" i="1"/>
  <c r="E7454" i="1"/>
  <c r="D8832" i="1"/>
  <c r="E8832" i="1"/>
  <c r="D8833" i="1"/>
  <c r="E8833" i="1"/>
  <c r="D8834" i="1"/>
  <c r="E8834" i="1"/>
  <c r="D8835" i="1"/>
  <c r="E8835" i="1"/>
  <c r="D7270" i="1"/>
  <c r="E7270" i="1"/>
  <c r="D7271" i="1"/>
  <c r="E7271" i="1"/>
  <c r="D8836" i="1"/>
  <c r="E8836" i="1"/>
  <c r="D8837" i="1"/>
  <c r="E8837" i="1"/>
  <c r="D8838" i="1"/>
  <c r="E8838" i="1"/>
  <c r="D8839" i="1"/>
  <c r="E8839" i="1"/>
  <c r="D8840" i="1"/>
  <c r="E8840" i="1"/>
  <c r="D8841" i="1"/>
  <c r="E8841" i="1"/>
  <c r="D8842" i="1"/>
  <c r="E8842" i="1"/>
  <c r="D7272" i="1"/>
  <c r="E7272" i="1"/>
  <c r="D8843" i="1"/>
  <c r="E8843" i="1"/>
  <c r="D8844" i="1"/>
  <c r="E8844" i="1"/>
  <c r="D8845" i="1"/>
  <c r="E8845" i="1"/>
  <c r="D7273" i="1"/>
  <c r="E7273" i="1"/>
  <c r="D7274" i="1"/>
  <c r="E7274" i="1"/>
  <c r="D7275" i="1"/>
  <c r="E7275" i="1"/>
  <c r="D7276" i="1"/>
  <c r="E7276" i="1"/>
  <c r="D7277" i="1"/>
  <c r="E7277" i="1"/>
  <c r="D8846" i="1"/>
  <c r="E8846" i="1"/>
  <c r="D8241" i="1"/>
  <c r="E8241" i="1"/>
  <c r="D8242" i="1"/>
  <c r="E8242" i="1"/>
  <c r="D8243" i="1"/>
  <c r="E8243" i="1"/>
  <c r="D8847" i="1"/>
  <c r="E8847" i="1"/>
  <c r="D7278" i="1"/>
  <c r="E7278" i="1"/>
  <c r="D7279" i="1"/>
  <c r="E7279" i="1"/>
  <c r="D8848" i="1"/>
  <c r="E8848" i="1"/>
  <c r="D7280" i="1"/>
  <c r="E7280" i="1"/>
  <c r="D7281" i="1"/>
  <c r="E7281" i="1"/>
  <c r="D8244" i="1"/>
  <c r="E8244" i="1"/>
  <c r="D8245" i="1"/>
  <c r="E8245" i="1"/>
  <c r="D8849" i="1"/>
  <c r="E8849" i="1"/>
  <c r="D8850" i="1"/>
  <c r="E8850" i="1"/>
  <c r="D8851" i="1"/>
  <c r="E8851" i="1"/>
  <c r="D8852" i="1"/>
  <c r="E8852" i="1"/>
  <c r="D8853" i="1"/>
  <c r="E8853" i="1"/>
  <c r="D7455" i="1"/>
  <c r="E7455" i="1"/>
  <c r="D7282" i="1"/>
  <c r="E7282" i="1"/>
  <c r="D7622" i="1"/>
  <c r="E7622" i="1"/>
  <c r="D8246" i="1"/>
  <c r="E8246" i="1"/>
  <c r="D8854" i="1"/>
  <c r="E8854" i="1"/>
  <c r="D8247" i="1"/>
  <c r="E8247" i="1"/>
  <c r="D7456" i="1"/>
  <c r="E7456" i="1"/>
  <c r="D8248" i="1"/>
  <c r="E8248" i="1"/>
  <c r="D8249" i="1"/>
  <c r="E8249" i="1"/>
  <c r="D8250" i="1"/>
  <c r="E8250" i="1"/>
  <c r="D8251" i="1"/>
  <c r="E8251" i="1"/>
  <c r="D8252" i="1"/>
  <c r="E8252" i="1"/>
  <c r="D8253" i="1"/>
  <c r="E8253" i="1"/>
  <c r="D8254" i="1"/>
  <c r="E8254" i="1"/>
  <c r="D8255" i="1"/>
  <c r="E8255" i="1"/>
  <c r="D8256" i="1"/>
  <c r="E8256" i="1"/>
  <c r="D8257" i="1"/>
  <c r="E8257" i="1"/>
  <c r="D8258" i="1"/>
  <c r="E8258" i="1"/>
  <c r="D8259" i="1"/>
  <c r="E8259" i="1"/>
  <c r="D8260" i="1"/>
  <c r="E8260" i="1"/>
  <c r="D8261" i="1"/>
  <c r="E8261" i="1"/>
  <c r="D8262" i="1"/>
  <c r="E8262" i="1"/>
  <c r="D464" i="1"/>
  <c r="E464" i="1"/>
  <c r="D8855" i="1"/>
  <c r="E8855" i="1"/>
  <c r="D8263" i="1"/>
  <c r="E8263" i="1"/>
  <c r="D8264" i="1"/>
  <c r="E8264" i="1"/>
  <c r="D7457" i="1"/>
  <c r="E7457" i="1"/>
  <c r="D8265" i="1"/>
  <c r="E8265" i="1"/>
  <c r="D465" i="1"/>
  <c r="E465" i="1"/>
  <c r="D8266" i="1"/>
  <c r="E8266" i="1"/>
  <c r="D8856" i="1"/>
  <c r="E8856" i="1"/>
  <c r="D466" i="1"/>
  <c r="E466" i="1"/>
  <c r="D8267" i="1"/>
  <c r="E8267" i="1"/>
  <c r="D8268" i="1"/>
  <c r="E8268" i="1"/>
  <c r="D7623" i="1"/>
  <c r="E7623" i="1"/>
  <c r="D467" i="1"/>
  <c r="E467" i="1"/>
  <c r="D8269" i="1"/>
  <c r="E8269" i="1"/>
  <c r="D8270" i="1"/>
  <c r="E8270" i="1"/>
  <c r="D468" i="1"/>
  <c r="E468" i="1"/>
  <c r="D8857" i="1"/>
  <c r="E8857" i="1"/>
  <c r="D8271" i="1"/>
  <c r="E8271" i="1"/>
  <c r="D8272" i="1"/>
  <c r="E8272" i="1"/>
  <c r="D8273" i="1"/>
  <c r="E8273" i="1"/>
  <c r="D8274" i="1"/>
  <c r="E8274" i="1"/>
  <c r="D8275" i="1"/>
  <c r="E8275" i="1"/>
  <c r="D8276" i="1"/>
  <c r="E8276" i="1"/>
  <c r="D8277" i="1"/>
  <c r="E8277" i="1"/>
  <c r="D7458" i="1"/>
  <c r="E7458" i="1"/>
  <c r="D8278" i="1"/>
  <c r="E8278" i="1"/>
  <c r="D8279" i="1"/>
  <c r="E8279" i="1"/>
  <c r="D8280" i="1"/>
  <c r="E8280" i="1"/>
  <c r="D8281" i="1"/>
  <c r="E8281" i="1"/>
  <c r="D8282" i="1"/>
  <c r="E8282" i="1"/>
  <c r="D469" i="1"/>
  <c r="E469" i="1"/>
  <c r="D8283" i="1"/>
  <c r="E8283" i="1"/>
  <c r="D8284" i="1"/>
  <c r="E8284" i="1"/>
  <c r="D8285" i="1"/>
  <c r="E8285" i="1"/>
  <c r="D8858" i="1"/>
  <c r="E8858" i="1"/>
  <c r="D8859" i="1"/>
  <c r="E8859" i="1"/>
  <c r="D8860" i="1"/>
  <c r="E8860" i="1"/>
  <c r="D8861" i="1"/>
  <c r="E8861" i="1"/>
  <c r="D8862" i="1"/>
  <c r="E8862" i="1"/>
  <c r="D7459" i="1"/>
  <c r="E7459" i="1"/>
  <c r="D8863" i="1"/>
  <c r="E8863" i="1"/>
  <c r="D8864" i="1"/>
  <c r="E8864" i="1"/>
  <c r="D8865" i="1"/>
  <c r="E8865" i="1"/>
  <c r="D470" i="1"/>
  <c r="E470" i="1"/>
  <c r="D8866" i="1"/>
  <c r="E8866" i="1"/>
  <c r="D8867" i="1"/>
  <c r="E8867" i="1"/>
  <c r="D7283" i="1"/>
  <c r="E7283" i="1"/>
  <c r="D8868" i="1"/>
  <c r="E8868" i="1"/>
  <c r="D7460" i="1"/>
  <c r="E7460" i="1"/>
  <c r="D8869" i="1"/>
  <c r="E8869" i="1"/>
  <c r="D7461" i="1"/>
  <c r="E7461" i="1"/>
  <c r="D7462" i="1"/>
  <c r="E7462" i="1"/>
  <c r="D471" i="1"/>
  <c r="E471" i="1"/>
  <c r="D8870" i="1"/>
  <c r="E8870" i="1"/>
  <c r="D8871" i="1"/>
  <c r="E8871" i="1"/>
  <c r="D472" i="1"/>
  <c r="E472" i="1"/>
  <c r="D8872" i="1"/>
  <c r="E8872" i="1"/>
  <c r="D8873" i="1"/>
  <c r="E8873" i="1"/>
  <c r="D8874" i="1"/>
  <c r="E8874" i="1"/>
  <c r="D7624" i="1"/>
  <c r="E7624" i="1"/>
  <c r="D7625" i="1"/>
  <c r="E7625" i="1"/>
  <c r="D8286" i="1"/>
  <c r="E8286" i="1"/>
  <c r="D8287" i="1"/>
  <c r="E8287" i="1"/>
  <c r="D8288" i="1"/>
  <c r="E8288" i="1"/>
  <c r="D7626" i="1"/>
  <c r="E7626" i="1"/>
  <c r="D8289" i="1"/>
  <c r="E8289" i="1"/>
  <c r="D8290" i="1"/>
  <c r="E8290" i="1"/>
  <c r="D8291" i="1"/>
  <c r="E8291" i="1"/>
  <c r="D7627" i="1"/>
  <c r="E7627" i="1"/>
  <c r="D8292" i="1"/>
  <c r="E8292" i="1"/>
  <c r="D8293" i="1"/>
  <c r="E8293" i="1"/>
  <c r="D8294" i="1"/>
  <c r="E8294" i="1"/>
  <c r="D8295" i="1"/>
  <c r="E8295" i="1"/>
  <c r="D8296" i="1"/>
  <c r="E8296" i="1"/>
  <c r="D8297" i="1"/>
  <c r="E8297" i="1"/>
  <c r="D8298" i="1"/>
  <c r="E8298" i="1"/>
  <c r="D8875" i="1"/>
  <c r="E8875" i="1"/>
  <c r="D8299" i="1"/>
  <c r="E8299" i="1"/>
  <c r="D8300" i="1"/>
  <c r="E8300" i="1"/>
  <c r="D7628" i="1"/>
  <c r="E7628" i="1"/>
  <c r="D8301" i="1"/>
  <c r="E8301" i="1"/>
  <c r="D8302" i="1"/>
  <c r="E8302" i="1"/>
  <c r="D8303" i="1"/>
  <c r="E8303" i="1"/>
  <c r="D8304" i="1"/>
  <c r="E8304" i="1"/>
  <c r="D8305" i="1"/>
  <c r="E8305" i="1"/>
  <c r="D8306" i="1"/>
  <c r="E8306" i="1"/>
  <c r="D7629" i="1"/>
  <c r="E7629" i="1"/>
  <c r="D8307" i="1"/>
  <c r="E8307" i="1"/>
  <c r="D8876" i="1"/>
  <c r="E8876" i="1"/>
  <c r="D8308" i="1"/>
  <c r="E8308" i="1"/>
  <c r="D8309" i="1"/>
  <c r="E8309" i="1"/>
  <c r="D7630" i="1"/>
  <c r="E7630" i="1"/>
  <c r="D8310" i="1"/>
  <c r="E8310" i="1"/>
  <c r="D8311" i="1"/>
  <c r="E8311" i="1"/>
  <c r="D8877" i="1"/>
  <c r="E8877" i="1"/>
  <c r="D7284" i="1"/>
  <c r="E7284" i="1"/>
  <c r="D7285" i="1"/>
  <c r="E7285" i="1"/>
  <c r="D8878" i="1"/>
  <c r="E8878" i="1"/>
  <c r="D8312" i="1"/>
  <c r="E8312" i="1"/>
  <c r="D8313" i="1"/>
  <c r="E8313" i="1"/>
  <c r="D8314" i="1"/>
  <c r="E8314" i="1"/>
  <c r="D7138" i="1"/>
  <c r="E7138" i="1"/>
  <c r="D8315" i="1"/>
  <c r="E8315" i="1"/>
  <c r="D7631" i="1"/>
  <c r="E7631" i="1"/>
  <c r="D8316" i="1"/>
  <c r="E8316" i="1"/>
  <c r="D8317" i="1"/>
  <c r="E8317" i="1"/>
  <c r="D8318" i="1"/>
  <c r="E8318" i="1"/>
  <c r="D7632" i="1"/>
  <c r="E7632" i="1"/>
  <c r="D8319" i="1"/>
  <c r="E8319" i="1"/>
  <c r="D7139" i="1"/>
  <c r="E7139" i="1"/>
  <c r="D8320" i="1"/>
  <c r="E8320" i="1"/>
  <c r="D7633" i="1"/>
  <c r="E7633" i="1"/>
  <c r="D7634" i="1"/>
  <c r="E7634" i="1"/>
  <c r="D8321" i="1"/>
  <c r="E8321" i="1"/>
  <c r="D8322" i="1"/>
  <c r="E8322" i="1"/>
  <c r="D8323" i="1"/>
  <c r="E8323" i="1"/>
  <c r="D8324" i="1"/>
  <c r="E8324" i="1"/>
  <c r="D8325" i="1"/>
  <c r="E8325" i="1"/>
  <c r="D8326" i="1"/>
  <c r="E8326" i="1"/>
  <c r="D8327" i="1"/>
  <c r="E8327" i="1"/>
  <c r="D7140" i="1"/>
  <c r="E7140" i="1"/>
  <c r="D8879" i="1"/>
  <c r="E8879" i="1"/>
  <c r="D8880" i="1"/>
  <c r="E8880" i="1"/>
  <c r="D473" i="1"/>
  <c r="E473" i="1"/>
  <c r="D7141" i="1"/>
  <c r="E7141" i="1"/>
  <c r="D474" i="1"/>
  <c r="E474" i="1"/>
  <c r="D7142" i="1"/>
  <c r="E7142" i="1"/>
  <c r="D8881" i="1"/>
  <c r="E8881" i="1"/>
  <c r="D8882" i="1"/>
  <c r="E8882" i="1"/>
  <c r="D7286" i="1"/>
  <c r="E7286" i="1"/>
  <c r="D7463" i="1"/>
  <c r="E7463" i="1"/>
  <c r="D7287" i="1"/>
  <c r="E7287" i="1"/>
  <c r="D8883" i="1"/>
  <c r="E8883" i="1"/>
  <c r="D8884" i="1"/>
  <c r="E8884" i="1"/>
  <c r="D8885" i="1"/>
  <c r="E8885" i="1"/>
  <c r="D8886" i="1"/>
  <c r="E8886" i="1"/>
  <c r="D8887" i="1"/>
  <c r="E8887" i="1"/>
  <c r="D8888" i="1"/>
  <c r="E8888" i="1"/>
  <c r="D8889" i="1"/>
  <c r="E8889" i="1"/>
  <c r="D8890" i="1"/>
  <c r="E8890" i="1"/>
  <c r="D8891" i="1"/>
  <c r="E8891" i="1"/>
  <c r="D475" i="1"/>
  <c r="E475" i="1"/>
  <c r="D8892" i="1"/>
  <c r="E8892" i="1"/>
  <c r="D8893" i="1"/>
  <c r="E8893" i="1"/>
  <c r="D8894" i="1"/>
  <c r="E8894" i="1"/>
  <c r="D8895" i="1"/>
  <c r="E8895" i="1"/>
  <c r="D476" i="1"/>
  <c r="E476" i="1"/>
  <c r="D7288" i="1"/>
  <c r="E7288" i="1"/>
  <c r="D8896" i="1"/>
  <c r="E8896" i="1"/>
  <c r="D7635" i="1"/>
  <c r="E7635" i="1"/>
  <c r="D8328" i="1"/>
  <c r="E8328" i="1"/>
  <c r="D8897" i="1"/>
  <c r="E8897" i="1"/>
  <c r="D477" i="1"/>
  <c r="E477" i="1"/>
  <c r="D478" i="1"/>
  <c r="E478" i="1"/>
  <c r="D7464" i="1"/>
  <c r="E7464" i="1"/>
  <c r="D8898" i="1"/>
  <c r="E8898" i="1"/>
  <c r="D8899" i="1"/>
  <c r="E8899" i="1"/>
  <c r="D8900" i="1"/>
  <c r="E8900" i="1"/>
  <c r="D479" i="1"/>
  <c r="E479" i="1"/>
  <c r="D7465" i="1"/>
  <c r="E7465" i="1"/>
  <c r="D7636" i="1"/>
  <c r="E7636" i="1"/>
  <c r="D480" i="1"/>
  <c r="E480" i="1"/>
  <c r="D7289" i="1"/>
  <c r="E7289" i="1"/>
  <c r="D8329" i="1"/>
  <c r="E8329" i="1"/>
  <c r="D8330" i="1"/>
  <c r="E8330" i="1"/>
  <c r="D481" i="1"/>
  <c r="E481" i="1"/>
  <c r="D7637" i="1"/>
  <c r="E7637" i="1"/>
  <c r="D7638" i="1"/>
  <c r="E7638" i="1"/>
  <c r="D7639" i="1"/>
  <c r="E7639" i="1"/>
  <c r="D7290" i="1"/>
  <c r="E7290" i="1"/>
  <c r="D7291" i="1"/>
  <c r="E7291" i="1"/>
  <c r="D7466" i="1"/>
  <c r="E7466" i="1"/>
  <c r="D8331" i="1"/>
  <c r="E8331" i="1"/>
  <c r="D8901" i="1"/>
  <c r="E8901" i="1"/>
  <c r="D482" i="1"/>
  <c r="E482" i="1"/>
  <c r="D8902" i="1"/>
  <c r="E8902" i="1"/>
  <c r="D7640" i="1"/>
  <c r="E7640" i="1"/>
  <c r="D8332" i="1"/>
  <c r="E8332" i="1"/>
  <c r="D8333" i="1"/>
  <c r="E8333" i="1"/>
  <c r="D8334" i="1"/>
  <c r="E8334" i="1"/>
  <c r="D8903" i="1"/>
  <c r="E8903" i="1"/>
  <c r="D8904" i="1"/>
  <c r="E8904" i="1"/>
  <c r="D8905" i="1"/>
  <c r="E8905" i="1"/>
  <c r="D8906" i="1"/>
  <c r="E8906" i="1"/>
  <c r="D8907" i="1"/>
  <c r="E8907" i="1"/>
  <c r="D483" i="1"/>
  <c r="E483" i="1"/>
  <c r="D7641" i="1"/>
  <c r="E7641" i="1"/>
  <c r="D8908" i="1"/>
  <c r="E8908" i="1"/>
  <c r="D8909" i="1"/>
  <c r="E8909" i="1"/>
  <c r="D8335" i="1"/>
  <c r="E8335" i="1"/>
  <c r="D7292" i="1"/>
  <c r="E7292" i="1"/>
  <c r="D484" i="1"/>
  <c r="E484" i="1"/>
  <c r="D7642" i="1"/>
  <c r="E7642" i="1"/>
  <c r="D8910" i="1"/>
  <c r="E8910" i="1"/>
  <c r="D8911" i="1"/>
  <c r="E8911" i="1"/>
  <c r="D8336" i="1"/>
  <c r="E8336" i="1"/>
  <c r="D8337" i="1"/>
  <c r="E8337" i="1"/>
  <c r="D8338" i="1"/>
  <c r="E8338" i="1"/>
  <c r="D8912" i="1"/>
  <c r="E8912" i="1"/>
  <c r="D485" i="1"/>
  <c r="E485" i="1"/>
  <c r="D486" i="1"/>
  <c r="E486" i="1"/>
  <c r="D8339" i="1"/>
  <c r="E8339" i="1"/>
  <c r="D8913" i="1"/>
  <c r="E8913" i="1"/>
  <c r="D8914" i="1"/>
  <c r="E8914" i="1"/>
  <c r="D8915" i="1"/>
  <c r="E8915" i="1"/>
  <c r="D8916" i="1"/>
  <c r="E8916" i="1"/>
  <c r="D7156" i="1"/>
  <c r="E7156" i="1"/>
  <c r="D7467" i="1"/>
  <c r="E7467" i="1"/>
  <c r="D8340" i="1"/>
  <c r="E8340" i="1"/>
  <c r="D8917" i="1"/>
  <c r="E8917" i="1"/>
  <c r="D487" i="1"/>
  <c r="E487" i="1"/>
  <c r="D8341" i="1"/>
  <c r="E8341" i="1"/>
  <c r="D8918" i="1"/>
  <c r="E8918" i="1"/>
  <c r="D8919" i="1"/>
  <c r="E8919" i="1"/>
  <c r="D488" i="1"/>
  <c r="E488" i="1"/>
  <c r="D489" i="1"/>
  <c r="E489" i="1"/>
  <c r="D8920" i="1"/>
  <c r="E8920" i="1"/>
  <c r="D8921" i="1"/>
  <c r="E8921" i="1"/>
  <c r="D8922" i="1"/>
  <c r="E8922" i="1"/>
  <c r="D8923" i="1"/>
  <c r="E8923" i="1"/>
  <c r="D8924" i="1"/>
  <c r="E8924" i="1"/>
  <c r="D8925" i="1"/>
  <c r="E8925" i="1"/>
  <c r="D8926" i="1"/>
  <c r="E8926" i="1"/>
  <c r="D7293" i="1"/>
  <c r="E7293" i="1"/>
  <c r="D7468" i="1"/>
  <c r="E7468" i="1"/>
  <c r="D8927" i="1"/>
  <c r="E8927" i="1"/>
  <c r="D7469" i="1"/>
  <c r="E7469" i="1"/>
  <c r="D7470" i="1"/>
  <c r="E7470" i="1"/>
  <c r="D8928" i="1"/>
  <c r="E8928" i="1"/>
  <c r="D8929" i="1"/>
  <c r="E8929" i="1"/>
  <c r="D8930" i="1"/>
  <c r="E8930" i="1"/>
  <c r="D490" i="1"/>
  <c r="E490" i="1"/>
  <c r="D7643" i="1"/>
  <c r="E7643" i="1"/>
  <c r="D8342" i="1"/>
  <c r="E8342" i="1"/>
  <c r="D8343" i="1"/>
  <c r="E8343" i="1"/>
  <c r="D7644" i="1"/>
  <c r="E7644" i="1"/>
  <c r="D8344" i="1"/>
  <c r="E8344" i="1"/>
  <c r="D8345" i="1"/>
  <c r="E8345" i="1"/>
  <c r="D8346" i="1"/>
  <c r="E8346" i="1"/>
  <c r="D8347" i="1"/>
  <c r="E8347" i="1"/>
  <c r="D8348" i="1"/>
  <c r="E8348" i="1"/>
  <c r="D8349" i="1"/>
  <c r="E8349" i="1"/>
  <c r="D8350" i="1"/>
  <c r="E8350" i="1"/>
  <c r="D7143" i="1"/>
  <c r="E7143" i="1"/>
  <c r="D8351" i="1"/>
  <c r="E8351" i="1"/>
  <c r="D8352" i="1"/>
  <c r="E8352" i="1"/>
  <c r="D8353" i="1"/>
  <c r="E8353" i="1"/>
  <c r="D8354" i="1"/>
  <c r="E8354" i="1"/>
  <c r="D8355" i="1"/>
  <c r="E8355" i="1"/>
  <c r="D8356" i="1"/>
  <c r="E8356" i="1"/>
  <c r="D7645" i="1"/>
  <c r="E7645" i="1"/>
  <c r="D8357" i="1"/>
  <c r="E8357" i="1"/>
  <c r="D8358" i="1"/>
  <c r="E8358" i="1"/>
  <c r="D8359" i="1"/>
  <c r="E8359" i="1"/>
  <c r="D8360" i="1"/>
  <c r="E8360" i="1"/>
  <c r="D8361" i="1"/>
  <c r="E8361" i="1"/>
  <c r="D8362" i="1"/>
  <c r="E8362" i="1"/>
  <c r="D8363" i="1"/>
  <c r="E8363" i="1"/>
  <c r="D8364" i="1"/>
  <c r="E8364" i="1"/>
  <c r="D8365" i="1"/>
  <c r="E8365" i="1"/>
  <c r="D8366" i="1"/>
  <c r="E8366" i="1"/>
  <c r="D7144" i="1"/>
  <c r="E7144" i="1"/>
  <c r="D8367" i="1"/>
  <c r="E8367" i="1"/>
  <c r="D8368" i="1"/>
  <c r="E8368" i="1"/>
  <c r="D8369" i="1"/>
  <c r="E8369" i="1"/>
  <c r="D8370" i="1"/>
  <c r="E8370" i="1"/>
  <c r="D8371" i="1"/>
  <c r="E8371" i="1"/>
  <c r="D7646" i="1"/>
  <c r="E7646" i="1"/>
  <c r="D8372" i="1"/>
  <c r="E8372" i="1"/>
  <c r="D8373" i="1"/>
  <c r="E8373" i="1"/>
  <c r="D8931" i="1"/>
  <c r="E8931" i="1"/>
  <c r="D8932" i="1"/>
  <c r="E8932" i="1"/>
  <c r="D8933" i="1"/>
  <c r="E8933" i="1"/>
  <c r="D8934" i="1"/>
  <c r="E8934" i="1"/>
  <c r="D7471" i="1"/>
  <c r="E7471" i="1"/>
  <c r="D7472" i="1"/>
  <c r="E7472" i="1"/>
  <c r="D491" i="1"/>
  <c r="E491" i="1"/>
  <c r="D8935" i="1"/>
  <c r="E8935" i="1"/>
  <c r="D8936" i="1"/>
  <c r="E8936" i="1"/>
  <c r="D8937" i="1"/>
  <c r="E8937" i="1"/>
  <c r="D8938" i="1"/>
  <c r="E8938" i="1"/>
  <c r="D8939" i="1"/>
  <c r="E8939" i="1"/>
  <c r="D8940" i="1"/>
  <c r="E8940" i="1"/>
  <c r="D7473" i="1"/>
  <c r="E7473" i="1"/>
  <c r="D7647" i="1"/>
  <c r="E7647" i="1"/>
  <c r="D8941" i="1"/>
  <c r="E8941" i="1"/>
  <c r="D492" i="1"/>
  <c r="E492" i="1"/>
  <c r="D8942" i="1"/>
  <c r="E8942" i="1"/>
  <c r="D8943" i="1"/>
  <c r="E8943" i="1"/>
  <c r="D8374" i="1"/>
  <c r="E8374" i="1"/>
  <c r="D8375" i="1"/>
  <c r="E8375" i="1"/>
  <c r="D8376" i="1"/>
  <c r="E8376" i="1"/>
  <c r="D8377" i="1"/>
  <c r="E8377" i="1"/>
  <c r="D8378" i="1"/>
  <c r="E8378" i="1"/>
  <c r="D493" i="1"/>
  <c r="E493" i="1"/>
  <c r="D7648" i="1"/>
  <c r="E7648" i="1"/>
  <c r="D8944" i="1"/>
  <c r="E8944" i="1"/>
  <c r="D7649" i="1"/>
  <c r="E7649" i="1"/>
  <c r="D7294" i="1"/>
  <c r="E7294" i="1"/>
  <c r="D8945" i="1"/>
  <c r="E8945" i="1"/>
  <c r="D8379" i="1"/>
  <c r="E8379" i="1"/>
  <c r="D7295" i="1"/>
  <c r="E7295" i="1"/>
  <c r="D7296" i="1"/>
  <c r="E7296" i="1"/>
  <c r="D7297" i="1"/>
  <c r="E7297" i="1"/>
  <c r="D8380" i="1"/>
  <c r="E8380" i="1"/>
  <c r="D8381" i="1"/>
  <c r="E8381" i="1"/>
  <c r="D8382" i="1"/>
  <c r="E8382" i="1"/>
  <c r="D494" i="1"/>
  <c r="E494" i="1"/>
  <c r="D8946" i="1"/>
  <c r="E8946" i="1"/>
  <c r="D7298" i="1"/>
  <c r="E7298" i="1"/>
  <c r="D7299" i="1"/>
  <c r="E7299" i="1"/>
  <c r="D8947" i="1"/>
  <c r="E8947" i="1"/>
  <c r="D8948" i="1"/>
  <c r="E8948" i="1"/>
  <c r="D8949" i="1"/>
  <c r="E8949" i="1"/>
  <c r="D8950" i="1"/>
  <c r="E8950" i="1"/>
  <c r="D8951" i="1"/>
  <c r="E8951" i="1"/>
  <c r="D495" i="1"/>
  <c r="E495" i="1"/>
  <c r="D8383" i="1"/>
  <c r="E8383" i="1"/>
  <c r="D8952" i="1"/>
  <c r="E8952" i="1"/>
  <c r="D8953" i="1"/>
  <c r="E8953" i="1"/>
  <c r="D8384" i="1"/>
  <c r="E8384" i="1"/>
  <c r="D8385" i="1"/>
  <c r="E8385" i="1"/>
  <c r="D8386" i="1"/>
  <c r="E8386" i="1"/>
  <c r="D8387" i="1"/>
  <c r="E8387" i="1"/>
  <c r="D496" i="1"/>
  <c r="E496" i="1"/>
  <c r="D497" i="1"/>
  <c r="E497" i="1"/>
  <c r="D8954" i="1"/>
  <c r="E8954" i="1"/>
  <c r="D498" i="1"/>
  <c r="E498" i="1"/>
  <c r="D499" i="1"/>
  <c r="E499" i="1"/>
  <c r="D500" i="1"/>
  <c r="E500" i="1"/>
  <c r="D7650" i="1"/>
  <c r="E7650" i="1"/>
  <c r="D7300" i="1"/>
  <c r="E7300" i="1"/>
  <c r="D8388" i="1"/>
  <c r="E8388" i="1"/>
  <c r="D8389" i="1"/>
  <c r="E8389" i="1"/>
  <c r="D8390" i="1"/>
  <c r="E8390" i="1"/>
  <c r="D8391" i="1"/>
  <c r="E8391" i="1"/>
  <c r="D8392" i="1"/>
  <c r="E8392" i="1"/>
  <c r="D501" i="1"/>
  <c r="E501" i="1"/>
  <c r="D8393" i="1"/>
  <c r="E8393" i="1"/>
  <c r="D8394" i="1"/>
  <c r="E8394" i="1"/>
  <c r="D8395" i="1"/>
  <c r="E8395" i="1"/>
  <c r="D8955" i="1"/>
  <c r="E8955" i="1"/>
  <c r="D8396" i="1"/>
  <c r="E8396" i="1"/>
  <c r="D7651" i="1"/>
  <c r="E7651" i="1"/>
  <c r="D7652" i="1"/>
  <c r="E7652" i="1"/>
  <c r="D7653" i="1"/>
  <c r="E7653" i="1"/>
  <c r="D502" i="1"/>
  <c r="E502" i="1"/>
  <c r="D7654" i="1"/>
  <c r="E7654" i="1"/>
  <c r="D8397" i="1"/>
  <c r="E8397" i="1"/>
  <c r="D7145" i="1"/>
  <c r="E7145" i="1"/>
  <c r="D7146" i="1"/>
  <c r="E7146" i="1"/>
  <c r="D8956" i="1"/>
  <c r="E8956" i="1"/>
  <c r="D8957" i="1"/>
  <c r="E8957" i="1"/>
  <c r="D8958" i="1"/>
  <c r="E8958" i="1"/>
  <c r="D7147" i="1"/>
  <c r="E7147" i="1"/>
  <c r="D7148" i="1"/>
  <c r="E7148" i="1"/>
  <c r="D7149" i="1"/>
  <c r="E7149" i="1"/>
  <c r="D7150" i="1"/>
  <c r="E7150" i="1"/>
  <c r="D7151" i="1"/>
  <c r="E7151" i="1"/>
  <c r="D7152" i="1"/>
  <c r="E7152" i="1"/>
  <c r="D503" i="1"/>
  <c r="E503" i="1"/>
  <c r="D8398" i="1"/>
  <c r="E8398" i="1"/>
  <c r="D7153" i="1"/>
  <c r="E7153" i="1"/>
  <c r="D8399" i="1"/>
  <c r="E8399" i="1"/>
  <c r="D8959" i="1"/>
  <c r="E8959" i="1"/>
  <c r="D8400" i="1"/>
  <c r="E8400" i="1"/>
  <c r="D8960" i="1"/>
  <c r="E8960" i="1"/>
  <c r="D8401" i="1"/>
  <c r="E8401" i="1"/>
  <c r="D8402" i="1"/>
  <c r="E8402" i="1"/>
  <c r="D504" i="1"/>
  <c r="E504" i="1"/>
  <c r="D505" i="1"/>
  <c r="E505" i="1"/>
  <c r="D8403" i="1"/>
  <c r="E8403" i="1"/>
  <c r="D8404" i="1"/>
  <c r="E8404" i="1"/>
  <c r="D8405" i="1"/>
  <c r="E8405" i="1"/>
  <c r="D7474" i="1"/>
  <c r="E7474" i="1"/>
  <c r="D8406" i="1"/>
  <c r="E8406" i="1"/>
  <c r="D7301" i="1"/>
  <c r="E7301" i="1"/>
  <c r="D7655" i="1"/>
  <c r="E7655" i="1"/>
  <c r="D7656" i="1"/>
  <c r="E7656" i="1"/>
  <c r="D8407" i="1"/>
  <c r="E8407" i="1"/>
  <c r="D8961" i="1"/>
  <c r="E8961" i="1"/>
  <c r="D8408" i="1"/>
  <c r="E8408" i="1"/>
  <c r="D8409" i="1"/>
  <c r="E8409" i="1"/>
  <c r="D8962" i="1"/>
  <c r="E8962" i="1"/>
  <c r="D7657" i="1"/>
  <c r="E7657" i="1"/>
  <c r="D8410" i="1"/>
  <c r="E8410" i="1"/>
  <c r="D8411" i="1"/>
  <c r="E8411" i="1"/>
  <c r="D8412" i="1"/>
  <c r="E8412" i="1"/>
  <c r="D8413" i="1"/>
  <c r="E8413" i="1"/>
  <c r="D8963" i="1"/>
  <c r="E8963" i="1"/>
  <c r="D8964" i="1"/>
  <c r="E8964" i="1"/>
  <c r="D8414" i="1"/>
  <c r="E8414" i="1"/>
  <c r="D7154" i="1"/>
  <c r="E7154" i="1"/>
  <c r="D7658" i="1"/>
  <c r="E7658" i="1"/>
  <c r="D8415" i="1"/>
  <c r="E8415" i="1"/>
  <c r="D8416" i="1"/>
  <c r="E8416" i="1"/>
  <c r="D506" i="1"/>
  <c r="E506" i="1"/>
  <c r="D8965" i="1"/>
  <c r="E8965" i="1"/>
  <c r="D8966" i="1"/>
  <c r="E8966" i="1"/>
  <c r="D8417" i="1"/>
  <c r="E8417" i="1"/>
  <c r="D8418" i="1"/>
  <c r="E8418" i="1"/>
  <c r="D7475" i="1"/>
  <c r="E7475" i="1"/>
  <c r="D8419" i="1"/>
  <c r="E8419" i="1"/>
  <c r="D8420" i="1"/>
  <c r="E8420" i="1"/>
  <c r="D8421" i="1"/>
  <c r="E8421" i="1"/>
  <c r="D8967" i="1"/>
  <c r="E8967" i="1"/>
  <c r="D8968" i="1"/>
  <c r="E8968" i="1"/>
  <c r="D8969" i="1"/>
  <c r="E8969" i="1"/>
  <c r="D8422" i="1"/>
  <c r="E8422" i="1"/>
  <c r="D8423" i="1"/>
  <c r="E8423" i="1"/>
  <c r="D8424" i="1"/>
  <c r="E8424" i="1"/>
  <c r="D8970" i="1"/>
  <c r="E8970" i="1"/>
  <c r="D7476" i="1"/>
  <c r="E7476" i="1"/>
  <c r="D8971" i="1"/>
  <c r="E8971" i="1"/>
  <c r="D8972" i="1"/>
  <c r="E8972" i="1"/>
  <c r="D8425" i="1"/>
  <c r="E8425" i="1"/>
  <c r="D8426" i="1"/>
  <c r="E8426" i="1"/>
  <c r="D8427" i="1"/>
  <c r="E8427" i="1"/>
  <c r="D7155" i="1"/>
  <c r="E7155" i="1"/>
  <c r="D8973" i="1"/>
  <c r="E8973" i="1"/>
  <c r="D8428" i="1"/>
  <c r="E8428" i="1"/>
  <c r="D8429" i="1"/>
  <c r="E8429" i="1"/>
  <c r="D507" i="1"/>
  <c r="E507" i="1"/>
  <c r="D8430" i="1"/>
  <c r="E8430" i="1"/>
  <c r="D8431" i="1"/>
  <c r="E8431" i="1"/>
  <c r="D8974" i="1"/>
  <c r="E8974" i="1"/>
  <c r="D8975" i="1"/>
  <c r="E8975" i="1"/>
  <c r="D8976" i="1"/>
  <c r="E8976" i="1"/>
  <c r="D8977" i="1"/>
  <c r="E8977" i="1"/>
  <c r="D8432" i="1"/>
  <c r="E8432" i="1"/>
  <c r="D8978" i="1"/>
  <c r="E8978" i="1"/>
  <c r="D8433" i="1"/>
  <c r="E8433" i="1"/>
  <c r="D8434" i="1"/>
  <c r="E8434" i="1"/>
  <c r="D7302" i="1"/>
  <c r="E7302" i="1"/>
  <c r="D8435" i="1"/>
  <c r="E8435" i="1"/>
  <c r="D8436" i="1"/>
  <c r="E8436" i="1"/>
  <c r="D8437" i="1"/>
  <c r="E8437" i="1"/>
  <c r="D7477" i="1"/>
  <c r="E7477" i="1"/>
  <c r="D7478" i="1"/>
  <c r="E7478" i="1"/>
  <c r="D7479" i="1"/>
  <c r="E7479" i="1"/>
  <c r="D7480" i="1"/>
  <c r="E7480" i="1"/>
  <c r="D7659" i="1"/>
  <c r="E7659" i="1"/>
  <c r="D8438" i="1"/>
  <c r="E8438" i="1"/>
  <c r="D8439" i="1"/>
  <c r="E8439" i="1"/>
  <c r="D8979" i="1"/>
  <c r="E8979" i="1"/>
  <c r="D8980" i="1"/>
  <c r="E8980" i="1"/>
  <c r="D8981" i="1"/>
  <c r="E8981" i="1"/>
  <c r="D8440" i="1"/>
  <c r="E8440" i="1"/>
  <c r="D8982" i="1"/>
  <c r="E8982" i="1"/>
  <c r="D8441" i="1"/>
  <c r="E8441" i="1"/>
  <c r="D8442" i="1"/>
  <c r="E8442" i="1"/>
  <c r="D8443" i="1"/>
  <c r="E8443" i="1"/>
  <c r="D8444" i="1"/>
  <c r="E8444" i="1"/>
  <c r="D8983" i="1"/>
  <c r="E8983" i="1"/>
  <c r="D8445" i="1"/>
  <c r="E8445" i="1"/>
  <c r="D8446" i="1"/>
  <c r="E8446" i="1"/>
  <c r="D8984" i="1"/>
  <c r="E8984" i="1"/>
  <c r="D8985" i="1"/>
  <c r="E8985" i="1"/>
  <c r="D8986" i="1"/>
  <c r="E8986" i="1"/>
  <c r="D8987" i="1"/>
  <c r="E8987" i="1"/>
  <c r="D8988" i="1"/>
  <c r="E8988" i="1"/>
  <c r="D8989" i="1"/>
  <c r="E8989" i="1"/>
  <c r="D8990" i="1"/>
  <c r="E8990" i="1"/>
  <c r="D8991" i="1"/>
  <c r="E8991" i="1"/>
  <c r="D8992" i="1"/>
  <c r="E8992" i="1"/>
  <c r="D8993" i="1"/>
  <c r="E8993" i="1"/>
  <c r="D8994" i="1"/>
  <c r="E8994" i="1"/>
  <c r="D8447" i="1"/>
  <c r="E8447" i="1"/>
  <c r="D8448" i="1"/>
  <c r="E8448" i="1"/>
  <c r="D8449" i="1"/>
  <c r="E8449" i="1"/>
  <c r="D7481" i="1"/>
  <c r="E7481" i="1"/>
  <c r="D7482" i="1"/>
  <c r="E7482" i="1"/>
  <c r="D7483" i="1"/>
  <c r="E7483" i="1"/>
  <c r="D7484" i="1"/>
  <c r="E7484" i="1"/>
  <c r="D7485" i="1"/>
  <c r="E7485" i="1"/>
  <c r="D8450" i="1"/>
  <c r="E8450" i="1"/>
  <c r="D3168" i="1"/>
  <c r="E3168" i="1"/>
  <c r="D3169" i="1"/>
  <c r="E3169" i="1"/>
  <c r="D3170" i="1"/>
  <c r="E3170" i="1"/>
  <c r="D3750" i="1"/>
  <c r="E3750" i="1"/>
  <c r="D3751" i="1"/>
  <c r="E3751" i="1"/>
  <c r="D3752" i="1"/>
  <c r="E3752" i="1"/>
  <c r="D3753" i="1"/>
  <c r="E3753" i="1"/>
  <c r="D3754" i="1"/>
  <c r="E3754" i="1"/>
  <c r="D3171" i="1"/>
  <c r="E3171" i="1"/>
  <c r="D3172" i="1"/>
  <c r="E3172" i="1"/>
  <c r="D3755" i="1"/>
  <c r="E3755" i="1"/>
  <c r="D3173" i="1"/>
  <c r="E3173" i="1"/>
  <c r="D3756" i="1"/>
  <c r="E3756" i="1"/>
  <c r="D4079" i="1"/>
  <c r="E4079" i="1"/>
  <c r="D3757" i="1"/>
  <c r="E3757" i="1"/>
  <c r="D3758" i="1"/>
  <c r="E3758" i="1"/>
  <c r="D3174" i="1"/>
  <c r="E3174" i="1"/>
  <c r="D3175" i="1"/>
  <c r="E3175" i="1"/>
  <c r="D4080" i="1"/>
  <c r="E4080" i="1"/>
  <c r="D4081" i="1"/>
  <c r="E4081" i="1"/>
  <c r="D3759" i="1"/>
  <c r="E3759" i="1"/>
  <c r="D4082" i="1"/>
  <c r="E4082" i="1"/>
  <c r="D4083" i="1"/>
  <c r="E4083" i="1"/>
  <c r="D3176" i="1"/>
  <c r="E3176" i="1"/>
  <c r="D3177" i="1"/>
  <c r="E3177" i="1"/>
  <c r="D3760" i="1"/>
  <c r="E3760" i="1"/>
  <c r="D3761" i="1"/>
  <c r="E3761" i="1"/>
  <c r="D3178" i="1"/>
  <c r="E3178" i="1"/>
  <c r="D3179" i="1"/>
  <c r="E3179" i="1"/>
  <c r="D3180" i="1"/>
  <c r="E3180" i="1"/>
  <c r="D3181" i="1"/>
  <c r="E3181" i="1"/>
  <c r="D3762" i="1"/>
  <c r="E3762" i="1"/>
  <c r="D3182" i="1"/>
  <c r="E3182" i="1"/>
  <c r="D3763" i="1"/>
  <c r="E3763" i="1"/>
  <c r="D3183" i="1"/>
  <c r="E3183" i="1"/>
  <c r="D3184" i="1"/>
  <c r="E3184" i="1"/>
  <c r="D3185" i="1"/>
  <c r="E3185" i="1"/>
  <c r="D3186" i="1"/>
  <c r="E3186" i="1"/>
  <c r="D3187" i="1"/>
  <c r="E3187" i="1"/>
  <c r="D3188" i="1"/>
  <c r="E3188" i="1"/>
  <c r="D3764" i="1"/>
  <c r="E3764" i="1"/>
  <c r="D3189" i="1"/>
  <c r="E3189" i="1"/>
  <c r="D4084" i="1"/>
  <c r="E4084" i="1"/>
  <c r="D3190" i="1"/>
  <c r="E3190" i="1"/>
  <c r="D3765" i="1"/>
  <c r="E3765" i="1"/>
  <c r="D3191" i="1"/>
  <c r="E3191" i="1"/>
  <c r="D3192" i="1"/>
  <c r="E3192" i="1"/>
  <c r="D4085" i="1"/>
  <c r="E4085" i="1"/>
  <c r="D3766" i="1"/>
  <c r="E3766" i="1"/>
  <c r="D4086" i="1"/>
  <c r="E4086" i="1"/>
  <c r="D3193" i="1"/>
  <c r="E3193" i="1"/>
  <c r="D3194" i="1"/>
  <c r="E3194" i="1"/>
  <c r="D3195" i="1"/>
  <c r="E3195" i="1"/>
  <c r="D3196" i="1"/>
  <c r="E3196" i="1"/>
  <c r="D3197" i="1"/>
  <c r="E3197" i="1"/>
  <c r="D3767" i="1"/>
  <c r="E3767" i="1"/>
  <c r="D3198" i="1"/>
  <c r="E3198" i="1"/>
  <c r="D3199" i="1"/>
  <c r="E3199" i="1"/>
  <c r="D3768" i="1"/>
  <c r="E3768" i="1"/>
  <c r="D3769" i="1"/>
  <c r="E3769" i="1"/>
  <c r="D3200" i="1"/>
  <c r="E3200" i="1"/>
  <c r="D4087" i="1"/>
  <c r="E4087" i="1"/>
  <c r="D3770" i="1"/>
  <c r="E3770" i="1"/>
  <c r="D3201" i="1"/>
  <c r="E3201" i="1"/>
  <c r="D3202" i="1"/>
  <c r="E3202" i="1"/>
  <c r="D3203" i="1"/>
  <c r="E3203" i="1"/>
  <c r="D3204" i="1"/>
  <c r="E3204" i="1"/>
  <c r="D3205" i="1"/>
  <c r="E3205" i="1"/>
  <c r="D3771" i="1"/>
  <c r="E3771" i="1"/>
  <c r="D3772" i="1"/>
  <c r="E3772" i="1"/>
  <c r="D3773" i="1"/>
  <c r="E3773" i="1"/>
  <c r="D3774" i="1"/>
  <c r="E3774" i="1"/>
  <c r="D3206" i="1"/>
  <c r="E3206" i="1"/>
  <c r="D3775" i="1"/>
  <c r="E3775" i="1"/>
  <c r="D3776" i="1"/>
  <c r="E3776" i="1"/>
  <c r="D3777" i="1"/>
  <c r="E3777" i="1"/>
  <c r="D3778" i="1"/>
  <c r="E3778" i="1"/>
  <c r="D3207" i="1"/>
  <c r="E3207" i="1"/>
  <c r="D3208" i="1"/>
  <c r="E3208" i="1"/>
  <c r="D3209" i="1"/>
  <c r="E3209" i="1"/>
  <c r="D3210" i="1"/>
  <c r="E3210" i="1"/>
  <c r="D3779" i="1"/>
  <c r="E3779" i="1"/>
  <c r="D3211" i="1"/>
  <c r="E3211" i="1"/>
  <c r="D3780" i="1"/>
  <c r="E3780" i="1"/>
  <c r="D3212" i="1"/>
  <c r="E3212" i="1"/>
  <c r="D3213" i="1"/>
  <c r="E3213" i="1"/>
  <c r="D3214" i="1"/>
  <c r="E3214" i="1"/>
  <c r="D3781" i="1"/>
  <c r="E3781" i="1"/>
  <c r="D3782" i="1"/>
  <c r="E3782" i="1"/>
  <c r="D3783" i="1"/>
  <c r="E3783" i="1"/>
  <c r="D3215" i="1"/>
  <c r="E3215" i="1"/>
  <c r="D3216" i="1"/>
  <c r="E3216" i="1"/>
  <c r="D3217" i="1"/>
  <c r="E3217" i="1"/>
  <c r="D3218" i="1"/>
  <c r="E3218" i="1"/>
  <c r="D3784" i="1"/>
  <c r="E3784" i="1"/>
  <c r="D4088" i="1"/>
  <c r="E4088" i="1"/>
  <c r="D3219" i="1"/>
  <c r="E3219" i="1"/>
  <c r="D3220" i="1"/>
  <c r="E3220" i="1"/>
  <c r="D3221" i="1"/>
  <c r="E3221" i="1"/>
  <c r="D3222" i="1"/>
  <c r="E3222" i="1"/>
  <c r="D3223" i="1"/>
  <c r="E3223" i="1"/>
  <c r="D3224" i="1"/>
  <c r="E3224" i="1"/>
  <c r="D4089" i="1"/>
  <c r="E4089" i="1"/>
  <c r="D3225" i="1"/>
  <c r="E3225" i="1"/>
  <c r="D3226" i="1"/>
  <c r="E3226" i="1"/>
  <c r="D3227" i="1"/>
  <c r="E3227" i="1"/>
  <c r="D4090" i="1"/>
  <c r="E4090" i="1"/>
  <c r="D4091" i="1"/>
  <c r="E4091" i="1"/>
  <c r="D3228" i="1"/>
  <c r="E3228" i="1"/>
  <c r="D3229" i="1"/>
  <c r="E3229" i="1"/>
  <c r="D3230" i="1"/>
  <c r="E3230" i="1"/>
  <c r="D4092" i="1"/>
  <c r="E4092" i="1"/>
  <c r="D4093" i="1"/>
  <c r="E4093" i="1"/>
  <c r="D3785" i="1"/>
  <c r="E3785" i="1"/>
  <c r="D3231" i="1"/>
  <c r="E3231" i="1"/>
  <c r="D3232" i="1"/>
  <c r="E3232" i="1"/>
  <c r="D3786" i="1"/>
  <c r="E3786" i="1"/>
  <c r="D3787" i="1"/>
  <c r="E3787" i="1"/>
  <c r="D3233" i="1"/>
  <c r="E3233" i="1"/>
  <c r="D3234" i="1"/>
  <c r="E3234" i="1"/>
  <c r="D3235" i="1"/>
  <c r="E3235" i="1"/>
  <c r="D3236" i="1"/>
  <c r="E3236" i="1"/>
  <c r="D3237" i="1"/>
  <c r="E3237" i="1"/>
  <c r="D3238" i="1"/>
  <c r="E3238" i="1"/>
  <c r="D3788" i="1"/>
  <c r="E3788" i="1"/>
  <c r="D3789" i="1"/>
  <c r="E3789" i="1"/>
  <c r="D3790" i="1"/>
  <c r="E3790" i="1"/>
  <c r="D4094" i="1"/>
  <c r="E4094" i="1"/>
  <c r="D3239" i="1"/>
  <c r="E3239" i="1"/>
  <c r="D3240" i="1"/>
  <c r="E3240" i="1"/>
  <c r="D3241" i="1"/>
  <c r="E3241" i="1"/>
  <c r="D3242" i="1"/>
  <c r="E3242" i="1"/>
  <c r="D3243" i="1"/>
  <c r="E3243" i="1"/>
  <c r="D3244" i="1"/>
  <c r="E3244" i="1"/>
  <c r="D3245" i="1"/>
  <c r="E3245" i="1"/>
  <c r="D3246" i="1"/>
  <c r="E3246" i="1"/>
  <c r="D3247" i="1"/>
  <c r="E3247" i="1"/>
  <c r="D3248" i="1"/>
  <c r="E3248" i="1"/>
  <c r="D3791" i="1"/>
  <c r="E3791" i="1"/>
  <c r="D4095" i="1"/>
  <c r="E4095" i="1"/>
  <c r="D3249" i="1"/>
  <c r="E3249" i="1"/>
  <c r="D3250" i="1"/>
  <c r="E3250" i="1"/>
  <c r="D3251" i="1"/>
  <c r="E3251" i="1"/>
  <c r="D4096" i="1"/>
  <c r="E4096" i="1"/>
  <c r="D3792" i="1"/>
  <c r="E3792" i="1"/>
  <c r="D3252" i="1"/>
  <c r="E3252" i="1"/>
  <c r="D3253" i="1"/>
  <c r="E3253" i="1"/>
  <c r="D3254" i="1"/>
  <c r="E3254" i="1"/>
  <c r="D3255" i="1"/>
  <c r="E3255" i="1"/>
  <c r="D3793" i="1"/>
  <c r="E3793" i="1"/>
  <c r="D3256" i="1"/>
  <c r="E3256" i="1"/>
  <c r="D3257" i="1"/>
  <c r="E3257" i="1"/>
  <c r="D3258" i="1"/>
  <c r="E3258" i="1"/>
  <c r="D3259" i="1"/>
  <c r="E3259" i="1"/>
  <c r="D3260" i="1"/>
  <c r="E3260" i="1"/>
  <c r="D3794" i="1"/>
  <c r="E3794" i="1"/>
  <c r="D3795" i="1"/>
  <c r="E3795" i="1"/>
  <c r="D3261" i="1"/>
  <c r="E3261" i="1"/>
  <c r="D3796" i="1"/>
  <c r="E3796" i="1"/>
  <c r="D3262" i="1"/>
  <c r="E3262" i="1"/>
  <c r="D3263" i="1"/>
  <c r="E3263" i="1"/>
  <c r="D3264" i="1"/>
  <c r="E3264" i="1"/>
  <c r="D3797" i="1"/>
  <c r="E3797" i="1"/>
  <c r="D3265" i="1"/>
  <c r="E3265" i="1"/>
  <c r="D3266" i="1"/>
  <c r="E3266" i="1"/>
  <c r="D3267" i="1"/>
  <c r="E3267" i="1"/>
  <c r="D3268" i="1"/>
  <c r="E3268" i="1"/>
  <c r="D4097" i="1"/>
  <c r="E4097" i="1"/>
  <c r="D3269" i="1"/>
  <c r="E3269" i="1"/>
  <c r="D3798" i="1"/>
  <c r="E3798" i="1"/>
  <c r="D3799" i="1"/>
  <c r="E3799" i="1"/>
  <c r="D3800" i="1"/>
  <c r="E3800" i="1"/>
  <c r="D3270" i="1"/>
  <c r="E3270" i="1"/>
  <c r="D3801" i="1"/>
  <c r="E3801" i="1"/>
  <c r="D3271" i="1"/>
  <c r="E3271" i="1"/>
  <c r="D3272" i="1"/>
  <c r="E3272" i="1"/>
  <c r="D3273" i="1"/>
  <c r="E3273" i="1"/>
  <c r="D3274" i="1"/>
  <c r="E3274" i="1"/>
  <c r="D3275" i="1"/>
  <c r="E3275" i="1"/>
  <c r="D4098" i="1"/>
  <c r="E4098" i="1"/>
  <c r="D3802" i="1"/>
  <c r="E3802" i="1"/>
  <c r="D3803" i="1"/>
  <c r="E3803" i="1"/>
  <c r="D3804" i="1"/>
  <c r="E3804" i="1"/>
  <c r="D3805" i="1"/>
  <c r="E3805" i="1"/>
  <c r="D3806" i="1"/>
  <c r="E3806" i="1"/>
  <c r="D3807" i="1"/>
  <c r="E3807" i="1"/>
  <c r="D3808" i="1"/>
  <c r="E3808" i="1"/>
  <c r="D3276" i="1"/>
  <c r="E3276" i="1"/>
  <c r="D3277" i="1"/>
  <c r="E3277" i="1"/>
  <c r="D3278" i="1"/>
  <c r="E3278" i="1"/>
  <c r="D3279" i="1"/>
  <c r="E3279" i="1"/>
  <c r="D3809" i="1"/>
  <c r="E3809" i="1"/>
  <c r="D3280" i="1"/>
  <c r="E3280" i="1"/>
  <c r="D3281" i="1"/>
  <c r="E3281" i="1"/>
  <c r="D3282" i="1"/>
  <c r="E3282" i="1"/>
  <c r="D3283" i="1"/>
  <c r="E3283" i="1"/>
  <c r="D3284" i="1"/>
  <c r="E3284" i="1"/>
  <c r="D3285" i="1"/>
  <c r="E3285" i="1"/>
  <c r="D3286" i="1"/>
  <c r="E3286" i="1"/>
  <c r="D3287" i="1"/>
  <c r="E3287" i="1"/>
  <c r="D3288" i="1"/>
  <c r="E3288" i="1"/>
  <c r="D3810" i="1"/>
  <c r="E3810" i="1"/>
  <c r="D4099" i="1"/>
  <c r="E4099" i="1"/>
  <c r="D4100" i="1"/>
  <c r="E4100" i="1"/>
  <c r="D3289" i="1"/>
  <c r="E3289" i="1"/>
  <c r="D3290" i="1"/>
  <c r="E3290" i="1"/>
  <c r="D3291" i="1"/>
  <c r="E3291" i="1"/>
  <c r="D4101" i="1"/>
  <c r="E4101" i="1"/>
  <c r="D3292" i="1"/>
  <c r="E3292" i="1"/>
  <c r="D3293" i="1"/>
  <c r="E3293" i="1"/>
  <c r="D3294" i="1"/>
  <c r="E3294" i="1"/>
  <c r="D3811" i="1"/>
  <c r="E3811" i="1"/>
  <c r="D3295" i="1"/>
  <c r="E3295" i="1"/>
  <c r="D3812" i="1"/>
  <c r="E3812" i="1"/>
  <c r="D3813" i="1"/>
  <c r="E3813" i="1"/>
  <c r="D3814" i="1"/>
  <c r="E3814" i="1"/>
  <c r="D3815" i="1"/>
  <c r="E3815" i="1"/>
  <c r="D3296" i="1"/>
  <c r="E3296" i="1"/>
  <c r="D3297" i="1"/>
  <c r="E3297" i="1"/>
  <c r="D3816" i="1"/>
  <c r="E3816" i="1"/>
  <c r="D3817" i="1"/>
  <c r="E3817" i="1"/>
  <c r="D3818" i="1"/>
  <c r="E3818" i="1"/>
  <c r="D4102" i="1"/>
  <c r="E4102" i="1"/>
  <c r="D4103" i="1"/>
  <c r="E4103" i="1"/>
  <c r="D3819" i="1"/>
  <c r="E3819" i="1"/>
  <c r="D3820" i="1"/>
  <c r="E3820" i="1"/>
  <c r="D3298" i="1"/>
  <c r="E3298" i="1"/>
  <c r="D3821" i="1"/>
  <c r="E3821" i="1"/>
  <c r="D4104" i="1"/>
  <c r="E4104" i="1"/>
  <c r="D4105" i="1"/>
  <c r="E4105" i="1"/>
  <c r="D3299" i="1"/>
  <c r="E3299" i="1"/>
  <c r="D3300" i="1"/>
  <c r="E3300" i="1"/>
  <c r="D3822" i="1"/>
  <c r="E3822" i="1"/>
  <c r="D4106" i="1"/>
  <c r="E4106" i="1"/>
  <c r="D4107" i="1"/>
  <c r="E4107" i="1"/>
  <c r="D3823" i="1"/>
  <c r="E3823" i="1"/>
  <c r="D4108" i="1"/>
  <c r="E4108" i="1"/>
  <c r="D3301" i="1"/>
  <c r="E3301" i="1"/>
  <c r="D3302" i="1"/>
  <c r="E3302" i="1"/>
  <c r="D3824" i="1"/>
  <c r="E3824" i="1"/>
  <c r="D3303" i="1"/>
  <c r="E3303" i="1"/>
  <c r="D3825" i="1"/>
  <c r="E3825" i="1"/>
  <c r="D3304" i="1"/>
  <c r="E3304" i="1"/>
  <c r="D3305" i="1"/>
  <c r="E3305" i="1"/>
  <c r="D3306" i="1"/>
  <c r="E3306" i="1"/>
  <c r="D3307" i="1"/>
  <c r="E3307" i="1"/>
  <c r="D3308" i="1"/>
  <c r="E3308" i="1"/>
  <c r="D4109" i="1"/>
  <c r="E4109" i="1"/>
  <c r="D3309" i="1"/>
  <c r="E3309" i="1"/>
  <c r="D3310" i="1"/>
  <c r="E3310" i="1"/>
  <c r="D3311" i="1"/>
  <c r="E3311" i="1"/>
  <c r="D3312" i="1"/>
  <c r="E3312" i="1"/>
  <c r="D3313" i="1"/>
  <c r="E3313" i="1"/>
  <c r="D3314" i="1"/>
  <c r="E3314" i="1"/>
  <c r="D3315" i="1"/>
  <c r="E3315" i="1"/>
  <c r="D3316" i="1"/>
  <c r="E3316" i="1"/>
  <c r="D3317" i="1"/>
  <c r="E3317" i="1"/>
  <c r="D3318" i="1"/>
  <c r="E3318" i="1"/>
  <c r="D3826" i="1"/>
  <c r="E3826" i="1"/>
  <c r="D4110" i="1"/>
  <c r="E4110" i="1"/>
  <c r="D4111" i="1"/>
  <c r="E4111" i="1"/>
  <c r="D3827" i="1"/>
  <c r="E3827" i="1"/>
  <c r="D3319" i="1"/>
  <c r="E3319" i="1"/>
  <c r="D3320" i="1"/>
  <c r="E3320" i="1"/>
  <c r="D3321" i="1"/>
  <c r="E3321" i="1"/>
  <c r="D3322" i="1"/>
  <c r="E3322" i="1"/>
  <c r="D3323" i="1"/>
  <c r="E3323" i="1"/>
  <c r="D3324" i="1"/>
  <c r="E3324" i="1"/>
  <c r="D3325" i="1"/>
  <c r="E3325" i="1"/>
  <c r="D3326" i="1"/>
  <c r="E3326" i="1"/>
  <c r="D3327" i="1"/>
  <c r="E3327" i="1"/>
  <c r="D3328" i="1"/>
  <c r="E3328" i="1"/>
  <c r="D3329" i="1"/>
  <c r="E3329" i="1"/>
  <c r="D3330" i="1"/>
  <c r="E3330" i="1"/>
  <c r="D4112" i="1"/>
  <c r="E4112" i="1"/>
  <c r="D3331" i="1"/>
  <c r="E3331" i="1"/>
  <c r="D3828" i="1"/>
  <c r="E3828" i="1"/>
  <c r="D3829" i="1"/>
  <c r="E3829" i="1"/>
  <c r="D3332" i="1"/>
  <c r="E3332" i="1"/>
  <c r="D3333" i="1"/>
  <c r="E3333" i="1"/>
  <c r="D3334" i="1"/>
  <c r="E3334" i="1"/>
  <c r="D3335" i="1"/>
  <c r="E3335" i="1"/>
  <c r="D3336" i="1"/>
  <c r="E3336" i="1"/>
  <c r="D4113" i="1"/>
  <c r="E4113" i="1"/>
  <c r="D3337" i="1"/>
  <c r="E3337" i="1"/>
  <c r="D3338" i="1"/>
  <c r="E3338" i="1"/>
  <c r="D4114" i="1"/>
  <c r="E4114" i="1"/>
  <c r="D4115" i="1"/>
  <c r="E4115" i="1"/>
  <c r="D3339" i="1"/>
  <c r="E3339" i="1"/>
  <c r="D3340" i="1"/>
  <c r="E3340" i="1"/>
  <c r="D3341" i="1"/>
  <c r="E3341" i="1"/>
  <c r="D3830" i="1"/>
  <c r="E3830" i="1"/>
  <c r="D3831" i="1"/>
  <c r="E3831" i="1"/>
  <c r="D3832" i="1"/>
  <c r="E3832" i="1"/>
  <c r="D3342" i="1"/>
  <c r="E3342" i="1"/>
  <c r="D3343" i="1"/>
  <c r="E3343" i="1"/>
  <c r="D3344" i="1"/>
  <c r="E3344" i="1"/>
  <c r="D3833" i="1"/>
  <c r="E3833" i="1"/>
  <c r="D3834" i="1"/>
  <c r="E3834" i="1"/>
  <c r="D3345" i="1"/>
  <c r="E3345" i="1"/>
  <c r="D3346" i="1"/>
  <c r="E3346" i="1"/>
  <c r="D3347" i="1"/>
  <c r="E3347" i="1"/>
  <c r="D3348" i="1"/>
  <c r="E3348" i="1"/>
  <c r="D4116" i="1"/>
  <c r="E4116" i="1"/>
  <c r="D4117" i="1"/>
  <c r="E4117" i="1"/>
  <c r="D4118" i="1"/>
  <c r="E4118" i="1"/>
  <c r="D4119" i="1"/>
  <c r="E4119" i="1"/>
  <c r="D3835" i="1"/>
  <c r="E3835" i="1"/>
  <c r="D4120" i="1"/>
  <c r="E4120" i="1"/>
  <c r="D3836" i="1"/>
  <c r="E3836" i="1"/>
  <c r="D3349" i="1"/>
  <c r="E3349" i="1"/>
  <c r="D3837" i="1"/>
  <c r="E3837" i="1"/>
  <c r="D3350" i="1"/>
  <c r="E3350" i="1"/>
  <c r="D4121" i="1"/>
  <c r="E4121" i="1"/>
  <c r="D3351" i="1"/>
  <c r="E3351" i="1"/>
  <c r="D3838" i="1"/>
  <c r="E3838" i="1"/>
  <c r="D3839" i="1"/>
  <c r="E3839" i="1"/>
  <c r="D4122" i="1"/>
  <c r="E4122" i="1"/>
  <c r="D3352" i="1"/>
  <c r="E3352" i="1"/>
  <c r="D3353" i="1"/>
  <c r="E3353" i="1"/>
  <c r="D3354" i="1"/>
  <c r="E3354" i="1"/>
  <c r="D3840" i="1"/>
  <c r="E3840" i="1"/>
  <c r="D3355" i="1"/>
  <c r="E3355" i="1"/>
  <c r="D3841" i="1"/>
  <c r="E3841" i="1"/>
  <c r="D3842" i="1"/>
  <c r="E3842" i="1"/>
  <c r="D3356" i="1"/>
  <c r="E3356" i="1"/>
  <c r="D3843" i="1"/>
  <c r="E3843" i="1"/>
  <c r="D3357" i="1"/>
  <c r="E3357" i="1"/>
  <c r="D3358" i="1"/>
  <c r="E3358" i="1"/>
  <c r="D4123" i="1"/>
  <c r="E4123" i="1"/>
  <c r="D3359" i="1"/>
  <c r="E3359" i="1"/>
  <c r="D4124" i="1"/>
  <c r="E4124" i="1"/>
  <c r="D3360" i="1"/>
  <c r="E3360" i="1"/>
  <c r="D4125" i="1"/>
  <c r="E4125" i="1"/>
  <c r="D3844" i="1"/>
  <c r="E3844" i="1"/>
  <c r="D3361" i="1"/>
  <c r="E3361" i="1"/>
  <c r="D3845" i="1"/>
  <c r="E3845" i="1"/>
  <c r="D3362" i="1"/>
  <c r="E3362" i="1"/>
  <c r="D3846" i="1"/>
  <c r="E3846" i="1"/>
  <c r="D3363" i="1"/>
  <c r="E3363" i="1"/>
  <c r="D3364" i="1"/>
  <c r="E3364" i="1"/>
  <c r="D3365" i="1"/>
  <c r="E3365" i="1"/>
  <c r="D3366" i="1"/>
  <c r="E3366" i="1"/>
  <c r="D3847" i="1"/>
  <c r="E3847" i="1"/>
  <c r="D4126" i="1"/>
  <c r="E4126" i="1"/>
  <c r="D3367" i="1"/>
  <c r="E3367" i="1"/>
  <c r="D3368" i="1"/>
  <c r="E3368" i="1"/>
  <c r="D3369" i="1"/>
  <c r="E3369" i="1"/>
  <c r="D3370" i="1"/>
  <c r="E3370" i="1"/>
  <c r="D3371" i="1"/>
  <c r="E3371" i="1"/>
  <c r="D3848" i="1"/>
  <c r="E3848" i="1"/>
  <c r="D3372" i="1"/>
  <c r="E3372" i="1"/>
  <c r="D508" i="1"/>
  <c r="E508" i="1"/>
  <c r="D3373" i="1"/>
  <c r="E3373" i="1"/>
  <c r="D3374" i="1"/>
  <c r="E3374" i="1"/>
  <c r="D3849" i="1"/>
  <c r="E3849" i="1"/>
  <c r="D3850" i="1"/>
  <c r="E3850" i="1"/>
  <c r="D3375" i="1"/>
  <c r="E3375" i="1"/>
  <c r="D3851" i="1"/>
  <c r="E3851" i="1"/>
  <c r="D3376" i="1"/>
  <c r="E3376" i="1"/>
  <c r="D3377" i="1"/>
  <c r="E3377" i="1"/>
  <c r="D3378" i="1"/>
  <c r="E3378" i="1"/>
  <c r="D3852" i="1"/>
  <c r="E3852" i="1"/>
  <c r="D3379" i="1"/>
  <c r="E3379" i="1"/>
  <c r="D3853" i="1"/>
  <c r="E3853" i="1"/>
  <c r="D3854" i="1"/>
  <c r="E3854" i="1"/>
  <c r="D3380" i="1"/>
  <c r="E3380" i="1"/>
  <c r="D3855" i="1"/>
  <c r="E3855" i="1"/>
  <c r="D3381" i="1"/>
  <c r="E3381" i="1"/>
  <c r="D3382" i="1"/>
  <c r="E3382" i="1"/>
  <c r="D3856" i="1"/>
  <c r="E3856" i="1"/>
  <c r="D3857" i="1"/>
  <c r="E3857" i="1"/>
  <c r="D3858" i="1"/>
  <c r="E3858" i="1"/>
  <c r="D3859" i="1"/>
  <c r="E3859" i="1"/>
  <c r="D3860" i="1"/>
  <c r="E3860" i="1"/>
  <c r="D3861" i="1"/>
  <c r="E3861" i="1"/>
  <c r="D3862" i="1"/>
  <c r="E3862" i="1"/>
  <c r="D3383" i="1"/>
  <c r="E3383" i="1"/>
  <c r="D3384" i="1"/>
  <c r="E3384" i="1"/>
  <c r="D3385" i="1"/>
  <c r="E3385" i="1"/>
  <c r="D3386" i="1"/>
  <c r="E3386" i="1"/>
  <c r="D3863" i="1"/>
  <c r="E3863" i="1"/>
  <c r="D3387" i="1"/>
  <c r="E3387" i="1"/>
  <c r="D4127" i="1"/>
  <c r="E4127" i="1"/>
  <c r="D3864" i="1"/>
  <c r="E3864" i="1"/>
  <c r="D3865" i="1"/>
  <c r="E3865" i="1"/>
  <c r="D3388" i="1"/>
  <c r="E3388" i="1"/>
  <c r="D3389" i="1"/>
  <c r="E3389" i="1"/>
  <c r="D3390" i="1"/>
  <c r="E3390" i="1"/>
  <c r="D3866" i="1"/>
  <c r="E3866" i="1"/>
  <c r="D3867" i="1"/>
  <c r="E3867" i="1"/>
  <c r="D4128" i="1"/>
  <c r="E4128" i="1"/>
  <c r="D3868" i="1"/>
  <c r="E3868" i="1"/>
  <c r="D3869" i="1"/>
  <c r="E3869" i="1"/>
  <c r="D3391" i="1"/>
  <c r="E3391" i="1"/>
  <c r="D3392" i="1"/>
  <c r="E3392" i="1"/>
  <c r="D4129" i="1"/>
  <c r="E4129" i="1"/>
  <c r="D3870" i="1"/>
  <c r="E3870" i="1"/>
  <c r="D4130" i="1"/>
  <c r="E4130" i="1"/>
  <c r="D3393" i="1"/>
  <c r="E3393" i="1"/>
  <c r="D3394" i="1"/>
  <c r="E3394" i="1"/>
  <c r="D3871" i="1"/>
  <c r="E3871" i="1"/>
  <c r="D3872" i="1"/>
  <c r="E3872" i="1"/>
  <c r="D3873" i="1"/>
  <c r="E3873" i="1"/>
  <c r="D3395" i="1"/>
  <c r="E3395" i="1"/>
  <c r="D3874" i="1"/>
  <c r="E3874" i="1"/>
  <c r="D3396" i="1"/>
  <c r="E3396" i="1"/>
  <c r="D3875" i="1"/>
  <c r="E3875" i="1"/>
  <c r="D3397" i="1"/>
  <c r="E3397" i="1"/>
  <c r="D3398" i="1"/>
  <c r="E3398" i="1"/>
  <c r="D3399" i="1"/>
  <c r="E3399" i="1"/>
  <c r="D3876" i="1"/>
  <c r="E3876" i="1"/>
  <c r="D3877" i="1"/>
  <c r="E3877" i="1"/>
  <c r="D3878" i="1"/>
  <c r="E3878" i="1"/>
  <c r="D3879" i="1"/>
  <c r="E3879" i="1"/>
  <c r="D3880" i="1"/>
  <c r="E3880" i="1"/>
  <c r="D3881" i="1"/>
  <c r="E3881" i="1"/>
  <c r="D4131" i="1"/>
  <c r="E4131" i="1"/>
  <c r="D3400" i="1"/>
  <c r="E3400" i="1"/>
  <c r="D3401" i="1"/>
  <c r="E3401" i="1"/>
  <c r="D3882" i="1"/>
  <c r="E3882" i="1"/>
  <c r="D3402" i="1"/>
  <c r="E3402" i="1"/>
  <c r="D3403" i="1"/>
  <c r="E3403" i="1"/>
  <c r="D3404" i="1"/>
  <c r="E3404" i="1"/>
  <c r="D3883" i="1"/>
  <c r="E3883" i="1"/>
  <c r="D3884" i="1"/>
  <c r="E3884" i="1"/>
  <c r="D3405" i="1"/>
  <c r="E3405" i="1"/>
  <c r="D3406" i="1"/>
  <c r="E3406" i="1"/>
  <c r="D509" i="1"/>
  <c r="E509" i="1"/>
  <c r="D3407" i="1"/>
  <c r="E3407" i="1"/>
  <c r="D3408" i="1"/>
  <c r="E3408" i="1"/>
  <c r="D4132" i="1"/>
  <c r="E4132" i="1"/>
  <c r="D3885" i="1"/>
  <c r="E3885" i="1"/>
  <c r="D3409" i="1"/>
  <c r="E3409" i="1"/>
  <c r="D3410" i="1"/>
  <c r="E3410" i="1"/>
  <c r="D3411" i="1"/>
  <c r="E3411" i="1"/>
  <c r="D3412" i="1"/>
  <c r="E3412" i="1"/>
  <c r="D3413" i="1"/>
  <c r="E3413" i="1"/>
  <c r="D3414" i="1"/>
  <c r="E3414" i="1"/>
  <c r="D3886" i="1"/>
  <c r="E3886" i="1"/>
  <c r="D3887" i="1"/>
  <c r="E3887" i="1"/>
  <c r="D3415" i="1"/>
  <c r="E3415" i="1"/>
  <c r="D3416" i="1"/>
  <c r="E3416" i="1"/>
  <c r="D3417" i="1"/>
  <c r="E3417" i="1"/>
  <c r="D3888" i="1"/>
  <c r="E3888" i="1"/>
  <c r="D3418" i="1"/>
  <c r="E3418" i="1"/>
  <c r="D3419" i="1"/>
  <c r="E3419" i="1"/>
  <c r="D3889" i="1"/>
  <c r="E3889" i="1"/>
  <c r="D3420" i="1"/>
  <c r="E3420" i="1"/>
  <c r="D3421" i="1"/>
  <c r="E3421" i="1"/>
  <c r="D4133" i="1"/>
  <c r="E4133" i="1"/>
  <c r="D3890" i="1"/>
  <c r="E3890" i="1"/>
  <c r="D3422" i="1"/>
  <c r="E3422" i="1"/>
  <c r="D3891" i="1"/>
  <c r="E3891" i="1"/>
  <c r="D3892" i="1"/>
  <c r="E3892" i="1"/>
  <c r="D3423" i="1"/>
  <c r="E3423" i="1"/>
  <c r="D4134" i="1"/>
  <c r="E4134" i="1"/>
  <c r="D4135" i="1"/>
  <c r="E4135" i="1"/>
  <c r="D4136" i="1"/>
  <c r="E4136" i="1"/>
  <c r="D3424" i="1"/>
  <c r="E3424" i="1"/>
  <c r="D4137" i="1"/>
  <c r="E4137" i="1"/>
  <c r="D3893" i="1"/>
  <c r="E3893" i="1"/>
  <c r="D3894" i="1"/>
  <c r="E3894" i="1"/>
  <c r="D3895" i="1"/>
  <c r="E3895" i="1"/>
  <c r="D4138" i="1"/>
  <c r="E4138" i="1"/>
  <c r="D3425" i="1"/>
  <c r="E3425" i="1"/>
  <c r="D3426" i="1"/>
  <c r="E3426" i="1"/>
  <c r="D3427" i="1"/>
  <c r="E3427" i="1"/>
  <c r="D3428" i="1"/>
  <c r="E3428" i="1"/>
  <c r="D3429" i="1"/>
  <c r="E3429" i="1"/>
  <c r="D3896" i="1"/>
  <c r="E3896" i="1"/>
  <c r="D3897" i="1"/>
  <c r="E3897" i="1"/>
  <c r="D3898" i="1"/>
  <c r="E3898" i="1"/>
  <c r="D3430" i="1"/>
  <c r="E3430" i="1"/>
  <c r="D3431" i="1"/>
  <c r="E3431" i="1"/>
  <c r="D3432" i="1"/>
  <c r="E3432" i="1"/>
  <c r="D3433" i="1"/>
  <c r="E3433" i="1"/>
  <c r="D3434" i="1"/>
  <c r="E3434" i="1"/>
  <c r="D3435" i="1"/>
  <c r="E3435" i="1"/>
  <c r="D3899" i="1"/>
  <c r="E3899" i="1"/>
  <c r="D3900" i="1"/>
  <c r="E3900" i="1"/>
  <c r="D3436" i="1"/>
  <c r="E3436" i="1"/>
  <c r="D3901" i="1"/>
  <c r="E3901" i="1"/>
  <c r="D3902" i="1"/>
  <c r="E3902" i="1"/>
  <c r="D3903" i="1"/>
  <c r="E3903" i="1"/>
  <c r="D3437" i="1"/>
  <c r="E3437" i="1"/>
  <c r="D3438" i="1"/>
  <c r="E3438" i="1"/>
  <c r="D3439" i="1"/>
  <c r="E3439" i="1"/>
  <c r="D3904" i="1"/>
  <c r="E3904" i="1"/>
  <c r="D3440" i="1"/>
  <c r="E3440" i="1"/>
  <c r="D4139" i="1"/>
  <c r="E4139" i="1"/>
  <c r="D3905" i="1"/>
  <c r="E3905" i="1"/>
  <c r="D3441" i="1"/>
  <c r="E3441" i="1"/>
  <c r="D3442" i="1"/>
  <c r="E3442" i="1"/>
  <c r="D3443" i="1"/>
  <c r="E3443" i="1"/>
  <c r="D3444" i="1"/>
  <c r="E3444" i="1"/>
  <c r="D4140" i="1"/>
  <c r="E4140" i="1"/>
  <c r="D3445" i="1"/>
  <c r="E3445" i="1"/>
  <c r="D4078" i="1"/>
  <c r="E4078" i="1"/>
  <c r="D4141" i="1"/>
  <c r="E4141" i="1"/>
  <c r="D3906" i="1"/>
  <c r="E3906" i="1"/>
  <c r="D3907" i="1"/>
  <c r="E3907" i="1"/>
  <c r="D3908" i="1"/>
  <c r="E3908" i="1"/>
  <c r="D3909" i="1"/>
  <c r="E3909" i="1"/>
  <c r="D3910" i="1"/>
  <c r="E3910" i="1"/>
  <c r="D3911" i="1"/>
  <c r="E3911" i="1"/>
  <c r="D3912" i="1"/>
  <c r="E3912" i="1"/>
  <c r="D3913" i="1"/>
  <c r="E3913" i="1"/>
  <c r="D3914" i="1"/>
  <c r="E3914" i="1"/>
  <c r="D3915" i="1"/>
  <c r="E3915" i="1"/>
  <c r="D3916" i="1"/>
  <c r="E3916" i="1"/>
  <c r="D3917" i="1"/>
  <c r="E3917" i="1"/>
  <c r="D3918" i="1"/>
  <c r="E3918" i="1"/>
  <c r="D3446" i="1"/>
  <c r="E3446" i="1"/>
  <c r="D3447" i="1"/>
  <c r="E3447" i="1"/>
  <c r="D4142" i="1"/>
  <c r="E4142" i="1"/>
  <c r="D3448" i="1"/>
  <c r="E3448" i="1"/>
  <c r="D3449" i="1"/>
  <c r="E3449" i="1"/>
  <c r="D3450" i="1"/>
  <c r="E3450" i="1"/>
  <c r="D3451" i="1"/>
  <c r="E3451" i="1"/>
  <c r="D3452" i="1"/>
  <c r="E3452" i="1"/>
  <c r="D3453" i="1"/>
  <c r="E3453" i="1"/>
  <c r="D3454" i="1"/>
  <c r="E3454" i="1"/>
  <c r="D3919" i="1"/>
  <c r="E3919" i="1"/>
  <c r="D3455" i="1"/>
  <c r="E3455" i="1"/>
  <c r="D3920" i="1"/>
  <c r="E3920" i="1"/>
  <c r="D3456" i="1"/>
  <c r="E3456" i="1"/>
  <c r="D3921" i="1"/>
  <c r="E3921" i="1"/>
  <c r="D3457" i="1"/>
  <c r="E3457" i="1"/>
  <c r="D3458" i="1"/>
  <c r="E3458" i="1"/>
  <c r="D4143" i="1"/>
  <c r="E4143" i="1"/>
  <c r="D3922" i="1"/>
  <c r="E3922" i="1"/>
  <c r="D3923" i="1"/>
  <c r="E3923" i="1"/>
  <c r="D3459" i="1"/>
  <c r="E3459" i="1"/>
  <c r="D3460" i="1"/>
  <c r="E3460" i="1"/>
  <c r="D3461" i="1"/>
  <c r="E3461" i="1"/>
  <c r="D3462" i="1"/>
  <c r="E3462" i="1"/>
  <c r="D3463" i="1"/>
  <c r="E3463" i="1"/>
  <c r="D3464" i="1"/>
  <c r="E3464" i="1"/>
  <c r="D3924" i="1"/>
  <c r="E3924" i="1"/>
  <c r="D3465" i="1"/>
  <c r="E3465" i="1"/>
  <c r="D3925" i="1"/>
  <c r="E3925" i="1"/>
  <c r="D3926" i="1"/>
  <c r="E3926" i="1"/>
  <c r="D3927" i="1"/>
  <c r="E3927" i="1"/>
  <c r="D3466" i="1"/>
  <c r="E3466" i="1"/>
  <c r="D3928" i="1"/>
  <c r="E3928" i="1"/>
  <c r="D4144" i="1"/>
  <c r="E4144" i="1"/>
  <c r="D3929" i="1"/>
  <c r="E3929" i="1"/>
  <c r="D3467" i="1"/>
  <c r="E3467" i="1"/>
  <c r="D3468" i="1"/>
  <c r="E3468" i="1"/>
  <c r="D3469" i="1"/>
  <c r="E3469" i="1"/>
  <c r="D3470" i="1"/>
  <c r="E3470" i="1"/>
  <c r="D3471" i="1"/>
  <c r="E3471" i="1"/>
  <c r="D3472" i="1"/>
  <c r="E3472" i="1"/>
  <c r="D3930" i="1"/>
  <c r="E3930" i="1"/>
  <c r="D3473" i="1"/>
  <c r="E3473" i="1"/>
  <c r="D4145" i="1"/>
  <c r="E4145" i="1"/>
  <c r="D3931" i="1"/>
  <c r="E3931" i="1"/>
  <c r="D3932" i="1"/>
  <c r="E3932" i="1"/>
  <c r="D3933" i="1"/>
  <c r="E3933" i="1"/>
  <c r="D3934" i="1"/>
  <c r="E3934" i="1"/>
  <c r="D3474" i="1"/>
  <c r="E3474" i="1"/>
  <c r="D4146" i="1"/>
  <c r="E4146" i="1"/>
  <c r="D3475" i="1"/>
  <c r="E3475" i="1"/>
  <c r="D4147" i="1"/>
  <c r="E4147" i="1"/>
  <c r="D3476" i="1"/>
  <c r="E3476" i="1"/>
  <c r="D3477" i="1"/>
  <c r="E3477" i="1"/>
  <c r="D3478" i="1"/>
  <c r="E3478" i="1"/>
  <c r="D3479" i="1"/>
  <c r="E3479" i="1"/>
  <c r="D3480" i="1"/>
  <c r="E3480" i="1"/>
  <c r="D3935" i="1"/>
  <c r="E3935" i="1"/>
  <c r="D3936" i="1"/>
  <c r="E3936" i="1"/>
  <c r="D3481" i="1"/>
  <c r="E3481" i="1"/>
  <c r="D3482" i="1"/>
  <c r="E3482" i="1"/>
  <c r="D3937" i="1"/>
  <c r="E3937" i="1"/>
  <c r="D3483" i="1"/>
  <c r="E3483" i="1"/>
  <c r="D3484" i="1"/>
  <c r="E3484" i="1"/>
  <c r="D3485" i="1"/>
  <c r="E3485" i="1"/>
  <c r="D4148" i="1"/>
  <c r="E4148" i="1"/>
  <c r="D4149" i="1"/>
  <c r="E4149" i="1"/>
  <c r="D3938" i="1"/>
  <c r="E3938" i="1"/>
  <c r="D3939" i="1"/>
  <c r="E3939" i="1"/>
  <c r="D3940" i="1"/>
  <c r="E3940" i="1"/>
  <c r="D3486" i="1"/>
  <c r="E3486" i="1"/>
  <c r="D3487" i="1"/>
  <c r="E3487" i="1"/>
  <c r="D3941" i="1"/>
  <c r="E3941" i="1"/>
  <c r="D3488" i="1"/>
  <c r="E3488" i="1"/>
  <c r="D3489" i="1"/>
  <c r="E3489" i="1"/>
  <c r="D3490" i="1"/>
  <c r="E3490" i="1"/>
  <c r="D3491" i="1"/>
  <c r="E3491" i="1"/>
  <c r="D3492" i="1"/>
  <c r="E3492" i="1"/>
  <c r="D3493" i="1"/>
  <c r="E3493" i="1"/>
  <c r="D4150" i="1"/>
  <c r="E4150" i="1"/>
  <c r="D3494" i="1"/>
  <c r="E3494" i="1"/>
  <c r="D3495" i="1"/>
  <c r="E3495" i="1"/>
  <c r="D3496" i="1"/>
  <c r="E3496" i="1"/>
  <c r="D3497" i="1"/>
  <c r="E3497" i="1"/>
  <c r="D3498" i="1"/>
  <c r="E3498" i="1"/>
  <c r="D3499" i="1"/>
  <c r="E3499" i="1"/>
  <c r="D3500" i="1"/>
  <c r="E3500" i="1"/>
  <c r="D3501" i="1"/>
  <c r="E3501" i="1"/>
  <c r="D3942" i="1"/>
  <c r="E3942" i="1"/>
  <c r="D3502" i="1"/>
  <c r="E3502" i="1"/>
  <c r="D4151" i="1"/>
  <c r="E4151" i="1"/>
  <c r="D4152" i="1"/>
  <c r="E4152" i="1"/>
  <c r="D3503" i="1"/>
  <c r="E3503" i="1"/>
  <c r="D3943" i="1"/>
  <c r="E3943" i="1"/>
  <c r="D3944" i="1"/>
  <c r="E3944" i="1"/>
  <c r="D3945" i="1"/>
  <c r="E3945" i="1"/>
  <c r="D4153" i="1"/>
  <c r="E4153" i="1"/>
  <c r="D4154" i="1"/>
  <c r="E4154" i="1"/>
  <c r="D3504" i="1"/>
  <c r="E3504" i="1"/>
  <c r="D3946" i="1"/>
  <c r="E3946" i="1"/>
  <c r="D3947" i="1"/>
  <c r="E3947" i="1"/>
  <c r="D3948" i="1"/>
  <c r="E3948" i="1"/>
  <c r="D3949" i="1"/>
  <c r="E3949" i="1"/>
  <c r="D3950" i="1"/>
  <c r="E3950" i="1"/>
  <c r="D3951" i="1"/>
  <c r="E3951" i="1"/>
  <c r="D3505" i="1"/>
  <c r="E3505" i="1"/>
  <c r="D3506" i="1"/>
  <c r="E3506" i="1"/>
  <c r="D3507" i="1"/>
  <c r="E3507" i="1"/>
  <c r="D3508" i="1"/>
  <c r="E3508" i="1"/>
  <c r="D3509" i="1"/>
  <c r="E3509" i="1"/>
  <c r="D3510" i="1"/>
  <c r="E3510" i="1"/>
  <c r="D3511" i="1"/>
  <c r="E3511" i="1"/>
  <c r="D3512" i="1"/>
  <c r="E3512" i="1"/>
  <c r="D3513" i="1"/>
  <c r="E3513" i="1"/>
  <c r="D3514" i="1"/>
  <c r="E3514" i="1"/>
  <c r="D3952" i="1"/>
  <c r="E3952" i="1"/>
  <c r="D3953" i="1"/>
  <c r="E3953" i="1"/>
  <c r="D3954" i="1"/>
  <c r="E3954" i="1"/>
  <c r="D3955" i="1"/>
  <c r="E3955" i="1"/>
  <c r="D3956" i="1"/>
  <c r="E3956" i="1"/>
  <c r="D3515" i="1"/>
  <c r="E3515" i="1"/>
  <c r="D3957" i="1"/>
  <c r="E3957" i="1"/>
  <c r="D3516" i="1"/>
  <c r="E3516" i="1"/>
  <c r="D3958" i="1"/>
  <c r="E3958" i="1"/>
  <c r="D4155" i="1"/>
  <c r="E4155" i="1"/>
  <c r="D3959" i="1"/>
  <c r="E3959" i="1"/>
  <c r="D3517" i="1"/>
  <c r="E3517" i="1"/>
  <c r="D3518" i="1"/>
  <c r="E3518" i="1"/>
  <c r="D3519" i="1"/>
  <c r="E3519" i="1"/>
  <c r="D3520" i="1"/>
  <c r="E3520" i="1"/>
  <c r="D3521" i="1"/>
  <c r="E3521" i="1"/>
  <c r="D3522" i="1"/>
  <c r="E3522" i="1"/>
  <c r="D3523" i="1"/>
  <c r="E3523" i="1"/>
  <c r="D3960" i="1"/>
  <c r="E3960" i="1"/>
  <c r="D4156" i="1"/>
  <c r="E4156" i="1"/>
  <c r="D3524" i="1"/>
  <c r="E3524" i="1"/>
  <c r="D3525" i="1"/>
  <c r="E3525" i="1"/>
  <c r="D3526" i="1"/>
  <c r="E3526" i="1"/>
  <c r="D3527" i="1"/>
  <c r="E3527" i="1"/>
  <c r="D4157" i="1"/>
  <c r="E4157" i="1"/>
  <c r="D3528" i="1"/>
  <c r="E3528" i="1"/>
  <c r="D3529" i="1"/>
  <c r="E3529" i="1"/>
  <c r="D3530" i="1"/>
  <c r="E3530" i="1"/>
  <c r="D3531" i="1"/>
  <c r="E3531" i="1"/>
  <c r="D3961" i="1"/>
  <c r="E3961" i="1"/>
  <c r="D3532" i="1"/>
  <c r="E3532" i="1"/>
  <c r="D3533" i="1"/>
  <c r="E3533" i="1"/>
  <c r="D3534" i="1"/>
  <c r="E3534" i="1"/>
  <c r="D3535" i="1"/>
  <c r="E3535" i="1"/>
  <c r="D3536" i="1"/>
  <c r="E3536" i="1"/>
  <c r="D3537" i="1"/>
  <c r="E3537" i="1"/>
  <c r="D3962" i="1"/>
  <c r="E3962" i="1"/>
  <c r="D3963" i="1"/>
  <c r="E3963" i="1"/>
  <c r="D3538" i="1"/>
  <c r="E3538" i="1"/>
  <c r="D3539" i="1"/>
  <c r="E3539" i="1"/>
  <c r="D3540" i="1"/>
  <c r="E3540" i="1"/>
  <c r="D3541" i="1"/>
  <c r="E3541" i="1"/>
  <c r="D3964" i="1"/>
  <c r="E3964" i="1"/>
  <c r="D3965" i="1"/>
  <c r="E3965" i="1"/>
  <c r="D3542" i="1"/>
  <c r="E3542" i="1"/>
  <c r="D3966" i="1"/>
  <c r="E3966" i="1"/>
  <c r="D3543" i="1"/>
  <c r="E3543" i="1"/>
  <c r="D3544" i="1"/>
  <c r="E3544" i="1"/>
  <c r="D3545" i="1"/>
  <c r="E3545" i="1"/>
  <c r="D3546" i="1"/>
  <c r="E3546" i="1"/>
  <c r="D4158" i="1"/>
  <c r="E4158" i="1"/>
  <c r="D4159" i="1"/>
  <c r="E4159" i="1"/>
  <c r="D3967" i="1"/>
  <c r="E3967" i="1"/>
  <c r="D4160" i="1"/>
  <c r="E4160" i="1"/>
  <c r="D4161" i="1"/>
  <c r="E4161" i="1"/>
  <c r="D3968" i="1"/>
  <c r="E3968" i="1"/>
  <c r="D3547" i="1"/>
  <c r="E3547" i="1"/>
  <c r="D3969" i="1"/>
  <c r="E3969" i="1"/>
  <c r="D3548" i="1"/>
  <c r="E3548" i="1"/>
  <c r="D4162" i="1"/>
  <c r="E4162" i="1"/>
  <c r="D3970" i="1"/>
  <c r="E3970" i="1"/>
  <c r="D3971" i="1"/>
  <c r="E3971" i="1"/>
  <c r="D3549" i="1"/>
  <c r="E3549" i="1"/>
  <c r="D3972" i="1"/>
  <c r="E3972" i="1"/>
  <c r="D3550" i="1"/>
  <c r="E3550" i="1"/>
  <c r="D3551" i="1"/>
  <c r="E3551" i="1"/>
  <c r="D3973" i="1"/>
  <c r="E3973" i="1"/>
  <c r="D3552" i="1"/>
  <c r="E3552" i="1"/>
  <c r="D3974" i="1"/>
  <c r="E3974" i="1"/>
  <c r="D3975" i="1"/>
  <c r="E3975" i="1"/>
  <c r="D3976" i="1"/>
  <c r="E3976" i="1"/>
  <c r="D3553" i="1"/>
  <c r="E3553" i="1"/>
  <c r="D3554" i="1"/>
  <c r="E3554" i="1"/>
  <c r="D3555" i="1"/>
  <c r="E3555" i="1"/>
  <c r="D3977" i="1"/>
  <c r="E3977" i="1"/>
  <c r="D3556" i="1"/>
  <c r="E3556" i="1"/>
  <c r="D3557" i="1"/>
  <c r="E3557" i="1"/>
  <c r="D3558" i="1"/>
  <c r="E3558" i="1"/>
  <c r="D4163" i="1"/>
  <c r="E4163" i="1"/>
  <c r="D3559" i="1"/>
  <c r="E3559" i="1"/>
  <c r="D3560" i="1"/>
  <c r="E3560" i="1"/>
  <c r="D3561" i="1"/>
  <c r="E3561" i="1"/>
  <c r="D3562" i="1"/>
  <c r="E3562" i="1"/>
  <c r="D3563" i="1"/>
  <c r="E3563" i="1"/>
  <c r="D3564" i="1"/>
  <c r="E3564" i="1"/>
  <c r="D3565" i="1"/>
  <c r="E3565" i="1"/>
  <c r="D3566" i="1"/>
  <c r="E3566" i="1"/>
  <c r="D3978" i="1"/>
  <c r="E3978" i="1"/>
  <c r="D3979" i="1"/>
  <c r="E3979" i="1"/>
  <c r="D4164" i="1"/>
  <c r="E4164" i="1"/>
  <c r="D3567" i="1"/>
  <c r="E3567" i="1"/>
  <c r="D4165" i="1"/>
  <c r="E4165" i="1"/>
  <c r="D3980" i="1"/>
  <c r="E3980" i="1"/>
  <c r="D3981" i="1"/>
  <c r="E3981" i="1"/>
  <c r="D3568" i="1"/>
  <c r="E3568" i="1"/>
  <c r="D3569" i="1"/>
  <c r="E3569" i="1"/>
  <c r="D3982" i="1"/>
  <c r="E3982" i="1"/>
  <c r="D3570" i="1"/>
  <c r="E3570" i="1"/>
  <c r="D3983" i="1"/>
  <c r="E3983" i="1"/>
  <c r="D3571" i="1"/>
  <c r="E3571" i="1"/>
  <c r="D3572" i="1"/>
  <c r="E3572" i="1"/>
  <c r="D3573" i="1"/>
  <c r="E3573" i="1"/>
  <c r="D3574" i="1"/>
  <c r="E3574" i="1"/>
  <c r="D3984" i="1"/>
  <c r="E3984" i="1"/>
  <c r="D3985" i="1"/>
  <c r="E3985" i="1"/>
  <c r="D3575" i="1"/>
  <c r="E3575" i="1"/>
  <c r="D3986" i="1"/>
  <c r="E3986" i="1"/>
  <c r="D4166" i="1"/>
  <c r="E4166" i="1"/>
  <c r="D3576" i="1"/>
  <c r="E3576" i="1"/>
  <c r="D3987" i="1"/>
  <c r="E3987" i="1"/>
  <c r="D3988" i="1"/>
  <c r="E3988" i="1"/>
  <c r="D3577" i="1"/>
  <c r="E3577" i="1"/>
  <c r="D3989" i="1"/>
  <c r="E3989" i="1"/>
  <c r="D3578" i="1"/>
  <c r="E3578" i="1"/>
  <c r="D3579" i="1"/>
  <c r="E3579" i="1"/>
  <c r="D3580" i="1"/>
  <c r="E3580" i="1"/>
  <c r="D3581" i="1"/>
  <c r="E3581" i="1"/>
  <c r="D3582" i="1"/>
  <c r="E3582" i="1"/>
  <c r="D3583" i="1"/>
  <c r="E3583" i="1"/>
  <c r="D3584" i="1"/>
  <c r="E3584" i="1"/>
  <c r="D3585" i="1"/>
  <c r="E3585" i="1"/>
  <c r="D3990" i="1"/>
  <c r="E3990" i="1"/>
  <c r="D3586" i="1"/>
  <c r="E3586" i="1"/>
  <c r="D3991" i="1"/>
  <c r="E3991" i="1"/>
  <c r="D3587" i="1"/>
  <c r="E3587" i="1"/>
  <c r="D3588" i="1"/>
  <c r="E3588" i="1"/>
  <c r="D3589" i="1"/>
  <c r="E3589" i="1"/>
  <c r="D3992" i="1"/>
  <c r="E3992" i="1"/>
  <c r="D3590" i="1"/>
  <c r="E3590" i="1"/>
  <c r="D3591" i="1"/>
  <c r="E3591" i="1"/>
  <c r="D3993" i="1"/>
  <c r="E3993" i="1"/>
  <c r="D3592" i="1"/>
  <c r="E3592" i="1"/>
  <c r="D3593" i="1"/>
  <c r="E3593" i="1"/>
  <c r="D3594" i="1"/>
  <c r="E3594" i="1"/>
  <c r="D3595" i="1"/>
  <c r="E3595" i="1"/>
  <c r="D3596" i="1"/>
  <c r="E3596" i="1"/>
  <c r="D3597" i="1"/>
  <c r="E3597" i="1"/>
  <c r="D3994" i="1"/>
  <c r="E3994" i="1"/>
  <c r="D3995" i="1"/>
  <c r="E3995" i="1"/>
  <c r="D3598" i="1"/>
  <c r="E3598" i="1"/>
  <c r="D3996" i="1"/>
  <c r="E3996" i="1"/>
  <c r="D3997" i="1"/>
  <c r="E3997" i="1"/>
  <c r="D4167" i="1"/>
  <c r="E4167" i="1"/>
  <c r="D3599" i="1"/>
  <c r="E3599" i="1"/>
  <c r="D3600" i="1"/>
  <c r="E3600" i="1"/>
  <c r="D3601" i="1"/>
  <c r="E3601" i="1"/>
  <c r="D3602" i="1"/>
  <c r="E3602" i="1"/>
  <c r="D3603" i="1"/>
  <c r="E3603" i="1"/>
  <c r="D3604" i="1"/>
  <c r="E3604" i="1"/>
  <c r="D3605" i="1"/>
  <c r="E3605" i="1"/>
  <c r="D3606" i="1"/>
  <c r="E3606" i="1"/>
  <c r="D3607" i="1"/>
  <c r="E3607" i="1"/>
  <c r="D3998" i="1"/>
  <c r="E3998" i="1"/>
  <c r="D3999" i="1"/>
  <c r="E3999" i="1"/>
  <c r="D3608" i="1"/>
  <c r="E3608" i="1"/>
  <c r="D3609" i="1"/>
  <c r="E3609" i="1"/>
  <c r="D4000" i="1"/>
  <c r="E4000" i="1"/>
  <c r="D4001" i="1"/>
  <c r="E4001" i="1"/>
  <c r="D3610" i="1"/>
  <c r="E3610" i="1"/>
  <c r="D3611" i="1"/>
  <c r="E3611" i="1"/>
  <c r="D3612" i="1"/>
  <c r="E3612" i="1"/>
  <c r="D3613" i="1"/>
  <c r="E3613" i="1"/>
  <c r="D3614" i="1"/>
  <c r="E3614" i="1"/>
  <c r="D3615" i="1"/>
  <c r="E3615" i="1"/>
  <c r="D3616" i="1"/>
  <c r="E3616" i="1"/>
  <c r="D4002" i="1"/>
  <c r="E4002" i="1"/>
  <c r="D3617" i="1"/>
  <c r="E3617" i="1"/>
  <c r="D3618" i="1"/>
  <c r="E3618" i="1"/>
  <c r="D3619" i="1"/>
  <c r="E3619" i="1"/>
  <c r="D3620" i="1"/>
  <c r="E3620" i="1"/>
  <c r="D4168" i="1"/>
  <c r="E4168" i="1"/>
  <c r="D3621" i="1"/>
  <c r="E3621" i="1"/>
  <c r="D4003" i="1"/>
  <c r="E4003" i="1"/>
  <c r="D4169" i="1"/>
  <c r="E4169" i="1"/>
  <c r="D4170" i="1"/>
  <c r="E4170" i="1"/>
  <c r="D3622" i="1"/>
  <c r="E3622" i="1"/>
  <c r="D4004" i="1"/>
  <c r="E4004" i="1"/>
  <c r="D4005" i="1"/>
  <c r="E4005" i="1"/>
  <c r="D3623" i="1"/>
  <c r="E3623" i="1"/>
  <c r="D3624" i="1"/>
  <c r="E3624" i="1"/>
  <c r="D3625" i="1"/>
  <c r="E3625" i="1"/>
  <c r="D4006" i="1"/>
  <c r="E4006" i="1"/>
  <c r="D4007" i="1"/>
  <c r="E4007" i="1"/>
  <c r="D3626" i="1"/>
  <c r="E3626" i="1"/>
  <c r="D4008" i="1"/>
  <c r="E4008" i="1"/>
  <c r="D4009" i="1"/>
  <c r="E4009" i="1"/>
  <c r="D3627" i="1"/>
  <c r="E3627" i="1"/>
  <c r="D3628" i="1"/>
  <c r="E3628" i="1"/>
  <c r="D4010" i="1"/>
  <c r="E4010" i="1"/>
  <c r="D3629" i="1"/>
  <c r="E3629" i="1"/>
  <c r="D3630" i="1"/>
  <c r="E3630" i="1"/>
  <c r="D3631" i="1"/>
  <c r="E3631" i="1"/>
  <c r="D3632" i="1"/>
  <c r="E3632" i="1"/>
  <c r="D3633" i="1"/>
  <c r="E3633" i="1"/>
  <c r="D3634" i="1"/>
  <c r="E3634" i="1"/>
  <c r="D3635" i="1"/>
  <c r="E3635" i="1"/>
  <c r="D3636" i="1"/>
  <c r="E3636" i="1"/>
  <c r="D3637" i="1"/>
  <c r="E3637" i="1"/>
  <c r="D3638" i="1"/>
  <c r="E3638" i="1"/>
  <c r="D4171" i="1"/>
  <c r="E4171" i="1"/>
  <c r="D3639" i="1"/>
  <c r="E3639" i="1"/>
  <c r="D4172" i="1"/>
  <c r="E4172" i="1"/>
  <c r="D3640" i="1"/>
  <c r="E3640" i="1"/>
  <c r="D4173" i="1"/>
  <c r="E4173" i="1"/>
  <c r="D3641" i="1"/>
  <c r="E3641" i="1"/>
  <c r="D4011" i="1"/>
  <c r="E4011" i="1"/>
  <c r="D3642" i="1"/>
  <c r="E3642" i="1"/>
  <c r="D4012" i="1"/>
  <c r="E4012" i="1"/>
  <c r="D4013" i="1"/>
  <c r="E4013" i="1"/>
  <c r="D4014" i="1"/>
  <c r="E4014" i="1"/>
  <c r="D4015" i="1"/>
  <c r="E4015" i="1"/>
  <c r="D4016" i="1"/>
  <c r="E4016" i="1"/>
  <c r="D3643" i="1"/>
  <c r="E3643" i="1"/>
  <c r="D3644" i="1"/>
  <c r="E3644" i="1"/>
  <c r="D4017" i="1"/>
  <c r="E4017" i="1"/>
  <c r="D4018" i="1"/>
  <c r="E4018" i="1"/>
  <c r="D4019" i="1"/>
  <c r="E4019" i="1"/>
  <c r="D4020" i="1"/>
  <c r="E4020" i="1"/>
  <c r="D4021" i="1"/>
  <c r="E4021" i="1"/>
  <c r="D3645" i="1"/>
  <c r="E3645" i="1"/>
  <c r="D4022" i="1"/>
  <c r="E4022" i="1"/>
  <c r="D4174" i="1"/>
  <c r="E4174" i="1"/>
  <c r="D3646" i="1"/>
  <c r="E3646" i="1"/>
  <c r="D3647" i="1"/>
  <c r="E3647" i="1"/>
  <c r="D4023" i="1"/>
  <c r="E4023" i="1"/>
  <c r="D3648" i="1"/>
  <c r="E3648" i="1"/>
  <c r="D3649" i="1"/>
  <c r="E3649" i="1"/>
  <c r="D3650" i="1"/>
  <c r="E3650" i="1"/>
  <c r="D4024" i="1"/>
  <c r="E4024" i="1"/>
  <c r="D4025" i="1"/>
  <c r="E4025" i="1"/>
  <c r="D3651" i="1"/>
  <c r="E3651" i="1"/>
  <c r="D3652" i="1"/>
  <c r="E3652" i="1"/>
  <c r="D3653" i="1"/>
  <c r="E3653" i="1"/>
  <c r="D3654" i="1"/>
  <c r="E3654" i="1"/>
  <c r="D3655" i="1"/>
  <c r="E3655" i="1"/>
  <c r="D3656" i="1"/>
  <c r="E3656" i="1"/>
  <c r="D3657" i="1"/>
  <c r="E3657" i="1"/>
  <c r="D3658" i="1"/>
  <c r="E3658" i="1"/>
  <c r="D3659" i="1"/>
  <c r="E3659" i="1"/>
  <c r="D4026" i="1"/>
  <c r="E4026" i="1"/>
  <c r="D3660" i="1"/>
  <c r="E3660" i="1"/>
  <c r="D3661" i="1"/>
  <c r="E3661" i="1"/>
  <c r="D4027" i="1"/>
  <c r="E4027" i="1"/>
  <c r="D4028" i="1"/>
  <c r="E4028" i="1"/>
  <c r="D4029" i="1"/>
  <c r="E4029" i="1"/>
  <c r="D3662" i="1"/>
  <c r="E3662" i="1"/>
  <c r="D3663" i="1"/>
  <c r="E3663" i="1"/>
  <c r="D3664" i="1"/>
  <c r="E3664" i="1"/>
  <c r="D3665" i="1"/>
  <c r="E3665" i="1"/>
  <c r="D4030" i="1"/>
  <c r="E4030" i="1"/>
  <c r="D4031" i="1"/>
  <c r="E4031" i="1"/>
  <c r="D3666" i="1"/>
  <c r="E3666" i="1"/>
  <c r="D4032" i="1"/>
  <c r="E4032" i="1"/>
  <c r="D3667" i="1"/>
  <c r="E3667" i="1"/>
  <c r="D3668" i="1"/>
  <c r="E3668" i="1"/>
  <c r="D4175" i="1"/>
  <c r="E4175" i="1"/>
  <c r="D3669" i="1"/>
  <c r="E3669" i="1"/>
  <c r="D4176" i="1"/>
  <c r="E4176" i="1"/>
  <c r="D3670" i="1"/>
  <c r="E3670" i="1"/>
  <c r="D3671" i="1"/>
  <c r="E3671" i="1"/>
  <c r="D3672" i="1"/>
  <c r="E3672" i="1"/>
  <c r="D3673" i="1"/>
  <c r="E3673" i="1"/>
  <c r="D4033" i="1"/>
  <c r="E4033" i="1"/>
  <c r="D4034" i="1"/>
  <c r="E4034" i="1"/>
  <c r="D4035" i="1"/>
  <c r="E4035" i="1"/>
  <c r="D3674" i="1"/>
  <c r="E3674" i="1"/>
  <c r="D3675" i="1"/>
  <c r="E3675" i="1"/>
  <c r="D4036" i="1"/>
  <c r="E4036" i="1"/>
  <c r="D3676" i="1"/>
  <c r="E3676" i="1"/>
  <c r="D3677" i="1"/>
  <c r="E3677" i="1"/>
  <c r="D4177" i="1"/>
  <c r="E4177" i="1"/>
  <c r="D3678" i="1"/>
  <c r="E3678" i="1"/>
  <c r="D3679" i="1"/>
  <c r="E3679" i="1"/>
  <c r="D4178" i="1"/>
  <c r="E4178" i="1"/>
  <c r="D3680" i="1"/>
  <c r="E3680" i="1"/>
  <c r="D3681" i="1"/>
  <c r="E3681" i="1"/>
  <c r="D4037" i="1"/>
  <c r="E4037" i="1"/>
  <c r="D3682" i="1"/>
  <c r="E3682" i="1"/>
  <c r="D3683" i="1"/>
  <c r="E3683" i="1"/>
  <c r="D3684" i="1"/>
  <c r="E3684" i="1"/>
  <c r="D3685" i="1"/>
  <c r="E3685" i="1"/>
  <c r="D4179" i="1"/>
  <c r="E4179" i="1"/>
  <c r="D4180" i="1"/>
  <c r="E4180" i="1"/>
  <c r="D4038" i="1"/>
  <c r="E4038" i="1"/>
  <c r="D3686" i="1"/>
  <c r="E3686" i="1"/>
  <c r="D3687" i="1"/>
  <c r="E3687" i="1"/>
  <c r="D3688" i="1"/>
  <c r="E3688" i="1"/>
  <c r="D3689" i="1"/>
  <c r="E3689" i="1"/>
  <c r="D3690" i="1"/>
  <c r="E3690" i="1"/>
  <c r="D3691" i="1"/>
  <c r="E3691" i="1"/>
  <c r="D4039" i="1"/>
  <c r="E4039" i="1"/>
  <c r="D4040" i="1"/>
  <c r="E4040" i="1"/>
  <c r="D3692" i="1"/>
  <c r="E3692" i="1"/>
  <c r="D3693" i="1"/>
  <c r="E3693" i="1"/>
  <c r="D4041" i="1"/>
  <c r="E4041" i="1"/>
  <c r="D3694" i="1"/>
  <c r="E3694" i="1"/>
  <c r="D3695" i="1"/>
  <c r="E3695" i="1"/>
  <c r="D3696" i="1"/>
  <c r="E3696" i="1"/>
  <c r="D4042" i="1"/>
  <c r="E4042" i="1"/>
  <c r="D4181" i="1"/>
  <c r="E4181" i="1"/>
  <c r="D3697" i="1"/>
  <c r="E3697" i="1"/>
  <c r="D4182" i="1"/>
  <c r="E4182" i="1"/>
  <c r="D4183" i="1"/>
  <c r="E4183" i="1"/>
  <c r="D4184" i="1"/>
  <c r="E4184" i="1"/>
  <c r="D4185" i="1"/>
  <c r="E4185" i="1"/>
  <c r="D3698" i="1"/>
  <c r="E3698" i="1"/>
  <c r="D3699" i="1"/>
  <c r="E3699" i="1"/>
  <c r="D4043" i="1"/>
  <c r="E4043" i="1"/>
  <c r="D4044" i="1"/>
  <c r="E4044" i="1"/>
  <c r="D3700" i="1"/>
  <c r="E3700" i="1"/>
  <c r="D4045" i="1"/>
  <c r="E4045" i="1"/>
  <c r="D3701" i="1"/>
  <c r="E3701" i="1"/>
  <c r="D4046" i="1"/>
  <c r="E4046" i="1"/>
  <c r="D4047" i="1"/>
  <c r="E4047" i="1"/>
  <c r="D3702" i="1"/>
  <c r="E3702" i="1"/>
  <c r="D4048" i="1"/>
  <c r="E4048" i="1"/>
  <c r="D4049" i="1"/>
  <c r="E4049" i="1"/>
  <c r="D4050" i="1"/>
  <c r="E4050" i="1"/>
  <c r="D4051" i="1"/>
  <c r="E4051" i="1"/>
  <c r="D4052" i="1"/>
  <c r="E4052" i="1"/>
  <c r="D4053" i="1"/>
  <c r="E4053" i="1"/>
  <c r="D4054" i="1"/>
  <c r="E4054" i="1"/>
  <c r="D4055" i="1"/>
  <c r="E4055" i="1"/>
  <c r="D4056" i="1"/>
  <c r="E4056" i="1"/>
  <c r="D4057" i="1"/>
  <c r="E4057" i="1"/>
  <c r="D3703" i="1"/>
  <c r="E3703" i="1"/>
  <c r="D3704" i="1"/>
  <c r="E3704" i="1"/>
  <c r="D4186" i="1"/>
  <c r="E4186" i="1"/>
  <c r="D4187" i="1"/>
  <c r="E4187" i="1"/>
  <c r="D3705" i="1"/>
  <c r="E3705" i="1"/>
  <c r="D3706" i="1"/>
  <c r="E3706" i="1"/>
  <c r="D510" i="1"/>
  <c r="E510" i="1"/>
  <c r="D3707" i="1"/>
  <c r="E3707" i="1"/>
  <c r="D4188" i="1"/>
  <c r="E4188" i="1"/>
  <c r="D3708" i="1"/>
  <c r="E3708" i="1"/>
  <c r="D3709" i="1"/>
  <c r="E3709" i="1"/>
  <c r="D511" i="1"/>
  <c r="E511" i="1"/>
  <c r="D3710" i="1"/>
  <c r="E3710" i="1"/>
  <c r="D4058" i="1"/>
  <c r="E4058" i="1"/>
  <c r="D4059" i="1"/>
  <c r="E4059" i="1"/>
  <c r="D3711" i="1"/>
  <c r="E3711" i="1"/>
  <c r="D4189" i="1"/>
  <c r="E4189" i="1"/>
  <c r="D4060" i="1"/>
  <c r="E4060" i="1"/>
  <c r="D3712" i="1"/>
  <c r="E3712" i="1"/>
  <c r="D3713" i="1"/>
  <c r="E3713" i="1"/>
  <c r="D4061" i="1"/>
  <c r="E4061" i="1"/>
  <c r="D3714" i="1"/>
  <c r="E3714" i="1"/>
  <c r="D4062" i="1"/>
  <c r="E4062" i="1"/>
  <c r="D3715" i="1"/>
  <c r="E3715" i="1"/>
  <c r="D3716" i="1"/>
  <c r="E3716" i="1"/>
  <c r="D3717" i="1"/>
  <c r="E3717" i="1"/>
  <c r="D4063" i="1"/>
  <c r="E4063" i="1"/>
  <c r="D4064" i="1"/>
  <c r="E4064" i="1"/>
  <c r="D3718" i="1"/>
  <c r="E3718" i="1"/>
  <c r="D3719" i="1"/>
  <c r="E3719" i="1"/>
  <c r="D3720" i="1"/>
  <c r="E3720" i="1"/>
  <c r="D3721" i="1"/>
  <c r="E3721" i="1"/>
  <c r="D3722" i="1"/>
  <c r="E3722" i="1"/>
  <c r="D3723" i="1"/>
  <c r="E3723" i="1"/>
  <c r="D3724" i="1"/>
  <c r="E3724" i="1"/>
  <c r="D4065" i="1"/>
  <c r="E4065" i="1"/>
  <c r="D3725" i="1"/>
  <c r="E3725" i="1"/>
  <c r="D3726" i="1"/>
  <c r="E3726" i="1"/>
  <c r="D3727" i="1"/>
  <c r="E3727" i="1"/>
  <c r="D3728" i="1"/>
  <c r="E3728" i="1"/>
  <c r="D3729" i="1"/>
  <c r="E3729" i="1"/>
  <c r="D4190" i="1"/>
  <c r="E4190" i="1"/>
  <c r="D3730" i="1"/>
  <c r="E3730" i="1"/>
  <c r="D3731" i="1"/>
  <c r="E3731" i="1"/>
  <c r="D3732" i="1"/>
  <c r="E3732" i="1"/>
  <c r="D3733" i="1"/>
  <c r="E3733" i="1"/>
  <c r="D3734" i="1"/>
  <c r="E3734" i="1"/>
  <c r="D3735" i="1"/>
  <c r="E3735" i="1"/>
  <c r="D4066" i="1"/>
  <c r="E4066" i="1"/>
  <c r="D3736" i="1"/>
  <c r="E3736" i="1"/>
  <c r="D3737" i="1"/>
  <c r="E3737" i="1"/>
  <c r="D3738" i="1"/>
  <c r="E3738" i="1"/>
  <c r="D3739" i="1"/>
  <c r="E3739" i="1"/>
  <c r="D3740" i="1"/>
  <c r="E3740" i="1"/>
  <c r="D4067" i="1"/>
  <c r="E4067" i="1"/>
  <c r="D4068" i="1"/>
  <c r="E4068" i="1"/>
  <c r="D3741" i="1"/>
  <c r="E3741" i="1"/>
  <c r="D4191" i="1"/>
  <c r="E4191" i="1"/>
  <c r="D4192" i="1"/>
  <c r="E4192" i="1"/>
  <c r="D4069" i="1"/>
  <c r="E4069" i="1"/>
  <c r="D3742" i="1"/>
  <c r="E3742" i="1"/>
  <c r="D3743" i="1"/>
  <c r="E3743" i="1"/>
  <c r="D4070" i="1"/>
  <c r="E4070" i="1"/>
  <c r="D3744" i="1"/>
  <c r="E3744" i="1"/>
  <c r="D4071" i="1"/>
  <c r="E4071" i="1"/>
  <c r="D3745" i="1"/>
  <c r="E3745" i="1"/>
  <c r="D4072" i="1"/>
  <c r="E4072" i="1"/>
  <c r="D3746" i="1"/>
  <c r="E3746" i="1"/>
  <c r="D3747" i="1"/>
  <c r="E3747" i="1"/>
  <c r="D3748" i="1"/>
  <c r="E3748" i="1"/>
  <c r="D4073" i="1"/>
  <c r="E4073" i="1"/>
  <c r="D4074" i="1"/>
  <c r="E4074" i="1"/>
  <c r="D4075" i="1"/>
  <c r="E4075" i="1"/>
  <c r="D4076" i="1"/>
  <c r="E4076" i="1"/>
  <c r="D3749" i="1"/>
  <c r="E3749" i="1"/>
  <c r="D4077" i="1"/>
  <c r="E4077" i="1"/>
  <c r="D13679" i="1"/>
  <c r="E13679" i="1"/>
  <c r="D11820" i="1"/>
  <c r="E11820" i="1"/>
  <c r="D13680" i="1"/>
  <c r="E13680" i="1"/>
  <c r="D13681" i="1"/>
  <c r="E13681" i="1"/>
  <c r="D13682" i="1"/>
  <c r="E13682" i="1"/>
  <c r="D13683" i="1"/>
  <c r="E13683" i="1"/>
  <c r="D13684" i="1"/>
  <c r="E13684" i="1"/>
  <c r="D13685" i="1"/>
  <c r="E13685" i="1"/>
  <c r="D13686" i="1"/>
  <c r="E13686" i="1"/>
  <c r="D11821" i="1"/>
  <c r="E11821" i="1"/>
  <c r="D11822" i="1"/>
  <c r="E11822" i="1"/>
  <c r="D11823" i="1"/>
  <c r="E11823" i="1"/>
  <c r="D11824" i="1"/>
  <c r="E11824" i="1"/>
  <c r="D13687" i="1"/>
  <c r="E13687" i="1"/>
  <c r="D13688" i="1"/>
  <c r="E13688" i="1"/>
  <c r="D11825" i="1"/>
  <c r="E11825" i="1"/>
  <c r="D11826" i="1"/>
  <c r="E11826" i="1"/>
  <c r="D13689" i="1"/>
  <c r="E13689" i="1"/>
  <c r="D13690" i="1"/>
  <c r="E13690" i="1"/>
  <c r="D13691" i="1"/>
  <c r="E13691" i="1"/>
  <c r="D13692" i="1"/>
  <c r="E13692" i="1"/>
  <c r="D13693" i="1"/>
  <c r="E13693" i="1"/>
  <c r="D13694" i="1"/>
  <c r="E13694" i="1"/>
  <c r="D13695" i="1"/>
  <c r="E13695" i="1"/>
  <c r="D13696" i="1"/>
  <c r="E13696" i="1"/>
  <c r="D11827" i="1"/>
  <c r="E11827" i="1"/>
  <c r="D13697" i="1"/>
  <c r="E13697" i="1"/>
  <c r="D13698" i="1"/>
  <c r="E13698" i="1"/>
  <c r="D13699" i="1"/>
  <c r="E13699" i="1"/>
  <c r="D13700" i="1"/>
  <c r="E13700" i="1"/>
  <c r="D13701" i="1"/>
  <c r="E13701" i="1"/>
  <c r="D13702" i="1"/>
  <c r="E13702" i="1"/>
  <c r="D13549" i="1"/>
  <c r="E13549" i="1"/>
  <c r="D11828" i="1"/>
  <c r="E11828" i="1"/>
  <c r="D13703" i="1"/>
  <c r="E13703" i="1"/>
  <c r="D11829" i="1"/>
  <c r="E11829" i="1"/>
  <c r="D13704" i="1"/>
  <c r="E13704" i="1"/>
  <c r="D11830" i="1"/>
  <c r="E11830" i="1"/>
  <c r="D13705" i="1"/>
  <c r="E13705" i="1"/>
  <c r="D13706" i="1"/>
  <c r="E13706" i="1"/>
  <c r="D11831" i="1"/>
  <c r="E11831" i="1"/>
  <c r="D11832" i="1"/>
  <c r="E11832" i="1"/>
  <c r="D11833" i="1"/>
  <c r="E11833" i="1"/>
  <c r="D13707" i="1"/>
  <c r="E13707" i="1"/>
  <c r="D13708" i="1"/>
  <c r="E13708" i="1"/>
  <c r="D13709" i="1"/>
  <c r="E13709" i="1"/>
  <c r="D13710" i="1"/>
  <c r="E13710" i="1"/>
  <c r="D13711" i="1"/>
  <c r="E13711" i="1"/>
  <c r="D11834" i="1"/>
  <c r="E11834" i="1"/>
  <c r="D11835" i="1"/>
  <c r="E11835" i="1"/>
  <c r="D13712" i="1"/>
  <c r="E13712" i="1"/>
  <c r="D13713" i="1"/>
  <c r="E13713" i="1"/>
  <c r="D13714" i="1"/>
  <c r="E13714" i="1"/>
  <c r="D13715" i="1"/>
  <c r="E13715" i="1"/>
  <c r="D13716" i="1"/>
  <c r="E13716" i="1"/>
  <c r="D13717" i="1"/>
  <c r="E13717" i="1"/>
  <c r="D11836" i="1"/>
  <c r="E11836" i="1"/>
  <c r="D11837" i="1"/>
  <c r="E11837" i="1"/>
  <c r="D13718" i="1"/>
  <c r="E13718" i="1"/>
  <c r="D11838" i="1"/>
  <c r="E11838" i="1"/>
  <c r="D11839" i="1"/>
  <c r="E11839" i="1"/>
  <c r="D13550" i="1"/>
  <c r="E13550" i="1"/>
  <c r="D13719" i="1"/>
  <c r="E13719" i="1"/>
  <c r="D13720" i="1"/>
  <c r="E13720" i="1"/>
  <c r="D13721" i="1"/>
  <c r="E13721" i="1"/>
  <c r="D13722" i="1"/>
  <c r="E13722" i="1"/>
  <c r="D13723" i="1"/>
  <c r="E13723" i="1"/>
  <c r="D11840" i="1"/>
  <c r="E11840" i="1"/>
  <c r="D11841" i="1"/>
  <c r="E11841" i="1"/>
  <c r="D13724" i="1"/>
  <c r="E13724" i="1"/>
  <c r="D13725" i="1"/>
  <c r="E13725" i="1"/>
  <c r="D13726" i="1"/>
  <c r="E13726" i="1"/>
  <c r="D13727" i="1"/>
  <c r="E13727" i="1"/>
  <c r="D11842" i="1"/>
  <c r="E11842" i="1"/>
  <c r="D13728" i="1"/>
  <c r="E13728" i="1"/>
  <c r="D13729" i="1"/>
  <c r="E13729" i="1"/>
  <c r="D13730" i="1"/>
  <c r="E13730" i="1"/>
  <c r="D11843" i="1"/>
  <c r="E11843" i="1"/>
  <c r="D13731" i="1"/>
  <c r="E13731" i="1"/>
  <c r="D13732" i="1"/>
  <c r="E13732" i="1"/>
  <c r="D13733" i="1"/>
  <c r="E13733" i="1"/>
  <c r="D13734" i="1"/>
  <c r="E13734" i="1"/>
  <c r="D11844" i="1"/>
  <c r="E11844" i="1"/>
  <c r="D11845" i="1"/>
  <c r="E11845" i="1"/>
  <c r="D13735" i="1"/>
  <c r="E13735" i="1"/>
  <c r="D13736" i="1"/>
  <c r="E13736" i="1"/>
  <c r="D13737" i="1"/>
  <c r="E13737" i="1"/>
  <c r="D13738" i="1"/>
  <c r="E13738" i="1"/>
  <c r="D11846" i="1"/>
  <c r="E11846" i="1"/>
  <c r="D13739" i="1"/>
  <c r="E13739" i="1"/>
  <c r="D13740" i="1"/>
  <c r="E13740" i="1"/>
  <c r="D13741" i="1"/>
  <c r="E13741" i="1"/>
  <c r="D13742" i="1"/>
  <c r="E13742" i="1"/>
  <c r="D13743" i="1"/>
  <c r="E13743" i="1"/>
  <c r="D11847" i="1"/>
  <c r="E11847" i="1"/>
  <c r="D13744" i="1"/>
  <c r="E13744" i="1"/>
  <c r="D11848" i="1"/>
  <c r="E11848" i="1"/>
  <c r="D13745" i="1"/>
  <c r="E13745" i="1"/>
  <c r="D13746" i="1"/>
  <c r="E13746" i="1"/>
  <c r="D13747" i="1"/>
  <c r="E13747" i="1"/>
  <c r="D13748" i="1"/>
  <c r="E13748" i="1"/>
  <c r="D13749" i="1"/>
  <c r="E13749" i="1"/>
  <c r="D13750" i="1"/>
  <c r="E13750" i="1"/>
  <c r="D13751" i="1"/>
  <c r="E13751" i="1"/>
  <c r="D11849" i="1"/>
  <c r="E11849" i="1"/>
  <c r="D13752" i="1"/>
  <c r="E13752" i="1"/>
  <c r="D13753" i="1"/>
  <c r="E13753" i="1"/>
  <c r="D13754" i="1"/>
  <c r="E13754" i="1"/>
  <c r="D13755" i="1"/>
  <c r="E13755" i="1"/>
  <c r="D13551" i="1"/>
  <c r="E13551" i="1"/>
  <c r="D11850" i="1"/>
  <c r="E11850" i="1"/>
  <c r="D11851" i="1"/>
  <c r="E11851" i="1"/>
  <c r="D13756" i="1"/>
  <c r="E13756" i="1"/>
  <c r="D13757" i="1"/>
  <c r="E13757" i="1"/>
  <c r="D13758" i="1"/>
  <c r="E13758" i="1"/>
  <c r="D13759" i="1"/>
  <c r="E13759" i="1"/>
  <c r="D11852" i="1"/>
  <c r="E11852" i="1"/>
  <c r="D13760" i="1"/>
  <c r="E13760" i="1"/>
  <c r="D13761" i="1"/>
  <c r="E13761" i="1"/>
  <c r="D13762" i="1"/>
  <c r="E13762" i="1"/>
  <c r="D13763" i="1"/>
  <c r="E13763" i="1"/>
  <c r="D13764" i="1"/>
  <c r="E13764" i="1"/>
  <c r="D13765" i="1"/>
  <c r="E13765" i="1"/>
  <c r="D11853" i="1"/>
  <c r="E11853" i="1"/>
  <c r="D11854" i="1"/>
  <c r="E11854" i="1"/>
  <c r="D13766" i="1"/>
  <c r="E13766" i="1"/>
  <c r="D13767" i="1"/>
  <c r="E13767" i="1"/>
  <c r="D13768" i="1"/>
  <c r="E13768" i="1"/>
  <c r="D13769" i="1"/>
  <c r="E13769" i="1"/>
  <c r="D13770" i="1"/>
  <c r="E13770" i="1"/>
  <c r="D13771" i="1"/>
  <c r="E13771" i="1"/>
  <c r="D13772" i="1"/>
  <c r="E13772" i="1"/>
  <c r="D13773" i="1"/>
  <c r="E13773" i="1"/>
  <c r="D11855" i="1"/>
  <c r="E11855" i="1"/>
  <c r="D13774" i="1"/>
  <c r="E13774" i="1"/>
  <c r="D13775" i="1"/>
  <c r="E13775" i="1"/>
  <c r="D13776" i="1"/>
  <c r="E13776" i="1"/>
  <c r="D13777" i="1"/>
  <c r="E13777" i="1"/>
  <c r="D13778" i="1"/>
  <c r="E13778" i="1"/>
  <c r="D13779" i="1"/>
  <c r="E13779" i="1"/>
  <c r="D13780" i="1"/>
  <c r="E13780" i="1"/>
  <c r="D11856" i="1"/>
  <c r="E11856" i="1"/>
  <c r="D13781" i="1"/>
  <c r="E13781" i="1"/>
  <c r="D11857" i="1"/>
  <c r="E11857" i="1"/>
  <c r="D13782" i="1"/>
  <c r="E13782" i="1"/>
  <c r="D13783" i="1"/>
  <c r="E13783" i="1"/>
  <c r="D11858" i="1"/>
  <c r="E11858" i="1"/>
  <c r="D11859" i="1"/>
  <c r="E11859" i="1"/>
  <c r="D11860" i="1"/>
  <c r="E11860" i="1"/>
  <c r="D13784" i="1"/>
  <c r="E13784" i="1"/>
  <c r="D13785" i="1"/>
  <c r="E13785" i="1"/>
  <c r="D13786" i="1"/>
  <c r="E13786" i="1"/>
  <c r="D13787" i="1"/>
  <c r="E13787" i="1"/>
  <c r="D13788" i="1"/>
  <c r="E13788" i="1"/>
  <c r="D13789" i="1"/>
  <c r="E13789" i="1"/>
  <c r="D11861" i="1"/>
  <c r="E11861" i="1"/>
  <c r="D13790" i="1"/>
  <c r="E13790" i="1"/>
  <c r="D13791" i="1"/>
  <c r="E13791" i="1"/>
  <c r="D13792" i="1"/>
  <c r="E13792" i="1"/>
  <c r="D13793" i="1"/>
  <c r="E13793" i="1"/>
  <c r="D13794" i="1"/>
  <c r="E13794" i="1"/>
  <c r="D11862" i="1"/>
  <c r="E11862" i="1"/>
  <c r="D13795" i="1"/>
  <c r="E13795" i="1"/>
  <c r="D13796" i="1"/>
  <c r="E13796" i="1"/>
  <c r="D11863" i="1"/>
  <c r="E11863" i="1"/>
  <c r="D13797" i="1"/>
  <c r="E13797" i="1"/>
  <c r="D13798" i="1"/>
  <c r="E13798" i="1"/>
  <c r="D11864" i="1"/>
  <c r="E11864" i="1"/>
  <c r="D13799" i="1"/>
  <c r="E13799" i="1"/>
  <c r="D13800" i="1"/>
  <c r="E13800" i="1"/>
  <c r="D13801" i="1"/>
  <c r="E13801" i="1"/>
  <c r="D13802" i="1"/>
  <c r="E13802" i="1"/>
  <c r="D13803" i="1"/>
  <c r="E13803" i="1"/>
  <c r="D13804" i="1"/>
  <c r="E13804" i="1"/>
  <c r="D13805" i="1"/>
  <c r="E13805" i="1"/>
  <c r="D13806" i="1"/>
  <c r="E13806" i="1"/>
  <c r="D13807" i="1"/>
  <c r="E13807" i="1"/>
  <c r="D13808" i="1"/>
  <c r="E13808" i="1"/>
  <c r="D13809" i="1"/>
  <c r="E13809" i="1"/>
  <c r="D13810" i="1"/>
  <c r="E13810" i="1"/>
  <c r="D13811" i="1"/>
  <c r="E13811" i="1"/>
  <c r="D11865" i="1"/>
  <c r="E11865" i="1"/>
  <c r="D13812" i="1"/>
  <c r="E13812" i="1"/>
  <c r="D13813" i="1"/>
  <c r="E13813" i="1"/>
  <c r="D13814" i="1"/>
  <c r="E13814" i="1"/>
  <c r="D13552" i="1"/>
  <c r="E13552" i="1"/>
  <c r="D13815" i="1"/>
  <c r="E13815" i="1"/>
  <c r="D11866" i="1"/>
  <c r="E11866" i="1"/>
  <c r="D13816" i="1"/>
  <c r="E13816" i="1"/>
  <c r="D13817" i="1"/>
  <c r="E13817" i="1"/>
  <c r="D13818" i="1"/>
  <c r="E13818" i="1"/>
  <c r="D13819" i="1"/>
  <c r="E13819" i="1"/>
  <c r="D13820" i="1"/>
  <c r="E13820" i="1"/>
  <c r="D13821" i="1"/>
  <c r="E13821" i="1"/>
  <c r="D11867" i="1"/>
  <c r="E11867" i="1"/>
  <c r="D13822" i="1"/>
  <c r="E13822" i="1"/>
  <c r="D13553" i="1"/>
  <c r="E13553" i="1"/>
  <c r="D13554" i="1"/>
  <c r="E13554" i="1"/>
  <c r="D13823" i="1"/>
  <c r="E13823" i="1"/>
  <c r="D13824" i="1"/>
  <c r="E13824" i="1"/>
  <c r="D13825" i="1"/>
  <c r="E13825" i="1"/>
  <c r="D13826" i="1"/>
  <c r="E13826" i="1"/>
  <c r="D13827" i="1"/>
  <c r="E13827" i="1"/>
  <c r="D13828" i="1"/>
  <c r="E13828" i="1"/>
  <c r="D13829" i="1"/>
  <c r="E13829" i="1"/>
  <c r="D11868" i="1"/>
  <c r="E11868" i="1"/>
  <c r="D13830" i="1"/>
  <c r="E13830" i="1"/>
  <c r="D13831" i="1"/>
  <c r="E13831" i="1"/>
  <c r="D13832" i="1"/>
  <c r="E13832" i="1"/>
  <c r="D11869" i="1"/>
  <c r="E11869" i="1"/>
  <c r="D11870" i="1"/>
  <c r="E11870" i="1"/>
  <c r="D11871" i="1"/>
  <c r="E11871" i="1"/>
  <c r="D13833" i="1"/>
  <c r="E13833" i="1"/>
  <c r="D13834" i="1"/>
  <c r="E13834" i="1"/>
  <c r="D13835" i="1"/>
  <c r="E13835" i="1"/>
  <c r="D13836" i="1"/>
  <c r="E13836" i="1"/>
  <c r="D13837" i="1"/>
  <c r="E13837" i="1"/>
  <c r="D13838" i="1"/>
  <c r="E13838" i="1"/>
  <c r="D13839" i="1"/>
  <c r="E13839" i="1"/>
  <c r="D13840" i="1"/>
  <c r="E13840" i="1"/>
  <c r="D13841" i="1"/>
  <c r="E13841" i="1"/>
  <c r="D11872" i="1"/>
  <c r="E11872" i="1"/>
  <c r="D13842" i="1"/>
  <c r="E13842" i="1"/>
  <c r="D13843" i="1"/>
  <c r="E13843" i="1"/>
  <c r="D13844" i="1"/>
  <c r="E13844" i="1"/>
  <c r="D13845" i="1"/>
  <c r="E13845" i="1"/>
  <c r="D13846" i="1"/>
  <c r="E13846" i="1"/>
  <c r="D11873" i="1"/>
  <c r="E11873" i="1"/>
  <c r="D13847" i="1"/>
  <c r="E13847" i="1"/>
  <c r="D13848" i="1"/>
  <c r="E13848" i="1"/>
  <c r="D13849" i="1"/>
  <c r="E13849" i="1"/>
  <c r="D11874" i="1"/>
  <c r="E11874" i="1"/>
  <c r="D13850" i="1"/>
  <c r="E13850" i="1"/>
  <c r="D11875" i="1"/>
  <c r="E11875" i="1"/>
  <c r="D13851" i="1"/>
  <c r="E13851" i="1"/>
  <c r="D13852" i="1"/>
  <c r="E13852" i="1"/>
  <c r="D13555" i="1"/>
  <c r="E13555" i="1"/>
  <c r="D11876" i="1"/>
  <c r="E11876" i="1"/>
  <c r="D13853" i="1"/>
  <c r="E13853" i="1"/>
  <c r="D13854" i="1"/>
  <c r="E13854" i="1"/>
  <c r="D13855" i="1"/>
  <c r="E13855" i="1"/>
  <c r="D13856" i="1"/>
  <c r="E13856" i="1"/>
  <c r="D11877" i="1"/>
  <c r="E11877" i="1"/>
  <c r="D13857" i="1"/>
  <c r="E13857" i="1"/>
  <c r="D13858" i="1"/>
  <c r="E13858" i="1"/>
  <c r="D13859" i="1"/>
  <c r="E13859" i="1"/>
  <c r="D13860" i="1"/>
  <c r="E13860" i="1"/>
  <c r="D13861" i="1"/>
  <c r="E13861" i="1"/>
  <c r="D13556" i="1"/>
  <c r="E13556" i="1"/>
  <c r="D13862" i="1"/>
  <c r="E13862" i="1"/>
  <c r="D13863" i="1"/>
  <c r="E13863" i="1"/>
  <c r="D13864" i="1"/>
  <c r="E13864" i="1"/>
  <c r="D13865" i="1"/>
  <c r="E13865" i="1"/>
  <c r="D11878" i="1"/>
  <c r="E11878" i="1"/>
  <c r="D13866" i="1"/>
  <c r="E13866" i="1"/>
  <c r="D13867" i="1"/>
  <c r="E13867" i="1"/>
  <c r="D13868" i="1"/>
  <c r="E13868" i="1"/>
  <c r="D13869" i="1"/>
  <c r="E13869" i="1"/>
  <c r="D13870" i="1"/>
  <c r="E13870" i="1"/>
  <c r="D13871" i="1"/>
  <c r="E13871" i="1"/>
  <c r="D13872" i="1"/>
  <c r="E13872" i="1"/>
  <c r="D13873" i="1"/>
  <c r="E13873" i="1"/>
  <c r="D13874" i="1"/>
  <c r="E13874" i="1"/>
  <c r="D13875" i="1"/>
  <c r="E13875" i="1"/>
  <c r="D13876" i="1"/>
  <c r="E13876" i="1"/>
  <c r="D13877" i="1"/>
  <c r="E13877" i="1"/>
  <c r="D13878" i="1"/>
  <c r="E13878" i="1"/>
  <c r="D13879" i="1"/>
  <c r="E13879" i="1"/>
  <c r="D13880" i="1"/>
  <c r="E13880" i="1"/>
  <c r="D13881" i="1"/>
  <c r="E13881" i="1"/>
  <c r="D13882" i="1"/>
  <c r="E13882" i="1"/>
  <c r="D13883" i="1"/>
  <c r="E13883" i="1"/>
  <c r="D13884" i="1"/>
  <c r="E13884" i="1"/>
  <c r="D13885" i="1"/>
  <c r="E13885" i="1"/>
  <c r="D13886" i="1"/>
  <c r="E13886" i="1"/>
  <c r="D13557" i="1"/>
  <c r="E13557" i="1"/>
  <c r="D13558" i="1"/>
  <c r="E13558" i="1"/>
  <c r="D13559" i="1"/>
  <c r="E13559" i="1"/>
  <c r="D13887" i="1"/>
  <c r="E13887" i="1"/>
  <c r="D11879" i="1"/>
  <c r="E11879" i="1"/>
  <c r="D13560" i="1"/>
  <c r="E13560" i="1"/>
  <c r="D512" i="1"/>
  <c r="E512" i="1"/>
  <c r="D13888" i="1"/>
  <c r="E13888" i="1"/>
  <c r="D11880" i="1"/>
  <c r="E11880" i="1"/>
  <c r="D513" i="1"/>
  <c r="E513" i="1"/>
  <c r="D13889" i="1"/>
  <c r="E13889" i="1"/>
  <c r="D13890" i="1"/>
  <c r="E13890" i="1"/>
  <c r="D13891" i="1"/>
  <c r="E13891" i="1"/>
  <c r="D13892" i="1"/>
  <c r="E13892" i="1"/>
  <c r="D11881" i="1"/>
  <c r="E11881" i="1"/>
  <c r="D13561" i="1"/>
  <c r="E13561" i="1"/>
  <c r="D13893" i="1"/>
  <c r="E13893" i="1"/>
  <c r="D13894" i="1"/>
  <c r="E13894" i="1"/>
  <c r="D11882" i="1"/>
  <c r="E11882" i="1"/>
  <c r="D11883" i="1"/>
  <c r="E11883" i="1"/>
  <c r="D13562" i="1"/>
  <c r="E13562" i="1"/>
  <c r="D13563" i="1"/>
  <c r="E13563" i="1"/>
  <c r="D13564" i="1"/>
  <c r="E13564" i="1"/>
  <c r="D13895" i="1"/>
  <c r="E13895" i="1"/>
  <c r="D13896" i="1"/>
  <c r="E13896" i="1"/>
  <c r="D11884" i="1"/>
  <c r="E11884" i="1"/>
  <c r="D13897" i="1"/>
  <c r="E13897" i="1"/>
  <c r="D11885" i="1"/>
  <c r="E11885" i="1"/>
  <c r="D11886" i="1"/>
  <c r="E11886" i="1"/>
  <c r="D13898" i="1"/>
  <c r="E13898" i="1"/>
  <c r="D13899" i="1"/>
  <c r="E13899" i="1"/>
  <c r="D13900" i="1"/>
  <c r="E13900" i="1"/>
  <c r="D13901" i="1"/>
  <c r="E13901" i="1"/>
  <c r="D13902" i="1"/>
  <c r="E13902" i="1"/>
  <c r="D13903" i="1"/>
  <c r="E13903" i="1"/>
  <c r="D514" i="1"/>
  <c r="E514" i="1"/>
  <c r="D13904" i="1"/>
  <c r="E13904" i="1"/>
  <c r="D13565" i="1"/>
  <c r="E13565" i="1"/>
  <c r="D13905" i="1"/>
  <c r="E13905" i="1"/>
  <c r="D13906" i="1"/>
  <c r="E13906" i="1"/>
  <c r="D13907" i="1"/>
  <c r="E13907" i="1"/>
  <c r="D13908" i="1"/>
  <c r="E13908" i="1"/>
  <c r="D13909" i="1"/>
  <c r="E13909" i="1"/>
  <c r="D13910" i="1"/>
  <c r="E13910" i="1"/>
  <c r="D515" i="1"/>
  <c r="E515" i="1"/>
  <c r="D516" i="1"/>
  <c r="E516" i="1"/>
  <c r="D517" i="1"/>
  <c r="E517" i="1"/>
  <c r="D518" i="1"/>
  <c r="E518" i="1"/>
  <c r="D13911" i="1"/>
  <c r="E13911" i="1"/>
  <c r="D13912" i="1"/>
  <c r="E13912" i="1"/>
  <c r="D11887" i="1"/>
  <c r="E11887" i="1"/>
  <c r="D13913" i="1"/>
  <c r="E13913" i="1"/>
  <c r="D13914" i="1"/>
  <c r="E13914" i="1"/>
  <c r="D13915" i="1"/>
  <c r="E13915" i="1"/>
  <c r="D11888" i="1"/>
  <c r="E11888" i="1"/>
  <c r="D11889" i="1"/>
  <c r="E11889" i="1"/>
  <c r="D13916" i="1"/>
  <c r="E13916" i="1"/>
  <c r="D13566" i="1"/>
  <c r="E13566" i="1"/>
  <c r="D13917" i="1"/>
  <c r="E13917" i="1"/>
  <c r="D13918" i="1"/>
  <c r="E13918" i="1"/>
  <c r="D13919" i="1"/>
  <c r="E13919" i="1"/>
  <c r="D13920" i="1"/>
  <c r="E13920" i="1"/>
  <c r="D13921" i="1"/>
  <c r="E13921" i="1"/>
  <c r="D13922" i="1"/>
  <c r="E13922" i="1"/>
  <c r="D11890" i="1"/>
  <c r="E11890" i="1"/>
  <c r="D13923" i="1"/>
  <c r="E13923" i="1"/>
  <c r="D13924" i="1"/>
  <c r="E13924" i="1"/>
  <c r="D11891" i="1"/>
  <c r="E11891" i="1"/>
  <c r="D13925" i="1"/>
  <c r="E13925" i="1"/>
  <c r="D13926" i="1"/>
  <c r="E13926" i="1"/>
  <c r="D13927" i="1"/>
  <c r="E13927" i="1"/>
  <c r="D13928" i="1"/>
  <c r="E13928" i="1"/>
  <c r="D13929" i="1"/>
  <c r="E13929" i="1"/>
  <c r="D13930" i="1"/>
  <c r="E13930" i="1"/>
  <c r="D13931" i="1"/>
  <c r="E13931" i="1"/>
  <c r="D519" i="1"/>
  <c r="E519" i="1"/>
  <c r="D13932" i="1"/>
  <c r="E13932" i="1"/>
  <c r="D13933" i="1"/>
  <c r="E13933" i="1"/>
  <c r="D13934" i="1"/>
  <c r="E13934" i="1"/>
  <c r="D520" i="1"/>
  <c r="E520" i="1"/>
  <c r="D13935" i="1"/>
  <c r="E13935" i="1"/>
  <c r="D11892" i="1"/>
  <c r="E11892" i="1"/>
  <c r="D11893" i="1"/>
  <c r="E11893" i="1"/>
  <c r="D13936" i="1"/>
  <c r="E13936" i="1"/>
  <c r="D521" i="1"/>
  <c r="E521" i="1"/>
  <c r="D13937" i="1"/>
  <c r="E13937" i="1"/>
  <c r="D13938" i="1"/>
  <c r="E13938" i="1"/>
  <c r="D13939" i="1"/>
  <c r="E13939" i="1"/>
  <c r="D13940" i="1"/>
  <c r="E13940" i="1"/>
  <c r="D13941" i="1"/>
  <c r="E13941" i="1"/>
  <c r="D13942" i="1"/>
  <c r="E13942" i="1"/>
  <c r="D13943" i="1"/>
  <c r="E13943" i="1"/>
  <c r="D13944" i="1"/>
  <c r="E13944" i="1"/>
  <c r="D13945" i="1"/>
  <c r="E13945" i="1"/>
  <c r="D13946" i="1"/>
  <c r="E13946" i="1"/>
  <c r="D522" i="1"/>
  <c r="E522" i="1"/>
  <c r="D11894" i="1"/>
  <c r="E11894" i="1"/>
  <c r="D11895" i="1"/>
  <c r="E11895" i="1"/>
  <c r="D13947" i="1"/>
  <c r="E13947" i="1"/>
  <c r="D13948" i="1"/>
  <c r="E13948" i="1"/>
  <c r="D13949" i="1"/>
  <c r="E13949" i="1"/>
  <c r="D13950" i="1"/>
  <c r="E13950" i="1"/>
  <c r="D13951" i="1"/>
  <c r="E13951" i="1"/>
  <c r="D13952" i="1"/>
  <c r="E13952" i="1"/>
  <c r="D11896" i="1"/>
  <c r="E11896" i="1"/>
  <c r="D13953" i="1"/>
  <c r="E13953" i="1"/>
  <c r="D13954" i="1"/>
  <c r="E13954" i="1"/>
  <c r="D13955" i="1"/>
  <c r="E13955" i="1"/>
  <c r="D13956" i="1"/>
  <c r="E13956" i="1"/>
  <c r="D13957" i="1"/>
  <c r="E13957" i="1"/>
  <c r="D13958" i="1"/>
  <c r="E13958" i="1"/>
  <c r="D11897" i="1"/>
  <c r="E11897" i="1"/>
  <c r="D13959" i="1"/>
  <c r="E13959" i="1"/>
  <c r="D11898" i="1"/>
  <c r="E11898" i="1"/>
  <c r="D13960" i="1"/>
  <c r="E13960" i="1"/>
  <c r="D13961" i="1"/>
  <c r="E13961" i="1"/>
  <c r="D13962" i="1"/>
  <c r="E13962" i="1"/>
  <c r="D11899" i="1"/>
  <c r="E11899" i="1"/>
  <c r="D13963" i="1"/>
  <c r="E13963" i="1"/>
  <c r="D11900" i="1"/>
  <c r="E11900" i="1"/>
  <c r="D13964" i="1"/>
  <c r="E13964" i="1"/>
  <c r="D13965" i="1"/>
  <c r="E13965" i="1"/>
  <c r="D13966" i="1"/>
  <c r="E13966" i="1"/>
  <c r="D11901" i="1"/>
  <c r="E11901" i="1"/>
  <c r="D13967" i="1"/>
  <c r="E13967" i="1"/>
  <c r="D523" i="1"/>
  <c r="E523" i="1"/>
  <c r="D13968" i="1"/>
  <c r="E13968" i="1"/>
  <c r="D13969" i="1"/>
  <c r="E13969" i="1"/>
  <c r="D11902" i="1"/>
  <c r="E11902" i="1"/>
  <c r="D13970" i="1"/>
  <c r="E13970" i="1"/>
  <c r="D13971" i="1"/>
  <c r="E13971" i="1"/>
  <c r="D13567" i="1"/>
  <c r="E13567" i="1"/>
  <c r="D13972" i="1"/>
  <c r="E13972" i="1"/>
  <c r="D13973" i="1"/>
  <c r="E13973" i="1"/>
  <c r="D13974" i="1"/>
  <c r="E13974" i="1"/>
  <c r="D13975" i="1"/>
  <c r="E13975" i="1"/>
  <c r="D13976" i="1"/>
  <c r="E13976" i="1"/>
  <c r="D13977" i="1"/>
  <c r="E13977" i="1"/>
  <c r="D11903" i="1"/>
  <c r="E11903" i="1"/>
  <c r="D13978" i="1"/>
  <c r="E13978" i="1"/>
  <c r="D13568" i="1"/>
  <c r="E13568" i="1"/>
  <c r="D13569" i="1"/>
  <c r="E13569" i="1"/>
  <c r="D11904" i="1"/>
  <c r="E11904" i="1"/>
  <c r="D13570" i="1"/>
  <c r="E13570" i="1"/>
  <c r="D13979" i="1"/>
  <c r="E13979" i="1"/>
  <c r="D13980" i="1"/>
  <c r="E13980" i="1"/>
  <c r="D13981" i="1"/>
  <c r="E13981" i="1"/>
  <c r="D13571" i="1"/>
  <c r="E13571" i="1"/>
  <c r="D13572" i="1"/>
  <c r="E13572" i="1"/>
  <c r="D11905" i="1"/>
  <c r="E11905" i="1"/>
  <c r="D11906" i="1"/>
  <c r="E11906" i="1"/>
  <c r="D13982" i="1"/>
  <c r="E13982" i="1"/>
  <c r="D13983" i="1"/>
  <c r="E13983" i="1"/>
  <c r="D13984" i="1"/>
  <c r="E13984" i="1"/>
  <c r="D11907" i="1"/>
  <c r="E11907" i="1"/>
  <c r="D13573" i="1"/>
  <c r="E13573" i="1"/>
  <c r="D11908" i="1"/>
  <c r="E11908" i="1"/>
  <c r="D11909" i="1"/>
  <c r="E11909" i="1"/>
  <c r="D11910" i="1"/>
  <c r="E11910" i="1"/>
  <c r="D11911" i="1"/>
  <c r="E11911" i="1"/>
  <c r="D13574" i="1"/>
  <c r="E13574" i="1"/>
  <c r="D13985" i="1"/>
  <c r="E13985" i="1"/>
  <c r="D13986" i="1"/>
  <c r="E13986" i="1"/>
  <c r="D13987" i="1"/>
  <c r="E13987" i="1"/>
  <c r="D13575" i="1"/>
  <c r="E13575" i="1"/>
  <c r="D13988" i="1"/>
  <c r="E13988" i="1"/>
  <c r="D13989" i="1"/>
  <c r="E13989" i="1"/>
  <c r="D13990" i="1"/>
  <c r="E13990" i="1"/>
  <c r="D13991" i="1"/>
  <c r="E13991" i="1"/>
  <c r="D524" i="1"/>
  <c r="E524" i="1"/>
  <c r="D13992" i="1"/>
  <c r="E13992" i="1"/>
  <c r="D13993" i="1"/>
  <c r="E13993" i="1"/>
  <c r="D13994" i="1"/>
  <c r="E13994" i="1"/>
  <c r="D13995" i="1"/>
  <c r="E13995" i="1"/>
  <c r="D11912" i="1"/>
  <c r="E11912" i="1"/>
  <c r="D11913" i="1"/>
  <c r="E11913" i="1"/>
  <c r="D13996" i="1"/>
  <c r="E13996" i="1"/>
  <c r="D13997" i="1"/>
  <c r="E13997" i="1"/>
  <c r="D13998" i="1"/>
  <c r="E13998" i="1"/>
  <c r="D13999" i="1"/>
  <c r="E13999" i="1"/>
  <c r="D14000" i="1"/>
  <c r="E14000" i="1"/>
  <c r="D13576" i="1"/>
  <c r="E13576" i="1"/>
  <c r="D14001" i="1"/>
  <c r="E14001" i="1"/>
  <c r="D14002" i="1"/>
  <c r="E14002" i="1"/>
  <c r="D14003" i="1"/>
  <c r="E14003" i="1"/>
  <c r="D11914" i="1"/>
  <c r="E11914" i="1"/>
  <c r="D13577" i="1"/>
  <c r="E13577" i="1"/>
  <c r="D14004" i="1"/>
  <c r="E14004" i="1"/>
  <c r="D14005" i="1"/>
  <c r="E14005" i="1"/>
  <c r="D11915" i="1"/>
  <c r="E11915" i="1"/>
  <c r="D525" i="1"/>
  <c r="E525" i="1"/>
  <c r="D11916" i="1"/>
  <c r="E11916" i="1"/>
  <c r="D14006" i="1"/>
  <c r="E14006" i="1"/>
  <c r="D11917" i="1"/>
  <c r="E11917" i="1"/>
  <c r="D14007" i="1"/>
  <c r="E14007" i="1"/>
  <c r="D14008" i="1"/>
  <c r="E14008" i="1"/>
  <c r="D14009" i="1"/>
  <c r="E14009" i="1"/>
  <c r="D526" i="1"/>
  <c r="E526" i="1"/>
  <c r="D14010" i="1"/>
  <c r="E14010" i="1"/>
  <c r="D14011" i="1"/>
  <c r="E14011" i="1"/>
  <c r="D14012" i="1"/>
  <c r="E14012" i="1"/>
  <c r="D11918" i="1"/>
  <c r="E11918" i="1"/>
  <c r="D14013" i="1"/>
  <c r="E14013" i="1"/>
  <c r="D14014" i="1"/>
  <c r="E14014" i="1"/>
  <c r="D14015" i="1"/>
  <c r="E14015" i="1"/>
  <c r="D14016" i="1"/>
  <c r="E14016" i="1"/>
  <c r="D527" i="1"/>
  <c r="E527" i="1"/>
  <c r="D528" i="1"/>
  <c r="E528" i="1"/>
  <c r="D11919" i="1"/>
  <c r="E11919" i="1"/>
  <c r="D11920" i="1"/>
  <c r="E11920" i="1"/>
  <c r="D529" i="1"/>
  <c r="E529" i="1"/>
  <c r="D14017" i="1"/>
  <c r="E14017" i="1"/>
  <c r="D11921" i="1"/>
  <c r="E11921" i="1"/>
  <c r="D14018" i="1"/>
  <c r="E14018" i="1"/>
  <c r="D14019" i="1"/>
  <c r="E14019" i="1"/>
  <c r="D14020" i="1"/>
  <c r="E14020" i="1"/>
  <c r="D11922" i="1"/>
  <c r="E11922" i="1"/>
  <c r="D14021" i="1"/>
  <c r="E14021" i="1"/>
  <c r="D14022" i="1"/>
  <c r="E14022" i="1"/>
  <c r="D14023" i="1"/>
  <c r="E14023" i="1"/>
  <c r="D14024" i="1"/>
  <c r="E14024" i="1"/>
  <c r="D11923" i="1"/>
  <c r="E11923" i="1"/>
  <c r="D11924" i="1"/>
  <c r="E11924" i="1"/>
  <c r="D14025" i="1"/>
  <c r="E14025" i="1"/>
  <c r="D14026" i="1"/>
  <c r="E14026" i="1"/>
  <c r="D14027" i="1"/>
  <c r="E14027" i="1"/>
  <c r="D14028" i="1"/>
  <c r="E14028" i="1"/>
  <c r="D14029" i="1"/>
  <c r="E14029" i="1"/>
  <c r="D14030" i="1"/>
  <c r="E14030" i="1"/>
  <c r="D14031" i="1"/>
  <c r="E14031" i="1"/>
  <c r="D14032" i="1"/>
  <c r="E14032" i="1"/>
  <c r="D14033" i="1"/>
  <c r="E14033" i="1"/>
  <c r="D14034" i="1"/>
  <c r="E14034" i="1"/>
  <c r="D14035" i="1"/>
  <c r="E14035" i="1"/>
  <c r="D14036" i="1"/>
  <c r="E14036" i="1"/>
  <c r="D14037" i="1"/>
  <c r="E14037" i="1"/>
  <c r="D11925" i="1"/>
  <c r="E11925" i="1"/>
  <c r="D14038" i="1"/>
  <c r="E14038" i="1"/>
  <c r="D11926" i="1"/>
  <c r="E11926" i="1"/>
  <c r="D14039" i="1"/>
  <c r="E14039" i="1"/>
  <c r="D14040" i="1"/>
  <c r="E14040" i="1"/>
  <c r="D14041" i="1"/>
  <c r="E14041" i="1"/>
  <c r="D11927" i="1"/>
  <c r="E11927" i="1"/>
  <c r="D14042" i="1"/>
  <c r="E14042" i="1"/>
  <c r="D14043" i="1"/>
  <c r="E14043" i="1"/>
  <c r="D11928" i="1"/>
  <c r="E11928" i="1"/>
  <c r="D14044" i="1"/>
  <c r="E14044" i="1"/>
  <c r="D14045" i="1"/>
  <c r="E14045" i="1"/>
  <c r="D11929" i="1"/>
  <c r="E11929" i="1"/>
  <c r="D530" i="1"/>
  <c r="E530" i="1"/>
  <c r="D14046" i="1"/>
  <c r="E14046" i="1"/>
  <c r="D14047" i="1"/>
  <c r="E14047" i="1"/>
  <c r="D14048" i="1"/>
  <c r="E14048" i="1"/>
  <c r="D14049" i="1"/>
  <c r="E14049" i="1"/>
  <c r="D14050" i="1"/>
  <c r="E14050" i="1"/>
  <c r="D11930" i="1"/>
  <c r="E11930" i="1"/>
  <c r="D11931" i="1"/>
  <c r="E11931" i="1"/>
  <c r="D14051" i="1"/>
  <c r="E14051" i="1"/>
  <c r="D11932" i="1"/>
  <c r="E11932" i="1"/>
  <c r="D11933" i="1"/>
  <c r="E11933" i="1"/>
  <c r="D14052" i="1"/>
  <c r="E14052" i="1"/>
  <c r="D14053" i="1"/>
  <c r="E14053" i="1"/>
  <c r="D14054" i="1"/>
  <c r="E14054" i="1"/>
  <c r="D11934" i="1"/>
  <c r="E11934" i="1"/>
  <c r="D14055" i="1"/>
  <c r="E14055" i="1"/>
  <c r="D14056" i="1"/>
  <c r="E14056" i="1"/>
  <c r="D14057" i="1"/>
  <c r="E14057" i="1"/>
  <c r="D14058" i="1"/>
  <c r="E14058" i="1"/>
  <c r="D14059" i="1"/>
  <c r="E14059" i="1"/>
  <c r="D14060" i="1"/>
  <c r="E14060" i="1"/>
  <c r="D531" i="1"/>
  <c r="E531" i="1"/>
  <c r="D14061" i="1"/>
  <c r="E14061" i="1"/>
  <c r="D14062" i="1"/>
  <c r="E14062" i="1"/>
  <c r="D14063" i="1"/>
  <c r="E14063" i="1"/>
  <c r="D14064" i="1"/>
  <c r="E14064" i="1"/>
  <c r="D14065" i="1"/>
  <c r="E14065" i="1"/>
  <c r="D14066" i="1"/>
  <c r="E14066" i="1"/>
  <c r="D14067" i="1"/>
  <c r="E14067" i="1"/>
  <c r="D13578" i="1"/>
  <c r="E13578" i="1"/>
  <c r="D14068" i="1"/>
  <c r="E14068" i="1"/>
  <c r="D14069" i="1"/>
  <c r="E14069" i="1"/>
  <c r="D13579" i="1"/>
  <c r="E13579" i="1"/>
  <c r="D14070" i="1"/>
  <c r="E14070" i="1"/>
  <c r="D13580" i="1"/>
  <c r="E13580" i="1"/>
  <c r="D14071" i="1"/>
  <c r="E14071" i="1"/>
  <c r="D14072" i="1"/>
  <c r="E14072" i="1"/>
  <c r="D14073" i="1"/>
  <c r="E14073" i="1"/>
  <c r="D14074" i="1"/>
  <c r="E14074" i="1"/>
  <c r="D14075" i="1"/>
  <c r="E14075" i="1"/>
  <c r="D14076" i="1"/>
  <c r="E14076" i="1"/>
  <c r="D11935" i="1"/>
  <c r="E11935" i="1"/>
  <c r="D11936" i="1"/>
  <c r="E11936" i="1"/>
  <c r="D11937" i="1"/>
  <c r="E11937" i="1"/>
  <c r="D11938" i="1"/>
  <c r="E11938" i="1"/>
  <c r="D11939" i="1"/>
  <c r="E11939" i="1"/>
  <c r="D14077" i="1"/>
  <c r="E14077" i="1"/>
  <c r="D14078" i="1"/>
  <c r="E14078" i="1"/>
  <c r="D14079" i="1"/>
  <c r="E14079" i="1"/>
  <c r="D14080" i="1"/>
  <c r="E14080" i="1"/>
  <c r="D14081" i="1"/>
  <c r="E14081" i="1"/>
  <c r="D14082" i="1"/>
  <c r="E14082" i="1"/>
  <c r="D14083" i="1"/>
  <c r="E14083" i="1"/>
  <c r="D14084" i="1"/>
  <c r="E14084" i="1"/>
  <c r="D14085" i="1"/>
  <c r="E14085" i="1"/>
  <c r="D14086" i="1"/>
  <c r="E14086" i="1"/>
  <c r="D14087" i="1"/>
  <c r="E14087" i="1"/>
  <c r="D14088" i="1"/>
  <c r="E14088" i="1"/>
  <c r="D14089" i="1"/>
  <c r="E14089" i="1"/>
  <c r="D14090" i="1"/>
  <c r="E14090" i="1"/>
  <c r="D14091" i="1"/>
  <c r="E14091" i="1"/>
  <c r="D14092" i="1"/>
  <c r="E14092" i="1"/>
  <c r="D532" i="1"/>
  <c r="E532" i="1"/>
  <c r="D14093" i="1"/>
  <c r="E14093" i="1"/>
  <c r="D533" i="1"/>
  <c r="E533" i="1"/>
  <c r="D11940" i="1"/>
  <c r="E11940" i="1"/>
  <c r="D14094" i="1"/>
  <c r="E14094" i="1"/>
  <c r="D14095" i="1"/>
  <c r="E14095" i="1"/>
  <c r="D11941" i="1"/>
  <c r="E11941" i="1"/>
  <c r="D11942" i="1"/>
  <c r="E11942" i="1"/>
  <c r="D14096" i="1"/>
  <c r="E14096" i="1"/>
  <c r="D14097" i="1"/>
  <c r="E14097" i="1"/>
  <c r="D14098" i="1"/>
  <c r="E14098" i="1"/>
  <c r="D14099" i="1"/>
  <c r="E14099" i="1"/>
  <c r="D14100" i="1"/>
  <c r="E14100" i="1"/>
  <c r="D14101" i="1"/>
  <c r="E14101" i="1"/>
  <c r="D14102" i="1"/>
  <c r="E14102" i="1"/>
  <c r="D14103" i="1"/>
  <c r="E14103" i="1"/>
  <c r="D14104" i="1"/>
  <c r="E14104" i="1"/>
  <c r="D14105" i="1"/>
  <c r="E14105" i="1"/>
  <c r="D14106" i="1"/>
  <c r="E14106" i="1"/>
  <c r="D14107" i="1"/>
  <c r="E14107" i="1"/>
  <c r="D14108" i="1"/>
  <c r="E14108" i="1"/>
  <c r="D14109" i="1"/>
  <c r="E14109" i="1"/>
  <c r="D14110" i="1"/>
  <c r="E14110" i="1"/>
  <c r="D14111" i="1"/>
  <c r="E14111" i="1"/>
  <c r="D14112" i="1"/>
  <c r="E14112" i="1"/>
  <c r="D14113" i="1"/>
  <c r="E14113" i="1"/>
  <c r="D14114" i="1"/>
  <c r="E14114" i="1"/>
  <c r="D14115" i="1"/>
  <c r="E14115" i="1"/>
  <c r="D14116" i="1"/>
  <c r="E14116" i="1"/>
  <c r="D14117" i="1"/>
  <c r="E14117" i="1"/>
  <c r="D11943" i="1"/>
  <c r="E11943" i="1"/>
  <c r="D11944" i="1"/>
  <c r="E11944" i="1"/>
  <c r="D11945" i="1"/>
  <c r="E11945" i="1"/>
  <c r="D11946" i="1"/>
  <c r="E11946" i="1"/>
  <c r="D11947" i="1"/>
  <c r="E11947" i="1"/>
  <c r="D11948" i="1"/>
  <c r="E11948" i="1"/>
  <c r="D11949" i="1"/>
  <c r="E11949" i="1"/>
  <c r="D11950" i="1"/>
  <c r="E11950" i="1"/>
  <c r="D13581" i="1"/>
  <c r="E13581" i="1"/>
  <c r="D11951" i="1"/>
  <c r="E11951" i="1"/>
  <c r="D11952" i="1"/>
  <c r="E11952" i="1"/>
  <c r="D11953" i="1"/>
  <c r="E11953" i="1"/>
  <c r="D11954" i="1"/>
  <c r="E11954" i="1"/>
  <c r="D11955" i="1"/>
  <c r="E11955" i="1"/>
  <c r="D11956" i="1"/>
  <c r="E11956" i="1"/>
  <c r="D11957" i="1"/>
  <c r="E11957" i="1"/>
  <c r="D11958" i="1"/>
  <c r="E11958" i="1"/>
  <c r="D11959" i="1"/>
  <c r="E11959" i="1"/>
  <c r="D11960" i="1"/>
  <c r="E11960" i="1"/>
  <c r="D11961" i="1"/>
  <c r="E11961" i="1"/>
  <c r="D11962" i="1"/>
  <c r="E11962" i="1"/>
  <c r="D11963" i="1"/>
  <c r="E11963" i="1"/>
  <c r="D11964" i="1"/>
  <c r="E11964" i="1"/>
  <c r="D14118" i="1"/>
  <c r="E14118" i="1"/>
  <c r="D11965" i="1"/>
  <c r="E11965" i="1"/>
  <c r="D13582" i="1"/>
  <c r="E13582" i="1"/>
  <c r="D14119" i="1"/>
  <c r="E14119" i="1"/>
  <c r="D13583" i="1"/>
  <c r="E13583" i="1"/>
  <c r="D11966" i="1"/>
  <c r="E11966" i="1"/>
  <c r="D11967" i="1"/>
  <c r="E11967" i="1"/>
  <c r="D11968" i="1"/>
  <c r="E11968" i="1"/>
  <c r="D11969" i="1"/>
  <c r="E11969" i="1"/>
  <c r="D11970" i="1"/>
  <c r="E11970" i="1"/>
  <c r="D11971" i="1"/>
  <c r="E11971" i="1"/>
  <c r="D11972" i="1"/>
  <c r="E11972" i="1"/>
  <c r="D11973" i="1"/>
  <c r="E11973" i="1"/>
  <c r="D11974" i="1"/>
  <c r="E11974" i="1"/>
  <c r="D11975" i="1"/>
  <c r="E11975" i="1"/>
  <c r="D11976" i="1"/>
  <c r="E11976" i="1"/>
  <c r="D11977" i="1"/>
  <c r="E11977" i="1"/>
  <c r="D11978" i="1"/>
  <c r="E11978" i="1"/>
  <c r="D11979" i="1"/>
  <c r="E11979" i="1"/>
  <c r="D13584" i="1"/>
  <c r="E13584" i="1"/>
  <c r="D13585" i="1"/>
  <c r="E13585" i="1"/>
  <c r="D11980" i="1"/>
  <c r="E11980" i="1"/>
  <c r="D13586" i="1"/>
  <c r="E13586" i="1"/>
  <c r="D11981" i="1"/>
  <c r="E11981" i="1"/>
  <c r="D14120" i="1"/>
  <c r="E14120" i="1"/>
  <c r="D11982" i="1"/>
  <c r="E11982" i="1"/>
  <c r="D11983" i="1"/>
  <c r="E11983" i="1"/>
  <c r="D11984" i="1"/>
  <c r="E11984" i="1"/>
  <c r="D11985" i="1"/>
  <c r="E11985" i="1"/>
  <c r="D11986" i="1"/>
  <c r="E11986" i="1"/>
  <c r="D11987" i="1"/>
  <c r="E11987" i="1"/>
  <c r="D14121" i="1"/>
  <c r="E14121" i="1"/>
  <c r="D14122" i="1"/>
  <c r="E14122" i="1"/>
  <c r="D14123" i="1"/>
  <c r="E14123" i="1"/>
  <c r="D11988" i="1"/>
  <c r="E11988" i="1"/>
  <c r="D14124" i="1"/>
  <c r="E14124" i="1"/>
  <c r="D14125" i="1"/>
  <c r="E14125" i="1"/>
  <c r="D14126" i="1"/>
  <c r="E14126" i="1"/>
  <c r="D14127" i="1"/>
  <c r="E14127" i="1"/>
  <c r="D14128" i="1"/>
  <c r="E14128" i="1"/>
  <c r="D14129" i="1"/>
  <c r="E14129" i="1"/>
  <c r="D14130" i="1"/>
  <c r="E14130" i="1"/>
  <c r="D11989" i="1"/>
  <c r="E11989" i="1"/>
  <c r="D534" i="1"/>
  <c r="E534" i="1"/>
  <c r="D14131" i="1"/>
  <c r="E14131" i="1"/>
  <c r="D14132" i="1"/>
  <c r="E14132" i="1"/>
  <c r="D535" i="1"/>
  <c r="E535" i="1"/>
  <c r="D11990" i="1"/>
  <c r="E11990" i="1"/>
  <c r="D536" i="1"/>
  <c r="E536" i="1"/>
  <c r="D11991" i="1"/>
  <c r="E11991" i="1"/>
  <c r="D14133" i="1"/>
  <c r="E14133" i="1"/>
  <c r="D11992" i="1"/>
  <c r="E11992" i="1"/>
  <c r="D14134" i="1"/>
  <c r="E14134" i="1"/>
  <c r="D14135" i="1"/>
  <c r="E14135" i="1"/>
  <c r="D14136" i="1"/>
  <c r="E14136" i="1"/>
  <c r="D537" i="1"/>
  <c r="E537" i="1"/>
  <c r="D14137" i="1"/>
  <c r="E14137" i="1"/>
  <c r="D14138" i="1"/>
  <c r="E14138" i="1"/>
  <c r="D14139" i="1"/>
  <c r="E14139" i="1"/>
  <c r="D14140" i="1"/>
  <c r="E14140" i="1"/>
  <c r="D14141" i="1"/>
  <c r="E14141" i="1"/>
  <c r="D14142" i="1"/>
  <c r="E14142" i="1"/>
  <c r="D538" i="1"/>
  <c r="E538" i="1"/>
  <c r="D14143" i="1"/>
  <c r="E14143" i="1"/>
  <c r="D14144" i="1"/>
  <c r="E14144" i="1"/>
  <c r="D539" i="1"/>
  <c r="E539" i="1"/>
  <c r="D13587" i="1"/>
  <c r="E13587" i="1"/>
  <c r="D13588" i="1"/>
  <c r="E13588" i="1"/>
  <c r="D13589" i="1"/>
  <c r="E13589" i="1"/>
  <c r="D14145" i="1"/>
  <c r="E14145" i="1"/>
  <c r="D14146" i="1"/>
  <c r="E14146" i="1"/>
  <c r="D14147" i="1"/>
  <c r="E14147" i="1"/>
  <c r="D14148" i="1"/>
  <c r="E14148" i="1"/>
  <c r="D14149" i="1"/>
  <c r="E14149" i="1"/>
  <c r="D14150" i="1"/>
  <c r="E14150" i="1"/>
  <c r="D14151" i="1"/>
  <c r="E14151" i="1"/>
  <c r="D14152" i="1"/>
  <c r="E14152" i="1"/>
  <c r="D14153" i="1"/>
  <c r="E14153" i="1"/>
  <c r="D540" i="1"/>
  <c r="E540" i="1"/>
  <c r="D14154" i="1"/>
  <c r="E14154" i="1"/>
  <c r="D14155" i="1"/>
  <c r="E14155" i="1"/>
  <c r="D14156" i="1"/>
  <c r="E14156" i="1"/>
  <c r="D14157" i="1"/>
  <c r="E14157" i="1"/>
  <c r="D11993" i="1"/>
  <c r="E11993" i="1"/>
  <c r="D11994" i="1"/>
  <c r="E11994" i="1"/>
  <c r="D11995" i="1"/>
  <c r="E11995" i="1"/>
  <c r="D11996" i="1"/>
  <c r="E11996" i="1"/>
  <c r="D11997" i="1"/>
  <c r="E11997" i="1"/>
  <c r="D14158" i="1"/>
  <c r="E14158" i="1"/>
  <c r="D14159" i="1"/>
  <c r="E14159" i="1"/>
  <c r="D541" i="1"/>
  <c r="E541" i="1"/>
  <c r="D14160" i="1"/>
  <c r="E14160" i="1"/>
  <c r="D14161" i="1"/>
  <c r="E14161" i="1"/>
  <c r="D542" i="1"/>
  <c r="E542" i="1"/>
  <c r="D14162" i="1"/>
  <c r="E14162" i="1"/>
  <c r="D543" i="1"/>
  <c r="E543" i="1"/>
  <c r="D14163" i="1"/>
  <c r="E14163" i="1"/>
  <c r="D14164" i="1"/>
  <c r="E14164" i="1"/>
  <c r="D14165" i="1"/>
  <c r="E14165" i="1"/>
  <c r="D14166" i="1"/>
  <c r="E14166" i="1"/>
  <c r="D14167" i="1"/>
  <c r="E14167" i="1"/>
  <c r="D14168" i="1"/>
  <c r="E14168" i="1"/>
  <c r="D14169" i="1"/>
  <c r="E14169" i="1"/>
  <c r="D14170" i="1"/>
  <c r="E14170" i="1"/>
  <c r="D14171" i="1"/>
  <c r="E14171" i="1"/>
  <c r="D14172" i="1"/>
  <c r="E14172" i="1"/>
  <c r="D14173" i="1"/>
  <c r="E14173" i="1"/>
  <c r="D14174" i="1"/>
  <c r="E14174" i="1"/>
  <c r="D14175" i="1"/>
  <c r="E14175" i="1"/>
  <c r="D14176" i="1"/>
  <c r="E14176" i="1"/>
  <c r="D14177" i="1"/>
  <c r="E14177" i="1"/>
  <c r="D14178" i="1"/>
  <c r="E14178" i="1"/>
  <c r="D14179" i="1"/>
  <c r="E14179" i="1"/>
  <c r="D14180" i="1"/>
  <c r="E14180" i="1"/>
  <c r="D14181" i="1"/>
  <c r="E14181" i="1"/>
  <c r="D14182" i="1"/>
  <c r="E14182" i="1"/>
  <c r="D14183" i="1"/>
  <c r="E14183" i="1"/>
  <c r="D14184" i="1"/>
  <c r="E14184" i="1"/>
  <c r="D14185" i="1"/>
  <c r="E14185" i="1"/>
  <c r="D544" i="1"/>
  <c r="E544" i="1"/>
  <c r="D14186" i="1"/>
  <c r="E14186" i="1"/>
  <c r="D14187" i="1"/>
  <c r="E14187" i="1"/>
  <c r="D14188" i="1"/>
  <c r="E14188" i="1"/>
  <c r="D14189" i="1"/>
  <c r="E14189" i="1"/>
  <c r="D11998" i="1"/>
  <c r="E11998" i="1"/>
  <c r="D11999" i="1"/>
  <c r="E11999" i="1"/>
  <c r="D13590" i="1"/>
  <c r="E13590" i="1"/>
  <c r="D14190" i="1"/>
  <c r="E14190" i="1"/>
  <c r="D12000" i="1"/>
  <c r="E12000" i="1"/>
  <c r="D14191" i="1"/>
  <c r="E14191" i="1"/>
  <c r="D545" i="1"/>
  <c r="E545" i="1"/>
  <c r="D12001" i="1"/>
  <c r="E12001" i="1"/>
  <c r="D12002" i="1"/>
  <c r="E12002" i="1"/>
  <c r="D12003" i="1"/>
  <c r="E12003" i="1"/>
  <c r="D14192" i="1"/>
  <c r="E14192" i="1"/>
  <c r="D14193" i="1"/>
  <c r="E14193" i="1"/>
  <c r="D14194" i="1"/>
  <c r="E14194" i="1"/>
  <c r="D12004" i="1"/>
  <c r="E12004" i="1"/>
  <c r="D12005" i="1"/>
  <c r="E12005" i="1"/>
  <c r="D12006" i="1"/>
  <c r="E12006" i="1"/>
  <c r="D12007" i="1"/>
  <c r="E12007" i="1"/>
  <c r="D12008" i="1"/>
  <c r="E12008" i="1"/>
  <c r="D12009" i="1"/>
  <c r="E12009" i="1"/>
  <c r="D12010" i="1"/>
  <c r="E12010" i="1"/>
  <c r="D12011" i="1"/>
  <c r="E12011" i="1"/>
  <c r="D12012" i="1"/>
  <c r="E12012" i="1"/>
  <c r="D12013" i="1"/>
  <c r="E12013" i="1"/>
  <c r="D12014" i="1"/>
  <c r="E12014" i="1"/>
  <c r="D12015" i="1"/>
  <c r="E12015" i="1"/>
  <c r="D14195" i="1"/>
  <c r="E14195" i="1"/>
  <c r="D12016" i="1"/>
  <c r="E12016" i="1"/>
  <c r="D12017" i="1"/>
  <c r="E12017" i="1"/>
  <c r="D12018" i="1"/>
  <c r="E12018" i="1"/>
  <c r="D12019" i="1"/>
  <c r="E12019" i="1"/>
  <c r="D12020" i="1"/>
  <c r="E12020" i="1"/>
  <c r="D12021" i="1"/>
  <c r="E12021" i="1"/>
  <c r="D14196" i="1"/>
  <c r="E14196" i="1"/>
  <c r="D12022" i="1"/>
  <c r="E12022" i="1"/>
  <c r="D12023" i="1"/>
  <c r="E12023" i="1"/>
  <c r="D12024" i="1"/>
  <c r="E12024" i="1"/>
  <c r="D12025" i="1"/>
  <c r="E12025" i="1"/>
  <c r="D12026" i="1"/>
  <c r="E12026" i="1"/>
  <c r="D12027" i="1"/>
  <c r="E12027" i="1"/>
  <c r="D14197" i="1"/>
  <c r="E14197" i="1"/>
  <c r="D14198" i="1"/>
  <c r="E14198" i="1"/>
  <c r="D14199" i="1"/>
  <c r="E14199" i="1"/>
  <c r="D14200" i="1"/>
  <c r="E14200" i="1"/>
  <c r="D13591" i="1"/>
  <c r="E13591" i="1"/>
  <c r="D14201" i="1"/>
  <c r="E14201" i="1"/>
  <c r="D14202" i="1"/>
  <c r="E14202" i="1"/>
  <c r="D14203" i="1"/>
  <c r="E14203" i="1"/>
  <c r="D14204" i="1"/>
  <c r="E14204" i="1"/>
  <c r="D14205" i="1"/>
  <c r="E14205" i="1"/>
  <c r="D14206" i="1"/>
  <c r="E14206" i="1"/>
  <c r="D13592" i="1"/>
  <c r="E13592" i="1"/>
  <c r="D14207" i="1"/>
  <c r="E14207" i="1"/>
  <c r="D14208" i="1"/>
  <c r="E14208" i="1"/>
  <c r="D14209" i="1"/>
  <c r="E14209" i="1"/>
  <c r="D14210" i="1"/>
  <c r="E14210" i="1"/>
  <c r="D14211" i="1"/>
  <c r="E14211" i="1"/>
  <c r="D14212" i="1"/>
  <c r="E14212" i="1"/>
  <c r="D14213" i="1"/>
  <c r="E14213" i="1"/>
  <c r="D14214" i="1"/>
  <c r="E14214" i="1"/>
  <c r="D14215" i="1"/>
  <c r="E14215" i="1"/>
  <c r="D14216" i="1"/>
  <c r="E14216" i="1"/>
  <c r="D14217" i="1"/>
  <c r="E14217" i="1"/>
  <c r="D14218" i="1"/>
  <c r="E14218" i="1"/>
  <c r="D14219" i="1"/>
  <c r="E14219" i="1"/>
  <c r="D14220" i="1"/>
  <c r="E14220" i="1"/>
  <c r="D14221" i="1"/>
  <c r="E14221" i="1"/>
  <c r="D14222" i="1"/>
  <c r="E14222" i="1"/>
  <c r="D14223" i="1"/>
  <c r="E14223" i="1"/>
  <c r="D13593" i="1"/>
  <c r="E13593" i="1"/>
  <c r="D12028" i="1"/>
  <c r="E12028" i="1"/>
  <c r="D14224" i="1"/>
  <c r="E14224" i="1"/>
  <c r="D14225" i="1"/>
  <c r="E14225" i="1"/>
  <c r="D14226" i="1"/>
  <c r="E14226" i="1"/>
  <c r="D14227" i="1"/>
  <c r="E14227" i="1"/>
  <c r="D14228" i="1"/>
  <c r="E14228" i="1"/>
  <c r="D14229" i="1"/>
  <c r="E14229" i="1"/>
  <c r="D14230" i="1"/>
  <c r="E14230" i="1"/>
  <c r="D14231" i="1"/>
  <c r="E14231" i="1"/>
  <c r="D546" i="1"/>
  <c r="E546" i="1"/>
  <c r="D14232" i="1"/>
  <c r="E14232" i="1"/>
  <c r="D14233" i="1"/>
  <c r="E14233" i="1"/>
  <c r="D14234" i="1"/>
  <c r="E14234" i="1"/>
  <c r="D14235" i="1"/>
  <c r="E14235" i="1"/>
  <c r="D547" i="1"/>
  <c r="E547" i="1"/>
  <c r="D14236" i="1"/>
  <c r="E14236" i="1"/>
  <c r="D14237" i="1"/>
  <c r="E14237" i="1"/>
  <c r="D12029" i="1"/>
  <c r="E12029" i="1"/>
  <c r="D12030" i="1"/>
  <c r="E12030" i="1"/>
  <c r="D548" i="1"/>
  <c r="E548" i="1"/>
  <c r="D549" i="1"/>
  <c r="E549" i="1"/>
  <c r="D14238" i="1"/>
  <c r="E14238" i="1"/>
  <c r="D550" i="1"/>
  <c r="E550" i="1"/>
  <c r="D14239" i="1"/>
  <c r="E14239" i="1"/>
  <c r="D14240" i="1"/>
  <c r="E14240" i="1"/>
  <c r="D14241" i="1"/>
  <c r="E14241" i="1"/>
  <c r="D14242" i="1"/>
  <c r="E14242" i="1"/>
  <c r="D14243" i="1"/>
  <c r="E14243" i="1"/>
  <c r="D14244" i="1"/>
  <c r="E14244" i="1"/>
  <c r="D14245" i="1"/>
  <c r="E14245" i="1"/>
  <c r="D14246" i="1"/>
  <c r="E14246" i="1"/>
  <c r="D14247" i="1"/>
  <c r="E14247" i="1"/>
  <c r="D12031" i="1"/>
  <c r="E12031" i="1"/>
  <c r="D14248" i="1"/>
  <c r="E14248" i="1"/>
  <c r="D12032" i="1"/>
  <c r="E12032" i="1"/>
  <c r="D12033" i="1"/>
  <c r="E12033" i="1"/>
  <c r="D12034" i="1"/>
  <c r="E12034" i="1"/>
  <c r="D14249" i="1"/>
  <c r="E14249" i="1"/>
  <c r="D14250" i="1"/>
  <c r="E14250" i="1"/>
  <c r="D14251" i="1"/>
  <c r="E14251" i="1"/>
  <c r="D14252" i="1"/>
  <c r="E14252" i="1"/>
  <c r="D14253" i="1"/>
  <c r="E14253" i="1"/>
  <c r="D14254" i="1"/>
  <c r="E14254" i="1"/>
  <c r="D14255" i="1"/>
  <c r="E14255" i="1"/>
  <c r="D14256" i="1"/>
  <c r="E14256" i="1"/>
  <c r="D14257" i="1"/>
  <c r="E14257" i="1"/>
  <c r="D14258" i="1"/>
  <c r="E14258" i="1"/>
  <c r="D14259" i="1"/>
  <c r="E14259" i="1"/>
  <c r="D14260" i="1"/>
  <c r="E14260" i="1"/>
  <c r="D14261" i="1"/>
  <c r="E14261" i="1"/>
  <c r="D14262" i="1"/>
  <c r="E14262" i="1"/>
  <c r="D14263" i="1"/>
  <c r="E14263" i="1"/>
  <c r="D14264" i="1"/>
  <c r="E14264" i="1"/>
  <c r="D14265" i="1"/>
  <c r="E14265" i="1"/>
  <c r="D12035" i="1"/>
  <c r="E12035" i="1"/>
  <c r="D14266" i="1"/>
  <c r="E14266" i="1"/>
  <c r="D14267" i="1"/>
  <c r="E14267" i="1"/>
  <c r="D14268" i="1"/>
  <c r="E14268" i="1"/>
  <c r="D551" i="1"/>
  <c r="E551" i="1"/>
  <c r="D14269" i="1"/>
  <c r="E14269" i="1"/>
  <c r="D14270" i="1"/>
  <c r="E14270" i="1"/>
  <c r="D14271" i="1"/>
  <c r="E14271" i="1"/>
  <c r="D14272" i="1"/>
  <c r="E14272" i="1"/>
  <c r="D14273" i="1"/>
  <c r="E14273" i="1"/>
  <c r="D14274" i="1"/>
  <c r="E14274" i="1"/>
  <c r="D14275" i="1"/>
  <c r="E14275" i="1"/>
  <c r="D14276" i="1"/>
  <c r="E14276" i="1"/>
  <c r="D14277" i="1"/>
  <c r="E14277" i="1"/>
  <c r="D14278" i="1"/>
  <c r="E14278" i="1"/>
  <c r="D14279" i="1"/>
  <c r="E14279" i="1"/>
  <c r="D14280" i="1"/>
  <c r="E14280" i="1"/>
  <c r="D14281" i="1"/>
  <c r="E14281" i="1"/>
  <c r="D14282" i="1"/>
  <c r="E14282" i="1"/>
  <c r="D14283" i="1"/>
  <c r="E14283" i="1"/>
  <c r="D14284" i="1"/>
  <c r="E14284" i="1"/>
  <c r="D14285" i="1"/>
  <c r="E14285" i="1"/>
  <c r="D14286" i="1"/>
  <c r="E14286" i="1"/>
  <c r="D14287" i="1"/>
  <c r="E14287" i="1"/>
  <c r="D14288" i="1"/>
  <c r="E14288" i="1"/>
  <c r="D14289" i="1"/>
  <c r="E14289" i="1"/>
  <c r="D14290" i="1"/>
  <c r="E14290" i="1"/>
  <c r="D552" i="1"/>
  <c r="E552" i="1"/>
  <c r="D14291" i="1"/>
  <c r="E14291" i="1"/>
  <c r="D14292" i="1"/>
  <c r="E14292" i="1"/>
  <c r="D14293" i="1"/>
  <c r="E14293" i="1"/>
  <c r="D14294" i="1"/>
  <c r="E14294" i="1"/>
  <c r="D14295" i="1"/>
  <c r="E14295" i="1"/>
  <c r="D14296" i="1"/>
  <c r="E14296" i="1"/>
  <c r="D14297" i="1"/>
  <c r="E14297" i="1"/>
  <c r="D14298" i="1"/>
  <c r="E14298" i="1"/>
  <c r="D14299" i="1"/>
  <c r="E14299" i="1"/>
  <c r="D14300" i="1"/>
  <c r="E14300" i="1"/>
  <c r="D14301" i="1"/>
  <c r="E14301" i="1"/>
  <c r="D14302" i="1"/>
  <c r="E14302" i="1"/>
  <c r="D14303" i="1"/>
  <c r="E14303" i="1"/>
  <c r="D14304" i="1"/>
  <c r="E14304" i="1"/>
  <c r="D14305" i="1"/>
  <c r="E14305" i="1"/>
  <c r="D14306" i="1"/>
  <c r="E14306" i="1"/>
  <c r="D14307" i="1"/>
  <c r="E14307" i="1"/>
  <c r="D12036" i="1"/>
  <c r="E12036" i="1"/>
  <c r="D12037" i="1"/>
  <c r="E12037" i="1"/>
  <c r="D12038" i="1"/>
  <c r="E12038" i="1"/>
  <c r="D14308" i="1"/>
  <c r="E14308" i="1"/>
  <c r="D14309" i="1"/>
  <c r="E14309" i="1"/>
  <c r="D14310" i="1"/>
  <c r="E14310" i="1"/>
  <c r="D14311" i="1"/>
  <c r="E14311" i="1"/>
  <c r="D13594" i="1"/>
  <c r="E13594" i="1"/>
  <c r="D13595" i="1"/>
  <c r="E13595" i="1"/>
  <c r="D13596" i="1"/>
  <c r="E13596" i="1"/>
  <c r="D12039" i="1"/>
  <c r="E12039" i="1"/>
  <c r="D14312" i="1"/>
  <c r="E14312" i="1"/>
  <c r="D13597" i="1"/>
  <c r="E13597" i="1"/>
  <c r="D14313" i="1"/>
  <c r="E14313" i="1"/>
  <c r="D14314" i="1"/>
  <c r="E14314" i="1"/>
  <c r="D13598" i="1"/>
  <c r="E13598" i="1"/>
  <c r="D13599" i="1"/>
  <c r="E13599" i="1"/>
  <c r="D13600" i="1"/>
  <c r="E13600" i="1"/>
  <c r="D14315" i="1"/>
  <c r="E14315" i="1"/>
  <c r="D12040" i="1"/>
  <c r="E12040" i="1"/>
  <c r="D12041" i="1"/>
  <c r="E12041" i="1"/>
  <c r="D12042" i="1"/>
  <c r="E12042" i="1"/>
  <c r="D12043" i="1"/>
  <c r="E12043" i="1"/>
  <c r="D12044" i="1"/>
  <c r="E12044" i="1"/>
  <c r="D12045" i="1"/>
  <c r="E12045" i="1"/>
  <c r="D12046" i="1"/>
  <c r="E12046" i="1"/>
  <c r="D12047" i="1"/>
  <c r="E12047" i="1"/>
  <c r="D12048" i="1"/>
  <c r="E12048" i="1"/>
  <c r="D553" i="1"/>
  <c r="E553" i="1"/>
  <c r="D14316" i="1"/>
  <c r="E14316" i="1"/>
  <c r="D14317" i="1"/>
  <c r="E14317" i="1"/>
  <c r="D554" i="1"/>
  <c r="E554" i="1"/>
  <c r="D555" i="1"/>
  <c r="E555" i="1"/>
  <c r="D12049" i="1"/>
  <c r="E12049" i="1"/>
  <c r="D12050" i="1"/>
  <c r="E12050" i="1"/>
  <c r="D12051" i="1"/>
  <c r="E12051" i="1"/>
  <c r="D12052" i="1"/>
  <c r="E12052" i="1"/>
  <c r="D12053" i="1"/>
  <c r="E12053" i="1"/>
  <c r="D12054" i="1"/>
  <c r="E12054" i="1"/>
  <c r="D12055" i="1"/>
  <c r="E12055" i="1"/>
  <c r="D12056" i="1"/>
  <c r="E12056" i="1"/>
  <c r="D12057" i="1"/>
  <c r="E12057" i="1"/>
  <c r="D12058" i="1"/>
  <c r="E12058" i="1"/>
  <c r="D12059" i="1"/>
  <c r="E12059" i="1"/>
  <c r="D12060" i="1"/>
  <c r="E12060" i="1"/>
  <c r="D12061" i="1"/>
  <c r="E12061" i="1"/>
  <c r="D12062" i="1"/>
  <c r="E12062" i="1"/>
  <c r="D12063" i="1"/>
  <c r="E12063" i="1"/>
  <c r="D12064" i="1"/>
  <c r="E12064" i="1"/>
  <c r="D14318" i="1"/>
  <c r="E14318" i="1"/>
  <c r="D12065" i="1"/>
  <c r="E12065" i="1"/>
  <c r="D12066" i="1"/>
  <c r="E12066" i="1"/>
  <c r="D12067" i="1"/>
  <c r="E12067" i="1"/>
  <c r="D12068" i="1"/>
  <c r="E12068" i="1"/>
  <c r="D12069" i="1"/>
  <c r="E12069" i="1"/>
  <c r="D12070" i="1"/>
  <c r="E12070" i="1"/>
  <c r="D13601" i="1"/>
  <c r="E13601" i="1"/>
  <c r="D14319" i="1"/>
  <c r="E14319" i="1"/>
  <c r="D14320" i="1"/>
  <c r="E14320" i="1"/>
  <c r="D14321" i="1"/>
  <c r="E14321" i="1"/>
  <c r="D14322" i="1"/>
  <c r="E14322" i="1"/>
  <c r="D14323" i="1"/>
  <c r="E14323" i="1"/>
  <c r="D14324" i="1"/>
  <c r="E14324" i="1"/>
  <c r="D14325" i="1"/>
  <c r="E14325" i="1"/>
  <c r="D14326" i="1"/>
  <c r="E14326" i="1"/>
  <c r="D556" i="1"/>
  <c r="E556" i="1"/>
  <c r="D557" i="1"/>
  <c r="E557" i="1"/>
  <c r="D14327" i="1"/>
  <c r="E14327" i="1"/>
  <c r="D14328" i="1"/>
  <c r="E14328" i="1"/>
  <c r="D14329" i="1"/>
  <c r="E14329" i="1"/>
  <c r="D14330" i="1"/>
  <c r="E14330" i="1"/>
  <c r="D14331" i="1"/>
  <c r="E14331" i="1"/>
  <c r="D14332" i="1"/>
  <c r="E14332" i="1"/>
  <c r="D14333" i="1"/>
  <c r="E14333" i="1"/>
  <c r="D14334" i="1"/>
  <c r="E14334" i="1"/>
  <c r="D14335" i="1"/>
  <c r="E14335" i="1"/>
  <c r="D14336" i="1"/>
  <c r="E14336" i="1"/>
  <c r="D14337" i="1"/>
  <c r="E14337" i="1"/>
  <c r="D14338" i="1"/>
  <c r="E14338" i="1"/>
  <c r="D14339" i="1"/>
  <c r="E14339" i="1"/>
  <c r="D14340" i="1"/>
  <c r="E14340" i="1"/>
  <c r="D14341" i="1"/>
  <c r="E14341" i="1"/>
  <c r="D12071" i="1"/>
  <c r="E12071" i="1"/>
  <c r="D14342" i="1"/>
  <c r="E14342" i="1"/>
  <c r="D13602" i="1"/>
  <c r="E13602" i="1"/>
  <c r="D14343" i="1"/>
  <c r="E14343" i="1"/>
  <c r="D14344" i="1"/>
  <c r="E14344" i="1"/>
  <c r="D14345" i="1"/>
  <c r="E14345" i="1"/>
  <c r="D14346" i="1"/>
  <c r="E14346" i="1"/>
  <c r="D14347" i="1"/>
  <c r="E14347" i="1"/>
  <c r="D12072" i="1"/>
  <c r="E12072" i="1"/>
  <c r="D14348" i="1"/>
  <c r="E14348" i="1"/>
  <c r="D12073" i="1"/>
  <c r="E12073" i="1"/>
  <c r="D14349" i="1"/>
  <c r="E14349" i="1"/>
  <c r="D558" i="1"/>
  <c r="E558" i="1"/>
  <c r="D12074" i="1"/>
  <c r="E12074" i="1"/>
  <c r="D559" i="1"/>
  <c r="E559" i="1"/>
  <c r="D14350" i="1"/>
  <c r="E14350" i="1"/>
  <c r="D560" i="1"/>
  <c r="E560" i="1"/>
  <c r="D12075" i="1"/>
  <c r="E12075" i="1"/>
  <c r="D12076" i="1"/>
  <c r="E12076" i="1"/>
  <c r="D14351" i="1"/>
  <c r="E14351" i="1"/>
  <c r="D14352" i="1"/>
  <c r="E14352" i="1"/>
  <c r="D14353" i="1"/>
  <c r="E14353" i="1"/>
  <c r="D12077" i="1"/>
  <c r="E12077" i="1"/>
  <c r="D12078" i="1"/>
  <c r="E12078" i="1"/>
  <c r="D12079" i="1"/>
  <c r="E12079" i="1"/>
  <c r="D14354" i="1"/>
  <c r="E14354" i="1"/>
  <c r="D14355" i="1"/>
  <c r="E14355" i="1"/>
  <c r="D14356" i="1"/>
  <c r="E14356" i="1"/>
  <c r="D14357" i="1"/>
  <c r="E14357" i="1"/>
  <c r="D14358" i="1"/>
  <c r="E14358" i="1"/>
  <c r="D14359" i="1"/>
  <c r="E14359" i="1"/>
  <c r="D12080" i="1"/>
  <c r="E12080" i="1"/>
  <c r="D12081" i="1"/>
  <c r="E12081" i="1"/>
  <c r="D12082" i="1"/>
  <c r="E12082" i="1"/>
  <c r="D14360" i="1"/>
  <c r="E14360" i="1"/>
  <c r="D14361" i="1"/>
  <c r="E14361" i="1"/>
  <c r="D14362" i="1"/>
  <c r="E14362" i="1"/>
  <c r="D14363" i="1"/>
  <c r="E14363" i="1"/>
  <c r="D14364" i="1"/>
  <c r="E14364" i="1"/>
  <c r="D14365" i="1"/>
  <c r="E14365" i="1"/>
  <c r="D14366" i="1"/>
  <c r="E14366" i="1"/>
  <c r="D14367" i="1"/>
  <c r="E14367" i="1"/>
  <c r="D14368" i="1"/>
  <c r="E14368" i="1"/>
  <c r="D14369" i="1"/>
  <c r="E14369" i="1"/>
  <c r="D14370" i="1"/>
  <c r="E14370" i="1"/>
  <c r="D14371" i="1"/>
  <c r="E14371" i="1"/>
  <c r="D14372" i="1"/>
  <c r="E14372" i="1"/>
  <c r="D14373" i="1"/>
  <c r="E14373" i="1"/>
  <c r="D14374" i="1"/>
  <c r="E14374" i="1"/>
  <c r="D14375" i="1"/>
  <c r="E14375" i="1"/>
  <c r="D14376" i="1"/>
  <c r="E14376" i="1"/>
  <c r="D14377" i="1"/>
  <c r="E14377" i="1"/>
  <c r="D14378" i="1"/>
  <c r="E14378" i="1"/>
  <c r="D14379" i="1"/>
  <c r="E14379" i="1"/>
  <c r="D14380" i="1"/>
  <c r="E14380" i="1"/>
  <c r="D561" i="1"/>
  <c r="E561" i="1"/>
  <c r="D14381" i="1"/>
  <c r="E14381" i="1"/>
  <c r="D12083" i="1"/>
  <c r="E12083" i="1"/>
  <c r="D14382" i="1"/>
  <c r="E14382" i="1"/>
  <c r="D14383" i="1"/>
  <c r="E14383" i="1"/>
  <c r="D14384" i="1"/>
  <c r="E14384" i="1"/>
  <c r="D14385" i="1"/>
  <c r="E14385" i="1"/>
  <c r="D14386" i="1"/>
  <c r="E14386" i="1"/>
  <c r="D12084" i="1"/>
  <c r="E12084" i="1"/>
  <c r="D14387" i="1"/>
  <c r="E14387" i="1"/>
  <c r="D14388" i="1"/>
  <c r="E14388" i="1"/>
  <c r="D14389" i="1"/>
  <c r="E14389" i="1"/>
  <c r="D14390" i="1"/>
  <c r="E14390" i="1"/>
  <c r="D14391" i="1"/>
  <c r="E14391" i="1"/>
  <c r="D12085" i="1"/>
  <c r="E12085" i="1"/>
  <c r="D14392" i="1"/>
  <c r="E14392" i="1"/>
  <c r="D14393" i="1"/>
  <c r="E14393" i="1"/>
  <c r="D14394" i="1"/>
  <c r="E14394" i="1"/>
  <c r="D14395" i="1"/>
  <c r="E14395" i="1"/>
  <c r="D12086" i="1"/>
  <c r="E12086" i="1"/>
  <c r="D12087" i="1"/>
  <c r="E12087" i="1"/>
  <c r="D14396" i="1"/>
  <c r="E14396" i="1"/>
  <c r="D14397" i="1"/>
  <c r="E14397" i="1"/>
  <c r="D14398" i="1"/>
  <c r="E14398" i="1"/>
  <c r="D14399" i="1"/>
  <c r="E14399" i="1"/>
  <c r="D14400" i="1"/>
  <c r="E14400" i="1"/>
  <c r="D14401" i="1"/>
  <c r="E14401" i="1"/>
  <c r="D12088" i="1"/>
  <c r="E12088" i="1"/>
  <c r="D14402" i="1"/>
  <c r="E14402" i="1"/>
  <c r="D12089" i="1"/>
  <c r="E12089" i="1"/>
  <c r="D12090" i="1"/>
  <c r="E12090" i="1"/>
  <c r="D14403" i="1"/>
  <c r="E14403" i="1"/>
  <c r="D14404" i="1"/>
  <c r="E14404" i="1"/>
  <c r="D14405" i="1"/>
  <c r="E14405" i="1"/>
  <c r="D14406" i="1"/>
  <c r="E14406" i="1"/>
  <c r="D14407" i="1"/>
  <c r="E14407" i="1"/>
  <c r="D14408" i="1"/>
  <c r="E14408" i="1"/>
  <c r="D14409" i="1"/>
  <c r="E14409" i="1"/>
  <c r="D12091" i="1"/>
  <c r="E12091" i="1"/>
  <c r="D14410" i="1"/>
  <c r="E14410" i="1"/>
  <c r="D14411" i="1"/>
  <c r="E14411" i="1"/>
  <c r="D14412" i="1"/>
  <c r="E14412" i="1"/>
  <c r="D12092" i="1"/>
  <c r="E12092" i="1"/>
  <c r="D14413" i="1"/>
  <c r="E14413" i="1"/>
  <c r="D14414" i="1"/>
  <c r="E14414" i="1"/>
  <c r="D14415" i="1"/>
  <c r="E14415" i="1"/>
  <c r="D14416" i="1"/>
  <c r="E14416" i="1"/>
  <c r="D14417" i="1"/>
  <c r="E14417" i="1"/>
  <c r="D12093" i="1"/>
  <c r="E12093" i="1"/>
  <c r="D12094" i="1"/>
  <c r="E12094" i="1"/>
  <c r="D12095" i="1"/>
  <c r="E12095" i="1"/>
  <c r="D14418" i="1"/>
  <c r="E14418" i="1"/>
  <c r="D14419" i="1"/>
  <c r="E14419" i="1"/>
  <c r="D14420" i="1"/>
  <c r="E14420" i="1"/>
  <c r="D12096" i="1"/>
  <c r="E12096" i="1"/>
  <c r="D14421" i="1"/>
  <c r="E14421" i="1"/>
  <c r="D14422" i="1"/>
  <c r="E14422" i="1"/>
  <c r="D12097" i="1"/>
  <c r="E12097" i="1"/>
  <c r="D14423" i="1"/>
  <c r="E14423" i="1"/>
  <c r="D14424" i="1"/>
  <c r="E14424" i="1"/>
  <c r="D14425" i="1"/>
  <c r="E14425" i="1"/>
  <c r="D562" i="1"/>
  <c r="E562" i="1"/>
  <c r="D563" i="1"/>
  <c r="E563" i="1"/>
  <c r="D564" i="1"/>
  <c r="E564" i="1"/>
  <c r="D12098" i="1"/>
  <c r="E12098" i="1"/>
  <c r="D12099" i="1"/>
  <c r="E12099" i="1"/>
  <c r="D12100" i="1"/>
  <c r="E12100" i="1"/>
  <c r="D12101" i="1"/>
  <c r="E12101" i="1"/>
  <c r="D12102" i="1"/>
  <c r="E12102" i="1"/>
  <c r="D13603" i="1"/>
  <c r="E13603" i="1"/>
  <c r="D14426" i="1"/>
  <c r="E14426" i="1"/>
  <c r="D13604" i="1"/>
  <c r="E13604" i="1"/>
  <c r="D13605" i="1"/>
  <c r="E13605" i="1"/>
  <c r="D13606" i="1"/>
  <c r="E13606" i="1"/>
  <c r="D14427" i="1"/>
  <c r="E14427" i="1"/>
  <c r="D13607" i="1"/>
  <c r="E13607" i="1"/>
  <c r="D12103" i="1"/>
  <c r="E12103" i="1"/>
  <c r="D12104" i="1"/>
  <c r="E12104" i="1"/>
  <c r="D12105" i="1"/>
  <c r="E12105" i="1"/>
  <c r="D12106" i="1"/>
  <c r="E12106" i="1"/>
  <c r="D12107" i="1"/>
  <c r="E12107" i="1"/>
  <c r="D12108" i="1"/>
  <c r="E12108" i="1"/>
  <c r="D12109" i="1"/>
  <c r="E12109" i="1"/>
  <c r="D12110" i="1"/>
  <c r="E12110" i="1"/>
  <c r="D14428" i="1"/>
  <c r="E14428" i="1"/>
  <c r="D12111" i="1"/>
  <c r="E12111" i="1"/>
  <c r="D12112" i="1"/>
  <c r="E12112" i="1"/>
  <c r="D14429" i="1"/>
  <c r="E14429" i="1"/>
  <c r="D14430" i="1"/>
  <c r="E14430" i="1"/>
  <c r="D14431" i="1"/>
  <c r="E14431" i="1"/>
  <c r="D12113" i="1"/>
  <c r="E12113" i="1"/>
  <c r="D12114" i="1"/>
  <c r="E12114" i="1"/>
  <c r="D14432" i="1"/>
  <c r="E14432" i="1"/>
  <c r="D12115" i="1"/>
  <c r="E12115" i="1"/>
  <c r="D12116" i="1"/>
  <c r="E12116" i="1"/>
  <c r="D14433" i="1"/>
  <c r="E14433" i="1"/>
  <c r="D12117" i="1"/>
  <c r="E12117" i="1"/>
  <c r="D12118" i="1"/>
  <c r="E12118" i="1"/>
  <c r="D12119" i="1"/>
  <c r="E12119" i="1"/>
  <c r="D14434" i="1"/>
  <c r="E14434" i="1"/>
  <c r="D14435" i="1"/>
  <c r="E14435" i="1"/>
  <c r="D14436" i="1"/>
  <c r="E14436" i="1"/>
  <c r="D565" i="1"/>
  <c r="E565" i="1"/>
  <c r="D14437" i="1"/>
  <c r="E14437" i="1"/>
  <c r="D14438" i="1"/>
  <c r="E14438" i="1"/>
  <c r="D14439" i="1"/>
  <c r="E14439" i="1"/>
  <c r="D14440" i="1"/>
  <c r="E14440" i="1"/>
  <c r="D14441" i="1"/>
  <c r="E14441" i="1"/>
  <c r="D14442" i="1"/>
  <c r="E14442" i="1"/>
  <c r="D14443" i="1"/>
  <c r="E14443" i="1"/>
  <c r="D14444" i="1"/>
  <c r="E14444" i="1"/>
  <c r="D14445" i="1"/>
  <c r="E14445" i="1"/>
  <c r="D12120" i="1"/>
  <c r="E12120" i="1"/>
  <c r="D12121" i="1"/>
  <c r="E12121" i="1"/>
  <c r="D12122" i="1"/>
  <c r="E12122" i="1"/>
  <c r="D14446" i="1"/>
  <c r="E14446" i="1"/>
  <c r="D14447" i="1"/>
  <c r="E14447" i="1"/>
  <c r="D14448" i="1"/>
  <c r="E14448" i="1"/>
  <c r="D14449" i="1"/>
  <c r="E14449" i="1"/>
  <c r="D14450" i="1"/>
  <c r="E14450" i="1"/>
  <c r="D12123" i="1"/>
  <c r="E12123" i="1"/>
  <c r="D12124" i="1"/>
  <c r="E12124" i="1"/>
  <c r="D12125" i="1"/>
  <c r="E12125" i="1"/>
  <c r="D12126" i="1"/>
  <c r="E12126" i="1"/>
  <c r="D12127" i="1"/>
  <c r="E12127" i="1"/>
  <c r="D14451" i="1"/>
  <c r="E14451" i="1"/>
  <c r="D12128" i="1"/>
  <c r="E12128" i="1"/>
  <c r="D12129" i="1"/>
  <c r="E12129" i="1"/>
  <c r="D14452" i="1"/>
  <c r="E14452" i="1"/>
  <c r="D566" i="1"/>
  <c r="E566" i="1"/>
  <c r="D12130" i="1"/>
  <c r="E12130" i="1"/>
  <c r="D14453" i="1"/>
  <c r="E14453" i="1"/>
  <c r="D567" i="1"/>
  <c r="E567" i="1"/>
  <c r="D14454" i="1"/>
  <c r="E14454" i="1"/>
  <c r="D14455" i="1"/>
  <c r="E14455" i="1"/>
  <c r="D14456" i="1"/>
  <c r="E14456" i="1"/>
  <c r="D14457" i="1"/>
  <c r="E14457" i="1"/>
  <c r="D14458" i="1"/>
  <c r="E14458" i="1"/>
  <c r="D14459" i="1"/>
  <c r="E14459" i="1"/>
  <c r="D14460" i="1"/>
  <c r="E14460" i="1"/>
  <c r="D14461" i="1"/>
  <c r="E14461" i="1"/>
  <c r="D14462" i="1"/>
  <c r="E14462" i="1"/>
  <c r="D14463" i="1"/>
  <c r="E14463" i="1"/>
  <c r="D14464" i="1"/>
  <c r="E14464" i="1"/>
  <c r="D14465" i="1"/>
  <c r="E14465" i="1"/>
  <c r="D14466" i="1"/>
  <c r="E14466" i="1"/>
  <c r="D14467" i="1"/>
  <c r="E14467" i="1"/>
  <c r="D14468" i="1"/>
  <c r="E14468" i="1"/>
  <c r="D14469" i="1"/>
  <c r="E14469" i="1"/>
  <c r="D14470" i="1"/>
  <c r="E14470" i="1"/>
  <c r="D14471" i="1"/>
  <c r="E14471" i="1"/>
  <c r="D14472" i="1"/>
  <c r="E14472" i="1"/>
  <c r="D14473" i="1"/>
  <c r="E14473" i="1"/>
  <c r="D14474" i="1"/>
  <c r="E14474" i="1"/>
  <c r="D14475" i="1"/>
  <c r="E14475" i="1"/>
  <c r="D14476" i="1"/>
  <c r="E14476" i="1"/>
  <c r="D14477" i="1"/>
  <c r="E14477" i="1"/>
  <c r="D14478" i="1"/>
  <c r="E14478" i="1"/>
  <c r="D14479" i="1"/>
  <c r="E14479" i="1"/>
  <c r="D14480" i="1"/>
  <c r="E14480" i="1"/>
  <c r="D14481" i="1"/>
  <c r="E14481" i="1"/>
  <c r="D14482" i="1"/>
  <c r="E14482" i="1"/>
  <c r="D14483" i="1"/>
  <c r="E14483" i="1"/>
  <c r="D14484" i="1"/>
  <c r="E14484" i="1"/>
  <c r="D14485" i="1"/>
  <c r="E14485" i="1"/>
  <c r="D14486" i="1"/>
  <c r="E14486" i="1"/>
  <c r="D14487" i="1"/>
  <c r="E14487" i="1"/>
  <c r="D14488" i="1"/>
  <c r="E14488" i="1"/>
  <c r="D14489" i="1"/>
  <c r="E14489" i="1"/>
  <c r="D14490" i="1"/>
  <c r="E14490" i="1"/>
  <c r="D14491" i="1"/>
  <c r="E14491" i="1"/>
  <c r="D14492" i="1"/>
  <c r="E14492" i="1"/>
  <c r="D14493" i="1"/>
  <c r="E14493" i="1"/>
  <c r="D14494" i="1"/>
  <c r="E14494" i="1"/>
  <c r="D14495" i="1"/>
  <c r="E14495" i="1"/>
  <c r="D14496" i="1"/>
  <c r="E14496" i="1"/>
  <c r="D14497" i="1"/>
  <c r="E14497" i="1"/>
  <c r="D14498" i="1"/>
  <c r="E14498" i="1"/>
  <c r="D12131" i="1"/>
  <c r="E12131" i="1"/>
  <c r="D14499" i="1"/>
  <c r="E14499" i="1"/>
  <c r="D14500" i="1"/>
  <c r="E14500" i="1"/>
  <c r="D14501" i="1"/>
  <c r="E14501" i="1"/>
  <c r="D14502" i="1"/>
  <c r="E14502" i="1"/>
  <c r="D14503" i="1"/>
  <c r="E14503" i="1"/>
  <c r="D14504" i="1"/>
  <c r="E14504" i="1"/>
  <c r="D14505" i="1"/>
  <c r="E14505" i="1"/>
  <c r="D14506" i="1"/>
  <c r="E14506" i="1"/>
  <c r="D14507" i="1"/>
  <c r="E14507" i="1"/>
  <c r="D14508" i="1"/>
  <c r="E14508" i="1"/>
  <c r="D14509" i="1"/>
  <c r="E14509" i="1"/>
  <c r="D14510" i="1"/>
  <c r="E14510" i="1"/>
  <c r="D14511" i="1"/>
  <c r="E14511" i="1"/>
  <c r="D14512" i="1"/>
  <c r="E14512" i="1"/>
  <c r="D14513" i="1"/>
  <c r="E14513" i="1"/>
  <c r="D14514" i="1"/>
  <c r="E14514" i="1"/>
  <c r="D12132" i="1"/>
  <c r="E12132" i="1"/>
  <c r="D14515" i="1"/>
  <c r="E14515" i="1"/>
  <c r="D14516" i="1"/>
  <c r="E14516" i="1"/>
  <c r="D14517" i="1"/>
  <c r="E14517" i="1"/>
  <c r="D568" i="1"/>
  <c r="E568" i="1"/>
  <c r="D569" i="1"/>
  <c r="E569" i="1"/>
  <c r="D14518" i="1"/>
  <c r="E14518" i="1"/>
  <c r="D14519" i="1"/>
  <c r="E14519" i="1"/>
  <c r="D14520" i="1"/>
  <c r="E14520" i="1"/>
  <c r="D14521" i="1"/>
  <c r="E14521" i="1"/>
  <c r="D14522" i="1"/>
  <c r="E14522" i="1"/>
  <c r="D14523" i="1"/>
  <c r="E14523" i="1"/>
  <c r="D12133" i="1"/>
  <c r="E12133" i="1"/>
  <c r="D12134" i="1"/>
  <c r="E12134" i="1"/>
  <c r="D12135" i="1"/>
  <c r="E12135" i="1"/>
  <c r="D14524" i="1"/>
  <c r="E14524" i="1"/>
  <c r="D14525" i="1"/>
  <c r="E14525" i="1"/>
  <c r="D12136" i="1"/>
  <c r="E12136" i="1"/>
  <c r="D12137" i="1"/>
  <c r="E12137" i="1"/>
  <c r="D12138" i="1"/>
  <c r="E12138" i="1"/>
  <c r="D12139" i="1"/>
  <c r="E12139" i="1"/>
  <c r="D12140" i="1"/>
  <c r="E12140" i="1"/>
  <c r="D12141" i="1"/>
  <c r="E12141" i="1"/>
  <c r="D12142" i="1"/>
  <c r="E12142" i="1"/>
  <c r="D12143" i="1"/>
  <c r="E12143" i="1"/>
  <c r="D12144" i="1"/>
  <c r="E12144" i="1"/>
  <c r="D14526" i="1"/>
  <c r="E14526" i="1"/>
  <c r="D12145" i="1"/>
  <c r="E12145" i="1"/>
  <c r="D12146" i="1"/>
  <c r="E12146" i="1"/>
  <c r="D12147" i="1"/>
  <c r="E12147" i="1"/>
  <c r="D14527" i="1"/>
  <c r="E14527" i="1"/>
  <c r="D14528" i="1"/>
  <c r="E14528" i="1"/>
  <c r="D14529" i="1"/>
  <c r="E14529" i="1"/>
  <c r="D14530" i="1"/>
  <c r="E14530" i="1"/>
  <c r="D12148" i="1"/>
  <c r="E12148" i="1"/>
  <c r="D12149" i="1"/>
  <c r="E12149" i="1"/>
  <c r="D14531" i="1"/>
  <c r="E14531" i="1"/>
  <c r="D14532" i="1"/>
  <c r="E14532" i="1"/>
  <c r="D14533" i="1"/>
  <c r="E14533" i="1"/>
  <c r="D13608" i="1"/>
  <c r="E13608" i="1"/>
  <c r="D12150" i="1"/>
  <c r="E12150" i="1"/>
  <c r="D13609" i="1"/>
  <c r="E13609" i="1"/>
  <c r="D12151" i="1"/>
  <c r="E12151" i="1"/>
  <c r="D12152" i="1"/>
  <c r="E12152" i="1"/>
  <c r="D12153" i="1"/>
  <c r="E12153" i="1"/>
  <c r="D12154" i="1"/>
  <c r="E12154" i="1"/>
  <c r="D12155" i="1"/>
  <c r="E12155" i="1"/>
  <c r="D13610" i="1"/>
  <c r="E13610" i="1"/>
  <c r="D13611" i="1"/>
  <c r="E13611" i="1"/>
  <c r="D13612" i="1"/>
  <c r="E13612" i="1"/>
  <c r="D13613" i="1"/>
  <c r="E13613" i="1"/>
  <c r="D13614" i="1"/>
  <c r="E13614" i="1"/>
  <c r="D12156" i="1"/>
  <c r="E12156" i="1"/>
  <c r="D12157" i="1"/>
  <c r="E12157" i="1"/>
  <c r="D12158" i="1"/>
  <c r="E12158" i="1"/>
  <c r="D12159" i="1"/>
  <c r="E12159" i="1"/>
  <c r="D13615" i="1"/>
  <c r="E13615" i="1"/>
  <c r="D13616" i="1"/>
  <c r="E13616" i="1"/>
  <c r="D13617" i="1"/>
  <c r="E13617" i="1"/>
  <c r="D14534" i="1"/>
  <c r="E14534" i="1"/>
  <c r="D14535" i="1"/>
  <c r="E14535" i="1"/>
  <c r="D14536" i="1"/>
  <c r="E14536" i="1"/>
  <c r="D14537" i="1"/>
  <c r="E14537" i="1"/>
  <c r="D14538" i="1"/>
  <c r="E14538" i="1"/>
  <c r="D17511" i="1"/>
  <c r="E17511" i="1"/>
  <c r="D13618" i="1"/>
  <c r="E13618" i="1"/>
  <c r="D14539" i="1"/>
  <c r="E14539" i="1"/>
  <c r="D14540" i="1"/>
  <c r="E14540" i="1"/>
  <c r="D14541" i="1"/>
  <c r="E14541" i="1"/>
  <c r="D14542" i="1"/>
  <c r="E14542" i="1"/>
  <c r="D14543" i="1"/>
  <c r="E14543" i="1"/>
  <c r="D570" i="1"/>
  <c r="E570" i="1"/>
  <c r="D14544" i="1"/>
  <c r="E14544" i="1"/>
  <c r="D14545" i="1"/>
  <c r="E14545" i="1"/>
  <c r="D12160" i="1"/>
  <c r="E12160" i="1"/>
  <c r="D13619" i="1"/>
  <c r="E13619" i="1"/>
  <c r="D12161" i="1"/>
  <c r="E12161" i="1"/>
  <c r="D14546" i="1"/>
  <c r="E14546" i="1"/>
  <c r="D571" i="1"/>
  <c r="E571" i="1"/>
  <c r="D14547" i="1"/>
  <c r="E14547" i="1"/>
  <c r="D14548" i="1"/>
  <c r="E14548" i="1"/>
  <c r="D14549" i="1"/>
  <c r="E14549" i="1"/>
  <c r="D14550" i="1"/>
  <c r="E14550" i="1"/>
  <c r="D14551" i="1"/>
  <c r="E14551" i="1"/>
  <c r="D572" i="1"/>
  <c r="E572" i="1"/>
  <c r="D14552" i="1"/>
  <c r="E14552" i="1"/>
  <c r="D14553" i="1"/>
  <c r="E14553" i="1"/>
  <c r="D13620" i="1"/>
  <c r="E13620" i="1"/>
  <c r="D14554" i="1"/>
  <c r="E14554" i="1"/>
  <c r="D14555" i="1"/>
  <c r="E14555" i="1"/>
  <c r="D14556" i="1"/>
  <c r="E14556" i="1"/>
  <c r="D14557" i="1"/>
  <c r="E14557" i="1"/>
  <c r="D14558" i="1"/>
  <c r="E14558" i="1"/>
  <c r="D14559" i="1"/>
  <c r="E14559" i="1"/>
  <c r="D14560" i="1"/>
  <c r="E14560" i="1"/>
  <c r="D14561" i="1"/>
  <c r="E14561" i="1"/>
  <c r="D14562" i="1"/>
  <c r="E14562" i="1"/>
  <c r="D14563" i="1"/>
  <c r="E14563" i="1"/>
  <c r="D14564" i="1"/>
  <c r="E14564" i="1"/>
  <c r="D12162" i="1"/>
  <c r="E12162" i="1"/>
  <c r="D12163" i="1"/>
  <c r="E12163" i="1"/>
  <c r="D12164" i="1"/>
  <c r="E12164" i="1"/>
  <c r="D12165" i="1"/>
  <c r="E12165" i="1"/>
  <c r="D14565" i="1"/>
  <c r="E14565" i="1"/>
  <c r="D14566" i="1"/>
  <c r="E14566" i="1"/>
  <c r="D12166" i="1"/>
  <c r="E12166" i="1"/>
  <c r="D12167" i="1"/>
  <c r="E12167" i="1"/>
  <c r="D14567" i="1"/>
  <c r="E14567" i="1"/>
  <c r="D14568" i="1"/>
  <c r="E14568" i="1"/>
  <c r="D14569" i="1"/>
  <c r="E14569" i="1"/>
  <c r="D14570" i="1"/>
  <c r="E14570" i="1"/>
  <c r="D14571" i="1"/>
  <c r="E14571" i="1"/>
  <c r="D13621" i="1"/>
  <c r="E13621" i="1"/>
  <c r="D13622" i="1"/>
  <c r="E13622" i="1"/>
  <c r="D12168" i="1"/>
  <c r="E12168" i="1"/>
  <c r="D12169" i="1"/>
  <c r="E12169" i="1"/>
  <c r="D12170" i="1"/>
  <c r="E12170" i="1"/>
  <c r="D12171" i="1"/>
  <c r="E12171" i="1"/>
  <c r="D573" i="1"/>
  <c r="E573" i="1"/>
  <c r="D13623" i="1"/>
  <c r="E13623" i="1"/>
  <c r="D14572" i="1"/>
  <c r="E14572" i="1"/>
  <c r="D14573" i="1"/>
  <c r="E14573" i="1"/>
  <c r="D14574" i="1"/>
  <c r="E14574" i="1"/>
  <c r="D14575" i="1"/>
  <c r="E14575" i="1"/>
  <c r="D14576" i="1"/>
  <c r="E14576" i="1"/>
  <c r="D14577" i="1"/>
  <c r="E14577" i="1"/>
  <c r="D14578" i="1"/>
  <c r="E14578" i="1"/>
  <c r="D12172" i="1"/>
  <c r="E12172" i="1"/>
  <c r="D12173" i="1"/>
  <c r="E12173" i="1"/>
  <c r="D14579" i="1"/>
  <c r="E14579" i="1"/>
  <c r="D14580" i="1"/>
  <c r="E14580" i="1"/>
  <c r="D14581" i="1"/>
  <c r="E14581" i="1"/>
  <c r="D14582" i="1"/>
  <c r="E14582" i="1"/>
  <c r="D14583" i="1"/>
  <c r="E14583" i="1"/>
  <c r="D14584" i="1"/>
  <c r="E14584" i="1"/>
  <c r="D14585" i="1"/>
  <c r="E14585" i="1"/>
  <c r="D14586" i="1"/>
  <c r="E14586" i="1"/>
  <c r="D14587" i="1"/>
  <c r="E14587" i="1"/>
  <c r="D14588" i="1"/>
  <c r="E14588" i="1"/>
  <c r="D14589" i="1"/>
  <c r="E14589" i="1"/>
  <c r="D14590" i="1"/>
  <c r="E14590" i="1"/>
  <c r="D14591" i="1"/>
  <c r="E14591" i="1"/>
  <c r="D14592" i="1"/>
  <c r="E14592" i="1"/>
  <c r="D14593" i="1"/>
  <c r="E14593" i="1"/>
  <c r="D14594" i="1"/>
  <c r="E14594" i="1"/>
  <c r="D14595" i="1"/>
  <c r="E14595" i="1"/>
  <c r="D14596" i="1"/>
  <c r="E14596" i="1"/>
  <c r="D14597" i="1"/>
  <c r="E14597" i="1"/>
  <c r="D14598" i="1"/>
  <c r="E14598" i="1"/>
  <c r="D14599" i="1"/>
  <c r="E14599" i="1"/>
  <c r="D14600" i="1"/>
  <c r="E14600" i="1"/>
  <c r="D14601" i="1"/>
  <c r="E14601" i="1"/>
  <c r="D14602" i="1"/>
  <c r="E14602" i="1"/>
  <c r="D14603" i="1"/>
  <c r="E14603" i="1"/>
  <c r="D14604" i="1"/>
  <c r="E14604" i="1"/>
  <c r="D14605" i="1"/>
  <c r="E14605" i="1"/>
  <c r="D14606" i="1"/>
  <c r="E14606" i="1"/>
  <c r="D14607" i="1"/>
  <c r="E14607" i="1"/>
  <c r="D14608" i="1"/>
  <c r="E14608" i="1"/>
  <c r="D14609" i="1"/>
  <c r="E14609" i="1"/>
  <c r="D14610" i="1"/>
  <c r="E14610" i="1"/>
  <c r="D14611" i="1"/>
  <c r="E14611" i="1"/>
  <c r="D14612" i="1"/>
  <c r="E14612" i="1"/>
  <c r="D14613" i="1"/>
  <c r="E14613" i="1"/>
  <c r="D13624" i="1"/>
  <c r="E13624" i="1"/>
  <c r="D13625" i="1"/>
  <c r="E13625" i="1"/>
  <c r="D14614" i="1"/>
  <c r="E14614" i="1"/>
  <c r="D14615" i="1"/>
  <c r="E14615" i="1"/>
  <c r="D14616" i="1"/>
  <c r="E14616" i="1"/>
  <c r="D14617" i="1"/>
  <c r="E14617" i="1"/>
  <c r="D14618" i="1"/>
  <c r="E14618" i="1"/>
  <c r="D14619" i="1"/>
  <c r="E14619" i="1"/>
  <c r="D14620" i="1"/>
  <c r="E14620" i="1"/>
  <c r="D14621" i="1"/>
  <c r="E14621" i="1"/>
  <c r="D14622" i="1"/>
  <c r="E14622" i="1"/>
  <c r="D14623" i="1"/>
  <c r="E14623" i="1"/>
  <c r="D14624" i="1"/>
  <c r="E14624" i="1"/>
  <c r="D14625" i="1"/>
  <c r="E14625" i="1"/>
  <c r="D14626" i="1"/>
  <c r="E14626" i="1"/>
  <c r="D14627" i="1"/>
  <c r="E14627" i="1"/>
  <c r="D14628" i="1"/>
  <c r="E14628" i="1"/>
  <c r="D12174" i="1"/>
  <c r="E12174" i="1"/>
  <c r="D14629" i="1"/>
  <c r="E14629" i="1"/>
  <c r="D14630" i="1"/>
  <c r="E14630" i="1"/>
  <c r="D14631" i="1"/>
  <c r="E14631" i="1"/>
  <c r="D574" i="1"/>
  <c r="E574" i="1"/>
  <c r="D14632" i="1"/>
  <c r="E14632" i="1"/>
  <c r="D14633" i="1"/>
  <c r="E14633" i="1"/>
  <c r="D14634" i="1"/>
  <c r="E14634" i="1"/>
  <c r="D14635" i="1"/>
  <c r="E14635" i="1"/>
  <c r="D14636" i="1"/>
  <c r="E14636" i="1"/>
  <c r="D14637" i="1"/>
  <c r="E14637" i="1"/>
  <c r="D14638" i="1"/>
  <c r="E14638" i="1"/>
  <c r="D14639" i="1"/>
  <c r="E14639" i="1"/>
  <c r="D14640" i="1"/>
  <c r="E14640" i="1"/>
  <c r="D14641" i="1"/>
  <c r="E14641" i="1"/>
  <c r="D14642" i="1"/>
  <c r="E14642" i="1"/>
  <c r="D14643" i="1"/>
  <c r="E14643" i="1"/>
  <c r="D14644" i="1"/>
  <c r="E14644" i="1"/>
  <c r="D14645" i="1"/>
  <c r="E14645" i="1"/>
  <c r="D14646" i="1"/>
  <c r="E14646" i="1"/>
  <c r="D14647" i="1"/>
  <c r="E14647" i="1"/>
  <c r="D14648" i="1"/>
  <c r="E14648" i="1"/>
  <c r="D14649" i="1"/>
  <c r="E14649" i="1"/>
  <c r="D14650" i="1"/>
  <c r="E14650" i="1"/>
  <c r="D12175" i="1"/>
  <c r="E12175" i="1"/>
  <c r="D12176" i="1"/>
  <c r="E12176" i="1"/>
  <c r="D12177" i="1"/>
  <c r="E12177" i="1"/>
  <c r="D12178" i="1"/>
  <c r="E12178" i="1"/>
  <c r="D12179" i="1"/>
  <c r="E12179" i="1"/>
  <c r="D12180" i="1"/>
  <c r="E12180" i="1"/>
  <c r="D12181" i="1"/>
  <c r="E12181" i="1"/>
  <c r="D14651" i="1"/>
  <c r="E14651" i="1"/>
  <c r="D12182" i="1"/>
  <c r="E12182" i="1"/>
  <c r="D12183" i="1"/>
  <c r="E12183" i="1"/>
  <c r="D12184" i="1"/>
  <c r="E12184" i="1"/>
  <c r="D14652" i="1"/>
  <c r="E14652" i="1"/>
  <c r="D12185" i="1"/>
  <c r="E12185" i="1"/>
  <c r="D12186" i="1"/>
  <c r="E12186" i="1"/>
  <c r="D14653" i="1"/>
  <c r="E14653" i="1"/>
  <c r="D12187" i="1"/>
  <c r="E12187" i="1"/>
  <c r="D12188" i="1"/>
  <c r="E12188" i="1"/>
  <c r="D12189" i="1"/>
  <c r="E12189" i="1"/>
  <c r="D12190" i="1"/>
  <c r="E12190" i="1"/>
  <c r="D12191" i="1"/>
  <c r="E12191" i="1"/>
  <c r="D12192" i="1"/>
  <c r="E12192" i="1"/>
  <c r="D12193" i="1"/>
  <c r="E12193" i="1"/>
  <c r="D14654" i="1"/>
  <c r="E14654" i="1"/>
  <c r="D14655" i="1"/>
  <c r="E14655" i="1"/>
  <c r="D12194" i="1"/>
  <c r="E12194" i="1"/>
  <c r="D12195" i="1"/>
  <c r="E12195" i="1"/>
  <c r="D12196" i="1"/>
  <c r="E12196" i="1"/>
  <c r="D14656" i="1"/>
  <c r="E14656" i="1"/>
  <c r="D12197" i="1"/>
  <c r="E12197" i="1"/>
  <c r="D14657" i="1"/>
  <c r="E14657" i="1"/>
  <c r="D575" i="1"/>
  <c r="E575" i="1"/>
  <c r="D14658" i="1"/>
  <c r="E14658" i="1"/>
  <c r="D14659" i="1"/>
  <c r="E14659" i="1"/>
  <c r="D14660" i="1"/>
  <c r="E14660" i="1"/>
  <c r="D14661" i="1"/>
  <c r="E14661" i="1"/>
  <c r="D14662" i="1"/>
  <c r="E14662" i="1"/>
  <c r="D14663" i="1"/>
  <c r="E14663" i="1"/>
  <c r="D14664" i="1"/>
  <c r="E14664" i="1"/>
  <c r="D14665" i="1"/>
  <c r="E14665" i="1"/>
  <c r="D14666" i="1"/>
  <c r="E14666" i="1"/>
  <c r="D14667" i="1"/>
  <c r="E14667" i="1"/>
  <c r="D14668" i="1"/>
  <c r="E14668" i="1"/>
  <c r="D14669" i="1"/>
  <c r="E14669" i="1"/>
  <c r="D14670" i="1"/>
  <c r="E14670" i="1"/>
  <c r="D14671" i="1"/>
  <c r="E14671" i="1"/>
  <c r="D14672" i="1"/>
  <c r="E14672" i="1"/>
  <c r="D14673" i="1"/>
  <c r="E14673" i="1"/>
  <c r="D14674" i="1"/>
  <c r="E14674" i="1"/>
  <c r="D14675" i="1"/>
  <c r="E14675" i="1"/>
  <c r="D14676" i="1"/>
  <c r="E14676" i="1"/>
  <c r="D14677" i="1"/>
  <c r="E14677" i="1"/>
  <c r="D14678" i="1"/>
  <c r="E14678" i="1"/>
  <c r="D14679" i="1"/>
  <c r="E14679" i="1"/>
  <c r="D14680" i="1"/>
  <c r="E14680" i="1"/>
  <c r="D12198" i="1"/>
  <c r="E12198" i="1"/>
  <c r="D14681" i="1"/>
  <c r="E14681" i="1"/>
  <c r="D14682" i="1"/>
  <c r="E14682" i="1"/>
  <c r="D14683" i="1"/>
  <c r="E14683" i="1"/>
  <c r="D14684" i="1"/>
  <c r="E14684" i="1"/>
  <c r="D14685" i="1"/>
  <c r="E14685" i="1"/>
  <c r="D576" i="1"/>
  <c r="E576" i="1"/>
  <c r="D14686" i="1"/>
  <c r="E14686" i="1"/>
  <c r="D14687" i="1"/>
  <c r="E14687" i="1"/>
  <c r="D12199" i="1"/>
  <c r="E12199" i="1"/>
  <c r="D14688" i="1"/>
  <c r="E14688" i="1"/>
  <c r="D14689" i="1"/>
  <c r="E14689" i="1"/>
  <c r="D14690" i="1"/>
  <c r="E14690" i="1"/>
  <c r="D14691" i="1"/>
  <c r="E14691" i="1"/>
  <c r="D14692" i="1"/>
  <c r="E14692" i="1"/>
  <c r="D14693" i="1"/>
  <c r="E14693" i="1"/>
  <c r="D14694" i="1"/>
  <c r="E14694" i="1"/>
  <c r="D12200" i="1"/>
  <c r="E12200" i="1"/>
  <c r="D14695" i="1"/>
  <c r="E14695" i="1"/>
  <c r="D577" i="1"/>
  <c r="E577" i="1"/>
  <c r="D578" i="1"/>
  <c r="E578" i="1"/>
  <c r="D579" i="1"/>
  <c r="E579" i="1"/>
  <c r="D14696" i="1"/>
  <c r="E14696" i="1"/>
  <c r="D14697" i="1"/>
  <c r="E14697" i="1"/>
  <c r="D14698" i="1"/>
  <c r="E14698" i="1"/>
  <c r="D14699" i="1"/>
  <c r="E14699" i="1"/>
  <c r="D14700" i="1"/>
  <c r="E14700" i="1"/>
  <c r="D14701" i="1"/>
  <c r="E14701" i="1"/>
  <c r="D14702" i="1"/>
  <c r="E14702" i="1"/>
  <c r="D14703" i="1"/>
  <c r="E14703" i="1"/>
  <c r="D13626" i="1"/>
  <c r="E13626" i="1"/>
  <c r="D14704" i="1"/>
  <c r="E14704" i="1"/>
  <c r="D14705" i="1"/>
  <c r="E14705" i="1"/>
  <c r="D14706" i="1"/>
  <c r="E14706" i="1"/>
  <c r="D13627" i="1"/>
  <c r="E13627" i="1"/>
  <c r="D13628" i="1"/>
  <c r="E13628" i="1"/>
  <c r="D14707" i="1"/>
  <c r="E14707" i="1"/>
  <c r="D14708" i="1"/>
  <c r="E14708" i="1"/>
  <c r="D14709" i="1"/>
  <c r="E14709" i="1"/>
  <c r="D14710" i="1"/>
  <c r="E14710" i="1"/>
  <c r="D14711" i="1"/>
  <c r="E14711" i="1"/>
  <c r="D14712" i="1"/>
  <c r="E14712" i="1"/>
  <c r="D13629" i="1"/>
  <c r="E13629" i="1"/>
  <c r="D13630" i="1"/>
  <c r="E13630" i="1"/>
  <c r="D13631" i="1"/>
  <c r="E13631" i="1"/>
  <c r="D13632" i="1"/>
  <c r="E13632" i="1"/>
  <c r="D14713" i="1"/>
  <c r="E14713" i="1"/>
  <c r="D580" i="1"/>
  <c r="E580" i="1"/>
  <c r="D581" i="1"/>
  <c r="E581" i="1"/>
  <c r="D582" i="1"/>
  <c r="E582" i="1"/>
  <c r="D583" i="1"/>
  <c r="E583" i="1"/>
  <c r="D584" i="1"/>
  <c r="E584" i="1"/>
  <c r="D14714" i="1"/>
  <c r="E14714" i="1"/>
  <c r="D14715" i="1"/>
  <c r="E14715" i="1"/>
  <c r="D14716" i="1"/>
  <c r="E14716" i="1"/>
  <c r="D14717" i="1"/>
  <c r="E14717" i="1"/>
  <c r="D14718" i="1"/>
  <c r="E14718" i="1"/>
  <c r="D14719" i="1"/>
  <c r="E14719" i="1"/>
  <c r="D14720" i="1"/>
  <c r="E14720" i="1"/>
  <c r="D12201" i="1"/>
  <c r="E12201" i="1"/>
  <c r="D14721" i="1"/>
  <c r="E14721" i="1"/>
  <c r="D12202" i="1"/>
  <c r="E12202" i="1"/>
  <c r="D12203" i="1"/>
  <c r="E12203" i="1"/>
  <c r="D12204" i="1"/>
  <c r="E12204" i="1"/>
  <c r="D14722" i="1"/>
  <c r="E14722" i="1"/>
  <c r="D585" i="1"/>
  <c r="E585" i="1"/>
  <c r="D14723" i="1"/>
  <c r="E14723" i="1"/>
  <c r="D14724" i="1"/>
  <c r="E14724" i="1"/>
  <c r="D13633" i="1"/>
  <c r="E13633" i="1"/>
  <c r="D14725" i="1"/>
  <c r="E14725" i="1"/>
  <c r="D14726" i="1"/>
  <c r="E14726" i="1"/>
  <c r="D14727" i="1"/>
  <c r="E14727" i="1"/>
  <c r="D14728" i="1"/>
  <c r="E14728" i="1"/>
  <c r="D14729" i="1"/>
  <c r="E14729" i="1"/>
  <c r="D14730" i="1"/>
  <c r="E14730" i="1"/>
  <c r="D14731" i="1"/>
  <c r="E14731" i="1"/>
  <c r="D14732" i="1"/>
  <c r="E14732" i="1"/>
  <c r="D14733" i="1"/>
  <c r="E14733" i="1"/>
  <c r="D14734" i="1"/>
  <c r="E14734" i="1"/>
  <c r="D14735" i="1"/>
  <c r="E14735" i="1"/>
  <c r="D14736" i="1"/>
  <c r="E14736" i="1"/>
  <c r="D14737" i="1"/>
  <c r="E14737" i="1"/>
  <c r="D14738" i="1"/>
  <c r="E14738" i="1"/>
  <c r="D14739" i="1"/>
  <c r="E14739" i="1"/>
  <c r="D14740" i="1"/>
  <c r="E14740" i="1"/>
  <c r="D14741" i="1"/>
  <c r="E14741" i="1"/>
  <c r="D14742" i="1"/>
  <c r="E14742" i="1"/>
  <c r="D14743" i="1"/>
  <c r="E14743" i="1"/>
  <c r="D14744" i="1"/>
  <c r="E14744" i="1"/>
  <c r="D14745" i="1"/>
  <c r="E14745" i="1"/>
  <c r="D14746" i="1"/>
  <c r="E14746" i="1"/>
  <c r="D14747" i="1"/>
  <c r="E14747" i="1"/>
  <c r="D14748" i="1"/>
  <c r="E14748" i="1"/>
  <c r="D14749" i="1"/>
  <c r="E14749" i="1"/>
  <c r="D14750" i="1"/>
  <c r="E14750" i="1"/>
  <c r="D14751" i="1"/>
  <c r="E14751" i="1"/>
  <c r="D14752" i="1"/>
  <c r="E14752" i="1"/>
  <c r="D14753" i="1"/>
  <c r="E14753" i="1"/>
  <c r="D14754" i="1"/>
  <c r="E14754" i="1"/>
  <c r="D14755" i="1"/>
  <c r="E14755" i="1"/>
  <c r="D14756" i="1"/>
  <c r="E14756" i="1"/>
  <c r="D14757" i="1"/>
  <c r="E14757" i="1"/>
  <c r="D14758" i="1"/>
  <c r="E14758" i="1"/>
  <c r="D14759" i="1"/>
  <c r="E14759" i="1"/>
  <c r="D14760" i="1"/>
  <c r="E14760" i="1"/>
  <c r="D14761" i="1"/>
  <c r="E14761" i="1"/>
  <c r="D14762" i="1"/>
  <c r="E14762" i="1"/>
  <c r="D14763" i="1"/>
  <c r="E14763" i="1"/>
  <c r="D14764" i="1"/>
  <c r="E14764" i="1"/>
  <c r="D14765" i="1"/>
  <c r="E14765" i="1"/>
  <c r="D12205" i="1"/>
  <c r="E12205" i="1"/>
  <c r="D12206" i="1"/>
  <c r="E12206" i="1"/>
  <c r="D12207" i="1"/>
  <c r="E12207" i="1"/>
  <c r="D12208" i="1"/>
  <c r="E12208" i="1"/>
  <c r="D12209" i="1"/>
  <c r="E12209" i="1"/>
  <c r="D12210" i="1"/>
  <c r="E12210" i="1"/>
  <c r="D14766" i="1"/>
  <c r="E14766" i="1"/>
  <c r="D14767" i="1"/>
  <c r="E14767" i="1"/>
  <c r="D14768" i="1"/>
  <c r="E14768" i="1"/>
  <c r="D12211" i="1"/>
  <c r="E12211" i="1"/>
  <c r="D14769" i="1"/>
  <c r="E14769" i="1"/>
  <c r="D14770" i="1"/>
  <c r="E14770" i="1"/>
  <c r="D14771" i="1"/>
  <c r="E14771" i="1"/>
  <c r="D586" i="1"/>
  <c r="E586" i="1"/>
  <c r="D14772" i="1"/>
  <c r="E14772" i="1"/>
  <c r="D14773" i="1"/>
  <c r="E14773" i="1"/>
  <c r="D14774" i="1"/>
  <c r="E14774" i="1"/>
  <c r="D14775" i="1"/>
  <c r="E14775" i="1"/>
  <c r="D14776" i="1"/>
  <c r="E14776" i="1"/>
  <c r="D14777" i="1"/>
  <c r="E14777" i="1"/>
  <c r="D14778" i="1"/>
  <c r="E14778" i="1"/>
  <c r="D12212" i="1"/>
  <c r="E12212" i="1"/>
  <c r="D12213" i="1"/>
  <c r="E12213" i="1"/>
  <c r="D14779" i="1"/>
  <c r="E14779" i="1"/>
  <c r="D14780" i="1"/>
  <c r="E14780" i="1"/>
  <c r="D14781" i="1"/>
  <c r="E14781" i="1"/>
  <c r="D14782" i="1"/>
  <c r="E14782" i="1"/>
  <c r="D14783" i="1"/>
  <c r="E14783" i="1"/>
  <c r="D14784" i="1"/>
  <c r="E14784" i="1"/>
  <c r="D14785" i="1"/>
  <c r="E14785" i="1"/>
  <c r="D14786" i="1"/>
  <c r="E14786" i="1"/>
  <c r="D14787" i="1"/>
  <c r="E14787" i="1"/>
  <c r="D14788" i="1"/>
  <c r="E14788" i="1"/>
  <c r="D14789" i="1"/>
  <c r="E14789" i="1"/>
  <c r="D14790" i="1"/>
  <c r="E14790" i="1"/>
  <c r="D14791" i="1"/>
  <c r="E14791" i="1"/>
  <c r="D14792" i="1"/>
  <c r="E14792" i="1"/>
  <c r="D14793" i="1"/>
  <c r="E14793" i="1"/>
  <c r="D14794" i="1"/>
  <c r="E14794" i="1"/>
  <c r="D14795" i="1"/>
  <c r="E14795" i="1"/>
  <c r="D14796" i="1"/>
  <c r="E14796" i="1"/>
  <c r="D14797" i="1"/>
  <c r="E14797" i="1"/>
  <c r="D12214" i="1"/>
  <c r="E12214" i="1"/>
  <c r="D14798" i="1"/>
  <c r="E14798" i="1"/>
  <c r="D14799" i="1"/>
  <c r="E14799" i="1"/>
  <c r="D14800" i="1"/>
  <c r="E14800" i="1"/>
  <c r="D587" i="1"/>
  <c r="E587" i="1"/>
  <c r="D12215" i="1"/>
  <c r="E12215" i="1"/>
  <c r="D14801" i="1"/>
  <c r="E14801" i="1"/>
  <c r="D14802" i="1"/>
  <c r="E14802" i="1"/>
  <c r="D14803" i="1"/>
  <c r="E14803" i="1"/>
  <c r="D14804" i="1"/>
  <c r="E14804" i="1"/>
  <c r="D14805" i="1"/>
  <c r="E14805" i="1"/>
  <c r="D14806" i="1"/>
  <c r="E14806" i="1"/>
  <c r="D14807" i="1"/>
  <c r="E14807" i="1"/>
  <c r="D14808" i="1"/>
  <c r="E14808" i="1"/>
  <c r="D14809" i="1"/>
  <c r="E14809" i="1"/>
  <c r="D14810" i="1"/>
  <c r="E14810" i="1"/>
  <c r="D12216" i="1"/>
  <c r="E12216" i="1"/>
  <c r="D14811" i="1"/>
  <c r="E14811" i="1"/>
  <c r="D14812" i="1"/>
  <c r="E14812" i="1"/>
  <c r="D12217" i="1"/>
  <c r="E12217" i="1"/>
  <c r="D12218" i="1"/>
  <c r="E12218" i="1"/>
  <c r="D12219" i="1"/>
  <c r="E12219" i="1"/>
  <c r="D12220" i="1"/>
  <c r="E12220" i="1"/>
  <c r="D12221" i="1"/>
  <c r="E12221" i="1"/>
  <c r="D12222" i="1"/>
  <c r="E12222" i="1"/>
  <c r="D14813" i="1"/>
  <c r="E14813" i="1"/>
  <c r="D588" i="1"/>
  <c r="E588" i="1"/>
  <c r="D589" i="1"/>
  <c r="E589" i="1"/>
  <c r="D12223" i="1"/>
  <c r="E12223" i="1"/>
  <c r="D12224" i="1"/>
  <c r="E12224" i="1"/>
  <c r="D12225" i="1"/>
  <c r="E12225" i="1"/>
  <c r="D14814" i="1"/>
  <c r="E14814" i="1"/>
  <c r="D14815" i="1"/>
  <c r="E14815" i="1"/>
  <c r="D14816" i="1"/>
  <c r="E14816" i="1"/>
  <c r="D14817" i="1"/>
  <c r="E14817" i="1"/>
  <c r="D14818" i="1"/>
  <c r="E14818" i="1"/>
  <c r="D14819" i="1"/>
  <c r="E14819" i="1"/>
  <c r="D14820" i="1"/>
  <c r="E14820" i="1"/>
  <c r="D14821" i="1"/>
  <c r="E14821" i="1"/>
  <c r="D14822" i="1"/>
  <c r="E14822" i="1"/>
  <c r="D14823" i="1"/>
  <c r="E14823" i="1"/>
  <c r="D14824" i="1"/>
  <c r="E14824" i="1"/>
  <c r="D14825" i="1"/>
  <c r="E14825" i="1"/>
  <c r="D14826" i="1"/>
  <c r="E14826" i="1"/>
  <c r="D14827" i="1"/>
  <c r="E14827" i="1"/>
  <c r="D14828" i="1"/>
  <c r="E14828" i="1"/>
  <c r="D14829" i="1"/>
  <c r="E14829" i="1"/>
  <c r="D14830" i="1"/>
  <c r="E14830" i="1"/>
  <c r="D14831" i="1"/>
  <c r="E14831" i="1"/>
  <c r="D14832" i="1"/>
  <c r="E14832" i="1"/>
  <c r="D14833" i="1"/>
  <c r="E14833" i="1"/>
  <c r="D14834" i="1"/>
  <c r="E14834" i="1"/>
  <c r="D14835" i="1"/>
  <c r="E14835" i="1"/>
  <c r="D14836" i="1"/>
  <c r="E14836" i="1"/>
  <c r="D14837" i="1"/>
  <c r="E14837" i="1"/>
  <c r="D14838" i="1"/>
  <c r="E14838" i="1"/>
  <c r="D14839" i="1"/>
  <c r="E14839" i="1"/>
  <c r="D14840" i="1"/>
  <c r="E14840" i="1"/>
  <c r="D14841" i="1"/>
  <c r="E14841" i="1"/>
  <c r="D14842" i="1"/>
  <c r="E14842" i="1"/>
  <c r="D14843" i="1"/>
  <c r="E14843" i="1"/>
  <c r="D14844" i="1"/>
  <c r="E14844" i="1"/>
  <c r="D14845" i="1"/>
  <c r="E14845" i="1"/>
  <c r="D14846" i="1"/>
  <c r="E14846" i="1"/>
  <c r="D14847" i="1"/>
  <c r="E14847" i="1"/>
  <c r="D14848" i="1"/>
  <c r="E14848" i="1"/>
  <c r="D14849" i="1"/>
  <c r="E14849" i="1"/>
  <c r="D14850" i="1"/>
  <c r="E14850" i="1"/>
  <c r="D14851" i="1"/>
  <c r="E14851" i="1"/>
  <c r="D14852" i="1"/>
  <c r="E14852" i="1"/>
  <c r="D14853" i="1"/>
  <c r="E14853" i="1"/>
  <c r="D14854" i="1"/>
  <c r="E14854" i="1"/>
  <c r="D14855" i="1"/>
  <c r="E14855" i="1"/>
  <c r="D590" i="1"/>
  <c r="E590" i="1"/>
  <c r="D14856" i="1"/>
  <c r="E14856" i="1"/>
  <c r="D12226" i="1"/>
  <c r="E12226" i="1"/>
  <c r="D12227" i="1"/>
  <c r="E12227" i="1"/>
  <c r="D14857" i="1"/>
  <c r="E14857" i="1"/>
  <c r="D14858" i="1"/>
  <c r="E14858" i="1"/>
  <c r="D14859" i="1"/>
  <c r="E14859" i="1"/>
  <c r="D14860" i="1"/>
  <c r="E14860" i="1"/>
  <c r="D14861" i="1"/>
  <c r="E14861" i="1"/>
  <c r="D14862" i="1"/>
  <c r="E14862" i="1"/>
  <c r="D12228" i="1"/>
  <c r="E12228" i="1"/>
  <c r="D12229" i="1"/>
  <c r="E12229" i="1"/>
  <c r="D13634" i="1"/>
  <c r="E13634" i="1"/>
  <c r="D13635" i="1"/>
  <c r="E13635" i="1"/>
  <c r="D12230" i="1"/>
  <c r="E12230" i="1"/>
  <c r="D14863" i="1"/>
  <c r="E14863" i="1"/>
  <c r="D14864" i="1"/>
  <c r="E14864" i="1"/>
  <c r="D12231" i="1"/>
  <c r="E12231" i="1"/>
  <c r="D12232" i="1"/>
  <c r="E12232" i="1"/>
  <c r="D12233" i="1"/>
  <c r="E12233" i="1"/>
  <c r="D12234" i="1"/>
  <c r="E12234" i="1"/>
  <c r="D12235" i="1"/>
  <c r="E12235" i="1"/>
  <c r="D13636" i="1"/>
  <c r="E13636" i="1"/>
  <c r="D12236" i="1"/>
  <c r="E12236" i="1"/>
  <c r="D12237" i="1"/>
  <c r="E12237" i="1"/>
  <c r="D12238" i="1"/>
  <c r="E12238" i="1"/>
  <c r="D12239" i="1"/>
  <c r="E12239" i="1"/>
  <c r="D12240" i="1"/>
  <c r="E12240" i="1"/>
  <c r="D13637" i="1"/>
  <c r="E13637" i="1"/>
  <c r="D13638" i="1"/>
  <c r="E13638" i="1"/>
  <c r="D13639" i="1"/>
  <c r="E13639" i="1"/>
  <c r="D13640" i="1"/>
  <c r="E13640" i="1"/>
  <c r="D13641" i="1"/>
  <c r="E13641" i="1"/>
  <c r="D14865" i="1"/>
  <c r="E14865" i="1"/>
  <c r="D14866" i="1"/>
  <c r="E14866" i="1"/>
  <c r="D12241" i="1"/>
  <c r="E12241" i="1"/>
  <c r="D12242" i="1"/>
  <c r="E12242" i="1"/>
  <c r="D12243" i="1"/>
  <c r="E12243" i="1"/>
  <c r="D12244" i="1"/>
  <c r="E12244" i="1"/>
  <c r="D12245" i="1"/>
  <c r="E12245" i="1"/>
  <c r="D12246" i="1"/>
  <c r="E12246" i="1"/>
  <c r="D14867" i="1"/>
  <c r="E14867" i="1"/>
  <c r="D13642" i="1"/>
  <c r="E13642" i="1"/>
  <c r="D13643" i="1"/>
  <c r="E13643" i="1"/>
  <c r="D13644" i="1"/>
  <c r="E13644" i="1"/>
  <c r="D12247" i="1"/>
  <c r="E12247" i="1"/>
  <c r="D12248" i="1"/>
  <c r="E12248" i="1"/>
  <c r="D12249" i="1"/>
  <c r="E12249" i="1"/>
  <c r="D12250" i="1"/>
  <c r="E12250" i="1"/>
  <c r="D12251" i="1"/>
  <c r="E12251" i="1"/>
  <c r="D12252" i="1"/>
  <c r="E12252" i="1"/>
  <c r="D12253" i="1"/>
  <c r="E12253" i="1"/>
  <c r="D12254" i="1"/>
  <c r="E12254" i="1"/>
  <c r="D14868" i="1"/>
  <c r="E14868" i="1"/>
  <c r="D12255" i="1"/>
  <c r="E12255" i="1"/>
  <c r="D12256" i="1"/>
  <c r="E12256" i="1"/>
  <c r="D12257" i="1"/>
  <c r="E12257" i="1"/>
  <c r="D12258" i="1"/>
  <c r="E12258" i="1"/>
  <c r="D13645" i="1"/>
  <c r="E13645" i="1"/>
  <c r="D13646" i="1"/>
  <c r="E13646" i="1"/>
  <c r="D12259" i="1"/>
  <c r="E12259" i="1"/>
  <c r="D13647" i="1"/>
  <c r="E13647" i="1"/>
  <c r="D12260" i="1"/>
  <c r="E12260" i="1"/>
  <c r="D14869" i="1"/>
  <c r="E14869" i="1"/>
  <c r="D13648" i="1"/>
  <c r="E13648" i="1"/>
  <c r="D12261" i="1"/>
  <c r="E12261" i="1"/>
  <c r="D12262" i="1"/>
  <c r="E12262" i="1"/>
  <c r="D14870" i="1"/>
  <c r="E14870" i="1"/>
  <c r="D12263" i="1"/>
  <c r="E12263" i="1"/>
  <c r="D12264" i="1"/>
  <c r="E12264" i="1"/>
  <c r="D14871" i="1"/>
  <c r="E14871" i="1"/>
  <c r="D14872" i="1"/>
  <c r="E14872" i="1"/>
  <c r="D12265" i="1"/>
  <c r="E12265" i="1"/>
  <c r="D12266" i="1"/>
  <c r="E12266" i="1"/>
  <c r="D12267" i="1"/>
  <c r="E12267" i="1"/>
  <c r="D12268" i="1"/>
  <c r="E12268" i="1"/>
  <c r="D12269" i="1"/>
  <c r="E12269" i="1"/>
  <c r="D14873" i="1"/>
  <c r="E14873" i="1"/>
  <c r="D14874" i="1"/>
  <c r="E14874" i="1"/>
  <c r="D14875" i="1"/>
  <c r="E14875" i="1"/>
  <c r="D13649" i="1"/>
  <c r="E13649" i="1"/>
  <c r="D591" i="1"/>
  <c r="E591" i="1"/>
  <c r="D14876" i="1"/>
  <c r="E14876" i="1"/>
  <c r="D14877" i="1"/>
  <c r="E14877" i="1"/>
  <c r="D12270" i="1"/>
  <c r="E12270" i="1"/>
  <c r="D12271" i="1"/>
  <c r="E12271" i="1"/>
  <c r="D14878" i="1"/>
  <c r="E14878" i="1"/>
  <c r="D14879" i="1"/>
  <c r="E14879" i="1"/>
  <c r="D14880" i="1"/>
  <c r="E14880" i="1"/>
  <c r="D14881" i="1"/>
  <c r="E14881" i="1"/>
  <c r="D14882" i="1"/>
  <c r="E14882" i="1"/>
  <c r="D592" i="1"/>
  <c r="E592" i="1"/>
  <c r="D593" i="1"/>
  <c r="E593" i="1"/>
  <c r="D14883" i="1"/>
  <c r="E14883" i="1"/>
  <c r="D14884" i="1"/>
  <c r="E14884" i="1"/>
  <c r="D14885" i="1"/>
  <c r="E14885" i="1"/>
  <c r="D14886" i="1"/>
  <c r="E14886" i="1"/>
  <c r="D14887" i="1"/>
  <c r="E14887" i="1"/>
  <c r="D14888" i="1"/>
  <c r="E14888" i="1"/>
  <c r="D14889" i="1"/>
  <c r="E14889" i="1"/>
  <c r="D14890" i="1"/>
  <c r="E14890" i="1"/>
  <c r="D14891" i="1"/>
  <c r="E14891" i="1"/>
  <c r="D14892" i="1"/>
  <c r="E14892" i="1"/>
  <c r="D14893" i="1"/>
  <c r="E14893" i="1"/>
  <c r="D13650" i="1"/>
  <c r="E13650" i="1"/>
  <c r="D14894" i="1"/>
  <c r="E14894" i="1"/>
  <c r="D14895" i="1"/>
  <c r="E14895" i="1"/>
  <c r="D13651" i="1"/>
  <c r="E13651" i="1"/>
  <c r="D13652" i="1"/>
  <c r="E13652" i="1"/>
  <c r="D14896" i="1"/>
  <c r="E14896" i="1"/>
  <c r="D14897" i="1"/>
  <c r="E14897" i="1"/>
  <c r="D594" i="1"/>
  <c r="E594" i="1"/>
  <c r="D14898" i="1"/>
  <c r="E14898" i="1"/>
  <c r="D14899" i="1"/>
  <c r="E14899" i="1"/>
  <c r="D12272" i="1"/>
  <c r="E12272" i="1"/>
  <c r="D14900" i="1"/>
  <c r="E14900" i="1"/>
  <c r="D595" i="1"/>
  <c r="E595" i="1"/>
  <c r="D596" i="1"/>
  <c r="E596" i="1"/>
  <c r="D14901" i="1"/>
  <c r="E14901" i="1"/>
  <c r="D14902" i="1"/>
  <c r="E14902" i="1"/>
  <c r="D14903" i="1"/>
  <c r="E14903" i="1"/>
  <c r="D597" i="1"/>
  <c r="E597" i="1"/>
  <c r="D12273" i="1"/>
  <c r="E12273" i="1"/>
  <c r="D12274" i="1"/>
  <c r="E12274" i="1"/>
  <c r="D12275" i="1"/>
  <c r="E12275" i="1"/>
  <c r="D14904" i="1"/>
  <c r="E14904" i="1"/>
  <c r="D14905" i="1"/>
  <c r="E14905" i="1"/>
  <c r="D14906" i="1"/>
  <c r="E14906" i="1"/>
  <c r="D14907" i="1"/>
  <c r="E14907" i="1"/>
  <c r="D14908" i="1"/>
  <c r="E14908" i="1"/>
  <c r="D14909" i="1"/>
  <c r="E14909" i="1"/>
  <c r="D14910" i="1"/>
  <c r="E14910" i="1"/>
  <c r="D14911" i="1"/>
  <c r="E14911" i="1"/>
  <c r="D14912" i="1"/>
  <c r="E14912" i="1"/>
  <c r="D14913" i="1"/>
  <c r="E14913" i="1"/>
  <c r="D14914" i="1"/>
  <c r="E14914" i="1"/>
  <c r="D14915" i="1"/>
  <c r="E14915" i="1"/>
  <c r="D14916" i="1"/>
  <c r="E14916" i="1"/>
  <c r="D14917" i="1"/>
  <c r="E14917" i="1"/>
  <c r="D14918" i="1"/>
  <c r="E14918" i="1"/>
  <c r="D14919" i="1"/>
  <c r="E14919" i="1"/>
  <c r="D14920" i="1"/>
  <c r="E14920" i="1"/>
  <c r="D14921" i="1"/>
  <c r="E14921" i="1"/>
  <c r="D14922" i="1"/>
  <c r="E14922" i="1"/>
  <c r="D14923" i="1"/>
  <c r="E14923" i="1"/>
  <c r="D14924" i="1"/>
  <c r="E14924" i="1"/>
  <c r="D598" i="1"/>
  <c r="E598" i="1"/>
  <c r="D599" i="1"/>
  <c r="E599" i="1"/>
  <c r="D14925" i="1"/>
  <c r="E14925" i="1"/>
  <c r="D14926" i="1"/>
  <c r="E14926" i="1"/>
  <c r="D14927" i="1"/>
  <c r="E14927" i="1"/>
  <c r="D14928" i="1"/>
  <c r="E14928" i="1"/>
  <c r="D14929" i="1"/>
  <c r="E14929" i="1"/>
  <c r="D14930" i="1"/>
  <c r="E14930" i="1"/>
  <c r="D13546" i="1"/>
  <c r="E13546" i="1"/>
  <c r="D14931" i="1"/>
  <c r="E14931" i="1"/>
  <c r="D14932" i="1"/>
  <c r="E14932" i="1"/>
  <c r="D14933" i="1"/>
  <c r="E14933" i="1"/>
  <c r="D14934" i="1"/>
  <c r="E14934" i="1"/>
  <c r="D14935" i="1"/>
  <c r="E14935" i="1"/>
  <c r="D14936" i="1"/>
  <c r="E14936" i="1"/>
  <c r="D14937" i="1"/>
  <c r="E14937" i="1"/>
  <c r="D14938" i="1"/>
  <c r="E14938" i="1"/>
  <c r="D14939" i="1"/>
  <c r="E14939" i="1"/>
  <c r="D14940" i="1"/>
  <c r="E14940" i="1"/>
  <c r="D14941" i="1"/>
  <c r="E14941" i="1"/>
  <c r="D14942" i="1"/>
  <c r="E14942" i="1"/>
  <c r="D14943" i="1"/>
  <c r="E14943" i="1"/>
  <c r="D14944" i="1"/>
  <c r="E14944" i="1"/>
  <c r="D14945" i="1"/>
  <c r="E14945" i="1"/>
  <c r="D14946" i="1"/>
  <c r="E14946" i="1"/>
  <c r="D14947" i="1"/>
  <c r="E14947" i="1"/>
  <c r="D14948" i="1"/>
  <c r="E14948" i="1"/>
  <c r="D14949" i="1"/>
  <c r="E14949" i="1"/>
  <c r="D14950" i="1"/>
  <c r="E14950" i="1"/>
  <c r="D14951" i="1"/>
  <c r="E14951" i="1"/>
  <c r="D14952" i="1"/>
  <c r="E14952" i="1"/>
  <c r="D14953" i="1"/>
  <c r="E14953" i="1"/>
  <c r="D14954" i="1"/>
  <c r="E14954" i="1"/>
  <c r="D14955" i="1"/>
  <c r="E14955" i="1"/>
  <c r="D14956" i="1"/>
  <c r="E14956" i="1"/>
  <c r="D14957" i="1"/>
  <c r="E14957" i="1"/>
  <c r="D14958" i="1"/>
  <c r="E14958" i="1"/>
  <c r="D14959" i="1"/>
  <c r="E14959" i="1"/>
  <c r="D14960" i="1"/>
  <c r="E14960" i="1"/>
  <c r="D14961" i="1"/>
  <c r="E14961" i="1"/>
  <c r="D14962" i="1"/>
  <c r="E14962" i="1"/>
  <c r="D14963" i="1"/>
  <c r="E14963" i="1"/>
  <c r="D14964" i="1"/>
  <c r="E14964" i="1"/>
  <c r="D14965" i="1"/>
  <c r="E14965" i="1"/>
  <c r="D14966" i="1"/>
  <c r="E14966" i="1"/>
  <c r="D14967" i="1"/>
  <c r="E14967" i="1"/>
  <c r="D14968" i="1"/>
  <c r="E14968" i="1"/>
  <c r="D14969" i="1"/>
  <c r="E14969" i="1"/>
  <c r="D14970" i="1"/>
  <c r="E14970" i="1"/>
  <c r="D14971" i="1"/>
  <c r="E14971" i="1"/>
  <c r="D14972" i="1"/>
  <c r="E14972" i="1"/>
  <c r="D14973" i="1"/>
  <c r="E14973" i="1"/>
  <c r="D14974" i="1"/>
  <c r="E14974" i="1"/>
  <c r="D12276" i="1"/>
  <c r="E12276" i="1"/>
  <c r="D14975" i="1"/>
  <c r="E14975" i="1"/>
  <c r="D12277" i="1"/>
  <c r="E12277" i="1"/>
  <c r="D14976" i="1"/>
  <c r="E14976" i="1"/>
  <c r="D14977" i="1"/>
  <c r="E14977" i="1"/>
  <c r="D14978" i="1"/>
  <c r="E14978" i="1"/>
  <c r="D12278" i="1"/>
  <c r="E12278" i="1"/>
  <c r="D12279" i="1"/>
  <c r="E12279" i="1"/>
  <c r="D12280" i="1"/>
  <c r="E12280" i="1"/>
  <c r="D14979" i="1"/>
  <c r="E14979" i="1"/>
  <c r="D12281" i="1"/>
  <c r="E12281" i="1"/>
  <c r="D14980" i="1"/>
  <c r="E14980" i="1"/>
  <c r="D14981" i="1"/>
  <c r="E14981" i="1"/>
  <c r="D14982" i="1"/>
  <c r="E14982" i="1"/>
  <c r="D14983" i="1"/>
  <c r="E14983" i="1"/>
  <c r="D14984" i="1"/>
  <c r="E14984" i="1"/>
  <c r="D14985" i="1"/>
  <c r="E14985" i="1"/>
  <c r="D14986" i="1"/>
  <c r="E14986" i="1"/>
  <c r="D12282" i="1"/>
  <c r="E12282" i="1"/>
  <c r="D12283" i="1"/>
  <c r="E12283" i="1"/>
  <c r="D14987" i="1"/>
  <c r="E14987" i="1"/>
  <c r="D14988" i="1"/>
  <c r="E14988" i="1"/>
  <c r="D12284" i="1"/>
  <c r="E12284" i="1"/>
  <c r="D12285" i="1"/>
  <c r="E12285" i="1"/>
  <c r="D14989" i="1"/>
  <c r="E14989" i="1"/>
  <c r="D14990" i="1"/>
  <c r="E14990" i="1"/>
  <c r="D12286" i="1"/>
  <c r="E12286" i="1"/>
  <c r="D12287" i="1"/>
  <c r="E12287" i="1"/>
  <c r="D12288" i="1"/>
  <c r="E12288" i="1"/>
  <c r="D14991" i="1"/>
  <c r="E14991" i="1"/>
  <c r="D14992" i="1"/>
  <c r="E14992" i="1"/>
  <c r="D14993" i="1"/>
  <c r="E14993" i="1"/>
  <c r="D14994" i="1"/>
  <c r="E14994" i="1"/>
  <c r="D12289" i="1"/>
  <c r="E12289" i="1"/>
  <c r="D14995" i="1"/>
  <c r="E14995" i="1"/>
  <c r="D14996" i="1"/>
  <c r="E14996" i="1"/>
  <c r="D12290" i="1"/>
  <c r="E12290" i="1"/>
  <c r="D12291" i="1"/>
  <c r="E12291" i="1"/>
  <c r="D12292" i="1"/>
  <c r="E12292" i="1"/>
  <c r="D12293" i="1"/>
  <c r="E12293" i="1"/>
  <c r="D12294" i="1"/>
  <c r="E12294" i="1"/>
  <c r="D12295" i="1"/>
  <c r="E12295" i="1"/>
  <c r="D12296" i="1"/>
  <c r="E12296" i="1"/>
  <c r="D12297" i="1"/>
  <c r="E12297" i="1"/>
  <c r="D12298" i="1"/>
  <c r="E12298" i="1"/>
  <c r="D12299" i="1"/>
  <c r="E12299" i="1"/>
  <c r="D12300" i="1"/>
  <c r="E12300" i="1"/>
  <c r="D12301" i="1"/>
  <c r="E12301" i="1"/>
  <c r="D12302" i="1"/>
  <c r="E12302" i="1"/>
  <c r="D14997" i="1"/>
  <c r="E14997" i="1"/>
  <c r="D12303" i="1"/>
  <c r="E12303" i="1"/>
  <c r="D12304" i="1"/>
  <c r="E12304" i="1"/>
  <c r="D12305" i="1"/>
  <c r="E12305" i="1"/>
  <c r="D12306" i="1"/>
  <c r="E12306" i="1"/>
  <c r="D14998" i="1"/>
  <c r="E14998" i="1"/>
  <c r="D14999" i="1"/>
  <c r="E14999" i="1"/>
  <c r="D12307" i="1"/>
  <c r="E12307" i="1"/>
  <c r="D12308" i="1"/>
  <c r="E12308" i="1"/>
  <c r="D12309" i="1"/>
  <c r="E12309" i="1"/>
  <c r="D12310" i="1"/>
  <c r="E12310" i="1"/>
  <c r="D12311" i="1"/>
  <c r="E12311" i="1"/>
  <c r="D12312" i="1"/>
  <c r="E12312" i="1"/>
  <c r="D12313" i="1"/>
  <c r="E12313" i="1"/>
  <c r="D12314" i="1"/>
  <c r="E12314" i="1"/>
  <c r="D12315" i="1"/>
  <c r="E12315" i="1"/>
  <c r="D12316" i="1"/>
  <c r="E12316" i="1"/>
  <c r="D12317" i="1"/>
  <c r="E12317" i="1"/>
  <c r="D12318" i="1"/>
  <c r="E12318" i="1"/>
  <c r="D12319" i="1"/>
  <c r="E12319" i="1"/>
  <c r="D12320" i="1"/>
  <c r="E12320" i="1"/>
  <c r="D12321" i="1"/>
  <c r="E12321" i="1"/>
  <c r="D12322" i="1"/>
  <c r="E12322" i="1"/>
  <c r="D12323" i="1"/>
  <c r="E12323" i="1"/>
  <c r="D12324" i="1"/>
  <c r="E12324" i="1"/>
  <c r="D12325" i="1"/>
  <c r="E12325" i="1"/>
  <c r="D12326" i="1"/>
  <c r="E12326" i="1"/>
  <c r="D12327" i="1"/>
  <c r="E12327" i="1"/>
  <c r="D13653" i="1"/>
  <c r="E13653" i="1"/>
  <c r="D13654" i="1"/>
  <c r="E13654" i="1"/>
  <c r="D13655" i="1"/>
  <c r="E13655" i="1"/>
  <c r="D13656" i="1"/>
  <c r="E13656" i="1"/>
  <c r="D13657" i="1"/>
  <c r="E13657" i="1"/>
  <c r="D13658" i="1"/>
  <c r="E13658" i="1"/>
  <c r="D15000" i="1"/>
  <c r="E15000" i="1"/>
  <c r="D15001" i="1"/>
  <c r="E15001" i="1"/>
  <c r="D15002" i="1"/>
  <c r="E15002" i="1"/>
  <c r="D15003" i="1"/>
  <c r="E15003" i="1"/>
  <c r="D15004" i="1"/>
  <c r="E15004" i="1"/>
  <c r="D15005" i="1"/>
  <c r="E15005" i="1"/>
  <c r="D15006" i="1"/>
  <c r="E15006" i="1"/>
  <c r="D15007" i="1"/>
  <c r="E15007" i="1"/>
  <c r="D15008" i="1"/>
  <c r="E15008" i="1"/>
  <c r="D15009" i="1"/>
  <c r="E15009" i="1"/>
  <c r="D15010" i="1"/>
  <c r="E15010" i="1"/>
  <c r="D15011" i="1"/>
  <c r="E15011" i="1"/>
  <c r="D15012" i="1"/>
  <c r="E15012" i="1"/>
  <c r="D15013" i="1"/>
  <c r="E15013" i="1"/>
  <c r="D15014" i="1"/>
  <c r="E15014" i="1"/>
  <c r="D15015" i="1"/>
  <c r="E15015" i="1"/>
  <c r="D15016" i="1"/>
  <c r="E15016" i="1"/>
  <c r="D15017" i="1"/>
  <c r="E15017" i="1"/>
  <c r="D15018" i="1"/>
  <c r="E15018" i="1"/>
  <c r="D15019" i="1"/>
  <c r="E15019" i="1"/>
  <c r="D15020" i="1"/>
  <c r="E15020" i="1"/>
  <c r="D15021" i="1"/>
  <c r="E15021" i="1"/>
  <c r="D15022" i="1"/>
  <c r="E15022" i="1"/>
  <c r="D15023" i="1"/>
  <c r="E15023" i="1"/>
  <c r="D15024" i="1"/>
  <c r="E15024" i="1"/>
  <c r="D15025" i="1"/>
  <c r="E15025" i="1"/>
  <c r="D15026" i="1"/>
  <c r="E15026" i="1"/>
  <c r="D15027" i="1"/>
  <c r="E15027" i="1"/>
  <c r="D15028" i="1"/>
  <c r="E15028" i="1"/>
  <c r="D15029" i="1"/>
  <c r="E15029" i="1"/>
  <c r="D15030" i="1"/>
  <c r="E15030" i="1"/>
  <c r="D15031" i="1"/>
  <c r="E15031" i="1"/>
  <c r="D15032" i="1"/>
  <c r="E15032" i="1"/>
  <c r="D600" i="1"/>
  <c r="E600" i="1"/>
  <c r="D15033" i="1"/>
  <c r="E15033" i="1"/>
  <c r="D15034" i="1"/>
  <c r="E15034" i="1"/>
  <c r="D15035" i="1"/>
  <c r="E15035" i="1"/>
  <c r="D15036" i="1"/>
  <c r="E15036" i="1"/>
  <c r="D15037" i="1"/>
  <c r="E15037" i="1"/>
  <c r="D15038" i="1"/>
  <c r="E15038" i="1"/>
  <c r="D15039" i="1"/>
  <c r="E15039" i="1"/>
  <c r="D15040" i="1"/>
  <c r="E15040" i="1"/>
  <c r="D15041" i="1"/>
  <c r="E15041" i="1"/>
  <c r="D15042" i="1"/>
  <c r="E15042" i="1"/>
  <c r="D15043" i="1"/>
  <c r="E15043" i="1"/>
  <c r="D15044" i="1"/>
  <c r="E15044" i="1"/>
  <c r="D15045" i="1"/>
  <c r="E15045" i="1"/>
  <c r="D15046" i="1"/>
  <c r="E15046" i="1"/>
  <c r="D15047" i="1"/>
  <c r="E15047" i="1"/>
  <c r="D15048" i="1"/>
  <c r="E15048" i="1"/>
  <c r="D15049" i="1"/>
  <c r="E15049" i="1"/>
  <c r="D12328" i="1"/>
  <c r="E12328" i="1"/>
  <c r="D13659" i="1"/>
  <c r="E13659" i="1"/>
  <c r="D12329" i="1"/>
  <c r="E12329" i="1"/>
  <c r="D15050" i="1"/>
  <c r="E15050" i="1"/>
  <c r="D12330" i="1"/>
  <c r="E12330" i="1"/>
  <c r="D15051" i="1"/>
  <c r="E15051" i="1"/>
  <c r="D15052" i="1"/>
  <c r="E15052" i="1"/>
  <c r="D15053" i="1"/>
  <c r="E15053" i="1"/>
  <c r="D15054" i="1"/>
  <c r="E15054" i="1"/>
  <c r="D601" i="1"/>
  <c r="E601" i="1"/>
  <c r="D15055" i="1"/>
  <c r="E15055" i="1"/>
  <c r="D15056" i="1"/>
  <c r="E15056" i="1"/>
  <c r="D15057" i="1"/>
  <c r="E15057" i="1"/>
  <c r="D602" i="1"/>
  <c r="E602" i="1"/>
  <c r="D12331" i="1"/>
  <c r="E12331" i="1"/>
  <c r="D15058" i="1"/>
  <c r="E15058" i="1"/>
  <c r="D15059" i="1"/>
  <c r="E15059" i="1"/>
  <c r="D15060" i="1"/>
  <c r="E15060" i="1"/>
  <c r="D15061" i="1"/>
  <c r="E15061" i="1"/>
  <c r="D603" i="1"/>
  <c r="E603" i="1"/>
  <c r="D15062" i="1"/>
  <c r="E15062" i="1"/>
  <c r="D15063" i="1"/>
  <c r="E15063" i="1"/>
  <c r="D12332" i="1"/>
  <c r="E12332" i="1"/>
  <c r="D604" i="1"/>
  <c r="E604" i="1"/>
  <c r="D15064" i="1"/>
  <c r="E15064" i="1"/>
  <c r="D15065" i="1"/>
  <c r="E15065" i="1"/>
  <c r="D15066" i="1"/>
  <c r="E15066" i="1"/>
  <c r="D12333" i="1"/>
  <c r="E12333" i="1"/>
  <c r="D15067" i="1"/>
  <c r="E15067" i="1"/>
  <c r="D13660" i="1"/>
  <c r="E13660" i="1"/>
  <c r="D13661" i="1"/>
  <c r="E13661" i="1"/>
  <c r="D15068" i="1"/>
  <c r="E15068" i="1"/>
  <c r="D15069" i="1"/>
  <c r="E15069" i="1"/>
  <c r="D15070" i="1"/>
  <c r="E15070" i="1"/>
  <c r="D15071" i="1"/>
  <c r="E15071" i="1"/>
  <c r="D15072" i="1"/>
  <c r="E15072" i="1"/>
  <c r="D15073" i="1"/>
  <c r="E15073" i="1"/>
  <c r="D12334" i="1"/>
  <c r="E12334" i="1"/>
  <c r="D15074" i="1"/>
  <c r="E15074" i="1"/>
  <c r="D15075" i="1"/>
  <c r="E15075" i="1"/>
  <c r="D15076" i="1"/>
  <c r="E15076" i="1"/>
  <c r="D15077" i="1"/>
  <c r="E15077" i="1"/>
  <c r="D15078" i="1"/>
  <c r="E15078" i="1"/>
  <c r="D15079" i="1"/>
  <c r="E15079" i="1"/>
  <c r="D15080" i="1"/>
  <c r="E15080" i="1"/>
  <c r="D15081" i="1"/>
  <c r="E15081" i="1"/>
  <c r="D15082" i="1"/>
  <c r="E15082" i="1"/>
  <c r="D15083" i="1"/>
  <c r="E15083" i="1"/>
  <c r="D15084" i="1"/>
  <c r="E15084" i="1"/>
  <c r="D15085" i="1"/>
  <c r="E15085" i="1"/>
  <c r="D12335" i="1"/>
  <c r="E12335" i="1"/>
  <c r="D15086" i="1"/>
  <c r="E15086" i="1"/>
  <c r="D15087" i="1"/>
  <c r="E15087" i="1"/>
  <c r="D15088" i="1"/>
  <c r="E15088" i="1"/>
  <c r="D15089" i="1"/>
  <c r="E15089" i="1"/>
  <c r="D15090" i="1"/>
  <c r="E15090" i="1"/>
  <c r="D15091" i="1"/>
  <c r="E15091" i="1"/>
  <c r="D15092" i="1"/>
  <c r="E15092" i="1"/>
  <c r="D15093" i="1"/>
  <c r="E15093" i="1"/>
  <c r="D15094" i="1"/>
  <c r="E15094" i="1"/>
  <c r="D15095" i="1"/>
  <c r="E15095" i="1"/>
  <c r="D12336" i="1"/>
  <c r="E12336" i="1"/>
  <c r="D12337" i="1"/>
  <c r="E12337" i="1"/>
  <c r="D12338" i="1"/>
  <c r="E12338" i="1"/>
  <c r="D15096" i="1"/>
  <c r="E15096" i="1"/>
  <c r="D15097" i="1"/>
  <c r="E15097" i="1"/>
  <c r="D15098" i="1"/>
  <c r="E15098" i="1"/>
  <c r="D15099" i="1"/>
  <c r="E15099" i="1"/>
  <c r="D12339" i="1"/>
  <c r="E12339" i="1"/>
  <c r="D12340" i="1"/>
  <c r="E12340" i="1"/>
  <c r="D12341" i="1"/>
  <c r="E12341" i="1"/>
  <c r="D12342" i="1"/>
  <c r="E12342" i="1"/>
  <c r="D12343" i="1"/>
  <c r="E12343" i="1"/>
  <c r="D15100" i="1"/>
  <c r="E15100" i="1"/>
  <c r="D12344" i="1"/>
  <c r="E12344" i="1"/>
  <c r="D15101" i="1"/>
  <c r="E15101" i="1"/>
  <c r="D15102" i="1"/>
  <c r="E15102" i="1"/>
  <c r="D15103" i="1"/>
  <c r="E15103" i="1"/>
  <c r="D15104" i="1"/>
  <c r="E15104" i="1"/>
  <c r="D15105" i="1"/>
  <c r="E15105" i="1"/>
  <c r="D13547" i="1"/>
  <c r="E13547" i="1"/>
  <c r="D15106" i="1"/>
  <c r="E15106" i="1"/>
  <c r="D15107" i="1"/>
  <c r="E15107" i="1"/>
  <c r="D15108" i="1"/>
  <c r="E15108" i="1"/>
  <c r="D15109" i="1"/>
  <c r="E15109" i="1"/>
  <c r="D15110" i="1"/>
  <c r="E15110" i="1"/>
  <c r="D15111" i="1"/>
  <c r="E15111" i="1"/>
  <c r="D15112" i="1"/>
  <c r="E15112" i="1"/>
  <c r="D15113" i="1"/>
  <c r="E15113" i="1"/>
  <c r="D15114" i="1"/>
  <c r="E15114" i="1"/>
  <c r="D15115" i="1"/>
  <c r="E15115" i="1"/>
  <c r="D15116" i="1"/>
  <c r="E15116" i="1"/>
  <c r="D13662" i="1"/>
  <c r="E13662" i="1"/>
  <c r="D15117" i="1"/>
  <c r="E15117" i="1"/>
  <c r="D15118" i="1"/>
  <c r="E15118" i="1"/>
  <c r="D605" i="1"/>
  <c r="E605" i="1"/>
  <c r="D606" i="1"/>
  <c r="E606" i="1"/>
  <c r="D15119" i="1"/>
  <c r="E15119" i="1"/>
  <c r="D15120" i="1"/>
  <c r="E15120" i="1"/>
  <c r="D607" i="1"/>
  <c r="E607" i="1"/>
  <c r="D608" i="1"/>
  <c r="E608" i="1"/>
  <c r="D15121" i="1"/>
  <c r="E15121" i="1"/>
  <c r="D609" i="1"/>
  <c r="E609" i="1"/>
  <c r="D15122" i="1"/>
  <c r="E15122" i="1"/>
  <c r="D12345" i="1"/>
  <c r="E12345" i="1"/>
  <c r="D610" i="1"/>
  <c r="E610" i="1"/>
  <c r="D15123" i="1"/>
  <c r="E15123" i="1"/>
  <c r="D15124" i="1"/>
  <c r="E15124" i="1"/>
  <c r="D12346" i="1"/>
  <c r="E12346" i="1"/>
  <c r="D12347" i="1"/>
  <c r="E12347" i="1"/>
  <c r="D12348" i="1"/>
  <c r="E12348" i="1"/>
  <c r="D15125" i="1"/>
  <c r="E15125" i="1"/>
  <c r="D12349" i="1"/>
  <c r="E12349" i="1"/>
  <c r="D12350" i="1"/>
  <c r="E12350" i="1"/>
  <c r="D13663" i="1"/>
  <c r="E13663" i="1"/>
  <c r="D13664" i="1"/>
  <c r="E13664" i="1"/>
  <c r="D13665" i="1"/>
  <c r="E13665" i="1"/>
  <c r="D13666" i="1"/>
  <c r="E13666" i="1"/>
  <c r="D15126" i="1"/>
  <c r="E15126" i="1"/>
  <c r="D13667" i="1"/>
  <c r="E13667" i="1"/>
  <c r="D13668" i="1"/>
  <c r="E13668" i="1"/>
  <c r="D13669" i="1"/>
  <c r="E13669" i="1"/>
  <c r="D13670" i="1"/>
  <c r="E13670" i="1"/>
  <c r="D13671" i="1"/>
  <c r="E13671" i="1"/>
  <c r="D13672" i="1"/>
  <c r="E13672" i="1"/>
  <c r="D13673" i="1"/>
  <c r="E13673" i="1"/>
  <c r="D15127" i="1"/>
  <c r="E15127" i="1"/>
  <c r="D15128" i="1"/>
  <c r="E15128" i="1"/>
  <c r="D15129" i="1"/>
  <c r="E15129" i="1"/>
  <c r="D15130" i="1"/>
  <c r="E15130" i="1"/>
  <c r="D15131" i="1"/>
  <c r="E15131" i="1"/>
  <c r="D15132" i="1"/>
  <c r="E15132" i="1"/>
  <c r="D15133" i="1"/>
  <c r="E15133" i="1"/>
  <c r="D15134" i="1"/>
  <c r="E15134" i="1"/>
  <c r="D15135" i="1"/>
  <c r="E15135" i="1"/>
  <c r="D15136" i="1"/>
  <c r="E15136" i="1"/>
  <c r="D15137" i="1"/>
  <c r="E15137" i="1"/>
  <c r="D15138" i="1"/>
  <c r="E15138" i="1"/>
  <c r="D15139" i="1"/>
  <c r="E15139" i="1"/>
  <c r="D15140" i="1"/>
  <c r="E15140" i="1"/>
  <c r="D15141" i="1"/>
  <c r="E15141" i="1"/>
  <c r="D15142" i="1"/>
  <c r="E15142" i="1"/>
  <c r="D15143" i="1"/>
  <c r="E15143" i="1"/>
  <c r="D15144" i="1"/>
  <c r="E15144" i="1"/>
  <c r="D15145" i="1"/>
  <c r="E15145" i="1"/>
  <c r="D15146" i="1"/>
  <c r="E15146" i="1"/>
  <c r="D15147" i="1"/>
  <c r="E15147" i="1"/>
  <c r="D15148" i="1"/>
  <c r="E15148" i="1"/>
  <c r="D15149" i="1"/>
  <c r="E15149" i="1"/>
  <c r="D15150" i="1"/>
  <c r="E15150" i="1"/>
  <c r="D15151" i="1"/>
  <c r="E15151" i="1"/>
  <c r="D15152" i="1"/>
  <c r="E15152" i="1"/>
  <c r="D15153" i="1"/>
  <c r="E15153" i="1"/>
  <c r="D15154" i="1"/>
  <c r="E15154" i="1"/>
  <c r="D15155" i="1"/>
  <c r="E15155" i="1"/>
  <c r="D15156" i="1"/>
  <c r="E15156" i="1"/>
  <c r="D15157" i="1"/>
  <c r="E15157" i="1"/>
  <c r="D15158" i="1"/>
  <c r="E15158" i="1"/>
  <c r="D15159" i="1"/>
  <c r="E15159" i="1"/>
  <c r="D12351" i="1"/>
  <c r="E12351" i="1"/>
  <c r="D12352" i="1"/>
  <c r="E12352" i="1"/>
  <c r="D15160" i="1"/>
  <c r="E15160" i="1"/>
  <c r="D12353" i="1"/>
  <c r="E12353" i="1"/>
  <c r="D13548" i="1"/>
  <c r="E13548" i="1"/>
  <c r="D12354" i="1"/>
  <c r="E12354" i="1"/>
  <c r="D15161" i="1"/>
  <c r="E15161" i="1"/>
  <c r="D15162" i="1"/>
  <c r="E15162" i="1"/>
  <c r="D12355" i="1"/>
  <c r="E12355" i="1"/>
  <c r="D15163" i="1"/>
  <c r="E15163" i="1"/>
  <c r="D15164" i="1"/>
  <c r="E15164" i="1"/>
  <c r="D15165" i="1"/>
  <c r="E15165" i="1"/>
  <c r="D15166" i="1"/>
  <c r="E15166" i="1"/>
  <c r="D15167" i="1"/>
  <c r="E15167" i="1"/>
  <c r="D15168" i="1"/>
  <c r="E15168" i="1"/>
  <c r="D15169" i="1"/>
  <c r="E15169" i="1"/>
  <c r="D15170" i="1"/>
  <c r="E15170" i="1"/>
  <c r="D15171" i="1"/>
  <c r="E15171" i="1"/>
  <c r="D15172" i="1"/>
  <c r="E15172" i="1"/>
  <c r="D15173" i="1"/>
  <c r="E15173" i="1"/>
  <c r="D15174" i="1"/>
  <c r="E15174" i="1"/>
  <c r="D15175" i="1"/>
  <c r="E15175" i="1"/>
  <c r="D15176" i="1"/>
  <c r="E15176" i="1"/>
  <c r="D15177" i="1"/>
  <c r="E15177" i="1"/>
  <c r="D15178" i="1"/>
  <c r="E15178" i="1"/>
  <c r="D12356" i="1"/>
  <c r="E12356" i="1"/>
  <c r="D12357" i="1"/>
  <c r="E12357" i="1"/>
  <c r="D12358" i="1"/>
  <c r="E12358" i="1"/>
  <c r="D15179" i="1"/>
  <c r="E15179" i="1"/>
  <c r="D15180" i="1"/>
  <c r="E15180" i="1"/>
  <c r="D12359" i="1"/>
  <c r="E12359" i="1"/>
  <c r="D12360" i="1"/>
  <c r="E12360" i="1"/>
  <c r="D12361" i="1"/>
  <c r="E12361" i="1"/>
  <c r="D15181" i="1"/>
  <c r="E15181" i="1"/>
  <c r="D12362" i="1"/>
  <c r="E12362" i="1"/>
  <c r="D12363" i="1"/>
  <c r="E12363" i="1"/>
  <c r="D12364" i="1"/>
  <c r="E12364" i="1"/>
  <c r="D12365" i="1"/>
  <c r="E12365" i="1"/>
  <c r="D12366" i="1"/>
  <c r="E12366" i="1"/>
  <c r="D12367" i="1"/>
  <c r="E12367" i="1"/>
  <c r="D12368" i="1"/>
  <c r="E12368" i="1"/>
  <c r="D12369" i="1"/>
  <c r="E12369" i="1"/>
  <c r="D12370" i="1"/>
  <c r="E12370" i="1"/>
  <c r="D12371" i="1"/>
  <c r="E12371" i="1"/>
  <c r="D12372" i="1"/>
  <c r="E12372" i="1"/>
  <c r="D15182" i="1"/>
  <c r="E15182" i="1"/>
  <c r="D15183" i="1"/>
  <c r="E15183" i="1"/>
  <c r="D12373" i="1"/>
  <c r="E12373" i="1"/>
  <c r="D12374" i="1"/>
  <c r="E12374" i="1"/>
  <c r="D12375" i="1"/>
  <c r="E12375" i="1"/>
  <c r="D12376" i="1"/>
  <c r="E12376" i="1"/>
  <c r="D12377" i="1"/>
  <c r="E12377" i="1"/>
  <c r="D12378" i="1"/>
  <c r="E12378" i="1"/>
  <c r="D12379" i="1"/>
  <c r="E12379" i="1"/>
  <c r="D12380" i="1"/>
  <c r="E12380" i="1"/>
  <c r="D12381" i="1"/>
  <c r="E12381" i="1"/>
  <c r="D12382" i="1"/>
  <c r="E12382" i="1"/>
  <c r="D12383" i="1"/>
  <c r="E12383" i="1"/>
  <c r="D12384" i="1"/>
  <c r="E12384" i="1"/>
  <c r="D12385" i="1"/>
  <c r="E12385" i="1"/>
  <c r="D15184" i="1"/>
  <c r="E15184" i="1"/>
  <c r="D15185" i="1"/>
  <c r="E15185" i="1"/>
  <c r="D611" i="1"/>
  <c r="E611" i="1"/>
  <c r="D12386" i="1"/>
  <c r="E12386" i="1"/>
  <c r="D12387" i="1"/>
  <c r="E12387" i="1"/>
  <c r="D15186" i="1"/>
  <c r="E15186" i="1"/>
  <c r="D12388" i="1"/>
  <c r="E12388" i="1"/>
  <c r="D12389" i="1"/>
  <c r="E12389" i="1"/>
  <c r="D15187" i="1"/>
  <c r="E15187" i="1"/>
  <c r="D15188" i="1"/>
  <c r="E15188" i="1"/>
  <c r="D12390" i="1"/>
  <c r="E12390" i="1"/>
  <c r="D12391" i="1"/>
  <c r="E12391" i="1"/>
  <c r="D12392" i="1"/>
  <c r="E12392" i="1"/>
  <c r="D15189" i="1"/>
  <c r="E15189" i="1"/>
  <c r="D15190" i="1"/>
  <c r="E15190" i="1"/>
  <c r="D15191" i="1"/>
  <c r="E15191" i="1"/>
  <c r="D15192" i="1"/>
  <c r="E15192" i="1"/>
  <c r="D15193" i="1"/>
  <c r="E15193" i="1"/>
  <c r="D15194" i="1"/>
  <c r="E15194" i="1"/>
  <c r="D15195" i="1"/>
  <c r="E15195" i="1"/>
  <c r="D15196" i="1"/>
  <c r="E15196" i="1"/>
  <c r="D612" i="1"/>
  <c r="E612" i="1"/>
  <c r="D15197" i="1"/>
  <c r="E15197" i="1"/>
  <c r="D15198" i="1"/>
  <c r="E15198" i="1"/>
  <c r="D15199" i="1"/>
  <c r="E15199" i="1"/>
  <c r="D15200" i="1"/>
  <c r="E15200" i="1"/>
  <c r="D15201" i="1"/>
  <c r="E15201" i="1"/>
  <c r="D15202" i="1"/>
  <c r="E15202" i="1"/>
  <c r="D15203" i="1"/>
  <c r="E15203" i="1"/>
  <c r="D15204" i="1"/>
  <c r="E15204" i="1"/>
  <c r="D15205" i="1"/>
  <c r="E15205" i="1"/>
  <c r="D15206" i="1"/>
  <c r="E15206" i="1"/>
  <c r="D15207" i="1"/>
  <c r="E15207" i="1"/>
  <c r="D15208" i="1"/>
  <c r="E15208" i="1"/>
  <c r="D15209" i="1"/>
  <c r="E15209" i="1"/>
  <c r="D12393" i="1"/>
  <c r="E12393" i="1"/>
  <c r="D12394" i="1"/>
  <c r="E12394" i="1"/>
  <c r="D12395" i="1"/>
  <c r="E12395" i="1"/>
  <c r="D12396" i="1"/>
  <c r="E12396" i="1"/>
  <c r="D15210" i="1"/>
  <c r="E15210" i="1"/>
  <c r="D15211" i="1"/>
  <c r="E15211" i="1"/>
  <c r="D15212" i="1"/>
  <c r="E15212" i="1"/>
  <c r="D15213" i="1"/>
  <c r="E15213" i="1"/>
  <c r="D15214" i="1"/>
  <c r="E15214" i="1"/>
  <c r="D15215" i="1"/>
  <c r="E15215" i="1"/>
  <c r="D613" i="1"/>
  <c r="E613" i="1"/>
  <c r="D614" i="1"/>
  <c r="E614" i="1"/>
  <c r="D15216" i="1"/>
  <c r="E15216" i="1"/>
  <c r="D15217" i="1"/>
  <c r="E15217" i="1"/>
  <c r="D12397" i="1"/>
  <c r="E12397" i="1"/>
  <c r="D15218" i="1"/>
  <c r="E15218" i="1"/>
  <c r="D15219" i="1"/>
  <c r="E15219" i="1"/>
  <c r="D15220" i="1"/>
  <c r="E15220" i="1"/>
  <c r="D15221" i="1"/>
  <c r="E15221" i="1"/>
  <c r="D615" i="1"/>
  <c r="E615" i="1"/>
  <c r="D12398" i="1"/>
  <c r="E12398" i="1"/>
  <c r="D12399" i="1"/>
  <c r="E12399" i="1"/>
  <c r="D12400" i="1"/>
  <c r="E12400" i="1"/>
  <c r="D15222" i="1"/>
  <c r="E15222" i="1"/>
  <c r="D15223" i="1"/>
  <c r="E15223" i="1"/>
  <c r="D12401" i="1"/>
  <c r="E12401" i="1"/>
  <c r="D15224" i="1"/>
  <c r="E15224" i="1"/>
  <c r="D15225" i="1"/>
  <c r="E15225" i="1"/>
  <c r="D15226" i="1"/>
  <c r="E15226" i="1"/>
  <c r="D15227" i="1"/>
  <c r="E15227" i="1"/>
  <c r="D15228" i="1"/>
  <c r="E15228" i="1"/>
  <c r="D15229" i="1"/>
  <c r="E15229" i="1"/>
  <c r="D12402" i="1"/>
  <c r="E12402" i="1"/>
  <c r="D15230" i="1"/>
  <c r="E15230" i="1"/>
  <c r="D15231" i="1"/>
  <c r="E15231" i="1"/>
  <c r="D15232" i="1"/>
  <c r="E15232" i="1"/>
  <c r="D15233" i="1"/>
  <c r="E15233" i="1"/>
  <c r="D15234" i="1"/>
  <c r="E15234" i="1"/>
  <c r="D15235" i="1"/>
  <c r="E15235" i="1"/>
  <c r="D15236" i="1"/>
  <c r="E15236" i="1"/>
  <c r="D15237" i="1"/>
  <c r="E15237" i="1"/>
  <c r="D15238" i="1"/>
  <c r="E15238" i="1"/>
  <c r="D12403" i="1"/>
  <c r="E12403" i="1"/>
  <c r="D12404" i="1"/>
  <c r="E12404" i="1"/>
  <c r="D15239" i="1"/>
  <c r="E15239" i="1"/>
  <c r="D15240" i="1"/>
  <c r="E15240" i="1"/>
  <c r="D15241" i="1"/>
  <c r="E15241" i="1"/>
  <c r="D15242" i="1"/>
  <c r="E15242" i="1"/>
  <c r="D15243" i="1"/>
  <c r="E15243" i="1"/>
  <c r="D12405" i="1"/>
  <c r="E12405" i="1"/>
  <c r="D15244" i="1"/>
  <c r="E15244" i="1"/>
  <c r="D15245" i="1"/>
  <c r="E15245" i="1"/>
  <c r="D15246" i="1"/>
  <c r="E15246" i="1"/>
  <c r="D12406" i="1"/>
  <c r="E12406" i="1"/>
  <c r="D15247" i="1"/>
  <c r="E15247" i="1"/>
  <c r="D15248" i="1"/>
  <c r="E15248" i="1"/>
  <c r="D15249" i="1"/>
  <c r="E15249" i="1"/>
  <c r="D15250" i="1"/>
  <c r="E15250" i="1"/>
  <c r="D15251" i="1"/>
  <c r="E15251" i="1"/>
  <c r="D15252" i="1"/>
  <c r="E15252" i="1"/>
  <c r="D15253" i="1"/>
  <c r="E15253" i="1"/>
  <c r="D15254" i="1"/>
  <c r="E15254" i="1"/>
  <c r="D15255" i="1"/>
  <c r="E15255" i="1"/>
  <c r="D15256" i="1"/>
  <c r="E15256" i="1"/>
  <c r="D15257" i="1"/>
  <c r="E15257" i="1"/>
  <c r="D15258" i="1"/>
  <c r="E15258" i="1"/>
  <c r="D15259" i="1"/>
  <c r="E15259" i="1"/>
  <c r="D15260" i="1"/>
  <c r="E15260" i="1"/>
  <c r="D15261" i="1"/>
  <c r="E15261" i="1"/>
  <c r="D15262" i="1"/>
  <c r="E15262" i="1"/>
  <c r="D15263" i="1"/>
  <c r="E15263" i="1"/>
  <c r="D15264" i="1"/>
  <c r="E15264" i="1"/>
  <c r="D15265" i="1"/>
  <c r="E15265" i="1"/>
  <c r="D15266" i="1"/>
  <c r="E15266" i="1"/>
  <c r="D15267" i="1"/>
  <c r="E15267" i="1"/>
  <c r="D15268" i="1"/>
  <c r="E15268" i="1"/>
  <c r="D15269" i="1"/>
  <c r="E15269" i="1"/>
  <c r="D15270" i="1"/>
  <c r="E15270" i="1"/>
  <c r="D15271" i="1"/>
  <c r="E15271" i="1"/>
  <c r="D13674" i="1"/>
  <c r="E13674" i="1"/>
  <c r="D12407" i="1"/>
  <c r="E12407" i="1"/>
  <c r="D12408" i="1"/>
  <c r="E12408" i="1"/>
  <c r="D15272" i="1"/>
  <c r="E15272" i="1"/>
  <c r="D15273" i="1"/>
  <c r="E15273" i="1"/>
  <c r="D15274" i="1"/>
  <c r="E15274" i="1"/>
  <c r="D15275" i="1"/>
  <c r="E15275" i="1"/>
  <c r="D15276" i="1"/>
  <c r="E15276" i="1"/>
  <c r="D15277" i="1"/>
  <c r="E15277" i="1"/>
  <c r="D12409" i="1"/>
  <c r="E12409" i="1"/>
  <c r="D12410" i="1"/>
  <c r="E12410" i="1"/>
  <c r="D13675" i="1"/>
  <c r="E13675" i="1"/>
  <c r="D15278" i="1"/>
  <c r="E15278" i="1"/>
  <c r="D15279" i="1"/>
  <c r="E15279" i="1"/>
  <c r="D15280" i="1"/>
  <c r="E15280" i="1"/>
  <c r="D15281" i="1"/>
  <c r="E15281" i="1"/>
  <c r="D15282" i="1"/>
  <c r="E15282" i="1"/>
  <c r="D15283" i="1"/>
  <c r="E15283" i="1"/>
  <c r="D616" i="1"/>
  <c r="E616" i="1"/>
  <c r="D617" i="1"/>
  <c r="E617" i="1"/>
  <c r="D12411" i="1"/>
  <c r="E12411" i="1"/>
  <c r="D15284" i="1"/>
  <c r="E15284" i="1"/>
  <c r="D12412" i="1"/>
  <c r="E12412" i="1"/>
  <c r="D12413" i="1"/>
  <c r="E12413" i="1"/>
  <c r="D13676" i="1"/>
  <c r="E13676" i="1"/>
  <c r="D618" i="1"/>
  <c r="E618" i="1"/>
  <c r="D619" i="1"/>
  <c r="E619" i="1"/>
  <c r="D15285" i="1"/>
  <c r="E15285" i="1"/>
  <c r="D15286" i="1"/>
  <c r="E15286" i="1"/>
  <c r="D15287" i="1"/>
  <c r="E15287" i="1"/>
  <c r="D15288" i="1"/>
  <c r="E15288" i="1"/>
  <c r="D15289" i="1"/>
  <c r="E15289" i="1"/>
  <c r="D15290" i="1"/>
  <c r="E15290" i="1"/>
  <c r="D12414" i="1"/>
  <c r="E12414" i="1"/>
  <c r="D15291" i="1"/>
  <c r="E15291" i="1"/>
  <c r="D15292" i="1"/>
  <c r="E15292" i="1"/>
  <c r="D15293" i="1"/>
  <c r="E15293" i="1"/>
  <c r="D15294" i="1"/>
  <c r="E15294" i="1"/>
  <c r="D15295" i="1"/>
  <c r="E15295" i="1"/>
  <c r="D15296" i="1"/>
  <c r="E15296" i="1"/>
  <c r="D620" i="1"/>
  <c r="E620" i="1"/>
  <c r="D621" i="1"/>
  <c r="E621" i="1"/>
  <c r="D622" i="1"/>
  <c r="E622" i="1"/>
  <c r="D623" i="1"/>
  <c r="E623" i="1"/>
  <c r="D15297" i="1"/>
  <c r="E15297" i="1"/>
  <c r="D624" i="1"/>
  <c r="E624" i="1"/>
  <c r="D12415" i="1"/>
  <c r="E12415" i="1"/>
  <c r="D15298" i="1"/>
  <c r="E15298" i="1"/>
  <c r="D15299" i="1"/>
  <c r="E15299" i="1"/>
  <c r="D12416" i="1"/>
  <c r="E12416" i="1"/>
  <c r="D625" i="1"/>
  <c r="E625" i="1"/>
  <c r="D626" i="1"/>
  <c r="E626" i="1"/>
  <c r="D627" i="1"/>
  <c r="E627" i="1"/>
  <c r="D15300" i="1"/>
  <c r="E15300" i="1"/>
  <c r="D628" i="1"/>
  <c r="E628" i="1"/>
  <c r="D629" i="1"/>
  <c r="E629" i="1"/>
  <c r="D15301" i="1"/>
  <c r="E15301" i="1"/>
  <c r="D15302" i="1"/>
  <c r="E15302" i="1"/>
  <c r="D630" i="1"/>
  <c r="E630" i="1"/>
  <c r="D15303" i="1"/>
  <c r="E15303" i="1"/>
  <c r="D12417" i="1"/>
  <c r="E12417" i="1"/>
  <c r="D12418" i="1"/>
  <c r="E12418" i="1"/>
  <c r="D15304" i="1"/>
  <c r="E15304" i="1"/>
  <c r="D15305" i="1"/>
  <c r="E15305" i="1"/>
  <c r="D15306" i="1"/>
  <c r="E15306" i="1"/>
  <c r="D15307" i="1"/>
  <c r="E15307" i="1"/>
  <c r="D15308" i="1"/>
  <c r="E15308" i="1"/>
  <c r="D15309" i="1"/>
  <c r="E15309" i="1"/>
  <c r="D15310" i="1"/>
  <c r="E15310" i="1"/>
  <c r="D15311" i="1"/>
  <c r="E15311" i="1"/>
  <c r="D15312" i="1"/>
  <c r="E15312" i="1"/>
  <c r="D15313" i="1"/>
  <c r="E15313" i="1"/>
  <c r="D15314" i="1"/>
  <c r="E15314" i="1"/>
  <c r="D15315" i="1"/>
  <c r="E15315" i="1"/>
  <c r="D15316" i="1"/>
  <c r="E15316" i="1"/>
  <c r="D15317" i="1"/>
  <c r="E15317" i="1"/>
  <c r="D15318" i="1"/>
  <c r="E15318" i="1"/>
  <c r="D15319" i="1"/>
  <c r="E15319" i="1"/>
  <c r="D15320" i="1"/>
  <c r="E15320" i="1"/>
  <c r="D15321" i="1"/>
  <c r="E15321" i="1"/>
  <c r="D15322" i="1"/>
  <c r="E15322" i="1"/>
  <c r="D15323" i="1"/>
  <c r="E15323" i="1"/>
  <c r="D15324" i="1"/>
  <c r="E15324" i="1"/>
  <c r="D15325" i="1"/>
  <c r="E15325" i="1"/>
  <c r="D15326" i="1"/>
  <c r="E15326" i="1"/>
  <c r="D15327" i="1"/>
  <c r="E15327" i="1"/>
  <c r="D15328" i="1"/>
  <c r="E15328" i="1"/>
  <c r="D15329" i="1"/>
  <c r="E15329" i="1"/>
  <c r="D631" i="1"/>
  <c r="E631" i="1"/>
  <c r="D15330" i="1"/>
  <c r="E15330" i="1"/>
  <c r="D15331" i="1"/>
  <c r="E15331" i="1"/>
  <c r="D15332" i="1"/>
  <c r="E15332" i="1"/>
  <c r="D12419" i="1"/>
  <c r="E12419" i="1"/>
  <c r="D15333" i="1"/>
  <c r="E15333" i="1"/>
  <c r="D15334" i="1"/>
  <c r="E15334" i="1"/>
  <c r="D12420" i="1"/>
  <c r="E12420" i="1"/>
  <c r="D13677" i="1"/>
  <c r="E13677" i="1"/>
  <c r="D15335" i="1"/>
  <c r="E15335" i="1"/>
  <c r="D632" i="1"/>
  <c r="E632" i="1"/>
  <c r="D12421" i="1"/>
  <c r="E12421" i="1"/>
  <c r="D15336" i="1"/>
  <c r="E15336" i="1"/>
  <c r="D15337" i="1"/>
  <c r="E15337" i="1"/>
  <c r="D15338" i="1"/>
  <c r="E15338" i="1"/>
  <c r="D15339" i="1"/>
  <c r="E15339" i="1"/>
  <c r="D633" i="1"/>
  <c r="E633" i="1"/>
  <c r="D15340" i="1"/>
  <c r="E15340" i="1"/>
  <c r="D12422" i="1"/>
  <c r="E12422" i="1"/>
  <c r="D12423" i="1"/>
  <c r="E12423" i="1"/>
  <c r="D12424" i="1"/>
  <c r="E12424" i="1"/>
  <c r="D15341" i="1"/>
  <c r="E15341" i="1"/>
  <c r="D15342" i="1"/>
  <c r="E15342" i="1"/>
  <c r="D15343" i="1"/>
  <c r="E15343" i="1"/>
  <c r="D15344" i="1"/>
  <c r="E15344" i="1"/>
  <c r="D15345" i="1"/>
  <c r="E15345" i="1"/>
  <c r="D15346" i="1"/>
  <c r="E15346" i="1"/>
  <c r="D15347" i="1"/>
  <c r="E15347" i="1"/>
  <c r="D15348" i="1"/>
  <c r="E15348" i="1"/>
  <c r="D13678" i="1"/>
  <c r="E13678" i="1"/>
  <c r="D15349" i="1"/>
  <c r="E15349" i="1"/>
  <c r="D15350" i="1"/>
  <c r="E15350" i="1"/>
  <c r="D12425" i="1"/>
  <c r="E12425" i="1"/>
  <c r="D12426" i="1"/>
  <c r="E12426" i="1"/>
  <c r="D15351" i="1"/>
  <c r="E15351" i="1"/>
  <c r="D15352" i="1"/>
  <c r="E15352" i="1"/>
  <c r="D15353" i="1"/>
  <c r="E15353" i="1"/>
  <c r="D15354" i="1"/>
  <c r="E15354" i="1"/>
  <c r="D15355" i="1"/>
  <c r="E15355" i="1"/>
  <c r="D15356" i="1"/>
  <c r="E15356" i="1"/>
  <c r="D12427" i="1"/>
  <c r="E12427" i="1"/>
  <c r="D15357" i="1"/>
  <c r="E15357" i="1"/>
  <c r="D15358" i="1"/>
  <c r="E15358" i="1"/>
  <c r="D634" i="1"/>
  <c r="E634" i="1"/>
  <c r="D15359" i="1"/>
  <c r="E15359" i="1"/>
  <c r="D15360" i="1"/>
  <c r="E15360" i="1"/>
  <c r="D12428" i="1"/>
  <c r="E12428" i="1"/>
  <c r="D12429" i="1"/>
  <c r="E12429" i="1"/>
  <c r="D12430" i="1"/>
  <c r="E12430" i="1"/>
  <c r="D12431" i="1"/>
  <c r="E12431" i="1"/>
  <c r="D15361" i="1"/>
  <c r="E15361" i="1"/>
  <c r="D15362" i="1"/>
  <c r="E15362" i="1"/>
  <c r="D15363" i="1"/>
  <c r="E15363" i="1"/>
  <c r="D15364" i="1"/>
  <c r="E15364" i="1"/>
  <c r="D15365" i="1"/>
  <c r="E15365" i="1"/>
  <c r="D15366" i="1"/>
  <c r="E15366" i="1"/>
  <c r="D15367" i="1"/>
  <c r="E15367" i="1"/>
  <c r="D15368" i="1"/>
  <c r="E15368" i="1"/>
  <c r="D15369" i="1"/>
  <c r="E15369" i="1"/>
  <c r="D15370" i="1"/>
  <c r="E15370" i="1"/>
  <c r="D635" i="1"/>
  <c r="E635" i="1"/>
  <c r="D636" i="1"/>
  <c r="E636" i="1"/>
  <c r="D15371" i="1"/>
  <c r="E15371" i="1"/>
  <c r="D15372" i="1"/>
  <c r="E15372" i="1"/>
  <c r="D15373" i="1"/>
  <c r="E15373" i="1"/>
  <c r="D15374" i="1"/>
  <c r="E15374" i="1"/>
  <c r="D15375" i="1"/>
  <c r="E15375" i="1"/>
  <c r="D12432" i="1"/>
  <c r="E12432" i="1"/>
  <c r="D15376" i="1"/>
  <c r="E15376" i="1"/>
  <c r="D15377" i="1"/>
  <c r="E15377" i="1"/>
  <c r="D15378" i="1"/>
  <c r="E15378" i="1"/>
  <c r="D15379" i="1"/>
  <c r="E15379" i="1"/>
</calcChain>
</file>

<file path=xl/sharedStrings.xml><?xml version="1.0" encoding="utf-8"?>
<sst xmlns="http://schemas.openxmlformats.org/spreadsheetml/2006/main" count="52535" uniqueCount="32667">
  <si>
    <t>業種名</t>
  </si>
  <si>
    <t>許可年月日</t>
  </si>
  <si>
    <t>="食事処”もりしげ”"</t>
  </si>
  <si>
    <t>="ダイニングキッチン”ちゃあ”"</t>
  </si>
  <si>
    <t>="“みまき”"</t>
  </si>
  <si>
    <t>食堂</t>
  </si>
  <si>
    <t>="ぱんやき小屋　“こっぺぱん”"</t>
  </si>
  <si>
    <t>="故郷コンビニ“よらんかな”"</t>
  </si>
  <si>
    <t>渡辺悟</t>
  </si>
  <si>
    <t>株式会社マクレル</t>
  </si>
  <si>
    <t>FVジャパン株式会社</t>
  </si>
  <si>
    <t>NPO法人　ひらおぎ</t>
  </si>
  <si>
    <t>馬場直隆</t>
  </si>
  <si>
    <t>株式会社夢アグリ</t>
  </si>
  <si>
    <t>甫足千草</t>
  </si>
  <si>
    <t>岩永竜美</t>
  </si>
  <si>
    <t>矢原博之</t>
  </si>
  <si>
    <t>坂本洋子</t>
  </si>
  <si>
    <t>安岡穂</t>
  </si>
  <si>
    <t>泉田茂代</t>
  </si>
  <si>
    <t>（有）サンライスフーズテルヌマ</t>
  </si>
  <si>
    <t>有限会社井寺スッポン養殖場</t>
  </si>
  <si>
    <t>伊藤月子</t>
  </si>
  <si>
    <t>平田陽一</t>
  </si>
  <si>
    <t>吉里ヒロコ</t>
  </si>
  <si>
    <t>村川暁子</t>
  </si>
  <si>
    <t>村井健次</t>
  </si>
  <si>
    <t>株式会社　三勢</t>
  </si>
  <si>
    <t>山部絵理</t>
  </si>
  <si>
    <t>森嶋美智子</t>
  </si>
  <si>
    <t>中村豊美</t>
  </si>
  <si>
    <t>草本龍也</t>
  </si>
  <si>
    <t>高田大一郎</t>
  </si>
  <si>
    <t>原口七七子</t>
  </si>
  <si>
    <t>鹿本農業協同組合</t>
  </si>
  <si>
    <t>株式会社　鹿本町振興公社</t>
  </si>
  <si>
    <t>古江芳文</t>
  </si>
  <si>
    <t>中島成美</t>
  </si>
  <si>
    <t>井手美由紀</t>
  </si>
  <si>
    <t>株式会社　花富亭</t>
  </si>
  <si>
    <t>西元賢一郎</t>
  </si>
  <si>
    <t>有限会社　こだわり亭</t>
  </si>
  <si>
    <t>有限会社　山鹿温泉寿三</t>
  </si>
  <si>
    <t>早田英三</t>
  </si>
  <si>
    <t>馬場文恵</t>
  </si>
  <si>
    <t>株式会社ジャパンビバレッジホールディングス</t>
  </si>
  <si>
    <t>株式会社　ドラッグストアモリ</t>
  </si>
  <si>
    <t>中島孝二</t>
  </si>
  <si>
    <t>坂田英二</t>
  </si>
  <si>
    <t>園田美和</t>
  </si>
  <si>
    <t>上村紘平</t>
  </si>
  <si>
    <t>田上知子</t>
  </si>
  <si>
    <t>竹内儀次</t>
  </si>
  <si>
    <t>ブリーズベイオペレーション６号株式会社</t>
  </si>
  <si>
    <t>有馬桂子</t>
  </si>
  <si>
    <t>米村すみ</t>
  </si>
  <si>
    <t>酒井孝允</t>
  </si>
  <si>
    <t>株式会社　精養軒</t>
  </si>
  <si>
    <t>高木裕</t>
  </si>
  <si>
    <t>有限会社やまと</t>
  </si>
  <si>
    <t>大林美喜子</t>
  </si>
  <si>
    <t>入江文江</t>
  </si>
  <si>
    <t>堀川常善</t>
  </si>
  <si>
    <t>荒木謙一</t>
  </si>
  <si>
    <t>坂本あい子</t>
  </si>
  <si>
    <t>永沼賢志</t>
  </si>
  <si>
    <t>西牟田昭武</t>
  </si>
  <si>
    <t>有木道広</t>
  </si>
  <si>
    <t>富田峯子</t>
  </si>
  <si>
    <t>瀬口久代</t>
  </si>
  <si>
    <t>池田正秀</t>
  </si>
  <si>
    <t>満井露子</t>
  </si>
  <si>
    <t>米加田明廣</t>
  </si>
  <si>
    <t>有限会社　ディア・カンパニー</t>
  </si>
  <si>
    <t>有限会社　恵荘</t>
  </si>
  <si>
    <t>特定非営利活動法人　やまが元気倶楽部</t>
  </si>
  <si>
    <t>ライフワークサポート(株)</t>
  </si>
  <si>
    <t>SemwalVijay</t>
  </si>
  <si>
    <t>松本とみ子</t>
  </si>
  <si>
    <t>中島常治</t>
  </si>
  <si>
    <t>大阪惣菜株式会社</t>
  </si>
  <si>
    <t>熊本博文</t>
  </si>
  <si>
    <t>粟津美知子</t>
  </si>
  <si>
    <t>藤本敏継</t>
  </si>
  <si>
    <t>福田富子</t>
  </si>
  <si>
    <t>田中美香</t>
  </si>
  <si>
    <t>有働佳史</t>
  </si>
  <si>
    <t>井手由美子</t>
  </si>
  <si>
    <t>有限会社有明乳業</t>
  </si>
  <si>
    <t>芹井朝生</t>
  </si>
  <si>
    <t>小川信雄</t>
  </si>
  <si>
    <t>株式会社　サン・ミールサプライ</t>
  </si>
  <si>
    <t>株式会社ヒライ</t>
  </si>
  <si>
    <t>株式会社　アタックスマート</t>
  </si>
  <si>
    <t>有限会社　喜久家</t>
  </si>
  <si>
    <t>水田鏡子</t>
  </si>
  <si>
    <t>猪口芳文</t>
  </si>
  <si>
    <t>牛嶋竜一</t>
  </si>
  <si>
    <t>Rooms株式会社</t>
  </si>
  <si>
    <t>竹本時夫</t>
  </si>
  <si>
    <t>古賀紀央</t>
  </si>
  <si>
    <t>松岡静也</t>
  </si>
  <si>
    <t>一般財団法人　山鹿市地域振興公社</t>
  </si>
  <si>
    <t>平山温泉観光協会</t>
  </si>
  <si>
    <t>三浦理恵子</t>
  </si>
  <si>
    <t>隈部佐代子</t>
  </si>
  <si>
    <t>大江快士</t>
  </si>
  <si>
    <t>木下貴裕</t>
  </si>
  <si>
    <t>吉里福子</t>
  </si>
  <si>
    <t>特定非営利活動法人　くたみ渋うちわ会</t>
  </si>
  <si>
    <t>丸亀醤油株式会社</t>
  </si>
  <si>
    <t>永田英隆</t>
  </si>
  <si>
    <t>有限会社平山湯蔵</t>
  </si>
  <si>
    <t>池田醤油有限会社</t>
  </si>
  <si>
    <t>有限会社　泉水園</t>
  </si>
  <si>
    <t>大熊清春</t>
  </si>
  <si>
    <t>合同会社アサヒ</t>
  </si>
  <si>
    <t>上野和代</t>
  </si>
  <si>
    <t>株式会社　平川燃料</t>
  </si>
  <si>
    <t>倉田憲</t>
  </si>
  <si>
    <t>合同会社　Ｋ＆Ｈ</t>
  </si>
  <si>
    <t>東福子</t>
  </si>
  <si>
    <t>前田隆文</t>
  </si>
  <si>
    <t>有限会社上田建設</t>
  </si>
  <si>
    <t>株式会社　木村商店</t>
  </si>
  <si>
    <t>株式会社エル・シー・フード</t>
  </si>
  <si>
    <t>日清医療食品株式会社</t>
  </si>
  <si>
    <t>株式会社パストラル</t>
  </si>
  <si>
    <t>株式会社リロバケーションズ</t>
  </si>
  <si>
    <t>渡辺満</t>
  </si>
  <si>
    <t>田口勝一</t>
  </si>
  <si>
    <t>鯖江千恵</t>
  </si>
  <si>
    <t>千代の園酒造株式会社</t>
  </si>
  <si>
    <t>株式会社　スリーアローズ</t>
  </si>
  <si>
    <t>（有）木屋食品工業</t>
  </si>
  <si>
    <t>鬼塚美保</t>
  </si>
  <si>
    <t>桑原伸治</t>
  </si>
  <si>
    <t>村上泰則</t>
  </si>
  <si>
    <t>一般社団法人ひらおぎ会</t>
  </si>
  <si>
    <t>株式会社仁将</t>
  </si>
  <si>
    <t>佐々木弓枝</t>
  </si>
  <si>
    <t>吉川美知代</t>
  </si>
  <si>
    <t>村上由美子</t>
  </si>
  <si>
    <t>中川幸司</t>
  </si>
  <si>
    <t>株式会社　岳間製茶</t>
  </si>
  <si>
    <t>山本ユキ子</t>
  </si>
  <si>
    <t>古川ムツミ</t>
  </si>
  <si>
    <t>中野カシ子</t>
  </si>
  <si>
    <t>岸野富美代</t>
  </si>
  <si>
    <t>大坂和夫</t>
  </si>
  <si>
    <t>草野俐</t>
  </si>
  <si>
    <t>野村たよ子</t>
  </si>
  <si>
    <t>株式会社ならのさこ養生温泉</t>
  </si>
  <si>
    <t>古閑健一</t>
  </si>
  <si>
    <t>星子富子</t>
  </si>
  <si>
    <t>有限会社三栄商会</t>
  </si>
  <si>
    <t>合同会社Ｋ２企画</t>
  </si>
  <si>
    <t>株式会社坪井食品</t>
  </si>
  <si>
    <t>小笠原強</t>
  </si>
  <si>
    <t>合同会社　八大</t>
  </si>
  <si>
    <t>緒方裕二</t>
  </si>
  <si>
    <t>宮崎久美子</t>
  </si>
  <si>
    <t>合資会社リエゾン</t>
  </si>
  <si>
    <t>小材忠治</t>
  </si>
  <si>
    <t>株式会社プラザコンダクター</t>
  </si>
  <si>
    <t>株式会社アペックス西日本</t>
  </si>
  <si>
    <t>株式会社　内野</t>
  </si>
  <si>
    <t>シモ・エンタープライズ株式会社</t>
  </si>
  <si>
    <t>有限会社　幸</t>
  </si>
  <si>
    <t>熊本ワインファーム株式会社</t>
  </si>
  <si>
    <t>株式会社　アペックス西日本</t>
  </si>
  <si>
    <t>東和行</t>
  </si>
  <si>
    <t>中野由香</t>
  </si>
  <si>
    <t>横手靖之</t>
  </si>
  <si>
    <t>角田恵二郎</t>
  </si>
  <si>
    <t>石橋美智子</t>
  </si>
  <si>
    <t>島田富美代</t>
  </si>
  <si>
    <t>松見康祐</t>
  </si>
  <si>
    <t>野方文恵</t>
  </si>
  <si>
    <t>山本純子</t>
  </si>
  <si>
    <t>五郎丸祐介</t>
  </si>
  <si>
    <t>改善グル－プくりのみ会会長飯川　睦子</t>
  </si>
  <si>
    <t>大坪恵理子</t>
  </si>
  <si>
    <t>ＮＰＯ法人　ブレス</t>
  </si>
  <si>
    <t>社会福祉法人　はるかぜ会</t>
  </si>
  <si>
    <t>有限会社　恵　荘</t>
  </si>
  <si>
    <t>本田哲美</t>
  </si>
  <si>
    <t>古川美和</t>
  </si>
  <si>
    <t>山下由貴子</t>
  </si>
  <si>
    <t>久保田竜也</t>
  </si>
  <si>
    <t>中原正志</t>
  </si>
  <si>
    <t>原田勇</t>
  </si>
  <si>
    <t>倉斗紀子</t>
  </si>
  <si>
    <t>有限会社いまむら</t>
  </si>
  <si>
    <t>荒木桂眞</t>
  </si>
  <si>
    <t>長谷川仁</t>
  </si>
  <si>
    <t>株式会社くまもとＤＭＣ</t>
  </si>
  <si>
    <t>株式会社　小栗郷</t>
  </si>
  <si>
    <t>石橋里美</t>
  </si>
  <si>
    <t>株式会社YMプランニング</t>
  </si>
  <si>
    <t>庄山里依子</t>
  </si>
  <si>
    <t>山本榮子</t>
  </si>
  <si>
    <t>福島富子</t>
  </si>
  <si>
    <t>松田昌光</t>
  </si>
  <si>
    <t>大熊清人</t>
  </si>
  <si>
    <t>有限会社　サンパレス松坂</t>
  </si>
  <si>
    <t>熊谷英憲</t>
  </si>
  <si>
    <t>新堀真由美</t>
  </si>
  <si>
    <t>有限会社パティスリーのなか</t>
  </si>
  <si>
    <t>藤本すみ子</t>
  </si>
  <si>
    <t>株式会社イワシタ</t>
  </si>
  <si>
    <t>杉秀子</t>
  </si>
  <si>
    <t>井上里佳</t>
  </si>
  <si>
    <t>常岡広国</t>
  </si>
  <si>
    <t>有限会社　火の国</t>
  </si>
  <si>
    <t>野口昭政</t>
  </si>
  <si>
    <t>松房忠夫</t>
  </si>
  <si>
    <t>荒木健二</t>
  </si>
  <si>
    <t>黒川優子</t>
  </si>
  <si>
    <t>稗島孝文</t>
  </si>
  <si>
    <t>鹿子木千恵美</t>
  </si>
  <si>
    <t>鹿本酪農農業協同組合</t>
  </si>
  <si>
    <t>熊本県養鶏農業協同組合</t>
  </si>
  <si>
    <t>増田正寿</t>
  </si>
  <si>
    <t>山本征子</t>
  </si>
  <si>
    <t>株式会社ライジングスター</t>
  </si>
  <si>
    <t>村上真一</t>
  </si>
  <si>
    <t>霍川溜</t>
  </si>
  <si>
    <t>浦田ひとみ</t>
  </si>
  <si>
    <t>株式会社　山や</t>
  </si>
  <si>
    <t>戸川謙</t>
  </si>
  <si>
    <t>株式会社ジョイフル西九州</t>
  </si>
  <si>
    <t>有限会社　佐とう製茶</t>
  </si>
  <si>
    <t>ミヤタ株式会社</t>
  </si>
  <si>
    <t>田中晶子</t>
  </si>
  <si>
    <t>齊木邦子</t>
  </si>
  <si>
    <t>平山温泉組合</t>
  </si>
  <si>
    <t>松永由美子</t>
  </si>
  <si>
    <t>株式会社　あんず</t>
  </si>
  <si>
    <t>株式会社北原産業</t>
  </si>
  <si>
    <t>春木なおみ</t>
  </si>
  <si>
    <t xml:space="preserve"> 上月守</t>
  </si>
  <si>
    <t>福山千賀子</t>
  </si>
  <si>
    <t>佐野木良兼</t>
  </si>
  <si>
    <t>米山産業株式会社</t>
  </si>
  <si>
    <t xml:space="preserve"> 立山洋</t>
  </si>
  <si>
    <t>有限会社　原田食品製造所</t>
  </si>
  <si>
    <t>古田美生子</t>
  </si>
  <si>
    <t>株式会社八千代</t>
  </si>
  <si>
    <t>平井信子</t>
  </si>
  <si>
    <t>豆塚愛子</t>
  </si>
  <si>
    <t>藤本美幸</t>
  </si>
  <si>
    <t>株式会社ロッキー</t>
  </si>
  <si>
    <t>谷本雄二</t>
  </si>
  <si>
    <t>勢田孝一</t>
  </si>
  <si>
    <t>有限会社フーズ浅尾</t>
  </si>
  <si>
    <t>有限会社　原食品</t>
  </si>
  <si>
    <t>坂田良子</t>
  </si>
  <si>
    <t>中原ひろみ</t>
  </si>
  <si>
    <t>株式会社ゆめマート熊本</t>
  </si>
  <si>
    <t>大竹磨</t>
  </si>
  <si>
    <t>農事組合法人　庄の夢</t>
  </si>
  <si>
    <t>株式会社　めん食</t>
  </si>
  <si>
    <t>福山節子</t>
  </si>
  <si>
    <t>前田美子</t>
  </si>
  <si>
    <t>坂本泰祐</t>
  </si>
  <si>
    <t>熊本県立鹿本農業高等学校</t>
  </si>
  <si>
    <t>青木朋美</t>
  </si>
  <si>
    <t>薮内純子</t>
  </si>
  <si>
    <t>株式会社　ＨＡＳＵＮＯ音</t>
  </si>
  <si>
    <t>株式会社　コスモス薬品</t>
  </si>
  <si>
    <t>株式会社　清流荘</t>
  </si>
  <si>
    <t>工藤誠</t>
  </si>
  <si>
    <t>株式会社　ゼコー</t>
  </si>
  <si>
    <t>荻由紀江</t>
  </si>
  <si>
    <t>白木浩伸</t>
  </si>
  <si>
    <t>西田清一</t>
  </si>
  <si>
    <t>株式会社ウエスト</t>
  </si>
  <si>
    <t>草野きよみ</t>
  </si>
  <si>
    <t>石田はま子</t>
  </si>
  <si>
    <t>豊田和子</t>
  </si>
  <si>
    <t>川俣オリツ</t>
  </si>
  <si>
    <t>社方静代</t>
  </si>
  <si>
    <t>一法師功典</t>
  </si>
  <si>
    <t>福田稔久</t>
  </si>
  <si>
    <t>大坂やよい</t>
  </si>
  <si>
    <t>前田一義</t>
  </si>
  <si>
    <t>飯川愛</t>
  </si>
  <si>
    <t>上田博子</t>
  </si>
  <si>
    <t>中島京子</t>
  </si>
  <si>
    <t>株式会社　佐々木冷菓</t>
  </si>
  <si>
    <t>佐藤明香</t>
  </si>
  <si>
    <t>迫田康弘</t>
  </si>
  <si>
    <t>太田黒周二</t>
  </si>
  <si>
    <t>ダイレックス株式会社</t>
  </si>
  <si>
    <t xml:space="preserve"> 垂水和博</t>
  </si>
  <si>
    <t>株式会社九州セイムス</t>
  </si>
  <si>
    <t>株式会社トライアルカンパニー</t>
  </si>
  <si>
    <t>吉里友香</t>
  </si>
  <si>
    <t>幸村雅文</t>
  </si>
  <si>
    <t>マイライフホールディングス株式会社</t>
  </si>
  <si>
    <t>坂元和久</t>
  </si>
  <si>
    <t>坂田雅彬</t>
  </si>
  <si>
    <t>富田久江</t>
  </si>
  <si>
    <t>有限会社むら本</t>
  </si>
  <si>
    <t>石原知子</t>
  </si>
  <si>
    <t>横手啓介</t>
  </si>
  <si>
    <t>城美子</t>
  </si>
  <si>
    <t>林田克広</t>
  </si>
  <si>
    <t>（資）岡崎商店</t>
  </si>
  <si>
    <t>株式会社誠工社</t>
  </si>
  <si>
    <t>眞生産業有限会社</t>
  </si>
  <si>
    <t>安部良一</t>
  </si>
  <si>
    <t>木下鈴子</t>
  </si>
  <si>
    <t>株式会社黒潮市場</t>
  </si>
  <si>
    <t>九州惣菜株式会社</t>
  </si>
  <si>
    <t>高倉生盛</t>
  </si>
  <si>
    <t>杉富男</t>
  </si>
  <si>
    <t>山品壽美子</t>
  </si>
  <si>
    <t>本田徹</t>
  </si>
  <si>
    <t>上田美穂子</t>
  </si>
  <si>
    <t>中島登美広</t>
  </si>
  <si>
    <t>株式会社グラッチェ　フォルテ</t>
  </si>
  <si>
    <t>中村絹二</t>
  </si>
  <si>
    <t>弓掛啓子</t>
  </si>
  <si>
    <t>橋本淳</t>
  </si>
  <si>
    <t>有限会社　華舞</t>
  </si>
  <si>
    <t>鹿子木明美</t>
  </si>
  <si>
    <t>松本法明</t>
  </si>
  <si>
    <t>髙濵敏</t>
  </si>
  <si>
    <t>有限会社グルメ倶楽部</t>
  </si>
  <si>
    <t>柿内敏治</t>
  </si>
  <si>
    <t>樋口美保</t>
  </si>
  <si>
    <t>力武真徳</t>
  </si>
  <si>
    <t>栗原繁広</t>
  </si>
  <si>
    <t>齋藤英二</t>
  </si>
  <si>
    <t>合同会社　翔進</t>
  </si>
  <si>
    <t>芹川眞智子</t>
  </si>
  <si>
    <t>垣田みつき</t>
  </si>
  <si>
    <t>森山久美公</t>
  </si>
  <si>
    <t>関戸富美</t>
  </si>
  <si>
    <t>（株）ポポラーレグループ</t>
  </si>
  <si>
    <t>益田梶子</t>
  </si>
  <si>
    <t>鏡浩太郎</t>
  </si>
  <si>
    <t>野間田隆</t>
  </si>
  <si>
    <t>坂田国光</t>
  </si>
  <si>
    <t>有限会社　寺田鮮魚</t>
  </si>
  <si>
    <t>松葉倫代</t>
  </si>
  <si>
    <t>有限会社　熊野精肉店</t>
  </si>
  <si>
    <t>有限会社馬さしの郷民守</t>
  </si>
  <si>
    <t>国本正義</t>
  </si>
  <si>
    <t>川上末雄</t>
  </si>
  <si>
    <t>甫足美智枝</t>
  </si>
  <si>
    <t>岩崎美月</t>
  </si>
  <si>
    <t>渡邊茂春</t>
  </si>
  <si>
    <t>後藤康代</t>
  </si>
  <si>
    <t>井手満</t>
  </si>
  <si>
    <t>角田正己</t>
  </si>
  <si>
    <t>黒田サワ子</t>
  </si>
  <si>
    <t>中島祺高</t>
  </si>
  <si>
    <t>千田貴司</t>
  </si>
  <si>
    <t>内藤ミチヨ</t>
  </si>
  <si>
    <t>（有）秋葉ビル</t>
  </si>
  <si>
    <t>野中敏博</t>
  </si>
  <si>
    <t>牛島大輝</t>
  </si>
  <si>
    <t>田島伸一</t>
  </si>
  <si>
    <t>西村二三夫</t>
  </si>
  <si>
    <t>株式会社　不二家</t>
  </si>
  <si>
    <t>平千鶴</t>
  </si>
  <si>
    <t>荒木喜代美</t>
  </si>
  <si>
    <t>株式会社ｶﾘｰﾉﾋﾞｼﾞﾈｽｻﾎﾟｰﾄ</t>
  </si>
  <si>
    <t>野中美雪</t>
  </si>
  <si>
    <t>森繁利</t>
  </si>
  <si>
    <t>竹下由紀江</t>
  </si>
  <si>
    <t>南国厚生有限会社</t>
  </si>
  <si>
    <t>小田成子</t>
  </si>
  <si>
    <t>大渕春代</t>
  </si>
  <si>
    <t>福本智和</t>
  </si>
  <si>
    <t>栃原栄一</t>
  </si>
  <si>
    <t>株式会社フーズクリエーション</t>
  </si>
  <si>
    <t>立花純也</t>
  </si>
  <si>
    <t>上田健司</t>
  </si>
  <si>
    <t>内藤ゆかり</t>
  </si>
  <si>
    <t>有限会社真生堂</t>
  </si>
  <si>
    <t>立山ミヨコ</t>
  </si>
  <si>
    <t>株式会社　サンドラッグ</t>
  </si>
  <si>
    <t>村上留美子</t>
  </si>
  <si>
    <t>中井サキ子</t>
  </si>
  <si>
    <t>原田啓二</t>
  </si>
  <si>
    <t>株式会社マイライフ</t>
  </si>
  <si>
    <t>有限会社　新寿し</t>
  </si>
  <si>
    <t>中園哲嗣</t>
  </si>
  <si>
    <t>原田光晴</t>
  </si>
  <si>
    <t>有限会社ダブル・ムーン・コーポレーション</t>
  </si>
  <si>
    <t>株式会社マルハンダイニング</t>
  </si>
  <si>
    <t>株式会社内田物産</t>
  </si>
  <si>
    <t>坂本信子</t>
  </si>
  <si>
    <t>有限会社まつもと</t>
  </si>
  <si>
    <t>松田富士子</t>
  </si>
  <si>
    <t>主計徳昭</t>
  </si>
  <si>
    <t>有限会社橋口屋</t>
  </si>
  <si>
    <t>杉浩</t>
  </si>
  <si>
    <t>株式会社ほうせんか</t>
  </si>
  <si>
    <t>木庭洋子</t>
  </si>
  <si>
    <t>社会福祉法人　平成会</t>
  </si>
  <si>
    <t>開田素基</t>
  </si>
  <si>
    <t>谷本充史</t>
  </si>
  <si>
    <t>木村元浩</t>
  </si>
  <si>
    <t>渡辺れい子</t>
  </si>
  <si>
    <t>甲斐幸宏</t>
  </si>
  <si>
    <t>株式会社　緒方商店</t>
  </si>
  <si>
    <t>豊田真紀</t>
  </si>
  <si>
    <t>橋本崇一</t>
  </si>
  <si>
    <t>米沢由紀子</t>
  </si>
  <si>
    <t>株式会社フォレスト</t>
  </si>
  <si>
    <t>加藤健次郎</t>
  </si>
  <si>
    <t>髙野潤太朗</t>
  </si>
  <si>
    <t>小川哲一</t>
  </si>
  <si>
    <t>株式会社shiz-en</t>
  </si>
  <si>
    <t>山木智美</t>
  </si>
  <si>
    <t>川口徳征</t>
  </si>
  <si>
    <t>熊本ヤクルト株式会社</t>
  </si>
  <si>
    <t>北浦市介</t>
  </si>
  <si>
    <t>松尾龍子</t>
  </si>
  <si>
    <t>山口明子</t>
  </si>
  <si>
    <t>近藤貴博</t>
  </si>
  <si>
    <t>樋口眞吾</t>
  </si>
  <si>
    <t>福永逸夫</t>
  </si>
  <si>
    <t>株式会社　前川商事</t>
  </si>
  <si>
    <t>向弘道</t>
  </si>
  <si>
    <t>入江千明</t>
  </si>
  <si>
    <t>芹川友章</t>
  </si>
  <si>
    <t>野中進</t>
  </si>
  <si>
    <t>原田靖子</t>
  </si>
  <si>
    <t>富田妙子</t>
  </si>
  <si>
    <t>猿渡幸憲</t>
  </si>
  <si>
    <t>大渕誠也</t>
  </si>
  <si>
    <t>谷川清美子</t>
  </si>
  <si>
    <t>小川食品株式会社</t>
  </si>
  <si>
    <t>有限会社　くにほ</t>
  </si>
  <si>
    <t>中原幹雄</t>
  </si>
  <si>
    <t>井上セツ子</t>
  </si>
  <si>
    <t>池上ナオヨ</t>
  </si>
  <si>
    <t>浦田オル子</t>
  </si>
  <si>
    <t>古家昭子</t>
  </si>
  <si>
    <t>森本紀</t>
  </si>
  <si>
    <t>丸山芳夫</t>
  </si>
  <si>
    <t>平井洋治</t>
  </si>
  <si>
    <t>星子咲</t>
  </si>
  <si>
    <t>青井孝子</t>
  </si>
  <si>
    <t>幸村素美</t>
  </si>
  <si>
    <t>宮崎敏子</t>
  </si>
  <si>
    <t>中嶋多美也</t>
  </si>
  <si>
    <t>イオン九州株式会社</t>
  </si>
  <si>
    <t>原田新子</t>
  </si>
  <si>
    <t>宇野尭浩</t>
  </si>
  <si>
    <t>株式会社大創産業</t>
  </si>
  <si>
    <t>特定非営利活動法人コレクティブ</t>
  </si>
  <si>
    <t>一法師ももこ</t>
  </si>
  <si>
    <t>横田賢正</t>
  </si>
  <si>
    <t>船津翔太</t>
  </si>
  <si>
    <t>Ｍ.style株式会社</t>
  </si>
  <si>
    <t>山内飼料株式会社</t>
  </si>
  <si>
    <t>株式会社　熊本チキン</t>
  </si>
  <si>
    <t>黒木佐紀</t>
  </si>
  <si>
    <t>柿内大樹</t>
  </si>
  <si>
    <t>井出亮介</t>
  </si>
  <si>
    <t>上田英次</t>
  </si>
  <si>
    <t>横手一輝</t>
  </si>
  <si>
    <t>村本英誌</t>
  </si>
  <si>
    <t>上田忠臣</t>
  </si>
  <si>
    <t>有限会社　久吾</t>
  </si>
  <si>
    <t>山木彩乃</t>
  </si>
  <si>
    <t>株式会社　西益屋</t>
  </si>
  <si>
    <t>中島和子</t>
  </si>
  <si>
    <t>一法師将實</t>
  </si>
  <si>
    <t>渡辺フミエ</t>
  </si>
  <si>
    <t>（有）栗原等商店</t>
  </si>
  <si>
    <t>田中一男</t>
  </si>
  <si>
    <t>樋口大喜</t>
  </si>
  <si>
    <t>（有）岡村産業</t>
  </si>
  <si>
    <t>星子直美</t>
  </si>
  <si>
    <t>髙野浩</t>
  </si>
  <si>
    <t>田中憲誠</t>
  </si>
  <si>
    <t>竹崎一昭</t>
  </si>
  <si>
    <t>前田純子</t>
  </si>
  <si>
    <t>倉八ミチヨ</t>
  </si>
  <si>
    <t>浜武昭子</t>
  </si>
  <si>
    <t>森光教</t>
  </si>
  <si>
    <t>株式会社広瀬食品</t>
  </si>
  <si>
    <t>中村一</t>
  </si>
  <si>
    <t>榎勝久</t>
  </si>
  <si>
    <t>丸山翔太朗</t>
  </si>
  <si>
    <t>山口百合子</t>
  </si>
  <si>
    <t>貞熊秀治</t>
  </si>
  <si>
    <t>立山峰幸</t>
  </si>
  <si>
    <t>有限会社　伊津野園芸</t>
  </si>
  <si>
    <t>株式会社　木下ＦＡＲＭ</t>
  </si>
  <si>
    <t>永野大輔</t>
  </si>
  <si>
    <t>（株）アミューズメントジャパン</t>
  </si>
  <si>
    <t>合同会社Milestone</t>
  </si>
  <si>
    <t>有限会社　青山</t>
  </si>
  <si>
    <t>髙木喜美子</t>
  </si>
  <si>
    <t>阪梨文夫</t>
  </si>
  <si>
    <t>阿部和子</t>
  </si>
  <si>
    <t>木庭一彰</t>
  </si>
  <si>
    <t>株式会社ジェム</t>
  </si>
  <si>
    <t>東洋食品株式会社</t>
  </si>
  <si>
    <t>緒方八千代</t>
  </si>
  <si>
    <t>吉里春子</t>
  </si>
  <si>
    <t>木場チトメ</t>
  </si>
  <si>
    <t>有限会社　栄太郎</t>
  </si>
  <si>
    <t>有限会社フードサービスむらかみ</t>
  </si>
  <si>
    <t>早川榮子</t>
  </si>
  <si>
    <t>平原健</t>
  </si>
  <si>
    <t>株式会社ビッグミカエル</t>
  </si>
  <si>
    <t>田上まり子</t>
  </si>
  <si>
    <t>三藤和義</t>
  </si>
  <si>
    <t>株式会社古木家</t>
  </si>
  <si>
    <t>ベストアメニティ株式会社</t>
  </si>
  <si>
    <t>国津喜久代</t>
  </si>
  <si>
    <t>佐渡奈穂美</t>
  </si>
  <si>
    <t>永沼竜一</t>
  </si>
  <si>
    <t>株式会社杉養蜂園</t>
  </si>
  <si>
    <t>株式会社　アウロラ</t>
  </si>
  <si>
    <t>株式会社うちだ屋</t>
  </si>
  <si>
    <t>熊本県畜産農業協同組合</t>
  </si>
  <si>
    <t>株式会社　ライジング・S・カンパニー</t>
  </si>
  <si>
    <t>津原昭夫</t>
  </si>
  <si>
    <t>塚本英利</t>
  </si>
  <si>
    <t>日東冷菓有限会社</t>
  </si>
  <si>
    <t>城戸眞一</t>
  </si>
  <si>
    <t>ワタキューセイモア株式会社</t>
  </si>
  <si>
    <t>株式会社ゆうき</t>
  </si>
  <si>
    <t>（有）富士ホテル</t>
  </si>
  <si>
    <t>株式会社あじまん</t>
  </si>
  <si>
    <t>西口和洋</t>
  </si>
  <si>
    <t>行徳敏</t>
  </si>
  <si>
    <t>福冨武子</t>
  </si>
  <si>
    <t>隈部英</t>
  </si>
  <si>
    <t>永井吾鶴美</t>
  </si>
  <si>
    <t>倉原貴志</t>
  </si>
  <si>
    <t>舛田茂子</t>
  </si>
  <si>
    <t>稲田ひろこ</t>
  </si>
  <si>
    <t>竹丸美知子</t>
  </si>
  <si>
    <t>緒方義弘</t>
  </si>
  <si>
    <t>隈部八惠子</t>
  </si>
  <si>
    <t>株式会社　鹿北ゴルフ倶楽部</t>
  </si>
  <si>
    <t>井悦子</t>
  </si>
  <si>
    <t>岩中桂子</t>
  </si>
  <si>
    <t>堤大介</t>
  </si>
  <si>
    <t>池田明美</t>
  </si>
  <si>
    <t>山岡寿之</t>
  </si>
  <si>
    <t>庄山慎哉</t>
  </si>
  <si>
    <t>宮脇浩史</t>
  </si>
  <si>
    <t>石貫隆史</t>
  </si>
  <si>
    <t>山本博</t>
  </si>
  <si>
    <t>宮崎睦美</t>
  </si>
  <si>
    <t>原靖</t>
  </si>
  <si>
    <t>中村裕美</t>
  </si>
  <si>
    <t>株式会社ローカルデベロップメントラボ</t>
  </si>
  <si>
    <t>平野由紀</t>
  </si>
  <si>
    <t>望月豊</t>
  </si>
  <si>
    <t>株式会社東洋食品</t>
  </si>
  <si>
    <t>株式会社東臣</t>
  </si>
  <si>
    <t>西田絵美</t>
  </si>
  <si>
    <t>古家公晴</t>
  </si>
  <si>
    <t>株式会社LEOC</t>
  </si>
  <si>
    <t>奥山鹿温泉旅館有限会社</t>
  </si>
  <si>
    <t>永田直美</t>
  </si>
  <si>
    <t>志柿尚裕</t>
  </si>
  <si>
    <t>籌慶子</t>
  </si>
  <si>
    <t>株式会社はま寿司</t>
  </si>
  <si>
    <t>宮本和明</t>
  </si>
  <si>
    <t>ＪＲ九州ファーストフーズ株式会社</t>
  </si>
  <si>
    <t>株式会社　すき家</t>
  </si>
  <si>
    <t>児玉さおり</t>
  </si>
  <si>
    <t>株式会社　レパスト</t>
  </si>
  <si>
    <t>株式会社OHS企画</t>
  </si>
  <si>
    <t xml:space="preserve"> 上田堅</t>
  </si>
  <si>
    <t>富田咲子</t>
  </si>
  <si>
    <t>宇田重利</t>
  </si>
  <si>
    <t>戸田信晴</t>
  </si>
  <si>
    <t>ＦＶジャパン株式会社</t>
  </si>
  <si>
    <t>有限会社菊陽食肉センター</t>
  </si>
  <si>
    <t>斉藤誠</t>
  </si>
  <si>
    <t>菖蒲新一郎</t>
  </si>
  <si>
    <t>SANJEEVKUMAR</t>
  </si>
  <si>
    <t>工藤恭子</t>
  </si>
  <si>
    <t xml:space="preserve"> 梅田良弘</t>
  </si>
  <si>
    <t>高梠丈夫</t>
  </si>
  <si>
    <t>石塚博子</t>
  </si>
  <si>
    <t>越猪けい子</t>
  </si>
  <si>
    <t>株式会社ナバック</t>
  </si>
  <si>
    <t>株式会社サン・ミールサプライ</t>
  </si>
  <si>
    <t>株式会社　ヒライ</t>
  </si>
  <si>
    <t>株式会社お菓子の香梅</t>
  </si>
  <si>
    <t>宮本慶憲</t>
  </si>
  <si>
    <t>高原ミネラル株式会社</t>
  </si>
  <si>
    <t>光永麻奈美</t>
  </si>
  <si>
    <t>廣瀬哲治</t>
  </si>
  <si>
    <t>南久雄</t>
  </si>
  <si>
    <t>有限会社すや村</t>
  </si>
  <si>
    <t>角田キヨミ</t>
  </si>
  <si>
    <t>有限会社凰聖</t>
  </si>
  <si>
    <t>岩下早織</t>
  </si>
  <si>
    <t>中村羊介</t>
  </si>
  <si>
    <t>小山昭典</t>
  </si>
  <si>
    <t>有限会社熊本ジェラート</t>
  </si>
  <si>
    <t>柴田瑞枝</t>
  </si>
  <si>
    <t>株式会社葉山</t>
  </si>
  <si>
    <t>濱崎兼ニ</t>
  </si>
  <si>
    <t>牛島豊成</t>
  </si>
  <si>
    <t>有限会社なんぶ</t>
  </si>
  <si>
    <t>株式会社日本ヒュウマップ</t>
  </si>
  <si>
    <t>内田勝久</t>
  </si>
  <si>
    <t>株式会社ライフ・アシスト</t>
  </si>
  <si>
    <t>古場毅</t>
  </si>
  <si>
    <t>福田和憲</t>
  </si>
  <si>
    <t>齊藤早苗</t>
  </si>
  <si>
    <t>上原国広</t>
  </si>
  <si>
    <t>松岡嘉子</t>
  </si>
  <si>
    <t>坂﨑邦憲</t>
  </si>
  <si>
    <t>合同会社HYカンパニー</t>
  </si>
  <si>
    <t>宮下嗣章</t>
  </si>
  <si>
    <t>株式会社ろのわ</t>
  </si>
  <si>
    <t xml:space="preserve"> 渡辺順一</t>
  </si>
  <si>
    <t>一甲裕喜</t>
  </si>
  <si>
    <t>株式会社ハローデイ</t>
  </si>
  <si>
    <t>ブリーズベイオペレーション２号株式会社</t>
  </si>
  <si>
    <t>株式会社一休</t>
  </si>
  <si>
    <t>井田大映子</t>
  </si>
  <si>
    <t>有限会社トップルーフ</t>
  </si>
  <si>
    <t>中内こずえ</t>
  </si>
  <si>
    <t>土居ちよみ</t>
  </si>
  <si>
    <t>大田黒淳</t>
  </si>
  <si>
    <t>重光産業株式会社</t>
  </si>
  <si>
    <t>西川祐太</t>
  </si>
  <si>
    <t>株式会社パパスアンドママス</t>
  </si>
  <si>
    <t>菊次良太</t>
  </si>
  <si>
    <t>中川功</t>
  </si>
  <si>
    <t>髙宗真琴</t>
  </si>
  <si>
    <t>中山房人</t>
  </si>
  <si>
    <t>オグラドルフィン株式会社</t>
  </si>
  <si>
    <t>株式会社　大輝</t>
  </si>
  <si>
    <t>天翔物産株式会社</t>
  </si>
  <si>
    <t>社会福祉法人　三気の会</t>
  </si>
  <si>
    <t>佐伯美貴</t>
  </si>
  <si>
    <t>山中光治</t>
  </si>
  <si>
    <t>株式会社ｼﾞｬﾊﾟﾝﾋﾞﾊﾞﾚｯｼﾞﾎｰﾙﾃﾞｨﾝｸﾞｽ</t>
  </si>
  <si>
    <t>中村修</t>
  </si>
  <si>
    <t>株式会社しんせつ屋</t>
  </si>
  <si>
    <t>高松佳代子</t>
  </si>
  <si>
    <t>渡邉志保</t>
  </si>
  <si>
    <t>株式会社フジフード</t>
  </si>
  <si>
    <t>緒方ヤヨイ</t>
  </si>
  <si>
    <t xml:space="preserve"> 上村亨美</t>
  </si>
  <si>
    <t>株式会社ぴゅあきくち</t>
  </si>
  <si>
    <t xml:space="preserve"> 田代敦子</t>
  </si>
  <si>
    <t xml:space="preserve"> 松本敏則</t>
  </si>
  <si>
    <t>元田久美</t>
  </si>
  <si>
    <t>菊池温泉観光旅館協同組合</t>
  </si>
  <si>
    <t>有限会社　砦農園</t>
  </si>
  <si>
    <t xml:space="preserve"> 緒方きみよ</t>
  </si>
  <si>
    <t>有限会社　九州商事</t>
  </si>
  <si>
    <t>合資会社本田商店</t>
  </si>
  <si>
    <t>有限会社　きくち観光物産館</t>
  </si>
  <si>
    <t>松本恵資</t>
  </si>
  <si>
    <t>高田浩二</t>
  </si>
  <si>
    <t>有限会社　釜萬</t>
  </si>
  <si>
    <t>中村栄子</t>
  </si>
  <si>
    <t>社会福祉法人青生会</t>
  </si>
  <si>
    <t>田﨑純子</t>
  </si>
  <si>
    <t xml:space="preserve"> 川俣孝子</t>
  </si>
  <si>
    <t>福島幸子</t>
  </si>
  <si>
    <t xml:space="preserve"> 松野せい子</t>
  </si>
  <si>
    <t>原田攻</t>
  </si>
  <si>
    <t>有限会社松永農場</t>
  </si>
  <si>
    <t>松尾すみ子</t>
  </si>
  <si>
    <t>株式会社荒木屋</t>
  </si>
  <si>
    <t>原啓二</t>
  </si>
  <si>
    <t>野口清信</t>
  </si>
  <si>
    <t>株式会社プレナス</t>
  </si>
  <si>
    <t>松本末男</t>
  </si>
  <si>
    <t>矢野幹子</t>
  </si>
  <si>
    <t>末吉勝</t>
  </si>
  <si>
    <t>渡邉大</t>
  </si>
  <si>
    <t>林竜一</t>
  </si>
  <si>
    <t>株式会社　東　臣</t>
  </si>
  <si>
    <t>有限会社卓招</t>
  </si>
  <si>
    <t>松田彰三</t>
  </si>
  <si>
    <t>下田隆幸</t>
  </si>
  <si>
    <t>堂園順一郎</t>
  </si>
  <si>
    <t>坂口太志</t>
  </si>
  <si>
    <t>栄家食品株式会社</t>
  </si>
  <si>
    <t>石川ミワコ</t>
  </si>
  <si>
    <t>吉川礼華</t>
  </si>
  <si>
    <t>中野俊也</t>
  </si>
  <si>
    <t>株式会社リュウエイサポート</t>
  </si>
  <si>
    <t>庄山健一郎</t>
  </si>
  <si>
    <t>株式会社ワールドライン</t>
  </si>
  <si>
    <t>有限会社郷リフト</t>
  </si>
  <si>
    <t>株式会社新生こだいこ</t>
  </si>
  <si>
    <t>髙木崇宏</t>
  </si>
  <si>
    <t>株式会社熊本食品</t>
  </si>
  <si>
    <t>株式会社　ラ・ヴィリエ</t>
  </si>
  <si>
    <t>出口志穂</t>
  </si>
  <si>
    <t>有限会社　有明乳業</t>
  </si>
  <si>
    <t>株式会社　ミリオン</t>
  </si>
  <si>
    <t>岩津伸助</t>
  </si>
  <si>
    <t>東立商事株式会社</t>
  </si>
  <si>
    <t>小川未央</t>
  </si>
  <si>
    <t>菊池地域農業協同組合</t>
  </si>
  <si>
    <t>藤田啓伸</t>
  </si>
  <si>
    <t>山口智</t>
  </si>
  <si>
    <t>矢野親範</t>
  </si>
  <si>
    <t>前田ますみ</t>
  </si>
  <si>
    <t>渡邉奈那</t>
  </si>
  <si>
    <t>坂口龍盛</t>
  </si>
  <si>
    <t>有限会社　合志製菓</t>
  </si>
  <si>
    <t>有限会社中原松月堂</t>
  </si>
  <si>
    <t>有限会社　喜多川商会</t>
  </si>
  <si>
    <t>有限会社　七城町振興公社</t>
  </si>
  <si>
    <t>有限会社ハム工房ＴＯＮＧ　ＴＯＮＧ</t>
  </si>
  <si>
    <t>古閑剛</t>
  </si>
  <si>
    <t>協業組合　パナフーズ</t>
  </si>
  <si>
    <t>髙木郁子</t>
  </si>
  <si>
    <t xml:space="preserve"> 福山一彦</t>
  </si>
  <si>
    <t>株式会社裕笑店</t>
  </si>
  <si>
    <t>社会福祉法人合志市社会福祉協議会</t>
  </si>
  <si>
    <t>迫誠也</t>
  </si>
  <si>
    <t>稲葉カズミ</t>
  </si>
  <si>
    <t>株式会社　ナインフィールド</t>
  </si>
  <si>
    <t>板楠紀子</t>
  </si>
  <si>
    <t>石原まゆみ</t>
  </si>
  <si>
    <t>漆原征子</t>
  </si>
  <si>
    <t>有限会社タキヤ</t>
  </si>
  <si>
    <t>寺川修治</t>
  </si>
  <si>
    <t xml:space="preserve"> 古庄京子</t>
  </si>
  <si>
    <t>中山いつ子</t>
  </si>
  <si>
    <t>松岡麻美</t>
  </si>
  <si>
    <t>特定医療法人萬生会</t>
  </si>
  <si>
    <t>華龍国際産業株式会社</t>
  </si>
  <si>
    <t>有限会社伊藤ベーカリー</t>
  </si>
  <si>
    <t>セブンフーズ株式会社</t>
  </si>
  <si>
    <t>福嶋勇貴</t>
  </si>
  <si>
    <t>結城尚也</t>
  </si>
  <si>
    <t>山本和寿</t>
  </si>
  <si>
    <t>有限会社七城町特産品センタ－</t>
  </si>
  <si>
    <t>古澤信子</t>
  </si>
  <si>
    <t>佐方早苗</t>
  </si>
  <si>
    <t>雷祖震</t>
  </si>
  <si>
    <t>永山大将</t>
  </si>
  <si>
    <t>林正</t>
  </si>
  <si>
    <t>有限会社渡辺商店</t>
  </si>
  <si>
    <t>公益財団法人熊本県農業公社</t>
  </si>
  <si>
    <t>趙紅莉</t>
  </si>
  <si>
    <t>磯田和男</t>
  </si>
  <si>
    <t>宮﨑俊彦</t>
  </si>
  <si>
    <t>有限会社　あじまん</t>
  </si>
  <si>
    <t>宮川素子</t>
  </si>
  <si>
    <t>高宗義文</t>
  </si>
  <si>
    <t>株式会社ALカンパニー</t>
  </si>
  <si>
    <t>菅原メリージェーン</t>
  </si>
  <si>
    <t>小吹憲昭</t>
  </si>
  <si>
    <t>安田恒樹</t>
  </si>
  <si>
    <t>小林大士</t>
  </si>
  <si>
    <t>合志香代子</t>
  </si>
  <si>
    <t>江藤敬昭</t>
  </si>
  <si>
    <t>大田黒ケサ子</t>
  </si>
  <si>
    <t>中村功</t>
  </si>
  <si>
    <t>有限会社　渡辺商店</t>
  </si>
  <si>
    <t>東美千代</t>
  </si>
  <si>
    <t>田崎節子</t>
  </si>
  <si>
    <t>岩根親</t>
  </si>
  <si>
    <t>佐藤純子</t>
  </si>
  <si>
    <t>北垣吉和</t>
  </si>
  <si>
    <t>芥川京子</t>
  </si>
  <si>
    <t>後藤広信</t>
  </si>
  <si>
    <t>サンフル熊本振興株式会社</t>
  </si>
  <si>
    <t>株式会社フリジポート</t>
  </si>
  <si>
    <t>松尾信子</t>
  </si>
  <si>
    <t>矢野記代美</t>
  </si>
  <si>
    <t>緒方純子</t>
  </si>
  <si>
    <t>有限会社梅ずし</t>
  </si>
  <si>
    <t>上田堅</t>
  </si>
  <si>
    <t>株式会社MG</t>
  </si>
  <si>
    <t>茂田秀文</t>
  </si>
  <si>
    <t>有限会社　吉原食品</t>
  </si>
  <si>
    <t>株式会社ジョイフル</t>
  </si>
  <si>
    <t>吉本孝寿</t>
  </si>
  <si>
    <t>園田郁夫</t>
  </si>
  <si>
    <t>株式会社ゼコー</t>
  </si>
  <si>
    <t>井柄浩太</t>
  </si>
  <si>
    <t>満潮孝治</t>
  </si>
  <si>
    <t>有限会社はしもと</t>
  </si>
  <si>
    <t>斉藤誠一</t>
  </si>
  <si>
    <t>株式会社真心</t>
  </si>
  <si>
    <t>吉岡清子</t>
  </si>
  <si>
    <t>株式会社ナラキコーポレーション</t>
  </si>
  <si>
    <t>スターバックスコーヒージャパン株式会社</t>
  </si>
  <si>
    <t>昭産商事株式会社</t>
  </si>
  <si>
    <t>岡田栄一</t>
  </si>
  <si>
    <t>杢水園松島農場株式会社</t>
  </si>
  <si>
    <t>有限会社中島商店</t>
  </si>
  <si>
    <t>石坂裕治</t>
  </si>
  <si>
    <t>株式会社ナカガワフーズ</t>
  </si>
  <si>
    <t>吉永民子</t>
  </si>
  <si>
    <t>吉村康男</t>
  </si>
  <si>
    <t>大村礼美</t>
  </si>
  <si>
    <t>有限会社エーヂー</t>
  </si>
  <si>
    <t>上谷康行</t>
  </si>
  <si>
    <t>合同会社OKAMURA8</t>
  </si>
  <si>
    <t>株式会社リュックスグループ</t>
  </si>
  <si>
    <t>重村洋喜</t>
  </si>
  <si>
    <t>林田淳二</t>
  </si>
  <si>
    <t>岩永洋典</t>
  </si>
  <si>
    <t>有限会社フルハウス</t>
  </si>
  <si>
    <t xml:space="preserve"> 藤本輝代</t>
  </si>
  <si>
    <t>大久保治美</t>
  </si>
  <si>
    <t>社会福祉法人共生福祉会</t>
  </si>
  <si>
    <t>櫨川久美子</t>
  </si>
  <si>
    <t>サンワカルチャー株式会社</t>
  </si>
  <si>
    <t>有限会社　東陽企画</t>
  </si>
  <si>
    <t>渡辺津代</t>
  </si>
  <si>
    <t>家入厚</t>
  </si>
  <si>
    <t>酒井美智子</t>
  </si>
  <si>
    <t>有限会社有朋の里泗水</t>
  </si>
  <si>
    <t>田中守博</t>
  </si>
  <si>
    <t>藤田時子</t>
  </si>
  <si>
    <t>西川秀貢</t>
  </si>
  <si>
    <t>髙濱光平</t>
  </si>
  <si>
    <t>芳賀祐司</t>
  </si>
  <si>
    <t>清水ルビー</t>
  </si>
  <si>
    <t>越猪睦江</t>
  </si>
  <si>
    <t>田﨑帝</t>
  </si>
  <si>
    <t>土屋和也</t>
  </si>
  <si>
    <t>住吉正則</t>
  </si>
  <si>
    <t>有限会社　山口青果</t>
  </si>
  <si>
    <t>株式会社アイボリー</t>
  </si>
  <si>
    <t>田中邦一</t>
  </si>
  <si>
    <t>株式会社大劇</t>
  </si>
  <si>
    <t>上田スズ子</t>
  </si>
  <si>
    <t>株式会社　青木</t>
  </si>
  <si>
    <t>濱葉子</t>
  </si>
  <si>
    <t>株式会社熊本玄米研究所</t>
  </si>
  <si>
    <t>株式会社　Ｂｅ　ｂｌｏｏｍ</t>
  </si>
  <si>
    <t>トダコーポレーション合同会社</t>
  </si>
  <si>
    <t>照星観光　有限会社</t>
  </si>
  <si>
    <t>福田雅之</t>
  </si>
  <si>
    <t>ｻﾝﾄﾘｰﾋﾞﾊﾞﾚｯｼﾞｻｰﾋﾞｽ株式会社</t>
  </si>
  <si>
    <t>有限会社みなつき</t>
  </si>
  <si>
    <t>有限会社冨田興業</t>
  </si>
  <si>
    <t xml:space="preserve"> 廣田良子</t>
  </si>
  <si>
    <t>本道美保</t>
  </si>
  <si>
    <t>米田将輝</t>
  </si>
  <si>
    <t>坂田啓子</t>
  </si>
  <si>
    <t>徳永千寿</t>
  </si>
  <si>
    <t>加来淳志</t>
  </si>
  <si>
    <t>有限会社　火の国屋</t>
  </si>
  <si>
    <t>吉野明子</t>
  </si>
  <si>
    <t>中村友則</t>
  </si>
  <si>
    <t>吉村明子</t>
  </si>
  <si>
    <t>川上孝育</t>
  </si>
  <si>
    <t>合同会社リゴウサービス</t>
  </si>
  <si>
    <t>JR九州ドラッグイレブン株式会社</t>
  </si>
  <si>
    <t>住田新一</t>
  </si>
  <si>
    <t>木村しのぶ</t>
  </si>
  <si>
    <t>古田憲拡</t>
  </si>
  <si>
    <t>２７３ウェブサービス合同会社</t>
  </si>
  <si>
    <t>堀田さわ</t>
  </si>
  <si>
    <t>茂田雅裕</t>
  </si>
  <si>
    <t>江藤真</t>
  </si>
  <si>
    <t>竹下佳美</t>
  </si>
  <si>
    <t>合同会社アド商事</t>
  </si>
  <si>
    <t>堀池秀雄</t>
  </si>
  <si>
    <t>月野亜衣</t>
  </si>
  <si>
    <t>上田マリテス</t>
  </si>
  <si>
    <t>株式会社ポポラーレグループ</t>
  </si>
  <si>
    <t>佐藤美津代</t>
  </si>
  <si>
    <t>有限会社サンライズ</t>
  </si>
  <si>
    <t>中野敏子</t>
  </si>
  <si>
    <t>森田ノブ子</t>
  </si>
  <si>
    <t xml:space="preserve"> 深田栄子</t>
  </si>
  <si>
    <t xml:space="preserve"> 江口由美</t>
  </si>
  <si>
    <t>舩元香</t>
  </si>
  <si>
    <t>軽部万久</t>
  </si>
  <si>
    <t>那須眞理子</t>
  </si>
  <si>
    <t>株式会社祐和會</t>
  </si>
  <si>
    <t>平山和子</t>
  </si>
  <si>
    <t>九州綜合サービス株式会社</t>
  </si>
  <si>
    <t>上田茂雄</t>
  </si>
  <si>
    <t>中嶌光代</t>
  </si>
  <si>
    <t>有限会社シリカファームしすい</t>
  </si>
  <si>
    <t>林那美</t>
  </si>
  <si>
    <t xml:space="preserve"> 松川節喜</t>
  </si>
  <si>
    <t>熊本パールライス株式会社</t>
  </si>
  <si>
    <t>有限会社　上田自動車</t>
  </si>
  <si>
    <t>合資会社ヨシムラ</t>
  </si>
  <si>
    <t xml:space="preserve"> 塚本節子</t>
  </si>
  <si>
    <t>有限会社ワイショップおおい</t>
  </si>
  <si>
    <t>江藤輝正</t>
  </si>
  <si>
    <t>山口祐樹</t>
  </si>
  <si>
    <t>有限会社　旭志村ふれあいセンタ－</t>
  </si>
  <si>
    <t>境由利子</t>
  </si>
  <si>
    <t>エボレジャパン株式会社</t>
  </si>
  <si>
    <t>株式会社ニッコクトラスト</t>
  </si>
  <si>
    <t>株式会社魚国総本社</t>
  </si>
  <si>
    <t>中野きよ子</t>
  </si>
  <si>
    <t>合同会社夢つかむ</t>
  </si>
  <si>
    <t>本田伸子</t>
  </si>
  <si>
    <t>大薮正志</t>
  </si>
  <si>
    <t>シダックスアイ株式会社</t>
  </si>
  <si>
    <t>松本幸代</t>
  </si>
  <si>
    <t>有限会社アリス</t>
  </si>
  <si>
    <t>村本成美</t>
  </si>
  <si>
    <t>道脇務</t>
  </si>
  <si>
    <t>有限会社佐とう製茶</t>
  </si>
  <si>
    <t>渡邉太輔</t>
  </si>
  <si>
    <t>山口順子</t>
  </si>
  <si>
    <t>有限会社さんふれあ</t>
  </si>
  <si>
    <t>矢守伸介</t>
  </si>
  <si>
    <t>園田恭子</t>
  </si>
  <si>
    <t>秦忠之</t>
  </si>
  <si>
    <t>近未来環境事業株式会社</t>
  </si>
  <si>
    <t>有限会社木いちご</t>
  </si>
  <si>
    <t>今西元美</t>
  </si>
  <si>
    <t>江﨑貞利</t>
  </si>
  <si>
    <t>株式会社MILK</t>
  </si>
  <si>
    <t>安永洋臣</t>
  </si>
  <si>
    <t>江﨑晋二</t>
  </si>
  <si>
    <t>内賀嶋孝</t>
  </si>
  <si>
    <t>角田里奈</t>
  </si>
  <si>
    <t>株式会社もち吉</t>
  </si>
  <si>
    <t>齋藤哲史</t>
  </si>
  <si>
    <t>株式会社ＭＩＹＡＺＡＫＩ</t>
  </si>
  <si>
    <t>原田美紀</t>
  </si>
  <si>
    <t>齋藤大</t>
  </si>
  <si>
    <t>宮本さゆり</t>
  </si>
  <si>
    <t>社会福祉法人ひまわり福祉会</t>
  </si>
  <si>
    <t>株式会社　中九州クボタ</t>
  </si>
  <si>
    <t>株式会社九広</t>
  </si>
  <si>
    <t>前田賢一</t>
  </si>
  <si>
    <t>島崎凉子</t>
  </si>
  <si>
    <t>甲斐秀司</t>
  </si>
  <si>
    <t>一般社団法人すまいる</t>
  </si>
  <si>
    <t>合資会社喜多食品</t>
  </si>
  <si>
    <t>渡邉香</t>
  </si>
  <si>
    <t>松村豊美</t>
  </si>
  <si>
    <t>有限会社ファームヨシダ</t>
  </si>
  <si>
    <t>株式会社イズミ</t>
  </si>
  <si>
    <t>村下元昭</t>
  </si>
  <si>
    <t>有限会社コラソン</t>
  </si>
  <si>
    <t>山野千代美</t>
  </si>
  <si>
    <t>木村敏彦</t>
  </si>
  <si>
    <t>株式会社共同</t>
  </si>
  <si>
    <t>平瀬輝實</t>
  </si>
  <si>
    <t>原田智春</t>
  </si>
  <si>
    <t>後藤英明</t>
  </si>
  <si>
    <t>出口ジュリエット</t>
  </si>
  <si>
    <t>株式会社廣田蒲鉾店</t>
  </si>
  <si>
    <t>岩木賢二</t>
  </si>
  <si>
    <t>佐々木豊美</t>
  </si>
  <si>
    <t>有限会社　肉乃橋本</t>
  </si>
  <si>
    <t>吉村健男</t>
  </si>
  <si>
    <t>有限会社　マール</t>
  </si>
  <si>
    <t>岡本勝子</t>
  </si>
  <si>
    <t>内野正二郎</t>
  </si>
  <si>
    <t xml:space="preserve"> 野口直幸</t>
  </si>
  <si>
    <t>中村友貴</t>
  </si>
  <si>
    <t>株式会社　菊池高原</t>
  </si>
  <si>
    <t>酒井洋典</t>
  </si>
  <si>
    <t>高山昌寛</t>
  </si>
  <si>
    <t>澤井清隆</t>
  </si>
  <si>
    <t>髙野真也</t>
  </si>
  <si>
    <t>坂本恵美子</t>
  </si>
  <si>
    <t>鎗水剛</t>
  </si>
  <si>
    <t>青木昭則</t>
  </si>
  <si>
    <t>宮本あゆみ</t>
  </si>
  <si>
    <t xml:space="preserve"> 首藤幸治</t>
  </si>
  <si>
    <t>白根映子</t>
  </si>
  <si>
    <t xml:space="preserve"> 小川泰子</t>
  </si>
  <si>
    <t>日本レストランシステム株式会社</t>
  </si>
  <si>
    <t>野田百代</t>
  </si>
  <si>
    <t xml:space="preserve"> 武藤五枝</t>
  </si>
  <si>
    <t>田中競一</t>
  </si>
  <si>
    <t>小宮千夏</t>
  </si>
  <si>
    <t>村上茂</t>
  </si>
  <si>
    <t>株式会社白金の森</t>
  </si>
  <si>
    <t>社会福祉法人七城福祉会</t>
  </si>
  <si>
    <t>渡辺龍志</t>
  </si>
  <si>
    <t>清水サヨ子</t>
  </si>
  <si>
    <t>（株）SVC</t>
  </si>
  <si>
    <t>冨田佐智代</t>
  </si>
  <si>
    <t>黄檗洋一</t>
  </si>
  <si>
    <t>坂本政昭</t>
  </si>
  <si>
    <t>岩根バージニア・バルゴ</t>
  </si>
  <si>
    <t>宮本祥理</t>
  </si>
  <si>
    <t>髙田光喜</t>
  </si>
  <si>
    <t>小湊宏光</t>
  </si>
  <si>
    <t>松永憲一</t>
  </si>
  <si>
    <t>森永武志</t>
  </si>
  <si>
    <t>上田千賀子</t>
  </si>
  <si>
    <t>柁原誠喜</t>
  </si>
  <si>
    <t>青紫蘇農場株式会社</t>
  </si>
  <si>
    <t>ITONEOMEGEN CANILLO</t>
  </si>
  <si>
    <t>松村千春</t>
  </si>
  <si>
    <t>有限会社TENDREMENT</t>
  </si>
  <si>
    <t>有限会社ミツヨシ福岡</t>
  </si>
  <si>
    <t>株式会社　グライド</t>
  </si>
  <si>
    <t>株式会社　松正</t>
  </si>
  <si>
    <t>有限会社いなり屋本舗</t>
  </si>
  <si>
    <t>株式会社上田商店</t>
  </si>
  <si>
    <t>株式会社日の出屋</t>
  </si>
  <si>
    <t>（有）九州食肉産業</t>
  </si>
  <si>
    <t>株式会社　黒木</t>
  </si>
  <si>
    <t>北村樹広</t>
  </si>
  <si>
    <t>合志物産販売株式会社</t>
  </si>
  <si>
    <t>株式会社　Ｕ・ＭＡ・ＫＡくまもと</t>
  </si>
  <si>
    <t>スマイル合同会社</t>
  </si>
  <si>
    <t>光畑美津子</t>
  </si>
  <si>
    <t>株式会社オ－ケ－フ－ズ</t>
  </si>
  <si>
    <t>周翠紅</t>
  </si>
  <si>
    <t>有限会社はなや酒店</t>
  </si>
  <si>
    <t>株式会社緒方エッグファーム</t>
  </si>
  <si>
    <t>鈴木雄大</t>
  </si>
  <si>
    <t xml:space="preserve"> 樋口治</t>
  </si>
  <si>
    <t>（株）雄和</t>
  </si>
  <si>
    <t>佐伯浩之</t>
  </si>
  <si>
    <t>兒玉正弘</t>
  </si>
  <si>
    <t>堀川伸二</t>
  </si>
  <si>
    <t>株式会社フランソア</t>
  </si>
  <si>
    <t>中村等</t>
  </si>
  <si>
    <t>一般社団法人マルーワの会</t>
  </si>
  <si>
    <t xml:space="preserve"> 後藤リツ子</t>
  </si>
  <si>
    <t>青木満</t>
  </si>
  <si>
    <t>株式会社Sｔｅａｍ</t>
  </si>
  <si>
    <t>大塚善久</t>
  </si>
  <si>
    <t>有限会社あじまん</t>
  </si>
  <si>
    <t>西山久美</t>
  </si>
  <si>
    <t xml:space="preserve"> 今村友行</t>
  </si>
  <si>
    <t xml:space="preserve"> 山本時弘</t>
  </si>
  <si>
    <t>綿屋製菓　有限会社</t>
  </si>
  <si>
    <t>合資会社竹中本店</t>
  </si>
  <si>
    <t>西村良子</t>
  </si>
  <si>
    <t>益﨑英子</t>
  </si>
  <si>
    <t>株式会社コモリカンパニー</t>
  </si>
  <si>
    <t>田中美枝子</t>
  </si>
  <si>
    <t>株式会社　三協ダイニング</t>
  </si>
  <si>
    <t>渡邉千香子</t>
  </si>
  <si>
    <t>有限会社イシバシ</t>
  </si>
  <si>
    <t>清田浩子</t>
  </si>
  <si>
    <t>有限会社中川商会</t>
  </si>
  <si>
    <t>株式会社アレス</t>
  </si>
  <si>
    <t>藤川文子</t>
  </si>
  <si>
    <t xml:space="preserve"> 尾田栄美子</t>
  </si>
  <si>
    <t>上田美代</t>
  </si>
  <si>
    <t>髙﨑満</t>
  </si>
  <si>
    <t>吉田輝子</t>
  </si>
  <si>
    <t>有限会社ナカタ</t>
  </si>
  <si>
    <t xml:space="preserve"> 川上幸男</t>
  </si>
  <si>
    <t>合資会社隈田本店</t>
  </si>
  <si>
    <t>原口製菓株式会社</t>
  </si>
  <si>
    <t>佐藤清美</t>
  </si>
  <si>
    <t>有限会社　有働精肉店</t>
  </si>
  <si>
    <t>原邦博</t>
  </si>
  <si>
    <t>平岡眞澄</t>
  </si>
  <si>
    <t>白石幸治</t>
  </si>
  <si>
    <t>シラキメリーグレイス</t>
  </si>
  <si>
    <t>近藤和真</t>
  </si>
  <si>
    <t>有限会社　ワイズアンドアクティブ</t>
  </si>
  <si>
    <t>有限会社ナカイチ・フ－ズ</t>
  </si>
  <si>
    <t>株式会社キャメル珈琲</t>
  </si>
  <si>
    <t>髙野英二</t>
  </si>
  <si>
    <t>佐々木さつき</t>
  </si>
  <si>
    <t>竹下哲司</t>
  </si>
  <si>
    <t>東家友子</t>
  </si>
  <si>
    <t>株式会社　共栄フーズ</t>
  </si>
  <si>
    <t>三牧博之</t>
  </si>
  <si>
    <t>川口智秀</t>
  </si>
  <si>
    <t>平川俊則</t>
  </si>
  <si>
    <t xml:space="preserve"> 長谷部健一郎</t>
  </si>
  <si>
    <t>冨永美代</t>
  </si>
  <si>
    <t>有限会社　かのや物産</t>
  </si>
  <si>
    <t>鹿谷伝一</t>
  </si>
  <si>
    <t>濱大樹</t>
  </si>
  <si>
    <t>後藤孝</t>
  </si>
  <si>
    <t>坂本千夏</t>
  </si>
  <si>
    <t>橋本龍一</t>
  </si>
  <si>
    <t>西山建設有限会社</t>
  </si>
  <si>
    <t>株式会社福元</t>
  </si>
  <si>
    <t>笹原晴美</t>
  </si>
  <si>
    <t>因正和</t>
  </si>
  <si>
    <t>九州パートナーフーズ株式会社</t>
  </si>
  <si>
    <t>白石廣樹</t>
  </si>
  <si>
    <t>山本径恵</t>
  </si>
  <si>
    <t>西﨑慎悟</t>
  </si>
  <si>
    <t>メディカルジャパニクス株式会社</t>
  </si>
  <si>
    <t>合同会社能真</t>
  </si>
  <si>
    <t>柳田幹雄</t>
  </si>
  <si>
    <t>神田祐樹</t>
  </si>
  <si>
    <t>川津悦子</t>
  </si>
  <si>
    <t>天野弘子</t>
  </si>
  <si>
    <t xml:space="preserve"> 藤本京子</t>
  </si>
  <si>
    <t>社会福祉法人　菊愛会</t>
  </si>
  <si>
    <t>有限会社　大盛堂</t>
  </si>
  <si>
    <t>合資会社　甲斐商店</t>
  </si>
  <si>
    <t xml:space="preserve"> 茂藤幸恵</t>
  </si>
  <si>
    <t>合同会社廣田商店</t>
  </si>
  <si>
    <t>芹川繁</t>
  </si>
  <si>
    <t>入江光博</t>
  </si>
  <si>
    <t>末武春雄</t>
  </si>
  <si>
    <t>株式会社菊陽自動車学校</t>
  </si>
  <si>
    <t>株式会社藤達</t>
  </si>
  <si>
    <t>歌野ひろみ</t>
  </si>
  <si>
    <t>園田正博</t>
  </si>
  <si>
    <t xml:space="preserve"> 狭間ムツ子</t>
  </si>
  <si>
    <t>光澤賢祐</t>
  </si>
  <si>
    <t>大塚義郎</t>
  </si>
  <si>
    <t>株式会社すかいらーくレストランツ</t>
  </si>
  <si>
    <t xml:space="preserve"> 松本友紀</t>
  </si>
  <si>
    <t>米重祐治</t>
  </si>
  <si>
    <t xml:space="preserve"> 坂本タケコ</t>
  </si>
  <si>
    <t>丸岩食品有限会社</t>
  </si>
  <si>
    <t>ＮＰＯ法人きらり水源村</t>
  </si>
  <si>
    <t>吉永了</t>
  </si>
  <si>
    <t>株式会社セブンワークス</t>
  </si>
  <si>
    <t>吉原裕二</t>
  </si>
  <si>
    <t>吉村レイ子</t>
  </si>
  <si>
    <t>江嶋恭子</t>
  </si>
  <si>
    <t>木永勝徳</t>
  </si>
  <si>
    <t xml:space="preserve"> 本多久矩</t>
  </si>
  <si>
    <t>月尾幸信</t>
  </si>
  <si>
    <t>コンパスグループ・ジャパン株式会社</t>
  </si>
  <si>
    <t>株式会社コスモス薬品</t>
  </si>
  <si>
    <t>小畑陽介</t>
  </si>
  <si>
    <t>岩木信雄</t>
  </si>
  <si>
    <t>株式会社アメイズ</t>
  </si>
  <si>
    <t>伴主計</t>
  </si>
  <si>
    <t>日化産業合資会社</t>
  </si>
  <si>
    <t>松井憲一</t>
  </si>
  <si>
    <t>株式会社Vie　Aimable</t>
  </si>
  <si>
    <t>株式会社メホール</t>
  </si>
  <si>
    <t>井上文夫</t>
  </si>
  <si>
    <t>西村幸輔</t>
  </si>
  <si>
    <t>フードファイト株式会社</t>
  </si>
  <si>
    <t>加藤達也</t>
  </si>
  <si>
    <t>髙田真寿美</t>
  </si>
  <si>
    <t>守田好子</t>
  </si>
  <si>
    <t>合資会社本田鮮魚店</t>
  </si>
  <si>
    <t>谷昭宏</t>
  </si>
  <si>
    <t>鈴木弘</t>
  </si>
  <si>
    <t>有限会社光洋企業</t>
  </si>
  <si>
    <t>森川温子</t>
  </si>
  <si>
    <t>株式会社エピック</t>
  </si>
  <si>
    <t>株式会社小林青果</t>
  </si>
  <si>
    <t>有限会社ヒカリベジータミート</t>
  </si>
  <si>
    <t>（株）ミルクワークス</t>
  </si>
  <si>
    <t>ＡＨＩＲ　ＢＨＵＰＡＴＳＡＶＡ</t>
  </si>
  <si>
    <t>合同会社メイクテクノ</t>
  </si>
  <si>
    <t>園田萌子</t>
  </si>
  <si>
    <t>荒川崇郎</t>
  </si>
  <si>
    <t>株式会社尚絅サポートセンター</t>
  </si>
  <si>
    <t>佐藤陽子</t>
  </si>
  <si>
    <t>株式会社ハーベストタイム</t>
  </si>
  <si>
    <t>大三商事株式会社</t>
  </si>
  <si>
    <t>福和水産株式会社</t>
  </si>
  <si>
    <t>菊池養生園保健組合</t>
  </si>
  <si>
    <t>村上佳隆</t>
  </si>
  <si>
    <t>松岡雅史</t>
  </si>
  <si>
    <t>株式会社味采市場</t>
  </si>
  <si>
    <t>合同会社　新中華</t>
  </si>
  <si>
    <t>歌丸利恵子</t>
  </si>
  <si>
    <t>田島雄二郎</t>
  </si>
  <si>
    <t>高武美咲</t>
  </si>
  <si>
    <t>合志浩幸</t>
  </si>
  <si>
    <t>荒木真砂樹</t>
  </si>
  <si>
    <t>株式会社ＭＯＦＦ</t>
  </si>
  <si>
    <t>村上厚介</t>
  </si>
  <si>
    <t>荒木幸代</t>
  </si>
  <si>
    <t>山田繁</t>
  </si>
  <si>
    <t>吉村英雄</t>
  </si>
  <si>
    <t>平嶋慶臣</t>
  </si>
  <si>
    <t>秋吉和彦</t>
  </si>
  <si>
    <t>嶋崎祐華</t>
  </si>
  <si>
    <t>株式会社フォーユー</t>
  </si>
  <si>
    <t>株式会社山内本店</t>
  </si>
  <si>
    <t xml:space="preserve"> 杉水満</t>
  </si>
  <si>
    <t xml:space="preserve"> 大塚幸伸</t>
  </si>
  <si>
    <t>古庄智子</t>
  </si>
  <si>
    <t xml:space="preserve"> 古川末吉</t>
  </si>
  <si>
    <t xml:space="preserve"> 大野トモ</t>
  </si>
  <si>
    <t>中村郁聡</t>
  </si>
  <si>
    <t>池田直美</t>
  </si>
  <si>
    <t>西部興産株式会社</t>
  </si>
  <si>
    <t>富田吉洋</t>
  </si>
  <si>
    <t>宮城秀子</t>
  </si>
  <si>
    <t>松村翔</t>
  </si>
  <si>
    <t>有限会社阿蘇グリーン農園</t>
  </si>
  <si>
    <t>有限会社百商</t>
  </si>
  <si>
    <t>株式会社アタックスマート</t>
  </si>
  <si>
    <t xml:space="preserve"> 藤田末男</t>
  </si>
  <si>
    <t xml:space="preserve"> 財津政子</t>
  </si>
  <si>
    <t xml:space="preserve"> 吉岡千代子</t>
  </si>
  <si>
    <t xml:space="preserve"> 小田幸子</t>
  </si>
  <si>
    <t>福嶋辰生</t>
  </si>
  <si>
    <t>有限会社　寿し廣</t>
  </si>
  <si>
    <t xml:space="preserve"> 河村寿一</t>
  </si>
  <si>
    <t xml:space="preserve"> 外山幸治</t>
  </si>
  <si>
    <t>上村浩尉</t>
  </si>
  <si>
    <t>株式会社ランドバックス</t>
  </si>
  <si>
    <t>西川久美</t>
  </si>
  <si>
    <t>古田進一</t>
  </si>
  <si>
    <t xml:space="preserve"> 仲光靖博</t>
  </si>
  <si>
    <t>森亜希夫</t>
  </si>
  <si>
    <t>株式会社城乃井</t>
  </si>
  <si>
    <t xml:space="preserve"> 古荘重典</t>
  </si>
  <si>
    <t>株式会社貫水</t>
  </si>
  <si>
    <t>株式会社　マルキョウ</t>
  </si>
  <si>
    <t>板橋元春</t>
  </si>
  <si>
    <t>有限会社魚形青果</t>
  </si>
  <si>
    <t>豊岡元浩</t>
  </si>
  <si>
    <t>宮本和友</t>
  </si>
  <si>
    <t>城本テイ子</t>
  </si>
  <si>
    <t xml:space="preserve"> 松岡美恵子</t>
  </si>
  <si>
    <t>有限会社丸京</t>
  </si>
  <si>
    <t>古市美和</t>
  </si>
  <si>
    <t>鹿子木智秀</t>
  </si>
  <si>
    <t>藤井和子</t>
  </si>
  <si>
    <t>古市旬一</t>
  </si>
  <si>
    <t>菊池まるごと市場合同会社</t>
  </si>
  <si>
    <t>三菱電機ライフサービス株式会社熊本支店</t>
  </si>
  <si>
    <t xml:space="preserve"> 冨田幸博</t>
  </si>
  <si>
    <t>大塚宏</t>
  </si>
  <si>
    <t>（有）レストランエスカルゴ</t>
  </si>
  <si>
    <t>株式会社丸松水産</t>
  </si>
  <si>
    <t>株式会社ハッピー食品</t>
  </si>
  <si>
    <t>狩集直輝</t>
  </si>
  <si>
    <t>株式会社ピアレス</t>
  </si>
  <si>
    <t>天野智子</t>
  </si>
  <si>
    <t>楠元克德</t>
  </si>
  <si>
    <t>森光仁</t>
  </si>
  <si>
    <t>有限会社寿会館</t>
  </si>
  <si>
    <t>古川亜衣</t>
  </si>
  <si>
    <t>堀田朋美</t>
  </si>
  <si>
    <t>菊川さつき</t>
  </si>
  <si>
    <t>有限会社串王カンパニー</t>
  </si>
  <si>
    <t>ネクスト・ゴルフ・マネジメント株式会社</t>
  </si>
  <si>
    <t>坂本弥生</t>
  </si>
  <si>
    <t>九州産交リテール株式会社</t>
  </si>
  <si>
    <t>高木恵美</t>
  </si>
  <si>
    <t>森永三奈</t>
  </si>
  <si>
    <t>川端一志</t>
  </si>
  <si>
    <t>株式会社朋コーポレーション</t>
  </si>
  <si>
    <t>株式会社　赤ちゃん本舗</t>
  </si>
  <si>
    <t>森山喜美子</t>
  </si>
  <si>
    <t>株式会社成電社</t>
  </si>
  <si>
    <t>坂口誠一</t>
  </si>
  <si>
    <t>濱﨑真佐子</t>
  </si>
  <si>
    <t>髙橋正利</t>
  </si>
  <si>
    <t>長島公子</t>
  </si>
  <si>
    <t>有限会社プライスレス</t>
  </si>
  <si>
    <t>生活協同組合くまもと</t>
  </si>
  <si>
    <t>株式会社　ＷＯＲＫＳＴＵＤＩＯ</t>
  </si>
  <si>
    <t>株式会社オオヤブデイリーファーム</t>
  </si>
  <si>
    <t>奥村博恵</t>
  </si>
  <si>
    <t>倉原拓己</t>
  </si>
  <si>
    <t>古庄恵美子</t>
  </si>
  <si>
    <t>寺園久美子</t>
  </si>
  <si>
    <t xml:space="preserve"> 田代國廣</t>
  </si>
  <si>
    <t xml:space="preserve"> 水野博光</t>
  </si>
  <si>
    <t xml:space="preserve"> 有限会社大五郎</t>
  </si>
  <si>
    <t>川俣アヤ子</t>
  </si>
  <si>
    <t xml:space="preserve"> 木村久</t>
  </si>
  <si>
    <t>有限会社肥後商事</t>
  </si>
  <si>
    <t>中村美幸</t>
  </si>
  <si>
    <t xml:space="preserve"> 本田稔</t>
  </si>
  <si>
    <t>衛藤孝義</t>
  </si>
  <si>
    <t>株式会社漱石</t>
  </si>
  <si>
    <t xml:space="preserve"> 高木恭博</t>
  </si>
  <si>
    <t>吉野源</t>
  </si>
  <si>
    <t xml:space="preserve"> 中島順子</t>
  </si>
  <si>
    <t xml:space="preserve"> 笹原博善</t>
  </si>
  <si>
    <t>株式会社望月旅館</t>
  </si>
  <si>
    <t xml:space="preserve"> 石坂伸也</t>
  </si>
  <si>
    <t xml:space="preserve"> 上田友子</t>
  </si>
  <si>
    <t>有限会社あまとや本店</t>
  </si>
  <si>
    <t xml:space="preserve"> 上野正博</t>
  </si>
  <si>
    <t>一般財団法人葉たばこ財団</t>
  </si>
  <si>
    <t>株式会社ZAWA</t>
  </si>
  <si>
    <t>澤村一輝</t>
  </si>
  <si>
    <t>株式会社　緒方開発</t>
  </si>
  <si>
    <t xml:space="preserve"> 古田与志郎</t>
  </si>
  <si>
    <t>小川富美子</t>
  </si>
  <si>
    <t>宮本トシ子</t>
  </si>
  <si>
    <t>株式会社ISK</t>
  </si>
  <si>
    <t>永田健志朗</t>
  </si>
  <si>
    <t>株式会社Ｅ</t>
  </si>
  <si>
    <t>豊岡義稔</t>
  </si>
  <si>
    <t>株式会社熊本やまおく</t>
  </si>
  <si>
    <t>株式会社花鳥風月</t>
  </si>
  <si>
    <t>株式会社和</t>
  </si>
  <si>
    <t>株式会社ｶﾝﾃﾞｵ・ﾎｽﾋﾟﾀﾘﾃｨ・ﾏﾈｼﾞﾒﾝﾄ</t>
  </si>
  <si>
    <t>河上淳</t>
  </si>
  <si>
    <t>大華物産株式会社</t>
  </si>
  <si>
    <t xml:space="preserve"> 鍋島健ニ郎</t>
  </si>
  <si>
    <t>髙橋宏樹</t>
  </si>
  <si>
    <t>今田文代</t>
  </si>
  <si>
    <t>有限会社辻商店</t>
  </si>
  <si>
    <t>有限会社志満さき</t>
  </si>
  <si>
    <t>社会福祉法人　双友会</t>
  </si>
  <si>
    <t>株式会社しまむら</t>
  </si>
  <si>
    <t>田中園美</t>
  </si>
  <si>
    <t>村越美知子</t>
  </si>
  <si>
    <t>狩集美智世</t>
  </si>
  <si>
    <t>株式会社ヤナギダ</t>
  </si>
  <si>
    <t>合同会社ヨウサン企画</t>
  </si>
  <si>
    <t>坂本貴士</t>
  </si>
  <si>
    <t>本山ヒサ子</t>
  </si>
  <si>
    <t>株式会社堤写真館</t>
  </si>
  <si>
    <t>株式会社なかせ農園</t>
  </si>
  <si>
    <t>樋口昭宏</t>
  </si>
  <si>
    <t>有限会社　黒亭</t>
  </si>
  <si>
    <t>川上直美</t>
  </si>
  <si>
    <t>山本大介</t>
  </si>
  <si>
    <t>川口裕治</t>
  </si>
  <si>
    <t>吉岡英二</t>
  </si>
  <si>
    <t>松本秀信</t>
  </si>
  <si>
    <t>株式会社ＤＵＤＥ　ＦＯＯＤ</t>
  </si>
  <si>
    <t>中島加奈子</t>
  </si>
  <si>
    <t>松下徳利</t>
  </si>
  <si>
    <t>株式会社　フジチク</t>
  </si>
  <si>
    <t>平嶋繁</t>
  </si>
  <si>
    <t>ユーユーフーズ株式会社</t>
  </si>
  <si>
    <t>株式会社ニシムタ</t>
  </si>
  <si>
    <t>青木孝英</t>
  </si>
  <si>
    <t>株式会社　宮永商事</t>
  </si>
  <si>
    <t>境孝之</t>
  </si>
  <si>
    <t>合同会社KWH</t>
  </si>
  <si>
    <t>株式会社有働精肉店</t>
  </si>
  <si>
    <t>株式会社山鹿フードサービス</t>
  </si>
  <si>
    <t>塚本真一郎</t>
  </si>
  <si>
    <t>?原真理子</t>
  </si>
  <si>
    <t>株式会社熊本チキン</t>
  </si>
  <si>
    <t>北村崇史</t>
  </si>
  <si>
    <t>牛崎義弘</t>
  </si>
  <si>
    <t>株式会社正観寺丸宝</t>
  </si>
  <si>
    <t xml:space="preserve"> 江副ユリコ</t>
  </si>
  <si>
    <t>有限会社酒井蒲鉾店</t>
  </si>
  <si>
    <t xml:space="preserve"> 森山ゆかみ</t>
  </si>
  <si>
    <t>有限会社ペイシュン</t>
  </si>
  <si>
    <t>宮地由紀夫</t>
  </si>
  <si>
    <t>松田静雄</t>
  </si>
  <si>
    <t>株式会社中野畜産</t>
  </si>
  <si>
    <t>宮本真由美</t>
  </si>
  <si>
    <t>有限会社城山荘</t>
  </si>
  <si>
    <t xml:space="preserve"> 園田善久</t>
  </si>
  <si>
    <t>有限会社　むらもと</t>
  </si>
  <si>
    <t xml:space="preserve"> 高宗洋子</t>
  </si>
  <si>
    <t>藤江ノブ子</t>
  </si>
  <si>
    <t>藤好クニ子</t>
  </si>
  <si>
    <t>村本親俉</t>
  </si>
  <si>
    <t>村上公代</t>
  </si>
  <si>
    <t>坂田眞佐子</t>
  </si>
  <si>
    <t>篠塚千晴</t>
  </si>
  <si>
    <t>本田次郎</t>
  </si>
  <si>
    <t>株式会社美咲</t>
  </si>
  <si>
    <t>有限会社ワールドファーム</t>
  </si>
  <si>
    <t>隅倉昭二</t>
  </si>
  <si>
    <t xml:space="preserve"> 越猪慶助</t>
  </si>
  <si>
    <t>板楠ミエ子</t>
  </si>
  <si>
    <t>田中トヨ子</t>
  </si>
  <si>
    <t>株式会社ベルクミート</t>
  </si>
  <si>
    <t>株式会社新生堂薬局</t>
  </si>
  <si>
    <t>赤星優子</t>
  </si>
  <si>
    <t>菊池ショッピングシティー協同組合</t>
  </si>
  <si>
    <t>（株）熊本ホテルキャッスル</t>
  </si>
  <si>
    <t xml:space="preserve"> 衛藤道也</t>
  </si>
  <si>
    <t xml:space="preserve"> （有）エムショップ</t>
  </si>
  <si>
    <t>川原田明彦</t>
  </si>
  <si>
    <t>有限会社　吉田商店</t>
  </si>
  <si>
    <t>有限会社　酵生堂</t>
  </si>
  <si>
    <t>有限会社コイズミコーポレイション</t>
  </si>
  <si>
    <t>緒方伸一</t>
  </si>
  <si>
    <t>株式会社すばる</t>
  </si>
  <si>
    <t>あそ大王ファーム株式会社</t>
  </si>
  <si>
    <t>株式会社トップカンパニー</t>
  </si>
  <si>
    <t>上野明浩</t>
  </si>
  <si>
    <t>田尻昭壽</t>
  </si>
  <si>
    <t>森田正信</t>
  </si>
  <si>
    <t>本山武</t>
  </si>
  <si>
    <t>有限会社大和興産</t>
  </si>
  <si>
    <t>株式会社ヤマナミ麺芸社</t>
  </si>
  <si>
    <t>株式会社　美少年</t>
  </si>
  <si>
    <t>西本幸史</t>
  </si>
  <si>
    <t>ティエムホールディングス株式会社</t>
  </si>
  <si>
    <t>上田茂宣</t>
  </si>
  <si>
    <t>大村健</t>
  </si>
  <si>
    <t>大塚かよ</t>
  </si>
  <si>
    <t>株式会社丸将</t>
  </si>
  <si>
    <t>有限会社ライフスリー</t>
  </si>
  <si>
    <t>荒木宏</t>
  </si>
  <si>
    <t>楠元克代</t>
  </si>
  <si>
    <t>（有）平野屋</t>
  </si>
  <si>
    <t>加茂田麻有子</t>
  </si>
  <si>
    <t>SHIBATACATHERINE NICOL</t>
  </si>
  <si>
    <t>後藤愛</t>
  </si>
  <si>
    <t>松本智子</t>
  </si>
  <si>
    <t>fam合同会社</t>
  </si>
  <si>
    <t>黒谷あすか</t>
  </si>
  <si>
    <t>谷聖斗</t>
  </si>
  <si>
    <t>株式会社アコーディア・ゴルフ</t>
  </si>
  <si>
    <t>長屋三保美</t>
  </si>
  <si>
    <t>田代惠美子</t>
  </si>
  <si>
    <t>村本愛加里</t>
  </si>
  <si>
    <t>株式会社Ｋ２</t>
  </si>
  <si>
    <t>株式会社Ｋａｎｄ</t>
  </si>
  <si>
    <t>白川征二</t>
  </si>
  <si>
    <t>益﨑寿恵</t>
  </si>
  <si>
    <t xml:space="preserve"> 堀川厚子</t>
  </si>
  <si>
    <t>三菱電機ライフサービス株式会社</t>
  </si>
  <si>
    <t>有限会社ART</t>
  </si>
  <si>
    <t>森田玲二</t>
  </si>
  <si>
    <t>東勇樹</t>
  </si>
  <si>
    <t>株式会社一心</t>
  </si>
  <si>
    <t>株式会社アル・ウェル</t>
  </si>
  <si>
    <t>リーブス　田村明日香</t>
  </si>
  <si>
    <t>下村一恵</t>
  </si>
  <si>
    <t>國武美千代</t>
  </si>
  <si>
    <t>神谷和美</t>
  </si>
  <si>
    <t>藤本徳昭</t>
  </si>
  <si>
    <t>西本茂幸</t>
  </si>
  <si>
    <t>株式会社大塚デリカセンター</t>
  </si>
  <si>
    <t>有限会社新居商店</t>
  </si>
  <si>
    <t>緒田温子</t>
  </si>
  <si>
    <t>有限会社G・G・フレッシュパーク</t>
  </si>
  <si>
    <t>本田アツ子</t>
  </si>
  <si>
    <t>株式会社熊本蛋白ミール公社</t>
  </si>
  <si>
    <t>合志浩美</t>
  </si>
  <si>
    <t>大塚明</t>
  </si>
  <si>
    <t>植田商事（有）</t>
  </si>
  <si>
    <t>清水英保</t>
  </si>
  <si>
    <t>佐村敏郎</t>
  </si>
  <si>
    <t>冨永誠</t>
  </si>
  <si>
    <t>合資会社栄宝製粉</t>
  </si>
  <si>
    <t>髙橋ちずる</t>
  </si>
  <si>
    <t>株式会社ウイ・テック</t>
  </si>
  <si>
    <t>一般財団法人熊本県交通安全協会</t>
  </si>
  <si>
    <t>有限会社キタガワ</t>
  </si>
  <si>
    <t>有限会社横田食品</t>
  </si>
  <si>
    <t xml:space="preserve"> 高野由夫</t>
  </si>
  <si>
    <t xml:space="preserve"> 城戸健</t>
  </si>
  <si>
    <t>三岳美保子</t>
  </si>
  <si>
    <t>（有）たわらや酒店</t>
  </si>
  <si>
    <t>有限会社　大母舎</t>
  </si>
  <si>
    <t>青木保春</t>
  </si>
  <si>
    <t>株式会社熊本文化の森</t>
  </si>
  <si>
    <t>有限会社アンエンタープライズ</t>
  </si>
  <si>
    <t>山口千恵</t>
  </si>
  <si>
    <t>今村由美子</t>
  </si>
  <si>
    <t>齋藤剛</t>
  </si>
  <si>
    <t>株式会社石井牧場</t>
  </si>
  <si>
    <t>李洋陽</t>
  </si>
  <si>
    <t>西口英治</t>
  </si>
  <si>
    <t>坪井美紀</t>
  </si>
  <si>
    <t>冨田智子</t>
  </si>
  <si>
    <t xml:space="preserve"> 園田八千代</t>
  </si>
  <si>
    <t>今村明</t>
  </si>
  <si>
    <t>佐藤義昭</t>
  </si>
  <si>
    <t>今村裕介</t>
  </si>
  <si>
    <t>仲田朝昭</t>
  </si>
  <si>
    <t>後藤浩之</t>
  </si>
  <si>
    <t>株式会社敬明</t>
  </si>
  <si>
    <t>肥後製油株式会社</t>
  </si>
  <si>
    <t>NPO法人やすらぎ福祉会</t>
  </si>
  <si>
    <t>北條直美</t>
  </si>
  <si>
    <t>KAWAZU　LIBERTYLLANERA</t>
  </si>
  <si>
    <t>有限会社下山庭園</t>
  </si>
  <si>
    <t>市原佳代子</t>
  </si>
  <si>
    <t>岡本藤子</t>
  </si>
  <si>
    <t xml:space="preserve"> 右田一利</t>
  </si>
  <si>
    <t>吉良達郎</t>
  </si>
  <si>
    <t>坂田ノーマ</t>
  </si>
  <si>
    <t>坂田英樹</t>
  </si>
  <si>
    <t>山本由紀</t>
  </si>
  <si>
    <t>株式会社資さん</t>
  </si>
  <si>
    <t>株式会社ミゾグチ商事</t>
  </si>
  <si>
    <t>株式会社ライズ</t>
  </si>
  <si>
    <t>松本工業有限会社</t>
  </si>
  <si>
    <t>菊池健一郎</t>
  </si>
  <si>
    <t>株式会社あんしんCo.，Ltd.</t>
  </si>
  <si>
    <t>株式会社海真丸</t>
  </si>
  <si>
    <t>リンガーハットジャパン株式会社</t>
  </si>
  <si>
    <t>木下育並</t>
  </si>
  <si>
    <t>株式会社WORKSTUDIO</t>
  </si>
  <si>
    <t>東礼華</t>
  </si>
  <si>
    <t>中野八千代</t>
  </si>
  <si>
    <t>株式会社ファミリーマート</t>
  </si>
  <si>
    <t>戸川藍里</t>
  </si>
  <si>
    <t>公益財団熊本YMCA</t>
  </si>
  <si>
    <t>株式会社　アレス</t>
  </si>
  <si>
    <t>有限会社　富士クス</t>
  </si>
  <si>
    <t>安武国成</t>
  </si>
  <si>
    <t>西村紳太郎</t>
  </si>
  <si>
    <t>株式会社　スター産業</t>
  </si>
  <si>
    <t>天野泰成</t>
  </si>
  <si>
    <t>NPO法人NEXTEP</t>
  </si>
  <si>
    <t>株式会社優</t>
  </si>
  <si>
    <t>株式会社ファームクリエイト</t>
  </si>
  <si>
    <t>大城栄一郎</t>
  </si>
  <si>
    <t>サプコタヤマ　カンタ</t>
  </si>
  <si>
    <t>岩根キヤ子</t>
  </si>
  <si>
    <t>合志節子</t>
  </si>
  <si>
    <t>村上利光</t>
  </si>
  <si>
    <t>片山敬三</t>
  </si>
  <si>
    <t>吉山ツヅエ</t>
  </si>
  <si>
    <t>坂本邦子</t>
  </si>
  <si>
    <t>菊池市役所職員労働組合</t>
  </si>
  <si>
    <t>宮崎恭一</t>
  </si>
  <si>
    <t>青木勝好</t>
  </si>
  <si>
    <t>坂本修一</t>
  </si>
  <si>
    <t>ダイエットフード株式会社</t>
  </si>
  <si>
    <t>株式会社三法商会大津</t>
  </si>
  <si>
    <t>本田裕子</t>
  </si>
  <si>
    <t>有限会社菊永石油</t>
  </si>
  <si>
    <t>財津保利</t>
  </si>
  <si>
    <t>吉田捷一</t>
  </si>
  <si>
    <t>東誠一</t>
  </si>
  <si>
    <t>髙崎律子</t>
  </si>
  <si>
    <t>椿悦子</t>
  </si>
  <si>
    <t>中村浩子</t>
  </si>
  <si>
    <t>安武恵子</t>
  </si>
  <si>
    <t>古庄君春</t>
  </si>
  <si>
    <t>斉藤トシ子</t>
  </si>
  <si>
    <t>早稲本昭夫</t>
  </si>
  <si>
    <t>有限会社メ－プルリ－フ</t>
  </si>
  <si>
    <t>礒部壽子</t>
  </si>
  <si>
    <t>高濱良子</t>
  </si>
  <si>
    <t>倉原美和</t>
  </si>
  <si>
    <t>野口松美</t>
  </si>
  <si>
    <t>合志文子</t>
  </si>
  <si>
    <t>山下和之</t>
  </si>
  <si>
    <t>土井秀八</t>
  </si>
  <si>
    <t>松井實</t>
  </si>
  <si>
    <t>合資会社浜食品</t>
  </si>
  <si>
    <t>本田博</t>
  </si>
  <si>
    <t>株式会社グラッシー</t>
  </si>
  <si>
    <t>田代良市</t>
  </si>
  <si>
    <t>有限会社モーカル</t>
  </si>
  <si>
    <t>宮津龍生</t>
  </si>
  <si>
    <t>株式会社アビストH＆F</t>
  </si>
  <si>
    <t>マットウェンデル</t>
  </si>
  <si>
    <t>岩下兄弟株式会社</t>
  </si>
  <si>
    <t>合同会社　広新開発</t>
  </si>
  <si>
    <t>荒木未来</t>
  </si>
  <si>
    <t>東芝ビジネスエキスパート株式会社</t>
  </si>
  <si>
    <t>有限会社川口清商店</t>
  </si>
  <si>
    <t>社会福祉法人菊陽会</t>
  </si>
  <si>
    <t>小西隆之</t>
  </si>
  <si>
    <t>中村保</t>
  </si>
  <si>
    <t>砥上宏志</t>
  </si>
  <si>
    <t>竹隈幸健</t>
  </si>
  <si>
    <t>戸澤幸八</t>
  </si>
  <si>
    <t>有限会社城北自動車学校</t>
  </si>
  <si>
    <t>西川隆雄</t>
  </si>
  <si>
    <t>永井千年</t>
  </si>
  <si>
    <t>続誠一朗</t>
  </si>
  <si>
    <t>西田美代子</t>
  </si>
  <si>
    <t>株式会社アペックスコーポレーション</t>
  </si>
  <si>
    <t>竹藤正太</t>
  </si>
  <si>
    <t>有限会社倉原商店</t>
  </si>
  <si>
    <t>岩﨑ひとみ</t>
  </si>
  <si>
    <t>大田黒蘭子</t>
  </si>
  <si>
    <t>竹川雅之</t>
  </si>
  <si>
    <t>有限会社三河屋スーパー</t>
  </si>
  <si>
    <t>小山穣</t>
  </si>
  <si>
    <t>康正産業株式会社</t>
  </si>
  <si>
    <t>株式会社志亜</t>
  </si>
  <si>
    <t>株式会社アイシア</t>
  </si>
  <si>
    <t>山本史生</t>
  </si>
  <si>
    <t>久留島幸人</t>
  </si>
  <si>
    <t>鶴田忠彦</t>
  </si>
  <si>
    <t>藤原江利子</t>
  </si>
  <si>
    <t>篠原弘</t>
  </si>
  <si>
    <t>山田洋介</t>
  </si>
  <si>
    <t>村本裕子</t>
  </si>
  <si>
    <t>板楠安隆</t>
  </si>
  <si>
    <t>株式会社蔦屋書店</t>
  </si>
  <si>
    <t>合同会社道</t>
  </si>
  <si>
    <t>株式会社星光商社</t>
  </si>
  <si>
    <t>杉村康子</t>
  </si>
  <si>
    <t>合同会社mother nature</t>
  </si>
  <si>
    <t>有限会社まるよし</t>
  </si>
  <si>
    <t>萩信一郎</t>
  </si>
  <si>
    <t>江田龍実</t>
  </si>
  <si>
    <t>有限会社　味万</t>
  </si>
  <si>
    <t>有限会社のだ・香季園</t>
  </si>
  <si>
    <t>本田電気株式会社</t>
  </si>
  <si>
    <t>椎原良二</t>
  </si>
  <si>
    <t>大村明子</t>
  </si>
  <si>
    <t>NICOLYOKO PATRICIA</t>
  </si>
  <si>
    <t>前田美希</t>
  </si>
  <si>
    <t>淀川食品株式会社</t>
  </si>
  <si>
    <t>株式会社むさし</t>
  </si>
  <si>
    <t>秋山光</t>
  </si>
  <si>
    <t>長尾美枝</t>
  </si>
  <si>
    <t>トラン愛子</t>
  </si>
  <si>
    <t>原口寿</t>
  </si>
  <si>
    <t>株式会社十徳</t>
  </si>
  <si>
    <t>目久美裕子</t>
  </si>
  <si>
    <t>有限会社　吉田屋</t>
  </si>
  <si>
    <t>尾前政信</t>
  </si>
  <si>
    <t>ヒル・トップフードシステム株式会社</t>
  </si>
  <si>
    <t>有限会社　友枝農業資材</t>
  </si>
  <si>
    <t>株式会社ｸﾞﾘｰﾝﾎﾃﾙ・ｽﾞｺｰﾎﾟﾚｰｼｮﾝ</t>
  </si>
  <si>
    <t>日野雅美</t>
  </si>
  <si>
    <t>松村篤史</t>
  </si>
  <si>
    <t>株式会社商和</t>
  </si>
  <si>
    <t>社会福祉法人　合志福祉会</t>
  </si>
  <si>
    <t>園田美津子</t>
  </si>
  <si>
    <t>株式会社　原</t>
  </si>
  <si>
    <t>鍋島浩太郎</t>
  </si>
  <si>
    <t>内田匠</t>
  </si>
  <si>
    <t>大久保房代</t>
  </si>
  <si>
    <t>株式会社ドラッグストアモリ</t>
  </si>
  <si>
    <t>佐藤良一</t>
  </si>
  <si>
    <t>衛藤慎二</t>
  </si>
  <si>
    <t>合資会社M・Kマネジメント</t>
  </si>
  <si>
    <t>有限会社オーヅガーデン</t>
  </si>
  <si>
    <t>内山一茂</t>
  </si>
  <si>
    <t>井柄浩二</t>
  </si>
  <si>
    <t>株式会社桜蔵</t>
  </si>
  <si>
    <t>後藤幸雄</t>
  </si>
  <si>
    <t>坂本なるみ</t>
  </si>
  <si>
    <t>株式会社NAKASHIMA</t>
  </si>
  <si>
    <t>有限会社　欧風菓子の店　ブローニュの森</t>
  </si>
  <si>
    <t>渡邉貴博</t>
  </si>
  <si>
    <t>弓削典央</t>
  </si>
  <si>
    <t>株式会社木村商店</t>
  </si>
  <si>
    <t>株式会社オークス熊本</t>
  </si>
  <si>
    <t>菊池雄一</t>
  </si>
  <si>
    <t>小原義武</t>
  </si>
  <si>
    <t>石本賢一</t>
  </si>
  <si>
    <t>合同会社ひだまり</t>
  </si>
  <si>
    <t>SUGIHARA CRESSILDADEL ROSARIO</t>
  </si>
  <si>
    <t>岩下克成</t>
  </si>
  <si>
    <t>有限会社いずみショップ</t>
  </si>
  <si>
    <t>檀上益光</t>
  </si>
  <si>
    <t>高橋良三</t>
  </si>
  <si>
    <t>株式会社　フローズンフーズ</t>
  </si>
  <si>
    <t>松岡直美</t>
  </si>
  <si>
    <t>高木秀昭</t>
  </si>
  <si>
    <t>大西修</t>
  </si>
  <si>
    <t>川口一子</t>
  </si>
  <si>
    <t>株式会社熊本畜産流通センター</t>
  </si>
  <si>
    <t>髙山文和</t>
  </si>
  <si>
    <t>NPO法人夢のかけら舎</t>
  </si>
  <si>
    <t>近藤裕樹</t>
  </si>
  <si>
    <t>城正枝</t>
  </si>
  <si>
    <t>江上ミツ子</t>
  </si>
  <si>
    <t>上田典子</t>
  </si>
  <si>
    <t>志賀政昭</t>
  </si>
  <si>
    <t>株式会社OKAMOTO</t>
  </si>
  <si>
    <t>栄田倫佳</t>
  </si>
  <si>
    <t>パティスリーヴォロンテ合同会社</t>
  </si>
  <si>
    <t>ケアユー株式会社</t>
  </si>
  <si>
    <t>株式会社光洋</t>
  </si>
  <si>
    <t>中村有美</t>
  </si>
  <si>
    <t>上野智美</t>
  </si>
  <si>
    <t>佐藤和文</t>
  </si>
  <si>
    <t>永清祐子</t>
  </si>
  <si>
    <t>ワタミ株式会社</t>
  </si>
  <si>
    <t>清正製菓株式会社</t>
  </si>
  <si>
    <t>有限会社楽氣</t>
  </si>
  <si>
    <t>NPO法人ｼﾝﾌｫﾆことばの海はぐくみの森</t>
  </si>
  <si>
    <t>井上彩</t>
  </si>
  <si>
    <t>園田恭也</t>
  </si>
  <si>
    <t>那須敬彰</t>
  </si>
  <si>
    <t>志柿いずみ</t>
  </si>
  <si>
    <t>株式会社Ｇ－７スーパーマート</t>
  </si>
  <si>
    <t>合資会社　相良ポートリー</t>
  </si>
  <si>
    <t>前田元気</t>
  </si>
  <si>
    <t>稲倉礼子</t>
  </si>
  <si>
    <t>岩﨑昭光</t>
  </si>
  <si>
    <t>ｱｺｰﾃﾞｨｱ・ｺﾞﾙﾌ・ｱｾｯﾄ合同会社</t>
  </si>
  <si>
    <t>株式会社ガブリ</t>
  </si>
  <si>
    <t>中央ゴルフ株式会社</t>
  </si>
  <si>
    <t>渡辺秀子</t>
  </si>
  <si>
    <t>上野幹信</t>
  </si>
  <si>
    <t>菊池澄</t>
  </si>
  <si>
    <t>村上浩</t>
  </si>
  <si>
    <t>合同会社麦っ子.  道</t>
  </si>
  <si>
    <t>泉田加代子</t>
  </si>
  <si>
    <t>熊本県酪農業協同組合連合会</t>
  </si>
  <si>
    <t>九州食品株式会社</t>
  </si>
  <si>
    <t>渡辺信廣</t>
  </si>
  <si>
    <t>有限会社幸</t>
  </si>
  <si>
    <t>町野小千代</t>
  </si>
  <si>
    <t>有限会社門出苑</t>
  </si>
  <si>
    <t>市原義輝</t>
  </si>
  <si>
    <t>有限会社山口水産熊本</t>
  </si>
  <si>
    <t>中村純子</t>
  </si>
  <si>
    <t>株式会社　ウィナーズ</t>
  </si>
  <si>
    <t>矢野ゆう子</t>
  </si>
  <si>
    <t>株式会社鮮ど市場</t>
  </si>
  <si>
    <t>有限会社榮楽</t>
  </si>
  <si>
    <t>熊井弘太郎</t>
  </si>
  <si>
    <t>幸朋子</t>
  </si>
  <si>
    <t>上山高史</t>
  </si>
  <si>
    <t>田崎佐裕美</t>
  </si>
  <si>
    <t>鍬野成子</t>
  </si>
  <si>
    <t>菊陽町社会福祉協議会</t>
  </si>
  <si>
    <t>九州産交バス株式会社</t>
  </si>
  <si>
    <t>ジールコーポレーション株式会社</t>
  </si>
  <si>
    <t>井上雅敏</t>
  </si>
  <si>
    <t>大三ミート産業株式会社</t>
  </si>
  <si>
    <t>株式会社イーティーズ</t>
  </si>
  <si>
    <t>株式会社KIYORAきくち</t>
  </si>
  <si>
    <t>株式会社テンフォー</t>
  </si>
  <si>
    <t>鳥田洋介</t>
  </si>
  <si>
    <t>株式会社　うちだ屋</t>
  </si>
  <si>
    <t>山口航</t>
  </si>
  <si>
    <t>宮本美紀</t>
  </si>
  <si>
    <t>株式会社夢叶</t>
  </si>
  <si>
    <t>本田修一</t>
  </si>
  <si>
    <t>伊豆野聖太</t>
  </si>
  <si>
    <t>森川光紀</t>
  </si>
  <si>
    <t>桂博美</t>
  </si>
  <si>
    <t>吉野一真</t>
  </si>
  <si>
    <t>田中正章</t>
  </si>
  <si>
    <t>小山メディカルサービス株式会社</t>
  </si>
  <si>
    <t>株式会社　コッコファーム</t>
  </si>
  <si>
    <t>佐藤勇</t>
  </si>
  <si>
    <t>（有）輝企画</t>
  </si>
  <si>
    <t>有限会社ムラオク</t>
  </si>
  <si>
    <t>福嶌恵利子</t>
  </si>
  <si>
    <t>小池祐生</t>
  </si>
  <si>
    <t>社会福祉法人　七城福祉会</t>
  </si>
  <si>
    <t>尾山栄一</t>
  </si>
  <si>
    <t>松岡修専</t>
  </si>
  <si>
    <t>中村彰伸</t>
  </si>
  <si>
    <t>村上正樹</t>
  </si>
  <si>
    <t>藤原公美</t>
  </si>
  <si>
    <t>高本シゲ子</t>
  </si>
  <si>
    <t>本田康範</t>
  </si>
  <si>
    <t>園田優香里</t>
  </si>
  <si>
    <t>坂本慎也</t>
  </si>
  <si>
    <t>株式会社モリタゴルフ</t>
  </si>
  <si>
    <t>株式会社SMN</t>
  </si>
  <si>
    <t>杉谷幸路</t>
  </si>
  <si>
    <t>Roast＆Fund株式会社</t>
  </si>
  <si>
    <t>株式会社リンク・フーズ</t>
  </si>
  <si>
    <t>株式会社スイス洋菓子店</t>
  </si>
  <si>
    <t>中山義也</t>
  </si>
  <si>
    <t>合同会社千代</t>
  </si>
  <si>
    <t>平原克典</t>
  </si>
  <si>
    <t>東公博</t>
  </si>
  <si>
    <t>横田高広</t>
  </si>
  <si>
    <t>林田妙子</t>
  </si>
  <si>
    <t>坂口真紘</t>
  </si>
  <si>
    <t>村上ハルヨ</t>
  </si>
  <si>
    <t>岩下晴映</t>
  </si>
  <si>
    <t>髙木美知子</t>
  </si>
  <si>
    <t>合同会社起笑家</t>
  </si>
  <si>
    <t>小田勝枝</t>
  </si>
  <si>
    <t>水口啓太郎</t>
  </si>
  <si>
    <t>園田傑</t>
  </si>
  <si>
    <t>株式会社ホームインプルーブメントひろせ</t>
  </si>
  <si>
    <t>帯田裕志</t>
  </si>
  <si>
    <t>武藤比呂子</t>
  </si>
  <si>
    <t>矢野公子</t>
  </si>
  <si>
    <t>野田侑希</t>
  </si>
  <si>
    <t>宮川晴樹</t>
  </si>
  <si>
    <t>佐藤譲亮</t>
  </si>
  <si>
    <t>株式会社ジョー・スマイル</t>
  </si>
  <si>
    <t>佐田亜梨沙</t>
  </si>
  <si>
    <t>坂本和茂</t>
  </si>
  <si>
    <t>髙木和男</t>
  </si>
  <si>
    <t>村上武弘</t>
  </si>
  <si>
    <t>松野富美代</t>
  </si>
  <si>
    <t>木下信子</t>
  </si>
  <si>
    <t xml:space="preserve"> 小椋英行</t>
  </si>
  <si>
    <t>森美代子</t>
  </si>
  <si>
    <t>徳丸譲治</t>
  </si>
  <si>
    <t>髙峯由美</t>
  </si>
  <si>
    <t>株式会社TAC</t>
  </si>
  <si>
    <t>松岡裕子</t>
  </si>
  <si>
    <t>加茂野淑子</t>
  </si>
  <si>
    <t>中田ジュヴイ</t>
  </si>
  <si>
    <t>野田洋子</t>
  </si>
  <si>
    <t>井本千津代</t>
  </si>
  <si>
    <t>北垣シキエ</t>
  </si>
  <si>
    <t>一般社団法人クラッシーノこうし</t>
  </si>
  <si>
    <t>株式会社CAROTA</t>
  </si>
  <si>
    <t>前田育稔</t>
  </si>
  <si>
    <t>株式会社　新開商店</t>
  </si>
  <si>
    <t>有限会社吉川商店</t>
  </si>
  <si>
    <t>株式会社フジチク</t>
  </si>
  <si>
    <t>株式会社ベッセルホテル開発</t>
  </si>
  <si>
    <t>有限会社ＳＥＴ・ＵＰ</t>
  </si>
  <si>
    <t>株式会社mixvege</t>
  </si>
  <si>
    <t>株式会社村田園</t>
  </si>
  <si>
    <t>株式会社阿蘇くまもと大地の恵み</t>
  </si>
  <si>
    <t>ハーベストネクスト株式会社</t>
  </si>
  <si>
    <t>株式会社山鹿ホールディングス</t>
  </si>
  <si>
    <t>渡邉太郎</t>
  </si>
  <si>
    <t>髙田龍斗</t>
  </si>
  <si>
    <t>舩場司</t>
  </si>
  <si>
    <t>株式会社はなまる</t>
  </si>
  <si>
    <t>三池寿誉</t>
  </si>
  <si>
    <t>虎コーポレーション株式会社</t>
  </si>
  <si>
    <t>坂本秀太</t>
  </si>
  <si>
    <t>株式会社カリーノビジネスサポート</t>
  </si>
  <si>
    <t>西村明奈</t>
  </si>
  <si>
    <t>モーニングエース九州株式会社</t>
  </si>
  <si>
    <t>岩尾寿一</t>
  </si>
  <si>
    <t>猿渡明洋</t>
  </si>
  <si>
    <t>田中昌子</t>
  </si>
  <si>
    <t>九州フジパンストアー株式会社</t>
  </si>
  <si>
    <t>社会福祉法人　熊本県ひとり親家庭福祉協議会</t>
  </si>
  <si>
    <t>合同会社歩</t>
  </si>
  <si>
    <t>馬木元裕</t>
  </si>
  <si>
    <t>株式会社レストメント</t>
  </si>
  <si>
    <t>染谷日菜</t>
  </si>
  <si>
    <t>株式会社佐藤工業</t>
  </si>
  <si>
    <t>株式会社エー・イー・ディー</t>
  </si>
  <si>
    <t>田中文雄</t>
  </si>
  <si>
    <t>株式会社STEP　UP</t>
  </si>
  <si>
    <t>亀崎知祥</t>
  </si>
  <si>
    <t>菊川裕基</t>
  </si>
  <si>
    <t>株式会社サンドラッグ</t>
  </si>
  <si>
    <t>株式会社サンリブ</t>
  </si>
  <si>
    <t>内田史子</t>
  </si>
  <si>
    <t>株式会社義賊</t>
  </si>
  <si>
    <t>株式会社Ｍｉｓｕｍｉ</t>
  </si>
  <si>
    <t>山田剛司</t>
  </si>
  <si>
    <t>株式会社サンコーライフサポート</t>
  </si>
  <si>
    <t>株式会社シェルパ</t>
  </si>
  <si>
    <t>リーブス明日香</t>
  </si>
  <si>
    <t>株式会社ﾊﾞﾘｭｰﾌﾟﾗﾝﾆﾝｸﾞｱﾝﾄﾞﾜｰｸｽ</t>
  </si>
  <si>
    <t>福島寿子</t>
  </si>
  <si>
    <t>株式会社Japan Basashi Express</t>
  </si>
  <si>
    <t>正木陽子</t>
  </si>
  <si>
    <t>熊本県立菊池農業高等学校</t>
  </si>
  <si>
    <t>堤弘晴</t>
  </si>
  <si>
    <t>有限会社なかしま</t>
  </si>
  <si>
    <t>株式会社大進</t>
  </si>
  <si>
    <t>ｼﾀﾞｯｸｽｺﾝﾄﾗｸﾄﾌｰﾄﾞｻｰﾋﾞｽ株式会社</t>
  </si>
  <si>
    <t>清水利一</t>
  </si>
  <si>
    <t>伊藤徳子</t>
  </si>
  <si>
    <t>有限会社ケイ・エス・エス</t>
  </si>
  <si>
    <t>株式会社Ｇ－７ミートテラバヤシ</t>
  </si>
  <si>
    <t>渡邉満</t>
  </si>
  <si>
    <t>堤公博</t>
  </si>
  <si>
    <t>島田幸美</t>
  </si>
  <si>
    <t>髙山健也</t>
  </si>
  <si>
    <t>富士産業株式会社</t>
  </si>
  <si>
    <t>株式会社よいば</t>
  </si>
  <si>
    <t>山崎製パン株式会社</t>
  </si>
  <si>
    <t>株式会社ローカル</t>
  </si>
  <si>
    <t>一冨士フードサービス株式会社</t>
  </si>
  <si>
    <t>酒井かおり</t>
  </si>
  <si>
    <t>安田建物管理株式会社</t>
  </si>
  <si>
    <t>株式会社九州フードサプライセンター</t>
  </si>
  <si>
    <t>株式会社南九州ニチダン</t>
  </si>
  <si>
    <t>池田真美</t>
  </si>
  <si>
    <t>有限会社スクラム</t>
  </si>
  <si>
    <t>プライムデリカ株式会社</t>
  </si>
  <si>
    <t>内古閑幸恵</t>
  </si>
  <si>
    <t>株式会社こけお</t>
  </si>
  <si>
    <t>合同会社グロース</t>
  </si>
  <si>
    <t>藤木睦大</t>
  </si>
  <si>
    <t>村上百合子</t>
  </si>
  <si>
    <t>株式会社モンテローザフーズ</t>
  </si>
  <si>
    <t>エームサービス株式会社</t>
  </si>
  <si>
    <t>株式会社フレッシュ工房</t>
  </si>
  <si>
    <t>ホンダ開発株式会社</t>
  </si>
  <si>
    <t>株式会社水の駅</t>
  </si>
  <si>
    <t>株式会社　杉養蜂園</t>
  </si>
  <si>
    <t>曽輝</t>
  </si>
  <si>
    <t>株式会社むすんでひらいて</t>
  </si>
  <si>
    <t>株式会社トランドール</t>
  </si>
  <si>
    <t>岡田孝史</t>
  </si>
  <si>
    <t>株式会社オーエムツーミート</t>
  </si>
  <si>
    <t>株式会社あきんどスシロー</t>
  </si>
  <si>
    <t>株式会社かじや水産</t>
  </si>
  <si>
    <t>ｸﾞﾘｰﾝﾎｽﾋﾟﾀﾘﾃｨﾌｰﾄﾞﾏﾈｼﾞﾒﾝﾄ株式会社</t>
  </si>
  <si>
    <t>村上春美</t>
  </si>
  <si>
    <t>株式会社</t>
  </si>
  <si>
    <t>松尾光善</t>
  </si>
  <si>
    <t>篠宮知弘</t>
  </si>
  <si>
    <t>森キヌエ</t>
  </si>
  <si>
    <t>有限会社タジマプロジェクト</t>
  </si>
  <si>
    <t>株式会社西友</t>
  </si>
  <si>
    <t>後藤志貴子</t>
  </si>
  <si>
    <t>緒方宏士</t>
  </si>
  <si>
    <t>新垣勝彦</t>
  </si>
  <si>
    <t>株式会社アクセル</t>
  </si>
  <si>
    <t>松本りゅう子</t>
  </si>
  <si>
    <t>株式会社凛’ｓ　Food　service</t>
  </si>
  <si>
    <t>株式会社ＢＯＵＱＵＥＴ</t>
  </si>
  <si>
    <t>森凌子</t>
  </si>
  <si>
    <t>佐藤正</t>
  </si>
  <si>
    <t>ルートインジャパン株式会社</t>
  </si>
  <si>
    <t>平川智喜</t>
  </si>
  <si>
    <t>熊本県立農業大学校</t>
  </si>
  <si>
    <t>株式会社マルハニチロ九州</t>
  </si>
  <si>
    <t>福留ハム株式会社熊本工場</t>
  </si>
  <si>
    <t>株式会社MENTAK</t>
  </si>
  <si>
    <t>甲斐きみ代</t>
  </si>
  <si>
    <t>株式会社すき家</t>
  </si>
  <si>
    <t>熊本県パン協同組合</t>
  </si>
  <si>
    <t>株式会社あなぶき社宅サービス</t>
  </si>
  <si>
    <t>株式会社サンマルクカフェ</t>
  </si>
  <si>
    <t>学校法人　中村学園</t>
  </si>
  <si>
    <t>株式会社ドミノ・ピザジャパン</t>
  </si>
  <si>
    <t>株式会社坂本</t>
  </si>
  <si>
    <t>株式会社西日本吉野家</t>
  </si>
  <si>
    <t>今村里沙</t>
  </si>
  <si>
    <t>KMバイオロジクス株式会社</t>
  </si>
  <si>
    <t>竹原直樹</t>
  </si>
  <si>
    <t>堀之内しげ子</t>
  </si>
  <si>
    <t>有限会社旬香</t>
  </si>
  <si>
    <t>有限会社　ヒーリング</t>
  </si>
  <si>
    <t>姜信喆</t>
  </si>
  <si>
    <t>五嶋義行</t>
  </si>
  <si>
    <t>有限会社三共漬物本舗</t>
  </si>
  <si>
    <t>宮﨑喜和子</t>
  </si>
  <si>
    <t>石本武司</t>
  </si>
  <si>
    <t>阿蘇農業協同組合</t>
  </si>
  <si>
    <t>合同会社　あとむ</t>
  </si>
  <si>
    <t>大谷真洋</t>
  </si>
  <si>
    <t>中村章子</t>
  </si>
  <si>
    <t>青木慎一郎</t>
  </si>
  <si>
    <t>有限会社　阿蘇天然アイス</t>
  </si>
  <si>
    <t>古澤慶二</t>
  </si>
  <si>
    <t>宮嵜敦子</t>
  </si>
  <si>
    <t>有限会社広東</t>
  </si>
  <si>
    <t>（有）黒川荘</t>
  </si>
  <si>
    <t>佐藤政英</t>
  </si>
  <si>
    <t>株式会社阿蘇ファームランド</t>
  </si>
  <si>
    <t>有限会社　山内フーズコーポレーション</t>
  </si>
  <si>
    <t>一般社団法人　ＧＩＡＨＳライフ阿蘇</t>
  </si>
  <si>
    <t>福山綾</t>
  </si>
  <si>
    <t>有限会社山一食品</t>
  </si>
  <si>
    <t>藤川孝夫</t>
  </si>
  <si>
    <t>鞭馬志津子</t>
  </si>
  <si>
    <t>林義隆</t>
  </si>
  <si>
    <t>有限会社　ホンダプランニング</t>
  </si>
  <si>
    <t>有限会社吉本商会</t>
  </si>
  <si>
    <t>有限会社　湧水茶屋なかまち</t>
  </si>
  <si>
    <t>山本光國</t>
  </si>
  <si>
    <t>村本信助</t>
  </si>
  <si>
    <t>合同会社　ランカール</t>
  </si>
  <si>
    <t>梅田喜久男</t>
  </si>
  <si>
    <t>河津道子</t>
  </si>
  <si>
    <t>伊藤弓子</t>
  </si>
  <si>
    <t>村上輝也</t>
  </si>
  <si>
    <t>甲斐朝子</t>
  </si>
  <si>
    <t>三浦啓子</t>
  </si>
  <si>
    <t>株式会社五岳荘</t>
  </si>
  <si>
    <t>坂口洋子</t>
  </si>
  <si>
    <t>園田泰之</t>
  </si>
  <si>
    <t>宇都宮徹</t>
  </si>
  <si>
    <t>今村博信</t>
  </si>
  <si>
    <t>ＮＰＯ法人　にしはら　たんぽぽハウス</t>
  </si>
  <si>
    <t>高嶋千恵</t>
  </si>
  <si>
    <t>大倉雅樹</t>
  </si>
  <si>
    <t>有限会社　河津商店</t>
  </si>
  <si>
    <t>佐藤アイ子</t>
  </si>
  <si>
    <t>渡辺幸代</t>
  </si>
  <si>
    <t>株式会社月廻公園</t>
  </si>
  <si>
    <t>株式会社宮下観光</t>
  </si>
  <si>
    <t>佐藤智香</t>
  </si>
  <si>
    <t>河津勝代</t>
  </si>
  <si>
    <t>大塚健司</t>
  </si>
  <si>
    <t>株式会社古今堂</t>
  </si>
  <si>
    <t>有限会社　マルタ商事</t>
  </si>
  <si>
    <t>株式会社　東臣</t>
  </si>
  <si>
    <t>髙野良昭</t>
  </si>
  <si>
    <t>NPO法人トライフィールドNAMINO</t>
  </si>
  <si>
    <t>髙木梅香</t>
  </si>
  <si>
    <t>田中歩</t>
  </si>
  <si>
    <t>山口力男</t>
  </si>
  <si>
    <t>吉川啓二</t>
  </si>
  <si>
    <t>山中美由樹</t>
  </si>
  <si>
    <t>宇都宮忍</t>
  </si>
  <si>
    <t>有限会社地獄温泉清風荘</t>
  </si>
  <si>
    <t>喜多末文</t>
  </si>
  <si>
    <t>佐藤寛</t>
  </si>
  <si>
    <t>菊池有桂</t>
  </si>
  <si>
    <t>藤田明美</t>
  </si>
  <si>
    <t>合資会社江藤商店</t>
  </si>
  <si>
    <t>医療法人社団順幸会</t>
  </si>
  <si>
    <t>岩下隆信</t>
  </si>
  <si>
    <t>髙橋芳子</t>
  </si>
  <si>
    <t>志賀英子</t>
  </si>
  <si>
    <t>株式会社神楽苑</t>
  </si>
  <si>
    <t>山部勇</t>
  </si>
  <si>
    <t>有限会社ホテルシステム熊本</t>
  </si>
  <si>
    <t>住吉哲郎</t>
  </si>
  <si>
    <t>宮田幹夫</t>
  </si>
  <si>
    <t>一般社団法人　西原村シルバー人材センター</t>
  </si>
  <si>
    <t>宅野静子</t>
  </si>
  <si>
    <t>小山久夫</t>
  </si>
  <si>
    <t>廣瀬宗義</t>
  </si>
  <si>
    <t>森メリージェーン</t>
  </si>
  <si>
    <t>古木和乃</t>
  </si>
  <si>
    <t>甲斐節男</t>
  </si>
  <si>
    <t>有限会社　山田牧場</t>
  </si>
  <si>
    <t>株式会社ユニマットリタイアメント・コミュニティ</t>
  </si>
  <si>
    <t>林田秀一</t>
  </si>
  <si>
    <t>有限会社　小国グリーンファームフーズ</t>
  </si>
  <si>
    <t>別城憲二</t>
  </si>
  <si>
    <t>山田政晴</t>
  </si>
  <si>
    <t>村上友基</t>
  </si>
  <si>
    <t>佐渡直美</t>
  </si>
  <si>
    <t>平田智司</t>
  </si>
  <si>
    <t>合同会社　ティアラ</t>
  </si>
  <si>
    <t>松﨑一美</t>
  </si>
  <si>
    <t>秋山てる美</t>
  </si>
  <si>
    <t>山口怜子</t>
  </si>
  <si>
    <t>安永千恵子</t>
  </si>
  <si>
    <t>上道大吾</t>
  </si>
  <si>
    <t>株式会社プランニングB</t>
  </si>
  <si>
    <t>村上昭一</t>
  </si>
  <si>
    <t>株式会社旅館壱の井</t>
  </si>
  <si>
    <t>伊藤佳代</t>
  </si>
  <si>
    <t>後藤幸代</t>
  </si>
  <si>
    <t>李憬魯</t>
  </si>
  <si>
    <t>株式会社やまびこ旅館</t>
  </si>
  <si>
    <t>高崎とし子</t>
  </si>
  <si>
    <t>蔵屋昌子</t>
  </si>
  <si>
    <t>株式会社リラクゼーションクラブ</t>
  </si>
  <si>
    <t>有限会社田中製材所</t>
  </si>
  <si>
    <t>野口勇吉</t>
  </si>
  <si>
    <t>辻敬三</t>
  </si>
  <si>
    <t>梅木正一</t>
  </si>
  <si>
    <t>橋本篤子</t>
  </si>
  <si>
    <t>株式会社阿蘇の司</t>
  </si>
  <si>
    <t>前川寿住</t>
  </si>
  <si>
    <t>株式会社みやはら</t>
  </si>
  <si>
    <t>佐藤英雄</t>
  </si>
  <si>
    <t>川並功</t>
  </si>
  <si>
    <t>医療法人大徳会</t>
  </si>
  <si>
    <t>有限会社白水温泉竹の倉山荘</t>
  </si>
  <si>
    <t>大塚由美</t>
  </si>
  <si>
    <t>小陣壽子</t>
  </si>
  <si>
    <t>野田政輝</t>
  </si>
  <si>
    <t>NPO法人　阿蘇フォークスクール</t>
  </si>
  <si>
    <t>後藤榮子</t>
  </si>
  <si>
    <t>永野クニ子</t>
  </si>
  <si>
    <t>今村惟憲</t>
  </si>
  <si>
    <t>佐伯美恵子</t>
  </si>
  <si>
    <t>松村久美子</t>
  </si>
  <si>
    <t>藤井葉月</t>
  </si>
  <si>
    <t>田邊丈明</t>
  </si>
  <si>
    <t>中山晴喜</t>
  </si>
  <si>
    <t>轍　有限会社</t>
  </si>
  <si>
    <t>株式会社天水総合カンパニー</t>
  </si>
  <si>
    <t>有限会社九峯館</t>
  </si>
  <si>
    <t>株式会社ノマドジャパン</t>
  </si>
  <si>
    <t>古川和恵</t>
  </si>
  <si>
    <t>蠣原昭生</t>
  </si>
  <si>
    <t>有限会社草千里観光開発</t>
  </si>
  <si>
    <t>浅尾秀一郎</t>
  </si>
  <si>
    <t>南阿蘇オーガニック株式会社</t>
  </si>
  <si>
    <t>岡本泰成</t>
  </si>
  <si>
    <t>三陽開発株式会社</t>
  </si>
  <si>
    <t>日置リツ子</t>
  </si>
  <si>
    <t>合資会社坂本商店</t>
  </si>
  <si>
    <t>有限会社イワタフード</t>
  </si>
  <si>
    <t>株式会社　寺子屋</t>
  </si>
  <si>
    <t>株式会社　みなみ阿蘇</t>
  </si>
  <si>
    <t>久保田真由美</t>
  </si>
  <si>
    <t>秦一江</t>
  </si>
  <si>
    <t>山内亜由子</t>
  </si>
  <si>
    <t>中村由美</t>
  </si>
  <si>
    <t>後藤啓子</t>
  </si>
  <si>
    <t>北里洋子</t>
  </si>
  <si>
    <t>大塚ジェーン</t>
  </si>
  <si>
    <t>後藤春子</t>
  </si>
  <si>
    <t>穴井恵子</t>
  </si>
  <si>
    <t>有限会社吉祥</t>
  </si>
  <si>
    <t>松村卓郎</t>
  </si>
  <si>
    <t>山口イツ子</t>
  </si>
  <si>
    <t>加藤チズ子</t>
  </si>
  <si>
    <t>株式会社藤リゾート</t>
  </si>
  <si>
    <t>有限会社花唐符</t>
  </si>
  <si>
    <t>有限会社ナガタ板金</t>
  </si>
  <si>
    <t>橋口貴子</t>
  </si>
  <si>
    <t>藤本三郎</t>
  </si>
  <si>
    <t>梅田経一</t>
  </si>
  <si>
    <t>一般財団法人学びやの里</t>
  </si>
  <si>
    <t>安藤政信</t>
  </si>
  <si>
    <t>柿元雄司</t>
  </si>
  <si>
    <t>中園スイ</t>
  </si>
  <si>
    <t>有限会社　ウメムラサキ</t>
  </si>
  <si>
    <t>下川達治</t>
  </si>
  <si>
    <t>有限会社　阿蘇健康農園</t>
  </si>
  <si>
    <t>後藤良子</t>
  </si>
  <si>
    <t>株式会社フレール</t>
  </si>
  <si>
    <t>吉岡潤</t>
  </si>
  <si>
    <t>中川正子</t>
  </si>
  <si>
    <t>田中啓子</t>
  </si>
  <si>
    <t>林田コハル</t>
  </si>
  <si>
    <t>千木良雅幸</t>
  </si>
  <si>
    <t>児玉裕治</t>
  </si>
  <si>
    <t>宮崎正孝</t>
  </si>
  <si>
    <t>甲斐和子</t>
  </si>
  <si>
    <t>桐原一紀</t>
  </si>
  <si>
    <t>山内幼一</t>
  </si>
  <si>
    <t>株式会社むらさき</t>
  </si>
  <si>
    <t>西山恵子</t>
  </si>
  <si>
    <t>株式会社熊本フレイン</t>
  </si>
  <si>
    <t>小林昭子</t>
  </si>
  <si>
    <t>山内学</t>
  </si>
  <si>
    <t>大森マスヨ</t>
  </si>
  <si>
    <t>萩原美鈴</t>
  </si>
  <si>
    <t>志賀悦子</t>
  </si>
  <si>
    <t>白見悟</t>
  </si>
  <si>
    <t>一般社団法人阿蘇門前町商店街振興協会</t>
  </si>
  <si>
    <t>ティーアール株式会社</t>
  </si>
  <si>
    <t>小城要一郎</t>
  </si>
  <si>
    <t>白石豊和</t>
  </si>
  <si>
    <t>合名会社あそ路</t>
  </si>
  <si>
    <t>古庄肇</t>
  </si>
  <si>
    <t>株式会社ケイズ</t>
  </si>
  <si>
    <t>藤本孝一</t>
  </si>
  <si>
    <t>村上重夫</t>
  </si>
  <si>
    <t>有限会社アドリブ</t>
  </si>
  <si>
    <t>江藤暁美</t>
  </si>
  <si>
    <t>野口良二</t>
  </si>
  <si>
    <t>有限会社　ひぐちコーポレーション</t>
  </si>
  <si>
    <t>寺村チヨ</t>
  </si>
  <si>
    <t>下田哲哉</t>
  </si>
  <si>
    <t>有限会社　林檎の樹</t>
  </si>
  <si>
    <t>城塚ケサ子</t>
  </si>
  <si>
    <t>大熊和人</t>
  </si>
  <si>
    <t>木部友隆</t>
  </si>
  <si>
    <t>中村孝信</t>
  </si>
  <si>
    <t>有限会社あらい</t>
  </si>
  <si>
    <t>特定医療法人高森会</t>
  </si>
  <si>
    <t>アサヒフーズ株式会社</t>
  </si>
  <si>
    <t>有限会社山のいぶき</t>
  </si>
  <si>
    <t>菅美佐子</t>
  </si>
  <si>
    <t>吉岡ツタコ</t>
  </si>
  <si>
    <t>桐原夏代</t>
  </si>
  <si>
    <t>穴井さゆみ</t>
  </si>
  <si>
    <t>後藤康之</t>
  </si>
  <si>
    <t>株式会社ナフコ</t>
  </si>
  <si>
    <t>小野保博</t>
  </si>
  <si>
    <t>大津栄視</t>
  </si>
  <si>
    <t>渡辺千津子</t>
  </si>
  <si>
    <t>宇野やよい</t>
  </si>
  <si>
    <t>石田暁子</t>
  </si>
  <si>
    <t>有限会社モーモーファーム竹原牧場</t>
  </si>
  <si>
    <t>森辰祝</t>
  </si>
  <si>
    <t>久保不二子</t>
  </si>
  <si>
    <t>西村美智子</t>
  </si>
  <si>
    <t>有限会社　石本商店</t>
  </si>
  <si>
    <t>田嶋英喜</t>
  </si>
  <si>
    <t>齊藤義昭</t>
  </si>
  <si>
    <t>株式会社ひばり工房</t>
  </si>
  <si>
    <t>有限会社実乃花</t>
  </si>
  <si>
    <t>松原敬子</t>
  </si>
  <si>
    <t>株式会社星の和牛</t>
  </si>
  <si>
    <t>増田英一</t>
  </si>
  <si>
    <t>有限会社　熊本六季</t>
  </si>
  <si>
    <t>坂田紀子</t>
  </si>
  <si>
    <t>株式会社　日の出観光</t>
  </si>
  <si>
    <t>株式会社阿蘇熊牧場</t>
  </si>
  <si>
    <t>株式会社阿蘇とり宮</t>
  </si>
  <si>
    <t>武田茂樹</t>
  </si>
  <si>
    <t>株式会社　阿蘇ナチュラル・ジェイファーム</t>
  </si>
  <si>
    <t>株式会社阿蘇アグリスクェア</t>
  </si>
  <si>
    <t>合志マリア　クリスティー</t>
  </si>
  <si>
    <t>瀬戸口香織</t>
  </si>
  <si>
    <t>廣瀬ミキ代</t>
  </si>
  <si>
    <t>笹千秋</t>
  </si>
  <si>
    <t>阪井悦子</t>
  </si>
  <si>
    <t>熊本観光開発株式会社</t>
  </si>
  <si>
    <t>田上千嘉子</t>
  </si>
  <si>
    <t>株式会社ＴＡＪ・ＩＮＴＥＲＮＡＴＩＯＮＡＬ・ＭＯＴＯＲＳ・ＪＡＰＡＮ</t>
  </si>
  <si>
    <t>株式会社ＳＭＯ南小国</t>
  </si>
  <si>
    <t>株式会社キョクレイ商事</t>
  </si>
  <si>
    <t>宮地博子</t>
  </si>
  <si>
    <t>深見健二</t>
  </si>
  <si>
    <t>松田美子</t>
  </si>
  <si>
    <t>市原豪</t>
  </si>
  <si>
    <t>有限会社小園商店</t>
  </si>
  <si>
    <t>溝口悦子</t>
  </si>
  <si>
    <t>株式会社あそ望の郷みなみあそ</t>
  </si>
  <si>
    <t>髙宮輝久</t>
  </si>
  <si>
    <t>下城祐一</t>
  </si>
  <si>
    <t>蔵原恵</t>
  </si>
  <si>
    <t>佐野典</t>
  </si>
  <si>
    <t>杉本留美</t>
  </si>
  <si>
    <t>原部則子</t>
  </si>
  <si>
    <t>時松初義</t>
  </si>
  <si>
    <t>学校法人熊本ワイエムシーエー学園</t>
  </si>
  <si>
    <t>宮本吉博</t>
  </si>
  <si>
    <t>井文紀</t>
  </si>
  <si>
    <t>有限会社岡本とうふ店</t>
  </si>
  <si>
    <t>若宮透</t>
  </si>
  <si>
    <t>山内宣昭</t>
  </si>
  <si>
    <t>米村隆博</t>
  </si>
  <si>
    <t>松村浩</t>
  </si>
  <si>
    <t>上島敬次</t>
  </si>
  <si>
    <t>江藤てい子</t>
  </si>
  <si>
    <t>西田今朝代</t>
  </si>
  <si>
    <t>永富美津子</t>
  </si>
  <si>
    <t>入江邦子</t>
  </si>
  <si>
    <t>佐藤法子</t>
  </si>
  <si>
    <t>株式会社うぶやま</t>
  </si>
  <si>
    <t>中村義親</t>
  </si>
  <si>
    <t>阿蘇ゴルフアンドホテルリゾート株式会社</t>
  </si>
  <si>
    <t>社会福祉法人小国町社会福祉協議会</t>
  </si>
  <si>
    <t>高村寛保</t>
  </si>
  <si>
    <t>河津小百合</t>
  </si>
  <si>
    <t>戸田洋</t>
  </si>
  <si>
    <t>株式会社レパスト</t>
  </si>
  <si>
    <t>黒川温泉観光旅館協同組合</t>
  </si>
  <si>
    <t>合資会社　平野商店</t>
  </si>
  <si>
    <t>有限会社　ときわや醤油</t>
  </si>
  <si>
    <t>ジェイウォーター株式会社</t>
  </si>
  <si>
    <t>白糸の滝交流館</t>
  </si>
  <si>
    <t>杉永竹範</t>
  </si>
  <si>
    <t>有限会社永田コーポレーション</t>
  </si>
  <si>
    <t>林高造</t>
  </si>
  <si>
    <t>宮本孝志</t>
  </si>
  <si>
    <t>有限会社住吉フード</t>
  </si>
  <si>
    <t>株式会社マザーズファーム</t>
  </si>
  <si>
    <t>河野正信</t>
  </si>
  <si>
    <t>中村眞由美</t>
  </si>
  <si>
    <t>楢木野美津実</t>
  </si>
  <si>
    <t>鳴瀬ケサト</t>
  </si>
  <si>
    <t>一般財団法人休暇村協会</t>
  </si>
  <si>
    <t>合資会社七福醤油店</t>
  </si>
  <si>
    <t>日隈和信</t>
  </si>
  <si>
    <t>笹原千秋</t>
  </si>
  <si>
    <t>児玉翔太郎</t>
  </si>
  <si>
    <t>有限会社阿蘇はなびし</t>
  </si>
  <si>
    <t>福永真理子</t>
  </si>
  <si>
    <t>原園みどり</t>
  </si>
  <si>
    <t>日本マイスターアカデミー株式会社</t>
  </si>
  <si>
    <t>有限会社竹ふえ</t>
  </si>
  <si>
    <t>二村正和</t>
  </si>
  <si>
    <t>後藤洋子</t>
  </si>
  <si>
    <t>嶋井利修</t>
  </si>
  <si>
    <t>竹本英史</t>
  </si>
  <si>
    <t>武本規博</t>
  </si>
  <si>
    <t>後藤巌</t>
  </si>
  <si>
    <t>株式会社　ひばり工房</t>
  </si>
  <si>
    <t>早川洋一</t>
  </si>
  <si>
    <t>鈴木慈美</t>
  </si>
  <si>
    <t>有限会社原口商店</t>
  </si>
  <si>
    <t>森尾寛昭</t>
  </si>
  <si>
    <t>岩田民子</t>
  </si>
  <si>
    <t>村上りち子</t>
  </si>
  <si>
    <t>有限会社アグリテック保久土</t>
  </si>
  <si>
    <t>ＮＰＯ法人　阿蘇きぼうの家</t>
  </si>
  <si>
    <t>上野敏夫</t>
  </si>
  <si>
    <t>宮崎節</t>
  </si>
  <si>
    <t>久永操</t>
  </si>
  <si>
    <t>森下いずみ</t>
  </si>
  <si>
    <t>横山浩昭</t>
  </si>
  <si>
    <t>長尾忍</t>
  </si>
  <si>
    <t>宇野正貴</t>
  </si>
  <si>
    <t>正木英二</t>
  </si>
  <si>
    <t>有限会社　ヌーベルエポック</t>
  </si>
  <si>
    <t>岡﨑千惠美</t>
  </si>
  <si>
    <t>下川裕人</t>
  </si>
  <si>
    <t>阿部クニエ</t>
  </si>
  <si>
    <t>森陵子</t>
  </si>
  <si>
    <t>菊池昭一</t>
  </si>
  <si>
    <t>小倉武子</t>
  </si>
  <si>
    <t>有限会社いこい旅館</t>
  </si>
  <si>
    <t>株式会社　まる又</t>
  </si>
  <si>
    <t>穴井康雄</t>
  </si>
  <si>
    <t>渡邉裕文</t>
  </si>
  <si>
    <t>株式会社ＭＲ</t>
  </si>
  <si>
    <t>有限会社御客屋旅館</t>
  </si>
  <si>
    <t>伊藤幸蔵</t>
  </si>
  <si>
    <t>手島清士</t>
  </si>
  <si>
    <t>有限会社茶のこ</t>
  </si>
  <si>
    <t>村上武男</t>
  </si>
  <si>
    <t>（有）松藤企画</t>
  </si>
  <si>
    <t>一般社団法人　阿蘇門前町商店街振興協会</t>
  </si>
  <si>
    <t>三城百合</t>
  </si>
  <si>
    <t>白石元光</t>
  </si>
  <si>
    <t>瀬下彰</t>
  </si>
  <si>
    <t>髙宮幸生</t>
  </si>
  <si>
    <t>池田ヨソ子</t>
  </si>
  <si>
    <t>上田美信</t>
  </si>
  <si>
    <t>株式会社俵山交流館萌の里</t>
  </si>
  <si>
    <t>岡本峯子</t>
  </si>
  <si>
    <t>合名会社志賀食品</t>
  </si>
  <si>
    <t>山本桂</t>
  </si>
  <si>
    <t>前田勝昭</t>
  </si>
  <si>
    <t>阿蘇トルティ株式会社</t>
  </si>
  <si>
    <t>岡田真優美</t>
  </si>
  <si>
    <t>小野田和久</t>
  </si>
  <si>
    <t>井上勝征</t>
  </si>
  <si>
    <t>髙松孝洋</t>
  </si>
  <si>
    <t>田川文代</t>
  </si>
  <si>
    <t>坂本竜二</t>
  </si>
  <si>
    <t>有限会社　味の山一</t>
  </si>
  <si>
    <t>阿蘇郡小国町長</t>
  </si>
  <si>
    <t>谷岡卓</t>
  </si>
  <si>
    <t>指方敏子</t>
  </si>
  <si>
    <t>髙宮香織</t>
  </si>
  <si>
    <t>北里香代</t>
  </si>
  <si>
    <t>原井川洋人</t>
  </si>
  <si>
    <t>株式会社翔栄</t>
  </si>
  <si>
    <t>向隆子</t>
  </si>
  <si>
    <t>株式会社おしま</t>
  </si>
  <si>
    <t>柴田正代</t>
  </si>
  <si>
    <t>阿蘇薬草園（株）</t>
  </si>
  <si>
    <t>肘井庄司</t>
  </si>
  <si>
    <t>井野航輔</t>
  </si>
  <si>
    <t>佐藤隆予</t>
  </si>
  <si>
    <t>ジャパンフード株式会社</t>
  </si>
  <si>
    <t>合資会社華水産業</t>
  </si>
  <si>
    <t>有限会社　都</t>
  </si>
  <si>
    <t>原口博史</t>
  </si>
  <si>
    <t>嶋田キワ</t>
  </si>
  <si>
    <t>竹本ケイ子</t>
  </si>
  <si>
    <t>有限会社番長寿し</t>
  </si>
  <si>
    <t>中嶋妙榮</t>
  </si>
  <si>
    <t>住吉誠一</t>
  </si>
  <si>
    <t>齊藤葉子</t>
  </si>
  <si>
    <t>安永正明</t>
  </si>
  <si>
    <t>石川善裕</t>
  </si>
  <si>
    <t>坂本元一</t>
  </si>
  <si>
    <t>有限会社ニュー草千里</t>
  </si>
  <si>
    <t>有限会社　キッチンハウス</t>
  </si>
  <si>
    <t>有限会社　エンゼル</t>
  </si>
  <si>
    <t>株式会社イー・エス・ピー科学研究所</t>
  </si>
  <si>
    <t>有限会社　望蘇閣</t>
  </si>
  <si>
    <t>有限会社阿蘇の四季</t>
  </si>
  <si>
    <t>有限会社カルキフーズ</t>
  </si>
  <si>
    <t>後藤健太</t>
  </si>
  <si>
    <t>合資会社江藤加工食品</t>
  </si>
  <si>
    <t>坂口愛子</t>
  </si>
  <si>
    <t>古澤勝康</t>
  </si>
  <si>
    <t>嘉村信行</t>
  </si>
  <si>
    <t>甲斐英子</t>
  </si>
  <si>
    <t>株式会社阿蘇ファーム</t>
  </si>
  <si>
    <t>有限会社ナカムラフーズ</t>
  </si>
  <si>
    <t>岩永榮男</t>
  </si>
  <si>
    <t>ＮＰＯ法人　ＡＳＯ田園空間博物館</t>
  </si>
  <si>
    <t>グリーンコープ生活協同組合くまもと</t>
  </si>
  <si>
    <t>合名会社豊前屋本店</t>
  </si>
  <si>
    <t>中島幹男</t>
  </si>
  <si>
    <t>河津酒造株式会社</t>
  </si>
  <si>
    <t>大塚智宏</t>
  </si>
  <si>
    <t>松延佳代</t>
  </si>
  <si>
    <t>山部優子</t>
  </si>
  <si>
    <t>有限会社　千代の屋</t>
  </si>
  <si>
    <t>(有)Ｒショップふるさわ</t>
  </si>
  <si>
    <t>山中貴子</t>
  </si>
  <si>
    <t>塩野谷幸好</t>
  </si>
  <si>
    <t>有限会社きら</t>
  </si>
  <si>
    <t>藤川うら子</t>
  </si>
  <si>
    <t>藤川道子</t>
  </si>
  <si>
    <t>串間ふき子</t>
  </si>
  <si>
    <t>加藤政文</t>
  </si>
  <si>
    <t>加藤孝人</t>
  </si>
  <si>
    <t>藤本みちよ</t>
  </si>
  <si>
    <t>有限会社　広瀬</t>
  </si>
  <si>
    <t>市原郁久美</t>
  </si>
  <si>
    <t>有限会社　志保企画</t>
  </si>
  <si>
    <t>岡田剛太郎</t>
  </si>
  <si>
    <t>山本秋敏</t>
  </si>
  <si>
    <t>市郁久美</t>
  </si>
  <si>
    <t>佐伯和則</t>
  </si>
  <si>
    <t>株式会社阿蘇おふくろ工房</t>
  </si>
  <si>
    <t>緒方初代</t>
  </si>
  <si>
    <t>緒方浩一</t>
  </si>
  <si>
    <t>立石年輝</t>
  </si>
  <si>
    <t>井博明</t>
  </si>
  <si>
    <t>穴井和雄</t>
  </si>
  <si>
    <t>有限会社　大朗舘</t>
  </si>
  <si>
    <t>有限会社　お菓子の味幸</t>
  </si>
  <si>
    <t>有限会社　ナショナルパーク草千里</t>
  </si>
  <si>
    <t>園田鯛子</t>
  </si>
  <si>
    <t>二村健太</t>
  </si>
  <si>
    <t>有限会社ダブル・プラン</t>
  </si>
  <si>
    <t>株式会社三協ダイニング</t>
  </si>
  <si>
    <t>有限会社　山頭火</t>
  </si>
  <si>
    <t>五嶋俊信</t>
  </si>
  <si>
    <t>工藤宝代</t>
  </si>
  <si>
    <t>若宮康充</t>
  </si>
  <si>
    <t>株式会社エバーグリーン</t>
  </si>
  <si>
    <t>太陽大地合同会社</t>
  </si>
  <si>
    <t>河上美佳</t>
  </si>
  <si>
    <t>今村恵美</t>
  </si>
  <si>
    <t>白垣有梨</t>
  </si>
  <si>
    <t>影沢裕之</t>
  </si>
  <si>
    <t>桂幸子</t>
  </si>
  <si>
    <t>株式会社　堀開発</t>
  </si>
  <si>
    <t>岡本秀路</t>
  </si>
  <si>
    <t>家入一勝</t>
  </si>
  <si>
    <t>ＳＭＩＴＨ　ＪＡＭＥＳＮＯＲＭＡＮ</t>
  </si>
  <si>
    <t>村上正誠</t>
  </si>
  <si>
    <t>宇都宮久喜</t>
  </si>
  <si>
    <t>山久観光有限会社</t>
  </si>
  <si>
    <t>株式会社瀬の本観光ホテル</t>
  </si>
  <si>
    <t>有限会社河津豆腐店</t>
  </si>
  <si>
    <t>秋吉すま子</t>
  </si>
  <si>
    <t>米次猛</t>
  </si>
  <si>
    <t>医療法人社団　坂梨会</t>
  </si>
  <si>
    <t>滝室観光有限会社</t>
  </si>
  <si>
    <t>佐藤加子</t>
  </si>
  <si>
    <t>井田冨與</t>
  </si>
  <si>
    <t>渡邊義之</t>
  </si>
  <si>
    <t>有限会社　波野商事</t>
  </si>
  <si>
    <t>株式会社ＦＴＯ</t>
  </si>
  <si>
    <t>岩下トシ子</t>
  </si>
  <si>
    <t>今村正美</t>
  </si>
  <si>
    <t>柏田勲</t>
  </si>
  <si>
    <t>城賀寿宏</t>
  </si>
  <si>
    <t>小西誠</t>
  </si>
  <si>
    <t>辛嶋夏樹</t>
  </si>
  <si>
    <t>佐藤洋一</t>
  </si>
  <si>
    <t>高野ヒロ子</t>
  </si>
  <si>
    <t>有限会社　山翠</t>
  </si>
  <si>
    <t>城山観光株式会社</t>
  </si>
  <si>
    <t>山本照光</t>
  </si>
  <si>
    <t>牧久美子</t>
  </si>
  <si>
    <t>森繁博</t>
  </si>
  <si>
    <t>内田光昭</t>
  </si>
  <si>
    <t>有限会社　やまとんファーム</t>
  </si>
  <si>
    <t>有限会社しいのみ堂</t>
  </si>
  <si>
    <t>佐藤美佐子</t>
  </si>
  <si>
    <t>佐野徳正</t>
  </si>
  <si>
    <t>日置一登</t>
  </si>
  <si>
    <t>山口玲</t>
  </si>
  <si>
    <t>衛藤栄子</t>
  </si>
  <si>
    <t>有限会社スーパーみつい</t>
  </si>
  <si>
    <t>権藤芳春</t>
  </si>
  <si>
    <t>德丸一枝</t>
  </si>
  <si>
    <t>後藤ユウ子</t>
  </si>
  <si>
    <t>志賀真一</t>
  </si>
  <si>
    <t>有限会社　エス</t>
  </si>
  <si>
    <t>石本トヨ子</t>
  </si>
  <si>
    <t>明石保</t>
  </si>
  <si>
    <t>井上正吾</t>
  </si>
  <si>
    <t>青木美恵子</t>
  </si>
  <si>
    <t>竹原判治</t>
  </si>
  <si>
    <t>坂本ミヨ子</t>
  </si>
  <si>
    <t>佐藤勝明</t>
  </si>
  <si>
    <t>寺岡和生</t>
  </si>
  <si>
    <t>井良一</t>
  </si>
  <si>
    <t>吉岡剛</t>
  </si>
  <si>
    <t>株式会社Ｒ＆Ｔ</t>
  </si>
  <si>
    <t>北澤美樹</t>
  </si>
  <si>
    <t>髙木弘実</t>
  </si>
  <si>
    <t>阿蘇ハイランド開発株式会社</t>
  </si>
  <si>
    <t>ＮＯＬＡＮＤＥＮＮＩＳ　ＪＯＨＮ</t>
  </si>
  <si>
    <t>南部ゆかり</t>
  </si>
  <si>
    <t>荒木昌造</t>
  </si>
  <si>
    <t>宇野英利</t>
  </si>
  <si>
    <t>北里喜久雄</t>
  </si>
  <si>
    <t>中村佳史</t>
  </si>
  <si>
    <t>多田雅士</t>
  </si>
  <si>
    <t>株式会社南城苑</t>
  </si>
  <si>
    <t>田上慎一</t>
  </si>
  <si>
    <t>増田武蔵</t>
  </si>
  <si>
    <t>ＮＰО法人阿蘇</t>
  </si>
  <si>
    <t>株式会社ナチュラルワンダー</t>
  </si>
  <si>
    <t>德丸将悟</t>
  </si>
  <si>
    <t>竹原伊都子</t>
  </si>
  <si>
    <t>福島春馬</t>
  </si>
  <si>
    <t>仲田兼</t>
  </si>
  <si>
    <t>秋月洋</t>
  </si>
  <si>
    <t>秋吉志保</t>
  </si>
  <si>
    <t>前畑恵梨子</t>
  </si>
  <si>
    <t>小山鉄平</t>
  </si>
  <si>
    <t>（有）アート・フーズ都一</t>
  </si>
  <si>
    <t>有限会社マーメイド</t>
  </si>
  <si>
    <t>株式会社ラックプランホリデイパーク</t>
  </si>
  <si>
    <t>山崎栄子</t>
  </si>
  <si>
    <t>佐々木幸孝</t>
  </si>
  <si>
    <t>上野太郎</t>
  </si>
  <si>
    <t>和田浩平</t>
  </si>
  <si>
    <t>高瀬忠幸</t>
  </si>
  <si>
    <t>荒木友治</t>
  </si>
  <si>
    <t>小野マヨ子</t>
  </si>
  <si>
    <t>德永義治</t>
  </si>
  <si>
    <t>有限会社ひめ路</t>
  </si>
  <si>
    <t>黒木敏夫</t>
  </si>
  <si>
    <t>佐藤小百合</t>
  </si>
  <si>
    <t>ＢＵＬＬＳ　ＥＹＥ　株式会社</t>
  </si>
  <si>
    <t>井龍次</t>
  </si>
  <si>
    <t>井野豊</t>
  </si>
  <si>
    <t>坂本恵子</t>
  </si>
  <si>
    <t>松﨑郁洋</t>
  </si>
  <si>
    <t xml:space="preserve"> 佐藤幸治</t>
  </si>
  <si>
    <t>橋本俊典</t>
  </si>
  <si>
    <t>株式会社樹やしき</t>
  </si>
  <si>
    <t>キングフーズ有限会社</t>
  </si>
  <si>
    <t>有限会社魚生</t>
  </si>
  <si>
    <t>宇田譲治</t>
  </si>
  <si>
    <t>宮川愛</t>
  </si>
  <si>
    <t>飯干あや子</t>
  </si>
  <si>
    <t>竹原孝明</t>
  </si>
  <si>
    <t>有限会社　大福ずし</t>
  </si>
  <si>
    <t>株式会社丸勢</t>
  </si>
  <si>
    <t>株式会社　森物産</t>
  </si>
  <si>
    <t>中島町子</t>
  </si>
  <si>
    <t>有限会社鎌倉商店</t>
  </si>
  <si>
    <t>有限会社　井野観光</t>
  </si>
  <si>
    <t>農事組合法人中無田組植林原野管理組合</t>
  </si>
  <si>
    <t>株式会社　SOA</t>
  </si>
  <si>
    <t>出野里志</t>
  </si>
  <si>
    <t>株式会社栄輝</t>
  </si>
  <si>
    <t>坂田サチ子</t>
  </si>
  <si>
    <t>猪朱美</t>
  </si>
  <si>
    <t>西林キヌ子</t>
  </si>
  <si>
    <t>宇藤記美代</t>
  </si>
  <si>
    <t>井手敬二</t>
  </si>
  <si>
    <t>江上桂子</t>
  </si>
  <si>
    <t>学校法人　東海大学</t>
  </si>
  <si>
    <t>市原勝己</t>
  </si>
  <si>
    <t>志賀健二</t>
  </si>
  <si>
    <t>有限会社阿蘇・岡本</t>
  </si>
  <si>
    <t>阿部忠範</t>
  </si>
  <si>
    <t>株式会社　田代食品</t>
  </si>
  <si>
    <t>井崎秀樹</t>
  </si>
  <si>
    <t>濱義洋</t>
  </si>
  <si>
    <t>秦晃輝</t>
  </si>
  <si>
    <t>北村栄次朗</t>
  </si>
  <si>
    <t>杉村宣子</t>
  </si>
  <si>
    <t>株式会社阿蘇総合食品市場</t>
  </si>
  <si>
    <t>穴井万壽子</t>
  </si>
  <si>
    <t>伊東昇平</t>
  </si>
  <si>
    <t>有限会社井上椎茸店</t>
  </si>
  <si>
    <t>有限会社　石松農園</t>
  </si>
  <si>
    <t>有限会社ホテルサンクラウン大阿蘇</t>
  </si>
  <si>
    <t>濱﨑正充</t>
  </si>
  <si>
    <t>梅木隆志</t>
  </si>
  <si>
    <t>髙野みどり</t>
  </si>
  <si>
    <t>（株）松尚商店</t>
  </si>
  <si>
    <t>株式会社　村上観光</t>
  </si>
  <si>
    <t>株式会社　マルミヤストア</t>
  </si>
  <si>
    <t>株式会社T&amp;G NETWORKS JAPAN</t>
  </si>
  <si>
    <t>有限会社白水乃蔵</t>
  </si>
  <si>
    <t>株式会社　ワイ・イー・エス</t>
  </si>
  <si>
    <t>武田望</t>
  </si>
  <si>
    <t>村谷光男</t>
  </si>
  <si>
    <t>山村酒造合名会社</t>
  </si>
  <si>
    <t>高森町長</t>
  </si>
  <si>
    <t>Ｙショップ草部・青木合同会社</t>
  </si>
  <si>
    <t>田代寛進</t>
  </si>
  <si>
    <t>有限会社　旅館丸正</t>
  </si>
  <si>
    <t>誠勢同動株式会社</t>
  </si>
  <si>
    <t>有限会社木之内農園</t>
  </si>
  <si>
    <t>株式会社うちだ自然農場</t>
  </si>
  <si>
    <t>一般社団法人 TAKAraMORI</t>
  </si>
  <si>
    <t>株式会社　恵実ファーム</t>
  </si>
  <si>
    <t>西勝代</t>
  </si>
  <si>
    <t>中尾淑子</t>
  </si>
  <si>
    <t>佐藤太地</t>
  </si>
  <si>
    <t>鷲頭将治</t>
  </si>
  <si>
    <t>竹原ユリ</t>
  </si>
  <si>
    <t>別府恵美</t>
  </si>
  <si>
    <t>指方修史</t>
  </si>
  <si>
    <t>本田文隆</t>
  </si>
  <si>
    <t>三宅サキ子</t>
  </si>
  <si>
    <t>松田一彦</t>
  </si>
  <si>
    <t>園田美由紀</t>
  </si>
  <si>
    <t>小林富美子</t>
  </si>
  <si>
    <t>津田譲</t>
  </si>
  <si>
    <t>井美奈子</t>
  </si>
  <si>
    <t>關根眞里子</t>
  </si>
  <si>
    <t>小田久美子</t>
  </si>
  <si>
    <t>前田浩一</t>
  </si>
  <si>
    <t>渡邊弘忠</t>
  </si>
  <si>
    <t>浅村重臣</t>
  </si>
  <si>
    <t>凌良子</t>
  </si>
  <si>
    <t>北里純二</t>
  </si>
  <si>
    <t>大塚恭生</t>
  </si>
  <si>
    <t>坂本信幸</t>
  </si>
  <si>
    <t>吉川陽子</t>
  </si>
  <si>
    <t>名倉孝司</t>
  </si>
  <si>
    <t>山﨑武文</t>
  </si>
  <si>
    <t>高木ゆう子</t>
  </si>
  <si>
    <t>有限会社　エレク</t>
  </si>
  <si>
    <t>合資会社阿蘇・六月の風</t>
  </si>
  <si>
    <t>佐藤悦三</t>
  </si>
  <si>
    <t>福富悟</t>
  </si>
  <si>
    <t>野中謙三</t>
  </si>
  <si>
    <t>有限会社ブルーグラス</t>
  </si>
  <si>
    <t>岩根世史路</t>
  </si>
  <si>
    <t>甲斐イチヨ</t>
  </si>
  <si>
    <t>株式会社夢龍胆</t>
  </si>
  <si>
    <t>マルキン食品株式会社</t>
  </si>
  <si>
    <t>株式会社小山商店</t>
  </si>
  <si>
    <t>有限会社村上養魚場</t>
  </si>
  <si>
    <t>有限会社関屋</t>
  </si>
  <si>
    <t>芳嶋洋</t>
  </si>
  <si>
    <t>工藤弘政</t>
  </si>
  <si>
    <t>辻本昇</t>
  </si>
  <si>
    <t>有限会社サトーカラー現像所</t>
  </si>
  <si>
    <t>北里和教</t>
  </si>
  <si>
    <t>有限会社旅館美里</t>
  </si>
  <si>
    <t>後藤寛住</t>
  </si>
  <si>
    <t>有限会社　ペンション阿蘇峰</t>
  </si>
  <si>
    <t>合資会社泉屋旅館</t>
  </si>
  <si>
    <t>株式会社さかえ</t>
  </si>
  <si>
    <t>株式会社藤江旅館</t>
  </si>
  <si>
    <t>長島淳一</t>
  </si>
  <si>
    <t>田野勝喜</t>
  </si>
  <si>
    <t>稲浦良枝</t>
  </si>
  <si>
    <t>アートキャンディ株式会社</t>
  </si>
  <si>
    <t>渕上千春</t>
  </si>
  <si>
    <t>江藤重光</t>
  </si>
  <si>
    <t>簗瀬純子</t>
  </si>
  <si>
    <t>小林徳子</t>
  </si>
  <si>
    <t>冷水情報技術株式会社</t>
  </si>
  <si>
    <t>久保田一郎</t>
  </si>
  <si>
    <t>上野益子</t>
  </si>
  <si>
    <t>小笠原美智子</t>
  </si>
  <si>
    <t>有限会社　鷹匠</t>
  </si>
  <si>
    <t>井田順三</t>
  </si>
  <si>
    <t>西村朋宏</t>
  </si>
  <si>
    <t>内田淳</t>
  </si>
  <si>
    <t>白石美津子</t>
  </si>
  <si>
    <t>岩岡富博</t>
  </si>
  <si>
    <t>南阿蘇村長　吉良　清一</t>
  </si>
  <si>
    <t>佐田彩</t>
  </si>
  <si>
    <t>瀬の本高原リゾート株式会社</t>
  </si>
  <si>
    <t>株式会社　藤屋観光</t>
  </si>
  <si>
    <t>〇田明広</t>
  </si>
  <si>
    <t>藤野昌久</t>
  </si>
  <si>
    <t>熊本県立阿蘇中央高等学校</t>
  </si>
  <si>
    <t>有限会社　井　商店</t>
  </si>
  <si>
    <t>石戸恵子</t>
  </si>
  <si>
    <t>株式会社　阿蘇ネイチャーランド</t>
  </si>
  <si>
    <t>有限会社富士屋</t>
  </si>
  <si>
    <t>後藤由美</t>
  </si>
  <si>
    <t>林明子</t>
  </si>
  <si>
    <t>松本金男</t>
  </si>
  <si>
    <t>緒方光洋</t>
  </si>
  <si>
    <t>廣田一樹</t>
  </si>
  <si>
    <t>折田ユカリ</t>
  </si>
  <si>
    <t>有限会社　大観荘</t>
  </si>
  <si>
    <t>園田恵美子</t>
  </si>
  <si>
    <t>三宅昭二</t>
  </si>
  <si>
    <t>佐藤英二</t>
  </si>
  <si>
    <t>有限会社リッチモンド</t>
  </si>
  <si>
    <t>上岡秀彰</t>
  </si>
  <si>
    <t>吉岡友則</t>
  </si>
  <si>
    <t>甲斐小百合</t>
  </si>
  <si>
    <t>木下英夫</t>
  </si>
  <si>
    <t>井野みゆき</t>
  </si>
  <si>
    <t>有限会社　離れ宿山崎</t>
  </si>
  <si>
    <t>有限会社　西原味千</t>
  </si>
  <si>
    <t>山口守</t>
  </si>
  <si>
    <t>株式会社あつまるホールディングス</t>
  </si>
  <si>
    <t>大観峯観光株式会社</t>
  </si>
  <si>
    <t>大塚和征</t>
  </si>
  <si>
    <t>樋口紀貴</t>
  </si>
  <si>
    <t>真原清時</t>
  </si>
  <si>
    <t>緒方保生</t>
  </si>
  <si>
    <t>中川絋一</t>
  </si>
  <si>
    <t>森本新一</t>
  </si>
  <si>
    <t>麻生いづみ</t>
  </si>
  <si>
    <t>杉田紀子</t>
  </si>
  <si>
    <t>渡邉誠次</t>
  </si>
  <si>
    <t>合資会社平野商店</t>
  </si>
  <si>
    <t>高橋美代子</t>
  </si>
  <si>
    <t>株式会社おがさわら</t>
  </si>
  <si>
    <t>上妻直人</t>
  </si>
  <si>
    <t>合同会社　HARERUYA</t>
  </si>
  <si>
    <t>増井由佳里</t>
  </si>
  <si>
    <t>田代富士子</t>
  </si>
  <si>
    <t>木村文彦</t>
  </si>
  <si>
    <t>谷口雅裕</t>
  </si>
  <si>
    <t>佐藤圭祐</t>
  </si>
  <si>
    <t>合資会社　旅館白水荘</t>
  </si>
  <si>
    <t>近江郁雄</t>
  </si>
  <si>
    <t>佐藤勝己</t>
  </si>
  <si>
    <t>松本カヨ子</t>
  </si>
  <si>
    <t>北野恵美子</t>
  </si>
  <si>
    <t>有限会社　辰己観光</t>
  </si>
  <si>
    <t>高橋勇</t>
  </si>
  <si>
    <t>赤崎シナ子</t>
  </si>
  <si>
    <t>岡部とし子</t>
  </si>
  <si>
    <t>林田聡</t>
  </si>
  <si>
    <t>北里志保</t>
  </si>
  <si>
    <t>池田由樹</t>
  </si>
  <si>
    <t>岩川さおり</t>
  </si>
  <si>
    <t>安藤國勝</t>
  </si>
  <si>
    <t>田野敏博</t>
  </si>
  <si>
    <t>染谷栄侍</t>
  </si>
  <si>
    <t>宮里瞳美</t>
  </si>
  <si>
    <t>稲浦大器</t>
  </si>
  <si>
    <t>工藤政雄</t>
  </si>
  <si>
    <t>加藤誠佑</t>
  </si>
  <si>
    <t>桒島由布子</t>
  </si>
  <si>
    <t>永野フミヨ</t>
  </si>
  <si>
    <t>有限会社ヒグマ</t>
  </si>
  <si>
    <t>井上實佐子</t>
  </si>
  <si>
    <t>衞藤静流</t>
  </si>
  <si>
    <t>上野博行</t>
  </si>
  <si>
    <t>日隈梨加</t>
  </si>
  <si>
    <t>株式会社阿蘇ナチュラル・ジェイファーム</t>
  </si>
  <si>
    <t>穴見正光</t>
  </si>
  <si>
    <t>田中孝治</t>
  </si>
  <si>
    <t>橋本としえ</t>
  </si>
  <si>
    <t>有限会社親和苑</t>
  </si>
  <si>
    <t>セコム株式会社</t>
  </si>
  <si>
    <t>有限会社オリジンズケアサービス</t>
  </si>
  <si>
    <t>山本眞一</t>
  </si>
  <si>
    <t>三森俊昭</t>
  </si>
  <si>
    <t>有限会社　乙寿屋観光</t>
  </si>
  <si>
    <t>合資会社　宮本精肉店</t>
  </si>
  <si>
    <t>有限会社おじさん農場</t>
  </si>
  <si>
    <t>山部公望</t>
  </si>
  <si>
    <t>林博子</t>
  </si>
  <si>
    <t>野尻たみ子</t>
  </si>
  <si>
    <t>西明</t>
  </si>
  <si>
    <t>内田祥平</t>
  </si>
  <si>
    <t>下城マキノ</t>
  </si>
  <si>
    <t>米口孝</t>
  </si>
  <si>
    <t>足達キヌ</t>
  </si>
  <si>
    <t>松本ひとみ</t>
  </si>
  <si>
    <t>髙野厚子</t>
  </si>
  <si>
    <t>梅木郷子</t>
  </si>
  <si>
    <t>甲斐美紀子</t>
  </si>
  <si>
    <t>有限会社　米屋旅館</t>
  </si>
  <si>
    <t>津埜加代子</t>
  </si>
  <si>
    <t>有限会社　玄海</t>
  </si>
  <si>
    <t>上田裕也</t>
  </si>
  <si>
    <t>株式会社　亀井ランチ</t>
  </si>
  <si>
    <t>有限会社旅館にしむら</t>
  </si>
  <si>
    <t>井農夫弥</t>
  </si>
  <si>
    <t>畔柳喜司</t>
  </si>
  <si>
    <t>有限会社　流憩園</t>
  </si>
  <si>
    <t>株式会社杖立観光ホテルひぜんや</t>
  </si>
  <si>
    <t>学校法人　筑陽学園</t>
  </si>
  <si>
    <t>井手力男</t>
  </si>
  <si>
    <t>有限会社　沙羅</t>
  </si>
  <si>
    <t>甲斐電装株式会社</t>
  </si>
  <si>
    <t>合資会社蘇山郷</t>
  </si>
  <si>
    <t>坂口奉弘</t>
  </si>
  <si>
    <t>T.CONNECTION株式会社</t>
  </si>
  <si>
    <t>大塚譲</t>
  </si>
  <si>
    <t>湯宿　小国のオーベルジュ　わいた館株式会社</t>
  </si>
  <si>
    <t>松田仁</t>
  </si>
  <si>
    <t>毛利健一</t>
  </si>
  <si>
    <t>有限会社旅館湯の迫</t>
  </si>
  <si>
    <t>久保田博子</t>
  </si>
  <si>
    <t>髙橋和利</t>
  </si>
  <si>
    <t>有限会社西日本ライフサービス</t>
  </si>
  <si>
    <t>吉田いずみ</t>
  </si>
  <si>
    <t>松岡宏和</t>
  </si>
  <si>
    <t>岡本かおり</t>
  </si>
  <si>
    <t>山川千代</t>
  </si>
  <si>
    <t>杉本和喜</t>
  </si>
  <si>
    <t>坂元眞由美</t>
  </si>
  <si>
    <t>穴井喜織</t>
  </si>
  <si>
    <t>井下広一</t>
  </si>
  <si>
    <t>濱本成吾</t>
  </si>
  <si>
    <t>白石恵一</t>
  </si>
  <si>
    <t>後藤幸男</t>
  </si>
  <si>
    <t>合同会社ミールモンド</t>
  </si>
  <si>
    <t>栗原成和</t>
  </si>
  <si>
    <t>特定非営利活動法人夢屋プラネットワークス</t>
  </si>
  <si>
    <t>塚本睦美</t>
  </si>
  <si>
    <t>株式会社UNDER　VILLAGE</t>
  </si>
  <si>
    <t>清原昌志</t>
  </si>
  <si>
    <t>有限会社田中商事</t>
  </si>
  <si>
    <t>有限会社Minaaso</t>
  </si>
  <si>
    <t>宇藤敬</t>
  </si>
  <si>
    <t>後藤詩織</t>
  </si>
  <si>
    <t>古木裕子</t>
  </si>
  <si>
    <t>有限会社ＭＩＣ　ｏｆｆｉｃｅ</t>
  </si>
  <si>
    <t>宮本新一</t>
  </si>
  <si>
    <t>九州旅客鉄道株式会社</t>
  </si>
  <si>
    <t>麻生和男</t>
  </si>
  <si>
    <t>山内エミ子</t>
  </si>
  <si>
    <t>株式会社マツモトキヨシ九州販売</t>
  </si>
  <si>
    <t>有限会社イースト</t>
  </si>
  <si>
    <t>有限会社久幸堂</t>
  </si>
  <si>
    <t>山村千代</t>
  </si>
  <si>
    <t>佐藤博和</t>
  </si>
  <si>
    <t>嶋田ミスエ</t>
  </si>
  <si>
    <t>河津俊秀</t>
  </si>
  <si>
    <t>辻省一</t>
  </si>
  <si>
    <t>宮本信治</t>
  </si>
  <si>
    <t>園田徳昭</t>
  </si>
  <si>
    <t>江藤春美</t>
  </si>
  <si>
    <t>佐藤仲子</t>
  </si>
  <si>
    <t>吉良美智夫</t>
  </si>
  <si>
    <t>園田みよ</t>
  </si>
  <si>
    <t>吉田俊郎</t>
  </si>
  <si>
    <t>宇都宮多美代</t>
  </si>
  <si>
    <t>田上浩一</t>
  </si>
  <si>
    <t>谷﨑恵津子</t>
  </si>
  <si>
    <t>藤川晶夫</t>
  </si>
  <si>
    <t>木村裕次郎</t>
  </si>
  <si>
    <t>古澤新一</t>
  </si>
  <si>
    <t>岩下平助</t>
  </si>
  <si>
    <t>合同会社けやき工房</t>
  </si>
  <si>
    <t>河津哲朗</t>
  </si>
  <si>
    <t>株式会社ＺＥＥＫ</t>
  </si>
  <si>
    <t>有限会社　二宮商店</t>
  </si>
  <si>
    <t>有限会社高森田楽村</t>
  </si>
  <si>
    <t>国友なおみ</t>
  </si>
  <si>
    <t>水野代喜子</t>
  </si>
  <si>
    <t>谷口祐二</t>
  </si>
  <si>
    <t>興梠美鶴</t>
  </si>
  <si>
    <t>草村和夫</t>
  </si>
  <si>
    <t>嶋田イツ子</t>
  </si>
  <si>
    <t>岩下昭久</t>
  </si>
  <si>
    <t>今村聡</t>
  </si>
  <si>
    <t>小嶋明美</t>
  </si>
  <si>
    <t>長谷川博</t>
  </si>
  <si>
    <t>松本隆子</t>
  </si>
  <si>
    <t>田代雄介</t>
  </si>
  <si>
    <t>松永照美</t>
  </si>
  <si>
    <t>山本峰夫</t>
  </si>
  <si>
    <t>秦敏郎</t>
  </si>
  <si>
    <t>酒井清行</t>
  </si>
  <si>
    <t>迫口小百合</t>
  </si>
  <si>
    <t>早川愛</t>
  </si>
  <si>
    <t>島川義竜</t>
  </si>
  <si>
    <t>阿蘇品秀子</t>
  </si>
  <si>
    <t>渡辺勝代</t>
  </si>
  <si>
    <t>飛瀬正文</t>
  </si>
  <si>
    <t>関屋紘三</t>
  </si>
  <si>
    <t>奥羽秀一</t>
  </si>
  <si>
    <t>大塚るい子</t>
  </si>
  <si>
    <t>渡辺みわ子</t>
  </si>
  <si>
    <t>志内昭子</t>
  </si>
  <si>
    <t>有限会社たわら屋</t>
  </si>
  <si>
    <t>川尻昭</t>
  </si>
  <si>
    <t>三原レイ子</t>
  </si>
  <si>
    <t>佐藤真佐雄</t>
  </si>
  <si>
    <t>佐藤尚代</t>
  </si>
  <si>
    <t>今村栄希</t>
  </si>
  <si>
    <t>合同会社わいた会</t>
  </si>
  <si>
    <t>有限会社離れ宿山﨑</t>
  </si>
  <si>
    <t>株式会社帆山亭</t>
  </si>
  <si>
    <t>泉悦子</t>
  </si>
  <si>
    <t>北里昌嗣</t>
  </si>
  <si>
    <t>有限会社藤本商事</t>
  </si>
  <si>
    <t>有限会社若葉旅館</t>
  </si>
  <si>
    <t>日野ヒサ子</t>
  </si>
  <si>
    <t>有限会社共楽園</t>
  </si>
  <si>
    <t>谷口和穂</t>
  </si>
  <si>
    <t>株式会社アイテム西日本</t>
  </si>
  <si>
    <t>岩橋常夫</t>
  </si>
  <si>
    <t>有限会社小林製菓</t>
  </si>
  <si>
    <t>大阿蘇酪農業協同組合</t>
  </si>
  <si>
    <t>ヒルトンビック株式会社</t>
  </si>
  <si>
    <t>長谷部まち子</t>
  </si>
  <si>
    <t>田代藤子</t>
  </si>
  <si>
    <t>田上初喜</t>
  </si>
  <si>
    <t>白地輝昭</t>
  </si>
  <si>
    <t>有限会社秋吉葬祭</t>
  </si>
  <si>
    <t>中島義行</t>
  </si>
  <si>
    <t>奥村智美</t>
  </si>
  <si>
    <t>原山美代子</t>
  </si>
  <si>
    <t>森千春</t>
  </si>
  <si>
    <t>釣井ゆみ子</t>
  </si>
  <si>
    <t>社会福祉法人やまなみ会</t>
  </si>
  <si>
    <t>小松久純</t>
  </si>
  <si>
    <t>近藤英一</t>
  </si>
  <si>
    <t>小野竹代</t>
  </si>
  <si>
    <t>馬場英之</t>
  </si>
  <si>
    <t>山部久芳</t>
  </si>
  <si>
    <t>荒牧貴美</t>
  </si>
  <si>
    <t>エムエフエス株式会社</t>
  </si>
  <si>
    <t>園田盡</t>
  </si>
  <si>
    <t>山部千秋</t>
  </si>
  <si>
    <t>美川惠子</t>
  </si>
  <si>
    <t>武田優子</t>
  </si>
  <si>
    <t>武田純二</t>
  </si>
  <si>
    <t>有限会社プロジェクトＫ</t>
  </si>
  <si>
    <t>株式会社AKY</t>
  </si>
  <si>
    <t>柴田三郎</t>
  </si>
  <si>
    <t>中島浩</t>
  </si>
  <si>
    <t>阪田實</t>
  </si>
  <si>
    <t>森本生枝</t>
  </si>
  <si>
    <t>國弘稔</t>
  </si>
  <si>
    <t>桐原主一</t>
  </si>
  <si>
    <t>有限会社光フーズ</t>
  </si>
  <si>
    <t>山口雄大</t>
  </si>
  <si>
    <t>守島茂</t>
  </si>
  <si>
    <t>佐藤喜英</t>
  </si>
  <si>
    <t>株式会社Ｓｅｅｄ</t>
  </si>
  <si>
    <t>馬場淑子</t>
  </si>
  <si>
    <t>斉藤恒也</t>
  </si>
  <si>
    <t>古沢直子</t>
  </si>
  <si>
    <t>中村繁昭</t>
  </si>
  <si>
    <t>株式会社日の出観光</t>
  </si>
  <si>
    <t>有限会社誠食品</t>
  </si>
  <si>
    <t>井芳文</t>
  </si>
  <si>
    <t>松岡健児</t>
  </si>
  <si>
    <t>酒井忠晃</t>
  </si>
  <si>
    <t>古澤志喜男</t>
  </si>
  <si>
    <t>高橋ゆきみ</t>
  </si>
  <si>
    <t>下川尚子</t>
  </si>
  <si>
    <t>岡村良子</t>
  </si>
  <si>
    <t>高宮正矩</t>
  </si>
  <si>
    <t>後藤今朝和</t>
  </si>
  <si>
    <t>岩下光恵</t>
  </si>
  <si>
    <t>株式会社菊池食品</t>
  </si>
  <si>
    <t>株式会社阿蘇興衛</t>
  </si>
  <si>
    <t>永野フユ子</t>
  </si>
  <si>
    <t>渡邉直司</t>
  </si>
  <si>
    <t>川部正男</t>
  </si>
  <si>
    <t>松田史介</t>
  </si>
  <si>
    <t>吉田美代子</t>
  </si>
  <si>
    <t>岡田恵子</t>
  </si>
  <si>
    <t>志賀芳子</t>
  </si>
  <si>
    <t>有限会社阿蘇丸福</t>
  </si>
  <si>
    <t>有限会社夢乃湯</t>
  </si>
  <si>
    <t>有限会社蕎麦菜</t>
  </si>
  <si>
    <t>中村新二</t>
  </si>
  <si>
    <t>中島寛</t>
  </si>
  <si>
    <t>有馬希一郎</t>
  </si>
  <si>
    <t>吉田孝久</t>
  </si>
  <si>
    <t>茂田恵一</t>
  </si>
  <si>
    <t>有限会社葉山産業</t>
  </si>
  <si>
    <t>日置伸子</t>
  </si>
  <si>
    <t>樋口友枝</t>
  </si>
  <si>
    <t>株式会社豊礼</t>
  </si>
  <si>
    <t>有限会社渡辺水産</t>
  </si>
  <si>
    <t>合資会社旅館朝陽</t>
  </si>
  <si>
    <t>大藏世津子</t>
  </si>
  <si>
    <t>簗瀬るみ</t>
  </si>
  <si>
    <t>吉村洋子</t>
  </si>
  <si>
    <t>石川聖子</t>
  </si>
  <si>
    <t>藤本一彦</t>
  </si>
  <si>
    <t>穴井敬子</t>
  </si>
  <si>
    <t>有限会社カランセランド</t>
  </si>
  <si>
    <t>穴見まち子</t>
  </si>
  <si>
    <t>三苫まゆみ</t>
  </si>
  <si>
    <t>佐藤のぶ代</t>
  </si>
  <si>
    <t>東急リゾーツ＆ステイ株式会社</t>
  </si>
  <si>
    <t>谷口洋成</t>
  </si>
  <si>
    <t>石田澄男</t>
  </si>
  <si>
    <t>穴見良太</t>
  </si>
  <si>
    <t>合同会社阿蘇レインボーバレー</t>
  </si>
  <si>
    <t>有限会社阿部牧場</t>
  </si>
  <si>
    <t>井野雄一</t>
  </si>
  <si>
    <t>田上直樹</t>
  </si>
  <si>
    <t>有限会社はなしのぶベーカリー</t>
  </si>
  <si>
    <t>有限会社黒川温泉農園</t>
  </si>
  <si>
    <t>株式会社ジャパンリソース</t>
  </si>
  <si>
    <t>山本止</t>
  </si>
  <si>
    <t>小川泰伸</t>
  </si>
  <si>
    <t>有限会社廣法</t>
  </si>
  <si>
    <t>清田治</t>
  </si>
  <si>
    <t>渡辺保介</t>
  </si>
  <si>
    <t>柴田忠</t>
  </si>
  <si>
    <t>山本トミコ</t>
  </si>
  <si>
    <t>吉峰德昭</t>
  </si>
  <si>
    <t>若宮瑞枝</t>
  </si>
  <si>
    <t>園田せい子</t>
  </si>
  <si>
    <t>津埜幸則</t>
  </si>
  <si>
    <t>有限会社乙姫企画</t>
  </si>
  <si>
    <t>有限会社奥阿蘇の宿やまなみ</t>
  </si>
  <si>
    <t>明石美恵子</t>
  </si>
  <si>
    <t>深町博明</t>
  </si>
  <si>
    <t>フジコー株式会社</t>
  </si>
  <si>
    <t>株式会社南阿蘇カントリークラブ</t>
  </si>
  <si>
    <t>株式会社　南阿蘇カントリークラブ</t>
  </si>
  <si>
    <t>長田秀男</t>
  </si>
  <si>
    <t>三原賢大</t>
  </si>
  <si>
    <t>渡邉直子</t>
  </si>
  <si>
    <t>西村成美</t>
  </si>
  <si>
    <t>中村牧子</t>
  </si>
  <si>
    <t>株式会社西原カントリ－</t>
  </si>
  <si>
    <t>大塚明子</t>
  </si>
  <si>
    <t>夏井光長</t>
  </si>
  <si>
    <t>北園裕美</t>
  </si>
  <si>
    <t>平野悦子</t>
  </si>
  <si>
    <t>株式会社みずの里</t>
  </si>
  <si>
    <t>栗明誠</t>
  </si>
  <si>
    <t>株式会社グッドマンキッチン</t>
  </si>
  <si>
    <t>河津キミ子</t>
  </si>
  <si>
    <t>穴見富士子</t>
  </si>
  <si>
    <t>井憲之</t>
  </si>
  <si>
    <t>有限会社戸無のそば屋</t>
  </si>
  <si>
    <t>秦まゆみ</t>
  </si>
  <si>
    <t>有限会社武田精肉店</t>
  </si>
  <si>
    <t>大石幸男</t>
  </si>
  <si>
    <t>坂本弘敏</t>
  </si>
  <si>
    <t>有限会社はなゆう</t>
  </si>
  <si>
    <t>有限会社吾亦紅</t>
  </si>
  <si>
    <t>宇都宮末子</t>
  </si>
  <si>
    <t>宮田芳武</t>
  </si>
  <si>
    <t>松田裕公</t>
  </si>
  <si>
    <t>漆原宏</t>
  </si>
  <si>
    <t>合資会社ほこすぎ荘</t>
  </si>
  <si>
    <t>大谷正二</t>
  </si>
  <si>
    <t>甲斐ミキエ</t>
  </si>
  <si>
    <t>伊藤新治</t>
  </si>
  <si>
    <t>渡邊美喜子</t>
  </si>
  <si>
    <t>篠田定雄</t>
  </si>
  <si>
    <t>橋口智樹</t>
  </si>
  <si>
    <t>古屋弘之</t>
  </si>
  <si>
    <t>吉田一信</t>
  </si>
  <si>
    <t>有限会社旅館山林閣</t>
  </si>
  <si>
    <t>甲能千恵</t>
  </si>
  <si>
    <t>株式会社じぞう屋</t>
  </si>
  <si>
    <t>村森一女</t>
  </si>
  <si>
    <t>荒井香織</t>
  </si>
  <si>
    <t>石田三代子</t>
  </si>
  <si>
    <t>有限会社おおぎ荘</t>
  </si>
  <si>
    <t>農事組合法人阿蘇くまもとファーム</t>
  </si>
  <si>
    <t>髙橋静子</t>
  </si>
  <si>
    <t>上島一也</t>
  </si>
  <si>
    <t>江藤弘明</t>
  </si>
  <si>
    <t>新庄晴香</t>
  </si>
  <si>
    <t>古澤悠</t>
  </si>
  <si>
    <t>株式会社別匠</t>
  </si>
  <si>
    <t>髙藤正幸</t>
  </si>
  <si>
    <t>藤田保生</t>
  </si>
  <si>
    <t>五島ノースイ株式会社</t>
  </si>
  <si>
    <t>下城治子</t>
  </si>
  <si>
    <t>久保英明</t>
  </si>
  <si>
    <t>株式会社West Village</t>
  </si>
  <si>
    <t>井野政廣</t>
  </si>
  <si>
    <t>株式会社ドン・パウロ</t>
  </si>
  <si>
    <t>合同会社オフィスＵＴＩＤＡ</t>
  </si>
  <si>
    <t>坂金製菓株式会社</t>
  </si>
  <si>
    <t>森下いわ子</t>
  </si>
  <si>
    <t>有限会社パパ・ママストア</t>
  </si>
  <si>
    <t>株式会社Ｒ．ａｎｄ</t>
  </si>
  <si>
    <t>松﨑秀輝</t>
  </si>
  <si>
    <t>中島礼子</t>
  </si>
  <si>
    <t>明石ゆかり</t>
  </si>
  <si>
    <t>鹿田太喜男</t>
  </si>
  <si>
    <t>市原功三</t>
  </si>
  <si>
    <t>田島壽美子</t>
  </si>
  <si>
    <t>田上由紀</t>
  </si>
  <si>
    <t>有限会社ふもと旅館</t>
  </si>
  <si>
    <t>後藤悦子</t>
  </si>
  <si>
    <t>後藤良二</t>
  </si>
  <si>
    <t>大塚ヒサヨ</t>
  </si>
  <si>
    <t>山田眞由美</t>
  </si>
  <si>
    <t>古木健二</t>
  </si>
  <si>
    <t>西田芳成</t>
  </si>
  <si>
    <t>有限会社阿蘇山上茶店</t>
  </si>
  <si>
    <t>株式会社　三縡</t>
  </si>
  <si>
    <t>江藤幸紀</t>
  </si>
  <si>
    <t>有限会社南九州トータルプランニング</t>
  </si>
  <si>
    <t>松本能子</t>
  </si>
  <si>
    <t>株式会社三協ファーム</t>
  </si>
  <si>
    <t>江﨑里子</t>
  </si>
  <si>
    <t>株式会社テイルウォ－ク</t>
  </si>
  <si>
    <t>有限会社家入酒店</t>
  </si>
  <si>
    <t>平山千鶴恵</t>
  </si>
  <si>
    <t>時松マサ子</t>
  </si>
  <si>
    <t>宮崎博文</t>
  </si>
  <si>
    <t>宮崎文亮</t>
  </si>
  <si>
    <t>佐藤慧</t>
  </si>
  <si>
    <t>有限会社騎射場スパイダース</t>
  </si>
  <si>
    <t>有限会社南阿蘇不動産</t>
  </si>
  <si>
    <t>永山國博</t>
  </si>
  <si>
    <t>岩田健佑</t>
  </si>
  <si>
    <t>渡邉美貴</t>
  </si>
  <si>
    <t>有限会社　らくだ山</t>
  </si>
  <si>
    <t>早野慎哉</t>
  </si>
  <si>
    <t>岡村哲也</t>
  </si>
  <si>
    <t>阿蘇綺麗株式会社</t>
  </si>
  <si>
    <t>大祥有限会社</t>
  </si>
  <si>
    <t>穴井由美子</t>
  </si>
  <si>
    <t>高野純子</t>
  </si>
  <si>
    <t>加藤彰子</t>
  </si>
  <si>
    <t>合資会社垂玉温泉山口旅館</t>
  </si>
  <si>
    <t>安部基博</t>
  </si>
  <si>
    <t>髙橋直樹</t>
  </si>
  <si>
    <t>キザキ真理子</t>
  </si>
  <si>
    <t>合同会社Aesnity</t>
  </si>
  <si>
    <t>有限会社宮崎開発</t>
  </si>
  <si>
    <t>山下陽子</t>
  </si>
  <si>
    <t>村上慎太郎</t>
  </si>
  <si>
    <t>奥村真代</t>
  </si>
  <si>
    <t>石川完司</t>
  </si>
  <si>
    <t>小田裕一郎</t>
  </si>
  <si>
    <t>合同会社ラカンティネッタ</t>
  </si>
  <si>
    <t>牟田邦子</t>
  </si>
  <si>
    <t>特定非営利活動法人東風の里</t>
  </si>
  <si>
    <t>社会福祉法人立正福祉会</t>
  </si>
  <si>
    <t>川口幸子</t>
  </si>
  <si>
    <t>森下貴広</t>
  </si>
  <si>
    <t>グランドエンタープライズ株式会社</t>
  </si>
  <si>
    <t>藤岡美帆</t>
  </si>
  <si>
    <t>井上功</t>
  </si>
  <si>
    <t>株式会社さくらや食産</t>
  </si>
  <si>
    <t>山部千和</t>
  </si>
  <si>
    <t>株式会社　南阿蘇ケアサービス</t>
  </si>
  <si>
    <t>有限会社やまなみ夢広場</t>
  </si>
  <si>
    <t>有限会社　山の旅企画室</t>
  </si>
  <si>
    <t>PRASADANOJ</t>
  </si>
  <si>
    <t>株式会社ドゥ．ヨネザワ</t>
  </si>
  <si>
    <t>有限会社　旅の宿阿蘇乃湯</t>
  </si>
  <si>
    <t>伊藤嘉史</t>
  </si>
  <si>
    <t>株式会社　小国資源開発</t>
  </si>
  <si>
    <t>中島英子</t>
  </si>
  <si>
    <t>藏原憲二郎</t>
  </si>
  <si>
    <t>園田和也</t>
  </si>
  <si>
    <t>有限会社つるや旅館</t>
  </si>
  <si>
    <t>有限会社　湯の宿入船</t>
  </si>
  <si>
    <t>有限会社かわべ養魚場</t>
  </si>
  <si>
    <t>瀬戸口友里亜</t>
  </si>
  <si>
    <t>株式会社阿蘇ホテル</t>
  </si>
  <si>
    <t>有限会社　日田屋旅館</t>
  </si>
  <si>
    <t>株式会社　セルモ</t>
  </si>
  <si>
    <t>中村昭久</t>
  </si>
  <si>
    <t>株式会社平家屋</t>
  </si>
  <si>
    <t>髙松悦子</t>
  </si>
  <si>
    <t>平野昭二</t>
  </si>
  <si>
    <t>矢鍋博義</t>
  </si>
  <si>
    <t>株式会社アメリカンファーム</t>
  </si>
  <si>
    <t>斎藤正子</t>
  </si>
  <si>
    <t>合資会社喜久屋商店</t>
  </si>
  <si>
    <t>（株）内田安喜商店</t>
  </si>
  <si>
    <t>片山留美</t>
  </si>
  <si>
    <t>高森利津子</t>
  </si>
  <si>
    <t>下田一美</t>
  </si>
  <si>
    <t>城本治代</t>
  </si>
  <si>
    <t>吉田功</t>
  </si>
  <si>
    <t>村上洋助</t>
  </si>
  <si>
    <t>丹下知恵子</t>
  </si>
  <si>
    <t>株式会社クラモチ</t>
  </si>
  <si>
    <t>永嶋賀津子</t>
  </si>
  <si>
    <t>上野岳史</t>
  </si>
  <si>
    <t>株式会社本田</t>
  </si>
  <si>
    <t>医療法人杏章会　矢部広域病院</t>
  </si>
  <si>
    <t>王聖治</t>
  </si>
  <si>
    <t>丸山敬光</t>
  </si>
  <si>
    <t>野口一敏</t>
  </si>
  <si>
    <t>外山卓治</t>
  </si>
  <si>
    <t>株式会社ミネリオ</t>
  </si>
  <si>
    <t>有限会社リックしもだ</t>
  </si>
  <si>
    <t>中原秀人</t>
  </si>
  <si>
    <t>渡辺教子</t>
  </si>
  <si>
    <t>梅田幸雄</t>
  </si>
  <si>
    <t>増本京子</t>
  </si>
  <si>
    <t>上田優子</t>
  </si>
  <si>
    <t>有限会社そよ風遊学協会</t>
  </si>
  <si>
    <t>藤森和利</t>
  </si>
  <si>
    <t>潮﨑由利子</t>
  </si>
  <si>
    <t>黒川智子</t>
  </si>
  <si>
    <t>合資会社本薩摩屋</t>
  </si>
  <si>
    <t>特定非営利活動法人ボランティア仲間九州ラーメン党</t>
  </si>
  <si>
    <t>鎌田剛</t>
  </si>
  <si>
    <t>株式会社尊</t>
  </si>
  <si>
    <t>有限会社　とくなが</t>
  </si>
  <si>
    <t>有限会社野口商店</t>
  </si>
  <si>
    <t>株式会社菅乃屋ミート</t>
  </si>
  <si>
    <t>特定非営利活動法人山都のやまんまの会</t>
  </si>
  <si>
    <t>内村酸素株式会社</t>
  </si>
  <si>
    <t>一康夫</t>
  </si>
  <si>
    <t>菅純一郎</t>
  </si>
  <si>
    <t>渡辺ヤスエ</t>
  </si>
  <si>
    <t>有限会社　有正</t>
  </si>
  <si>
    <t>佐藤優</t>
  </si>
  <si>
    <t>株式会社誠友</t>
  </si>
  <si>
    <t>下田省三</t>
  </si>
  <si>
    <t>中村真由美</t>
  </si>
  <si>
    <t>興梠妙子</t>
  </si>
  <si>
    <t>興野博子</t>
  </si>
  <si>
    <t>大久保マチ子</t>
  </si>
  <si>
    <t>川上久子</t>
  </si>
  <si>
    <t>酒井智矢</t>
  </si>
  <si>
    <t>特定非営利活動法人自然樂舎みやうち</t>
  </si>
  <si>
    <t>株式会社千興ファーム</t>
  </si>
  <si>
    <t>酒向司</t>
  </si>
  <si>
    <t>廣川康代</t>
  </si>
  <si>
    <t>株式会社　坂本</t>
  </si>
  <si>
    <t>有限会社フェロー熊本</t>
  </si>
  <si>
    <t>矢幡むつ子</t>
  </si>
  <si>
    <t>深田隆浩</t>
  </si>
  <si>
    <t>株式会社　Ｍｉｓｕｍｉ</t>
  </si>
  <si>
    <t>合資会社　那須商店</t>
  </si>
  <si>
    <t>有限会社　松本養魚所</t>
  </si>
  <si>
    <t>山都酒造株式会社</t>
  </si>
  <si>
    <t>江原力也</t>
  </si>
  <si>
    <t>江藤孝浩</t>
  </si>
  <si>
    <t>株式会社　敬</t>
  </si>
  <si>
    <t>有限会社栗山物産</t>
  </si>
  <si>
    <t>スターバックス コーヒージャパン株式会社</t>
  </si>
  <si>
    <t>有限会社　ライフ</t>
  </si>
  <si>
    <t>森川公高</t>
  </si>
  <si>
    <t>株式会社　エリアマーケティングオフィス</t>
  </si>
  <si>
    <t>堀口和久</t>
  </si>
  <si>
    <t>株式会社秀心</t>
  </si>
  <si>
    <t>有限会社くまもと有機の会</t>
  </si>
  <si>
    <t>ＧａＢｏｏ株式会社</t>
  </si>
  <si>
    <t>久保圭加</t>
  </si>
  <si>
    <t>岩下恵子</t>
  </si>
  <si>
    <t>荒木英治</t>
  </si>
  <si>
    <t>丸目信和</t>
  </si>
  <si>
    <t>堀永圭佑</t>
  </si>
  <si>
    <t>中野大志</t>
  </si>
  <si>
    <t>中川耕一</t>
  </si>
  <si>
    <t>医療法人社団　広崎会</t>
  </si>
  <si>
    <t>有限会社藤木屋</t>
  </si>
  <si>
    <t>Hand MADE JAPAN株式会社</t>
  </si>
  <si>
    <t>池田一良</t>
  </si>
  <si>
    <t>有限会社　御船おふくろの店</t>
  </si>
  <si>
    <t>吉野廣子</t>
  </si>
  <si>
    <t>堀田則裕</t>
  </si>
  <si>
    <t>有限会社　マツ島</t>
  </si>
  <si>
    <t>宮田善幸</t>
  </si>
  <si>
    <t>下田信二</t>
  </si>
  <si>
    <t>一般財団法人清和文楽の里協会</t>
  </si>
  <si>
    <t>井上純子</t>
  </si>
  <si>
    <t>株式会社フジオフードシステム</t>
  </si>
  <si>
    <t>野口豊子</t>
  </si>
  <si>
    <t>福永由美子</t>
  </si>
  <si>
    <t>株式会社ブレス・ネット</t>
  </si>
  <si>
    <t>村端京子</t>
  </si>
  <si>
    <t>田中達也</t>
  </si>
  <si>
    <t>宮本惠里子</t>
  </si>
  <si>
    <t>有限会社肥後そう川</t>
  </si>
  <si>
    <t>松永輝秋</t>
  </si>
  <si>
    <t>甲斐かつ子</t>
  </si>
  <si>
    <t>株式会社JCROWD</t>
  </si>
  <si>
    <t>森田林一郎</t>
  </si>
  <si>
    <t>門川雪子</t>
  </si>
  <si>
    <t>住川直弥</t>
  </si>
  <si>
    <t>綾エミ子</t>
  </si>
  <si>
    <t>株式会社西商事</t>
  </si>
  <si>
    <t>松本千恵</t>
  </si>
  <si>
    <t>赤星美枝子</t>
  </si>
  <si>
    <t>木村逸人</t>
  </si>
  <si>
    <t>藤原重子</t>
  </si>
  <si>
    <t>池田理恵子</t>
  </si>
  <si>
    <t>園田早苗</t>
  </si>
  <si>
    <t>井上博子</t>
  </si>
  <si>
    <t>渡辺康子</t>
  </si>
  <si>
    <t>武田裕樹</t>
  </si>
  <si>
    <t>廣田一美</t>
  </si>
  <si>
    <t>株式会社山の未来舎</t>
  </si>
  <si>
    <t>竹本憲司</t>
  </si>
  <si>
    <t>株式会社大福物流</t>
  </si>
  <si>
    <t>土田三郎</t>
  </si>
  <si>
    <t>塚本将人</t>
  </si>
  <si>
    <t>吉岡直喜</t>
  </si>
  <si>
    <t>轍有限会社</t>
  </si>
  <si>
    <t>株式会社　むすんでひらいて</t>
  </si>
  <si>
    <t>徳永和美</t>
  </si>
  <si>
    <t>長谷野弘志</t>
  </si>
  <si>
    <t>岩崎雅徳</t>
  </si>
  <si>
    <t>株式会社木原食肉生業</t>
  </si>
  <si>
    <t>宮崎友幸</t>
  </si>
  <si>
    <t>サントリービール株式会社</t>
  </si>
  <si>
    <t>杉野倫誉</t>
  </si>
  <si>
    <t>株式会社オフィス・ハーモニー</t>
  </si>
  <si>
    <t>吉永俊介</t>
  </si>
  <si>
    <t>株式会社お茶の富澤</t>
  </si>
  <si>
    <t>有限会社まこと薬局</t>
  </si>
  <si>
    <t>水田和弘</t>
  </si>
  <si>
    <t>中川幸雄</t>
  </si>
  <si>
    <t>株式会社マース</t>
  </si>
  <si>
    <t>芹口勝行</t>
  </si>
  <si>
    <t>スタービバレッジサービス株式会社</t>
  </si>
  <si>
    <t>下田敏勝</t>
  </si>
  <si>
    <t>堀田駿亮</t>
  </si>
  <si>
    <t>興梠美保子</t>
  </si>
  <si>
    <t>庄田輝昭</t>
  </si>
  <si>
    <t>松野雄策</t>
  </si>
  <si>
    <t>秋田妙子</t>
  </si>
  <si>
    <t>福岡大輔</t>
  </si>
  <si>
    <t>吉本良司</t>
  </si>
  <si>
    <t>山下俊夫</t>
  </si>
  <si>
    <t>甲斐弘司</t>
  </si>
  <si>
    <t>有限会社グリーンファーム熊本</t>
  </si>
  <si>
    <t>医療法人　成仁会</t>
  </si>
  <si>
    <t>株式会社ランテック</t>
  </si>
  <si>
    <t>合資会社　モンシテプロジェクト</t>
  </si>
  <si>
    <t>段下智大</t>
  </si>
  <si>
    <t>PGMプロパティーズ株式会社</t>
  </si>
  <si>
    <t>竹尾安代</t>
  </si>
  <si>
    <t>河原君代</t>
  </si>
  <si>
    <t>近藤瑞枝</t>
  </si>
  <si>
    <t>内村育順</t>
  </si>
  <si>
    <t>山都ころっけ本舗合同会社</t>
  </si>
  <si>
    <t>米原明子</t>
  </si>
  <si>
    <t>吉住圭特</t>
  </si>
  <si>
    <t>齊藤知恵</t>
  </si>
  <si>
    <t>有限会社清和資源</t>
  </si>
  <si>
    <t>医療法人社団松本会</t>
  </si>
  <si>
    <t>沼田峰子</t>
  </si>
  <si>
    <t>滝川朋子</t>
  </si>
  <si>
    <t>中洋二郎</t>
  </si>
  <si>
    <t>有限会社山本屋</t>
  </si>
  <si>
    <t>佐伯眞津子</t>
  </si>
  <si>
    <t>鞭馬博善</t>
  </si>
  <si>
    <t>通潤漬物　有限会社</t>
  </si>
  <si>
    <t>株式会社　エイシン</t>
  </si>
  <si>
    <t>宮部博文</t>
  </si>
  <si>
    <t>杉本一行</t>
  </si>
  <si>
    <t>他力不二雄</t>
  </si>
  <si>
    <t>宮本淳子</t>
  </si>
  <si>
    <t>藤本博己</t>
  </si>
  <si>
    <t>株式会社 オフィス マダム 通子</t>
  </si>
  <si>
    <t>株式会社モチーフ</t>
  </si>
  <si>
    <t>後藤裕介</t>
  </si>
  <si>
    <t>株式会社　恵寿開発</t>
  </si>
  <si>
    <t>有限会社富喜製麺所</t>
  </si>
  <si>
    <t>右田ゆかり</t>
  </si>
  <si>
    <t>石原隆一</t>
  </si>
  <si>
    <t>三菱食品株式会社</t>
  </si>
  <si>
    <t>株式会社くまもと愛農生産</t>
  </si>
  <si>
    <t>中村浩士</t>
  </si>
  <si>
    <t>林アサエ</t>
  </si>
  <si>
    <t>藤田敬人</t>
  </si>
  <si>
    <t>株式会社ＯＮＥ　ＳＴＥＰ</t>
  </si>
  <si>
    <t>濱田龍郎</t>
  </si>
  <si>
    <t>緒方明子</t>
  </si>
  <si>
    <t>有限会社前田屋</t>
  </si>
  <si>
    <t>株式会社英和実業</t>
  </si>
  <si>
    <t>株式会社中九食品</t>
  </si>
  <si>
    <t>野田安治</t>
  </si>
  <si>
    <t>株式会社イートスタイル</t>
  </si>
  <si>
    <t>髙本康晃</t>
  </si>
  <si>
    <t>澤田英治</t>
  </si>
  <si>
    <t>株式会社庄屋フードシステム</t>
  </si>
  <si>
    <t>井上直子</t>
  </si>
  <si>
    <t>柴田文彦</t>
  </si>
  <si>
    <t>清村徹</t>
  </si>
  <si>
    <t>株式会社ＴＯＲＩＭＡＲＵ</t>
  </si>
  <si>
    <t>合同会社桜陽フーズ</t>
  </si>
  <si>
    <t>藤沢航太</t>
  </si>
  <si>
    <t>本田しずえ</t>
  </si>
  <si>
    <t>髙田裕三</t>
  </si>
  <si>
    <t>株式会社鎌倉パスタ</t>
  </si>
  <si>
    <t>酒井一美</t>
  </si>
  <si>
    <t>株式会社平田ミート</t>
  </si>
  <si>
    <t>株式会社後藤酒店</t>
  </si>
  <si>
    <t>横山澄子</t>
  </si>
  <si>
    <t>中村カシ子</t>
  </si>
  <si>
    <t>奥村雅代</t>
  </si>
  <si>
    <t>株式会社ウィ・テック</t>
  </si>
  <si>
    <t>有限会社中田商店</t>
  </si>
  <si>
    <t>栗崎良一</t>
  </si>
  <si>
    <t>髙本陽子</t>
  </si>
  <si>
    <t>渡邉ﾈ豊</t>
  </si>
  <si>
    <t>西田誠士</t>
  </si>
  <si>
    <t>特定非営利活動法人くまもとライフボート</t>
  </si>
  <si>
    <t>株式会社　彩香</t>
  </si>
  <si>
    <t>小山愛莉</t>
  </si>
  <si>
    <t>吉原文子</t>
  </si>
  <si>
    <t>前田千春</t>
  </si>
  <si>
    <t>松本美佳</t>
  </si>
  <si>
    <t>通潤酒造株式会社</t>
  </si>
  <si>
    <t>中央外柵工業株式会社</t>
  </si>
  <si>
    <t>下竹巌</t>
  </si>
  <si>
    <t>五嶋隆典</t>
  </si>
  <si>
    <t>有限会社桜屋</t>
  </si>
  <si>
    <t>河野公哉</t>
  </si>
  <si>
    <t>甲斐六美</t>
  </si>
  <si>
    <t>株式会社コメリ</t>
  </si>
  <si>
    <t>社会医療法人ましき会</t>
  </si>
  <si>
    <t>一般社団法人御船町観光協会</t>
  </si>
  <si>
    <t>松山愛一郎</t>
  </si>
  <si>
    <t>甲斐昭文</t>
  </si>
  <si>
    <t>満田幸雄</t>
  </si>
  <si>
    <t>有限会社オフィスもりた</t>
  </si>
  <si>
    <t>坂本けい子</t>
  </si>
  <si>
    <t>田代誠冶</t>
  </si>
  <si>
    <t>松本昭洋</t>
  </si>
  <si>
    <t>原田百合子</t>
  </si>
  <si>
    <t>黒山京子</t>
  </si>
  <si>
    <t>渡邊千恵子</t>
  </si>
  <si>
    <t>桐原弘子</t>
  </si>
  <si>
    <t>金田親枝</t>
  </si>
  <si>
    <t>井島祐治</t>
  </si>
  <si>
    <t>一般社団法人山都町観光協会</t>
  </si>
  <si>
    <t>小島チヨシ</t>
  </si>
  <si>
    <t>上田邦子</t>
  </si>
  <si>
    <t>紫垣美穂</t>
  </si>
  <si>
    <t>井上ヒロ子</t>
  </si>
  <si>
    <t>吉本健一</t>
  </si>
  <si>
    <t>本村純一</t>
  </si>
  <si>
    <t>有限会社　ホープ</t>
  </si>
  <si>
    <t>有限会社　野田食品</t>
  </si>
  <si>
    <t>永田忠志</t>
  </si>
  <si>
    <t>吉田君子</t>
  </si>
  <si>
    <t>東優子</t>
  </si>
  <si>
    <t>戸高悠子</t>
  </si>
  <si>
    <t>松井セツコ</t>
  </si>
  <si>
    <t>嶋村星志</t>
  </si>
  <si>
    <t>合資会社池田製菓舗</t>
  </si>
  <si>
    <t>合同会社Ｓメイク</t>
  </si>
  <si>
    <t>藤田良美</t>
  </si>
  <si>
    <t>北川康仁</t>
  </si>
  <si>
    <t>東美津子</t>
  </si>
  <si>
    <t>渡邉幹人</t>
  </si>
  <si>
    <t>渡邊やす子</t>
  </si>
  <si>
    <t>株式会社上野商事</t>
  </si>
  <si>
    <t>ニューコ・ワン株式会社</t>
  </si>
  <si>
    <t>岩本和典</t>
  </si>
  <si>
    <t>島田麻美</t>
  </si>
  <si>
    <t>山本建設株式会社</t>
  </si>
  <si>
    <t>有限会社　和田技建</t>
  </si>
  <si>
    <t>北九福鳥株式会社</t>
  </si>
  <si>
    <t>有限会社丸重ミート</t>
  </si>
  <si>
    <t>柴田憲冶</t>
  </si>
  <si>
    <t>折尾喜佐子</t>
  </si>
  <si>
    <t>農業生産法人　合資会社　あぐ里</t>
  </si>
  <si>
    <t>船原千加子</t>
  </si>
  <si>
    <t>王彦</t>
  </si>
  <si>
    <t>池田栄美子</t>
  </si>
  <si>
    <t>株式会社歌瀬アウトドアライフ</t>
  </si>
  <si>
    <t>熊本ケービー食品株式会社</t>
  </si>
  <si>
    <t>山田泰夫</t>
  </si>
  <si>
    <t>杉本春子</t>
  </si>
  <si>
    <t>山田益男</t>
  </si>
  <si>
    <t>山元秀一</t>
  </si>
  <si>
    <t>有限会社サエラ衣料</t>
  </si>
  <si>
    <t>豊里友明</t>
  </si>
  <si>
    <t>有限会社不動観光</t>
  </si>
  <si>
    <t>株式会社ドラゴンキッチン</t>
  </si>
  <si>
    <t>梅田清美智</t>
  </si>
  <si>
    <t>藤﨑清美</t>
  </si>
  <si>
    <t>有限会社　蘭野鮮魚</t>
  </si>
  <si>
    <t>永田正明</t>
  </si>
  <si>
    <t>社会福祉法人御陽会</t>
  </si>
  <si>
    <t>株式会社健美堂</t>
  </si>
  <si>
    <t>山口和孝</t>
  </si>
  <si>
    <t>荒木八月子</t>
  </si>
  <si>
    <t>有限会社本田農園</t>
  </si>
  <si>
    <t>ＰＧＭプロパティーズ株式会社</t>
  </si>
  <si>
    <t>矢野好治</t>
  </si>
  <si>
    <t>森野信博</t>
  </si>
  <si>
    <t>鶴島博和</t>
  </si>
  <si>
    <t>成瀬哲郎</t>
  </si>
  <si>
    <t>有限会社かぶきグループ</t>
  </si>
  <si>
    <t>杉光直子</t>
  </si>
  <si>
    <t>株式会社千成堂</t>
  </si>
  <si>
    <t>河地洋子</t>
  </si>
  <si>
    <t>井崎レイ子</t>
  </si>
  <si>
    <t>片山精次郎</t>
  </si>
  <si>
    <t>吉見貞美</t>
  </si>
  <si>
    <t>井上祐一郎</t>
  </si>
  <si>
    <t>田中千美子</t>
  </si>
  <si>
    <t>福味総一郎</t>
  </si>
  <si>
    <t>有限会社タノウエ企画</t>
  </si>
  <si>
    <t>水野浩</t>
  </si>
  <si>
    <t>有限会社大矢野原農場</t>
  </si>
  <si>
    <t>瀬高鋭二郎</t>
  </si>
  <si>
    <t>株式会社長谷川製茶</t>
  </si>
  <si>
    <t>大林祥吾</t>
  </si>
  <si>
    <t>野口直美</t>
  </si>
  <si>
    <t>西山明美</t>
  </si>
  <si>
    <t>むさしや株式会社</t>
  </si>
  <si>
    <t>上村喜代子</t>
  </si>
  <si>
    <t>塚永千晴</t>
  </si>
  <si>
    <t>株式会社丸菱ホールディングス</t>
  </si>
  <si>
    <t>坂本幸誠</t>
  </si>
  <si>
    <t>山下良子</t>
  </si>
  <si>
    <t>エミナース農園株式会社</t>
  </si>
  <si>
    <t>ゴディバジャパン株式会社</t>
  </si>
  <si>
    <t>有限会社サン観光</t>
  </si>
  <si>
    <t>髙武慎司</t>
  </si>
  <si>
    <t>村上淳一</t>
  </si>
  <si>
    <t>吉田和喜</t>
  </si>
  <si>
    <t>髙木英俊</t>
  </si>
  <si>
    <t>ユーエリアデザイン株式会社</t>
  </si>
  <si>
    <t>江藤茜</t>
  </si>
  <si>
    <t>吉田英昭</t>
  </si>
  <si>
    <t>白井佑治</t>
  </si>
  <si>
    <t>澤田広枝</t>
  </si>
  <si>
    <t>永野宏明</t>
  </si>
  <si>
    <t>岩越和也</t>
  </si>
  <si>
    <t>本田スズ子</t>
  </si>
  <si>
    <t>渡邉禮子</t>
  </si>
  <si>
    <t>有限会社　森田竹材店</t>
  </si>
  <si>
    <t>林洋司</t>
  </si>
  <si>
    <t>本田ひろみ</t>
  </si>
  <si>
    <t>宮西征子</t>
  </si>
  <si>
    <t>株式会社峰寿司</t>
  </si>
  <si>
    <t>有限会社古閑畜産</t>
  </si>
  <si>
    <t>下田宏美</t>
  </si>
  <si>
    <t>生活協同組合熊本いのちと土を考える会</t>
  </si>
  <si>
    <t>合同会社遊心</t>
  </si>
  <si>
    <t>市村修一</t>
  </si>
  <si>
    <t>松本勝利</t>
  </si>
  <si>
    <t>坂口一江</t>
  </si>
  <si>
    <t>秋永琴実</t>
  </si>
  <si>
    <t>福永啓</t>
  </si>
  <si>
    <t>株式会社OFFERING　PLEASURE</t>
  </si>
  <si>
    <t>川田隆広</t>
  </si>
  <si>
    <t>株式会社ＴＡＰＩＳＴＡ</t>
  </si>
  <si>
    <t>株式会社クルービー</t>
  </si>
  <si>
    <t>森永食研株式会社</t>
  </si>
  <si>
    <t>特定非営利活動法人丸山ハイランド</t>
  </si>
  <si>
    <t>熊本エアポートサービス株式会社</t>
  </si>
  <si>
    <t>株式会社五山房</t>
  </si>
  <si>
    <t>ＡＮＡ　ＦＥＳＴＡ株式会社</t>
  </si>
  <si>
    <t>熊本国際空港株式会社</t>
  </si>
  <si>
    <t>株式会社ホーユー</t>
  </si>
  <si>
    <t>タリーズコーヒージャパン株式会社</t>
  </si>
  <si>
    <t>髙橋由加里</t>
  </si>
  <si>
    <t>井手則彦</t>
  </si>
  <si>
    <t>有限会社吉武商店</t>
  </si>
  <si>
    <t>株式会社食物語</t>
  </si>
  <si>
    <t>住田博</t>
  </si>
  <si>
    <t>有限会社興梠開発</t>
  </si>
  <si>
    <t>株式会社サンライズ</t>
  </si>
  <si>
    <t>中川勝美</t>
  </si>
  <si>
    <t>渡邉拓巳</t>
  </si>
  <si>
    <t>森山ヒサ子</t>
  </si>
  <si>
    <t>山本マサ子</t>
  </si>
  <si>
    <t>興梠イヨ子</t>
  </si>
  <si>
    <t>緒方ミサオ</t>
  </si>
  <si>
    <t>渡辺守人</t>
  </si>
  <si>
    <t>原田悦子</t>
  </si>
  <si>
    <t>山本俊郎</t>
  </si>
  <si>
    <t>髙橋昭市</t>
  </si>
  <si>
    <t>岡部啓太郎</t>
  </si>
  <si>
    <t>上村清美</t>
  </si>
  <si>
    <t>米村征一郎</t>
  </si>
  <si>
    <t>緒方昭人</t>
  </si>
  <si>
    <t>有限会社阿多福</t>
  </si>
  <si>
    <t>楠村眞二</t>
  </si>
  <si>
    <t>伊藤俊行</t>
  </si>
  <si>
    <t>青葉の瀬管理組合</t>
  </si>
  <si>
    <t>田上豊子</t>
  </si>
  <si>
    <t>増永勝也</t>
  </si>
  <si>
    <t>大浜マリ子</t>
  </si>
  <si>
    <t>馬場順子</t>
  </si>
  <si>
    <t>山下眞澄</t>
  </si>
  <si>
    <t>小林正博</t>
  </si>
  <si>
    <t>村上昭二</t>
  </si>
  <si>
    <t>有限会社健軍ストアー</t>
  </si>
  <si>
    <t>有限会社いこい</t>
  </si>
  <si>
    <t>佐藤包</t>
  </si>
  <si>
    <t>村上和子</t>
  </si>
  <si>
    <t>株式会社木村</t>
  </si>
  <si>
    <t>金森博子</t>
  </si>
  <si>
    <t>有限会社虹の通潤館</t>
  </si>
  <si>
    <t>特定非営利活動法人みふねデコボコ会</t>
  </si>
  <si>
    <t>内田哲史</t>
  </si>
  <si>
    <t>有限会社ぽてと村</t>
  </si>
  <si>
    <t>田代誠治</t>
  </si>
  <si>
    <t>矢部ゴルフ株式会社</t>
  </si>
  <si>
    <t>宮村セイ子</t>
  </si>
  <si>
    <t>有限会社ながもと</t>
  </si>
  <si>
    <t>有限会社旅館ことぶき</t>
  </si>
  <si>
    <t>池田眞</t>
  </si>
  <si>
    <t>一般財団法人防衛弘済会</t>
  </si>
  <si>
    <t>清水アツ子</t>
  </si>
  <si>
    <t>合同会社ウィズット</t>
  </si>
  <si>
    <t>コーラルインターナショナル株式会社</t>
  </si>
  <si>
    <t>立田道雄</t>
  </si>
  <si>
    <t>株式会社風悟</t>
  </si>
  <si>
    <t>佐藤智子</t>
  </si>
  <si>
    <t>佐藤重子</t>
  </si>
  <si>
    <t>有限会社ワイショップ馬見原</t>
  </si>
  <si>
    <t>甲斐一雄</t>
  </si>
  <si>
    <t>田上峯子</t>
  </si>
  <si>
    <t>増田淑郎</t>
  </si>
  <si>
    <t>社会福祉法人ひまわり学園</t>
  </si>
  <si>
    <t>田原敏英</t>
  </si>
  <si>
    <t>藤本直樹</t>
  </si>
  <si>
    <t>一般社団法人パレット</t>
  </si>
  <si>
    <t>株式会社マルエイ</t>
  </si>
  <si>
    <t>興梠公治</t>
  </si>
  <si>
    <t>医療法人谷田会</t>
  </si>
  <si>
    <t>有限会社コウヤマ</t>
  </si>
  <si>
    <t>草部清也</t>
  </si>
  <si>
    <t>萬石酒販有限会社</t>
  </si>
  <si>
    <t>源島啓介</t>
  </si>
  <si>
    <t>御船町農産物産品開発協議会</t>
  </si>
  <si>
    <t>田上一也</t>
  </si>
  <si>
    <t>医療法人回生会</t>
  </si>
  <si>
    <t>髙橋貴美子</t>
  </si>
  <si>
    <t>戸髙清子</t>
  </si>
  <si>
    <t>田崎静枝</t>
  </si>
  <si>
    <t>株式会社ヤマキフーズ</t>
  </si>
  <si>
    <t>鞭馬ヌイ子</t>
  </si>
  <si>
    <t>上益城農業協同組合</t>
  </si>
  <si>
    <t>株式会社体の力</t>
  </si>
  <si>
    <t>水本功一</t>
  </si>
  <si>
    <t>熊本交通運輸株式会社</t>
  </si>
  <si>
    <t>岡本和子</t>
  </si>
  <si>
    <t>有限会社エーケイエムサービス</t>
  </si>
  <si>
    <t>北野浩二</t>
  </si>
  <si>
    <t>宮岡保</t>
  </si>
  <si>
    <t>株式会社あおぞらリンクス</t>
  </si>
  <si>
    <t>坂本輝子</t>
  </si>
  <si>
    <t>溝部郁雄</t>
  </si>
  <si>
    <t>土田暁志</t>
  </si>
  <si>
    <t>有限会社吉原食品</t>
  </si>
  <si>
    <t>井関農機熊本消費生活協同組合</t>
  </si>
  <si>
    <t>株式会社風雅</t>
  </si>
  <si>
    <t>九州トータルプランニング有限会社</t>
  </si>
  <si>
    <t>島田和行</t>
  </si>
  <si>
    <t>株式会社マイスティア</t>
  </si>
  <si>
    <t>エネルギープロダクト株式会社</t>
  </si>
  <si>
    <t>永瀬昌喜</t>
  </si>
  <si>
    <t>水洗睦郎</t>
  </si>
  <si>
    <t>境田行伸</t>
  </si>
  <si>
    <t>有限会社甲斐鮮魚</t>
  </si>
  <si>
    <t>有限会社守口屋</t>
  </si>
  <si>
    <t>本田陽三</t>
  </si>
  <si>
    <t>梅田惠子</t>
  </si>
  <si>
    <t>永田陽三</t>
  </si>
  <si>
    <t>株式会社五色</t>
  </si>
  <si>
    <t>宮田暁子</t>
  </si>
  <si>
    <t>坂本美富</t>
  </si>
  <si>
    <t>坂本眞知子</t>
  </si>
  <si>
    <t>富岡淑子</t>
  </si>
  <si>
    <t>石坂孝祐</t>
  </si>
  <si>
    <t>藤原昭一</t>
  </si>
  <si>
    <t>株式会社日本アクセス</t>
  </si>
  <si>
    <t>熊本県立矢部高等学校</t>
  </si>
  <si>
    <t>緒方数美</t>
  </si>
  <si>
    <t>村上亮介</t>
  </si>
  <si>
    <t>猿渡健二</t>
  </si>
  <si>
    <t>井上禮子</t>
  </si>
  <si>
    <t>有限会社　肉のみやべ</t>
  </si>
  <si>
    <t>冨田英治</t>
  </si>
  <si>
    <t>下田美鈴</t>
  </si>
  <si>
    <t>甲斐裕光</t>
  </si>
  <si>
    <t>株式会社コムセンスダイニング</t>
  </si>
  <si>
    <t>桂千尋</t>
  </si>
  <si>
    <t>イオンエンターテイメント株式会社</t>
  </si>
  <si>
    <t>株式会社ひなた</t>
  </si>
  <si>
    <t>紀伊文鎮</t>
  </si>
  <si>
    <t>有限会社　青い工業</t>
  </si>
  <si>
    <t>村上絹江</t>
  </si>
  <si>
    <t>岸元由希</t>
  </si>
  <si>
    <t>川合邦博</t>
  </si>
  <si>
    <t>株式会社西本真生堂</t>
  </si>
  <si>
    <t>本田幸子</t>
  </si>
  <si>
    <t>バックカントリーラボ株式会社</t>
  </si>
  <si>
    <t>稲田博之</t>
  </si>
  <si>
    <t>濵﨑剛</t>
  </si>
  <si>
    <t>岩田優美</t>
  </si>
  <si>
    <t>岩山智</t>
  </si>
  <si>
    <t>長野和代</t>
  </si>
  <si>
    <t>合同会社Festar Group</t>
  </si>
  <si>
    <t>下島美奈子</t>
  </si>
  <si>
    <t>甲斐康博</t>
  </si>
  <si>
    <t>株式会社RIVER　UP</t>
  </si>
  <si>
    <t>下田純子</t>
  </si>
  <si>
    <t>永友弘之</t>
  </si>
  <si>
    <t>川上麻美</t>
  </si>
  <si>
    <t>合同会社Chief Peak</t>
  </si>
  <si>
    <t>坂本浩二</t>
  </si>
  <si>
    <t>吉山ひとみ</t>
  </si>
  <si>
    <t>ニラックス株式会社</t>
  </si>
  <si>
    <t>中矢さゆみ</t>
  </si>
  <si>
    <t>和田千賀子</t>
  </si>
  <si>
    <t>岩永秀和</t>
  </si>
  <si>
    <t>野口充美</t>
  </si>
  <si>
    <t>白熊商事株式会社</t>
  </si>
  <si>
    <t>山元遊野</t>
  </si>
  <si>
    <t>創成株式会社</t>
  </si>
  <si>
    <t>田上キミ子</t>
  </si>
  <si>
    <t>森川健康堂株式会社</t>
  </si>
  <si>
    <t>本田美恵子</t>
  </si>
  <si>
    <t>下竹真梨子</t>
  </si>
  <si>
    <t>株式会社共栄フーズ</t>
  </si>
  <si>
    <t>石原憲治郎</t>
  </si>
  <si>
    <t>村上正隆</t>
  </si>
  <si>
    <t>株式会社麻井農場</t>
  </si>
  <si>
    <t>髙橋和裕</t>
  </si>
  <si>
    <t>株式会社ビーバーレコード</t>
  </si>
  <si>
    <t>株式会社誠真</t>
  </si>
  <si>
    <t>田端敬子</t>
  </si>
  <si>
    <t>株式会社　クリクラ南九州</t>
  </si>
  <si>
    <t>有限会社ハラタケ企画</t>
  </si>
  <si>
    <t>荒木真治</t>
  </si>
  <si>
    <t>上野興一</t>
  </si>
  <si>
    <t>亀井通産株式会社</t>
  </si>
  <si>
    <t>株式会社三つ葉</t>
  </si>
  <si>
    <t>株式会社ｃｕｄｄｌｅ　ｕｐ</t>
  </si>
  <si>
    <t>吉永潤平</t>
  </si>
  <si>
    <t>株式会社オレンジフードコート</t>
  </si>
  <si>
    <t>岩本なりさ</t>
  </si>
  <si>
    <t>生活協同組合　熊本いのちと土を考える会</t>
  </si>
  <si>
    <t>大石鶴夫</t>
  </si>
  <si>
    <t>安田直美</t>
  </si>
  <si>
    <t>コストコホールセールジャパン株式会社</t>
  </si>
  <si>
    <t>株式会社丸菱LINKed</t>
  </si>
  <si>
    <t>株式会社丸菱南九州販売</t>
  </si>
  <si>
    <t>株式会社国土信和</t>
  </si>
  <si>
    <t>株式会社丸菱ファクトリー</t>
  </si>
  <si>
    <t>坂本チエ</t>
  </si>
  <si>
    <t>春木岸枝</t>
  </si>
  <si>
    <t>株式会社未来創成ましき</t>
  </si>
  <si>
    <t>有限会社　燦</t>
  </si>
  <si>
    <t>高松信輝</t>
  </si>
  <si>
    <t>シダックス大新東ヒューマン　　　　　　　サービス株式会社</t>
  </si>
  <si>
    <t>野元久仁香</t>
  </si>
  <si>
    <t>株式会社ヴィ・ド・フランス</t>
  </si>
  <si>
    <t>河村美智子</t>
  </si>
  <si>
    <t>小坂和子</t>
  </si>
  <si>
    <t>池田美菜</t>
  </si>
  <si>
    <t>德丸賢二</t>
  </si>
  <si>
    <t>下山雄大</t>
  </si>
  <si>
    <t>有限会社坂本製油</t>
  </si>
  <si>
    <t>佐藤愛華</t>
  </si>
  <si>
    <t>株式会社丸亀製麺</t>
  </si>
  <si>
    <t>株式会社ＪＡＬＵＸエアポート</t>
  </si>
  <si>
    <t>中山かおる</t>
  </si>
  <si>
    <t>Ｔ＆Ｍ合同会社</t>
  </si>
  <si>
    <t>合同会社笑顔でごちそうさま研究所</t>
  </si>
  <si>
    <t>有限会社八反田商店</t>
  </si>
  <si>
    <t>株式会社ｸﾘｴｲﾄ・ﾚｽﾄﾗﾝﾂ・ﾎｰﾙﾃﾞｲﾝｸﾞｽ</t>
  </si>
  <si>
    <t>焼肉坂井ホールディングス</t>
  </si>
  <si>
    <t>株式会社　グリーンハウスフーズ</t>
  </si>
  <si>
    <t>株式会社九州めいらく</t>
  </si>
  <si>
    <t>株式会社エス・アンド・エス</t>
  </si>
  <si>
    <t>株式会社　桜寿食品</t>
  </si>
  <si>
    <t>森フーズ株式会社</t>
  </si>
  <si>
    <t>株式会社アントワークス</t>
  </si>
  <si>
    <t>有限会社　ホット・ショット</t>
  </si>
  <si>
    <t>岩崎すえみ</t>
  </si>
  <si>
    <t>黒川マリアコラゾン</t>
  </si>
  <si>
    <t>谷口元春</t>
  </si>
  <si>
    <t>黒田誠吾</t>
  </si>
  <si>
    <t>合同会社いっぷうかん</t>
  </si>
  <si>
    <t>杉谷裕紀子</t>
  </si>
  <si>
    <t>有限会社松泉閣</t>
  </si>
  <si>
    <t>森﨑友徳</t>
  </si>
  <si>
    <t>株式会社うまか屋元気堂</t>
  </si>
  <si>
    <t>新崎知世</t>
  </si>
  <si>
    <t>村仲紀昭</t>
  </si>
  <si>
    <t>緒方ひとみ</t>
  </si>
  <si>
    <t>株式会社アジア食品</t>
  </si>
  <si>
    <t>前田規三子</t>
  </si>
  <si>
    <t>妹尾ミツ子</t>
  </si>
  <si>
    <t>株式会社トップフーズ</t>
  </si>
  <si>
    <t>株式会社東陽地区ふるさと公社</t>
  </si>
  <si>
    <t>橋崎征武</t>
  </si>
  <si>
    <t>有限会社木村精肉店</t>
  </si>
  <si>
    <t>上野雄詞</t>
  </si>
  <si>
    <t>松田ふき子</t>
  </si>
  <si>
    <t>南九州フリージングフーズ有限会社</t>
  </si>
  <si>
    <t>橋口睦月</t>
  </si>
  <si>
    <t>合資会社ビッグワンさかもと</t>
  </si>
  <si>
    <t>富田義輝</t>
  </si>
  <si>
    <t>野住博</t>
  </si>
  <si>
    <t>村上則子</t>
  </si>
  <si>
    <t>有限会社　魚弘</t>
  </si>
  <si>
    <t>松本和子</t>
  </si>
  <si>
    <t>政木信子</t>
  </si>
  <si>
    <t>有限会社ティ・エイト</t>
  </si>
  <si>
    <t>有限会社ＯＮＥ　ＫＡＲＡＴ</t>
  </si>
  <si>
    <t>ホテルマネージメントインターナショナル株式会社</t>
  </si>
  <si>
    <t>朱忠志</t>
  </si>
  <si>
    <t>山本茂子</t>
  </si>
  <si>
    <t>株式会社ジパング</t>
  </si>
  <si>
    <t>田崎春美</t>
  </si>
  <si>
    <t>木下紫</t>
  </si>
  <si>
    <t>吉本輝之</t>
  </si>
  <si>
    <t>株式会社　大功かまぼこ</t>
  </si>
  <si>
    <t>舩木誉子</t>
  </si>
  <si>
    <t>株式会社　東雲商店</t>
  </si>
  <si>
    <t>木村エミ子</t>
  </si>
  <si>
    <t>榎田香織</t>
  </si>
  <si>
    <t>株式会社デリバリー九州</t>
  </si>
  <si>
    <t>松本恭典</t>
  </si>
  <si>
    <t>合同会社ラ・シエル</t>
  </si>
  <si>
    <t>株式会社緒方商店</t>
  </si>
  <si>
    <t>宮瀬郁子</t>
  </si>
  <si>
    <t>島本泰</t>
  </si>
  <si>
    <t>小川勝富喜</t>
  </si>
  <si>
    <t>東海林寛昌</t>
  </si>
  <si>
    <t>永田貴士</t>
  </si>
  <si>
    <t>エーティーエス株式会社</t>
  </si>
  <si>
    <t>藤元良恵</t>
  </si>
  <si>
    <t>有限会社明和</t>
  </si>
  <si>
    <t>株式会社肉のクック</t>
  </si>
  <si>
    <t>有限会社　末永商店</t>
  </si>
  <si>
    <t>岩村由紀</t>
  </si>
  <si>
    <t>森本美佐子</t>
  </si>
  <si>
    <t>田中哲男</t>
  </si>
  <si>
    <t>有限会社にしだ</t>
  </si>
  <si>
    <t>原喜美子</t>
  </si>
  <si>
    <t>有限会社ビジネス旅館やまだや</t>
  </si>
  <si>
    <t>秋吉律子</t>
  </si>
  <si>
    <t>有限会社　みずもと</t>
  </si>
  <si>
    <t>株式会社翔</t>
  </si>
  <si>
    <t>今井一敏</t>
  </si>
  <si>
    <t>福嶋春美</t>
  </si>
  <si>
    <t>有限会社リックもり</t>
  </si>
  <si>
    <t>宮﨑由美子</t>
  </si>
  <si>
    <t>株式会社エーブル</t>
  </si>
  <si>
    <t>八端政昭</t>
  </si>
  <si>
    <t>本村紀代子</t>
  </si>
  <si>
    <t>北里守</t>
  </si>
  <si>
    <t>小川しのぶ</t>
  </si>
  <si>
    <t>村上光三郎</t>
  </si>
  <si>
    <t>福島牧場株式会社</t>
  </si>
  <si>
    <t>岡村とも子</t>
  </si>
  <si>
    <t>八代丸善運輸株式会社</t>
  </si>
  <si>
    <t>株式会社　ヤマヤ</t>
  </si>
  <si>
    <t>上柿ひとみ</t>
  </si>
  <si>
    <t>木山信介</t>
  </si>
  <si>
    <t>高野真哉</t>
  </si>
  <si>
    <t>宮本真吾</t>
  </si>
  <si>
    <t>園川つるよ</t>
  </si>
  <si>
    <t>澤田雄市</t>
  </si>
  <si>
    <t>氏原義弘</t>
  </si>
  <si>
    <t>山形賢一</t>
  </si>
  <si>
    <t>株式会社にくよし</t>
  </si>
  <si>
    <t>大塚愛子</t>
  </si>
  <si>
    <t>森山ヤス子</t>
  </si>
  <si>
    <t>松永登</t>
  </si>
  <si>
    <t>平野ミホ子</t>
  </si>
  <si>
    <t>株式会社Ｓｅａｒｃｈ</t>
  </si>
  <si>
    <t>株式会社　高野</t>
  </si>
  <si>
    <t>野口保子</t>
  </si>
  <si>
    <t>伊東英一郎</t>
  </si>
  <si>
    <t>（有）ジャパンフ－ド浜田</t>
  </si>
  <si>
    <t>岩﨑信頼</t>
  </si>
  <si>
    <t>株式会社花光</t>
  </si>
  <si>
    <t>緒方洋子</t>
  </si>
  <si>
    <t>原田享</t>
  </si>
  <si>
    <t>株式会社　魚さわ</t>
  </si>
  <si>
    <t>斉藤松雄</t>
  </si>
  <si>
    <t>野田多美子</t>
  </si>
  <si>
    <t>上野アツエ</t>
  </si>
  <si>
    <t>室村芳孝</t>
  </si>
  <si>
    <t>村田富美枝</t>
  </si>
  <si>
    <t>木村悦喜</t>
  </si>
  <si>
    <t>頼藤和義</t>
  </si>
  <si>
    <t>田中久義</t>
  </si>
  <si>
    <t>株式会社　グルメ杵屋</t>
  </si>
  <si>
    <t>イズミ・フード・サービス株式会社</t>
  </si>
  <si>
    <t>華林物産株式会社</t>
  </si>
  <si>
    <t>株式会社 料亭村川</t>
  </si>
  <si>
    <t>株式会社一休本舗</t>
  </si>
  <si>
    <t>有限会社幸村製菓</t>
  </si>
  <si>
    <t>有限会社ヤザワストア</t>
  </si>
  <si>
    <t>西村友広</t>
  </si>
  <si>
    <t>株式会社八代福祉カンパニー</t>
  </si>
  <si>
    <t>黒木智光</t>
  </si>
  <si>
    <t>吉村嘉英</t>
  </si>
  <si>
    <t>西田佐和子</t>
  </si>
  <si>
    <t>農上晃子</t>
  </si>
  <si>
    <t>竹永初美</t>
  </si>
  <si>
    <t>平山穂子</t>
  </si>
  <si>
    <t>上村ひろみ</t>
  </si>
  <si>
    <t>田中慶美</t>
  </si>
  <si>
    <t>才木真由美</t>
  </si>
  <si>
    <t>有限会社野村鮮魚店</t>
  </si>
  <si>
    <t>岩本猛</t>
  </si>
  <si>
    <t>合同会社　ＹＵ－ＫＩ</t>
  </si>
  <si>
    <t>河野京子</t>
  </si>
  <si>
    <t>アリジャファール</t>
  </si>
  <si>
    <t>上田康司</t>
  </si>
  <si>
    <t>太田ノブ子</t>
  </si>
  <si>
    <t>喜多川容紫子</t>
  </si>
  <si>
    <t>米正美</t>
  </si>
  <si>
    <t>有限会社カンパニュール</t>
  </si>
  <si>
    <t>松永明子</t>
  </si>
  <si>
    <t>吉田智司</t>
  </si>
  <si>
    <t>竹永ヤヨイ</t>
  </si>
  <si>
    <t>株式会社　ボナー</t>
  </si>
  <si>
    <t>株式会社サンコー</t>
  </si>
  <si>
    <t>株式会社　エコライオン</t>
  </si>
  <si>
    <t>黒木美貴</t>
  </si>
  <si>
    <t>有限会社栄進</t>
  </si>
  <si>
    <t>有限会社　協和</t>
  </si>
  <si>
    <t>桑原明子</t>
  </si>
  <si>
    <t>塩﨑実</t>
  </si>
  <si>
    <t>園田秀利</t>
  </si>
  <si>
    <t>早﨑和成</t>
  </si>
  <si>
    <t>濵端常美</t>
  </si>
  <si>
    <t>東山トシエ</t>
  </si>
  <si>
    <t>山本せつ子</t>
  </si>
  <si>
    <t>嶋崎美和</t>
  </si>
  <si>
    <t>改原聖貴</t>
  </si>
  <si>
    <t>亀田宏子</t>
  </si>
  <si>
    <t>徳田あけみ</t>
  </si>
  <si>
    <t>有限会社　中川食泉</t>
  </si>
  <si>
    <t>山下清子</t>
  </si>
  <si>
    <t>吉田慎吾</t>
  </si>
  <si>
    <t>原田結花里</t>
  </si>
  <si>
    <t>成松由紀夫</t>
  </si>
  <si>
    <t>内田峰子</t>
  </si>
  <si>
    <t>平松恵理子</t>
  </si>
  <si>
    <t>橋本達也</t>
  </si>
  <si>
    <t>津波古珠美</t>
  </si>
  <si>
    <t>有限会社正庵</t>
  </si>
  <si>
    <t>井上正義</t>
  </si>
  <si>
    <t>井上有基</t>
  </si>
  <si>
    <t>田添英雄</t>
  </si>
  <si>
    <t>常岡百合子</t>
  </si>
  <si>
    <t>有限会社　ビッグサアン</t>
  </si>
  <si>
    <t>株式会社おにさか</t>
  </si>
  <si>
    <t>深田広治</t>
  </si>
  <si>
    <t>板井よう子</t>
  </si>
  <si>
    <t>合同会社ＹＭＪ</t>
  </si>
  <si>
    <t>濱本幸子</t>
  </si>
  <si>
    <t>山本久子</t>
  </si>
  <si>
    <t>株式会社ルコラ</t>
  </si>
  <si>
    <t>西村知恭</t>
  </si>
  <si>
    <t>株式会社きもとの蔵</t>
  </si>
  <si>
    <t>株式会社ＮＥＸＴ　ＳＴＡＧＥ</t>
  </si>
  <si>
    <t>村山直志</t>
  </si>
  <si>
    <t>山本英二</t>
  </si>
  <si>
    <t>村上重義</t>
  </si>
  <si>
    <t>深田雅美</t>
  </si>
  <si>
    <t>嶋田欣之助</t>
  </si>
  <si>
    <t>嶋田富代</t>
  </si>
  <si>
    <t>宮村信吾</t>
  </si>
  <si>
    <t>松村光明</t>
  </si>
  <si>
    <t>岡村史子</t>
  </si>
  <si>
    <t>株式会社　とらや</t>
  </si>
  <si>
    <t>田河徹</t>
  </si>
  <si>
    <t>大倉幸子</t>
  </si>
  <si>
    <t>大幸茂</t>
  </si>
  <si>
    <t>東ユキエ</t>
  </si>
  <si>
    <t>岡本むつ子</t>
  </si>
  <si>
    <t>松浦クニ子</t>
  </si>
  <si>
    <t>村上幸子</t>
  </si>
  <si>
    <t>有限会社　益田養鶏場</t>
  </si>
  <si>
    <t>永野美代</t>
  </si>
  <si>
    <t>平川康太郎</t>
  </si>
  <si>
    <t>髙田睦子</t>
  </si>
  <si>
    <t>平岡隆信</t>
  </si>
  <si>
    <t>池田テイ子</t>
  </si>
  <si>
    <t>中嶋哲哉</t>
  </si>
  <si>
    <t>エヌミート株式会社</t>
  </si>
  <si>
    <t>永水章</t>
  </si>
  <si>
    <t>宗守圭</t>
  </si>
  <si>
    <t>有限会社　西岡養蜂園</t>
  </si>
  <si>
    <t>有限会社　中田食品</t>
  </si>
  <si>
    <t>樺輝美</t>
  </si>
  <si>
    <t>有限会社みなみの風</t>
  </si>
  <si>
    <t>株式会社　ｗｉｔｈ</t>
  </si>
  <si>
    <t>有限会社ＭＩＮＡＮＯ</t>
  </si>
  <si>
    <t>株式会社リアン新</t>
  </si>
  <si>
    <t>大野勇斗</t>
  </si>
  <si>
    <t>野田寿男</t>
  </si>
  <si>
    <t>黒木大輔</t>
  </si>
  <si>
    <t>松本徹</t>
  </si>
  <si>
    <t>関由美</t>
  </si>
  <si>
    <t>株式会社ひなたふぁーむこどうじゅく</t>
  </si>
  <si>
    <t>作本将雄</t>
  </si>
  <si>
    <t>株式会社　トータル・メディカルサービス</t>
  </si>
  <si>
    <t>藤本祐樹</t>
  </si>
  <si>
    <t>中道弘樹</t>
  </si>
  <si>
    <t>岡山千佳子</t>
  </si>
  <si>
    <t>出口万洋</t>
  </si>
  <si>
    <t>村岡ひろみ</t>
  </si>
  <si>
    <t>株式会社ウェスタマリン</t>
  </si>
  <si>
    <t>藤田千秋</t>
  </si>
  <si>
    <t>株式会社　日の出屋</t>
  </si>
  <si>
    <t>川本悦子</t>
  </si>
  <si>
    <t>奥野秋一</t>
  </si>
  <si>
    <t>本多俊英</t>
  </si>
  <si>
    <t>ユウベル株式会社</t>
  </si>
  <si>
    <t>松岡秀樹</t>
  </si>
  <si>
    <t>株式会社あきん堂</t>
  </si>
  <si>
    <t>合資会社　津田商店</t>
  </si>
  <si>
    <t>羅琳琳</t>
  </si>
  <si>
    <t>白坂美智子</t>
  </si>
  <si>
    <t>株式会社ハシウメ２１</t>
  </si>
  <si>
    <t>村﨑靖子</t>
  </si>
  <si>
    <t>中村純代</t>
  </si>
  <si>
    <t>ハイツリー株式会社</t>
  </si>
  <si>
    <t>遠山政孝</t>
  </si>
  <si>
    <t>有限会社　三幸商事</t>
  </si>
  <si>
    <t>田中イツ子</t>
  </si>
  <si>
    <t>東靖朗</t>
  </si>
  <si>
    <t>蛇嶋宣夫</t>
  </si>
  <si>
    <t>一般社団法人ＤＭＯやつしろ</t>
  </si>
  <si>
    <t>吉松高美</t>
  </si>
  <si>
    <t>株式会社永正</t>
  </si>
  <si>
    <t>MAGAROAURORA　TUICO</t>
  </si>
  <si>
    <t>株式会社　タカスイ</t>
  </si>
  <si>
    <t>吉永美鈴</t>
  </si>
  <si>
    <t>堀川博子</t>
  </si>
  <si>
    <t>北村修</t>
  </si>
  <si>
    <t>伊藤義人</t>
  </si>
  <si>
    <t>湯野明美</t>
  </si>
  <si>
    <t>中島裕美子</t>
  </si>
  <si>
    <t>社会福祉法人　グリーンコープ</t>
  </si>
  <si>
    <t>中島健一朗</t>
  </si>
  <si>
    <t>株式会社　宗弘</t>
  </si>
  <si>
    <t>青木克裕</t>
  </si>
  <si>
    <t>鎌田麻衣子</t>
  </si>
  <si>
    <t>益田多美子</t>
  </si>
  <si>
    <t>小川貴史</t>
  </si>
  <si>
    <t>本村みどり</t>
  </si>
  <si>
    <t>さかもと温泉センター株式会社</t>
  </si>
  <si>
    <t>株式会社電久</t>
  </si>
  <si>
    <t>深田剛大</t>
  </si>
  <si>
    <t>佐藤弓子</t>
  </si>
  <si>
    <t>松田玲慈</t>
  </si>
  <si>
    <t>平野亜紀</t>
  </si>
  <si>
    <t>吉岡聡美</t>
  </si>
  <si>
    <t>マルコーフーズ株式会社</t>
  </si>
  <si>
    <t>社会福祉法人　八代市社会福祉事業団</t>
  </si>
  <si>
    <t>秋野健太</t>
  </si>
  <si>
    <t>佐方アルリンナクア</t>
  </si>
  <si>
    <t>上村崇雄</t>
  </si>
  <si>
    <t>永原辰秋</t>
  </si>
  <si>
    <t>宮本明</t>
  </si>
  <si>
    <t>平野京子</t>
  </si>
  <si>
    <t>中村正美</t>
  </si>
  <si>
    <t>株式会社セルモ</t>
  </si>
  <si>
    <t>川北恵美子</t>
  </si>
  <si>
    <t>森下保喜</t>
  </si>
  <si>
    <t>有限会社　三宝益田</t>
  </si>
  <si>
    <t>長村淳二</t>
  </si>
  <si>
    <t>山本真由美</t>
  </si>
  <si>
    <t>平﨑絹代</t>
  </si>
  <si>
    <t>三枝崎都</t>
  </si>
  <si>
    <t>株式会社ＤＳＳ</t>
  </si>
  <si>
    <t>小松雄一</t>
  </si>
  <si>
    <t>本田裕久</t>
  </si>
  <si>
    <t>笠原逸子</t>
  </si>
  <si>
    <t>夏千奈美</t>
  </si>
  <si>
    <t>有限会社夢ウエルネス</t>
  </si>
  <si>
    <t>和田明美</t>
  </si>
  <si>
    <t>平野芳子</t>
  </si>
  <si>
    <t>赤星健二</t>
  </si>
  <si>
    <t>錦戸竜美</t>
  </si>
  <si>
    <t>有限会社フーズヒデヨシ</t>
  </si>
  <si>
    <t>田中ともみ</t>
  </si>
  <si>
    <t>株式会社　和みフーズ</t>
  </si>
  <si>
    <t>濱田聖子</t>
  </si>
  <si>
    <t>福田勝子</t>
  </si>
  <si>
    <t>株式会社　もち吉</t>
  </si>
  <si>
    <t>槌田照美</t>
  </si>
  <si>
    <t>髙田久子</t>
  </si>
  <si>
    <t>株式会社スティ―ブン・ラフテル</t>
  </si>
  <si>
    <t>野中春香</t>
  </si>
  <si>
    <t>片山貴久</t>
  </si>
  <si>
    <t>農事組合法人鶴喰なの花村</t>
  </si>
  <si>
    <t>上角衛治</t>
  </si>
  <si>
    <t>平川清</t>
  </si>
  <si>
    <t>大津裕司</t>
  </si>
  <si>
    <t>有限会社　ウエスト・コーポレーション</t>
  </si>
  <si>
    <t>平井佑司</t>
  </si>
  <si>
    <t>株式会社ＳＢ　Ｇｏｏｄ　Ｉｎｄｕｓｔｒｙ</t>
  </si>
  <si>
    <t>松本花織</t>
  </si>
  <si>
    <t>上村貴美子</t>
  </si>
  <si>
    <t>山方信介</t>
  </si>
  <si>
    <t>有限会社　氷川町まちづくり振興会</t>
  </si>
  <si>
    <t>田村裕昭</t>
  </si>
  <si>
    <t>石原優子</t>
  </si>
  <si>
    <t>古嶋友喜</t>
  </si>
  <si>
    <t>鎌田敬子</t>
  </si>
  <si>
    <t>岡田恭一</t>
  </si>
  <si>
    <t>有限会社生田商店</t>
  </si>
  <si>
    <t>松山ケイ子</t>
  </si>
  <si>
    <t>北永祐子</t>
  </si>
  <si>
    <t>株式会社いずみ</t>
  </si>
  <si>
    <t>株式会社　小川鮮魚</t>
  </si>
  <si>
    <t>加藤イサリーナ</t>
  </si>
  <si>
    <t>朝廣一生</t>
  </si>
  <si>
    <t>田中徹</t>
  </si>
  <si>
    <t>大石ひとみ</t>
  </si>
  <si>
    <t>松永百枝</t>
  </si>
  <si>
    <t>村上マレミ</t>
  </si>
  <si>
    <t>野原貞子</t>
  </si>
  <si>
    <t>米村春代</t>
  </si>
  <si>
    <t>志水テル子</t>
  </si>
  <si>
    <t>三好美代子</t>
  </si>
  <si>
    <t>牟田誠也</t>
  </si>
  <si>
    <t>吉岡朋子</t>
  </si>
  <si>
    <t>北岡洋子</t>
  </si>
  <si>
    <t>田中直哉</t>
  </si>
  <si>
    <t>小路永ヤス子</t>
  </si>
  <si>
    <t>高峰登</t>
  </si>
  <si>
    <t>宮崎良子</t>
  </si>
  <si>
    <t>橋塚又男</t>
  </si>
  <si>
    <t>南和明</t>
  </si>
  <si>
    <t>葭岡一男</t>
  </si>
  <si>
    <t>株式会社壱之村</t>
  </si>
  <si>
    <t>野田安道</t>
  </si>
  <si>
    <t>稲吉涼子</t>
  </si>
  <si>
    <t>片岡勇介</t>
  </si>
  <si>
    <t>李輝</t>
  </si>
  <si>
    <t>新栄観光有限会社</t>
  </si>
  <si>
    <t>土山英憲</t>
  </si>
  <si>
    <t>高浜久美</t>
  </si>
  <si>
    <t>寺田義浩</t>
  </si>
  <si>
    <t>吉永秋子</t>
  </si>
  <si>
    <t>株式会社　善</t>
  </si>
  <si>
    <t>田中眞一</t>
  </si>
  <si>
    <t>中島健蔵</t>
  </si>
  <si>
    <t>有限会社　麦家</t>
  </si>
  <si>
    <t>有限会社　大自然界真生農業進行</t>
  </si>
  <si>
    <t>有限会社　梓</t>
  </si>
  <si>
    <t>大寺順一</t>
  </si>
  <si>
    <t>近藤長利</t>
  </si>
  <si>
    <t>株式会社ヴォイス</t>
  </si>
  <si>
    <t>永水ヨシ子</t>
  </si>
  <si>
    <t>米谷勲</t>
  </si>
  <si>
    <t>村岡和昭</t>
  </si>
  <si>
    <t>中田一雄</t>
  </si>
  <si>
    <t>坂井勝一</t>
  </si>
  <si>
    <t>中田貴洋</t>
  </si>
  <si>
    <t>有限会社　萩原商店</t>
  </si>
  <si>
    <t>中山美加</t>
  </si>
  <si>
    <t>有限会社むらおか亭</t>
  </si>
  <si>
    <t>村上月子</t>
  </si>
  <si>
    <t>前田繁勝</t>
  </si>
  <si>
    <t>田口カズ子</t>
  </si>
  <si>
    <t>仮屋裕一</t>
  </si>
  <si>
    <t>江上幸広</t>
  </si>
  <si>
    <t>有田征己</t>
  </si>
  <si>
    <t>白川達也</t>
  </si>
  <si>
    <t>清永基之</t>
  </si>
  <si>
    <t>大久保由紀子</t>
  </si>
  <si>
    <t>中村明美</t>
  </si>
  <si>
    <t>中島由美子</t>
  </si>
  <si>
    <t>笠野芳弘</t>
  </si>
  <si>
    <t>川島美恵子</t>
  </si>
  <si>
    <t>上田義貴</t>
  </si>
  <si>
    <t>井上妙子</t>
  </si>
  <si>
    <t>堤辰範</t>
  </si>
  <si>
    <t>株式会社有佐スーパー</t>
  </si>
  <si>
    <t>水本正一</t>
  </si>
  <si>
    <t>坂本里美</t>
  </si>
  <si>
    <t>中村尚志</t>
  </si>
  <si>
    <t>ＪＲ九州リテ－ル株式会社</t>
  </si>
  <si>
    <t>藤本眞弓</t>
  </si>
  <si>
    <t>山田豊子</t>
  </si>
  <si>
    <t>山本カズ子</t>
  </si>
  <si>
    <t>宮坂幸子</t>
  </si>
  <si>
    <t>橋本あい子</t>
  </si>
  <si>
    <t>有限会社東雲商店</t>
  </si>
  <si>
    <t>株式会社中西コーポレーション</t>
  </si>
  <si>
    <t>辻清哉</t>
  </si>
  <si>
    <t>株式会社ゆめの樹</t>
  </si>
  <si>
    <t>株式会社　堀内農場</t>
  </si>
  <si>
    <t>株式会社エフ・イー・ティーシステム</t>
  </si>
  <si>
    <t>浦川親治</t>
  </si>
  <si>
    <t>古嶋観光株式会社</t>
  </si>
  <si>
    <t>中村袈生</t>
  </si>
  <si>
    <t>八代観光株式会社</t>
  </si>
  <si>
    <t>宮本圭子</t>
  </si>
  <si>
    <t>平田常子</t>
  </si>
  <si>
    <t>中島和代</t>
  </si>
  <si>
    <t>西門公二</t>
  </si>
  <si>
    <t>木村直樹</t>
  </si>
  <si>
    <t>王佳</t>
  </si>
  <si>
    <t>福島孝次</t>
  </si>
  <si>
    <t>川村育代</t>
  </si>
  <si>
    <t>戸倉満</t>
  </si>
  <si>
    <t>杉原由利子</t>
  </si>
  <si>
    <t>新田順子</t>
  </si>
  <si>
    <t>出水晃</t>
  </si>
  <si>
    <t>高岡晃廣</t>
  </si>
  <si>
    <t>野田豊子</t>
  </si>
  <si>
    <t>山田超四郎</t>
  </si>
  <si>
    <t>徳田邦弘</t>
  </si>
  <si>
    <t>有限会社　なにわ</t>
  </si>
  <si>
    <t>篠田英樹</t>
  </si>
  <si>
    <t>丹波久美子</t>
  </si>
  <si>
    <t>藤井勝紀</t>
  </si>
  <si>
    <t>栗林宏至</t>
  </si>
  <si>
    <t>株式会社ピーシーエス</t>
  </si>
  <si>
    <t>垣田俊一</t>
  </si>
  <si>
    <t>満山信明</t>
  </si>
  <si>
    <t>株式会社　岩本水産</t>
  </si>
  <si>
    <t>株式会社　神子水産</t>
  </si>
  <si>
    <t>公益社団法人　八代市シルバー人材センター</t>
  </si>
  <si>
    <t>島幸一</t>
  </si>
  <si>
    <t>杉本京子</t>
  </si>
  <si>
    <t>原紀子</t>
  </si>
  <si>
    <t>武井美和子</t>
  </si>
  <si>
    <t>三宅誠也</t>
  </si>
  <si>
    <t>平本博信</t>
  </si>
  <si>
    <t>幸山昌生</t>
  </si>
  <si>
    <t>大山真寿美</t>
  </si>
  <si>
    <t>山﨑絵里</t>
  </si>
  <si>
    <t>株式会社Ｔ’ｓ勝</t>
  </si>
  <si>
    <t>石田昭博</t>
  </si>
  <si>
    <t>堀たまえ</t>
  </si>
  <si>
    <t>合同会社きたまさ</t>
  </si>
  <si>
    <t>井村誠治</t>
  </si>
  <si>
    <t>梶原沙耶香</t>
  </si>
  <si>
    <t>南勝哉</t>
  </si>
  <si>
    <t>村岡博文</t>
  </si>
  <si>
    <t>森田七海</t>
  </si>
  <si>
    <t>経済会有限会社</t>
  </si>
  <si>
    <t>佐伯瞳</t>
  </si>
  <si>
    <t>中元智子</t>
  </si>
  <si>
    <t>岩城哲也</t>
  </si>
  <si>
    <t>白石善裕</t>
  </si>
  <si>
    <t>迫大成</t>
  </si>
  <si>
    <t>株式会社　彦一製菓</t>
  </si>
  <si>
    <t>株式会社　お菓子の彦一本舗</t>
  </si>
  <si>
    <t>福島捷子</t>
  </si>
  <si>
    <t>株式会社ネクスト</t>
  </si>
  <si>
    <t>有限会社　味彩園</t>
  </si>
  <si>
    <t>早瀬雄太</t>
  </si>
  <si>
    <t>西田宣弘</t>
  </si>
  <si>
    <t>潮青閣株式会社</t>
  </si>
  <si>
    <t>吉田貢一</t>
  </si>
  <si>
    <t>坂田よし子</t>
  </si>
  <si>
    <t>株式会社　八代トマト流通センター</t>
  </si>
  <si>
    <t>森下美子</t>
  </si>
  <si>
    <t>勇レイ子</t>
  </si>
  <si>
    <t>堺みね子</t>
  </si>
  <si>
    <t>村山賢一</t>
  </si>
  <si>
    <t>中谷浩</t>
  </si>
  <si>
    <t>谷次雄</t>
  </si>
  <si>
    <t>一野須美子</t>
  </si>
  <si>
    <t>冨田道江</t>
  </si>
  <si>
    <t>田中晴彦</t>
  </si>
  <si>
    <t>開田真由美</t>
  </si>
  <si>
    <t>赤星啓之助</t>
  </si>
  <si>
    <t>竹岡孝介</t>
  </si>
  <si>
    <t>川崎龍介</t>
  </si>
  <si>
    <t>東雲アイ子</t>
  </si>
  <si>
    <t>合資会社　鏡華月園</t>
  </si>
  <si>
    <t>坂田誠彦</t>
  </si>
  <si>
    <t>秋永正孝</t>
  </si>
  <si>
    <t>梅本龍子</t>
  </si>
  <si>
    <t>有限会社　熊本なべしま</t>
  </si>
  <si>
    <t>有限会社　ハヤシ・フーズ</t>
  </si>
  <si>
    <t>遠山光義</t>
  </si>
  <si>
    <t>宮田和博</t>
  </si>
  <si>
    <t>串山鉄也</t>
  </si>
  <si>
    <t>中村登</t>
  </si>
  <si>
    <t>村岡サヤ子</t>
  </si>
  <si>
    <t>奥田照子</t>
  </si>
  <si>
    <t>株式会社　平家屋</t>
  </si>
  <si>
    <t>木下伸介</t>
  </si>
  <si>
    <t>島房嗣郎</t>
  </si>
  <si>
    <t>柿本竜雄</t>
  </si>
  <si>
    <t>山田和代</t>
  </si>
  <si>
    <t>佐々木絹子</t>
  </si>
  <si>
    <t>有限会社氷川物産</t>
  </si>
  <si>
    <t>ひかわ食品株式会社</t>
  </si>
  <si>
    <t>合資会社丸伊木田鮮魚店</t>
  </si>
  <si>
    <t>園田士郎</t>
  </si>
  <si>
    <t>松浦光代</t>
  </si>
  <si>
    <t>株式会社　ﾄｰﾎｰｷｬｯｼｭｱﾝﾄﾞｷｬﾘｰ</t>
  </si>
  <si>
    <t>メルシャン株式会社</t>
  </si>
  <si>
    <t>宮川水産株式会社</t>
  </si>
  <si>
    <t>岡村ヱイ子</t>
  </si>
  <si>
    <t>(資)頼藤商店</t>
  </si>
  <si>
    <t>平井ゆかり</t>
  </si>
  <si>
    <t>株式会社　魚国総本社</t>
  </si>
  <si>
    <t>有限会社　チアサービス</t>
  </si>
  <si>
    <t>松尾忠幸</t>
  </si>
  <si>
    <t>株式会社ビーウェイ</t>
  </si>
  <si>
    <t>平松須万子</t>
  </si>
  <si>
    <t>緒方美香</t>
  </si>
  <si>
    <t>杉島賢太郎</t>
  </si>
  <si>
    <t>溝口収二</t>
  </si>
  <si>
    <t>合資会社オー・エフ・シー</t>
  </si>
  <si>
    <t>渕上康行</t>
  </si>
  <si>
    <t>株式会社　濱大松園</t>
  </si>
  <si>
    <t>川田弘也</t>
  </si>
  <si>
    <t>宮田慎也</t>
  </si>
  <si>
    <t>日本製紙八代サポート株式会社</t>
  </si>
  <si>
    <t>合資会社田代福進堂</t>
  </si>
  <si>
    <t>伊藤津代女</t>
  </si>
  <si>
    <t>浦川司</t>
  </si>
  <si>
    <t>岩永眞由美</t>
  </si>
  <si>
    <t>川畑智靖</t>
  </si>
  <si>
    <t>渕上玄輝</t>
  </si>
  <si>
    <t>佐伯光治</t>
  </si>
  <si>
    <t>前田昌弘</t>
  </si>
  <si>
    <t>有限会社なにわ</t>
  </si>
  <si>
    <t>藤田とみ子</t>
  </si>
  <si>
    <t>岡秀記</t>
  </si>
  <si>
    <t>西山友枝</t>
  </si>
  <si>
    <t>合資会社丸屋商店</t>
  </si>
  <si>
    <t>合名会社今田長八商店</t>
  </si>
  <si>
    <t>東山孝敏</t>
  </si>
  <si>
    <t>有限会社　日奈久食品</t>
  </si>
  <si>
    <t>湯野守</t>
  </si>
  <si>
    <t>日奈久水産株式会社</t>
  </si>
  <si>
    <t>宮﨑和明</t>
  </si>
  <si>
    <t>合資会社中田精肉店</t>
  </si>
  <si>
    <t>有限会社マルメイ</t>
  </si>
  <si>
    <t>光本登喜行</t>
  </si>
  <si>
    <t>下村まち子</t>
  </si>
  <si>
    <t>川口道男</t>
  </si>
  <si>
    <t>（有）橋口鮮魚</t>
  </si>
  <si>
    <t>有限会社　本田写真館</t>
  </si>
  <si>
    <t>松村祥生</t>
  </si>
  <si>
    <t>有限会社松幸</t>
  </si>
  <si>
    <t>株式会社フリーダムフード</t>
  </si>
  <si>
    <t>松永義博</t>
  </si>
  <si>
    <t>朱永德</t>
  </si>
  <si>
    <t>株式会社ブルーサイン</t>
  </si>
  <si>
    <t>篠原輝臣</t>
  </si>
  <si>
    <t>田中利信</t>
  </si>
  <si>
    <t>濱田弘人</t>
  </si>
  <si>
    <t>寺田八重子</t>
  </si>
  <si>
    <t>有限会社　ねぼけ堂</t>
  </si>
  <si>
    <t>藤本幸一</t>
  </si>
  <si>
    <t>株式会社　しまむら</t>
  </si>
  <si>
    <t>高橋竜也</t>
  </si>
  <si>
    <t>組崎誠</t>
  </si>
  <si>
    <t>錦戸結香理</t>
  </si>
  <si>
    <t>松本理惠</t>
  </si>
  <si>
    <t>西田佑太朗</t>
  </si>
  <si>
    <t>株式会社ARUSH　INTERNATIONAL</t>
  </si>
  <si>
    <t>ＤＴＴ合同会社</t>
  </si>
  <si>
    <t>岩崎尋和</t>
  </si>
  <si>
    <t>奥川スミ子</t>
  </si>
  <si>
    <t>林田孝治</t>
  </si>
  <si>
    <t>田中幸子</t>
  </si>
  <si>
    <t>藤澤孝司</t>
  </si>
  <si>
    <t>西田精麦株式会社</t>
  </si>
  <si>
    <t>李政燁</t>
  </si>
  <si>
    <t>前田スエメ</t>
  </si>
  <si>
    <t>山田啓一郎</t>
  </si>
  <si>
    <t>小田善夫</t>
  </si>
  <si>
    <t>株式会社ボヌール</t>
  </si>
  <si>
    <t>株式会社九州児湯フーズ</t>
  </si>
  <si>
    <t>株式会社つかさ総合開発</t>
  </si>
  <si>
    <t>YAMAGUCHIMARIBEL　CURAY</t>
  </si>
  <si>
    <t>初田直</t>
  </si>
  <si>
    <t>丸塚ひさ子</t>
  </si>
  <si>
    <t>有限会社　木下食品</t>
  </si>
  <si>
    <t>小林友子</t>
  </si>
  <si>
    <t>田河あや子</t>
  </si>
  <si>
    <t>松本タカコ</t>
  </si>
  <si>
    <t>冨田敏勝</t>
  </si>
  <si>
    <t>橋本昭次</t>
  </si>
  <si>
    <t>興梠食品有限会社</t>
  </si>
  <si>
    <t>広岡民男</t>
  </si>
  <si>
    <t>村崎ハルミ</t>
  </si>
  <si>
    <t>中津正人</t>
  </si>
  <si>
    <t>有限会社　小林商店</t>
  </si>
  <si>
    <t>牧渥史</t>
  </si>
  <si>
    <t>河本成美</t>
  </si>
  <si>
    <t>溝口正春</t>
  </si>
  <si>
    <t>村上文男</t>
  </si>
  <si>
    <t>柴田敬輔</t>
  </si>
  <si>
    <t>坂本悦子</t>
  </si>
  <si>
    <t>岡本恵美子</t>
  </si>
  <si>
    <t>泉春美</t>
  </si>
  <si>
    <t>中川哲治</t>
  </si>
  <si>
    <t>株式会社　なごやかハウス</t>
  </si>
  <si>
    <t>有限会社大功</t>
  </si>
  <si>
    <t>有限会社　八代かまぼこ</t>
  </si>
  <si>
    <t>株式会社　田河東洋男商店</t>
  </si>
  <si>
    <t>白木富士子</t>
  </si>
  <si>
    <t>桑原宏典</t>
  </si>
  <si>
    <t>沢田憲子</t>
  </si>
  <si>
    <t>合同会社　ひらやホテル</t>
  </si>
  <si>
    <t>穂多田典子</t>
  </si>
  <si>
    <t>羽多野徳子</t>
  </si>
  <si>
    <t>堀内浩光</t>
  </si>
  <si>
    <t>上柿淳子</t>
  </si>
  <si>
    <t>大瀬鉱山株式会社</t>
  </si>
  <si>
    <t>野田龍一</t>
  </si>
  <si>
    <t>髙田和典</t>
  </si>
  <si>
    <t>八代グリーン開発株式会社</t>
  </si>
  <si>
    <t>山下寿美</t>
  </si>
  <si>
    <t>吉田ヒロエ</t>
  </si>
  <si>
    <t>村公成</t>
  </si>
  <si>
    <t>久保隆士</t>
  </si>
  <si>
    <t>中村智子</t>
  </si>
  <si>
    <t>笹岡信孝</t>
  </si>
  <si>
    <t>株式会社　福祉サービス熊本</t>
  </si>
  <si>
    <t>山本智恵美</t>
  </si>
  <si>
    <t>上村えり子</t>
  </si>
  <si>
    <t>橋口孝子</t>
  </si>
  <si>
    <t>ＲＡＪ　ＫＵＭＡＲＳＡＰＫＯＴＡ</t>
  </si>
  <si>
    <t>株式会社　ニッコー</t>
  </si>
  <si>
    <t>橋本裕子</t>
  </si>
  <si>
    <t>吉田真</t>
  </si>
  <si>
    <t>小早川政史</t>
  </si>
  <si>
    <t>橋本伸代</t>
  </si>
  <si>
    <t>田中康一</t>
  </si>
  <si>
    <t>中村かよ</t>
  </si>
  <si>
    <t>白川翔太</t>
  </si>
  <si>
    <t>坂口伸秋</t>
  </si>
  <si>
    <t>ＮＰＯ法人らぷらんど</t>
  </si>
  <si>
    <t>杉本まゆみ</t>
  </si>
  <si>
    <t>株式会社　満一</t>
  </si>
  <si>
    <t>アシード株式会社</t>
  </si>
  <si>
    <t>米本周造</t>
  </si>
  <si>
    <t>柳瀬千惠子</t>
  </si>
  <si>
    <t>山崎太郎</t>
  </si>
  <si>
    <t>株式会社　東横イン</t>
  </si>
  <si>
    <t>株式会社ドン・キホーテ</t>
  </si>
  <si>
    <t>松藤章吾</t>
  </si>
  <si>
    <t>株式会社北村養鯉場</t>
  </si>
  <si>
    <t>辻美津子</t>
  </si>
  <si>
    <t>真田翔平</t>
  </si>
  <si>
    <t>中田勝憲</t>
  </si>
  <si>
    <t>城智昭</t>
  </si>
  <si>
    <t>福島美智子</t>
  </si>
  <si>
    <t>西村タエ子</t>
  </si>
  <si>
    <t>博多初子</t>
  </si>
  <si>
    <t>有限会社神戸屋</t>
  </si>
  <si>
    <t>白石良一</t>
  </si>
  <si>
    <t>深田律子</t>
  </si>
  <si>
    <t>坂井尚子</t>
  </si>
  <si>
    <t>有限会社　秀太郎</t>
  </si>
  <si>
    <t>稲村秀樹</t>
  </si>
  <si>
    <t>金﨑英明</t>
  </si>
  <si>
    <t>小山満</t>
  </si>
  <si>
    <t>葉貴司</t>
  </si>
  <si>
    <t>野田裕子</t>
  </si>
  <si>
    <t>橋口恵子</t>
  </si>
  <si>
    <t>黒川謙二</t>
  </si>
  <si>
    <t>笹田マサ子</t>
  </si>
  <si>
    <t>元杉昌代</t>
  </si>
  <si>
    <t>田原厳</t>
  </si>
  <si>
    <t>森山信子</t>
  </si>
  <si>
    <t>サンコー・チキンフーズ有限会社</t>
  </si>
  <si>
    <t>組永幸美</t>
  </si>
  <si>
    <t>古澤日出美</t>
  </si>
  <si>
    <t>一森眞璃子</t>
  </si>
  <si>
    <t>有限会社　宮永商店</t>
  </si>
  <si>
    <t>畑中勝正</t>
  </si>
  <si>
    <t>糸山俊子</t>
  </si>
  <si>
    <t>藤本勝子</t>
  </si>
  <si>
    <t>丸山昭穂</t>
  </si>
  <si>
    <t>株式会社　吉永畜産総本店</t>
  </si>
  <si>
    <t>猿渡多美子</t>
  </si>
  <si>
    <t>松田雪枝</t>
  </si>
  <si>
    <t>上田久美子</t>
  </si>
  <si>
    <t>入江勝敏</t>
  </si>
  <si>
    <t>宮崎謙介</t>
  </si>
  <si>
    <t>株式会社白石</t>
  </si>
  <si>
    <t>宮﨑雅己</t>
  </si>
  <si>
    <t>内田永惠</t>
  </si>
  <si>
    <t>株式会社間柴青果</t>
  </si>
  <si>
    <t>森川貞子</t>
  </si>
  <si>
    <t>松浦征止</t>
  </si>
  <si>
    <t>株式会社田村商店</t>
  </si>
  <si>
    <t>山下俊光</t>
  </si>
  <si>
    <t>三竿一雄</t>
  </si>
  <si>
    <t>真﨑義雄</t>
  </si>
  <si>
    <t>西静夫</t>
  </si>
  <si>
    <t>松浦睦</t>
  </si>
  <si>
    <t>高穎</t>
  </si>
  <si>
    <t>井上卓郎</t>
  </si>
  <si>
    <t>有限会社　下妻食品</t>
  </si>
  <si>
    <t>樋口太朗</t>
  </si>
  <si>
    <t>西田鮎美</t>
  </si>
  <si>
    <t>合同会社オネスト</t>
  </si>
  <si>
    <t>森髙誠司</t>
  </si>
  <si>
    <t>合同会社松永商店</t>
  </si>
  <si>
    <t>坂本小百合</t>
  </si>
  <si>
    <t>一般社団法人　八代弘済会</t>
  </si>
  <si>
    <t>堤宣子</t>
  </si>
  <si>
    <t>福留ハム株式会社</t>
  </si>
  <si>
    <t>有限会社堀内製油</t>
  </si>
  <si>
    <t>株式会社プラスワン</t>
  </si>
  <si>
    <t>米山恵子</t>
  </si>
  <si>
    <t>株式会社ＰＡＳＳＩＯＮ</t>
  </si>
  <si>
    <t>田畑ユキ</t>
  </si>
  <si>
    <t>Ｔｈｘ９ｓ．合同会社</t>
  </si>
  <si>
    <t>浅利正重</t>
  </si>
  <si>
    <t>中山賢一郎</t>
  </si>
  <si>
    <t>山北飛鳥</t>
  </si>
  <si>
    <t>有限会社大綱</t>
  </si>
  <si>
    <t>山下美穂</t>
  </si>
  <si>
    <t>有限会社肉の末廣</t>
  </si>
  <si>
    <t>草西章子</t>
  </si>
  <si>
    <t>中村政子</t>
  </si>
  <si>
    <t>久保修裕</t>
  </si>
  <si>
    <t>有限会社ユニックス</t>
  </si>
  <si>
    <t>株式会社　ベネフィット</t>
  </si>
  <si>
    <t>株式会社ヨネダ</t>
  </si>
  <si>
    <t>久田裕美子</t>
  </si>
  <si>
    <t>永井一男</t>
  </si>
  <si>
    <t>丸塚蔵</t>
  </si>
  <si>
    <t>園田夏子</t>
  </si>
  <si>
    <t>尾一ハギノ</t>
  </si>
  <si>
    <t>多くの実合同会社</t>
  </si>
  <si>
    <t>沢宮マツミ</t>
  </si>
  <si>
    <t>村上良二</t>
  </si>
  <si>
    <t>松下ツギ子</t>
  </si>
  <si>
    <t>早川豊</t>
  </si>
  <si>
    <t>左座国博</t>
  </si>
  <si>
    <t>安村秀人</t>
  </si>
  <si>
    <t>増田夏美</t>
  </si>
  <si>
    <t>西村明彦</t>
  </si>
  <si>
    <t>寺本美香</t>
  </si>
  <si>
    <t>松本勝代</t>
  </si>
  <si>
    <t>堀川道雄</t>
  </si>
  <si>
    <t>有限会社池部商店</t>
  </si>
  <si>
    <t>木村和子</t>
  </si>
  <si>
    <t>鶴山妙子</t>
  </si>
  <si>
    <t>森口晃</t>
  </si>
  <si>
    <t>黒田キヌヨ</t>
  </si>
  <si>
    <t>（有）喜下屋那須酒店</t>
  </si>
  <si>
    <t>株式会社肥後畳表中央市場</t>
  </si>
  <si>
    <t>イナダ有限会社</t>
  </si>
  <si>
    <t>中村信義</t>
  </si>
  <si>
    <t>叶田和夫</t>
  </si>
  <si>
    <t>髙山登</t>
  </si>
  <si>
    <t>田村民子</t>
  </si>
  <si>
    <t>中村修一</t>
  </si>
  <si>
    <t>西川民子</t>
  </si>
  <si>
    <t>高尾扶佐子</t>
  </si>
  <si>
    <t>井副クニ子</t>
  </si>
  <si>
    <t>竹原美代子</t>
  </si>
  <si>
    <t>宮田トミ子</t>
  </si>
  <si>
    <t>有限会社松岡乳業</t>
  </si>
  <si>
    <t>山下かよ子</t>
  </si>
  <si>
    <t>加藤邦泰</t>
  </si>
  <si>
    <t>山田栄吉</t>
  </si>
  <si>
    <t>合資会社松岡商店</t>
  </si>
  <si>
    <t>森永貞男</t>
  </si>
  <si>
    <t>ＮＰＯ法人二見わっしょいファーム</t>
  </si>
  <si>
    <t>ナンキュ－株式会社</t>
  </si>
  <si>
    <t>本田洋明</t>
  </si>
  <si>
    <t>池田精二</t>
  </si>
  <si>
    <t>里川敏子</t>
  </si>
  <si>
    <t>有限会社　成尾産業</t>
  </si>
  <si>
    <t>宇佐美忍</t>
  </si>
  <si>
    <t>水野静</t>
  </si>
  <si>
    <t>中島末子</t>
  </si>
  <si>
    <t>小松義昭</t>
  </si>
  <si>
    <t>生川啓</t>
  </si>
  <si>
    <t>南商事有限会社</t>
  </si>
  <si>
    <t>株式会社　オリーブ</t>
  </si>
  <si>
    <t>高木春代</t>
  </si>
  <si>
    <t>有限会社ねぼけ堂</t>
  </si>
  <si>
    <t>井戸美智子</t>
  </si>
  <si>
    <t>株式会社岩崎水産加工</t>
  </si>
  <si>
    <t>高本幸子</t>
  </si>
  <si>
    <t>梅田美代香</t>
  </si>
  <si>
    <t>金橋尚子</t>
  </si>
  <si>
    <t>株式会社　一誠</t>
  </si>
  <si>
    <t>白坂篤美</t>
  </si>
  <si>
    <t>森本利朗</t>
  </si>
  <si>
    <t>有限会社　ブルエコー</t>
  </si>
  <si>
    <t>川端三紀夫</t>
  </si>
  <si>
    <t>加甲賢聖</t>
  </si>
  <si>
    <t>髙橋はつみ</t>
  </si>
  <si>
    <t>岡村由美子</t>
  </si>
  <si>
    <t>星田真理子</t>
  </si>
  <si>
    <t>三浦正敏</t>
  </si>
  <si>
    <t>田河ミチ子</t>
  </si>
  <si>
    <t>合資会社味仙</t>
  </si>
  <si>
    <t>石田鎭江</t>
  </si>
  <si>
    <t>サン・ビーフ株式会社</t>
  </si>
  <si>
    <t>紫垣佳宏</t>
  </si>
  <si>
    <t>上野一美</t>
  </si>
  <si>
    <t>株式会社　ヒラカワ</t>
  </si>
  <si>
    <t>有限会社　登喜産業</t>
  </si>
  <si>
    <t>小島賢大</t>
  </si>
  <si>
    <t>瀧本美穂</t>
  </si>
  <si>
    <t>本田峻</t>
  </si>
  <si>
    <t>秋永管財有限会社</t>
  </si>
  <si>
    <t>合資会社金波楼</t>
  </si>
  <si>
    <t>高本やす子</t>
  </si>
  <si>
    <t>岡大助</t>
  </si>
  <si>
    <t>松田文子</t>
  </si>
  <si>
    <t>長鋤幸弘</t>
  </si>
  <si>
    <t>村上慎一</t>
  </si>
  <si>
    <t>小野功晃</t>
  </si>
  <si>
    <t>合同会社クリモト商会</t>
  </si>
  <si>
    <t>松村静美</t>
  </si>
  <si>
    <t>鎌田正三</t>
  </si>
  <si>
    <t>株式会社　ＭＡＨＡＬＯ</t>
  </si>
  <si>
    <t>株式会社　皇樹</t>
  </si>
  <si>
    <t>谷川由紀</t>
  </si>
  <si>
    <t>中川ルリ子</t>
  </si>
  <si>
    <t>株式会社むらなか</t>
  </si>
  <si>
    <t>山本千鶴</t>
  </si>
  <si>
    <t>伊藤佳寿江</t>
  </si>
  <si>
    <t>有限会社髙見商店</t>
  </si>
  <si>
    <t>南﨑なほみ</t>
  </si>
  <si>
    <t>田河憲治</t>
  </si>
  <si>
    <t>横井栄子</t>
  </si>
  <si>
    <t>稲﨑美恵子</t>
  </si>
  <si>
    <t>白玉屋新三郎株式会社</t>
  </si>
  <si>
    <t>株式会社　蒲公英</t>
  </si>
  <si>
    <t>上野祐香</t>
  </si>
  <si>
    <t>八代地域農業協同組合</t>
  </si>
  <si>
    <t>大倉美紀</t>
  </si>
  <si>
    <t>株式会社　出雲総業</t>
  </si>
  <si>
    <t>おがたフードサービス有限会社</t>
  </si>
  <si>
    <t>山中美千代</t>
  </si>
  <si>
    <t>塩田るい子</t>
  </si>
  <si>
    <t>石田長生</t>
  </si>
  <si>
    <t>株式会社　熊本菓房</t>
  </si>
  <si>
    <t>犬童富美子</t>
  </si>
  <si>
    <t>當田好章</t>
  </si>
  <si>
    <t>リベア株式会社</t>
  </si>
  <si>
    <t>株式会社　永正</t>
  </si>
  <si>
    <t>丸尾智恵子</t>
  </si>
  <si>
    <t>山本健之</t>
  </si>
  <si>
    <t>黒木光子</t>
  </si>
  <si>
    <t>山本三千子</t>
  </si>
  <si>
    <t>三島英次郎</t>
  </si>
  <si>
    <t>塚本正一</t>
  </si>
  <si>
    <t>内田富貴子</t>
  </si>
  <si>
    <t>木村眞理</t>
  </si>
  <si>
    <t>松田江美子</t>
  </si>
  <si>
    <t>ニューライフ・インダストリー有限会社</t>
  </si>
  <si>
    <t>松島由則</t>
  </si>
  <si>
    <t>上村賢治</t>
  </si>
  <si>
    <t>萱田日出男</t>
  </si>
  <si>
    <t>社会福祉法人みどり福祉会</t>
  </si>
  <si>
    <t>株式会社　寿福産業</t>
  </si>
  <si>
    <t>林田友美</t>
  </si>
  <si>
    <t>上野恵子</t>
  </si>
  <si>
    <t>中川薫</t>
  </si>
  <si>
    <t>谷口慎一</t>
  </si>
  <si>
    <t>竹見浩司</t>
  </si>
  <si>
    <t>内田誠二</t>
  </si>
  <si>
    <t>有限会社ミカエル堂</t>
  </si>
  <si>
    <t>海野秀博</t>
  </si>
  <si>
    <t>山口修史</t>
  </si>
  <si>
    <t>株式会社日奈久竹輪今田屋</t>
  </si>
  <si>
    <t>有限会社片山蒲鉾店</t>
  </si>
  <si>
    <t>有田京子</t>
  </si>
  <si>
    <t>吉牟田秀行</t>
  </si>
  <si>
    <t>小林光男</t>
  </si>
  <si>
    <t>関鮮魚有限会社</t>
  </si>
  <si>
    <t>有限会社　村井鮮魚店</t>
  </si>
  <si>
    <t>有限会社八代食品</t>
  </si>
  <si>
    <t>佐々木秋枝</t>
  </si>
  <si>
    <t>塚本隆久</t>
  </si>
  <si>
    <t>山下紀代子</t>
  </si>
  <si>
    <t>上野祥秀</t>
  </si>
  <si>
    <t>株式会社不二家</t>
  </si>
  <si>
    <t>桐生千恵子</t>
  </si>
  <si>
    <t>有限会社　八代飯店</t>
  </si>
  <si>
    <t>高野いづみ</t>
  </si>
  <si>
    <t>橋本直子</t>
  </si>
  <si>
    <t>有限会社あたらし屋旅館</t>
  </si>
  <si>
    <t>西澤謙二</t>
  </si>
  <si>
    <t>合同会社　桜舞</t>
  </si>
  <si>
    <t>平野秀信</t>
  </si>
  <si>
    <t>株式会社ウィナーズ</t>
  </si>
  <si>
    <t>西田真平</t>
  </si>
  <si>
    <t>上田初美</t>
  </si>
  <si>
    <t>橋本優太郎</t>
  </si>
  <si>
    <t>株式会社　肉の中田</t>
  </si>
  <si>
    <t>小松哲也</t>
  </si>
  <si>
    <t>福岡英昭</t>
  </si>
  <si>
    <t>土屋美登里</t>
  </si>
  <si>
    <t>株式会社さかぐち</t>
  </si>
  <si>
    <t>YAMASHITAROCHELLE　CAMPOS</t>
  </si>
  <si>
    <t>有限会社なり多</t>
  </si>
  <si>
    <t>株式会社メイトプランナー</t>
  </si>
  <si>
    <t>松永征一</t>
  </si>
  <si>
    <t>株式会社宮辺</t>
  </si>
  <si>
    <t>松村君夫</t>
  </si>
  <si>
    <t>坂田富男</t>
  </si>
  <si>
    <t>境順子</t>
  </si>
  <si>
    <t>羽多野久予</t>
  </si>
  <si>
    <t>株式会社ジョリーパスタ</t>
  </si>
  <si>
    <t>株式会社福岡建設</t>
  </si>
  <si>
    <t>濱弘志</t>
  </si>
  <si>
    <t>田辺幸利</t>
  </si>
  <si>
    <t>坂田栄士郎</t>
  </si>
  <si>
    <t>黒木計</t>
  </si>
  <si>
    <t>黒沢賀津之</t>
  </si>
  <si>
    <t>植田廣子</t>
  </si>
  <si>
    <t>楠本義文</t>
  </si>
  <si>
    <t>下野春男</t>
  </si>
  <si>
    <t>前田謙二</t>
  </si>
  <si>
    <t>松本淳一</t>
  </si>
  <si>
    <t>松山孝仁</t>
  </si>
  <si>
    <t>倉本利春</t>
  </si>
  <si>
    <t>作田新一郎</t>
  </si>
  <si>
    <t>麻生佐智子</t>
  </si>
  <si>
    <t>株式会社オアシスＭＳＣ</t>
  </si>
  <si>
    <t>前田淳</t>
  </si>
  <si>
    <t>弓削友子</t>
  </si>
  <si>
    <t>一般社団法人八代工業高等学校溪烽会</t>
  </si>
  <si>
    <t>株式会社ハローフーズ</t>
  </si>
  <si>
    <t>上村邦子</t>
  </si>
  <si>
    <t>有限会社　片山養鰻</t>
  </si>
  <si>
    <t>岡村アサ子</t>
  </si>
  <si>
    <t>松島孝二</t>
  </si>
  <si>
    <t>田上仁子</t>
  </si>
  <si>
    <t>有限会社葵</t>
  </si>
  <si>
    <t>前田輝子</t>
  </si>
  <si>
    <t>遠藤美恵子</t>
  </si>
  <si>
    <t>芽木信子</t>
  </si>
  <si>
    <t>高岡恭子</t>
  </si>
  <si>
    <t>石本正行</t>
  </si>
  <si>
    <t>大山宗男</t>
  </si>
  <si>
    <t>株式会社アインファーマシーズ</t>
  </si>
  <si>
    <t>株式会社　トーホーフードサービス</t>
  </si>
  <si>
    <t>上田久仁子</t>
  </si>
  <si>
    <t>松中広信</t>
  </si>
  <si>
    <t>平島一喜</t>
  </si>
  <si>
    <t>藤山康幸</t>
  </si>
  <si>
    <t>笠松慶子</t>
  </si>
  <si>
    <t>合資会社満崎鮮魚店</t>
  </si>
  <si>
    <t>有限会社　秋山生花店</t>
  </si>
  <si>
    <t>中島真弥</t>
  </si>
  <si>
    <t>坂井辰也</t>
  </si>
  <si>
    <t>石原由紀子</t>
  </si>
  <si>
    <t>染木幸子</t>
  </si>
  <si>
    <t>有限会社和食処小松</t>
  </si>
  <si>
    <t>松島郁美</t>
  </si>
  <si>
    <t>有限会社小川</t>
  </si>
  <si>
    <t>大角幸美</t>
  </si>
  <si>
    <t>大角恵</t>
  </si>
  <si>
    <t>武部小太郎</t>
  </si>
  <si>
    <t>大角豊</t>
  </si>
  <si>
    <t>ＪＲ九州フードサービス株式会社</t>
  </si>
  <si>
    <t>永田陽子</t>
  </si>
  <si>
    <t>深田裕子</t>
  </si>
  <si>
    <t>梶千恵子</t>
  </si>
  <si>
    <t>澤井孝幸</t>
  </si>
  <si>
    <t>深田隆一</t>
  </si>
  <si>
    <t>松永成喜</t>
  </si>
  <si>
    <t>中山文子</t>
  </si>
  <si>
    <t>船津万津子</t>
  </si>
  <si>
    <t>王艶玲</t>
  </si>
  <si>
    <t>ビクトリースマイル株式会社</t>
  </si>
  <si>
    <t>吉田トミ子</t>
  </si>
  <si>
    <t>松岡一</t>
  </si>
  <si>
    <t>道田トミヨ</t>
  </si>
  <si>
    <t>田上健二</t>
  </si>
  <si>
    <t>澤田清仁</t>
  </si>
  <si>
    <t>上田和博</t>
  </si>
  <si>
    <t>山田信夫</t>
  </si>
  <si>
    <t>有限会社　ミルキー</t>
  </si>
  <si>
    <t>合同会社グッドフーズ九州</t>
  </si>
  <si>
    <t>森山由利香</t>
  </si>
  <si>
    <t>内田義一</t>
  </si>
  <si>
    <t>川﨑隆昌</t>
  </si>
  <si>
    <t>合名会社三由本店</t>
  </si>
  <si>
    <t>株式会社光里環境</t>
  </si>
  <si>
    <t>クレバーアンドエクセル株式会社</t>
  </si>
  <si>
    <t>髙野美由紀</t>
  </si>
  <si>
    <t>稲田今光子</t>
  </si>
  <si>
    <t>野口明菜</t>
  </si>
  <si>
    <t>寺田惠子</t>
  </si>
  <si>
    <t>手石方眞弓</t>
  </si>
  <si>
    <t>本田倫章</t>
  </si>
  <si>
    <t>有限会社　サカタ</t>
  </si>
  <si>
    <t>株式会社　はま寿司</t>
  </si>
  <si>
    <t>野村美幸</t>
  </si>
  <si>
    <t>有限会社橋口商事</t>
  </si>
  <si>
    <t>松本優子</t>
  </si>
  <si>
    <t>中田美保子</t>
  </si>
  <si>
    <t>有限会社健康センター中川</t>
  </si>
  <si>
    <t>押方至誠</t>
  </si>
  <si>
    <t>村山文子</t>
  </si>
  <si>
    <t>株式会社サンフラワー</t>
  </si>
  <si>
    <t>溝口豊</t>
  </si>
  <si>
    <t>阿部昌幸</t>
  </si>
  <si>
    <t>田中征子</t>
  </si>
  <si>
    <t>塚田智枝子</t>
  </si>
  <si>
    <t>和田静子</t>
  </si>
  <si>
    <t>川上一利</t>
  </si>
  <si>
    <t>高村道子</t>
  </si>
  <si>
    <t>緒方勢一</t>
  </si>
  <si>
    <t>森山誠司</t>
  </si>
  <si>
    <t>有限会社　コレクト</t>
  </si>
  <si>
    <t>山並重行</t>
  </si>
  <si>
    <t>渕本幸紀</t>
  </si>
  <si>
    <t>和企画有限会社</t>
  </si>
  <si>
    <t>岩上浩</t>
  </si>
  <si>
    <t>村岡久美</t>
  </si>
  <si>
    <t>元田順子</t>
  </si>
  <si>
    <t>井上常次</t>
  </si>
  <si>
    <t>林ちず子</t>
  </si>
  <si>
    <t>有限会社原田鮮魚店</t>
  </si>
  <si>
    <t>天野明子</t>
  </si>
  <si>
    <t>中田卓</t>
  </si>
  <si>
    <t>井上朝彦</t>
  </si>
  <si>
    <t>ホームセンターフナツ株式会社</t>
  </si>
  <si>
    <t>株式会社トーヨー</t>
  </si>
  <si>
    <t>出口修平</t>
  </si>
  <si>
    <t>平井里子</t>
  </si>
  <si>
    <t>株式会社プリズム</t>
  </si>
  <si>
    <t>森下仁一郎</t>
  </si>
  <si>
    <t>井上幸</t>
  </si>
  <si>
    <t>伊藤太志</t>
  </si>
  <si>
    <t>塚田清子</t>
  </si>
  <si>
    <t>株式会社西栄</t>
  </si>
  <si>
    <t>森永美由紀</t>
  </si>
  <si>
    <t>株式会社Ｌ＆Ｓ</t>
  </si>
  <si>
    <t>大倉直親</t>
  </si>
  <si>
    <t>YOSHINOLUISA　PARAS</t>
  </si>
  <si>
    <t>有限会社居酒家洒落</t>
  </si>
  <si>
    <t>平本修</t>
  </si>
  <si>
    <t>株式会社ＫＣ</t>
  </si>
  <si>
    <t>有限会社　中島製麺工場</t>
  </si>
  <si>
    <t>株式会社片山商店</t>
  </si>
  <si>
    <t>門屋てる容</t>
  </si>
  <si>
    <t>島圭介</t>
  </si>
  <si>
    <t>福田美佐子</t>
  </si>
  <si>
    <t>浜勝株式会社</t>
  </si>
  <si>
    <t>キョウワプロテック株式会社</t>
  </si>
  <si>
    <t>公益財団法人　八代市学校給食会</t>
  </si>
  <si>
    <t>政田圭介</t>
  </si>
  <si>
    <t>Ｈ．Ｋ九州株式会社</t>
  </si>
  <si>
    <t>西田秀知</t>
  </si>
  <si>
    <t>社会福祉法人　埼玉福祉事業協会</t>
  </si>
  <si>
    <t>田原大樹</t>
  </si>
  <si>
    <t>株式会社フクマツ建設</t>
  </si>
  <si>
    <t>堀田ネニータセレノ</t>
  </si>
  <si>
    <t>熊添ジュネッサ</t>
  </si>
  <si>
    <t>株式会社　ミナシア</t>
  </si>
  <si>
    <t>（有）お茶の泉園</t>
  </si>
  <si>
    <t>右田加奈</t>
  </si>
  <si>
    <t>村方美紀</t>
  </si>
  <si>
    <t>吉野由香</t>
  </si>
  <si>
    <t>中山初義</t>
  </si>
  <si>
    <t>園原千代</t>
  </si>
  <si>
    <t>澤田和也</t>
  </si>
  <si>
    <t>濵田和記</t>
  </si>
  <si>
    <t>有限会社宝生豆化食品</t>
  </si>
  <si>
    <t>友添和代</t>
  </si>
  <si>
    <t>谷翔平</t>
  </si>
  <si>
    <t>富田千妃呂</t>
  </si>
  <si>
    <t>株式会社　九州フードサプライセンター</t>
  </si>
  <si>
    <t>福嶋建治</t>
  </si>
  <si>
    <t>株式会社　児湯食鳥</t>
  </si>
  <si>
    <t>松村まゆみ</t>
  </si>
  <si>
    <t>株式会社　丸亀製麺</t>
  </si>
  <si>
    <t>Ｍｉコーポレーション株式会社</t>
  </si>
  <si>
    <t>株式会社来民屋</t>
  </si>
  <si>
    <t>株式会社　すかいらーくレストランツ</t>
  </si>
  <si>
    <t>株式会社　明和</t>
  </si>
  <si>
    <t>株式会社　イーティーズ</t>
  </si>
  <si>
    <t>今村義武</t>
  </si>
  <si>
    <t>株式会社ココスジャパン</t>
  </si>
  <si>
    <t>社会福祉法人　八代愛育会</t>
  </si>
  <si>
    <t>ＦＢジャパン株式会社</t>
  </si>
  <si>
    <t>第一設備工業株式会社</t>
  </si>
  <si>
    <t>柳口弘美</t>
  </si>
  <si>
    <t>中道幸子</t>
  </si>
  <si>
    <t>西尾京子</t>
  </si>
  <si>
    <t>社会福祉法人　麦の会</t>
  </si>
  <si>
    <t>宮部武仁</t>
  </si>
  <si>
    <t>株式会社スーパーホテル</t>
  </si>
  <si>
    <t>西村信介</t>
  </si>
  <si>
    <t>有限会社　嶋田商会</t>
  </si>
  <si>
    <t>株式会社モンテロ－ザフーズ</t>
  </si>
  <si>
    <t>松田茂</t>
  </si>
  <si>
    <t>株式会社　さつま屋商店</t>
  </si>
  <si>
    <t>株式会社　大阪じゅうべい</t>
  </si>
  <si>
    <t>株式会社　ジョイフル西九州</t>
  </si>
  <si>
    <t>大野和広</t>
  </si>
  <si>
    <t>荒木秀美</t>
  </si>
  <si>
    <t>宮﨑貴雄</t>
  </si>
  <si>
    <t>松本啓</t>
  </si>
  <si>
    <t>MBS承継目的株式会社</t>
  </si>
  <si>
    <t>カッパ・クリエイト株式会社</t>
  </si>
  <si>
    <t>福田佳栄子</t>
  </si>
  <si>
    <t>釜利広</t>
  </si>
  <si>
    <t>宮下武</t>
  </si>
  <si>
    <t>吉田真理子</t>
  </si>
  <si>
    <t>金倉アイ子</t>
  </si>
  <si>
    <t>秋田セツ子</t>
  </si>
  <si>
    <t>森辰哉</t>
  </si>
  <si>
    <t>合資会社　徳永</t>
  </si>
  <si>
    <t>長浜輝勝</t>
  </si>
  <si>
    <t>ハマダフーズ株式会社</t>
  </si>
  <si>
    <t>大山栄子</t>
  </si>
  <si>
    <t>永里さよ子</t>
  </si>
  <si>
    <t>有村裕二</t>
  </si>
  <si>
    <t>大矢多鶴子</t>
  </si>
  <si>
    <t>株式会社　葦彩</t>
  </si>
  <si>
    <t>有限会社　オリジン</t>
  </si>
  <si>
    <t>瓦井幸男</t>
  </si>
  <si>
    <t>戸田博明</t>
  </si>
  <si>
    <t>有限会社みぞぐち</t>
  </si>
  <si>
    <t>西法生</t>
  </si>
  <si>
    <t>倉本揚一</t>
  </si>
  <si>
    <t>株式会社　橋口リビング建材</t>
  </si>
  <si>
    <t>社会福祉法人　照徳の里</t>
  </si>
  <si>
    <t>山科文雄</t>
  </si>
  <si>
    <t>山中豊和</t>
  </si>
  <si>
    <t>生活協同組合　くまもと</t>
  </si>
  <si>
    <t>松本諭</t>
  </si>
  <si>
    <t>新立康夫</t>
  </si>
  <si>
    <t>斉田親義</t>
  </si>
  <si>
    <t>冷水又三</t>
  </si>
  <si>
    <t>佐々木悟</t>
  </si>
  <si>
    <t>一般社団法人エムエー</t>
  </si>
  <si>
    <t>寒川正幸</t>
  </si>
  <si>
    <t>三嶋隆史</t>
  </si>
  <si>
    <t>一般社団法人みなすまいる</t>
  </si>
  <si>
    <t>水俣市漁業協同組合</t>
  </si>
  <si>
    <t>岩﨑智佐美</t>
  </si>
  <si>
    <t>西本　和代（ぐりぐり園）</t>
  </si>
  <si>
    <t>村上竜也</t>
  </si>
  <si>
    <t>橋野光幸</t>
  </si>
  <si>
    <t>有限会社イデア・ブレーン</t>
  </si>
  <si>
    <t>株式会社　山翠園</t>
  </si>
  <si>
    <t>ＪＡあしきたコンビニ株式会社</t>
  </si>
  <si>
    <t>有限会社　さるかに合掌亭</t>
  </si>
  <si>
    <t>齊藤長利</t>
  </si>
  <si>
    <t>松本恵理子</t>
  </si>
  <si>
    <t>門崎りえ子</t>
  </si>
  <si>
    <t>白石憲男</t>
  </si>
  <si>
    <t>田上美千子</t>
  </si>
  <si>
    <t>谷清三</t>
  </si>
  <si>
    <t>杉迫都</t>
  </si>
  <si>
    <t>木下信司</t>
  </si>
  <si>
    <t>山口恭子</t>
  </si>
  <si>
    <t>岩本ミチ子</t>
  </si>
  <si>
    <t>野崎富士美</t>
  </si>
  <si>
    <t>川中悟</t>
  </si>
  <si>
    <t>村上浩司</t>
  </si>
  <si>
    <t>永里正和</t>
  </si>
  <si>
    <t>釜信行</t>
  </si>
  <si>
    <t>池崎サミ子</t>
  </si>
  <si>
    <t>合資会社　木村蒲鉾店</t>
  </si>
  <si>
    <t>天野浩</t>
  </si>
  <si>
    <t>あしきた農業協同組合</t>
  </si>
  <si>
    <t>森下敦</t>
  </si>
  <si>
    <t>芦北町内水面漁業協同組合</t>
  </si>
  <si>
    <t>本井三千年</t>
  </si>
  <si>
    <t>ＮＰＯ法人ばらん家</t>
  </si>
  <si>
    <t>マルナカ工業有限会社</t>
  </si>
  <si>
    <t>有村浩昭</t>
  </si>
  <si>
    <t>株式会社　夢創作</t>
  </si>
  <si>
    <t>宮田雅代</t>
  </si>
  <si>
    <t>長坂健史</t>
  </si>
  <si>
    <t>濱治恒夫</t>
  </si>
  <si>
    <t>吉海美佳子</t>
  </si>
  <si>
    <t>道崎伸二</t>
  </si>
  <si>
    <t>野田浦子</t>
  </si>
  <si>
    <t>寺床さとみ</t>
  </si>
  <si>
    <t>小島恒始</t>
  </si>
  <si>
    <t>大崎弥生</t>
  </si>
  <si>
    <t>橋本正信</t>
  </si>
  <si>
    <t>森美幸</t>
  </si>
  <si>
    <t>中村由紀男</t>
  </si>
  <si>
    <t>田島龍太</t>
  </si>
  <si>
    <t>株式会社吉原商事</t>
  </si>
  <si>
    <t>松田優子</t>
  </si>
  <si>
    <t>有限会社真生舎</t>
  </si>
  <si>
    <t>株式会社鶴水荘</t>
  </si>
  <si>
    <t>株式会社　マキオマート</t>
  </si>
  <si>
    <t>川路勝子</t>
  </si>
  <si>
    <t>佐々木範子</t>
  </si>
  <si>
    <t>渕上正嗣</t>
  </si>
  <si>
    <t>佐々木邦彦</t>
  </si>
  <si>
    <t>ナンキューフーズ　株式会社</t>
  </si>
  <si>
    <t>原田万里</t>
  </si>
  <si>
    <t>NPO法人　ななうらステーション</t>
  </si>
  <si>
    <t>有限会社　御立岬</t>
  </si>
  <si>
    <t>小﨑宏一</t>
  </si>
  <si>
    <t>寒川政克</t>
  </si>
  <si>
    <t>吉村純</t>
  </si>
  <si>
    <t>白藤優子</t>
  </si>
  <si>
    <t>一般財団法人津奈木町地域振興公社</t>
  </si>
  <si>
    <t>中村雄幸</t>
  </si>
  <si>
    <t>株式会社　藤光</t>
  </si>
  <si>
    <t>株式会社湯の児海と夕やけ</t>
  </si>
  <si>
    <t>牧尾芳昭</t>
  </si>
  <si>
    <t>水俣石油株式会社</t>
  </si>
  <si>
    <t>楠本一夫</t>
  </si>
  <si>
    <t>勝目豊</t>
  </si>
  <si>
    <t>株式会社　新水俣魚市場</t>
  </si>
  <si>
    <t>川内ヤクルト販売株式会社</t>
  </si>
  <si>
    <t>有限会社　永田商店</t>
  </si>
  <si>
    <t>中屋醸造有限会社</t>
  </si>
  <si>
    <t>有限会社　初野商店</t>
  </si>
  <si>
    <t>芦北町</t>
  </si>
  <si>
    <t>株式会社修榮</t>
  </si>
  <si>
    <t>田上由喜</t>
  </si>
  <si>
    <t>宮﨑恭一</t>
  </si>
  <si>
    <t>小嶋待子</t>
  </si>
  <si>
    <t>株式会社水俣ｋｅｎｋｉｃｈｉ</t>
  </si>
  <si>
    <t>山口りえ子</t>
  </si>
  <si>
    <t>山﨑實</t>
  </si>
  <si>
    <t>西田和子</t>
  </si>
  <si>
    <t>谷口清美</t>
  </si>
  <si>
    <t>有限会社　和風三笠</t>
  </si>
  <si>
    <t>有限会社　みやもと鱗福</t>
  </si>
  <si>
    <t>有限会社　湯の児荘</t>
  </si>
  <si>
    <t>長野まと子</t>
  </si>
  <si>
    <t>渕上信子</t>
  </si>
  <si>
    <t>浦川邦子</t>
  </si>
  <si>
    <t>嶋本久志</t>
  </si>
  <si>
    <t>遠山ハルエ</t>
  </si>
  <si>
    <t>地方ツヤ子</t>
  </si>
  <si>
    <t>鶴長久美子</t>
  </si>
  <si>
    <t>株式会社みなまた</t>
  </si>
  <si>
    <t>積一也</t>
  </si>
  <si>
    <t>平松伸男</t>
  </si>
  <si>
    <t>田上真悟</t>
  </si>
  <si>
    <t>松田政人</t>
  </si>
  <si>
    <t>栄永美智子</t>
  </si>
  <si>
    <t>株式会社九庵</t>
  </si>
  <si>
    <t>岡富枝</t>
  </si>
  <si>
    <t>秋田由美</t>
  </si>
  <si>
    <t>太田史博</t>
  </si>
  <si>
    <t>井上工</t>
  </si>
  <si>
    <t>篠原哲也</t>
  </si>
  <si>
    <t>有限会社　うめのや</t>
  </si>
  <si>
    <t>有限会社　あさひ荘</t>
  </si>
  <si>
    <t>吉田英二</t>
  </si>
  <si>
    <t>道木キヨ子</t>
  </si>
  <si>
    <t>片岡鮮魚株式会社</t>
  </si>
  <si>
    <t>橋本水産株式会社</t>
  </si>
  <si>
    <t>有限会社　高田蒲鉾</t>
  </si>
  <si>
    <t>津奈木漁業協同組合</t>
  </si>
  <si>
    <t>緒方昭吾</t>
  </si>
  <si>
    <t>亀萬酒造合資会社</t>
  </si>
  <si>
    <t>中村義勝</t>
  </si>
  <si>
    <t>株式会社　みやもと海産物</t>
  </si>
  <si>
    <t>平生サチヨ</t>
  </si>
  <si>
    <t>山下満子</t>
  </si>
  <si>
    <t>井上慎也</t>
  </si>
  <si>
    <t>柳川愛</t>
  </si>
  <si>
    <t>中森知文</t>
  </si>
  <si>
    <t>株式会社　アグリ津奈木</t>
  </si>
  <si>
    <t>芦北町漁業協同組合</t>
  </si>
  <si>
    <t>今里心一</t>
  </si>
  <si>
    <t>小島光広</t>
  </si>
  <si>
    <t>金子豊治</t>
  </si>
  <si>
    <t>清水マリエッタ</t>
  </si>
  <si>
    <t>本巣博樹</t>
  </si>
  <si>
    <t>森山厚子</t>
  </si>
  <si>
    <t>黒木範雄</t>
  </si>
  <si>
    <t>村丸ごと生活博物館代表　大川　生雄</t>
  </si>
  <si>
    <t>山内道子</t>
  </si>
  <si>
    <t>社会福祉法人　芦北町社会福祉協議会</t>
  </si>
  <si>
    <t>出野廣美</t>
  </si>
  <si>
    <t>津奈木美術館喫茶部石田　ミサ子</t>
  </si>
  <si>
    <t>川口美津子</t>
  </si>
  <si>
    <t>漆前トミ子</t>
  </si>
  <si>
    <t>吉田恵美子</t>
  </si>
  <si>
    <t>有限会社　山中水産</t>
  </si>
  <si>
    <t>有限会社　菱貴水産</t>
  </si>
  <si>
    <t>兼田輝昭</t>
  </si>
  <si>
    <t>株式会社　マルフク</t>
  </si>
  <si>
    <t>株式会社　福田農場</t>
  </si>
  <si>
    <t>岩永醤油合名会社</t>
  </si>
  <si>
    <t>林絹代</t>
  </si>
  <si>
    <t>安田昌一</t>
  </si>
  <si>
    <t>井川ミツヨ</t>
  </si>
  <si>
    <t>長濱美根子</t>
  </si>
  <si>
    <t>田代久子</t>
  </si>
  <si>
    <t>株式会社　スーパーよしだ</t>
  </si>
  <si>
    <t>宮本きよみ</t>
  </si>
  <si>
    <t>みなまる株式会社</t>
  </si>
  <si>
    <t>村上誠也</t>
  </si>
  <si>
    <t>有限会社　九州観光物産社</t>
  </si>
  <si>
    <t>有限会社　若竹</t>
  </si>
  <si>
    <t>明和株式会社</t>
  </si>
  <si>
    <t>田之頭豊子</t>
  </si>
  <si>
    <t>山元初代</t>
  </si>
  <si>
    <t>上村貴昭</t>
  </si>
  <si>
    <t>有限会社　水俣蜂楽饅頭</t>
  </si>
  <si>
    <t>平野良子</t>
  </si>
  <si>
    <t>岩間勇治</t>
  </si>
  <si>
    <t>川上マス子</t>
  </si>
  <si>
    <t>岡部由美子</t>
  </si>
  <si>
    <t>酒井万七</t>
  </si>
  <si>
    <t>有限会社　のうやま</t>
  </si>
  <si>
    <t>有限会社前田水産</t>
  </si>
  <si>
    <t>岡崎照子</t>
  </si>
  <si>
    <t>松下律子</t>
  </si>
  <si>
    <t>池田千惠子</t>
  </si>
  <si>
    <t>宮嶋順子</t>
  </si>
  <si>
    <t>尾崎めぐみ</t>
  </si>
  <si>
    <t>吉田和人</t>
  </si>
  <si>
    <t>井手一也</t>
  </si>
  <si>
    <t>社会福祉法人　さかえの杜</t>
  </si>
  <si>
    <t>濵田輝久</t>
  </si>
  <si>
    <t>岩﨑紀代子</t>
  </si>
  <si>
    <t>有限会社　みやもと</t>
  </si>
  <si>
    <t>山口恵志郎</t>
  </si>
  <si>
    <t>有限会社　喜久屋旅館</t>
  </si>
  <si>
    <t>北園久子</t>
  </si>
  <si>
    <t>松永幸雄</t>
  </si>
  <si>
    <t>星徳</t>
  </si>
  <si>
    <t>紙漉昭夫</t>
  </si>
  <si>
    <t>篠原惟昭</t>
  </si>
  <si>
    <t>東島ミツ子</t>
  </si>
  <si>
    <t>山口礼乃</t>
  </si>
  <si>
    <t>高島ミチコ</t>
  </si>
  <si>
    <t>松本信子</t>
  </si>
  <si>
    <t>大和謙治</t>
  </si>
  <si>
    <t>森薫</t>
  </si>
  <si>
    <t>生魚千津子</t>
  </si>
  <si>
    <t>三牧賢治</t>
  </si>
  <si>
    <t>有限会社　てらとこ</t>
  </si>
  <si>
    <t>有限会社　三村松月堂</t>
  </si>
  <si>
    <t>西條公洋</t>
  </si>
  <si>
    <t>岩間茂子</t>
  </si>
  <si>
    <t>竹下満子</t>
  </si>
  <si>
    <t>合資会社　ヤマナカ</t>
  </si>
  <si>
    <t>船津直</t>
  </si>
  <si>
    <t>農事組合法人　みのり会</t>
  </si>
  <si>
    <t>宮島ノリ子</t>
  </si>
  <si>
    <t>清田信子</t>
  </si>
  <si>
    <t>古里富子</t>
  </si>
  <si>
    <t>一般社団法人みなまた観光物産協会</t>
  </si>
  <si>
    <t>藤原健一</t>
  </si>
  <si>
    <t>嶋田朋子</t>
  </si>
  <si>
    <t>株式会社　協栄青果市場</t>
  </si>
  <si>
    <t>吉永元記</t>
  </si>
  <si>
    <t>合資会社　宮田精肉店</t>
  </si>
  <si>
    <t>有限会社綱田牧場</t>
  </si>
  <si>
    <t>松本広幸</t>
  </si>
  <si>
    <t>赤星宏一</t>
  </si>
  <si>
    <t>池田誓剛</t>
  </si>
  <si>
    <t>盛下輝夫</t>
  </si>
  <si>
    <t>村山ひろ子</t>
  </si>
  <si>
    <t>岩崎龍一郎</t>
  </si>
  <si>
    <t>山田繁雄</t>
  </si>
  <si>
    <t>平野和信</t>
  </si>
  <si>
    <t>沢畑亨</t>
  </si>
  <si>
    <t>岩間美代子</t>
  </si>
  <si>
    <t>栁迫秀代</t>
  </si>
  <si>
    <t>濵口京子</t>
  </si>
  <si>
    <t>合資会社　水俣佐賀屋醸造場</t>
  </si>
  <si>
    <t>白藤徹子</t>
  </si>
  <si>
    <t>金﨑健二</t>
  </si>
  <si>
    <t>松尾隆之</t>
  </si>
  <si>
    <t>合資会社　庭田商店</t>
  </si>
  <si>
    <t>内山葉子</t>
  </si>
  <si>
    <t>日本ゼネラルフード株式会社</t>
  </si>
  <si>
    <t>株式会社　大野屋</t>
  </si>
  <si>
    <t>野山由美子</t>
  </si>
  <si>
    <t>渕上朱美</t>
  </si>
  <si>
    <t>鶴野恵美里</t>
  </si>
  <si>
    <t>宮本英理香</t>
  </si>
  <si>
    <t>株式会社　夢ファームあしきた</t>
  </si>
  <si>
    <t>平良育美</t>
  </si>
  <si>
    <t>鬼塚美智代</t>
  </si>
  <si>
    <t>伊藤友弥</t>
  </si>
  <si>
    <t>花枝俊輔</t>
  </si>
  <si>
    <t>佐藤直子</t>
  </si>
  <si>
    <t>日清医療食品株式会社　南九州支店</t>
  </si>
  <si>
    <t>前田雄大</t>
  </si>
  <si>
    <t>味乃なじみ合同会社</t>
  </si>
  <si>
    <t>福浦清一</t>
  </si>
  <si>
    <t>渡邉秀樹</t>
  </si>
  <si>
    <t>福田忠雄</t>
  </si>
  <si>
    <t>大山直志</t>
  </si>
  <si>
    <t>緒方厚志</t>
  </si>
  <si>
    <t>白坂智</t>
  </si>
  <si>
    <t>渡邊悦子</t>
  </si>
  <si>
    <t>小﨑和成</t>
  </si>
  <si>
    <t>水俣エコ牛乳湯野薫</t>
  </si>
  <si>
    <t>高島正継</t>
  </si>
  <si>
    <t>吉尾勝美</t>
  </si>
  <si>
    <t>マルイ食品株式会社</t>
  </si>
  <si>
    <t>山川正子</t>
  </si>
  <si>
    <t>山下孝</t>
  </si>
  <si>
    <t>霜村和正</t>
  </si>
  <si>
    <t>栄永孝行</t>
  </si>
  <si>
    <t>勝屋有限会社</t>
  </si>
  <si>
    <t>境清治</t>
  </si>
  <si>
    <t>杉迫達也</t>
  </si>
  <si>
    <t>田中憲子</t>
  </si>
  <si>
    <t>浜崎邦子</t>
  </si>
  <si>
    <t>渕上文博</t>
  </si>
  <si>
    <t>宮崎洋房</t>
  </si>
  <si>
    <t>木下秀敏</t>
  </si>
  <si>
    <t>倉本護</t>
  </si>
  <si>
    <t>井上ミチ子</t>
  </si>
  <si>
    <t>勝目昭代</t>
  </si>
  <si>
    <t>有限会社　鬼塚食品</t>
  </si>
  <si>
    <t>株式会社　磯見海産</t>
  </si>
  <si>
    <t>井上和人</t>
  </si>
  <si>
    <t>株式会社　田中牛乳</t>
  </si>
  <si>
    <t>井上弘美</t>
  </si>
  <si>
    <t>金田貴之</t>
  </si>
  <si>
    <t>神﨑順子</t>
  </si>
  <si>
    <t>農事組合法人　米田生産組合</t>
  </si>
  <si>
    <t>（有）肉のアカミセ</t>
  </si>
  <si>
    <t>緒方信秀</t>
  </si>
  <si>
    <t>山下政枝</t>
  </si>
  <si>
    <t>大野明吉</t>
  </si>
  <si>
    <t>濱田秀臣</t>
  </si>
  <si>
    <t>鳥江ナツエ</t>
  </si>
  <si>
    <t>佐藤鶴代</t>
  </si>
  <si>
    <t>合資会社サンライト</t>
  </si>
  <si>
    <t>山本悟道</t>
  </si>
  <si>
    <t>長友浩典</t>
  </si>
  <si>
    <t>株式会社アクアピア</t>
  </si>
  <si>
    <t>米田眞也</t>
  </si>
  <si>
    <t>有限会社みやもと鱗福</t>
  </si>
  <si>
    <t>有限会社ナポレオン</t>
  </si>
  <si>
    <t>平生ヒロ子</t>
  </si>
  <si>
    <t>福山和子</t>
  </si>
  <si>
    <t>有限会社　モナミ</t>
  </si>
  <si>
    <t>有限会社　森川企画</t>
  </si>
  <si>
    <t>有限会社　湧泉閣</t>
  </si>
  <si>
    <t>稲田スミ子</t>
  </si>
  <si>
    <t>梶原博文</t>
  </si>
  <si>
    <t>有限会社荒瀬順一鮮魚店</t>
  </si>
  <si>
    <t>滝下正利</t>
  </si>
  <si>
    <t>小嶋茂子</t>
  </si>
  <si>
    <t>有限会社　宮里精肉店</t>
  </si>
  <si>
    <t>濱崎智久</t>
  </si>
  <si>
    <t>早瀬紀年</t>
  </si>
  <si>
    <t>林田廣美</t>
  </si>
  <si>
    <t>社会福祉法人　水東福祉会</t>
  </si>
  <si>
    <t>有限会社　農山畜産</t>
  </si>
  <si>
    <t>酒井宗俊</t>
  </si>
  <si>
    <t>コカ・コーラボトラーズジャパン株式会社</t>
  </si>
  <si>
    <t>株式会社　ナフコ</t>
  </si>
  <si>
    <t>井脇由理弥</t>
  </si>
  <si>
    <t>岡本光司</t>
  </si>
  <si>
    <t>鶴岡一子</t>
  </si>
  <si>
    <t>菊地明彦</t>
  </si>
  <si>
    <t>松本修平</t>
  </si>
  <si>
    <t>有限会社　野坂屋旅館</t>
  </si>
  <si>
    <t>宮川人美</t>
  </si>
  <si>
    <t>宮﨑美登利</t>
  </si>
  <si>
    <t>島本不二子</t>
  </si>
  <si>
    <t>本井道弘</t>
  </si>
  <si>
    <t>橋本三郎</t>
  </si>
  <si>
    <t>有限会社　ガイアみなまた</t>
  </si>
  <si>
    <t>盛下健二</t>
  </si>
  <si>
    <t>吉野カズエ</t>
  </si>
  <si>
    <t>合同会社アイ・エス企画</t>
  </si>
  <si>
    <t>山下保信</t>
  </si>
  <si>
    <t>有限会社　平江商店</t>
  </si>
  <si>
    <t>松崎悦子</t>
  </si>
  <si>
    <t>貝賀克彦</t>
  </si>
  <si>
    <t>齊藤道廣</t>
  </si>
  <si>
    <t>有吉尚美</t>
  </si>
  <si>
    <t>宮本産業株式会社</t>
  </si>
  <si>
    <t>堀内美千代</t>
  </si>
  <si>
    <t>株式会社トシヒロ</t>
  </si>
  <si>
    <t>橋本隆介</t>
  </si>
  <si>
    <t>税所真美</t>
  </si>
  <si>
    <t>谷口孝治</t>
  </si>
  <si>
    <t>川内洋子</t>
  </si>
  <si>
    <t>濵﨑頼子</t>
  </si>
  <si>
    <t>有限会社　マルセンフーズ</t>
  </si>
  <si>
    <t>株式会社ＲＥＥＤ</t>
  </si>
  <si>
    <t>小坂敬子</t>
  </si>
  <si>
    <t>有限会社上球磨農産</t>
  </si>
  <si>
    <t>杉田恵梨</t>
  </si>
  <si>
    <t>藤本英万</t>
  </si>
  <si>
    <t>田山嵩城</t>
  </si>
  <si>
    <t>犬童幾代</t>
  </si>
  <si>
    <t>内田リツ子</t>
  </si>
  <si>
    <t>株式会社浩丸水産</t>
  </si>
  <si>
    <t>山本幸夫</t>
  </si>
  <si>
    <t>友優株式会社</t>
  </si>
  <si>
    <t>愛甲てつ子</t>
  </si>
  <si>
    <t>長岡正二</t>
  </si>
  <si>
    <t>株式会社山口</t>
  </si>
  <si>
    <t>株式会社　みずかみ</t>
  </si>
  <si>
    <t>坂井英司</t>
  </si>
  <si>
    <t>源達也</t>
  </si>
  <si>
    <t>深水由姫</t>
  </si>
  <si>
    <t>一般社団法人Ｇｕｔｓ</t>
  </si>
  <si>
    <t>井上太介</t>
  </si>
  <si>
    <t>尾方ちづる</t>
  </si>
  <si>
    <t>一般社団法人九州ソーシャルサポート</t>
  </si>
  <si>
    <t>南国フーズサービス株式会社</t>
  </si>
  <si>
    <t>坂田正利</t>
  </si>
  <si>
    <t>一般社団法人　水都</t>
  </si>
  <si>
    <t>吉村寿栄子</t>
  </si>
  <si>
    <t>別府正美</t>
  </si>
  <si>
    <t>有限会社　オリエンタル総業</t>
  </si>
  <si>
    <t>椎葉サツキ</t>
  </si>
  <si>
    <t>椎葉雅美</t>
  </si>
  <si>
    <t>福岡すみ子</t>
  </si>
  <si>
    <t>農事組合法人下村婦人会市房漬加工組合</t>
  </si>
  <si>
    <t>福田令子</t>
  </si>
  <si>
    <t>荒毛タツ子</t>
  </si>
  <si>
    <t>上村孝之</t>
  </si>
  <si>
    <t>株式会社Aコープくま</t>
  </si>
  <si>
    <t>合資会社塚本酒店</t>
  </si>
  <si>
    <t>中村光一</t>
  </si>
  <si>
    <t>株式会社　ＳＥＩ－ＰＲＯ</t>
  </si>
  <si>
    <t>株式会社優光</t>
  </si>
  <si>
    <t>尾方千久代</t>
  </si>
  <si>
    <t>尾方眞一</t>
  </si>
  <si>
    <t>川口真吾</t>
  </si>
  <si>
    <t>山並勝志</t>
  </si>
  <si>
    <t>値賀健弘</t>
  </si>
  <si>
    <t>熊澤佳寛</t>
  </si>
  <si>
    <t>社会福祉法人　西瀬福祉会</t>
  </si>
  <si>
    <t>森秀行</t>
  </si>
  <si>
    <t>社会福祉法人　つつじヶ丘学園</t>
  </si>
  <si>
    <t>土屋竜一</t>
  </si>
  <si>
    <t>社会福祉法人　西浦福祉会</t>
  </si>
  <si>
    <t>有田緑</t>
  </si>
  <si>
    <t>岩本博</t>
  </si>
  <si>
    <t>内倉沙耶香</t>
  </si>
  <si>
    <t>人吉観光交通株式会社</t>
  </si>
  <si>
    <t>井上絹子</t>
  </si>
  <si>
    <t>櫟本美津子</t>
  </si>
  <si>
    <t>森田麻衣</t>
  </si>
  <si>
    <t>松尾有里</t>
  </si>
  <si>
    <t>橋口博美</t>
  </si>
  <si>
    <t>蔵座利秋</t>
  </si>
  <si>
    <t>サンロード株式会社</t>
  </si>
  <si>
    <t>田山雅子</t>
  </si>
  <si>
    <t>有限会社　牛車</t>
  </si>
  <si>
    <t>中神みどり</t>
  </si>
  <si>
    <t>株式会社　山江元気村</t>
  </si>
  <si>
    <t>半仁田洋子</t>
  </si>
  <si>
    <t>球磨村</t>
  </si>
  <si>
    <t>有限会社　いわい</t>
  </si>
  <si>
    <t>山本傳一</t>
  </si>
  <si>
    <t>愛甲美津子</t>
  </si>
  <si>
    <t>木原絹代</t>
  </si>
  <si>
    <t>株式会社　鮎里ホテル</t>
  </si>
  <si>
    <t>有限会社　池田商店</t>
  </si>
  <si>
    <t>牛島孝文</t>
  </si>
  <si>
    <t>荒木サヨ子</t>
  </si>
  <si>
    <t>地下実枝</t>
  </si>
  <si>
    <t>東正徳</t>
  </si>
  <si>
    <t>金野正明</t>
  </si>
  <si>
    <t>光永憲央</t>
  </si>
  <si>
    <t>井上ゆう子</t>
  </si>
  <si>
    <t>山口いづみ</t>
  </si>
  <si>
    <t>宮本テオドシア</t>
  </si>
  <si>
    <t>馬場京子</t>
  </si>
  <si>
    <t>エルアンドエーカンパニー有限会社</t>
  </si>
  <si>
    <t>中津京子</t>
  </si>
  <si>
    <t>桒原県一</t>
  </si>
  <si>
    <t>西田健児</t>
  </si>
  <si>
    <t>坂田重光</t>
  </si>
  <si>
    <t>有限会社さん市水産</t>
  </si>
  <si>
    <t>本田節</t>
  </si>
  <si>
    <t>立山誠治</t>
  </si>
  <si>
    <t>長平好信</t>
  </si>
  <si>
    <t>黒木俊明</t>
  </si>
  <si>
    <t>株式会社オー・ティー・シー</t>
  </si>
  <si>
    <t>福田直彦</t>
  </si>
  <si>
    <t>谷口冨美</t>
  </si>
  <si>
    <t>有限会社　しいば酒店</t>
  </si>
  <si>
    <t>米澤整地</t>
  </si>
  <si>
    <t>有限会社　きじや</t>
  </si>
  <si>
    <t>塚本城介</t>
  </si>
  <si>
    <t>有限会社　駒</t>
  </si>
  <si>
    <t>大石フミ子</t>
  </si>
  <si>
    <t>藤田千代美</t>
  </si>
  <si>
    <t>友田邦彦</t>
  </si>
  <si>
    <t>土肥政一</t>
  </si>
  <si>
    <t>あさぎり食品商業協同組合</t>
  </si>
  <si>
    <t>迫田竜子</t>
  </si>
  <si>
    <t>セブクマネットワーク株式会社</t>
  </si>
  <si>
    <t>社会福祉法人　誠心会</t>
  </si>
  <si>
    <t>西欣弥</t>
  </si>
  <si>
    <t>森下高徳</t>
  </si>
  <si>
    <t>古賀衛</t>
  </si>
  <si>
    <t>落合龍見</t>
  </si>
  <si>
    <t>中村俊也</t>
  </si>
  <si>
    <t>西郷正哉</t>
  </si>
  <si>
    <t>株式会社　あさぎり・フレッシュフーズ</t>
  </si>
  <si>
    <t>尾方生美恵</t>
  </si>
  <si>
    <t>川上淑子</t>
  </si>
  <si>
    <t>酒井英和</t>
  </si>
  <si>
    <t>遠藤眞一郎</t>
  </si>
  <si>
    <t>落合将斗</t>
  </si>
  <si>
    <t>株式会社ピープル</t>
  </si>
  <si>
    <t>合資会社　池田屋</t>
  </si>
  <si>
    <t>株式会社ヒューマン・ケア・ライブリー</t>
  </si>
  <si>
    <t>一般社団法人　奥球磨スマートタウン研究所</t>
  </si>
  <si>
    <t>湯前町</t>
  </si>
  <si>
    <t>緒方慎平</t>
  </si>
  <si>
    <t>株式会社やおたか</t>
  </si>
  <si>
    <t>田山日出生</t>
  </si>
  <si>
    <t>若村幸生</t>
  </si>
  <si>
    <t>皆越育恵</t>
  </si>
  <si>
    <t>サンロ－ド株式会社</t>
  </si>
  <si>
    <t>一般財団法人　森と海の恋人</t>
  </si>
  <si>
    <t>合同会社　寳社</t>
  </si>
  <si>
    <t>久保田タカエ</t>
  </si>
  <si>
    <t>有限会社やまえ堂</t>
  </si>
  <si>
    <t>吉村恭治</t>
  </si>
  <si>
    <t>庄籠彰文</t>
  </si>
  <si>
    <t>本村イサ子</t>
  </si>
  <si>
    <t>金子正輝</t>
  </si>
  <si>
    <t>甲斐義生</t>
  </si>
  <si>
    <t>草野富佐子</t>
  </si>
  <si>
    <t>田山トシ子</t>
  </si>
  <si>
    <t>福永和子</t>
  </si>
  <si>
    <t>株式会社　サンループ</t>
  </si>
  <si>
    <t>福永裕士</t>
  </si>
  <si>
    <t>東寿子</t>
  </si>
  <si>
    <t>秋山由美子</t>
  </si>
  <si>
    <t>石井ヒロミ</t>
  </si>
  <si>
    <t>土肥康之</t>
  </si>
  <si>
    <t>新堀タエ子</t>
  </si>
  <si>
    <t>遠山俊子</t>
  </si>
  <si>
    <t>株式会社　鮮ど市場</t>
  </si>
  <si>
    <t>甲斐淳</t>
  </si>
  <si>
    <t>有限会社トミクリーン</t>
  </si>
  <si>
    <t>永尾まさ子</t>
  </si>
  <si>
    <t>有馬久雄</t>
  </si>
  <si>
    <t>有限会社　大夢</t>
  </si>
  <si>
    <t>株式会社　人吉ゴルフ</t>
  </si>
  <si>
    <t>濵砂和史</t>
  </si>
  <si>
    <t>中渡由美</t>
  </si>
  <si>
    <t>上米良秀人</t>
  </si>
  <si>
    <t>木屋信廣</t>
  </si>
  <si>
    <t>芝田理美子</t>
  </si>
  <si>
    <t>株式会社グラッツェミーレ</t>
  </si>
  <si>
    <t>株式会社　マルナカ</t>
  </si>
  <si>
    <t>合資会社　緑屋本店</t>
  </si>
  <si>
    <t>株式会社温泉の駅リバージャンプ</t>
  </si>
  <si>
    <t>原園克世</t>
  </si>
  <si>
    <t>松本尚美</t>
  </si>
  <si>
    <t>木下智美</t>
  </si>
  <si>
    <t>中園浩文</t>
  </si>
  <si>
    <t>株式会社　油送センター</t>
  </si>
  <si>
    <t>上村義隆</t>
  </si>
  <si>
    <t>新村千代子</t>
  </si>
  <si>
    <t>尾方広海</t>
  </si>
  <si>
    <t>木下弘文</t>
  </si>
  <si>
    <t>源嶋たまみ</t>
  </si>
  <si>
    <t>栫文雄</t>
  </si>
  <si>
    <t>西広子</t>
  </si>
  <si>
    <t>山本照子</t>
  </si>
  <si>
    <t>宮﨑紀美子</t>
  </si>
  <si>
    <t>合資会社　谷口酒店</t>
  </si>
  <si>
    <t>堀田美津子</t>
  </si>
  <si>
    <t>株式会社シィーズアンドニィーズ</t>
  </si>
  <si>
    <t>井上聖</t>
  </si>
  <si>
    <t>合資会社　鳥越商店</t>
  </si>
  <si>
    <t>松田美代子</t>
  </si>
  <si>
    <t>簑田房子</t>
  </si>
  <si>
    <t>有限会社　夢乃蔵</t>
  </si>
  <si>
    <t>大宮商店有限会社</t>
  </si>
  <si>
    <t>医療法人社団　健成会</t>
  </si>
  <si>
    <t>上井信子</t>
  </si>
  <si>
    <t>株式会社　プレナス</t>
  </si>
  <si>
    <t>山下直哉</t>
  </si>
  <si>
    <t>山口憲雄</t>
  </si>
  <si>
    <t>尾方睦子</t>
  </si>
  <si>
    <t>有限会社　味千ひがし</t>
  </si>
  <si>
    <t>犬童勝彦</t>
  </si>
  <si>
    <t>株式会社　夢　創　作</t>
  </si>
  <si>
    <t>下田浩幸</t>
  </si>
  <si>
    <t>吉村沙織</t>
  </si>
  <si>
    <t>柳瀬みどり</t>
  </si>
  <si>
    <t>那良美紀</t>
  </si>
  <si>
    <t>大無田トミ子</t>
  </si>
  <si>
    <t>原美樹</t>
  </si>
  <si>
    <t>田浦圭一郎</t>
  </si>
  <si>
    <t>岩永賢二</t>
  </si>
  <si>
    <t>株式会社サンジェルマン</t>
  </si>
  <si>
    <t>近藤剛</t>
  </si>
  <si>
    <t>新堀裕子</t>
  </si>
  <si>
    <t>尾方翼</t>
  </si>
  <si>
    <t>竹本真士</t>
  </si>
  <si>
    <t>堤田祐一</t>
  </si>
  <si>
    <t>早川雅彦</t>
  </si>
  <si>
    <t>イスミ商事株式会社</t>
  </si>
  <si>
    <t>青山桂</t>
  </si>
  <si>
    <t>並河望加</t>
  </si>
  <si>
    <t>株式会社　球磨の黒豚</t>
  </si>
  <si>
    <t>園田のぶ子</t>
  </si>
  <si>
    <t>有限会社　五木屋本舗</t>
  </si>
  <si>
    <t>しらはま合同会社</t>
  </si>
  <si>
    <t>有限会社　みなみ</t>
  </si>
  <si>
    <t>黒木峰幸</t>
  </si>
  <si>
    <t>川口善枝</t>
  </si>
  <si>
    <t>社会福祉法人あさぎり町社会福祉協議会</t>
  </si>
  <si>
    <t>中村圭子</t>
  </si>
  <si>
    <t>ゼンカイミート　株式会社</t>
  </si>
  <si>
    <t>平川照代</t>
  </si>
  <si>
    <t>山田拓也</t>
  </si>
  <si>
    <t>株式会社　ランドバックス</t>
  </si>
  <si>
    <t>酒井孝則</t>
  </si>
  <si>
    <t>皆越九八郎</t>
  </si>
  <si>
    <t>杉本眞</t>
  </si>
  <si>
    <t>山口ハルミ</t>
  </si>
  <si>
    <t>岩見照也</t>
  </si>
  <si>
    <t>坂田徹夫</t>
  </si>
  <si>
    <t>球磨村森林組合</t>
  </si>
  <si>
    <t>ＮＰＯ法人かちゃリンクやまえ</t>
  </si>
  <si>
    <t>株式会社　さがら</t>
  </si>
  <si>
    <t>有限会社　人吉農産</t>
  </si>
  <si>
    <t>有限会社　牛車　　肉の山本</t>
  </si>
  <si>
    <t>渕上豊</t>
  </si>
  <si>
    <t>松田柳一</t>
  </si>
  <si>
    <t>大竹ゆかり</t>
  </si>
  <si>
    <t>前田貞子</t>
  </si>
  <si>
    <t>松永タミ子</t>
  </si>
  <si>
    <t>宮原るり子</t>
  </si>
  <si>
    <t>山中美智代</t>
  </si>
  <si>
    <t>株式会社　堤酒造</t>
  </si>
  <si>
    <t>株式会社　親父のガンコとうふ</t>
  </si>
  <si>
    <t>株式会社光洋ショップ－プラス</t>
  </si>
  <si>
    <t>馴田順子</t>
  </si>
  <si>
    <t>株式会社　球磨村ふるさと振興公社</t>
  </si>
  <si>
    <t>中神勝幸</t>
  </si>
  <si>
    <t>谷山三好</t>
  </si>
  <si>
    <t>兼田浩一郎</t>
  </si>
  <si>
    <t>西秀子</t>
  </si>
  <si>
    <t>東幸輔</t>
  </si>
  <si>
    <t>藤本伸介</t>
  </si>
  <si>
    <t>柳本勇</t>
  </si>
  <si>
    <t>東博三</t>
  </si>
  <si>
    <t>那良直美</t>
  </si>
  <si>
    <t>鬼下一成</t>
  </si>
  <si>
    <t>劉捷</t>
  </si>
  <si>
    <t>桑原沙延子</t>
  </si>
  <si>
    <t>中村ヒロ子</t>
  </si>
  <si>
    <t>酒井たつ代</t>
  </si>
  <si>
    <t>NPO法人　木もれ陽会</t>
  </si>
  <si>
    <t>亀寉キヨミ</t>
  </si>
  <si>
    <t>二本松正一</t>
  </si>
  <si>
    <t>内山和広</t>
  </si>
  <si>
    <t>永田勝義</t>
  </si>
  <si>
    <t>稲冨泰隆</t>
  </si>
  <si>
    <t>豊永しづ子</t>
  </si>
  <si>
    <t>石田義幸</t>
  </si>
  <si>
    <t>山上晃子</t>
  </si>
  <si>
    <t>株式会社人吉民芸の村</t>
  </si>
  <si>
    <t>坂井二吉</t>
  </si>
  <si>
    <t>有限会社　キッチン　あや</t>
  </si>
  <si>
    <t>蓑田義次</t>
  </si>
  <si>
    <t>田中三智代</t>
  </si>
  <si>
    <t>球磨地域農業協同組合</t>
  </si>
  <si>
    <t>日高好規</t>
  </si>
  <si>
    <t>株式会社お茶の五木園</t>
  </si>
  <si>
    <t>亀浦智広</t>
  </si>
  <si>
    <t>有限会社　ドラッグストアーツツミ</t>
  </si>
  <si>
    <t>坂口隆明</t>
  </si>
  <si>
    <t>徳澄冴夏</t>
  </si>
  <si>
    <t>瀬戸君子</t>
  </si>
  <si>
    <t>株式会社　ゆめマート熊本</t>
  </si>
  <si>
    <t>株式会社　ゆめマート</t>
  </si>
  <si>
    <t>宮原ツヤ子</t>
  </si>
  <si>
    <t>若山哲志</t>
  </si>
  <si>
    <t>竹田啓子</t>
  </si>
  <si>
    <t>益田玲子</t>
  </si>
  <si>
    <t>金﨑洋幸</t>
  </si>
  <si>
    <t>下田ふみ子</t>
  </si>
  <si>
    <t>深水博子</t>
  </si>
  <si>
    <t>平林さおり</t>
  </si>
  <si>
    <t>福嶋征代</t>
  </si>
  <si>
    <t>株式会社　ニシムタ</t>
  </si>
  <si>
    <t>髙瀬誠二</t>
  </si>
  <si>
    <t>有限会社那須宝来堂</t>
  </si>
  <si>
    <t>窪田佐代里</t>
  </si>
  <si>
    <t>桑原泰信</t>
  </si>
  <si>
    <t>株式会社　やまえ</t>
  </si>
  <si>
    <t>株式会社　お菓子の香梅</t>
  </si>
  <si>
    <t>高田シノブ</t>
  </si>
  <si>
    <t>津山規江</t>
  </si>
  <si>
    <t>株式会社翠嵐楼</t>
  </si>
  <si>
    <t>福田善隆</t>
  </si>
  <si>
    <t>東登志子</t>
  </si>
  <si>
    <t>新鶴田浩一郎</t>
  </si>
  <si>
    <t>桃木一幸</t>
  </si>
  <si>
    <t>今中浩一</t>
  </si>
  <si>
    <t>有限会社　魚八</t>
  </si>
  <si>
    <t>那須利寛</t>
  </si>
  <si>
    <t>有限会社　すなお</t>
  </si>
  <si>
    <t>杉下知子</t>
  </si>
  <si>
    <t>有限会社　成商事</t>
  </si>
  <si>
    <t>米本弘</t>
  </si>
  <si>
    <t>岸田良子</t>
  </si>
  <si>
    <t>森清馬</t>
  </si>
  <si>
    <t>有限会社　宝代産業</t>
  </si>
  <si>
    <t>株式会社　冨源</t>
  </si>
  <si>
    <t>北村實人</t>
  </si>
  <si>
    <t>有限会社渕田酒造本店</t>
  </si>
  <si>
    <t>木下ひろみ</t>
  </si>
  <si>
    <t>瀧本保直</t>
  </si>
  <si>
    <t>徳永智和</t>
  </si>
  <si>
    <t>森本洋子</t>
  </si>
  <si>
    <t>大野勝代</t>
  </si>
  <si>
    <t>割烹ふじ　有限会社</t>
  </si>
  <si>
    <t>人吉冷蔵株式会社</t>
  </si>
  <si>
    <t>松田南洋子</t>
  </si>
  <si>
    <t>合資会社　大和一酒造元</t>
  </si>
  <si>
    <t>竹本愛</t>
  </si>
  <si>
    <t>尾前一秀</t>
  </si>
  <si>
    <t>上野君香</t>
  </si>
  <si>
    <t>JR九州ファーストフーズ株式会社</t>
  </si>
  <si>
    <t>有限会社おおがスイミングスクール</t>
  </si>
  <si>
    <t>浜砂真由美</t>
  </si>
  <si>
    <t>有限会社　マイ・マート</t>
  </si>
  <si>
    <t>西多三代</t>
  </si>
  <si>
    <t>株式会社　光洋</t>
  </si>
  <si>
    <t>有限会社　カナイ</t>
  </si>
  <si>
    <t>谷口千香</t>
  </si>
  <si>
    <t>甲石雄樹</t>
  </si>
  <si>
    <t>川野珠未</t>
  </si>
  <si>
    <t>松本靖夫</t>
  </si>
  <si>
    <t>株式会社　ミート丸真</t>
  </si>
  <si>
    <t>DCM株式会社</t>
  </si>
  <si>
    <t>西猛</t>
  </si>
  <si>
    <t>川内たか子</t>
  </si>
  <si>
    <t>株式会社あさぎり商社</t>
  </si>
  <si>
    <t>安藤誠基</t>
  </si>
  <si>
    <t>中岡明美</t>
  </si>
  <si>
    <t>髙木俊治</t>
  </si>
  <si>
    <t>有限会社　神園商店</t>
  </si>
  <si>
    <t>山園晃弘</t>
  </si>
  <si>
    <t>德田フジコ</t>
  </si>
  <si>
    <t>橋口靖子</t>
  </si>
  <si>
    <t>永井ユリ子</t>
  </si>
  <si>
    <t>岸川由美子</t>
  </si>
  <si>
    <t>深水智美</t>
  </si>
  <si>
    <t>合同会社上村商店</t>
  </si>
  <si>
    <t>澤村勇一</t>
  </si>
  <si>
    <t>尾方マサ子</t>
  </si>
  <si>
    <t>宮本謙五</t>
  </si>
  <si>
    <t>渕田英子</t>
  </si>
  <si>
    <t>（有）料理三昧　彦六</t>
  </si>
  <si>
    <t>黒木スソ子</t>
  </si>
  <si>
    <t>有限会社肉のまるふく</t>
  </si>
  <si>
    <t>元田千津子</t>
  </si>
  <si>
    <t>北島京子</t>
  </si>
  <si>
    <t>中村まり</t>
  </si>
  <si>
    <t>寺田じゅん</t>
  </si>
  <si>
    <t>白石純子</t>
  </si>
  <si>
    <t>九州ライフサービス株式会社</t>
  </si>
  <si>
    <t>有限会社　八百甚</t>
  </si>
  <si>
    <t>株式会社　アスピースコーポレーション</t>
  </si>
  <si>
    <t>有限会社　碧清</t>
  </si>
  <si>
    <t>友田十江</t>
  </si>
  <si>
    <t>佐々木栄一</t>
  </si>
  <si>
    <t>桑原チズ</t>
  </si>
  <si>
    <t>酒井久仁子</t>
  </si>
  <si>
    <t>内布昭</t>
  </si>
  <si>
    <t>宮田昌幸</t>
  </si>
  <si>
    <t>松の泉酒造合資会社</t>
  </si>
  <si>
    <t>平田千恵美</t>
  </si>
  <si>
    <t>井川直嗣</t>
  </si>
  <si>
    <t>中川和代</t>
  </si>
  <si>
    <t>簑田洋子</t>
  </si>
  <si>
    <t>株式会社　子守唄の里五木</t>
  </si>
  <si>
    <t>北川徹</t>
  </si>
  <si>
    <t>株式会社　ハヤタ</t>
  </si>
  <si>
    <t>大塚英敏</t>
  </si>
  <si>
    <t>深水澄</t>
  </si>
  <si>
    <t>淋博道</t>
  </si>
  <si>
    <t>川瀬結希代</t>
  </si>
  <si>
    <t>株式会社　日添</t>
  </si>
  <si>
    <t>片平しのぶ</t>
  </si>
  <si>
    <t>株式会社グッドスタッフ</t>
  </si>
  <si>
    <t>華の荘リゾート株式会社</t>
  </si>
  <si>
    <t>合資会社　高橋酒店</t>
  </si>
  <si>
    <t>堺大誉</t>
  </si>
  <si>
    <t>森口美菜</t>
  </si>
  <si>
    <t>溝口貴己</t>
  </si>
  <si>
    <t>内村順子</t>
  </si>
  <si>
    <t>一般社団法人ウェルフェアホームゆたか事業所</t>
  </si>
  <si>
    <t>豊永マツ子</t>
  </si>
  <si>
    <t>松井秀夫</t>
  </si>
  <si>
    <t>犬童雅之</t>
  </si>
  <si>
    <t>有限会社トータル・ケア・サポート</t>
  </si>
  <si>
    <t>立尾一喜</t>
  </si>
  <si>
    <t>大石正志</t>
  </si>
  <si>
    <t>高瀬やえの</t>
  </si>
  <si>
    <t>有限会社　たけうち</t>
  </si>
  <si>
    <t>山崎隆浩</t>
  </si>
  <si>
    <t>濵田リカ</t>
  </si>
  <si>
    <t>犬童紀子</t>
  </si>
  <si>
    <t>丸山セツ子</t>
  </si>
  <si>
    <t>橋口京美</t>
  </si>
  <si>
    <t>大丸興業　有限会社</t>
  </si>
  <si>
    <t>株式会社　球磨互助会</t>
  </si>
  <si>
    <t>有限会社　松下醸造場</t>
  </si>
  <si>
    <t>合資会社　宮元酒造場</t>
  </si>
  <si>
    <t>豊永正紀</t>
  </si>
  <si>
    <t>山野けさ子</t>
  </si>
  <si>
    <t>梶原康子</t>
  </si>
  <si>
    <t>蓑田テイ子</t>
  </si>
  <si>
    <t>有限会社　橋本塗装</t>
  </si>
  <si>
    <t>許凱明</t>
  </si>
  <si>
    <t>白川正博</t>
  </si>
  <si>
    <t>合同会社　仁良プロダクツ</t>
  </si>
  <si>
    <t>松本敏幸</t>
  </si>
  <si>
    <t>段村トキ子</t>
  </si>
  <si>
    <t>常楽酒造　株式会社</t>
  </si>
  <si>
    <t>株式会社　渕田酒造場</t>
  </si>
  <si>
    <t>株式会社　りーな２１</t>
  </si>
  <si>
    <t>株式会社　福田酒造</t>
  </si>
  <si>
    <t>合資会社　釜田醸造所</t>
  </si>
  <si>
    <t>医療法人精翠会</t>
  </si>
  <si>
    <t>有限会社　堤製菓本舗</t>
  </si>
  <si>
    <t>呉原俊一</t>
  </si>
  <si>
    <t>林隆己</t>
  </si>
  <si>
    <t>園田勇二</t>
  </si>
  <si>
    <t>田川淳一</t>
  </si>
  <si>
    <t>黒木美香子</t>
  </si>
  <si>
    <t>抜群酒造　合資会社</t>
  </si>
  <si>
    <t>六調子酒造　株式会社</t>
  </si>
  <si>
    <t>堤祐康</t>
  </si>
  <si>
    <t>田口松代</t>
  </si>
  <si>
    <t>馬場上美栄子</t>
  </si>
  <si>
    <t>株式会社　ふじき本店</t>
  </si>
  <si>
    <t>桑田玲子</t>
  </si>
  <si>
    <t>濱川裕子</t>
  </si>
  <si>
    <t>永里久美子</t>
  </si>
  <si>
    <t>湯本義和</t>
  </si>
  <si>
    <t>株式会社　寅家</t>
  </si>
  <si>
    <t>藤田志加子</t>
  </si>
  <si>
    <t>荒毛敏子</t>
  </si>
  <si>
    <t>田野田香代子</t>
  </si>
  <si>
    <t>合資会社　寿福酒造場</t>
  </si>
  <si>
    <t>大塚茂義</t>
  </si>
  <si>
    <t>多良木町</t>
  </si>
  <si>
    <t>繊月酒造株式会社</t>
  </si>
  <si>
    <t>渡辺富栄</t>
  </si>
  <si>
    <t>川辺ミエ子</t>
  </si>
  <si>
    <t>井上光弘</t>
  </si>
  <si>
    <t>佐々木真奈</t>
  </si>
  <si>
    <t>椎葉和子</t>
  </si>
  <si>
    <t>山本繁子</t>
  </si>
  <si>
    <t>ゆのまえ湯楽里株式会社</t>
  </si>
  <si>
    <t>松山和央</t>
  </si>
  <si>
    <t>齋藤寛</t>
  </si>
  <si>
    <t>有瀬勝喜</t>
  </si>
  <si>
    <t>高橋酒造　株式会社</t>
  </si>
  <si>
    <t>毎床哲哉</t>
  </si>
  <si>
    <t>甲斐憲吾</t>
  </si>
  <si>
    <t>藤田株式会社</t>
  </si>
  <si>
    <t>坂田大</t>
  </si>
  <si>
    <t>有限会社　すし天</t>
  </si>
  <si>
    <t>那須町江</t>
  </si>
  <si>
    <t>土肥佐和子</t>
  </si>
  <si>
    <t>豊永伸二</t>
  </si>
  <si>
    <t>吉村勝徳</t>
  </si>
  <si>
    <t>球磨焼酎　株式会社</t>
  </si>
  <si>
    <t>仁田原拓二</t>
  </si>
  <si>
    <t>吉山スミ子</t>
  </si>
  <si>
    <t>房の露　株式会社</t>
  </si>
  <si>
    <t>北御門浩</t>
  </si>
  <si>
    <t>瀬崎哲弘</t>
  </si>
  <si>
    <t>大岩綾子</t>
  </si>
  <si>
    <t>市房観光株式会社</t>
  </si>
  <si>
    <t>小松愼一郎</t>
  </si>
  <si>
    <t>高澤トキワ</t>
  </si>
  <si>
    <t>深野酒造株式会社</t>
  </si>
  <si>
    <t>繊月酒造　株式会社</t>
  </si>
  <si>
    <t>株式会社　円寿</t>
  </si>
  <si>
    <t>上原義武</t>
  </si>
  <si>
    <t>中川康博</t>
  </si>
  <si>
    <t>有限会社　村上精肉店</t>
  </si>
  <si>
    <t>山内啓二</t>
  </si>
  <si>
    <t>有限会社白川商事</t>
  </si>
  <si>
    <t>有限会社　武田蒲鉾店</t>
  </si>
  <si>
    <t>橋口榮子</t>
  </si>
  <si>
    <t>山本志富美</t>
  </si>
  <si>
    <t>宮崎賢祉</t>
  </si>
  <si>
    <t>蔵座博雄</t>
  </si>
  <si>
    <t>町田良一</t>
  </si>
  <si>
    <t>福本育</t>
  </si>
  <si>
    <t>東節子</t>
  </si>
  <si>
    <t>豊永千代子</t>
  </si>
  <si>
    <t>吉本昌文</t>
  </si>
  <si>
    <t>株式会社ユーケン洋行</t>
  </si>
  <si>
    <t>本山洋子</t>
  </si>
  <si>
    <t>永田賢太郎</t>
  </si>
  <si>
    <t>下瀬重次</t>
  </si>
  <si>
    <t>山江村</t>
  </si>
  <si>
    <t>株式会社リョーユーパン</t>
  </si>
  <si>
    <t>上田浩平</t>
  </si>
  <si>
    <t>熊本県立南稜高等学校</t>
  </si>
  <si>
    <t>有限会社　林酒造場</t>
  </si>
  <si>
    <t>山口理香</t>
  </si>
  <si>
    <t>株式会社　大劇</t>
  </si>
  <si>
    <t>矢立由香</t>
  </si>
  <si>
    <t>白石千恵美</t>
  </si>
  <si>
    <t>小川和子</t>
  </si>
  <si>
    <t>宮﨑里子</t>
  </si>
  <si>
    <t>日野由香理</t>
  </si>
  <si>
    <t>田村陽子</t>
  </si>
  <si>
    <t>福屋洋子</t>
  </si>
  <si>
    <t>原智子</t>
  </si>
  <si>
    <t>株式会社椎葉屋</t>
  </si>
  <si>
    <t>中嶋ちず子</t>
  </si>
  <si>
    <t>宇野哲夫</t>
  </si>
  <si>
    <t>栗山高雄</t>
  </si>
  <si>
    <t>兼田和子</t>
  </si>
  <si>
    <t>沼田理恵</t>
  </si>
  <si>
    <t>岡村衣子</t>
  </si>
  <si>
    <t>楮木一男</t>
  </si>
  <si>
    <t>中野清美</t>
  </si>
  <si>
    <t>鳥井勝喜</t>
  </si>
  <si>
    <t>岡本泰子</t>
  </si>
  <si>
    <t>(有）栄松フードシステムズ</t>
  </si>
  <si>
    <t>山本和代</t>
  </si>
  <si>
    <t>羽川裕子</t>
  </si>
  <si>
    <t>池田勝子</t>
  </si>
  <si>
    <t>橋本キヌ子</t>
  </si>
  <si>
    <t>川内美智代</t>
  </si>
  <si>
    <t>株式会社　鳥飼酒造場</t>
  </si>
  <si>
    <t>古川シツ子</t>
  </si>
  <si>
    <t>白木日出子</t>
  </si>
  <si>
    <t>合資会社　朝陽館</t>
  </si>
  <si>
    <t>太田勝助</t>
  </si>
  <si>
    <t>酒井浩男</t>
  </si>
  <si>
    <t>蔵座与一</t>
  </si>
  <si>
    <t>寺川美代子</t>
  </si>
  <si>
    <t>氏村美穂子</t>
  </si>
  <si>
    <t>大岩廣典</t>
  </si>
  <si>
    <t>合同会社ノエル</t>
  </si>
  <si>
    <t>鎌田直樹</t>
  </si>
  <si>
    <t>上脇富士子</t>
  </si>
  <si>
    <t>株式会社　プラチナ・コーポレーション</t>
  </si>
  <si>
    <t>森山信二</t>
  </si>
  <si>
    <t>立元恭一</t>
  </si>
  <si>
    <t>横井紗智子</t>
  </si>
  <si>
    <t>有限会社　ひごや本店</t>
  </si>
  <si>
    <t>中村久典</t>
  </si>
  <si>
    <t>川原剛</t>
  </si>
  <si>
    <t>古市康人</t>
  </si>
  <si>
    <t>山岡稔典</t>
  </si>
  <si>
    <t>渕田千津子</t>
  </si>
  <si>
    <t>株式会社　人吉・球磨　姫と禅</t>
  </si>
  <si>
    <t>有薗浅子</t>
  </si>
  <si>
    <t>大野レイ子</t>
  </si>
  <si>
    <t>高沢英輔</t>
  </si>
  <si>
    <t>西本美帆</t>
  </si>
  <si>
    <t>椎葉史郎</t>
  </si>
  <si>
    <t>鳥原真琴</t>
  </si>
  <si>
    <t>宮田浩秋</t>
  </si>
  <si>
    <t>丸山十起子</t>
  </si>
  <si>
    <t>合資会社　藤田商店</t>
  </si>
  <si>
    <t>村口隆</t>
  </si>
  <si>
    <t>中村静子</t>
  </si>
  <si>
    <t>生駒浩一</t>
  </si>
  <si>
    <t>株式会社　香花堂</t>
  </si>
  <si>
    <t>黒川ジャネットラミレス</t>
  </si>
  <si>
    <t>福田亜希子</t>
  </si>
  <si>
    <t>樅木スエ</t>
  </si>
  <si>
    <t>合資会社　小川酒店</t>
  </si>
  <si>
    <t>小川龍一</t>
  </si>
  <si>
    <t>内村力</t>
  </si>
  <si>
    <t>和田時子</t>
  </si>
  <si>
    <t>桑原俊夫</t>
  </si>
  <si>
    <t>尾方一夫</t>
  </si>
  <si>
    <t>柳田富子</t>
  </si>
  <si>
    <t>鳥井晶子</t>
  </si>
  <si>
    <t>山北意気男</t>
  </si>
  <si>
    <t>大和一臣</t>
  </si>
  <si>
    <t>宮地克生</t>
  </si>
  <si>
    <t>那須美智代</t>
  </si>
  <si>
    <t>原田美代子</t>
  </si>
  <si>
    <t>有限会社　ベーカリーアンデルセン</t>
  </si>
  <si>
    <t>株式会社　フェニックス</t>
  </si>
  <si>
    <t>岩見欣吾</t>
  </si>
  <si>
    <t>有限会社　生駒水産</t>
  </si>
  <si>
    <t>山岸哲彦</t>
  </si>
  <si>
    <t>小松秋美</t>
  </si>
  <si>
    <t>平山一彦</t>
  </si>
  <si>
    <t>小嶋恵子</t>
  </si>
  <si>
    <t>有限会社　佐伯水産</t>
  </si>
  <si>
    <t>嶽本武史</t>
  </si>
  <si>
    <t>水本幸一</t>
  </si>
  <si>
    <t>吉田輝男</t>
  </si>
  <si>
    <t>牛島スミ子</t>
  </si>
  <si>
    <t>山上修一</t>
  </si>
  <si>
    <t>東春喜</t>
  </si>
  <si>
    <t>せんい生活株式会社</t>
  </si>
  <si>
    <t>松屋産業　株式会社</t>
  </si>
  <si>
    <t>尾方征浩</t>
  </si>
  <si>
    <t>右田義信</t>
  </si>
  <si>
    <t>下川多加子</t>
  </si>
  <si>
    <t>シャルマビシュヌプラサド</t>
  </si>
  <si>
    <t>豊永卓志</t>
  </si>
  <si>
    <t>株式会社Ｃｌａｓｓｉｃ Ｒａｉｌｗａｙ Ｈｏｔｅｌ</t>
  </si>
  <si>
    <t>平野雄大</t>
  </si>
  <si>
    <t>呉原貴錫</t>
  </si>
  <si>
    <t>和田るみ</t>
  </si>
  <si>
    <t>鶴田明美</t>
  </si>
  <si>
    <t>有限会社正園</t>
  </si>
  <si>
    <t>中務雅章</t>
  </si>
  <si>
    <t>岩本剛</t>
  </si>
  <si>
    <t>村上哲也</t>
  </si>
  <si>
    <t>出水田一夫</t>
  </si>
  <si>
    <t>梅山みち子</t>
  </si>
  <si>
    <t>村﨑貴浩</t>
  </si>
  <si>
    <t>松尾則秋</t>
  </si>
  <si>
    <t>有限会社　桜屋</t>
  </si>
  <si>
    <t>舟戸尚子</t>
  </si>
  <si>
    <t>株式会日本社ヒュウマップ</t>
  </si>
  <si>
    <t>株式会社　現代フードサービス</t>
  </si>
  <si>
    <t>草野愛加希</t>
  </si>
  <si>
    <t>馬場上美紀</t>
  </si>
  <si>
    <t>一般社団法人　クロスロード</t>
  </si>
  <si>
    <t>磯崎松太郎</t>
  </si>
  <si>
    <t>西嶋妙也香</t>
  </si>
  <si>
    <t>黒木まゆり</t>
  </si>
  <si>
    <t>和田哲未</t>
  </si>
  <si>
    <t>黒﨑史朗</t>
  </si>
  <si>
    <t>吉本淳夫</t>
  </si>
  <si>
    <t>樅木晴美</t>
  </si>
  <si>
    <t>株式会社　ブルーサイン</t>
  </si>
  <si>
    <t>NPO法人　人吉球磨きぼうの家</t>
  </si>
  <si>
    <t>ＹＦサポート株式会社</t>
  </si>
  <si>
    <t>西田秀文</t>
  </si>
  <si>
    <t>ﾏﾙｼﾞｰﾙﾋﾞｰﾗｳﾞｧﾄﾞﾙ　ｶﾄﾞﾙﾅ</t>
  </si>
  <si>
    <t>岩井賢一</t>
  </si>
  <si>
    <t>平山敏也</t>
  </si>
  <si>
    <t>井上憲一</t>
  </si>
  <si>
    <t>株式会社長田商事</t>
  </si>
  <si>
    <t>八幡亜由美</t>
  </si>
  <si>
    <t>前田真紀</t>
  </si>
  <si>
    <t>荒木幸喜</t>
  </si>
  <si>
    <t>田山智慧子</t>
  </si>
  <si>
    <t>吉田淳哉</t>
  </si>
  <si>
    <t>農業生産法人　合同会社あぐり税所</t>
  </si>
  <si>
    <t>宮坂進一</t>
  </si>
  <si>
    <t>人吉温泉元湯株式会社</t>
  </si>
  <si>
    <t>守永恵美</t>
  </si>
  <si>
    <t>村中來</t>
  </si>
  <si>
    <t>東一男</t>
  </si>
  <si>
    <t>長村高子</t>
  </si>
  <si>
    <t>横谷義永</t>
  </si>
  <si>
    <t>中村弘信</t>
  </si>
  <si>
    <t>中根貞彦</t>
  </si>
  <si>
    <t>林順子</t>
  </si>
  <si>
    <t>山本美佳</t>
  </si>
  <si>
    <t>犬童直美</t>
  </si>
  <si>
    <t>永岡広恵</t>
  </si>
  <si>
    <t>康正産業　株式会社</t>
  </si>
  <si>
    <t>椎葉ムツメ</t>
  </si>
  <si>
    <t>窪光</t>
  </si>
  <si>
    <t>坂下絹子</t>
  </si>
  <si>
    <t>郷幹夫</t>
  </si>
  <si>
    <t>中田貴美子</t>
  </si>
  <si>
    <t>合資会社　大石酒造場</t>
  </si>
  <si>
    <t>廣田康雄</t>
  </si>
  <si>
    <t>安藤ツネカ</t>
  </si>
  <si>
    <t>松本多津子</t>
  </si>
  <si>
    <t>田島利和</t>
  </si>
  <si>
    <t>有限会社　中島蛋白食品</t>
  </si>
  <si>
    <t>久我正春</t>
  </si>
  <si>
    <t>松藤正秀</t>
  </si>
  <si>
    <t>笹木良二</t>
  </si>
  <si>
    <t>株式会社　多良木自動車学園</t>
  </si>
  <si>
    <t>本田ツル子</t>
  </si>
  <si>
    <t>徳田フジコ</t>
  </si>
  <si>
    <t>株式会社　恒松酒造本店</t>
  </si>
  <si>
    <t>川邊亀友</t>
  </si>
  <si>
    <t>有限会社　あらたけ蒲鉾店</t>
  </si>
  <si>
    <t>酒井物産　株式会社</t>
  </si>
  <si>
    <t>村岡達也</t>
  </si>
  <si>
    <t>吉鶴雅彦</t>
  </si>
  <si>
    <t>酒井物産株式会社</t>
  </si>
  <si>
    <t>田中ケサ子</t>
  </si>
  <si>
    <t>尾方健一郎</t>
  </si>
  <si>
    <t>有限会社　ヒラタ</t>
  </si>
  <si>
    <t>永浜利恵</t>
  </si>
  <si>
    <t>土屋智浩</t>
  </si>
  <si>
    <t>高田拓一</t>
  </si>
  <si>
    <t>鮒田一美</t>
  </si>
  <si>
    <t>山村池子</t>
  </si>
  <si>
    <t>有限会社　グルメ桑原</t>
  </si>
  <si>
    <t>牧村しのぶ</t>
  </si>
  <si>
    <t>瀬河のぞみ</t>
  </si>
  <si>
    <t>中田順也</t>
  </si>
  <si>
    <t>大森昌彦</t>
  </si>
  <si>
    <t>東洋食品　株式会社</t>
  </si>
  <si>
    <t>中村充男</t>
  </si>
  <si>
    <t>有限会社　みゆき</t>
  </si>
  <si>
    <t>城平凉子</t>
  </si>
  <si>
    <t>松永春芳</t>
  </si>
  <si>
    <t>有限会社永尾商店</t>
  </si>
  <si>
    <t>中村悦子</t>
  </si>
  <si>
    <t>井手尾節子</t>
  </si>
  <si>
    <t>福山照代</t>
  </si>
  <si>
    <t>平山ほしみそ組合代表平山みち子</t>
  </si>
  <si>
    <t>井上和代</t>
  </si>
  <si>
    <t>恒松武夫</t>
  </si>
  <si>
    <t>栃原正典</t>
  </si>
  <si>
    <t>有限会社　橋爪商店</t>
  </si>
  <si>
    <t>球磨酪農農業協同組合</t>
  </si>
  <si>
    <t>合資会社　高田酒造場</t>
  </si>
  <si>
    <t>高浜義雄</t>
  </si>
  <si>
    <t>平井豊美</t>
  </si>
  <si>
    <t>小川等</t>
  </si>
  <si>
    <t>イスミ商事株式会社　ハロー免田店</t>
  </si>
  <si>
    <t>田山富子</t>
  </si>
  <si>
    <t>上村粹子</t>
  </si>
  <si>
    <t>球磨畜産農業協同組合</t>
  </si>
  <si>
    <t>高野悦子</t>
  </si>
  <si>
    <t>日隠悦子</t>
  </si>
  <si>
    <t>西千香子</t>
  </si>
  <si>
    <t>赤池孝彦</t>
  </si>
  <si>
    <t>甲斐敏郎</t>
  </si>
  <si>
    <t>丸尾広美</t>
  </si>
  <si>
    <t>三嶋光徳</t>
  </si>
  <si>
    <t>田中寿美江</t>
  </si>
  <si>
    <t>田村英孝</t>
  </si>
  <si>
    <t>中嶋麻美</t>
  </si>
  <si>
    <t>嶽本正博</t>
  </si>
  <si>
    <t>有限会社　ブレインズ</t>
  </si>
  <si>
    <t>美濃田敬資</t>
  </si>
  <si>
    <t>山崎和子</t>
  </si>
  <si>
    <t>平川広宣</t>
  </si>
  <si>
    <t>株式会社　東道コーポレーション</t>
  </si>
  <si>
    <t>釜田紀義</t>
  </si>
  <si>
    <t>丸尾喜世人</t>
  </si>
  <si>
    <t>原田政勝</t>
  </si>
  <si>
    <t>西原丈博</t>
  </si>
  <si>
    <t>尾方龍二</t>
  </si>
  <si>
    <t>髙橋ヤヨイ</t>
  </si>
  <si>
    <t>山本達美</t>
  </si>
  <si>
    <t>森恵美</t>
  </si>
  <si>
    <t>合資会社　東京堂</t>
  </si>
  <si>
    <t>江崎賢吉</t>
  </si>
  <si>
    <t>小嶋和喜</t>
  </si>
  <si>
    <t>明福美枝子</t>
  </si>
  <si>
    <t>松本美津代</t>
  </si>
  <si>
    <t>合資会社　上竹商店</t>
  </si>
  <si>
    <t>永田千代子</t>
  </si>
  <si>
    <t>木下健一</t>
  </si>
  <si>
    <t>有限会社中津留物産</t>
  </si>
  <si>
    <t>石本朝子</t>
  </si>
  <si>
    <t>有限会社　小田企画</t>
  </si>
  <si>
    <t>柳瀬猛</t>
  </si>
  <si>
    <t>永田由紀子</t>
  </si>
  <si>
    <t>免田久代</t>
  </si>
  <si>
    <t>株式会社スーパーよしだ</t>
  </si>
  <si>
    <t>株式会社　白岳酒造研究所</t>
  </si>
  <si>
    <t>合資会社お茶の三翠園</t>
  </si>
  <si>
    <t>黒木晴代</t>
  </si>
  <si>
    <t>渡辺真樹子</t>
  </si>
  <si>
    <t>有限会社　新辰巳</t>
  </si>
  <si>
    <t>有限会社松山中央給食</t>
  </si>
  <si>
    <t>西嶋ユカ</t>
  </si>
  <si>
    <t>株式会社　興和商事</t>
  </si>
  <si>
    <t>嶽元秀継</t>
  </si>
  <si>
    <t>丸山和子</t>
  </si>
  <si>
    <t>東一馬</t>
  </si>
  <si>
    <t>山下省三</t>
  </si>
  <si>
    <t>株式会社ヒートエンタープライズ</t>
  </si>
  <si>
    <t>初田昌作</t>
  </si>
  <si>
    <t>中村邦弘</t>
  </si>
  <si>
    <t>株式会社　孝八</t>
  </si>
  <si>
    <t>長井優治</t>
  </si>
  <si>
    <t>米田憲司</t>
  </si>
  <si>
    <t>平川ゆかり</t>
  </si>
  <si>
    <t>有限会社まつやま</t>
  </si>
  <si>
    <t>川井研作</t>
  </si>
  <si>
    <t>田尻敏一</t>
  </si>
  <si>
    <t>有限会社　人吉ランチセンター</t>
  </si>
  <si>
    <t>松田淳子</t>
  </si>
  <si>
    <t>高田知加子</t>
  </si>
  <si>
    <t>中村彩子</t>
  </si>
  <si>
    <t>合資会社　馬場醤油店</t>
  </si>
  <si>
    <t>宮本裕子</t>
  </si>
  <si>
    <t>渡辺美鈴</t>
  </si>
  <si>
    <t>宮﨑香</t>
  </si>
  <si>
    <t>株式会社尾鷹林業</t>
  </si>
  <si>
    <t>中村治</t>
  </si>
  <si>
    <t>藏座正徳</t>
  </si>
  <si>
    <t>川原勝英</t>
  </si>
  <si>
    <t>赤池幸代</t>
  </si>
  <si>
    <t>米本宗徳</t>
  </si>
  <si>
    <t>有限会社　成合商会</t>
  </si>
  <si>
    <t>椎葉哲哉</t>
  </si>
  <si>
    <t>田代三郎</t>
  </si>
  <si>
    <t>右田光一</t>
  </si>
  <si>
    <t>一般社団法人　青井の杜外苑街づくり協会</t>
  </si>
  <si>
    <t>赤池孝幸</t>
  </si>
  <si>
    <t>上田たづ子</t>
  </si>
  <si>
    <t>ＮＰＯ法人くれよんのもり</t>
  </si>
  <si>
    <t>内布知典</t>
  </si>
  <si>
    <t>志水惠子</t>
  </si>
  <si>
    <t>松本春美</t>
  </si>
  <si>
    <t>明石ツユ子</t>
  </si>
  <si>
    <t>一般社団法人錦まち観光協会</t>
  </si>
  <si>
    <t>東晃宏</t>
  </si>
  <si>
    <t>鈴木創</t>
  </si>
  <si>
    <t>香月千松</t>
  </si>
  <si>
    <t>稲田勉</t>
  </si>
  <si>
    <t>岩元和子</t>
  </si>
  <si>
    <t>甲斐ケイ子</t>
  </si>
  <si>
    <t>中川典子</t>
  </si>
  <si>
    <t>楢木公貴</t>
  </si>
  <si>
    <t>田中道得</t>
  </si>
  <si>
    <t>菱刈ゆかり</t>
  </si>
  <si>
    <t>有村政代</t>
  </si>
  <si>
    <t>山本恭子</t>
  </si>
  <si>
    <t>山田敬三</t>
  </si>
  <si>
    <t>稲冨敏昭</t>
  </si>
  <si>
    <t>山田久美子</t>
  </si>
  <si>
    <t>公益社団法人人吉市ｼﾙﾊﾞｰ人材ｾﾝﾀｰ</t>
  </si>
  <si>
    <t>寺岡悟</t>
  </si>
  <si>
    <t>堤正邦</t>
  </si>
  <si>
    <t>株式会社ホームセンター徳丸</t>
  </si>
  <si>
    <t>笹山欣悟</t>
  </si>
  <si>
    <t>松下桂一朗</t>
  </si>
  <si>
    <t>森智章</t>
  </si>
  <si>
    <t>松井祐起</t>
  </si>
  <si>
    <t>株式会社心林産業</t>
  </si>
  <si>
    <t>尾方えり</t>
  </si>
  <si>
    <t>有限会社　進友</t>
  </si>
  <si>
    <t>藤本豊彦</t>
  </si>
  <si>
    <t>祝民子</t>
  </si>
  <si>
    <t>村上幸</t>
  </si>
  <si>
    <t>北古賀安代</t>
  </si>
  <si>
    <t>山岸昭徳</t>
  </si>
  <si>
    <t>北島和永</t>
  </si>
  <si>
    <t>高田龍斗</t>
  </si>
  <si>
    <t>日清医療食品株式会社南九州支店</t>
  </si>
  <si>
    <t>源嶋智美</t>
  </si>
  <si>
    <t>赤池睦美</t>
  </si>
  <si>
    <t>有限会社　秋山製菓舗</t>
  </si>
  <si>
    <t>有限会社　しらさぎ荘</t>
  </si>
  <si>
    <t>中村光利</t>
  </si>
  <si>
    <t>シダックス大新東ヒューマンサービス株式会社</t>
  </si>
  <si>
    <t>有限会社三駒すし</t>
  </si>
  <si>
    <t>池田明</t>
  </si>
  <si>
    <t>共栄精密株式会社</t>
  </si>
  <si>
    <t>尾前千秋</t>
  </si>
  <si>
    <t>有限会社上村うなぎ屋</t>
  </si>
  <si>
    <t>ホワイト酪農業協同組合</t>
  </si>
  <si>
    <t>有限会社　オガタ</t>
  </si>
  <si>
    <t>株式会社　人吉旅館</t>
  </si>
  <si>
    <t>松崎なぎさ</t>
  </si>
  <si>
    <t>株式会社つりぼり山ほたる</t>
  </si>
  <si>
    <t>有限会社　石亭の館</t>
  </si>
  <si>
    <t>荒川さゆり</t>
  </si>
  <si>
    <t>岡乃良枝</t>
  </si>
  <si>
    <t>西日本パブリック株式会社</t>
  </si>
  <si>
    <t>田中治子</t>
  </si>
  <si>
    <t>徳永真利子</t>
  </si>
  <si>
    <t>髙木貴久子</t>
  </si>
  <si>
    <t>山口邦徳</t>
  </si>
  <si>
    <t>有限会社ＭＳコーポレーション</t>
  </si>
  <si>
    <t>内布由紀子</t>
  </si>
  <si>
    <t>杉浦直美</t>
  </si>
  <si>
    <t>松原彩恵</t>
  </si>
  <si>
    <t>サントリービバレッジソリューション株式会社</t>
  </si>
  <si>
    <t>ＮＰＯ法人がまだすサポート</t>
  </si>
  <si>
    <t>野田政廣</t>
  </si>
  <si>
    <t>株式会社　ライフコーポレーション</t>
  </si>
  <si>
    <t>株式会社　ＳＯＡＲ</t>
  </si>
  <si>
    <t>有限会社小篠商店</t>
  </si>
  <si>
    <t>有限会社　天琴</t>
  </si>
  <si>
    <t>深見京司</t>
  </si>
  <si>
    <t>中川政一郎</t>
  </si>
  <si>
    <t>梅﨑信浩</t>
  </si>
  <si>
    <t>北岡芳子</t>
  </si>
  <si>
    <t>李庸暖</t>
  </si>
  <si>
    <t>宮野仁美</t>
  </si>
  <si>
    <t>松山研之</t>
  </si>
  <si>
    <t>田中武士</t>
  </si>
  <si>
    <t>松尾敬章</t>
  </si>
  <si>
    <t>株式会社　松葉</t>
  </si>
  <si>
    <t>ＮＰＯ法人　花梨の家</t>
  </si>
  <si>
    <t>株式会社　ナツアキ</t>
  </si>
  <si>
    <t>有限会社徳永蒲鉾店</t>
  </si>
  <si>
    <t>芦塚喜美子</t>
  </si>
  <si>
    <t>丸山歓子</t>
  </si>
  <si>
    <t>池上恭子</t>
  </si>
  <si>
    <t>株式会社　グッドスタッフ</t>
  </si>
  <si>
    <t>立野輪波</t>
  </si>
  <si>
    <t>小山博子</t>
  </si>
  <si>
    <t>河田一美</t>
  </si>
  <si>
    <t>佐藤慶</t>
  </si>
  <si>
    <t>株式会社　テフス</t>
  </si>
  <si>
    <t>三島政美</t>
  </si>
  <si>
    <t>株式会社　シークリエイト</t>
  </si>
  <si>
    <t>吉山哲平</t>
  </si>
  <si>
    <t>有限会社やましょう観光</t>
  </si>
  <si>
    <t>有限会社 ビスヌ</t>
  </si>
  <si>
    <t>岩本知之</t>
  </si>
  <si>
    <t>中山まゆみ</t>
  </si>
  <si>
    <t>株式会社　西日本都市管理</t>
  </si>
  <si>
    <t>杉本常人</t>
  </si>
  <si>
    <t>有限会社こざき会館</t>
  </si>
  <si>
    <t>竹内正幸</t>
  </si>
  <si>
    <t>野田静子</t>
  </si>
  <si>
    <t>有限会社活魚卸売センター前田水産</t>
  </si>
  <si>
    <t>蓮本英治</t>
  </si>
  <si>
    <t>濱田和男</t>
  </si>
  <si>
    <t>有限会社高田製油所</t>
  </si>
  <si>
    <t>石原義典</t>
  </si>
  <si>
    <t>中原忠志</t>
  </si>
  <si>
    <t>有限会社　立川</t>
  </si>
  <si>
    <t>荒尾領一</t>
  </si>
  <si>
    <t>石原拓未</t>
  </si>
  <si>
    <t>城戸英次</t>
  </si>
  <si>
    <t>尾形孝子</t>
  </si>
  <si>
    <t>橋本昌文</t>
  </si>
  <si>
    <t>有限会社サイキ</t>
  </si>
  <si>
    <t>T.A株式会社</t>
  </si>
  <si>
    <t>株式会社　橋本製菓</t>
  </si>
  <si>
    <t>木下順</t>
  </si>
  <si>
    <t>勝田寿寛</t>
  </si>
  <si>
    <t>金坂俊祐</t>
  </si>
  <si>
    <t>株式会社　オリーブファクトリー</t>
  </si>
  <si>
    <t>畔上章子</t>
  </si>
  <si>
    <t>有限会社　ＫＯＭＯ</t>
  </si>
  <si>
    <t>田中ふみ</t>
  </si>
  <si>
    <t>池田かおる</t>
  </si>
  <si>
    <t>光洋株式会社</t>
  </si>
  <si>
    <t>本田清輝</t>
  </si>
  <si>
    <t>山村博</t>
  </si>
  <si>
    <t>井上しまこ</t>
  </si>
  <si>
    <t>吉田順子</t>
  </si>
  <si>
    <t>濱村幸一</t>
  </si>
  <si>
    <t>有限会社原農場</t>
  </si>
  <si>
    <t>玉東町</t>
  </si>
  <si>
    <t>前田光一郎</t>
  </si>
  <si>
    <t>伊藤商事有限会社</t>
  </si>
  <si>
    <t>奥苑剛史</t>
  </si>
  <si>
    <t>笹尾ひとみ</t>
  </si>
  <si>
    <t>早川武男</t>
  </si>
  <si>
    <t>中山竜顕</t>
  </si>
  <si>
    <t>長豊子</t>
  </si>
  <si>
    <t>福永秀夫</t>
  </si>
  <si>
    <t>充商事有限会社</t>
  </si>
  <si>
    <t>芹川誠道</t>
  </si>
  <si>
    <t>畑田大介</t>
  </si>
  <si>
    <t>有限会社　渡辺鮮魚</t>
  </si>
  <si>
    <t>株式会社ＬＲＣ</t>
  </si>
  <si>
    <t>穴見巧</t>
  </si>
  <si>
    <t>山本ミワ子</t>
  </si>
  <si>
    <t>有限会社　岡むら</t>
  </si>
  <si>
    <t>サン・コアホールディングス株式会社</t>
  </si>
  <si>
    <t>尾田ミラソル</t>
  </si>
  <si>
    <t>松岡宏幸</t>
  </si>
  <si>
    <t>中島奈留美</t>
  </si>
  <si>
    <t>宮本多門</t>
  </si>
  <si>
    <t>玉名酪農業協同組合</t>
  </si>
  <si>
    <t>有限会社　田中丸本舗</t>
  </si>
  <si>
    <t>司観光開発株式会社</t>
  </si>
  <si>
    <t>天木元男</t>
  </si>
  <si>
    <t>徳永葉子</t>
  </si>
  <si>
    <t>鷲尾光臣</t>
  </si>
  <si>
    <t>江良正幸</t>
  </si>
  <si>
    <t>山本浩貴</t>
  </si>
  <si>
    <t>川田洋子</t>
  </si>
  <si>
    <t>庄山大輔</t>
  </si>
  <si>
    <t>竹下君代</t>
  </si>
  <si>
    <t>株式会社丸美屋</t>
  </si>
  <si>
    <t>武田久子</t>
  </si>
  <si>
    <t>大川千恵</t>
  </si>
  <si>
    <t>永瀬徳男</t>
  </si>
  <si>
    <t>有限会社　旬鮮　和人庵</t>
  </si>
  <si>
    <t>久保田健</t>
  </si>
  <si>
    <t>宮本静男</t>
  </si>
  <si>
    <t>畑田正二</t>
  </si>
  <si>
    <t>浜崎政行</t>
  </si>
  <si>
    <t>有限会社　三浦企画</t>
  </si>
  <si>
    <t>松富睦美</t>
  </si>
  <si>
    <t>有限会社　パン・ド・ミー</t>
  </si>
  <si>
    <t>徳山良子</t>
  </si>
  <si>
    <t>錦の露合資会社</t>
  </si>
  <si>
    <t>有限会社菊屋</t>
  </si>
  <si>
    <t>坂西俊治</t>
  </si>
  <si>
    <t>有限会社　友永工業</t>
  </si>
  <si>
    <t>吉田和也</t>
  </si>
  <si>
    <t>株式会社ユーマートトクナガ</t>
  </si>
  <si>
    <t>戸崎太志</t>
  </si>
  <si>
    <t>後藤照美</t>
  </si>
  <si>
    <t>株式会社　えるもんど</t>
  </si>
  <si>
    <t>髙田智恵</t>
  </si>
  <si>
    <t>満永俊治</t>
  </si>
  <si>
    <t>有限会社　古都</t>
  </si>
  <si>
    <t>有限会社コンビニエンスストア－・ムラカミ</t>
  </si>
  <si>
    <t>田上正光</t>
  </si>
  <si>
    <t>村上節子</t>
  </si>
  <si>
    <t>清田哲美</t>
  </si>
  <si>
    <t>由良三千代</t>
  </si>
  <si>
    <t>池上枝美子</t>
  </si>
  <si>
    <t>井手利徳</t>
  </si>
  <si>
    <t>椛島寛</t>
  </si>
  <si>
    <t>松木聖也</t>
  </si>
  <si>
    <t>崎坂美香</t>
  </si>
  <si>
    <t>村上佳世子</t>
  </si>
  <si>
    <t>佐伯敏治</t>
  </si>
  <si>
    <t>株式会社菊水ロマン館</t>
  </si>
  <si>
    <t>松村ミヤ子</t>
  </si>
  <si>
    <t>坂本広臣</t>
  </si>
  <si>
    <t>中山安平</t>
  </si>
  <si>
    <t>株式会社　F１</t>
  </si>
  <si>
    <t>津川真由美</t>
  </si>
  <si>
    <t>平井眞美子</t>
  </si>
  <si>
    <t>?所俊二</t>
  </si>
  <si>
    <t>矢野猛</t>
  </si>
  <si>
    <t>角響子</t>
  </si>
  <si>
    <t>原田淳一郎</t>
  </si>
  <si>
    <t>グリーンランド開発株式会社</t>
  </si>
  <si>
    <t>横田浩介</t>
  </si>
  <si>
    <t>古家いづみ</t>
  </si>
  <si>
    <t>藤川祐子</t>
  </si>
  <si>
    <t>坂本季之</t>
  </si>
  <si>
    <t>有限会社　橋口屋</t>
  </si>
  <si>
    <t>有限会社　大木商店</t>
  </si>
  <si>
    <t>一般社団法人南関ふるさと応援団</t>
  </si>
  <si>
    <t>西川薫</t>
  </si>
  <si>
    <t>村上直美</t>
  </si>
  <si>
    <t>合同会社　スリーブリッジ</t>
  </si>
  <si>
    <t>株式会社　丸暉商店</t>
  </si>
  <si>
    <t>株式会社レッドドラゴン</t>
  </si>
  <si>
    <t>吉永正弘</t>
  </si>
  <si>
    <t>吉田能文</t>
  </si>
  <si>
    <t>松原昭吾</t>
  </si>
  <si>
    <t>杉村健治</t>
  </si>
  <si>
    <t>谷﨑八惠子</t>
  </si>
  <si>
    <t>北島かおり</t>
  </si>
  <si>
    <t>小山幟</t>
  </si>
  <si>
    <t>前田伸吾</t>
  </si>
  <si>
    <t>橋本岸子</t>
  </si>
  <si>
    <t>北原洋二</t>
  </si>
  <si>
    <t>医療法人洗心会</t>
  </si>
  <si>
    <t>有限会社メイコウ工業</t>
  </si>
  <si>
    <t>吉田大輔</t>
  </si>
  <si>
    <t>髙口一洋</t>
  </si>
  <si>
    <t>有限会社　リバティ</t>
  </si>
  <si>
    <t>安藤なおみ</t>
  </si>
  <si>
    <t>國本幸治</t>
  </si>
  <si>
    <t>有明フェリー振興株式会社</t>
  </si>
  <si>
    <t>三浦伸一</t>
  </si>
  <si>
    <t>株式会社あんしんＣｏ．，Ｌｔｄ．</t>
  </si>
  <si>
    <t>有限会社お菓子のむらた</t>
  </si>
  <si>
    <t>西村陽子</t>
  </si>
  <si>
    <t>中山孝一</t>
  </si>
  <si>
    <t>水原義文</t>
  </si>
  <si>
    <t>木上伸ニ</t>
  </si>
  <si>
    <t>有限会社　悠</t>
  </si>
  <si>
    <t>池本キヨミ</t>
  </si>
  <si>
    <t>藤本恭輔</t>
  </si>
  <si>
    <t>志水健誠</t>
  </si>
  <si>
    <t>福嶋智恵子</t>
  </si>
  <si>
    <t>有限会社　生鮮市場</t>
  </si>
  <si>
    <t>田中三木夫</t>
  </si>
  <si>
    <t>藪内優</t>
  </si>
  <si>
    <t>株式会社シーエイチアイ</t>
  </si>
  <si>
    <t>海野士津枝</t>
  </si>
  <si>
    <t>合同会社　TORIKO</t>
  </si>
  <si>
    <t>株式会社ULTIMATE　PEAK</t>
  </si>
  <si>
    <t>緒方淳司</t>
  </si>
  <si>
    <t>阪本英利</t>
  </si>
  <si>
    <t>有限会社　枠吉組</t>
  </si>
  <si>
    <t>中山朱美</t>
  </si>
  <si>
    <t>国村恵</t>
  </si>
  <si>
    <t>坂田隆二</t>
  </si>
  <si>
    <t>伊藤大貴</t>
  </si>
  <si>
    <t>株式会社玉豊</t>
  </si>
  <si>
    <t>有限会社　田代養豚場</t>
  </si>
  <si>
    <t>武藤芳美</t>
  </si>
  <si>
    <t>本山圭司郎</t>
  </si>
  <si>
    <t>蓑上知子</t>
  </si>
  <si>
    <t>木原君子</t>
  </si>
  <si>
    <t>岩谷博文</t>
  </si>
  <si>
    <t>吉本悟史</t>
  </si>
  <si>
    <t>有限会社つばさコーポレーション</t>
  </si>
  <si>
    <t>株式会社池田建設</t>
  </si>
  <si>
    <t>下川直文</t>
  </si>
  <si>
    <t>靍章二郎</t>
  </si>
  <si>
    <t>髙木純一</t>
  </si>
  <si>
    <t>島﨑明美</t>
  </si>
  <si>
    <t>有限会社大資</t>
  </si>
  <si>
    <t>朝岡恵美子</t>
  </si>
  <si>
    <t>林守男</t>
  </si>
  <si>
    <t>有限会社　大熊商会</t>
  </si>
  <si>
    <t>有限会社　くすりの林田</t>
  </si>
  <si>
    <t>社会福祉法人　濵友会</t>
  </si>
  <si>
    <t>小山真一</t>
  </si>
  <si>
    <t>有限会社大島屋</t>
  </si>
  <si>
    <t>大木稔</t>
  </si>
  <si>
    <t>有限会社やさい畑</t>
  </si>
  <si>
    <t>高﨑龍馬</t>
  </si>
  <si>
    <t>コゲツ産業株式会社</t>
  </si>
  <si>
    <t>永田聖一郎</t>
  </si>
  <si>
    <t>株式会社ジェリーズポップコーン</t>
  </si>
  <si>
    <t>前田泰子</t>
  </si>
  <si>
    <t>小田昭子</t>
  </si>
  <si>
    <t>深浦勝也</t>
  </si>
  <si>
    <t>小俵稔</t>
  </si>
  <si>
    <t>牛深水産　株式会社</t>
  </si>
  <si>
    <t>高田均</t>
  </si>
  <si>
    <t>山﨑郁子</t>
  </si>
  <si>
    <t>株式会社Ａｒｂａｒｏ</t>
  </si>
  <si>
    <t>株式会社藤木水産</t>
  </si>
  <si>
    <t>有限会社横島町特産物振興協会</t>
  </si>
  <si>
    <t>一般社団法人荒尾市観光協会</t>
  </si>
  <si>
    <t>社会福祉法人玉医会</t>
  </si>
  <si>
    <t>藤末司</t>
  </si>
  <si>
    <t>米澤直子</t>
  </si>
  <si>
    <t>浦野美也子</t>
  </si>
  <si>
    <t>伊藤圭一</t>
  </si>
  <si>
    <t>重田康治</t>
  </si>
  <si>
    <t>倉田大介</t>
  </si>
  <si>
    <t>氷室多喜子</t>
  </si>
  <si>
    <t>株式会社エイトサンクス</t>
  </si>
  <si>
    <t>美鈴不動産有限会社</t>
  </si>
  <si>
    <t>清水総一</t>
  </si>
  <si>
    <t>桑原しのぶ</t>
  </si>
  <si>
    <t>渡邊祐二</t>
  </si>
  <si>
    <t>中村和代</t>
  </si>
  <si>
    <t>石本昭一</t>
  </si>
  <si>
    <t>吉田安國</t>
  </si>
  <si>
    <t>小山俊信</t>
  </si>
  <si>
    <t>神永節子</t>
  </si>
  <si>
    <t>宮本一市</t>
  </si>
  <si>
    <t>廣田忠久</t>
  </si>
  <si>
    <t>吉富仁</t>
  </si>
  <si>
    <t>斉藤民子</t>
  </si>
  <si>
    <t>髙原玲子</t>
  </si>
  <si>
    <t>白尾幸二郎</t>
  </si>
  <si>
    <t>社会福祉法人きらきら</t>
  </si>
  <si>
    <t>袋尻悟</t>
  </si>
  <si>
    <t>西川広之</t>
  </si>
  <si>
    <t>吉本俊浩</t>
  </si>
  <si>
    <t>有限会社杉乃屋</t>
  </si>
  <si>
    <t>株式会社農業法人明るい農村天水</t>
  </si>
  <si>
    <t>パナソニックグループ労働組合連合会</t>
  </si>
  <si>
    <t>辻美香</t>
  </si>
  <si>
    <t>椛島眞由美</t>
  </si>
  <si>
    <t>株式会社いわもと</t>
  </si>
  <si>
    <t>菅原静子</t>
  </si>
  <si>
    <t>菅原勝美</t>
  </si>
  <si>
    <t>関愛実</t>
  </si>
  <si>
    <t>有限会社農村プラザ</t>
  </si>
  <si>
    <t>糸永悦司</t>
  </si>
  <si>
    <t>有限会社ＳＵＩコーポレーション</t>
  </si>
  <si>
    <t>有限会社パワーズネットワーク</t>
  </si>
  <si>
    <t>株式会社佐々木冷菓</t>
  </si>
  <si>
    <t>日巻敦司</t>
  </si>
  <si>
    <t>田中元彦</t>
  </si>
  <si>
    <t>宮原哲也</t>
  </si>
  <si>
    <t>植村信昭</t>
  </si>
  <si>
    <t>下村浩介</t>
  </si>
  <si>
    <t>坂井万里子</t>
  </si>
  <si>
    <t>北原京一</t>
  </si>
  <si>
    <t>有限会社米井商店</t>
  </si>
  <si>
    <t>有限会社大久保食品</t>
  </si>
  <si>
    <t>有限会社ミヤモト</t>
  </si>
  <si>
    <t>濱﨑伸二</t>
  </si>
  <si>
    <t>津田悦司</t>
  </si>
  <si>
    <t>中尾末吉</t>
  </si>
  <si>
    <t>高野内喜栄子</t>
  </si>
  <si>
    <t>鍋島憲一</t>
  </si>
  <si>
    <t>源嶋博史</t>
  </si>
  <si>
    <t>マミーズ株式会社</t>
  </si>
  <si>
    <t>船﨑亨子</t>
  </si>
  <si>
    <t>山口純子</t>
  </si>
  <si>
    <t>株式会社鶏屋山﨑</t>
  </si>
  <si>
    <t>有限会社麦の花</t>
  </si>
  <si>
    <t>相馬修</t>
  </si>
  <si>
    <t>コクーン株式会社</t>
  </si>
  <si>
    <t>岡田亨</t>
  </si>
  <si>
    <t>宮川有紀</t>
  </si>
  <si>
    <t>株式会社サンコ－</t>
  </si>
  <si>
    <t>重永勉</t>
  </si>
  <si>
    <t>德永豊</t>
  </si>
  <si>
    <t>園田由美</t>
  </si>
  <si>
    <t>田上優基</t>
  </si>
  <si>
    <t>橋本勇介</t>
  </si>
  <si>
    <t>山崎真一</t>
  </si>
  <si>
    <t>株式会社力邦</t>
  </si>
  <si>
    <t>有限会社信和メディカルサービス</t>
  </si>
  <si>
    <t>有限会社タバラ</t>
  </si>
  <si>
    <t>有限会社有明総業</t>
  </si>
  <si>
    <t>有限会社山路</t>
  </si>
  <si>
    <t>玉名農業協同組合</t>
  </si>
  <si>
    <t>有限会社志力食品産業</t>
  </si>
  <si>
    <t>株式会社シェフコ</t>
  </si>
  <si>
    <t>株式会社八起フードサービス</t>
  </si>
  <si>
    <t>株式会社ＭＩＴＯＲＩ</t>
  </si>
  <si>
    <t>有限会社フレッシュミ－ト宮本</t>
  </si>
  <si>
    <t>渡邊マスミ</t>
  </si>
  <si>
    <t>中村亜司雄</t>
  </si>
  <si>
    <t>右ノ子啓二</t>
  </si>
  <si>
    <t>宮畑聡</t>
  </si>
  <si>
    <t>緒方礼子</t>
  </si>
  <si>
    <t>三宮弘美</t>
  </si>
  <si>
    <t>三次美養子</t>
  </si>
  <si>
    <t>上杉博憲</t>
  </si>
  <si>
    <t>野田正孝</t>
  </si>
  <si>
    <t>矢野公憲</t>
  </si>
  <si>
    <t>髙村寿々代</t>
  </si>
  <si>
    <t>岡田千鶴</t>
  </si>
  <si>
    <t>松木亮</t>
  </si>
  <si>
    <t>有限会社ス－パ－井上</t>
  </si>
  <si>
    <t>福田栄子</t>
  </si>
  <si>
    <t>岡田宏</t>
  </si>
  <si>
    <t>坂本浩一</t>
  </si>
  <si>
    <t>株式会社栗山温泉</t>
  </si>
  <si>
    <t>竹下義雄</t>
  </si>
  <si>
    <t>?良子</t>
  </si>
  <si>
    <t>株式会社Ｏｏｋｉ</t>
  </si>
  <si>
    <t>塩山食品株式会社</t>
  </si>
  <si>
    <t>花見文夫</t>
  </si>
  <si>
    <t>有限会社九州レジャ－産業</t>
  </si>
  <si>
    <t>有限会社サカイ</t>
  </si>
  <si>
    <t>株式会社菜根譚フーズ</t>
  </si>
  <si>
    <t>株式会社ベリー＆ベリー</t>
  </si>
  <si>
    <t>ウオクニ株式会社</t>
  </si>
  <si>
    <t>本村マユミ</t>
  </si>
  <si>
    <t>宮本マサ子</t>
  </si>
  <si>
    <t>寺田洋子</t>
  </si>
  <si>
    <t>福田佐惠子</t>
  </si>
  <si>
    <t>加藤田修</t>
  </si>
  <si>
    <t>入江公英</t>
  </si>
  <si>
    <t>名阪食品株式会社</t>
  </si>
  <si>
    <t>濱田康行</t>
  </si>
  <si>
    <t>伊藤民雄</t>
  </si>
  <si>
    <t>日巻邦子</t>
  </si>
  <si>
    <t>成德三千代</t>
  </si>
  <si>
    <t>開勝年</t>
  </si>
  <si>
    <t>有限会社柴尾酒店</t>
  </si>
  <si>
    <t>久留米ヤクルト販売株式会社</t>
  </si>
  <si>
    <t>中九州観光株式会社</t>
  </si>
  <si>
    <t>株式会社チキン食品</t>
  </si>
  <si>
    <t>松田玉緒</t>
  </si>
  <si>
    <t>水田貴大</t>
  </si>
  <si>
    <t>西田雅也</t>
  </si>
  <si>
    <t>石口雄次</t>
  </si>
  <si>
    <t>黒木京子</t>
  </si>
  <si>
    <t>花の香酒造株式会社</t>
  </si>
  <si>
    <t>有限会社高木食品</t>
  </si>
  <si>
    <t>西田鈴世</t>
  </si>
  <si>
    <t>米川博子</t>
  </si>
  <si>
    <t>中野雄一郎</t>
  </si>
  <si>
    <t>株式会社ガウラ</t>
  </si>
  <si>
    <t>池上功一郎</t>
  </si>
  <si>
    <t>NPO法人　スローすてっぷ</t>
  </si>
  <si>
    <t>池田武</t>
  </si>
  <si>
    <t>西島産業有限会社</t>
  </si>
  <si>
    <t>有限会社藤村海苔</t>
  </si>
  <si>
    <t>有限会社　霜上製菓</t>
  </si>
  <si>
    <t>有限会社　池端うずら園</t>
  </si>
  <si>
    <t>有限会社荒木商会</t>
  </si>
  <si>
    <t>有限会社ピーエッチピー</t>
  </si>
  <si>
    <t>合資会社小川文華堂</t>
  </si>
  <si>
    <t>前畑美幸</t>
  </si>
  <si>
    <t>西野房雄</t>
  </si>
  <si>
    <t>河原珠子</t>
  </si>
  <si>
    <t>松本忠植</t>
  </si>
  <si>
    <t>新村保代</t>
  </si>
  <si>
    <t>前本アキヨ</t>
  </si>
  <si>
    <t>德永達治郎</t>
  </si>
  <si>
    <t>有限会社　ジェイエム</t>
  </si>
  <si>
    <t>西島純一</t>
  </si>
  <si>
    <t>竹島孝二</t>
  </si>
  <si>
    <t>有限会社那古井館</t>
  </si>
  <si>
    <t>本田収</t>
  </si>
  <si>
    <t>有限会社　蒲池畜産</t>
  </si>
  <si>
    <t>坂本龍子</t>
  </si>
  <si>
    <t>佐藤博明</t>
  </si>
  <si>
    <t>久野文郎</t>
  </si>
  <si>
    <t>福山頒</t>
  </si>
  <si>
    <t>有限会社藤岡商店</t>
  </si>
  <si>
    <t>有限会社エヌティワイズ</t>
  </si>
  <si>
    <t>株式会社　ミールマックス</t>
  </si>
  <si>
    <t>ドムス企画有限会社</t>
  </si>
  <si>
    <t>本田信幸</t>
  </si>
  <si>
    <t>井上敦</t>
  </si>
  <si>
    <t>植木悠</t>
  </si>
  <si>
    <t>生田末人</t>
  </si>
  <si>
    <t>荒木晃</t>
  </si>
  <si>
    <t>入江貴則</t>
  </si>
  <si>
    <t>古城義郎</t>
  </si>
  <si>
    <t>田中輝明</t>
  </si>
  <si>
    <t>浜崎京子</t>
  </si>
  <si>
    <t>加藤絹代</t>
  </si>
  <si>
    <t>田代百合子</t>
  </si>
  <si>
    <t>岩谷祐二</t>
  </si>
  <si>
    <t>有限会社福田食品</t>
  </si>
  <si>
    <t>永野スミ子</t>
  </si>
  <si>
    <t>溝口盛郷</t>
  </si>
  <si>
    <t>社会福祉法人若葉会</t>
  </si>
  <si>
    <t>鈴木和美</t>
  </si>
  <si>
    <t>有限会社　かがし屋</t>
  </si>
  <si>
    <t>小山浩泰</t>
  </si>
  <si>
    <t>山口隆典</t>
  </si>
  <si>
    <t>田上裕美</t>
  </si>
  <si>
    <t>斉藤みえ子</t>
  </si>
  <si>
    <t>学校法人玉名白梅学園</t>
  </si>
  <si>
    <t>大石育美</t>
  </si>
  <si>
    <t>大野和也</t>
  </si>
  <si>
    <t>大田黒敦</t>
  </si>
  <si>
    <t>株式会社１ｓｔ</t>
  </si>
  <si>
    <t>吉永みさ</t>
  </si>
  <si>
    <t>株式会社　パワフルライフ</t>
  </si>
  <si>
    <t>Hitz総合サービス株式会社</t>
  </si>
  <si>
    <t>有限会社　丸信産業</t>
  </si>
  <si>
    <t>西川博幸</t>
  </si>
  <si>
    <t>株式会社新開商店</t>
  </si>
  <si>
    <t>株式会社　ありす</t>
  </si>
  <si>
    <t>濵田成伸</t>
  </si>
  <si>
    <t>金本末男</t>
  </si>
  <si>
    <t>立本宏枝</t>
  </si>
  <si>
    <t>広川正行</t>
  </si>
  <si>
    <t>山野サヨ子</t>
  </si>
  <si>
    <t>五郎丸光成</t>
  </si>
  <si>
    <t>山中由美子</t>
  </si>
  <si>
    <t>宮﨑百樹</t>
  </si>
  <si>
    <t>田尻義晴</t>
  </si>
  <si>
    <t>伊藤和昭</t>
  </si>
  <si>
    <t>窪田浩祐</t>
  </si>
  <si>
    <t>坂田秀利</t>
  </si>
  <si>
    <t>原久勝</t>
  </si>
  <si>
    <t>小林陵子</t>
  </si>
  <si>
    <t>坂本昭美</t>
  </si>
  <si>
    <t>田中ルミ</t>
  </si>
  <si>
    <t>奈良原美代子</t>
  </si>
  <si>
    <t>橋本伸介</t>
  </si>
  <si>
    <t>八石節子</t>
  </si>
  <si>
    <t>佐藤安彦</t>
  </si>
  <si>
    <t>前田惣一郎</t>
  </si>
  <si>
    <t>久冨愼吾</t>
  </si>
  <si>
    <t>西坂キミエ</t>
  </si>
  <si>
    <t>岩紀久男</t>
  </si>
  <si>
    <t>吉丸トキ代</t>
  </si>
  <si>
    <t>株式会社　ブライト</t>
  </si>
  <si>
    <t>有限会社　斉藤テックグループ</t>
  </si>
  <si>
    <t>大橋俊郎</t>
  </si>
  <si>
    <t>北野勝二</t>
  </si>
  <si>
    <t>森野八重子</t>
  </si>
  <si>
    <t>有限会社サカグチ</t>
  </si>
  <si>
    <t>内野海産株式会社</t>
  </si>
  <si>
    <t>赤川公広</t>
  </si>
  <si>
    <t>株式会社　藤九リテール</t>
  </si>
  <si>
    <t>株式会社　コメリ</t>
  </si>
  <si>
    <t>有限会社　さん市水産</t>
  </si>
  <si>
    <t>北川忠久</t>
  </si>
  <si>
    <t>東公明</t>
  </si>
  <si>
    <t>カラル　ミンパルサド</t>
  </si>
  <si>
    <t>今井早苗</t>
  </si>
  <si>
    <t>一般社団法人ぷらっとぎょくとう</t>
  </si>
  <si>
    <t>山田展大</t>
  </si>
  <si>
    <t>株式会社　大乾</t>
  </si>
  <si>
    <t>内藤正太郎</t>
  </si>
  <si>
    <t>田尻太一</t>
  </si>
  <si>
    <t>蓮尾敏雄</t>
  </si>
  <si>
    <t>吉永謙二</t>
  </si>
  <si>
    <t>合同会社麺家いっぽう</t>
  </si>
  <si>
    <t>杉本圭</t>
  </si>
  <si>
    <t>蓮華院誕生寺</t>
  </si>
  <si>
    <t>まごころ食託宮崎株式会社</t>
  </si>
  <si>
    <t>株式会社優食工房</t>
  </si>
  <si>
    <t>小篠知可子</t>
  </si>
  <si>
    <t>株式会社しずく屋</t>
  </si>
  <si>
    <t>ＮＰＯ法人　まちくらネットワーク熊本</t>
  </si>
  <si>
    <t>土井優香</t>
  </si>
  <si>
    <t>水本英樹</t>
  </si>
  <si>
    <t>石本匠</t>
  </si>
  <si>
    <t>株式会社明治元気牛乳</t>
  </si>
  <si>
    <t>七洋物産株式会社</t>
  </si>
  <si>
    <t>有限会社　ヨネクス</t>
  </si>
  <si>
    <t>西村奈美子</t>
  </si>
  <si>
    <t>中山憲征</t>
  </si>
  <si>
    <t>深見幸子</t>
  </si>
  <si>
    <t>中島製麺株式会社</t>
  </si>
  <si>
    <t>株式会社中川本店</t>
  </si>
  <si>
    <t>安田弘美</t>
  </si>
  <si>
    <t>かねくら株式会社</t>
  </si>
  <si>
    <t>金丸通</t>
  </si>
  <si>
    <t>境野安広</t>
  </si>
  <si>
    <t>大津智博</t>
  </si>
  <si>
    <t>藤本尚哉</t>
  </si>
  <si>
    <t>菅原秀樹</t>
  </si>
  <si>
    <t>島添茂子</t>
  </si>
  <si>
    <t>坂本公司</t>
  </si>
  <si>
    <t>株式会社　K・Tカンパニー</t>
  </si>
  <si>
    <t>眞弓亮司</t>
  </si>
  <si>
    <t>木山聖次</t>
  </si>
  <si>
    <t>西村紀代</t>
  </si>
  <si>
    <t>寺本静子</t>
  </si>
  <si>
    <t>中川海苔株式会社</t>
  </si>
  <si>
    <t>大﨑盛重</t>
  </si>
  <si>
    <t>島野房子</t>
  </si>
  <si>
    <t>新居勲</t>
  </si>
  <si>
    <t>只隈吉彦</t>
  </si>
  <si>
    <t>有限会社フードサポート</t>
  </si>
  <si>
    <t>横田いく子</t>
  </si>
  <si>
    <t>井島ニオ</t>
  </si>
  <si>
    <t>有限会社フクハル百貨店</t>
  </si>
  <si>
    <t>株式会社　エイトライズ</t>
  </si>
  <si>
    <t>柿内てるよ</t>
  </si>
  <si>
    <t>川内樹代</t>
  </si>
  <si>
    <t>三原末子</t>
  </si>
  <si>
    <t>中村芳子</t>
  </si>
  <si>
    <t>今村誠也</t>
  </si>
  <si>
    <t>有限会社　華　正</t>
  </si>
  <si>
    <t>有限会社　向商会</t>
  </si>
  <si>
    <t>有限会社　イムタ</t>
  </si>
  <si>
    <t>有限会社田中彦二商店</t>
  </si>
  <si>
    <t>前田啓次</t>
  </si>
  <si>
    <t>有限会社寅蔵</t>
  </si>
  <si>
    <t>株式会社若新</t>
  </si>
  <si>
    <t>株式会社　敏一産業</t>
  </si>
  <si>
    <t>有限会社膳リミテッド</t>
  </si>
  <si>
    <t>有限会社　新高企画</t>
  </si>
  <si>
    <t>株式会社グリーンハウスフーズ</t>
  </si>
  <si>
    <t>株式会社江戸一</t>
  </si>
  <si>
    <t>浜勝　株式会社</t>
  </si>
  <si>
    <t>社会福祉法人　荒尾市社会福祉協議会</t>
  </si>
  <si>
    <t>株式会社アグリスGQ</t>
  </si>
  <si>
    <t>米村龍一</t>
  </si>
  <si>
    <t>川口司</t>
  </si>
  <si>
    <t>川口千鶴子</t>
  </si>
  <si>
    <t>梅﨑久司</t>
  </si>
  <si>
    <t>西川洋海</t>
  </si>
  <si>
    <t>株式会社　庄屋フードシステム</t>
  </si>
  <si>
    <t>馬見塚淳子</t>
  </si>
  <si>
    <t>蔵本絹子</t>
  </si>
  <si>
    <t>田上實信</t>
  </si>
  <si>
    <t>石橋友子</t>
  </si>
  <si>
    <t>鳥飼利治</t>
  </si>
  <si>
    <t>船津啓子</t>
  </si>
  <si>
    <t>安東レアル・アヴァンサール株式会社</t>
  </si>
  <si>
    <t>農業生産法人株式会社高椋畜産</t>
  </si>
  <si>
    <t>株式会社エム・ケイ・ケミカル</t>
  </si>
  <si>
    <t>河原浩司</t>
  </si>
  <si>
    <t>グリーンホスピタリティフードマネジメント株式会社</t>
  </si>
  <si>
    <t>有限会社　健康屋本舗</t>
  </si>
  <si>
    <t>松﨑章子</t>
  </si>
  <si>
    <t>松葉由美子</t>
  </si>
  <si>
    <t>河野健一</t>
  </si>
  <si>
    <t>佐藤幸一</t>
  </si>
  <si>
    <t>日本水神株式会社</t>
  </si>
  <si>
    <t>山中孝紀</t>
  </si>
  <si>
    <t>菊川一美</t>
  </si>
  <si>
    <t>甲斐美惠</t>
  </si>
  <si>
    <t>中川雄介</t>
  </si>
  <si>
    <t>東早苗</t>
  </si>
  <si>
    <t>堀本誠也</t>
  </si>
  <si>
    <t>大津栄子</t>
  </si>
  <si>
    <t>松下裕次郎</t>
  </si>
  <si>
    <t>古賀祐介</t>
  </si>
  <si>
    <t>株式会社エイチスリーサポート</t>
  </si>
  <si>
    <t>有限会社　藤膳</t>
  </si>
  <si>
    <t>髙本二三男</t>
  </si>
  <si>
    <t>大森恵美子</t>
  </si>
  <si>
    <t>前渕優一</t>
  </si>
  <si>
    <t>香月四郎</t>
  </si>
  <si>
    <t>德山達也</t>
  </si>
  <si>
    <t>有限会社クロレラプレット</t>
  </si>
  <si>
    <t>有限会社長崎屋</t>
  </si>
  <si>
    <t>有限会社トミ・ナカムラ</t>
  </si>
  <si>
    <t>藤本浩二</t>
  </si>
  <si>
    <t>寺本哲也</t>
  </si>
  <si>
    <t>井本眞紀</t>
  </si>
  <si>
    <t>株式会社リリーフ</t>
  </si>
  <si>
    <t>西川美水</t>
  </si>
  <si>
    <t>グリーンランドリゾート株式会社</t>
  </si>
  <si>
    <t>株式会社アニマート</t>
  </si>
  <si>
    <t>松本純子</t>
  </si>
  <si>
    <t>船津澄隆</t>
  </si>
  <si>
    <t>山口耕生</t>
  </si>
  <si>
    <t>柿原雅子</t>
  </si>
  <si>
    <t>橋本潔明</t>
  </si>
  <si>
    <t>鹿田行俊</t>
  </si>
  <si>
    <t>高木學</t>
  </si>
  <si>
    <t>有限会社　野口食品</t>
  </si>
  <si>
    <t>株式会社　花泉</t>
  </si>
  <si>
    <t>荒木宣子</t>
  </si>
  <si>
    <t>五郎丸翔太</t>
  </si>
  <si>
    <t>吉武泰代</t>
  </si>
  <si>
    <t>ASIA貿易合同会社</t>
  </si>
  <si>
    <t>寺本信弘</t>
  </si>
  <si>
    <t>前島律男</t>
  </si>
  <si>
    <t>前中梨乃</t>
  </si>
  <si>
    <t>株式会社　無岐乃古</t>
  </si>
  <si>
    <t>平川真弓</t>
  </si>
  <si>
    <t>大野髙志</t>
  </si>
  <si>
    <t>西方昭夫</t>
  </si>
  <si>
    <t>有明リゾートシティ株式会社</t>
  </si>
  <si>
    <t>小北カズ子</t>
  </si>
  <si>
    <t>田上奈緒美</t>
  </si>
  <si>
    <t>磯部明智</t>
  </si>
  <si>
    <t>有限会社ライズセットクリエイティブ</t>
  </si>
  <si>
    <t>有限会社南九州理研</t>
  </si>
  <si>
    <t>株式会社　モンテローザフーズ</t>
  </si>
  <si>
    <t>木村英二</t>
  </si>
  <si>
    <t>山口千春</t>
  </si>
  <si>
    <t>古賀妙子</t>
  </si>
  <si>
    <t>磯野祐子</t>
  </si>
  <si>
    <t>有田正</t>
  </si>
  <si>
    <t>有限会社　平田商店</t>
  </si>
  <si>
    <t>村上明彦</t>
  </si>
  <si>
    <t>株式会社日本海水</t>
  </si>
  <si>
    <t>久保田満</t>
  </si>
  <si>
    <t>井上輝代</t>
  </si>
  <si>
    <t>北原俊英</t>
  </si>
  <si>
    <t>小川孝志</t>
  </si>
  <si>
    <t>有限会社　ＳＰＩＣＥコーポレーション</t>
  </si>
  <si>
    <t>宮崎美雪</t>
  </si>
  <si>
    <t>有限会社寿司富</t>
  </si>
  <si>
    <t>有限会社寿司大関</t>
  </si>
  <si>
    <t>西田和秀</t>
  </si>
  <si>
    <t>須佐美萬太郎</t>
  </si>
  <si>
    <t>白濵道代</t>
  </si>
  <si>
    <t>瀬崎敏矢</t>
  </si>
  <si>
    <t>大野恭子</t>
  </si>
  <si>
    <t>合名会社上村佃煮製造所</t>
  </si>
  <si>
    <t>上土井由美</t>
  </si>
  <si>
    <t>株式会社マルキョウ</t>
  </si>
  <si>
    <t>濱﨑一己</t>
  </si>
  <si>
    <t>新居千菜美</t>
  </si>
  <si>
    <t>田上マサ子</t>
  </si>
  <si>
    <t>黒田幸</t>
  </si>
  <si>
    <t>宇佐妙子</t>
  </si>
  <si>
    <t>牛島ミユキ</t>
  </si>
  <si>
    <t>磯田昌子</t>
  </si>
  <si>
    <t>竹内恵</t>
  </si>
  <si>
    <t>吉田道子</t>
  </si>
  <si>
    <t>小磯一郎</t>
  </si>
  <si>
    <t>宮本隆幸</t>
  </si>
  <si>
    <t>藤田カヅ代</t>
  </si>
  <si>
    <t>可徳修一郎</t>
  </si>
  <si>
    <t>今上隆</t>
  </si>
  <si>
    <t>久村將美</t>
  </si>
  <si>
    <t>中坂ミツル</t>
  </si>
  <si>
    <t>池本スミエ</t>
  </si>
  <si>
    <t>岡本尋子</t>
  </si>
  <si>
    <t>本田眞二</t>
  </si>
  <si>
    <t>津留辰広</t>
  </si>
  <si>
    <t>甲斐村秀昭</t>
  </si>
  <si>
    <t>池田久美子</t>
  </si>
  <si>
    <t>渡邊ヨシ子</t>
  </si>
  <si>
    <t>社会福祉法人るぴなす会</t>
  </si>
  <si>
    <t>楠岡浩美</t>
  </si>
  <si>
    <t>近延正</t>
  </si>
  <si>
    <t>津留満彦</t>
  </si>
  <si>
    <t>古川英樹</t>
  </si>
  <si>
    <t>河野タエ子</t>
  </si>
  <si>
    <t>坂西重利</t>
  </si>
  <si>
    <t>有限会社福丸</t>
  </si>
  <si>
    <t>緒方道平</t>
  </si>
  <si>
    <t>津留一清</t>
  </si>
  <si>
    <t>清田順子</t>
  </si>
  <si>
    <t>髙田光代</t>
  </si>
  <si>
    <t>木村誠祐</t>
  </si>
  <si>
    <t>船津昭進</t>
  </si>
  <si>
    <t>株式会社TOUEN</t>
  </si>
  <si>
    <t>有限会社　アイランドフーズ</t>
  </si>
  <si>
    <t>五郎丸純</t>
  </si>
  <si>
    <t>植田竜平</t>
  </si>
  <si>
    <t>丁勇史</t>
  </si>
  <si>
    <t>西濱隆雄</t>
  </si>
  <si>
    <t>藤井洋</t>
  </si>
  <si>
    <t>森木加奈子</t>
  </si>
  <si>
    <t>福田公平</t>
  </si>
  <si>
    <t>株式会社アース・セービング</t>
  </si>
  <si>
    <t>島野勝哉</t>
  </si>
  <si>
    <t>濱野秀人</t>
  </si>
  <si>
    <t>荒尾オリーブファーム合同会社</t>
  </si>
  <si>
    <t>境照子</t>
  </si>
  <si>
    <t>株式会社ドラッグイレブン</t>
  </si>
  <si>
    <t>井藤由美</t>
  </si>
  <si>
    <t>植村康寛</t>
  </si>
  <si>
    <t>有限会社アイティ企画</t>
  </si>
  <si>
    <t>大原秀子</t>
  </si>
  <si>
    <t>野口典</t>
  </si>
  <si>
    <t>株式会社華興物産</t>
  </si>
  <si>
    <t>徳山竹子</t>
  </si>
  <si>
    <t>中川義廣</t>
  </si>
  <si>
    <t>株式会社ホテルしらさぎ</t>
  </si>
  <si>
    <t>牧数馬</t>
  </si>
  <si>
    <t>飯塚一浩</t>
  </si>
  <si>
    <t>有限会社スミタ</t>
  </si>
  <si>
    <t>二階堂輝男</t>
  </si>
  <si>
    <t>横山大輔</t>
  </si>
  <si>
    <t>坂本勝美</t>
  </si>
  <si>
    <t>猪古勝幸</t>
  </si>
  <si>
    <t>有限会社　ファミリーレストラン　大門</t>
  </si>
  <si>
    <t>坂梨誠一</t>
  </si>
  <si>
    <t>有限会社　八芳園</t>
  </si>
  <si>
    <t>髙嵜光史</t>
  </si>
  <si>
    <t>大浜義久</t>
  </si>
  <si>
    <t>伊藤武</t>
  </si>
  <si>
    <t>株式会社キングミート販売</t>
  </si>
  <si>
    <t>嶋添千明</t>
  </si>
  <si>
    <t>古川義明</t>
  </si>
  <si>
    <t>西日本高速道路リテール株式会社</t>
  </si>
  <si>
    <t>株式会社　武双庵</t>
  </si>
  <si>
    <t>猿渡隆子</t>
  </si>
  <si>
    <t>片山悦子</t>
  </si>
  <si>
    <t>田嶋小百合</t>
  </si>
  <si>
    <t>稲田淳子</t>
  </si>
  <si>
    <t>上田昌子</t>
  </si>
  <si>
    <t>松原正明</t>
  </si>
  <si>
    <t>農業生産法人（有）大矢野原農場</t>
  </si>
  <si>
    <t>吉本隆夫</t>
  </si>
  <si>
    <t>福田朋子</t>
  </si>
  <si>
    <t>大城信次</t>
  </si>
  <si>
    <t>森田浩章</t>
  </si>
  <si>
    <t>中島相互</t>
  </si>
  <si>
    <t>中村文彦</t>
  </si>
  <si>
    <t>木山敦子</t>
  </si>
  <si>
    <t>冨田真由美</t>
  </si>
  <si>
    <t>松田美恵子</t>
  </si>
  <si>
    <t>島昌昭</t>
  </si>
  <si>
    <t>星千恵</t>
  </si>
  <si>
    <t>納富裕之</t>
  </si>
  <si>
    <t>有限会社梅崎</t>
  </si>
  <si>
    <t>長谷川美弥子</t>
  </si>
  <si>
    <t>山口元一</t>
  </si>
  <si>
    <t>坂口実穂</t>
  </si>
  <si>
    <t>株式会社湯の郷</t>
  </si>
  <si>
    <t>荒尾漁業協同組合</t>
  </si>
  <si>
    <t>菊本美登里</t>
  </si>
  <si>
    <t>宮村勲</t>
  </si>
  <si>
    <t>五木食品株式会社</t>
  </si>
  <si>
    <t>邦華INT'L  TRADING株式会社</t>
  </si>
  <si>
    <t>平田富子</t>
  </si>
  <si>
    <t>坂本ミツ子</t>
  </si>
  <si>
    <t>有限会社毎日新聞荒尾サービスセンター</t>
  </si>
  <si>
    <t>福島史乃</t>
  </si>
  <si>
    <t>リーインターナショナルグループ有限会社</t>
  </si>
  <si>
    <t>グローバル食品株式会社</t>
  </si>
  <si>
    <t>田上一隆</t>
  </si>
  <si>
    <t>井手晴美</t>
  </si>
  <si>
    <t>橋本望</t>
  </si>
  <si>
    <t>島嵜晴子</t>
  </si>
  <si>
    <t>株式会社セイブ大牟田</t>
  </si>
  <si>
    <t>特定非営利活動法人　地域たすけあいの会</t>
  </si>
  <si>
    <t>株式会社PIZZAREVO</t>
  </si>
  <si>
    <t>古賀智之</t>
  </si>
  <si>
    <t>星子遥</t>
  </si>
  <si>
    <t>株式会社フォーシーズ</t>
  </si>
  <si>
    <t>石橋憧真</t>
  </si>
  <si>
    <t>友納輝樹</t>
  </si>
  <si>
    <t>ものがたりＪＡＰＡＮ株式会社</t>
  </si>
  <si>
    <t>師富慶太朗</t>
  </si>
  <si>
    <t>井上里子</t>
  </si>
  <si>
    <t>西川朋児</t>
  </si>
  <si>
    <t>平見毅</t>
  </si>
  <si>
    <t>熊本ネクストソサエティ株式会社</t>
  </si>
  <si>
    <t>株式会社MANADOKIA</t>
  </si>
  <si>
    <t>有限会社玉杵名夢工房</t>
  </si>
  <si>
    <t>濱口早苗</t>
  </si>
  <si>
    <t>稗島寛浩</t>
  </si>
  <si>
    <t>徳永凱昭</t>
  </si>
  <si>
    <t>前廣能彦</t>
  </si>
  <si>
    <t>有限会社オーム牛乳荒尾販売所</t>
  </si>
  <si>
    <t>開博文</t>
  </si>
  <si>
    <t>一木繁治</t>
  </si>
  <si>
    <t>松尾安二</t>
  </si>
  <si>
    <t>小林貴昭</t>
  </si>
  <si>
    <t>知井康水</t>
  </si>
  <si>
    <t>河村幸江</t>
  </si>
  <si>
    <t>宮永マス子</t>
  </si>
  <si>
    <t>高木孝治</t>
  </si>
  <si>
    <t>松永優子</t>
  </si>
  <si>
    <t>清島建生</t>
  </si>
  <si>
    <t>嶋田寛司</t>
  </si>
  <si>
    <t>品川真輝</t>
  </si>
  <si>
    <t>有限会社室内装飾ウエダ</t>
  </si>
  <si>
    <t>冨永貴文</t>
  </si>
  <si>
    <t>有限会社　善</t>
  </si>
  <si>
    <t>前田静</t>
  </si>
  <si>
    <t>坂上修</t>
  </si>
  <si>
    <t>有富太美</t>
  </si>
  <si>
    <t>鶴岡勇二</t>
  </si>
  <si>
    <t>柿添幸也</t>
  </si>
  <si>
    <t>アジル株式会社</t>
  </si>
  <si>
    <t>井田敏明</t>
  </si>
  <si>
    <t>清田峯子</t>
  </si>
  <si>
    <t>溝口公平</t>
  </si>
  <si>
    <t>合同会社　ｌｅａｆ</t>
  </si>
  <si>
    <t>髙尾七津子</t>
  </si>
  <si>
    <t>本田良二</t>
  </si>
  <si>
    <t>佐藤みつか</t>
  </si>
  <si>
    <t>有限会社肥後ッ子</t>
  </si>
  <si>
    <t>井上榮子</t>
  </si>
  <si>
    <t>濱崎季子</t>
  </si>
  <si>
    <t>株式会社創健</t>
  </si>
  <si>
    <t>原義幸</t>
  </si>
  <si>
    <t>坂口正治</t>
  </si>
  <si>
    <t>株式会社セブン－イレブン・ジャパン</t>
  </si>
  <si>
    <t>株式会社全国チェーン竜鳳</t>
  </si>
  <si>
    <t>大城真一</t>
  </si>
  <si>
    <t>打越洋子</t>
  </si>
  <si>
    <t>寺澤弘已</t>
  </si>
  <si>
    <t>成冨茂行</t>
  </si>
  <si>
    <t>中村希利奈</t>
  </si>
  <si>
    <t>株式会社クリエイト</t>
  </si>
  <si>
    <t>株式会社有明共栄</t>
  </si>
  <si>
    <t>井下忠俊</t>
  </si>
  <si>
    <t>中尾昌昇</t>
  </si>
  <si>
    <t>安陵永浩</t>
  </si>
  <si>
    <t>大下大輔</t>
  </si>
  <si>
    <t>武田李歩</t>
  </si>
  <si>
    <t>藤間敦司（WILLPOWER）</t>
  </si>
  <si>
    <t>斉藤瞳</t>
  </si>
  <si>
    <t>那須涼</t>
  </si>
  <si>
    <t>合名会社セゾン</t>
  </si>
  <si>
    <t>永島恵子</t>
  </si>
  <si>
    <t>山下肇</t>
  </si>
  <si>
    <t>鎌田たつえ</t>
  </si>
  <si>
    <t>宮田明志</t>
  </si>
  <si>
    <t>荒川康広</t>
  </si>
  <si>
    <t>松嶋一博</t>
  </si>
  <si>
    <t>森川直美</t>
  </si>
  <si>
    <t>大野眞弘</t>
  </si>
  <si>
    <t>黒田浩子</t>
  </si>
  <si>
    <t>島崎一惠</t>
  </si>
  <si>
    <t>永栄貿易株式会社</t>
  </si>
  <si>
    <t>有限会社万幸堂</t>
  </si>
  <si>
    <t>猿渡正臣</t>
  </si>
  <si>
    <t>一般財団法人たまな創生館</t>
  </si>
  <si>
    <t>前田優</t>
  </si>
  <si>
    <t>山口理絵</t>
  </si>
  <si>
    <t>株式会社　キュリアス</t>
  </si>
  <si>
    <t>株式会社N-ONE企画</t>
  </si>
  <si>
    <t>林田知春</t>
  </si>
  <si>
    <t>濱﨑慎太郎</t>
  </si>
  <si>
    <t>坂田ミヤ子</t>
  </si>
  <si>
    <t>髙橋元一</t>
  </si>
  <si>
    <t>南関町商工会</t>
  </si>
  <si>
    <t>城範昭</t>
  </si>
  <si>
    <t>下津正男</t>
  </si>
  <si>
    <t>村中寛</t>
  </si>
  <si>
    <t>深草テイコ</t>
  </si>
  <si>
    <t>新野尾登</t>
  </si>
  <si>
    <t>富田雅美</t>
  </si>
  <si>
    <t>相馬和美</t>
  </si>
  <si>
    <t>有限会社矢田部薬局</t>
  </si>
  <si>
    <t>渡邊悟</t>
  </si>
  <si>
    <t>有限会社ひきの荘</t>
  </si>
  <si>
    <t>佐野喜子</t>
  </si>
  <si>
    <t>柳田孝行</t>
  </si>
  <si>
    <t>森山秀秋</t>
  </si>
  <si>
    <t>三嶋邦子</t>
  </si>
  <si>
    <t>上田絹代</t>
  </si>
  <si>
    <t>池田忠</t>
  </si>
  <si>
    <t>福山正英</t>
  </si>
  <si>
    <t>荒木京子</t>
  </si>
  <si>
    <t>猿渡恭一</t>
  </si>
  <si>
    <t>井上正隆</t>
  </si>
  <si>
    <t>上原伸廣</t>
  </si>
  <si>
    <t>飯田光司</t>
  </si>
  <si>
    <t>Ｌavien Cherie 株式会社</t>
  </si>
  <si>
    <t>株式会社フジカンパニー</t>
  </si>
  <si>
    <t>右田桂郷</t>
  </si>
  <si>
    <t>前田耕太</t>
  </si>
  <si>
    <t>上田恵子</t>
  </si>
  <si>
    <t>株式会社　ＬＥＯＣ</t>
  </si>
  <si>
    <t>東昭男</t>
  </si>
  <si>
    <t>三松真由美</t>
  </si>
  <si>
    <t>田上紘一</t>
  </si>
  <si>
    <t>新九協同株式会社</t>
  </si>
  <si>
    <t>株式会社ハークスレイ</t>
  </si>
  <si>
    <t>高本雅春</t>
  </si>
  <si>
    <t>株式会社楽園</t>
  </si>
  <si>
    <t>宮部久也</t>
  </si>
  <si>
    <t>門田勇気</t>
  </si>
  <si>
    <t>田中秀督</t>
  </si>
  <si>
    <t>宮田多嘉志</t>
  </si>
  <si>
    <t>株式会社　カワサキ</t>
  </si>
  <si>
    <t>西村幸</t>
  </si>
  <si>
    <t>株式会社　アイグラン</t>
  </si>
  <si>
    <t>髙場まどか</t>
  </si>
  <si>
    <t>住田寛</t>
  </si>
  <si>
    <t>株式会社キッチンアイ</t>
  </si>
  <si>
    <t>一般財団法人中井博愛福祉協会</t>
  </si>
  <si>
    <t>有限会社九州中央観光センター</t>
  </si>
  <si>
    <t>丸山一帆</t>
  </si>
  <si>
    <t>宮本麗菜</t>
  </si>
  <si>
    <t>德永康之</t>
  </si>
  <si>
    <t>有限会社エイペックス</t>
  </si>
  <si>
    <t>株式会社アメニティ</t>
  </si>
  <si>
    <t>平島新</t>
  </si>
  <si>
    <t>株式会社ドゥーエル</t>
  </si>
  <si>
    <t>久木原武</t>
  </si>
  <si>
    <t>萩原博</t>
  </si>
  <si>
    <t>住本直也</t>
  </si>
  <si>
    <t>鴨川幸二</t>
  </si>
  <si>
    <t>西田理</t>
  </si>
  <si>
    <t>坂上義明</t>
  </si>
  <si>
    <t>古澤良味</t>
  </si>
  <si>
    <t>深川浩治</t>
  </si>
  <si>
    <t>夘野木史郎</t>
  </si>
  <si>
    <t>坂田晴美</t>
  </si>
  <si>
    <t>安田忠司</t>
  </si>
  <si>
    <t>下村彩花</t>
  </si>
  <si>
    <t>上森玉青</t>
  </si>
  <si>
    <t>横枕美穂</t>
  </si>
  <si>
    <t>土山真吾</t>
  </si>
  <si>
    <t>第一製網株式会社</t>
  </si>
  <si>
    <t>目野トヨ子</t>
  </si>
  <si>
    <t>株式会社　玉名魚市場</t>
  </si>
  <si>
    <t>櫻井恵悟</t>
  </si>
  <si>
    <t>中尾美津代</t>
  </si>
  <si>
    <t>近藤実輝</t>
  </si>
  <si>
    <t>玉杵名観光株式会社</t>
  </si>
  <si>
    <t>丸田日出子</t>
  </si>
  <si>
    <t>社会福祉法人荒尾市社会福祉事業団</t>
  </si>
  <si>
    <t>川原吉美子</t>
  </si>
  <si>
    <t>家入美紀</t>
  </si>
  <si>
    <t>井手口秀子</t>
  </si>
  <si>
    <t>田上富博</t>
  </si>
  <si>
    <t>平野靖典</t>
  </si>
  <si>
    <t>有限会社　金峰園</t>
  </si>
  <si>
    <t>ノースロード株式会社</t>
  </si>
  <si>
    <t>サウスロード株式会社</t>
  </si>
  <si>
    <t>村山由紀</t>
  </si>
  <si>
    <t>東智恵美</t>
  </si>
  <si>
    <t>前田公正</t>
  </si>
  <si>
    <t>儀間拓也</t>
  </si>
  <si>
    <t>東田遥佳</t>
  </si>
  <si>
    <t>有限会社菊水堂</t>
  </si>
  <si>
    <t>渡部勝行</t>
  </si>
  <si>
    <t>有限会社小笠原実業</t>
  </si>
  <si>
    <t>大嶋幸三</t>
  </si>
  <si>
    <t>髙見渚</t>
  </si>
  <si>
    <t>株式会社アシスト</t>
  </si>
  <si>
    <t>藤田佳久</t>
  </si>
  <si>
    <t>熊本千尋</t>
  </si>
  <si>
    <t>沼田ひかり</t>
  </si>
  <si>
    <t>亜湖の木株式会社</t>
  </si>
  <si>
    <t>田中美君</t>
  </si>
  <si>
    <t>株式会社フランドール</t>
  </si>
  <si>
    <t>ＮＰＯ法人あいランド</t>
  </si>
  <si>
    <t>野口克己</t>
  </si>
  <si>
    <t>村上伸雄</t>
  </si>
  <si>
    <t>株式会社　赤瀬鉱泉</t>
  </si>
  <si>
    <t>合資会社うと餅本舗城南堂</t>
  </si>
  <si>
    <t>株式会社　六花</t>
  </si>
  <si>
    <t>長谷隆</t>
  </si>
  <si>
    <t>光田ひとみ</t>
  </si>
  <si>
    <t>本住ゆみ子</t>
  </si>
  <si>
    <t>藤崎誠子</t>
  </si>
  <si>
    <t>片岡一利</t>
  </si>
  <si>
    <t>有限会社　井島商店</t>
  </si>
  <si>
    <t>株式会社　鳥真</t>
  </si>
  <si>
    <t>志柿泰治</t>
  </si>
  <si>
    <t>株式会社エコライオン</t>
  </si>
  <si>
    <t>株式会社ヨシダプロテクト</t>
  </si>
  <si>
    <t>永塘慎太郎</t>
  </si>
  <si>
    <t>上田真考</t>
  </si>
  <si>
    <t>吉田春代</t>
  </si>
  <si>
    <t>株式会社　ライジングジャパン</t>
  </si>
  <si>
    <t>有限会社ハ－トランド</t>
  </si>
  <si>
    <t>中村勇心</t>
  </si>
  <si>
    <t>上羽二美</t>
  </si>
  <si>
    <t>本田覧</t>
  </si>
  <si>
    <t>合資会社　浦中蒲鉾店</t>
  </si>
  <si>
    <t>株式会社高木海藻店</t>
  </si>
  <si>
    <t>（有）緒方パン</t>
  </si>
  <si>
    <t>宮田妙子</t>
  </si>
  <si>
    <t>樽田しを里</t>
  </si>
  <si>
    <t>有限会社　森のぱんや</t>
  </si>
  <si>
    <t>蓑田和代</t>
  </si>
  <si>
    <t>百家美代子</t>
  </si>
  <si>
    <t>岩本忠明</t>
  </si>
  <si>
    <t>奥村裕治</t>
  </si>
  <si>
    <t>岡田三重子</t>
  </si>
  <si>
    <t>西村重幸</t>
  </si>
  <si>
    <t>古田幸美</t>
  </si>
  <si>
    <t>濱田照美</t>
  </si>
  <si>
    <t>坂口修</t>
  </si>
  <si>
    <t>有限会社　田中屋</t>
  </si>
  <si>
    <t>有限会社リトルハウス</t>
  </si>
  <si>
    <t>吉村勇喜</t>
  </si>
  <si>
    <t>株式会社ヴァロー</t>
  </si>
  <si>
    <t>吉見卓也</t>
  </si>
  <si>
    <t>株式会社　六助ファーム</t>
  </si>
  <si>
    <t>有限会社フーズ・ジョイ</t>
  </si>
  <si>
    <t>吉田敬子</t>
  </si>
  <si>
    <t>富田康之</t>
  </si>
  <si>
    <t>元田清子</t>
  </si>
  <si>
    <t>村上卓磨</t>
  </si>
  <si>
    <t>有限会社トマピー</t>
  </si>
  <si>
    <t>押方千絵美</t>
  </si>
  <si>
    <t>吉村大造</t>
  </si>
  <si>
    <t>中村利江</t>
  </si>
  <si>
    <t>九州大豆食品株式会社</t>
  </si>
  <si>
    <t>株式会社菊芋堂</t>
  </si>
  <si>
    <t>田口謙一</t>
  </si>
  <si>
    <t>河内久子</t>
  </si>
  <si>
    <t>赤松大志</t>
  </si>
  <si>
    <t>有限会社　マインド</t>
  </si>
  <si>
    <t>ハイジマンラディスラブ</t>
  </si>
  <si>
    <t>浜田和佳</t>
  </si>
  <si>
    <t>山村かをる</t>
  </si>
  <si>
    <t>株式会社　小田商店</t>
  </si>
  <si>
    <t>松合食品株式会社</t>
  </si>
  <si>
    <t>瀬戸西千恵子</t>
  </si>
  <si>
    <t>松本誠吾</t>
  </si>
  <si>
    <t>チェン　フォンジュエン</t>
  </si>
  <si>
    <t>うろこフードサービス株式会社</t>
  </si>
  <si>
    <t>ＬＩＢＥＲＯ株式会社</t>
  </si>
  <si>
    <t>特定非営利活動法人美里NPOホールディングス</t>
  </si>
  <si>
    <t>長吉住男</t>
  </si>
  <si>
    <t>（有）アグリパーク豊野</t>
  </si>
  <si>
    <t>田端金三郎</t>
  </si>
  <si>
    <t>石田良英</t>
  </si>
  <si>
    <t>池田萩江</t>
  </si>
  <si>
    <t>奥村一美</t>
  </si>
  <si>
    <t>柴田澄子</t>
  </si>
  <si>
    <t>筑邦製茶株式会社</t>
  </si>
  <si>
    <t>出口信幸</t>
  </si>
  <si>
    <t>株式会社　永井運送</t>
  </si>
  <si>
    <t>森下真由美</t>
  </si>
  <si>
    <t>株式会社　木村健商店</t>
  </si>
  <si>
    <t>千原由喬</t>
  </si>
  <si>
    <t>山木一則</t>
  </si>
  <si>
    <t>片山数浩</t>
  </si>
  <si>
    <t>門内優季</t>
  </si>
  <si>
    <t>株式会社セブンフォーチュン</t>
  </si>
  <si>
    <t>藤川昂広</t>
  </si>
  <si>
    <t>井坂冷子</t>
  </si>
  <si>
    <t>松岡エツコ</t>
  </si>
  <si>
    <t>社会福祉法人熊本県手をつなぐ育成会</t>
  </si>
  <si>
    <t>東ツヤ子</t>
  </si>
  <si>
    <t>末松真里子</t>
  </si>
  <si>
    <t>藤本静一</t>
  </si>
  <si>
    <t>株式会社エムツーブライト</t>
  </si>
  <si>
    <t>熊崎みどり</t>
  </si>
  <si>
    <t>稲原耕一</t>
  </si>
  <si>
    <t>松永智子</t>
  </si>
  <si>
    <t>谷崎トシエ</t>
  </si>
  <si>
    <t>岩本洋美</t>
  </si>
  <si>
    <t>柴田義明</t>
  </si>
  <si>
    <t>平岡卓見子</t>
  </si>
  <si>
    <t>株式会社　繁正橋</t>
  </si>
  <si>
    <t>福本千由美</t>
  </si>
  <si>
    <t>川上みゆき</t>
  </si>
  <si>
    <t>中島幸子</t>
  </si>
  <si>
    <t>田島朋代</t>
  </si>
  <si>
    <t>株式会社宇土新天街</t>
  </si>
  <si>
    <t>株式会社　南九州ニチダン</t>
  </si>
  <si>
    <t>田尻正三</t>
  </si>
  <si>
    <t>社会福祉法人　まつの木会</t>
  </si>
  <si>
    <t>橋口朋正</t>
  </si>
  <si>
    <t>有限会社マルセイかわもと</t>
  </si>
  <si>
    <t>林田千代勝</t>
  </si>
  <si>
    <t>山崎さえ子</t>
  </si>
  <si>
    <t>宮本久美子</t>
  </si>
  <si>
    <t>田爪春澄</t>
  </si>
  <si>
    <t>有限会社　浜や</t>
  </si>
  <si>
    <t>社会福祉法人清香会</t>
  </si>
  <si>
    <t>中田新一</t>
  </si>
  <si>
    <t>安井敏雄</t>
  </si>
  <si>
    <t>梅田照美</t>
  </si>
  <si>
    <t>秋吉和子</t>
  </si>
  <si>
    <t>本田和谷</t>
  </si>
  <si>
    <t>田村圭子</t>
  </si>
  <si>
    <t>西川晴美</t>
  </si>
  <si>
    <t>楊清娟</t>
  </si>
  <si>
    <t>株式会社　笑庵</t>
  </si>
  <si>
    <t>萩原マス</t>
  </si>
  <si>
    <t>近藤壮一郎</t>
  </si>
  <si>
    <t>株式会社　奥村生魚店</t>
  </si>
  <si>
    <t>山田守</t>
  </si>
  <si>
    <t>田島絹代</t>
  </si>
  <si>
    <t>斧田憲征</t>
  </si>
  <si>
    <t>吉本秋敏</t>
  </si>
  <si>
    <t>株式会社　むすんで　ひらいて</t>
  </si>
  <si>
    <t>株式会社　迫田</t>
  </si>
  <si>
    <t>三浦真澄</t>
  </si>
  <si>
    <t>株式会社しのつか</t>
  </si>
  <si>
    <t>相藤誠哉</t>
  </si>
  <si>
    <t>藤本奈緒美</t>
  </si>
  <si>
    <t>（有）石段の郷中央</t>
  </si>
  <si>
    <t>北村淳子</t>
  </si>
  <si>
    <t>中村春美</t>
  </si>
  <si>
    <t>株式会社　熊本セーフティベジフル</t>
  </si>
  <si>
    <t>中山波夫</t>
  </si>
  <si>
    <t>嶋津眞由美</t>
  </si>
  <si>
    <t>小森愛実</t>
  </si>
  <si>
    <t>株式会社　Reef</t>
  </si>
  <si>
    <t>坂木容子</t>
  </si>
  <si>
    <t>岩本芳典</t>
  </si>
  <si>
    <t>末野博子</t>
  </si>
  <si>
    <t>桝田尚志</t>
  </si>
  <si>
    <t>社会福祉法人　銀河の会</t>
  </si>
  <si>
    <t>髙稲美里</t>
  </si>
  <si>
    <t>釘崎清臣</t>
  </si>
  <si>
    <t>山尾秀利</t>
  </si>
  <si>
    <t>赤星達雪</t>
  </si>
  <si>
    <t>網田漁業協同組合</t>
  </si>
  <si>
    <t>坂口優</t>
  </si>
  <si>
    <t>株式会社　Ｗ．ＪＡＰＡＮ</t>
  </si>
  <si>
    <t>松永寛仁</t>
  </si>
  <si>
    <t>平江あかね</t>
  </si>
  <si>
    <t>前田晃久</t>
  </si>
  <si>
    <t>田川圭一郎</t>
  </si>
  <si>
    <t>山下タミ子</t>
  </si>
  <si>
    <t>田中須恵子</t>
  </si>
  <si>
    <t>稲村昌三</t>
  </si>
  <si>
    <t>高津一英</t>
  </si>
  <si>
    <t>有限会社　文殊のちえ</t>
  </si>
  <si>
    <t>宮﨑製菓有限会社</t>
  </si>
  <si>
    <t>田端陽子</t>
  </si>
  <si>
    <t>蔦原京子</t>
  </si>
  <si>
    <t>池永泰雄</t>
  </si>
  <si>
    <t>亀井智美</t>
  </si>
  <si>
    <t>諏訪醤油合資会社</t>
  </si>
  <si>
    <t>有限会社砥用食品</t>
  </si>
  <si>
    <t>宮嵜幸仁</t>
  </si>
  <si>
    <t>株式会社　たもつやフーズ</t>
  </si>
  <si>
    <t>奥村茂光</t>
  </si>
  <si>
    <t>緒方雅徳</t>
  </si>
  <si>
    <t>田中絹子</t>
  </si>
  <si>
    <t>中路昭子</t>
  </si>
  <si>
    <t>上野繁信</t>
  </si>
  <si>
    <t>上田隆</t>
  </si>
  <si>
    <t>杉本冨子</t>
  </si>
  <si>
    <t>有限会社　ケイディーコーポレーション</t>
  </si>
  <si>
    <t>田端亜寿花</t>
  </si>
  <si>
    <t>髙岡健志</t>
  </si>
  <si>
    <t>合資会社　岩本商店</t>
  </si>
  <si>
    <t>上岡正信</t>
  </si>
  <si>
    <t>氏原ヨシメ</t>
  </si>
  <si>
    <t>坂崎千代子</t>
  </si>
  <si>
    <t>田中鉄也</t>
  </si>
  <si>
    <t>有限会社　丸佳本店</t>
  </si>
  <si>
    <t>川本誠治</t>
  </si>
  <si>
    <t>株式会社　みさと</t>
  </si>
  <si>
    <t>坂本功大</t>
  </si>
  <si>
    <t>舛田新一</t>
  </si>
  <si>
    <t>渡邊はつみ</t>
  </si>
  <si>
    <t>吉瀬拓実</t>
  </si>
  <si>
    <t>村田大祐</t>
  </si>
  <si>
    <t>株式会社ＩＳＢ</t>
  </si>
  <si>
    <t>手嶋眞奈美</t>
  </si>
  <si>
    <t>宮本茂</t>
  </si>
  <si>
    <t>有限会社高本鮮魚店</t>
  </si>
  <si>
    <t>有限会社髙木商店</t>
  </si>
  <si>
    <t>金營親寿</t>
  </si>
  <si>
    <t>藤本幸市</t>
  </si>
  <si>
    <t>江﨑和広</t>
  </si>
  <si>
    <t>永石圭司郎</t>
  </si>
  <si>
    <t>宮川尚子</t>
  </si>
  <si>
    <t>鋼鐵元美</t>
  </si>
  <si>
    <t>佐野順子</t>
  </si>
  <si>
    <t>GaBoo株式会社</t>
  </si>
  <si>
    <t>沼田桂子</t>
  </si>
  <si>
    <t>嶋谷龍二</t>
  </si>
  <si>
    <t>有限会社　七川肉舗</t>
  </si>
  <si>
    <t>杉本輝昭</t>
  </si>
  <si>
    <t>福永一子</t>
  </si>
  <si>
    <t>有限会社　重元園芸</t>
  </si>
  <si>
    <t>竹内ノリ子</t>
  </si>
  <si>
    <t>元田洋子</t>
  </si>
  <si>
    <t>株式会社ホーミーコーポレーション</t>
  </si>
  <si>
    <t>松田恵子</t>
  </si>
  <si>
    <t>株式会社　ウイ・テック</t>
  </si>
  <si>
    <t>野口勝広</t>
  </si>
  <si>
    <t>蓑田球代</t>
  </si>
  <si>
    <t>二田康裕</t>
  </si>
  <si>
    <t>人見真奈美</t>
  </si>
  <si>
    <t>城塚好則</t>
  </si>
  <si>
    <t>吉住幸司</t>
  </si>
  <si>
    <t>有限会社ティ・ケイカンパニ－</t>
  </si>
  <si>
    <t>三浦博</t>
  </si>
  <si>
    <t>豊田良恵</t>
  </si>
  <si>
    <t>垣原勝治</t>
  </si>
  <si>
    <t>岩﨑明子</t>
  </si>
  <si>
    <t>木村潤子</t>
  </si>
  <si>
    <t>田口美佐子</t>
  </si>
  <si>
    <t>成田洋子</t>
  </si>
  <si>
    <t>株式会社ARUSH INTERNATIONAL</t>
  </si>
  <si>
    <t>合同会社火の国屋</t>
  </si>
  <si>
    <t>合資会社坂本屋</t>
  </si>
  <si>
    <t>佐藤醸</t>
  </si>
  <si>
    <t>鈴木國吉</t>
  </si>
  <si>
    <t>うえのライフ株式会社</t>
  </si>
  <si>
    <t>志垣喜久</t>
  </si>
  <si>
    <t>益田富代美</t>
  </si>
  <si>
    <t>ドリームサーカス株式会社</t>
  </si>
  <si>
    <t>上村健成</t>
  </si>
  <si>
    <t>小林由美</t>
  </si>
  <si>
    <t>株式会社　カインズフードサービス</t>
  </si>
  <si>
    <t>月田寿弘</t>
  </si>
  <si>
    <t>角田勉</t>
  </si>
  <si>
    <t>金国成</t>
  </si>
  <si>
    <t>芳川クニ子</t>
  </si>
  <si>
    <t>尾﨑加代子</t>
  </si>
  <si>
    <t>ゴシキノサト合同会社</t>
  </si>
  <si>
    <t>丸目秀子</t>
  </si>
  <si>
    <t>松本正一</t>
  </si>
  <si>
    <t>株式会社ＪＡＭＳ九州</t>
  </si>
  <si>
    <t>有限会社天龍水産</t>
  </si>
  <si>
    <t>熊井醤油合名会社</t>
  </si>
  <si>
    <t>株式会社マルヤ</t>
  </si>
  <si>
    <t>嶋本千尋</t>
  </si>
  <si>
    <t>中村秀之</t>
  </si>
  <si>
    <t>上野三成</t>
  </si>
  <si>
    <t>門内幸一</t>
  </si>
  <si>
    <t>高田政博</t>
  </si>
  <si>
    <t>矢嶋ちなみ</t>
  </si>
  <si>
    <t>坂田孝</t>
  </si>
  <si>
    <t>吉塚佳史</t>
  </si>
  <si>
    <t>川口明久</t>
  </si>
  <si>
    <t>川添光子</t>
  </si>
  <si>
    <t>株式会社　日翔開発</t>
  </si>
  <si>
    <t>植田浩之</t>
  </si>
  <si>
    <t>高島啓一</t>
  </si>
  <si>
    <t>東原弘幸</t>
  </si>
  <si>
    <t>三角観光有限会社</t>
  </si>
  <si>
    <t>有限会社双葉寿し</t>
  </si>
  <si>
    <t>本多食品工業株式会社</t>
  </si>
  <si>
    <t>園田匡高</t>
  </si>
  <si>
    <t>倉岡晴美</t>
  </si>
  <si>
    <t>株式会社ロッキーコーポレーション</t>
  </si>
  <si>
    <t>中地哲也</t>
  </si>
  <si>
    <t>緒方吟也</t>
  </si>
  <si>
    <t>ダイキョウ食品株式会社</t>
  </si>
  <si>
    <t>三宅夕莉</t>
  </si>
  <si>
    <t>有限会社　橘観光</t>
  </si>
  <si>
    <t>西山弥寿子</t>
  </si>
  <si>
    <t>金枝修作</t>
  </si>
  <si>
    <t>藤井寿美</t>
  </si>
  <si>
    <t>加藤博和</t>
  </si>
  <si>
    <t>(株)一心ｍｏｍｅｎｔ</t>
  </si>
  <si>
    <t>太田黒拓真</t>
  </si>
  <si>
    <t>川内友悟</t>
  </si>
  <si>
    <t>笹田結香</t>
  </si>
  <si>
    <t>河村寿子</t>
  </si>
  <si>
    <t>園田薫</t>
  </si>
  <si>
    <t>吉田政美</t>
  </si>
  <si>
    <t>（有）門川食品</t>
  </si>
  <si>
    <t>後藤誠</t>
  </si>
  <si>
    <t>浜田講和</t>
  </si>
  <si>
    <t>高村ひろ子</t>
  </si>
  <si>
    <t>有限会社池田畜産</t>
  </si>
  <si>
    <t>井上聖一</t>
  </si>
  <si>
    <t>藤井かおる</t>
  </si>
  <si>
    <t>堀内譲一</t>
  </si>
  <si>
    <t>四方田真知子</t>
  </si>
  <si>
    <t>三浦奈理</t>
  </si>
  <si>
    <t>米谷正勝</t>
  </si>
  <si>
    <t>有限会社熊本なべしま</t>
  </si>
  <si>
    <t>田中範幸</t>
  </si>
  <si>
    <t>内山民江</t>
  </si>
  <si>
    <t>有限会社ホテルベンデナート</t>
  </si>
  <si>
    <t>永松崇</t>
  </si>
  <si>
    <t>株式会社プレシード</t>
  </si>
  <si>
    <t>株式会社　美里苑</t>
  </si>
  <si>
    <t>田端友美子</t>
  </si>
  <si>
    <t>葉玉新太郎</t>
  </si>
  <si>
    <t>佐藤裕一</t>
  </si>
  <si>
    <t>株式会社　大昇</t>
  </si>
  <si>
    <t>米倉峯子</t>
  </si>
  <si>
    <t>篠田幸賢</t>
  </si>
  <si>
    <t>吉田慶子</t>
  </si>
  <si>
    <t>株式会社　プレシス</t>
  </si>
  <si>
    <t>森下優史</t>
  </si>
  <si>
    <t>吉田多喜子</t>
  </si>
  <si>
    <t>藤迫サカエ</t>
  </si>
  <si>
    <t>合資会社シガキ食品</t>
  </si>
  <si>
    <t>野田英樹</t>
  </si>
  <si>
    <t>三陽フードクリエイト株式会社</t>
  </si>
  <si>
    <t>有限会社　肥後あゆみの会</t>
  </si>
  <si>
    <t>合同会社　涼結丸</t>
  </si>
  <si>
    <t>合資会社一心堂老舗</t>
  </si>
  <si>
    <t>坂本綾子</t>
  </si>
  <si>
    <t>Ｐｕｂｌｉｃ　Ｓｑｕａｒｅ合同会社</t>
  </si>
  <si>
    <t>一瀨啓史</t>
  </si>
  <si>
    <t>岡﨑浩信</t>
  </si>
  <si>
    <t>松永博臣</t>
  </si>
  <si>
    <t>山本成敏</t>
  </si>
  <si>
    <t>吉武一夫</t>
  </si>
  <si>
    <t>寺田順子</t>
  </si>
  <si>
    <t>木村ゆかり</t>
  </si>
  <si>
    <t>添田明</t>
  </si>
  <si>
    <t>濱嶋文子</t>
  </si>
  <si>
    <t>水野利勝</t>
  </si>
  <si>
    <t>株式会社　豊住食肉</t>
  </si>
  <si>
    <t>里方初美</t>
  </si>
  <si>
    <t>大本弘子</t>
  </si>
  <si>
    <t>野中昭代</t>
  </si>
  <si>
    <t>森口哲二</t>
  </si>
  <si>
    <t>左座尚子</t>
  </si>
  <si>
    <t>鞘脇佳菜子</t>
  </si>
  <si>
    <t>Ｍ’ｓ　ｐｒｉｍｅ　Ｊａｐａｎ株式会社</t>
  </si>
  <si>
    <t>迫田公要</t>
  </si>
  <si>
    <t>ＮＰＯ法人網田倶楽部</t>
  </si>
  <si>
    <t>株式会社　波奈美</t>
  </si>
  <si>
    <t>吉田いく代</t>
  </si>
  <si>
    <t>赤星ミチ子</t>
  </si>
  <si>
    <t>坂本明徳</t>
  </si>
  <si>
    <t>大越忠義</t>
  </si>
  <si>
    <t>有限会社松海苑</t>
  </si>
  <si>
    <t>有限会社　松錦館</t>
  </si>
  <si>
    <t>有限会社松本肉舗</t>
  </si>
  <si>
    <t>松田義博</t>
  </si>
  <si>
    <t>土田義満</t>
  </si>
  <si>
    <t>有限会社コダナス企画</t>
  </si>
  <si>
    <t>新原拓也</t>
  </si>
  <si>
    <t>池永和巳</t>
  </si>
  <si>
    <t>豊住重己</t>
  </si>
  <si>
    <t>伊津野和子</t>
  </si>
  <si>
    <t>有限会社太田黒商店</t>
  </si>
  <si>
    <t>山下洋子</t>
  </si>
  <si>
    <t>合資会社緒方商店</t>
  </si>
  <si>
    <t>濵本一徳</t>
  </si>
  <si>
    <t>白井佳代子</t>
  </si>
  <si>
    <t>中松里恵子</t>
  </si>
  <si>
    <t>古屋貴美子</t>
  </si>
  <si>
    <t>山下猛</t>
  </si>
  <si>
    <t>中尾輝哉</t>
  </si>
  <si>
    <t>若田好次</t>
  </si>
  <si>
    <t>安田大地</t>
  </si>
  <si>
    <t>株式会社ラディカ</t>
  </si>
  <si>
    <t>株式会社田園ホテル</t>
  </si>
  <si>
    <t>本田ハツ子</t>
  </si>
  <si>
    <t>村上健二</t>
  </si>
  <si>
    <t>株式会社毘沙門</t>
  </si>
  <si>
    <t>上木喜久</t>
  </si>
  <si>
    <t>株式会社コミュニケーション・ワークス</t>
  </si>
  <si>
    <t>浮島聡子</t>
  </si>
  <si>
    <t>村上ハナヱ</t>
  </si>
  <si>
    <t>合同会社いわや</t>
  </si>
  <si>
    <t>有限会社江口商事</t>
  </si>
  <si>
    <t>山田秋雄</t>
  </si>
  <si>
    <t>中村龍子</t>
  </si>
  <si>
    <t>上村敏子</t>
  </si>
  <si>
    <t>本田直</t>
  </si>
  <si>
    <t>山本京子</t>
  </si>
  <si>
    <t>松川国博</t>
  </si>
  <si>
    <t>仲嶋梨沙</t>
  </si>
  <si>
    <t>河原浩吉</t>
  </si>
  <si>
    <t>松本利夫</t>
  </si>
  <si>
    <t>那須一寛</t>
  </si>
  <si>
    <t>田渕隆</t>
  </si>
  <si>
    <t>藤田邦子</t>
  </si>
  <si>
    <t>合名会社桜間商店</t>
  </si>
  <si>
    <t>檜捷行</t>
  </si>
  <si>
    <t>株式会社九州フジパン</t>
  </si>
  <si>
    <t>福島正明</t>
  </si>
  <si>
    <t>田﨑明美</t>
  </si>
  <si>
    <t>ＮＰＯ法人宇城きぼうの家</t>
  </si>
  <si>
    <t>わらべ株式会社</t>
  </si>
  <si>
    <t>満井皓子</t>
  </si>
  <si>
    <t>岩本勝幸</t>
  </si>
  <si>
    <t>長塚静子</t>
  </si>
  <si>
    <t>株式会社魚さわ</t>
  </si>
  <si>
    <t>松田貴秀</t>
  </si>
  <si>
    <t>社会福祉法人　天水福祉事業会</t>
  </si>
  <si>
    <t>吉水亘</t>
  </si>
  <si>
    <t>内田若邦</t>
  </si>
  <si>
    <t>濱田敏和</t>
  </si>
  <si>
    <t>株式会社斉藤さん家</t>
  </si>
  <si>
    <t>本村忠満</t>
  </si>
  <si>
    <t>森本秋二</t>
  </si>
  <si>
    <t>園村竹識</t>
  </si>
  <si>
    <t>柏原麻友子</t>
  </si>
  <si>
    <t>嘉和商事合同会社</t>
  </si>
  <si>
    <t>岩本一生</t>
  </si>
  <si>
    <t>火乃国食品工業株式会社</t>
  </si>
  <si>
    <t>田端敦典</t>
  </si>
  <si>
    <t>浦本泰志</t>
  </si>
  <si>
    <t>緒方香里</t>
  </si>
  <si>
    <t>森観光開発株式会社</t>
  </si>
  <si>
    <t>坂本渉</t>
  </si>
  <si>
    <t>髙嶋栄乃</t>
  </si>
  <si>
    <t>野添美喜男</t>
  </si>
  <si>
    <t>今中美紀</t>
  </si>
  <si>
    <t>株式会社佐田海苔店</t>
  </si>
  <si>
    <t>田代禮子</t>
  </si>
  <si>
    <t>寺尾光恵</t>
  </si>
  <si>
    <t>岡崎良一</t>
  </si>
  <si>
    <t>石本妃呂子</t>
  </si>
  <si>
    <t>株式会社　イズミ</t>
  </si>
  <si>
    <t>有限会社藤本鮮魚</t>
  </si>
  <si>
    <t>社会福祉法人　恩賜財団　済生会</t>
  </si>
  <si>
    <t>磧谷公明</t>
  </si>
  <si>
    <t>大崎真一</t>
  </si>
  <si>
    <t>村嶋絹代</t>
  </si>
  <si>
    <t>切通美智子</t>
  </si>
  <si>
    <t>江口豊子</t>
  </si>
  <si>
    <t>中嶋霞</t>
  </si>
  <si>
    <t>沖﨑真里子</t>
  </si>
  <si>
    <t>亀田秀明</t>
  </si>
  <si>
    <t>辻恭一郎</t>
  </si>
  <si>
    <t>栃原朝子</t>
  </si>
  <si>
    <t>菊池大成</t>
  </si>
  <si>
    <t>嶋田源治</t>
  </si>
  <si>
    <t>有限会社　熊本月香園</t>
  </si>
  <si>
    <t>合名会社境屋商店</t>
  </si>
  <si>
    <t>有限会社寺尾農園</t>
  </si>
  <si>
    <t>合資会社モンシテプロジェクト</t>
  </si>
  <si>
    <t>植田明子</t>
  </si>
  <si>
    <t>石山孝子</t>
  </si>
  <si>
    <t>西浦洋子</t>
  </si>
  <si>
    <t>スカーレット絵美</t>
  </si>
  <si>
    <t>陳少軍</t>
  </si>
  <si>
    <t>有限会社　旅館一力</t>
  </si>
  <si>
    <t>大塚清夫</t>
  </si>
  <si>
    <t>清村弘子</t>
  </si>
  <si>
    <t>有限会社山本海藻食品</t>
  </si>
  <si>
    <t>株式会社牛深活魚</t>
  </si>
  <si>
    <t>亀井哲也</t>
  </si>
  <si>
    <t>入江将弘</t>
  </si>
  <si>
    <t>福岡信行</t>
  </si>
  <si>
    <t>有限会社末永商店</t>
  </si>
  <si>
    <t>椎葉恵美</t>
  </si>
  <si>
    <t>株式会社サイゼリヤ</t>
  </si>
  <si>
    <t>長友商事株式会社</t>
  </si>
  <si>
    <t>松山美雪</t>
  </si>
  <si>
    <t>左座清子</t>
  </si>
  <si>
    <t>山本憲一</t>
  </si>
  <si>
    <t>石川武子</t>
  </si>
  <si>
    <t>有限会社俊光園</t>
  </si>
  <si>
    <t>稲村礼子</t>
  </si>
  <si>
    <t>入口憲昭</t>
  </si>
  <si>
    <t>波呂明</t>
  </si>
  <si>
    <t>豊田由美</t>
  </si>
  <si>
    <t>笠有紗</t>
  </si>
  <si>
    <t>堂山茂利</t>
  </si>
  <si>
    <t>舛田保</t>
  </si>
  <si>
    <t>石山敏夫</t>
  </si>
  <si>
    <t>門内里美</t>
  </si>
  <si>
    <t>児安安子</t>
  </si>
  <si>
    <t>大西美鈴</t>
  </si>
  <si>
    <t>高本一幸</t>
  </si>
  <si>
    <t>植田石材株式会社</t>
  </si>
  <si>
    <t>赤星雄二</t>
  </si>
  <si>
    <t>山隈章</t>
  </si>
  <si>
    <t>野村文明</t>
  </si>
  <si>
    <t>有限会社　銀水楼</t>
  </si>
  <si>
    <t>上野正貴</t>
  </si>
  <si>
    <t>株式会社　みなみ</t>
  </si>
  <si>
    <t>那須雄也</t>
  </si>
  <si>
    <t>大久保宏起</t>
  </si>
  <si>
    <t>坂本昌隆</t>
  </si>
  <si>
    <t>井上和子</t>
  </si>
  <si>
    <t>松浦正憲</t>
  </si>
  <si>
    <t>有限会社みなとしょうゆ醸造元</t>
  </si>
  <si>
    <t>株式会社ボナー</t>
  </si>
  <si>
    <t>浦西陽介</t>
  </si>
  <si>
    <t>吉村直也</t>
  </si>
  <si>
    <t>株式会社樹</t>
  </si>
  <si>
    <t>合同会社鹿瀬島商店</t>
  </si>
  <si>
    <t>有限会社栄寿司</t>
  </si>
  <si>
    <t>TOHOシネマズ株式会社</t>
  </si>
  <si>
    <t>緒方久人</t>
  </si>
  <si>
    <t>有限会社まつもと豆</t>
  </si>
  <si>
    <t>（有）フレッシュショップ　パテイオ</t>
  </si>
  <si>
    <t>日の出製粉株式会社</t>
  </si>
  <si>
    <t>森岡祐樹</t>
  </si>
  <si>
    <t>野口千春</t>
  </si>
  <si>
    <t>上田智和</t>
  </si>
  <si>
    <t>民谷隆成</t>
  </si>
  <si>
    <t>合同会社たんぽぽ企画</t>
  </si>
  <si>
    <t>華龍国際産業（株）</t>
  </si>
  <si>
    <t>津志田ちはり</t>
  </si>
  <si>
    <t>藤永一郎</t>
  </si>
  <si>
    <t>北野宏典</t>
  </si>
  <si>
    <t>株式会社石井フルーツ</t>
  </si>
  <si>
    <t>嶋中沙織</t>
  </si>
  <si>
    <t>株式会社ミートピア杉本</t>
  </si>
  <si>
    <t>坂口理恵</t>
  </si>
  <si>
    <t>渡辺艶子</t>
  </si>
  <si>
    <t>石山隆幸</t>
  </si>
  <si>
    <t>前村宏</t>
  </si>
  <si>
    <t>ＮＰＯ法人まちくらネットワーク熊本</t>
  </si>
  <si>
    <t>池永都由子</t>
  </si>
  <si>
    <t>木村えり</t>
  </si>
  <si>
    <t>入江泰子</t>
  </si>
  <si>
    <t>坂木浩将</t>
  </si>
  <si>
    <t>合資会社那須商店</t>
  </si>
  <si>
    <t>株式会社　長谷川製茶</t>
  </si>
  <si>
    <t>有限会社　魚光</t>
  </si>
  <si>
    <t>浜田一馬</t>
  </si>
  <si>
    <t>株式会社中尾鮮魚</t>
  </si>
  <si>
    <t>白石幸雄</t>
  </si>
  <si>
    <t>内野徳子</t>
  </si>
  <si>
    <t>有限会社コ－シン企画</t>
  </si>
  <si>
    <t>草野信一</t>
  </si>
  <si>
    <t>上村盛男</t>
  </si>
  <si>
    <t>辻正勝</t>
  </si>
  <si>
    <t>児玉和人</t>
  </si>
  <si>
    <t>木下雪路</t>
  </si>
  <si>
    <t>松下信子</t>
  </si>
  <si>
    <t>福田一磨</t>
  </si>
  <si>
    <t>田上功</t>
  </si>
  <si>
    <t>山尾秀彦</t>
  </si>
  <si>
    <t>中野一郎</t>
  </si>
  <si>
    <t>（株）華月園</t>
  </si>
  <si>
    <t>志垣國廣</t>
  </si>
  <si>
    <t>石原静夫</t>
  </si>
  <si>
    <t>舟宝幸子</t>
  </si>
  <si>
    <t>宇都定一</t>
  </si>
  <si>
    <t>冨士田シゲ子</t>
  </si>
  <si>
    <t>村上信</t>
  </si>
  <si>
    <t>宮田研蔵</t>
  </si>
  <si>
    <t>長野竜介</t>
  </si>
  <si>
    <t>中林真之助</t>
  </si>
  <si>
    <t>高田政信</t>
  </si>
  <si>
    <t>真木眞由美</t>
  </si>
  <si>
    <t>株式会社　杉本本店</t>
  </si>
  <si>
    <t>NPO法人夢・さぽーと</t>
  </si>
  <si>
    <t>永田勝一</t>
  </si>
  <si>
    <t>羽多野光</t>
  </si>
  <si>
    <t>有限会社岩風呂</t>
  </si>
  <si>
    <t>岩見睦子</t>
  </si>
  <si>
    <t>柏原精一</t>
  </si>
  <si>
    <t>株式会社うなぎの小野</t>
  </si>
  <si>
    <t>中村信也</t>
  </si>
  <si>
    <t>橋本優子</t>
  </si>
  <si>
    <t>木村小奈江</t>
  </si>
  <si>
    <t>株式会社大嶌屋</t>
  </si>
  <si>
    <t>成松卯一郎</t>
  </si>
  <si>
    <t>前田久美子</t>
  </si>
  <si>
    <t>有限会社マザ－フ－ズ</t>
  </si>
  <si>
    <t>横山忍</t>
  </si>
  <si>
    <t>永松美恵</t>
  </si>
  <si>
    <t>盛川ミネ子</t>
  </si>
  <si>
    <t>有限会社レグルス</t>
  </si>
  <si>
    <t>米村奈緒美</t>
  </si>
  <si>
    <t>有限会社ミルキー</t>
  </si>
  <si>
    <t>株式会社豊田</t>
  </si>
  <si>
    <t>中嶌亜希子</t>
  </si>
  <si>
    <t>福島美穂</t>
  </si>
  <si>
    <t>有限会社ＴＯＵＭＡ</t>
  </si>
  <si>
    <t>赤星みどり</t>
  </si>
  <si>
    <t>有住由美子</t>
  </si>
  <si>
    <t>南紀子</t>
  </si>
  <si>
    <t>合名会社　小袖餅本舗</t>
  </si>
  <si>
    <t>福永重勝</t>
  </si>
  <si>
    <t>株式会社フジデリカ</t>
  </si>
  <si>
    <t>上原幸也</t>
  </si>
  <si>
    <t>窪田正義</t>
  </si>
  <si>
    <t>株式会社TAPISTA</t>
  </si>
  <si>
    <t>那須千代</t>
  </si>
  <si>
    <t>伊藤壽浩</t>
  </si>
  <si>
    <t>道越里恵</t>
  </si>
  <si>
    <t>有限会社楠萃荘</t>
  </si>
  <si>
    <t>古庄豊</t>
  </si>
  <si>
    <t>株式会社ドープミールズ</t>
  </si>
  <si>
    <t>緒方幸一</t>
  </si>
  <si>
    <t>小山政夫</t>
  </si>
  <si>
    <t>瀬戸口恭平</t>
  </si>
  <si>
    <t>佐藤和美</t>
  </si>
  <si>
    <t>中川国博</t>
  </si>
  <si>
    <t>廣瀬昌子</t>
  </si>
  <si>
    <t>井手陽子</t>
  </si>
  <si>
    <t>株式会社　大進</t>
  </si>
  <si>
    <t>小﨑信夫</t>
  </si>
  <si>
    <t>宮本伸一</t>
  </si>
  <si>
    <t>御舩一真</t>
  </si>
  <si>
    <t>篠田佳奈絵</t>
  </si>
  <si>
    <t>合同会社　６Ｌ</t>
  </si>
  <si>
    <t>株式会社ホリスティック</t>
  </si>
  <si>
    <t>杉本希</t>
  </si>
  <si>
    <t>西日本フード株式会社</t>
  </si>
  <si>
    <t>株式会社イノP</t>
  </si>
  <si>
    <t>ソシオフードサービス株式会社</t>
  </si>
  <si>
    <t>金枝清貴</t>
  </si>
  <si>
    <t>草瀬良美</t>
  </si>
  <si>
    <t>石村裕美</t>
  </si>
  <si>
    <t>株式会社　マルエイ</t>
  </si>
  <si>
    <t>安光陽香</t>
  </si>
  <si>
    <t>西府栄子</t>
  </si>
  <si>
    <t>株式会社美創</t>
  </si>
  <si>
    <t>株式会社　大成</t>
  </si>
  <si>
    <t>有限会社九州中央観光</t>
  </si>
  <si>
    <t>株式会社ダイチクフーズ</t>
  </si>
  <si>
    <t>山田美穂</t>
  </si>
  <si>
    <t>野村烈</t>
  </si>
  <si>
    <t>有限会社エス・ケイ</t>
  </si>
  <si>
    <t>株式会社Misumi</t>
  </si>
  <si>
    <t>山下勝</t>
  </si>
  <si>
    <t>株式会社ハヤシトレーディング</t>
  </si>
  <si>
    <t>株式会社ＴＫ  ＨＯＭＥ</t>
  </si>
  <si>
    <t>株式会社　ペッパーフードサービス</t>
  </si>
  <si>
    <t>エア・ウォーター西日本株式会社</t>
  </si>
  <si>
    <t>学校法人中村学園</t>
  </si>
  <si>
    <t>有限会社熊井商店</t>
  </si>
  <si>
    <t>山田健二</t>
  </si>
  <si>
    <t>原田光應</t>
  </si>
  <si>
    <t>中村真理子</t>
  </si>
  <si>
    <t>江口弘晃</t>
  </si>
  <si>
    <t>山川智子</t>
  </si>
  <si>
    <t>有限会社　キッチン・ナガタ</t>
  </si>
  <si>
    <t>有限会社　永田冷菓</t>
  </si>
  <si>
    <t>野島竜也</t>
  </si>
  <si>
    <t>株式会社　浜田水産</t>
  </si>
  <si>
    <t>NPO法人　おかげさまで</t>
  </si>
  <si>
    <t>大西幸子</t>
  </si>
  <si>
    <t>松下健次郎</t>
  </si>
  <si>
    <t>合名会社洲﨑商店</t>
  </si>
  <si>
    <t>岡部眞由美</t>
  </si>
  <si>
    <t>福﨑ノブ子</t>
  </si>
  <si>
    <t>浜崎由博</t>
  </si>
  <si>
    <t>野村優</t>
  </si>
  <si>
    <t>浦田實</t>
  </si>
  <si>
    <t>矢田久</t>
  </si>
  <si>
    <t>杉本秀孝</t>
  </si>
  <si>
    <t>木口常子</t>
  </si>
  <si>
    <t>平畑憲由</t>
  </si>
  <si>
    <t>大谷久子</t>
  </si>
  <si>
    <t>平山初穂</t>
  </si>
  <si>
    <t>山田政仁</t>
  </si>
  <si>
    <t>大野信一</t>
  </si>
  <si>
    <t>有限会社水野食品</t>
  </si>
  <si>
    <t>松村奈巳</t>
  </si>
  <si>
    <t>有限会社　天慎</t>
  </si>
  <si>
    <t>本炭修</t>
  </si>
  <si>
    <t>山本長行</t>
  </si>
  <si>
    <t>有限会社野﨑水産</t>
  </si>
  <si>
    <t>濵﨑哲夫</t>
  </si>
  <si>
    <t>西村浩美</t>
  </si>
  <si>
    <t>立花匡子</t>
  </si>
  <si>
    <t>池田照代</t>
  </si>
  <si>
    <t>永野常子</t>
  </si>
  <si>
    <t>竹部貢</t>
  </si>
  <si>
    <t>松本太一</t>
  </si>
  <si>
    <t>濱正日出</t>
  </si>
  <si>
    <t>志水初子</t>
  </si>
  <si>
    <t>原田隆二</t>
  </si>
  <si>
    <t>酒井道夫</t>
  </si>
  <si>
    <t>宮下剛</t>
  </si>
  <si>
    <t>天草ありあけ株式会社</t>
  </si>
  <si>
    <t>鍬柄直恵</t>
  </si>
  <si>
    <t>株式会社松下園</t>
  </si>
  <si>
    <t>松本佳</t>
  </si>
  <si>
    <t>杉本大樹</t>
  </si>
  <si>
    <t>尾山正巳</t>
  </si>
  <si>
    <t>緒方和彦</t>
  </si>
  <si>
    <t>有限会社ミヤザキ</t>
  </si>
  <si>
    <t>嶋田順一</t>
  </si>
  <si>
    <t>渡部照輝</t>
  </si>
  <si>
    <t>神田道夫</t>
  </si>
  <si>
    <t>本山秀樹</t>
  </si>
  <si>
    <t>森山香織</t>
  </si>
  <si>
    <t>藍の村観光株式会社</t>
  </si>
  <si>
    <t>座間倫子</t>
  </si>
  <si>
    <t>濱三千秀</t>
  </si>
  <si>
    <t>有限会社　愛夢里</t>
  </si>
  <si>
    <t>赤崎ユキエ</t>
  </si>
  <si>
    <t>鶴長修二</t>
  </si>
  <si>
    <t>萩原光介</t>
  </si>
  <si>
    <t>キャピタルフレーバー株式会社</t>
  </si>
  <si>
    <t>屋比久宅哉</t>
  </si>
  <si>
    <t>倉田さつえ</t>
  </si>
  <si>
    <t>田中宏典</t>
  </si>
  <si>
    <t>株式会社　岡本</t>
  </si>
  <si>
    <t>株式会社ニュー直江</t>
  </si>
  <si>
    <t>田中登志子</t>
  </si>
  <si>
    <t>仁田隆治</t>
  </si>
  <si>
    <t>金子金高</t>
  </si>
  <si>
    <t>門岡勇志</t>
  </si>
  <si>
    <t>松下定弘</t>
  </si>
  <si>
    <t>尾山海大郎</t>
  </si>
  <si>
    <t>小崎里香</t>
  </si>
  <si>
    <t>西崎佐津美</t>
  </si>
  <si>
    <t>岩崎千鶴子</t>
  </si>
  <si>
    <t>大野茂明</t>
  </si>
  <si>
    <t>北垣洋一</t>
  </si>
  <si>
    <t>濱陽子</t>
  </si>
  <si>
    <t>脇島隆豪</t>
  </si>
  <si>
    <t>松本香代子</t>
  </si>
  <si>
    <t>小浦俊昭</t>
  </si>
  <si>
    <t>吉田徹</t>
  </si>
  <si>
    <t>袋田正由</t>
  </si>
  <si>
    <t>松本有利子</t>
  </si>
  <si>
    <t>株式会社天草大王公元</t>
  </si>
  <si>
    <t>尾上光男</t>
  </si>
  <si>
    <t>山川智己</t>
  </si>
  <si>
    <t>竹部正德</t>
  </si>
  <si>
    <t>天草石油株式会社</t>
  </si>
  <si>
    <t>有限会社　味花</t>
  </si>
  <si>
    <t>株式会社あまくさスイミングスクール</t>
  </si>
  <si>
    <t>筧孝徳</t>
  </si>
  <si>
    <t>吉留誠</t>
  </si>
  <si>
    <t>株式会社エルフルール</t>
  </si>
  <si>
    <t>松本圭太</t>
  </si>
  <si>
    <t>新田鉄平</t>
  </si>
  <si>
    <t>窪田康平</t>
  </si>
  <si>
    <t>北達也</t>
  </si>
  <si>
    <t>田端寿子</t>
  </si>
  <si>
    <t>松村一生</t>
  </si>
  <si>
    <t>天草ロザリオファーム株式会社</t>
  </si>
  <si>
    <t>株式会社　しんわ青果</t>
  </si>
  <si>
    <t>岡部多苗</t>
  </si>
  <si>
    <t>小田栄子</t>
  </si>
  <si>
    <t>田中満一</t>
  </si>
  <si>
    <t>村本由美</t>
  </si>
  <si>
    <t>井上しずえ</t>
  </si>
  <si>
    <t>吉田スナ子</t>
  </si>
  <si>
    <t>中道フミ</t>
  </si>
  <si>
    <t>平石水穂</t>
  </si>
  <si>
    <t>山下順子</t>
  </si>
  <si>
    <t>船本千鶴</t>
  </si>
  <si>
    <t>三瀬秀彦</t>
  </si>
  <si>
    <t>長田真</t>
  </si>
  <si>
    <t>株式会社　うしぶか</t>
  </si>
  <si>
    <t>株式会社　いるか</t>
  </si>
  <si>
    <t>山松正幸</t>
  </si>
  <si>
    <t>森田節子</t>
  </si>
  <si>
    <t>青柳恵美</t>
  </si>
  <si>
    <t>切通清一</t>
  </si>
  <si>
    <t>松木智幸</t>
  </si>
  <si>
    <t>林田五男</t>
  </si>
  <si>
    <t>有限会社ＩＺＴ・ＴＲＡＤＩＮＧ・ＬＴＤ</t>
  </si>
  <si>
    <t>横山不動産有限会社</t>
  </si>
  <si>
    <t>浦本靖子</t>
  </si>
  <si>
    <t>永濱新一</t>
  </si>
  <si>
    <t>馬場せりな</t>
  </si>
  <si>
    <t>宮下あつ子</t>
  </si>
  <si>
    <t>有限会社ヤマサキ商事</t>
  </si>
  <si>
    <t>株式会社牛深朝市観光物産</t>
  </si>
  <si>
    <t>株式会社アマレイ</t>
  </si>
  <si>
    <t>蓑田好子</t>
  </si>
  <si>
    <t>塩田眞由美</t>
  </si>
  <si>
    <t>浦本保明</t>
  </si>
  <si>
    <t>有限会社　優和企画</t>
  </si>
  <si>
    <t>宮﨑生吉</t>
  </si>
  <si>
    <t>田邉好明</t>
  </si>
  <si>
    <t>有限会社　福伸</t>
  </si>
  <si>
    <t>小﨑栄子</t>
  </si>
  <si>
    <t>株式会社ヤキトリマン</t>
  </si>
  <si>
    <t>北垣洋</t>
  </si>
  <si>
    <t>株式会社　西部コンサルタント</t>
  </si>
  <si>
    <t>池田忍</t>
  </si>
  <si>
    <t>塚本智子</t>
  </si>
  <si>
    <t>松原智奈美</t>
  </si>
  <si>
    <t>農事組合法人天草大王生産販売組合</t>
  </si>
  <si>
    <t>株式会社　通宝</t>
  </si>
  <si>
    <t>松本莉奈</t>
  </si>
  <si>
    <t>有限会社益田水産</t>
  </si>
  <si>
    <t>山口直子</t>
  </si>
  <si>
    <t>前田イエミ</t>
  </si>
  <si>
    <t>堀江隆臣</t>
  </si>
  <si>
    <t>松村健人</t>
  </si>
  <si>
    <t>株式会社　ＪＡ直売天草</t>
  </si>
  <si>
    <t>山本毅一郎</t>
  </si>
  <si>
    <t>有限会社松本鮮魚</t>
  </si>
  <si>
    <t>株式会社セプテム</t>
  </si>
  <si>
    <t>株式会社やくそうの島天草社</t>
  </si>
  <si>
    <t>宮島申吉</t>
  </si>
  <si>
    <t>鶴田道代</t>
  </si>
  <si>
    <t>杉田正志</t>
  </si>
  <si>
    <t>川嶋美保</t>
  </si>
  <si>
    <t>佐竹一夫</t>
  </si>
  <si>
    <t>株式会社　九電工</t>
  </si>
  <si>
    <t>特定非営利活動法人  ステップバイステップ</t>
  </si>
  <si>
    <t>松本由紀子</t>
  </si>
  <si>
    <t>尾上亜弥</t>
  </si>
  <si>
    <t>福富茂美</t>
  </si>
  <si>
    <t>中村洋民</t>
  </si>
  <si>
    <t>本田照美</t>
  </si>
  <si>
    <t>山下喜三隆</t>
  </si>
  <si>
    <t>有限会社天草洋</t>
  </si>
  <si>
    <t>渡邊勝雄</t>
  </si>
  <si>
    <t>福永敦彦</t>
  </si>
  <si>
    <t>諏訪英子</t>
  </si>
  <si>
    <t>有限会社旅館伊賀屋</t>
  </si>
  <si>
    <t>有限会社ミツミフーズサービス</t>
  </si>
  <si>
    <t>鬼海利公</t>
  </si>
  <si>
    <t>有限会社ファミリーホーム</t>
  </si>
  <si>
    <t>黒木安子</t>
  </si>
  <si>
    <t>ＮＰＯ法人　天草木場の杜自然学校</t>
  </si>
  <si>
    <t>鯖江千草</t>
  </si>
  <si>
    <t>株式会社　又吉エンタテインメント</t>
  </si>
  <si>
    <t>植野智博</t>
  </si>
  <si>
    <t>松本妙子</t>
  </si>
  <si>
    <t>岡部幸秀</t>
  </si>
  <si>
    <t>橋詰宜友</t>
  </si>
  <si>
    <t>桑田洋平</t>
  </si>
  <si>
    <t>髙橋美喜子</t>
  </si>
  <si>
    <t>株式会社　綱一</t>
  </si>
  <si>
    <t>筒井永英</t>
  </si>
  <si>
    <t>松岡邦安</t>
  </si>
  <si>
    <t>シガク株式会社</t>
  </si>
  <si>
    <t>嵐口漁業協同組合</t>
  </si>
  <si>
    <t>天草シーフーズ株式会社</t>
  </si>
  <si>
    <t>益田里美</t>
  </si>
  <si>
    <t>まるきんユナイテッド株式会社</t>
  </si>
  <si>
    <t>株式会社　小川水産</t>
  </si>
  <si>
    <t>松田美司子</t>
  </si>
  <si>
    <t>株式会社山下果樹園</t>
  </si>
  <si>
    <t>本多鈴</t>
  </si>
  <si>
    <t>堀川由美子</t>
  </si>
  <si>
    <t>錦戸隆治</t>
  </si>
  <si>
    <t>西村猛</t>
  </si>
  <si>
    <t>姫野千月</t>
  </si>
  <si>
    <t>園清次</t>
  </si>
  <si>
    <t>住田恵子</t>
  </si>
  <si>
    <t>株式会社サンライズ観光</t>
  </si>
  <si>
    <t>磯田光幸</t>
  </si>
  <si>
    <t>平方久恵</t>
  </si>
  <si>
    <t>小林亜紀子</t>
  </si>
  <si>
    <t>大矢野地方酪農業協同組合</t>
  </si>
  <si>
    <t>松村勵</t>
  </si>
  <si>
    <t>宮﨑孝</t>
  </si>
  <si>
    <t>角岡孝二郎</t>
  </si>
  <si>
    <t>田川淑子</t>
  </si>
  <si>
    <t>奥村一己</t>
  </si>
  <si>
    <t>米田美鈴</t>
  </si>
  <si>
    <t>古井純市</t>
  </si>
  <si>
    <t>大仁田健造</t>
  </si>
  <si>
    <t>磨田順一郎</t>
  </si>
  <si>
    <t>有限会社　金中商店</t>
  </si>
  <si>
    <t>池田正三郎</t>
  </si>
  <si>
    <t>岩﨑民一</t>
  </si>
  <si>
    <t>山澤清人</t>
  </si>
  <si>
    <t>石原栄志</t>
  </si>
  <si>
    <t>佐々木多美子</t>
  </si>
  <si>
    <t>山下八重子</t>
  </si>
  <si>
    <t>株式会社　千寿水</t>
  </si>
  <si>
    <t>倉田博一</t>
  </si>
  <si>
    <t>金子忠道</t>
  </si>
  <si>
    <t>江﨑幸男</t>
  </si>
  <si>
    <t>松本髙男</t>
  </si>
  <si>
    <t>株式会社マルマサ浜田鮮魚</t>
  </si>
  <si>
    <t>濵田信子</t>
  </si>
  <si>
    <t>東充</t>
  </si>
  <si>
    <t>松本学</t>
  </si>
  <si>
    <t>有限会社　太陽電気工業所</t>
  </si>
  <si>
    <t>株式会社　太陽</t>
  </si>
  <si>
    <t>赤松昭光</t>
  </si>
  <si>
    <t>平木とく枝</t>
  </si>
  <si>
    <t>浜徹雄</t>
  </si>
  <si>
    <t>堤内由美</t>
  </si>
  <si>
    <t>山田政善</t>
  </si>
  <si>
    <t>平本保登</t>
  </si>
  <si>
    <t>株式会社マルケイ</t>
  </si>
  <si>
    <t>櫻井俊也</t>
  </si>
  <si>
    <t>藤木龍一</t>
  </si>
  <si>
    <t>坂田護</t>
  </si>
  <si>
    <t>井上由香里</t>
  </si>
  <si>
    <t>本田晴美</t>
  </si>
  <si>
    <t>假屋園宏道</t>
  </si>
  <si>
    <t>尾崎由美子</t>
  </si>
  <si>
    <t>株式会社小松屋</t>
  </si>
  <si>
    <t>吉田洋子</t>
  </si>
  <si>
    <t>橋口尚広</t>
  </si>
  <si>
    <t>株式会社　Ｍｏｒｉ'ｓ</t>
  </si>
  <si>
    <t>吉田栄里子</t>
  </si>
  <si>
    <t>小幡尚美</t>
  </si>
  <si>
    <t>田中作江</t>
  </si>
  <si>
    <t>田中園恵</t>
  </si>
  <si>
    <t>小嶋久子</t>
  </si>
  <si>
    <t>山下富浩</t>
  </si>
  <si>
    <t>橋本博之</t>
  </si>
  <si>
    <t>梅田博之</t>
  </si>
  <si>
    <t>有限会社　道脇水産</t>
  </si>
  <si>
    <t>有限会社門口水産</t>
  </si>
  <si>
    <t>森田東太郎</t>
  </si>
  <si>
    <t>濵田久美子</t>
  </si>
  <si>
    <t>入江孝</t>
  </si>
  <si>
    <t>佐々木智津子</t>
  </si>
  <si>
    <t>小山美惠子</t>
  </si>
  <si>
    <t>丸美水産株式会社</t>
  </si>
  <si>
    <t>金子信之</t>
  </si>
  <si>
    <t>植田繁雄</t>
  </si>
  <si>
    <t>有限会社シー・エス商会</t>
  </si>
  <si>
    <t>株式会社プラスファイブ</t>
  </si>
  <si>
    <t>松田米蔵</t>
  </si>
  <si>
    <t>株式会社　ソルヴィア</t>
  </si>
  <si>
    <t>大仁田秀喜</t>
  </si>
  <si>
    <t>土岐正治</t>
  </si>
  <si>
    <t>馬場泰之</t>
  </si>
  <si>
    <t>植里浩一</t>
  </si>
  <si>
    <t>社会福祉法人　啓仁会</t>
  </si>
  <si>
    <t>（資）玉木商店</t>
  </si>
  <si>
    <t>井下雅彦</t>
  </si>
  <si>
    <t>株式会社　野島海産</t>
  </si>
  <si>
    <t>野田房江</t>
  </si>
  <si>
    <t>松本惠子</t>
  </si>
  <si>
    <t>有限会社　田脇水産</t>
  </si>
  <si>
    <t>浦本清喜</t>
  </si>
  <si>
    <t>特定非営利活動法人　やじろべえ</t>
  </si>
  <si>
    <t>青山豊子</t>
  </si>
  <si>
    <t>佐藤玉美</t>
  </si>
  <si>
    <t>藤島忠</t>
  </si>
  <si>
    <t>原田昭彦</t>
  </si>
  <si>
    <t>泉浩太</t>
  </si>
  <si>
    <t>高尾ひづる</t>
  </si>
  <si>
    <t>中鋪扶美子</t>
  </si>
  <si>
    <t>高橋輝</t>
  </si>
  <si>
    <t>釜﨑敏代</t>
  </si>
  <si>
    <t>泉貴雄</t>
  </si>
  <si>
    <t>大田章子</t>
  </si>
  <si>
    <t>新田孝志</t>
  </si>
  <si>
    <t>渡邉正</t>
  </si>
  <si>
    <t>久保真理子</t>
  </si>
  <si>
    <t>白石泰基</t>
  </si>
  <si>
    <t>有限会社　コラゾン</t>
  </si>
  <si>
    <t>株式会社　エコ・ハピ</t>
  </si>
  <si>
    <t>切明直二郎</t>
  </si>
  <si>
    <t>村田憲太郎</t>
  </si>
  <si>
    <t>上元隆幸</t>
  </si>
  <si>
    <t>橋本由美子</t>
  </si>
  <si>
    <t>長谷秀男</t>
  </si>
  <si>
    <t>渡邉新一</t>
  </si>
  <si>
    <t>坂本朋之</t>
  </si>
  <si>
    <t>有限会社竜宮</t>
  </si>
  <si>
    <t>中村早苗</t>
  </si>
  <si>
    <t>株式会社西原商会九州</t>
  </si>
  <si>
    <t>冨安弘明</t>
  </si>
  <si>
    <t>井上富希子</t>
  </si>
  <si>
    <t>横山才地</t>
  </si>
  <si>
    <t>杉本満博</t>
  </si>
  <si>
    <t>平道勇起</t>
  </si>
  <si>
    <t>楠元一子</t>
  </si>
  <si>
    <t>松田直美</t>
  </si>
  <si>
    <t>黒沢三穂</t>
  </si>
  <si>
    <t>株式会社　オーシャンプロテック</t>
  </si>
  <si>
    <t>海﨑潮満</t>
  </si>
  <si>
    <t>農事組合法人宮地岳営農組合</t>
  </si>
  <si>
    <t>今福マキ</t>
  </si>
  <si>
    <t>岡田哲也</t>
  </si>
  <si>
    <t>杉本きみえ</t>
  </si>
  <si>
    <t>高口藤子</t>
  </si>
  <si>
    <t>宮川智枝子</t>
  </si>
  <si>
    <t>野口米仁</t>
  </si>
  <si>
    <t>中秀喜</t>
  </si>
  <si>
    <t>末松道代</t>
  </si>
  <si>
    <t>吉田陽子</t>
  </si>
  <si>
    <t>有限会社　ショッピング熊本屋</t>
  </si>
  <si>
    <t>矢田眞須男</t>
  </si>
  <si>
    <t>川本初子</t>
  </si>
  <si>
    <t>木蜜アヤ子</t>
  </si>
  <si>
    <t>中村安雄</t>
  </si>
  <si>
    <t>松本國雄</t>
  </si>
  <si>
    <t>濵本貴美子</t>
  </si>
  <si>
    <t>船辺修</t>
  </si>
  <si>
    <t>吉田英治</t>
  </si>
  <si>
    <t>株式会社　丸健水産</t>
  </si>
  <si>
    <t>中口武道</t>
  </si>
  <si>
    <t>岩下和博</t>
  </si>
  <si>
    <t>井立美穂子</t>
  </si>
  <si>
    <t>山下ツヤ子</t>
  </si>
  <si>
    <t>小﨑誠</t>
  </si>
  <si>
    <t>小崎義久</t>
  </si>
  <si>
    <t>矢田末廣</t>
  </si>
  <si>
    <t>小田英雄</t>
  </si>
  <si>
    <t>浦本千恵香</t>
  </si>
  <si>
    <t>赤星孝明</t>
  </si>
  <si>
    <t>立石榮輝</t>
  </si>
  <si>
    <t>堀田清史</t>
  </si>
  <si>
    <t>大塔義信</t>
  </si>
  <si>
    <t>有限会社　エフケイ</t>
  </si>
  <si>
    <t>堤田公憲</t>
  </si>
  <si>
    <t>蓮池廣子</t>
  </si>
  <si>
    <t>長川広美</t>
  </si>
  <si>
    <t>森下将吾</t>
  </si>
  <si>
    <t>荒木章夫</t>
  </si>
  <si>
    <t>山下八郎</t>
  </si>
  <si>
    <t>明瀬晴彦</t>
  </si>
  <si>
    <t>江上充彦</t>
  </si>
  <si>
    <t>高田浩幸</t>
  </si>
  <si>
    <t>岡本清美</t>
  </si>
  <si>
    <t>岡野準一</t>
  </si>
  <si>
    <t>株式会社ミヨセ</t>
  </si>
  <si>
    <t>山﨑裕樹</t>
  </si>
  <si>
    <t>古閑良一</t>
  </si>
  <si>
    <t>関戸定</t>
  </si>
  <si>
    <t>株式会社　ジェム</t>
  </si>
  <si>
    <t>松下昭子</t>
  </si>
  <si>
    <t>寺田由喜男</t>
  </si>
  <si>
    <t>加藤陽一</t>
  </si>
  <si>
    <t>田中久志</t>
  </si>
  <si>
    <t>岩﨑幸一</t>
  </si>
  <si>
    <t>石田典子</t>
  </si>
  <si>
    <t>澤邉富美子</t>
  </si>
  <si>
    <t>小林欣治</t>
  </si>
  <si>
    <t>井上悟</t>
  </si>
  <si>
    <t>杉本美千代</t>
  </si>
  <si>
    <t>山下芳生</t>
  </si>
  <si>
    <t>小森美樹</t>
  </si>
  <si>
    <t>井上孝子</t>
  </si>
  <si>
    <t>大野生十</t>
  </si>
  <si>
    <t>森数安</t>
  </si>
  <si>
    <t>合資会社ダスキン天草</t>
  </si>
  <si>
    <t>工昭和</t>
  </si>
  <si>
    <t>村﨑栄子</t>
  </si>
  <si>
    <t>川島洋幸</t>
  </si>
  <si>
    <t>加藤陸代</t>
  </si>
  <si>
    <t>共栄産業株式会社</t>
  </si>
  <si>
    <t>北公洋</t>
  </si>
  <si>
    <t>濵本律子</t>
  </si>
  <si>
    <t>千原広久</t>
  </si>
  <si>
    <t>有限会社　肉の吉永</t>
  </si>
  <si>
    <t>溝上晃彦</t>
  </si>
  <si>
    <t>原田喜代太</t>
  </si>
  <si>
    <t>前田潤三</t>
  </si>
  <si>
    <t>井手尾徳雄</t>
  </si>
  <si>
    <t>杉本鶴子</t>
  </si>
  <si>
    <t>益田哲次</t>
  </si>
  <si>
    <t>渡邊啓司</t>
  </si>
  <si>
    <t>平道人司</t>
  </si>
  <si>
    <t>森畠裕一</t>
  </si>
  <si>
    <t>林千秋</t>
  </si>
  <si>
    <t>中裕子</t>
  </si>
  <si>
    <t>浜中梅香</t>
  </si>
  <si>
    <t>片山健司</t>
  </si>
  <si>
    <t>牛島美智子</t>
  </si>
  <si>
    <t>鹿釜ひとみ</t>
  </si>
  <si>
    <t>杉本武徳</t>
  </si>
  <si>
    <t>大道漁業協同組合</t>
  </si>
  <si>
    <t>有限会社浅畑鮮魚</t>
  </si>
  <si>
    <t>尾崎譲</t>
  </si>
  <si>
    <t>田中喜久代</t>
  </si>
  <si>
    <t>有限会社うに豆総本家豆福</t>
  </si>
  <si>
    <t>合資会社木原都堂</t>
  </si>
  <si>
    <t>尾上しげみ</t>
  </si>
  <si>
    <t>竹下正次</t>
  </si>
  <si>
    <t>島﨑敏幸</t>
  </si>
  <si>
    <t>長船幸子</t>
  </si>
  <si>
    <t>松本忠美</t>
  </si>
  <si>
    <t>池上信一</t>
  </si>
  <si>
    <t>佐伯時男</t>
  </si>
  <si>
    <t>釜元喜久男</t>
  </si>
  <si>
    <t>佃豊美</t>
  </si>
  <si>
    <t>株式会社ホテル松竜園</t>
  </si>
  <si>
    <t>高野良子</t>
  </si>
  <si>
    <t>村上惠子</t>
  </si>
  <si>
    <t>岩本美敏</t>
  </si>
  <si>
    <t>房木里美</t>
  </si>
  <si>
    <t>上天草さんぱーる株式会社</t>
  </si>
  <si>
    <t>有限会社ヒューマンクラフト</t>
  </si>
  <si>
    <t>樫原久男</t>
  </si>
  <si>
    <t>井伊信也</t>
  </si>
  <si>
    <t>山下文雄</t>
  </si>
  <si>
    <t>株式会社　イートスタイル</t>
  </si>
  <si>
    <t>宮口一紀</t>
  </si>
  <si>
    <t>湯の郷くれよん株式会社</t>
  </si>
  <si>
    <t>木村浩</t>
  </si>
  <si>
    <t>原田豊子</t>
  </si>
  <si>
    <t>榲山達志</t>
  </si>
  <si>
    <t>茂越幸人</t>
  </si>
  <si>
    <t>北岡一枝</t>
  </si>
  <si>
    <t>木場悦次</t>
  </si>
  <si>
    <t>舩越沙也香</t>
  </si>
  <si>
    <t>平木豪</t>
  </si>
  <si>
    <t>株式会社　蔵</t>
  </si>
  <si>
    <t>波戸正也</t>
  </si>
  <si>
    <t>平野誠二</t>
  </si>
  <si>
    <t>谷山巖</t>
  </si>
  <si>
    <t>竹野満江</t>
  </si>
  <si>
    <t>鶴田多恵子</t>
  </si>
  <si>
    <t>熊本県立天草拓心高等学校</t>
  </si>
  <si>
    <t>髙橋隼人</t>
  </si>
  <si>
    <t>砂月昭廣</t>
  </si>
  <si>
    <t>田中日路美</t>
  </si>
  <si>
    <t>森眞佐夫</t>
  </si>
  <si>
    <t>株式会社　あまくさ魚園</t>
  </si>
  <si>
    <t>藤川法子</t>
  </si>
  <si>
    <t>江上克也</t>
  </si>
  <si>
    <t>小林惠子</t>
  </si>
  <si>
    <t>天草漁業協同組合</t>
  </si>
  <si>
    <t>有限会社　うまかや</t>
  </si>
  <si>
    <t>切通順一</t>
  </si>
  <si>
    <t>川口清昭</t>
  </si>
  <si>
    <t>松谷勝行</t>
  </si>
  <si>
    <t>貝川謙介</t>
  </si>
  <si>
    <t>株式会社　山下水産</t>
  </si>
  <si>
    <t>益田芳文</t>
  </si>
  <si>
    <t>小西智</t>
  </si>
  <si>
    <t>坂越恒喜</t>
  </si>
  <si>
    <t>永野正大</t>
  </si>
  <si>
    <t>株式会社　RAMET</t>
  </si>
  <si>
    <t>冨川壽久</t>
  </si>
  <si>
    <t>有限会社ハーバーイン</t>
  </si>
  <si>
    <t>植林明</t>
  </si>
  <si>
    <t>濱惇美</t>
  </si>
  <si>
    <t>永野一将</t>
  </si>
  <si>
    <t>石田清美</t>
  </si>
  <si>
    <t>株式会社　有江商店</t>
  </si>
  <si>
    <t>松山乃子</t>
  </si>
  <si>
    <t>葉勝春</t>
  </si>
  <si>
    <t>砂月和昭</t>
  </si>
  <si>
    <t>荒木賢一</t>
  </si>
  <si>
    <t>松下功</t>
  </si>
  <si>
    <t>尾田原由子</t>
  </si>
  <si>
    <t>有限会社　川崎商店</t>
  </si>
  <si>
    <t>舩本ちや子</t>
  </si>
  <si>
    <t>宮本一代</t>
  </si>
  <si>
    <t>NPO法人ワークショップ　ひなたぼっこ</t>
  </si>
  <si>
    <t>小林佳隆</t>
  </si>
  <si>
    <t>野口孝文</t>
  </si>
  <si>
    <t>石井正剛</t>
  </si>
  <si>
    <t>有限会社　西村商事</t>
  </si>
  <si>
    <t>渡邉庄二</t>
  </si>
  <si>
    <t>有限会社　村田商事</t>
  </si>
  <si>
    <t>株式会社あまくさ</t>
  </si>
  <si>
    <t>内田晃</t>
  </si>
  <si>
    <t>岩崎弘子</t>
  </si>
  <si>
    <t>岩崎ハツヨ</t>
  </si>
  <si>
    <t>有限会社エンタープライズ</t>
  </si>
  <si>
    <t>水野勝行</t>
  </si>
  <si>
    <t>有限会社　舞企画</t>
  </si>
  <si>
    <t>甲﨑登</t>
  </si>
  <si>
    <t>山﨑智恵美</t>
  </si>
  <si>
    <t>梅田種太郎</t>
  </si>
  <si>
    <t>有限会社山下竹輪屋</t>
  </si>
  <si>
    <t>楠本クニエ</t>
  </si>
  <si>
    <t>島田光久</t>
  </si>
  <si>
    <t>尾石弘幸</t>
  </si>
  <si>
    <t>堀田キミ子</t>
  </si>
  <si>
    <t>マルホン醤油合名会社</t>
  </si>
  <si>
    <t>古賀一之助</t>
  </si>
  <si>
    <t>山﨑むつみ</t>
  </si>
  <si>
    <t>株式会社日翔開発</t>
  </si>
  <si>
    <t>斉藤大安</t>
  </si>
  <si>
    <t>有限会社大山興産</t>
  </si>
  <si>
    <t>藤川範幸</t>
  </si>
  <si>
    <t>有限会社前田商店</t>
  </si>
  <si>
    <t>中村重光</t>
  </si>
  <si>
    <t>松江茂</t>
  </si>
  <si>
    <t>永井利明</t>
  </si>
  <si>
    <t>小崎一治</t>
  </si>
  <si>
    <t>田山峰人</t>
  </si>
  <si>
    <t>有限会社マーキーマート</t>
  </si>
  <si>
    <t>小林五喜</t>
  </si>
  <si>
    <t>井上睦子</t>
  </si>
  <si>
    <t>日豊興産株式会社</t>
  </si>
  <si>
    <t>葛西雅史</t>
  </si>
  <si>
    <t>船崎浩二</t>
  </si>
  <si>
    <t>高橋末喜</t>
  </si>
  <si>
    <t>平野恵一</t>
  </si>
  <si>
    <t>株式会社　ロッキー</t>
  </si>
  <si>
    <t>有限会社　五穀庵</t>
  </si>
  <si>
    <t>株式会社河丁</t>
  </si>
  <si>
    <t>上田和義</t>
  </si>
  <si>
    <t>ＡＭＡＫＵＳＡ　ＷＯＲＫＥＲＳ合同会社</t>
  </si>
  <si>
    <t>宋思?</t>
  </si>
  <si>
    <t>光榮産業　株式会社</t>
  </si>
  <si>
    <t>鬼海愛子</t>
  </si>
  <si>
    <t>岩下孝弘</t>
  </si>
  <si>
    <t>民本弘子</t>
  </si>
  <si>
    <t>森真理子</t>
  </si>
  <si>
    <t>株式会社ベストアメニティホールディングス</t>
  </si>
  <si>
    <t>伊野耕史</t>
  </si>
  <si>
    <t>木村久二夫</t>
  </si>
  <si>
    <t>水野武晴</t>
  </si>
  <si>
    <t>濵﨑みどり</t>
  </si>
  <si>
    <t>豊田照代</t>
  </si>
  <si>
    <t>古賀源一郎</t>
  </si>
  <si>
    <t>錦戸憲親</t>
  </si>
  <si>
    <t>山本静記</t>
  </si>
  <si>
    <t>有田天司</t>
  </si>
  <si>
    <t>中本安孝</t>
  </si>
  <si>
    <t>高田好美</t>
  </si>
  <si>
    <t>立花慶一</t>
  </si>
  <si>
    <t>尾上辨吉</t>
  </si>
  <si>
    <t>山田豊喜</t>
  </si>
  <si>
    <t>ファームチョイス株式会社</t>
  </si>
  <si>
    <t>株式会社　なごみ屋</t>
  </si>
  <si>
    <t>吉川美穂</t>
  </si>
  <si>
    <t>小林やえ</t>
  </si>
  <si>
    <t>冨安孝子</t>
  </si>
  <si>
    <t>松永とつえ</t>
  </si>
  <si>
    <t>黒田浩記</t>
  </si>
  <si>
    <t>社会福祉法人　のぞみ作業所</t>
  </si>
  <si>
    <t>木崎眞美子</t>
  </si>
  <si>
    <t>出﨑ゆう子</t>
  </si>
  <si>
    <t>池添領</t>
  </si>
  <si>
    <t>岩下末徳</t>
  </si>
  <si>
    <t>蒔本義樹</t>
  </si>
  <si>
    <t>村井早苗</t>
  </si>
  <si>
    <t>有限会社　黒まん</t>
  </si>
  <si>
    <t>倉田哲治</t>
  </si>
  <si>
    <t>山澤淳一郎</t>
  </si>
  <si>
    <t>知井康蘇</t>
  </si>
  <si>
    <t>河野マユミ</t>
  </si>
  <si>
    <t>鈴木輝行</t>
  </si>
  <si>
    <t>益田勝廣</t>
  </si>
  <si>
    <t>中田サヨ子</t>
  </si>
  <si>
    <t>有限会社ヤヒロ</t>
  </si>
  <si>
    <t>山下昇一</t>
  </si>
  <si>
    <t>平尾健自</t>
  </si>
  <si>
    <t>野口俊二</t>
  </si>
  <si>
    <t>吉本浩</t>
  </si>
  <si>
    <t>越川益美</t>
  </si>
  <si>
    <t>福嶋貴之</t>
  </si>
  <si>
    <t>黒田忠廣</t>
  </si>
  <si>
    <t>江﨑春美</t>
  </si>
  <si>
    <t>松江ひとみ</t>
  </si>
  <si>
    <t>渡邊明</t>
  </si>
  <si>
    <t>有限会社赤のれん</t>
  </si>
  <si>
    <t>迫口富夫</t>
  </si>
  <si>
    <t>大西留生</t>
  </si>
  <si>
    <t>角岡一行</t>
  </si>
  <si>
    <t>福田啓子</t>
  </si>
  <si>
    <t>松﨑睦美</t>
  </si>
  <si>
    <t>有限会社　ロシアン</t>
  </si>
  <si>
    <t>福本大介</t>
  </si>
  <si>
    <t>シーエス株式会社</t>
  </si>
  <si>
    <t>株式会社苓北グリ－ンサ－ビス</t>
  </si>
  <si>
    <t>渡邊惠子</t>
  </si>
  <si>
    <t>水田陽子</t>
  </si>
  <si>
    <t>中川邦彦</t>
  </si>
  <si>
    <t>東川澄和</t>
  </si>
  <si>
    <t>有限会社　おにつか</t>
  </si>
  <si>
    <t>桑原ツルエ</t>
  </si>
  <si>
    <t>株式会社本田屋</t>
  </si>
  <si>
    <t>江上英輝</t>
  </si>
  <si>
    <t>川本辰巳</t>
  </si>
  <si>
    <t>山口洋子</t>
  </si>
  <si>
    <t>中野勝則</t>
  </si>
  <si>
    <t>株式会社　旅館せと平</t>
  </si>
  <si>
    <t>藤島茂德</t>
  </si>
  <si>
    <t>田口良夫</t>
  </si>
  <si>
    <t>直江一人</t>
  </si>
  <si>
    <t>有限会社　ソルト・ファーム</t>
  </si>
  <si>
    <t>坂田幸徳</t>
  </si>
  <si>
    <t>寺田幸子</t>
  </si>
  <si>
    <t>株式会社むらた</t>
  </si>
  <si>
    <t>小浜かつ子</t>
  </si>
  <si>
    <t>植田妙子</t>
  </si>
  <si>
    <t>吉田茂雄</t>
  </si>
  <si>
    <t>越川直人</t>
  </si>
  <si>
    <t>松本光治</t>
  </si>
  <si>
    <t>野川宇太子</t>
  </si>
  <si>
    <t>住田彩</t>
  </si>
  <si>
    <t>緒方史人</t>
  </si>
  <si>
    <t>ペプシーン有限会社</t>
  </si>
  <si>
    <t>イソップ製菓株式会社</t>
  </si>
  <si>
    <t>山下幸治</t>
  </si>
  <si>
    <t>鶴田登喜子</t>
  </si>
  <si>
    <t>水本博昭</t>
  </si>
  <si>
    <t>天草渚亭株式会社</t>
  </si>
  <si>
    <t>梅門津代美</t>
  </si>
  <si>
    <t>合名会社　堤田本店</t>
  </si>
  <si>
    <t>本多善一</t>
  </si>
  <si>
    <t>株式会社ウェルネスデベロップメント</t>
  </si>
  <si>
    <t>松本寛司</t>
  </si>
  <si>
    <t>アツカコミュニケーションズ有限会社</t>
  </si>
  <si>
    <t>萩原隆嗣</t>
  </si>
  <si>
    <t>海原善彦</t>
  </si>
  <si>
    <t>株式会社ボングー</t>
  </si>
  <si>
    <t>有限会社　苓南</t>
  </si>
  <si>
    <t>大江戸温泉物語ホテルズ＆リゾーツ株式会社</t>
  </si>
  <si>
    <t>内野新一</t>
  </si>
  <si>
    <t>藤川典子</t>
  </si>
  <si>
    <t>松村正司</t>
  </si>
  <si>
    <t>岡本繁義</t>
  </si>
  <si>
    <t>浜悦男</t>
  </si>
  <si>
    <t>山沢秀夫</t>
  </si>
  <si>
    <t>植村一美</t>
  </si>
  <si>
    <t>長井サユミ</t>
  </si>
  <si>
    <t>山田康彦</t>
  </si>
  <si>
    <t>清田政憲</t>
  </si>
  <si>
    <t>別城洋一</t>
  </si>
  <si>
    <t>三村清子</t>
  </si>
  <si>
    <t>坂本末彦</t>
  </si>
  <si>
    <t>山中眞一郎</t>
  </si>
  <si>
    <t>尾上誠一</t>
  </si>
  <si>
    <t>海付貴久</t>
  </si>
  <si>
    <t>須﨑チズ子</t>
  </si>
  <si>
    <t>濵名正光</t>
  </si>
  <si>
    <t>株式会社鶴屋百貨店</t>
  </si>
  <si>
    <t>大塚ミツ子</t>
  </si>
  <si>
    <t>株式会社中村冷菓天草</t>
  </si>
  <si>
    <t>天草梅肉ポーク株式会社</t>
  </si>
  <si>
    <t>豆進食品株式会社</t>
  </si>
  <si>
    <t>端場製麺有限会社</t>
  </si>
  <si>
    <t>社会福祉法人晃明会</t>
  </si>
  <si>
    <t>株式会社熊本セントラル企画</t>
  </si>
  <si>
    <t>山中敏満</t>
  </si>
  <si>
    <t>村野太</t>
  </si>
  <si>
    <t>村尾一雄</t>
  </si>
  <si>
    <t>有限会社蜂楽饅頭本渡支店</t>
  </si>
  <si>
    <t>宰川壽之</t>
  </si>
  <si>
    <t>有限会社八州観光開発</t>
  </si>
  <si>
    <t>有限会社　樋口海産</t>
  </si>
  <si>
    <t>宮﨑寛子</t>
  </si>
  <si>
    <t>北垣潮</t>
  </si>
  <si>
    <t>有限会社宝餅本舗</t>
  </si>
  <si>
    <t>田川富美代</t>
  </si>
  <si>
    <t>吉田和隆</t>
  </si>
  <si>
    <t>北脇修司</t>
  </si>
  <si>
    <t>松村晃</t>
  </si>
  <si>
    <t>田中靖士</t>
  </si>
  <si>
    <t>小平保</t>
  </si>
  <si>
    <t>深井又助</t>
  </si>
  <si>
    <t>有限会社なかしま荘</t>
  </si>
  <si>
    <t>岡元カヲリ</t>
  </si>
  <si>
    <t>金澤孝光</t>
  </si>
  <si>
    <t>三宅由美子</t>
  </si>
  <si>
    <t>株式会社よしやホテル</t>
  </si>
  <si>
    <t>有限会社　ミツミフ－ズサ－ビス</t>
  </si>
  <si>
    <t>志柿優美子</t>
  </si>
  <si>
    <t>有限会社　竜宮</t>
  </si>
  <si>
    <t>株式会社　さくら</t>
  </si>
  <si>
    <t>福田智興</t>
  </si>
  <si>
    <t>嶋田郷巳</t>
  </si>
  <si>
    <t>寺本寛</t>
  </si>
  <si>
    <t>苓北町農業協同組合</t>
  </si>
  <si>
    <t>藤田松秀</t>
  </si>
  <si>
    <t>平野貞人</t>
  </si>
  <si>
    <t>森田しな江</t>
  </si>
  <si>
    <t>栗丸紀子</t>
  </si>
  <si>
    <t>社会医療法人　稲穂会</t>
  </si>
  <si>
    <t>渡辺菊子</t>
  </si>
  <si>
    <t>森節子</t>
  </si>
  <si>
    <t>村田浩士</t>
  </si>
  <si>
    <t>有限会社後藤企画</t>
  </si>
  <si>
    <t>松岡悦子</t>
  </si>
  <si>
    <t>川原清一郎</t>
  </si>
  <si>
    <t>渡辺正和</t>
  </si>
  <si>
    <t>四丸一夫</t>
  </si>
  <si>
    <t>小久保美千代</t>
  </si>
  <si>
    <t>桑原正澄</t>
  </si>
  <si>
    <t>山口恭一</t>
  </si>
  <si>
    <t>岩本幸博</t>
  </si>
  <si>
    <t>吉本弘法</t>
  </si>
  <si>
    <t>髙波登美子</t>
  </si>
  <si>
    <t>部家智美</t>
  </si>
  <si>
    <t>猪股八恵</t>
  </si>
  <si>
    <t>山下聡子</t>
  </si>
  <si>
    <t>田口孝亀</t>
  </si>
  <si>
    <t>株式会社　秀</t>
  </si>
  <si>
    <t>上野和明</t>
  </si>
  <si>
    <t>岡田佳代子</t>
  </si>
  <si>
    <t>小林美佐世</t>
  </si>
  <si>
    <t>高橋明美</t>
  </si>
  <si>
    <t>九州産交ツーリズム株式会社</t>
  </si>
  <si>
    <t>光永和代</t>
  </si>
  <si>
    <t>株式会社天草海食まるけん</t>
  </si>
  <si>
    <t>小松奈美</t>
  </si>
  <si>
    <t>林新二</t>
  </si>
  <si>
    <t>杉本さち子</t>
  </si>
  <si>
    <t>有限会社マルコ観光下田ファミリーホテル</t>
  </si>
  <si>
    <t>野崎富美子</t>
  </si>
  <si>
    <t>西田富美</t>
  </si>
  <si>
    <t>高橋優子</t>
  </si>
  <si>
    <t>池嵜和文</t>
  </si>
  <si>
    <t>淀川博</t>
  </si>
  <si>
    <t>橋口良二</t>
  </si>
  <si>
    <t>坂越勝彦</t>
  </si>
  <si>
    <t>柴田大輔</t>
  </si>
  <si>
    <t>三瀨ムツミ</t>
  </si>
  <si>
    <t>石田友子</t>
  </si>
  <si>
    <t>葉勝義</t>
  </si>
  <si>
    <t>山下相子</t>
  </si>
  <si>
    <t>吉平英一</t>
  </si>
  <si>
    <t>鶴戸嘉雄</t>
  </si>
  <si>
    <t>矢田千穂</t>
  </si>
  <si>
    <t>山下智彦</t>
  </si>
  <si>
    <t>藤川和喜</t>
  </si>
  <si>
    <t>梅田心介</t>
  </si>
  <si>
    <t>脇島久子</t>
  </si>
  <si>
    <t>有限会社山口豆腐店</t>
  </si>
  <si>
    <t>竹本勝男</t>
  </si>
  <si>
    <t>岩本スエ子</t>
  </si>
  <si>
    <t>株式会社　井上勇商店</t>
  </si>
  <si>
    <t>蓑田一好</t>
  </si>
  <si>
    <t>岩﨑ミヤ子</t>
  </si>
  <si>
    <t>森嶋一</t>
  </si>
  <si>
    <t>大西優</t>
  </si>
  <si>
    <t>桑原宏美</t>
  </si>
  <si>
    <t>船元由紀子</t>
  </si>
  <si>
    <t>岡部逸子</t>
  </si>
  <si>
    <t>濱修吾</t>
  </si>
  <si>
    <t>中村淳子</t>
  </si>
  <si>
    <t>株式会社　ル・ヴァン・リブレ</t>
  </si>
  <si>
    <t>有限会社　前田商事</t>
  </si>
  <si>
    <t>有限会社山田屋精肉店</t>
  </si>
  <si>
    <t>有限会社　天草グリーン販売</t>
  </si>
  <si>
    <t>有限会社横山精肉米穀店</t>
  </si>
  <si>
    <t>荒木悟</t>
  </si>
  <si>
    <t>岡部健一</t>
  </si>
  <si>
    <t>藤川善範</t>
  </si>
  <si>
    <t>株式会社クリエーションＷＥＢ　ＰＬＡＮＮＩＮＧ</t>
  </si>
  <si>
    <t>有限会社　倖栄</t>
  </si>
  <si>
    <t>田北豊穂</t>
  </si>
  <si>
    <t>山下安徳</t>
  </si>
  <si>
    <t>合資会社天草大同物産</t>
  </si>
  <si>
    <t>東川道男</t>
  </si>
  <si>
    <t>松永光</t>
  </si>
  <si>
    <t>小島愼太郎</t>
  </si>
  <si>
    <t>山崎光洋</t>
  </si>
  <si>
    <t>株式会社　松泉閣</t>
  </si>
  <si>
    <t>株式会社　甲ら家</t>
  </si>
  <si>
    <t>隈部浩俊</t>
  </si>
  <si>
    <t>岡本孝広</t>
  </si>
  <si>
    <t>友田ヤヨイ</t>
  </si>
  <si>
    <t>岡本元博</t>
  </si>
  <si>
    <t>小西雄士</t>
  </si>
  <si>
    <t>エームサービスジャパン株式会社</t>
  </si>
  <si>
    <t>岡村和治</t>
  </si>
  <si>
    <t>吉田チヅ子</t>
  </si>
  <si>
    <t>浦田大地</t>
  </si>
  <si>
    <t>株式会社チーム天草</t>
  </si>
  <si>
    <t>浦壁淳</t>
  </si>
  <si>
    <t>田嶋菊代</t>
  </si>
  <si>
    <t>何川洋子</t>
  </si>
  <si>
    <t>海原善弘</t>
  </si>
  <si>
    <t>浜田安彦</t>
  </si>
  <si>
    <t>清藤幸子</t>
  </si>
  <si>
    <t>株式会社　優藍会</t>
  </si>
  <si>
    <t>山口義光</t>
  </si>
  <si>
    <t>平田昭一</t>
  </si>
  <si>
    <t>高橋裕治</t>
  </si>
  <si>
    <t>河上末廣</t>
  </si>
  <si>
    <t>松田みどり</t>
  </si>
  <si>
    <t>渡辺勝也</t>
  </si>
  <si>
    <t>大野文男</t>
  </si>
  <si>
    <t>黒瀬友希</t>
  </si>
  <si>
    <t>株式会社コープ牛深</t>
  </si>
  <si>
    <t>長谷川剛</t>
  </si>
  <si>
    <t>有限会社　明成</t>
  </si>
  <si>
    <t>立石守</t>
  </si>
  <si>
    <t>川本茂康</t>
  </si>
  <si>
    <t>田中源太</t>
  </si>
  <si>
    <t>（有）スーパーゼロ・ハマウラ</t>
  </si>
  <si>
    <t>松岩孝志</t>
  </si>
  <si>
    <t>志波靖史</t>
  </si>
  <si>
    <t>中村いすず</t>
  </si>
  <si>
    <t>有限会社　森鮮魚店</t>
  </si>
  <si>
    <t>田邉正代</t>
  </si>
  <si>
    <t>岡田晴喜</t>
  </si>
  <si>
    <t>橋元タツ子</t>
  </si>
  <si>
    <t>合名会社天草酒造</t>
  </si>
  <si>
    <t>有限会社ハニー</t>
  </si>
  <si>
    <t>大塚理香</t>
  </si>
  <si>
    <t>牛嶋キヌ子</t>
  </si>
  <si>
    <t>金子富</t>
  </si>
  <si>
    <t>倉田智彦</t>
  </si>
  <si>
    <t>合同会社優愛観光</t>
  </si>
  <si>
    <t>矢田エリ子</t>
  </si>
  <si>
    <t>石田和弘</t>
  </si>
  <si>
    <t>有限会社　橋本うに商会</t>
  </si>
  <si>
    <t>山田智仁</t>
  </si>
  <si>
    <t>椎木ミツエ</t>
  </si>
  <si>
    <t>宮崎文子</t>
  </si>
  <si>
    <t>木戸克己</t>
  </si>
  <si>
    <t>越地和章</t>
  </si>
  <si>
    <t>白迫修一</t>
  </si>
  <si>
    <t>株式会社まるいストアー</t>
  </si>
  <si>
    <t>杉原喜久子</t>
  </si>
  <si>
    <t>田中七美</t>
  </si>
  <si>
    <t>合資会社堀田功乳舎</t>
  </si>
  <si>
    <t>米岡豊廣</t>
  </si>
  <si>
    <t>猪原清子</t>
  </si>
  <si>
    <t>山下須美子</t>
  </si>
  <si>
    <t>有限会社　奴寿司</t>
  </si>
  <si>
    <t>桃田隆之</t>
  </si>
  <si>
    <t>錦戸ルリ子</t>
  </si>
  <si>
    <t>有限会社川口商店</t>
  </si>
  <si>
    <t>田中誠子</t>
  </si>
  <si>
    <t>有限会社みつみ</t>
  </si>
  <si>
    <t>梅木静江</t>
  </si>
  <si>
    <t>有限会社　寺澤精肉店</t>
  </si>
  <si>
    <t>有限会社ファミリーショップいのうえ</t>
  </si>
  <si>
    <t>有限会社　丸三商会</t>
  </si>
  <si>
    <t>株式会社　拓洋</t>
  </si>
  <si>
    <t>野中千惠子</t>
  </si>
  <si>
    <t>植田ミヨノ</t>
  </si>
  <si>
    <t>三浦司</t>
  </si>
  <si>
    <t>内村恵子</t>
  </si>
  <si>
    <t>（有）恵比須亭</t>
  </si>
  <si>
    <t>船元瑞津穂</t>
  </si>
  <si>
    <t>有限会社フーズまつなが</t>
  </si>
  <si>
    <t>株式会社今福精肉店</t>
  </si>
  <si>
    <t>濵﨑クニ子</t>
  </si>
  <si>
    <t>坂井正俊</t>
  </si>
  <si>
    <t>合同会社　山下商会</t>
  </si>
  <si>
    <t>有馬美代</t>
  </si>
  <si>
    <t>井手ナナエ</t>
  </si>
  <si>
    <t>水野光美</t>
  </si>
  <si>
    <t>松下健二</t>
  </si>
  <si>
    <t>有限会社木満屋</t>
  </si>
  <si>
    <t>中本冷子</t>
  </si>
  <si>
    <t>松坂美真子</t>
  </si>
  <si>
    <t>植田一郎</t>
  </si>
  <si>
    <t>花田和行</t>
  </si>
  <si>
    <t>山下國博</t>
  </si>
  <si>
    <t>宮川輝喜</t>
  </si>
  <si>
    <t>レストラン風月有限会社</t>
  </si>
  <si>
    <t>米田匡志</t>
  </si>
  <si>
    <t>山脇正宏</t>
  </si>
  <si>
    <t>中林優子</t>
  </si>
  <si>
    <t>吉浦清吉</t>
  </si>
  <si>
    <t>吉川由美子</t>
  </si>
  <si>
    <t>小林博光</t>
  </si>
  <si>
    <t>脇山みゆき</t>
  </si>
  <si>
    <t>金子セツ子</t>
  </si>
  <si>
    <t>岡田武彦</t>
  </si>
  <si>
    <t>末本敬一</t>
  </si>
  <si>
    <t>池田健一</t>
  </si>
  <si>
    <t>有限会社　平安海産</t>
  </si>
  <si>
    <t>田口賢治</t>
  </si>
  <si>
    <t>合資会社　畑中商店</t>
  </si>
  <si>
    <t>寺本ヨリ子</t>
  </si>
  <si>
    <t>脇島正人</t>
  </si>
  <si>
    <t>御所浦町漁業協同組合</t>
  </si>
  <si>
    <t>森悠子</t>
  </si>
  <si>
    <t>株式会社キュアテックス</t>
  </si>
  <si>
    <t>川﨑眞志男</t>
  </si>
  <si>
    <t>岸谷由合子</t>
  </si>
  <si>
    <t>宮崎明日美</t>
  </si>
  <si>
    <t>本田稲子</t>
  </si>
  <si>
    <t>濱美紀</t>
  </si>
  <si>
    <t>有限会社しんじゅ天草</t>
  </si>
  <si>
    <t>右山幸七</t>
  </si>
  <si>
    <t>AMAKUSA SONAR BEER合同会社</t>
  </si>
  <si>
    <t>有限会社天草西部ガス商会</t>
  </si>
  <si>
    <t>有限会社割烹旅館魚勝</t>
  </si>
  <si>
    <t>蓮池善和</t>
  </si>
  <si>
    <t>森理香</t>
  </si>
  <si>
    <t>谷尾直美</t>
  </si>
  <si>
    <t>山内眞理</t>
  </si>
  <si>
    <t>今福剛</t>
  </si>
  <si>
    <t>有限会社　天草企画</t>
  </si>
  <si>
    <t>田中啓吾</t>
  </si>
  <si>
    <t>塩家里美</t>
  </si>
  <si>
    <t>島崎逸郎</t>
  </si>
  <si>
    <t>松本英樹</t>
  </si>
  <si>
    <t>唐田二三十</t>
  </si>
  <si>
    <t>熊本県職員天草地区生活協同組合</t>
  </si>
  <si>
    <t>濵﨑円</t>
  </si>
  <si>
    <t>合同会社湯島屋</t>
  </si>
  <si>
    <t>小澤正裕</t>
  </si>
  <si>
    <t>吉本ゆかり</t>
  </si>
  <si>
    <t>金子幸生</t>
  </si>
  <si>
    <t>株式会社サン・ストーン</t>
  </si>
  <si>
    <t>萬谷さい子</t>
  </si>
  <si>
    <t>岩﨑惠美</t>
  </si>
  <si>
    <t>合資会社　栄美屋旅館</t>
  </si>
  <si>
    <t>木場広幸</t>
  </si>
  <si>
    <t>有限会社　食道園</t>
  </si>
  <si>
    <t>横山高幸</t>
  </si>
  <si>
    <t>神田和子</t>
  </si>
  <si>
    <t>黒川徹</t>
  </si>
  <si>
    <t>山下敏郎</t>
  </si>
  <si>
    <t>立川慎祐</t>
  </si>
  <si>
    <t>田中一毅</t>
  </si>
  <si>
    <t>渡邊公生</t>
  </si>
  <si>
    <t>山下久美子</t>
  </si>
  <si>
    <t>株式会社大黒屋</t>
  </si>
  <si>
    <t>株式会社松下蒲鉾店</t>
  </si>
  <si>
    <t>桑野一也</t>
  </si>
  <si>
    <t>有限会社ウェーブオガタ</t>
  </si>
  <si>
    <t>株式会社本渡港運送店</t>
  </si>
  <si>
    <t>小島恒雄</t>
  </si>
  <si>
    <t>前田邦重</t>
  </si>
  <si>
    <t>原田圭一郎</t>
  </si>
  <si>
    <t>栄昇株式会社</t>
  </si>
  <si>
    <t>株式会社マリーゴールドホールディングス</t>
  </si>
  <si>
    <t>水野美奈子</t>
  </si>
  <si>
    <t>渡辺千枝美</t>
  </si>
  <si>
    <t>佐々木元</t>
  </si>
  <si>
    <t>有限会社　天草フーズ</t>
  </si>
  <si>
    <t>げんこつリゾート株式会社</t>
  </si>
  <si>
    <t>峯正高</t>
  </si>
  <si>
    <t>古賀温子</t>
  </si>
  <si>
    <t>宇土寿美</t>
  </si>
  <si>
    <t>島﨑大和</t>
  </si>
  <si>
    <t>有限会社　リックよこ田</t>
  </si>
  <si>
    <t>波多敏秀</t>
  </si>
  <si>
    <t>日本観光開発株式会社</t>
  </si>
  <si>
    <t>岩下力男</t>
  </si>
  <si>
    <t>嶽本恭治</t>
  </si>
  <si>
    <t>福田ヒサミ</t>
  </si>
  <si>
    <t>鶴岡圭子</t>
  </si>
  <si>
    <t>藤森克弘</t>
  </si>
  <si>
    <t>井村美智子</t>
  </si>
  <si>
    <t>大野己津喜</t>
  </si>
  <si>
    <t>有限会社　四郎ケ浜</t>
  </si>
  <si>
    <t>濵﨑和彦</t>
  </si>
  <si>
    <t>道口進一</t>
  </si>
  <si>
    <t>合資会社魚正</t>
  </si>
  <si>
    <t>有限会社　ハラダ</t>
  </si>
  <si>
    <t>古賀満夫</t>
  </si>
  <si>
    <t>友村峰子</t>
  </si>
  <si>
    <t>関山アユミ</t>
  </si>
  <si>
    <t>合資会社西岡勝次商店</t>
  </si>
  <si>
    <t>森田功</t>
  </si>
  <si>
    <t>高戸秀正</t>
  </si>
  <si>
    <t>丸和漁業生産組合</t>
  </si>
  <si>
    <t>福山久美</t>
  </si>
  <si>
    <t>小竹浩一郎</t>
  </si>
  <si>
    <t>林博幸</t>
  </si>
  <si>
    <t>浅井公則</t>
  </si>
  <si>
    <t>津田勝實</t>
  </si>
  <si>
    <t>上野多鶴子</t>
  </si>
  <si>
    <t>森枝ふさ子</t>
  </si>
  <si>
    <t>株式会社　和功汽船</t>
  </si>
  <si>
    <t>合資会社いわしや</t>
  </si>
  <si>
    <t>塩田鮎美</t>
  </si>
  <si>
    <t>原光生</t>
  </si>
  <si>
    <t>福嶋由美</t>
  </si>
  <si>
    <t>福田シナエ</t>
  </si>
  <si>
    <t>川上まき子</t>
  </si>
  <si>
    <t>平岡石男</t>
  </si>
  <si>
    <t>吉永チヅコ</t>
  </si>
  <si>
    <t>田中綾子</t>
  </si>
  <si>
    <t>松下二喜子</t>
  </si>
  <si>
    <t>（有）宮崎海産</t>
  </si>
  <si>
    <t>沢村續子</t>
  </si>
  <si>
    <t>有限会社　憩</t>
  </si>
  <si>
    <t>松下洋一</t>
  </si>
  <si>
    <t>矢田忠</t>
  </si>
  <si>
    <t>浦田祐助</t>
  </si>
  <si>
    <t>北川広海</t>
  </si>
  <si>
    <t>後迫キクエ</t>
  </si>
  <si>
    <t>大田惇子</t>
  </si>
  <si>
    <t>尾上美穂子</t>
  </si>
  <si>
    <t>矢田杉夫</t>
  </si>
  <si>
    <t>澤田晶久</t>
  </si>
  <si>
    <t>山下修平</t>
  </si>
  <si>
    <t>中尾昭義</t>
  </si>
  <si>
    <t>濱博久</t>
  </si>
  <si>
    <t>岡田康二</t>
  </si>
  <si>
    <t>栁本久夫</t>
  </si>
  <si>
    <t>川﨑清喜</t>
  </si>
  <si>
    <t>肥前照美</t>
  </si>
  <si>
    <t>青木裕一</t>
  </si>
  <si>
    <t>ＮＰＯ法人天草みどりの村</t>
  </si>
  <si>
    <t>松尾英之</t>
  </si>
  <si>
    <t>林田一久</t>
  </si>
  <si>
    <t>水谷八重子</t>
  </si>
  <si>
    <t>宮崎朝志</t>
  </si>
  <si>
    <t>松下秀子</t>
  </si>
  <si>
    <t>株式会社　海星ムサシ</t>
  </si>
  <si>
    <t>杉田正隆</t>
  </si>
  <si>
    <t>株式会社天草自動車学園</t>
  </si>
  <si>
    <t>松井照美</t>
  </si>
  <si>
    <t>山口照美</t>
  </si>
  <si>
    <t>有限会社丸重ミ－ト</t>
  </si>
  <si>
    <t>池田朋子</t>
  </si>
  <si>
    <t>江郷國紘</t>
  </si>
  <si>
    <t>有限会社中村海産</t>
  </si>
  <si>
    <t>三好茂夫</t>
  </si>
  <si>
    <t>錦戸和子</t>
  </si>
  <si>
    <t>小松野マサ子</t>
  </si>
  <si>
    <t>有限会社梅田青果</t>
  </si>
  <si>
    <t>古賀葵</t>
  </si>
  <si>
    <t>小林節江</t>
  </si>
  <si>
    <t>元梅チサ子</t>
  </si>
  <si>
    <t>藤本チヨノ</t>
  </si>
  <si>
    <t>桑原千知</t>
  </si>
  <si>
    <t>尾上秀張</t>
  </si>
  <si>
    <t>浦上愛子</t>
  </si>
  <si>
    <t>西田俊子</t>
  </si>
  <si>
    <t>御厨和人</t>
  </si>
  <si>
    <t>長船久雄</t>
  </si>
  <si>
    <t>牛深商事株式会社</t>
  </si>
  <si>
    <t>長井商事株式会社</t>
  </si>
  <si>
    <t>丸山いづみ</t>
  </si>
  <si>
    <t>山口緑</t>
  </si>
  <si>
    <t>松尾和枝</t>
  </si>
  <si>
    <t>濱田美由貴</t>
  </si>
  <si>
    <t>有限会社城山</t>
  </si>
  <si>
    <t>毛利良太</t>
  </si>
  <si>
    <t>有限会社丸山水産</t>
  </si>
  <si>
    <t>宮崎照志</t>
  </si>
  <si>
    <t>山下蒼悟</t>
  </si>
  <si>
    <t>岡部國光</t>
  </si>
  <si>
    <t>渡邊のりこ</t>
  </si>
  <si>
    <t>船崎保</t>
  </si>
  <si>
    <t>永野亜圭峰</t>
  </si>
  <si>
    <t>中條多鶴子</t>
  </si>
  <si>
    <t>田中順俊</t>
  </si>
  <si>
    <t>田中ゆり</t>
  </si>
  <si>
    <t>大石隆三</t>
  </si>
  <si>
    <t>宝塚成任</t>
  </si>
  <si>
    <t>猪股孝政</t>
  </si>
  <si>
    <t>竹田健一</t>
  </si>
  <si>
    <t>房木真彦</t>
  </si>
  <si>
    <t>株式会社浜崎水産</t>
  </si>
  <si>
    <t>森本大祐</t>
  </si>
  <si>
    <t>古賀征雄</t>
  </si>
  <si>
    <t>大平勝則</t>
  </si>
  <si>
    <t>樋島漁業協同組合</t>
  </si>
  <si>
    <t>紫谷星伍</t>
  </si>
  <si>
    <t>稲田繁保</t>
  </si>
  <si>
    <t>坂口スミ</t>
  </si>
  <si>
    <t>株式会社海神貿易</t>
  </si>
  <si>
    <t>森亨</t>
  </si>
  <si>
    <t>須﨑誠也</t>
  </si>
  <si>
    <t>嶋﨑貴之</t>
  </si>
  <si>
    <t>福﨑美香</t>
  </si>
  <si>
    <t>大田智子</t>
  </si>
  <si>
    <t>株式会社船田工務店</t>
  </si>
  <si>
    <t>松本芙久美</t>
  </si>
  <si>
    <t>有限会社アセット</t>
  </si>
  <si>
    <t>社会福祉法人あまくさ福祉会</t>
  </si>
  <si>
    <t>德永隆男</t>
  </si>
  <si>
    <t>株式会社くらたけ</t>
  </si>
  <si>
    <t>森山登守</t>
  </si>
  <si>
    <t>前田雄一</t>
  </si>
  <si>
    <t>田中敏子</t>
  </si>
  <si>
    <t>川上力夫</t>
  </si>
  <si>
    <t>境美峰</t>
  </si>
  <si>
    <t>丸木水産漁業株式会社</t>
  </si>
  <si>
    <t>木崎一利</t>
  </si>
  <si>
    <t>株式会社　天草海鮮蔵</t>
  </si>
  <si>
    <t>中上雄子</t>
  </si>
  <si>
    <t>有限会社船崎水産</t>
  </si>
  <si>
    <t>園田政則</t>
  </si>
  <si>
    <t>有限会社　山藤屋</t>
  </si>
  <si>
    <t>中本悦則</t>
  </si>
  <si>
    <t>川床利雄</t>
  </si>
  <si>
    <t>余宮雅夫</t>
  </si>
  <si>
    <t>山武幸助</t>
  </si>
  <si>
    <t>酒井恵子</t>
  </si>
  <si>
    <t>宮﨑竜二</t>
  </si>
  <si>
    <t>吉田美恵</t>
  </si>
  <si>
    <t>有限会社　エムエーアシスト</t>
  </si>
  <si>
    <t>中本みどり</t>
  </si>
  <si>
    <t>松下由美子</t>
  </si>
  <si>
    <t>本原紀彦</t>
  </si>
  <si>
    <t>高木房子</t>
  </si>
  <si>
    <t>小田豊</t>
  </si>
  <si>
    <t>松田久子</t>
  </si>
  <si>
    <t>有限会社うまか島天草商店</t>
  </si>
  <si>
    <t>伊野幸子</t>
  </si>
  <si>
    <t>山﨑愛子</t>
  </si>
  <si>
    <t>有限会社　東シナ</t>
  </si>
  <si>
    <t>何川一海</t>
  </si>
  <si>
    <t>荒川信雄</t>
  </si>
  <si>
    <t>北垣満里子</t>
  </si>
  <si>
    <t>株式会社　望洋閣</t>
  </si>
  <si>
    <t>北里扶美子</t>
  </si>
  <si>
    <t>浦田重憲</t>
  </si>
  <si>
    <t>浦本昭彦</t>
  </si>
  <si>
    <t>松下由紀子</t>
  </si>
  <si>
    <t>浜口環</t>
  </si>
  <si>
    <t>山本一宏</t>
  </si>
  <si>
    <t>荒木大蔵</t>
  </si>
  <si>
    <t>有限会社　新和電器</t>
  </si>
  <si>
    <t>嶋崎憲治郎</t>
  </si>
  <si>
    <t>合資会社　西本商店</t>
  </si>
  <si>
    <t>有限会社　ふくずみ</t>
  </si>
  <si>
    <t>梅田進</t>
  </si>
  <si>
    <t>有限会社ニュー入船</t>
  </si>
  <si>
    <t>山口ツヨコ</t>
  </si>
  <si>
    <t>荒木英博</t>
  </si>
  <si>
    <t>有限会社華紋</t>
  </si>
  <si>
    <t>有限会社　二光企画</t>
  </si>
  <si>
    <t>大野愼介</t>
  </si>
  <si>
    <t>平田亨幸</t>
  </si>
  <si>
    <t>有限会社ホット・ショット</t>
  </si>
  <si>
    <t>NPO法人　ひとづくりくまもとネット</t>
  </si>
  <si>
    <t>中田実</t>
  </si>
  <si>
    <t>渡辺貞美</t>
  </si>
  <si>
    <t>緒方満子</t>
  </si>
  <si>
    <t>江口幸伸</t>
  </si>
  <si>
    <t>柿原唱子</t>
  </si>
  <si>
    <t>小林良夫</t>
  </si>
  <si>
    <t>小野紗知</t>
  </si>
  <si>
    <t>小野彰</t>
  </si>
  <si>
    <t>浜崎八重子</t>
  </si>
  <si>
    <t>金田邦親</t>
  </si>
  <si>
    <t>池島松子</t>
  </si>
  <si>
    <t>浜崎全功</t>
  </si>
  <si>
    <t>岩崎ユキエ</t>
  </si>
  <si>
    <t>森誠太郎</t>
  </si>
  <si>
    <t>有限会社　髙野水産</t>
  </si>
  <si>
    <t>門口光江</t>
  </si>
  <si>
    <t>竹井浩記</t>
  </si>
  <si>
    <t>赤城サエ子</t>
  </si>
  <si>
    <t>濱石照光</t>
  </si>
  <si>
    <t>古川京子</t>
  </si>
  <si>
    <t>末松豊子</t>
  </si>
  <si>
    <t>堤田京治</t>
  </si>
  <si>
    <t>吉浦宜樹</t>
  </si>
  <si>
    <t>伊藤末男</t>
  </si>
  <si>
    <t>佐々木誠一朗</t>
  </si>
  <si>
    <t>岡悦子</t>
  </si>
  <si>
    <t>小嶋国人</t>
  </si>
  <si>
    <t>矢田高広</t>
  </si>
  <si>
    <t>有限会社ロイヤル商事</t>
  </si>
  <si>
    <t>中鋪宣久</t>
  </si>
  <si>
    <t>中元拓郎</t>
  </si>
  <si>
    <t>有限会社峯雄ミート</t>
  </si>
  <si>
    <t>有限会社マルサダ養魚</t>
  </si>
  <si>
    <t>合資会社家吉商店</t>
  </si>
  <si>
    <t>小林吉郎</t>
  </si>
  <si>
    <t>馬場久美</t>
  </si>
  <si>
    <t>（株）チェリーゴルフクラブ天草</t>
  </si>
  <si>
    <t>下田貴久</t>
  </si>
  <si>
    <t>山田和幸</t>
  </si>
  <si>
    <t>濵浦富男</t>
  </si>
  <si>
    <t>小場マスエ</t>
  </si>
  <si>
    <t>溝脇繁子</t>
  </si>
  <si>
    <t>あまくさ農業協同組合</t>
  </si>
  <si>
    <t>楯岡峻</t>
  </si>
  <si>
    <t>川端一裕</t>
  </si>
  <si>
    <t>株式会社アト・みらい</t>
  </si>
  <si>
    <t>長島美生</t>
  </si>
  <si>
    <t>福田健治</t>
  </si>
  <si>
    <t>桑野賢志</t>
  </si>
  <si>
    <t>小嶋正史</t>
  </si>
  <si>
    <t>橋本和博</t>
  </si>
  <si>
    <t>岩﨑多恵子</t>
  </si>
  <si>
    <t>寺田精一</t>
  </si>
  <si>
    <t>宮下ミサヲ</t>
  </si>
  <si>
    <t>竹下庸子</t>
  </si>
  <si>
    <t>森田俊幸</t>
  </si>
  <si>
    <t>森山綾</t>
  </si>
  <si>
    <t>園田清秋</t>
  </si>
  <si>
    <t>宮島孝子</t>
  </si>
  <si>
    <t>石本美貴子</t>
  </si>
  <si>
    <t>船田正史</t>
  </si>
  <si>
    <t>河村響</t>
  </si>
  <si>
    <t>高井莉世</t>
  </si>
  <si>
    <t>森千恵</t>
  </si>
  <si>
    <t>株式会社スマイルクリエイト</t>
  </si>
  <si>
    <t>小嶋由美子</t>
  </si>
  <si>
    <t>佐々木健一</t>
  </si>
  <si>
    <t>有限会社山哲水産</t>
  </si>
  <si>
    <t>有限会社タナカ</t>
  </si>
  <si>
    <t>岡譲二</t>
  </si>
  <si>
    <t>有限会社林商店</t>
  </si>
  <si>
    <t>株式会社シープル</t>
  </si>
  <si>
    <t>田口あかね</t>
  </si>
  <si>
    <t>有限会社　坂西商店</t>
  </si>
  <si>
    <t>株式会社メンテック</t>
  </si>
  <si>
    <t>川本董</t>
  </si>
  <si>
    <t>宮本道子</t>
  </si>
  <si>
    <t>有限会社　田中企業</t>
  </si>
  <si>
    <t>株式会社　海老の宮川</t>
  </si>
  <si>
    <t>柳本祐子</t>
  </si>
  <si>
    <t>平野隆</t>
  </si>
  <si>
    <t>吉田ケイ子</t>
  </si>
  <si>
    <t>医療法人　本原会</t>
  </si>
  <si>
    <t>株式会社シン・コーポレーション</t>
  </si>
  <si>
    <t>佐々木昭美</t>
  </si>
  <si>
    <t>有限会社　喜久屋製菓</t>
  </si>
  <si>
    <t>濱洲角栄</t>
  </si>
  <si>
    <t>山本親重郎</t>
  </si>
  <si>
    <t>木口精二</t>
  </si>
  <si>
    <t>浦田安子</t>
  </si>
  <si>
    <t>薮本哲子</t>
  </si>
  <si>
    <t>陳内一久</t>
  </si>
  <si>
    <t>山本峰子</t>
  </si>
  <si>
    <t>濵川晶之</t>
  </si>
  <si>
    <t>佐々木キヨ子</t>
  </si>
  <si>
    <t>加世田昭次</t>
  </si>
  <si>
    <t>音山健三</t>
  </si>
  <si>
    <t>柴田市子</t>
  </si>
  <si>
    <t>成松美信</t>
  </si>
  <si>
    <t>橋本善吉</t>
  </si>
  <si>
    <t>熊本県海水養殖漁業協同組合</t>
  </si>
  <si>
    <t>松本輝昭</t>
  </si>
  <si>
    <t>株式会社UETファーム</t>
  </si>
  <si>
    <t>佐々木洋恵</t>
  </si>
  <si>
    <t>有限会社湯楽亭</t>
  </si>
  <si>
    <t>立石正子</t>
  </si>
  <si>
    <t>益田博俊</t>
  </si>
  <si>
    <t>有限会社　松本水産</t>
  </si>
  <si>
    <t>別當春美</t>
  </si>
  <si>
    <t>有限会社ふくとく</t>
  </si>
  <si>
    <t>小野光平</t>
  </si>
  <si>
    <t>野口万亀男</t>
  </si>
  <si>
    <t>松枝千洋</t>
  </si>
  <si>
    <t>天草海龍観光　株式会社</t>
  </si>
  <si>
    <t>株式会社ガトーエンゼル</t>
  </si>
  <si>
    <t>河野尊義</t>
  </si>
  <si>
    <t>小嶋玲子</t>
  </si>
  <si>
    <t>村上悠樹</t>
  </si>
  <si>
    <t>松田悠佑</t>
  </si>
  <si>
    <t>株式会社甘酒家</t>
  </si>
  <si>
    <t>吉田ミサカ</t>
  </si>
  <si>
    <t>濵﨑茂子</t>
  </si>
  <si>
    <t>鯖江純子</t>
  </si>
  <si>
    <t>ディープブルー天草株式会社</t>
  </si>
  <si>
    <t>出﨑修平</t>
  </si>
  <si>
    <t>金子豊子</t>
  </si>
  <si>
    <t>濵﨑浩司</t>
  </si>
  <si>
    <t>森鈴子</t>
  </si>
  <si>
    <t>川口君子</t>
  </si>
  <si>
    <t>山並信久</t>
  </si>
  <si>
    <t>岡﨑茜</t>
  </si>
  <si>
    <t>斉藤ツヤ子</t>
  </si>
  <si>
    <t>田中菜々星</t>
  </si>
  <si>
    <t>山下克典</t>
  </si>
  <si>
    <t>株式会社ザ・マスターズコーポレーション</t>
  </si>
  <si>
    <t>秋村琢</t>
  </si>
  <si>
    <t>金田茂</t>
  </si>
  <si>
    <t>新和商業開発協同組合</t>
  </si>
  <si>
    <t>立花たつえ</t>
  </si>
  <si>
    <t>田中尚子</t>
  </si>
  <si>
    <t>徳永静男</t>
  </si>
  <si>
    <t>株式会社天草魁水産</t>
  </si>
  <si>
    <t>合資会社立川商店</t>
  </si>
  <si>
    <t>本渡五和農業協同組合</t>
  </si>
  <si>
    <t>白石拓郎</t>
  </si>
  <si>
    <t>柳本幸子</t>
  </si>
  <si>
    <t>山中恵子</t>
  </si>
  <si>
    <t>田中健作</t>
  </si>
  <si>
    <t>山下久美</t>
  </si>
  <si>
    <t>大石チヅミ</t>
  </si>
  <si>
    <t>高尾美季</t>
  </si>
  <si>
    <t>有限会社　畑山水産</t>
  </si>
  <si>
    <t>福田正孝</t>
  </si>
  <si>
    <t>金子保</t>
  </si>
  <si>
    <t>大仁田伸吾</t>
  </si>
  <si>
    <t>有限会社いずみ産業</t>
  </si>
  <si>
    <t>霜村明徳</t>
  </si>
  <si>
    <t>山迫美紀</t>
  </si>
  <si>
    <t>原田沙矢香</t>
  </si>
  <si>
    <t>宮下美喜子</t>
  </si>
  <si>
    <t>櫻田由紀子</t>
  </si>
  <si>
    <t>江上明</t>
  </si>
  <si>
    <t>瀧本久子</t>
  </si>
  <si>
    <t>平田竹一</t>
  </si>
  <si>
    <t>小川重人</t>
  </si>
  <si>
    <t>池﨑テルミ</t>
  </si>
  <si>
    <t>上野正秀</t>
  </si>
  <si>
    <t>森下春美</t>
  </si>
  <si>
    <t>八藤後奈津子</t>
  </si>
  <si>
    <t>松田哲郎</t>
  </si>
  <si>
    <t>濵﨑伸介</t>
  </si>
  <si>
    <t>三嶋卓也</t>
  </si>
  <si>
    <t>株式会社トーホーキャッシュアンドキャリー</t>
  </si>
  <si>
    <t>梅田直子</t>
  </si>
  <si>
    <t>本渡青果事業協同組合</t>
  </si>
  <si>
    <t>小久保憲司</t>
  </si>
  <si>
    <t>新木富雄</t>
  </si>
  <si>
    <t>森田茂司</t>
  </si>
  <si>
    <t>合同会社Sora Food Service</t>
  </si>
  <si>
    <t>竹﨑眞由美</t>
  </si>
  <si>
    <t>株式会社宮地岳</t>
  </si>
  <si>
    <t>本多常義</t>
  </si>
  <si>
    <t>有限会社ナガタ</t>
  </si>
  <si>
    <t>赤松慎二</t>
  </si>
  <si>
    <t>中島順一</t>
  </si>
  <si>
    <t>田中修</t>
  </si>
  <si>
    <t>田中淳子</t>
  </si>
  <si>
    <t>平野文子</t>
  </si>
  <si>
    <t>三和コンクリート工業株式会社</t>
  </si>
  <si>
    <t>株式会社ワーカーパレス天草</t>
  </si>
  <si>
    <t>加藤明彦</t>
  </si>
  <si>
    <t>中原忠行</t>
  </si>
  <si>
    <t>Ｌ’ＡｍａｃＳｏｎ’ｓ合同会社</t>
  </si>
  <si>
    <t>株式会社レッドハピネス</t>
  </si>
  <si>
    <t>出﨑ちづる</t>
  </si>
  <si>
    <t>井島明日香</t>
  </si>
  <si>
    <t>津田水産有限会社</t>
  </si>
  <si>
    <t>並川陽海</t>
  </si>
  <si>
    <t>小林渚</t>
  </si>
  <si>
    <t>浦本勝秀</t>
  </si>
  <si>
    <t>田端雅之</t>
  </si>
  <si>
    <t>松原セツ子</t>
  </si>
  <si>
    <t>白川友聖</t>
  </si>
  <si>
    <t>江藤光則</t>
  </si>
  <si>
    <t>竹口侑里</t>
  </si>
  <si>
    <t>田中舞</t>
  </si>
  <si>
    <t>石原洋裕</t>
  </si>
  <si>
    <t>井本克久</t>
  </si>
  <si>
    <t>株式会社五十嵐水産</t>
  </si>
  <si>
    <t>申請者氏名（法人の場合は法人名）</t>
    <rPh sb="0" eb="3">
      <t>シンセイシャ</t>
    </rPh>
    <rPh sb="3" eb="5">
      <t>シメイ</t>
    </rPh>
    <rPh sb="6" eb="8">
      <t>ホウジン</t>
    </rPh>
    <rPh sb="9" eb="11">
      <t>バアイ</t>
    </rPh>
    <rPh sb="12" eb="15">
      <t>ホウジンメイ</t>
    </rPh>
    <phoneticPr fontId="18"/>
  </si>
  <si>
    <t>いこい</t>
  </si>
  <si>
    <t>ブレッドハウス　イミル　かもと店</t>
  </si>
  <si>
    <t>道の駅　水辺プラザかもと</t>
  </si>
  <si>
    <t>フジクラプレシジョン（株）</t>
  </si>
  <si>
    <t>鹿北道の駅</t>
  </si>
  <si>
    <t>ひらおぎ加工所</t>
  </si>
  <si>
    <t>野良農園</t>
  </si>
  <si>
    <t>鹿本加工所</t>
  </si>
  <si>
    <t>紬</t>
  </si>
  <si>
    <t>スナック奈々</t>
  </si>
  <si>
    <t>やき鳥、居酒屋　ひろちゃん</t>
  </si>
  <si>
    <t>りんどう</t>
  </si>
  <si>
    <t>愛　音（アイネ）</t>
  </si>
  <si>
    <t>千鶴</t>
  </si>
  <si>
    <t>居酒屋　大盃</t>
  </si>
  <si>
    <t>有限会社　井寺スッポン養殖場</t>
  </si>
  <si>
    <t>まつり屋　なごみ</t>
  </si>
  <si>
    <t>平田食品加工所</t>
  </si>
  <si>
    <t>吉家</t>
  </si>
  <si>
    <t>食事処　ヒロ</t>
  </si>
  <si>
    <t>えびす商店</t>
  </si>
  <si>
    <t>シマノ熊本事務所側（ＰＰ）</t>
  </si>
  <si>
    <t>ゆーかむ</t>
  </si>
  <si>
    <t>cochi design and cafe</t>
  </si>
  <si>
    <t>オリーブの種</t>
  </si>
  <si>
    <t>Cafe　美音珈（カフェ　ミオカ）</t>
  </si>
  <si>
    <t>セブンイレブン鹿本高橋店</t>
  </si>
  <si>
    <t>髙田物産</t>
  </si>
  <si>
    <t>原口商店</t>
  </si>
  <si>
    <t>内田取次店</t>
  </si>
  <si>
    <t>道の駅　水辺プラザかもと（２Ｆ）</t>
  </si>
  <si>
    <t>古江精肉店</t>
  </si>
  <si>
    <t>四季彩</t>
  </si>
  <si>
    <t>味</t>
  </si>
  <si>
    <t>あぷりぃ</t>
  </si>
  <si>
    <t>ピザ・カリフォルニア　山鹿店</t>
  </si>
  <si>
    <t>有限会社　山鹿温泉　寿三</t>
  </si>
  <si>
    <t>地どり庵　三蔵</t>
  </si>
  <si>
    <t>スナック　くじら</t>
  </si>
  <si>
    <t>マルハン　山鹿店</t>
  </si>
  <si>
    <t>ドラッグストアモリ山鹿店</t>
  </si>
  <si>
    <t>ドラッグストアモリ　山鹿店</t>
  </si>
  <si>
    <t>カフェレストラン　アンクレール</t>
  </si>
  <si>
    <t>酔心</t>
  </si>
  <si>
    <t>ラック</t>
  </si>
  <si>
    <t>山鹿屋</t>
  </si>
  <si>
    <t>リアン</t>
  </si>
  <si>
    <t>（有）いなり屋本舗</t>
  </si>
  <si>
    <t>祥天の丘　ブリーズベイリゾート山鹿</t>
  </si>
  <si>
    <t>お惣菜　Rich dining</t>
  </si>
  <si>
    <t>スナック　こまつ</t>
  </si>
  <si>
    <t>真生店</t>
  </si>
  <si>
    <t>たばこセンター山鹿　精養軒</t>
  </si>
  <si>
    <t>手打ちそば　たか木</t>
  </si>
  <si>
    <t>ニューシバフ</t>
  </si>
  <si>
    <t>スナック　クリスタル</t>
  </si>
  <si>
    <t>ほり京</t>
  </si>
  <si>
    <t>御食事処　あら木</t>
  </si>
  <si>
    <t>茶処　坂本</t>
  </si>
  <si>
    <t>永沼商店</t>
  </si>
  <si>
    <t>セカラ・サリ</t>
  </si>
  <si>
    <t>ありき</t>
  </si>
  <si>
    <t>入屋</t>
  </si>
  <si>
    <t>コッコママ</t>
  </si>
  <si>
    <t>餅本舗　たまや</t>
  </si>
  <si>
    <t>満井販売店</t>
  </si>
  <si>
    <t>お食事処　めか田</t>
  </si>
  <si>
    <t>マツムラレコード</t>
  </si>
  <si>
    <t>恵庵</t>
  </si>
  <si>
    <t>元気が出るデイサービス　温泉プラザ</t>
  </si>
  <si>
    <t>ライフワークサポート</t>
  </si>
  <si>
    <t>マルハン山鹿店スロット側明治パック</t>
  </si>
  <si>
    <t>India Restaurant Bollywoodインディアレストラン ボリウッド</t>
  </si>
  <si>
    <t>菓子工房　ばおばぶ</t>
  </si>
  <si>
    <t>だるま餅屋</t>
  </si>
  <si>
    <t>花ごよみ</t>
  </si>
  <si>
    <t>山本屋</t>
  </si>
  <si>
    <t>かや</t>
  </si>
  <si>
    <t>藤本敏継商店</t>
  </si>
  <si>
    <t>富花</t>
  </si>
  <si>
    <t>琥珀の刻</t>
  </si>
  <si>
    <t>ウドウファーム</t>
  </si>
  <si>
    <t>井手古美術館</t>
  </si>
  <si>
    <t>露天湯　椛</t>
  </si>
  <si>
    <t>ファミリーマート　山鹿明治店</t>
  </si>
  <si>
    <t>鹿原</t>
  </si>
  <si>
    <t>どんどん太郎山鹿店</t>
  </si>
  <si>
    <t>(株)ヒライ山鹿店</t>
  </si>
  <si>
    <t>アタックス　鹿本町</t>
  </si>
  <si>
    <t>喜久家</t>
  </si>
  <si>
    <t>スナック「８８」</t>
  </si>
  <si>
    <t>花櫚（かりん）</t>
  </si>
  <si>
    <t>寿楽園</t>
  </si>
  <si>
    <t>ｅｎ屋</t>
  </si>
  <si>
    <t>時王</t>
  </si>
  <si>
    <t>ラグメンMASA</t>
  </si>
  <si>
    <t>燻製工房　縁</t>
  </si>
  <si>
    <t>山鹿市　さくら湯</t>
  </si>
  <si>
    <t>株式会社ならのさこ養生温泉　いやしの湯</t>
  </si>
  <si>
    <t>株式会社ならのさこ養生温泉いやしの郷</t>
  </si>
  <si>
    <t>スナック　はるか</t>
  </si>
  <si>
    <t>星のプーさん</t>
  </si>
  <si>
    <t>ローソン山鹿熊入店</t>
  </si>
  <si>
    <t>ローソン山鹿　熊入店</t>
  </si>
  <si>
    <t>アイダホ</t>
  </si>
  <si>
    <t>大吉食品</t>
  </si>
  <si>
    <t>おひさま</t>
  </si>
  <si>
    <t>千風</t>
  </si>
  <si>
    <t>お宿湯の蔵　寿亭</t>
  </si>
  <si>
    <t>泉水園</t>
  </si>
  <si>
    <t>温泉旅館　花富亭</t>
  </si>
  <si>
    <t>やきとり　熊さん本店</t>
  </si>
  <si>
    <t>あさひ食堂</t>
  </si>
  <si>
    <t>スナック　Sachi</t>
  </si>
  <si>
    <t>旅館　善屋</t>
  </si>
  <si>
    <t>蔵</t>
  </si>
  <si>
    <t>遊心</t>
  </si>
  <si>
    <t>居酒屋　笑店</t>
  </si>
  <si>
    <t>おにかい</t>
  </si>
  <si>
    <t>平山温泉　上田屋</t>
  </si>
  <si>
    <t>マクドナルド3号線山鹿店</t>
  </si>
  <si>
    <t>鹿央ゴルフクラブ　レストラン花・華</t>
  </si>
  <si>
    <t>あいさと・さくら学園</t>
  </si>
  <si>
    <t>熊本旬彩の宿　ゆとりろ山鹿</t>
  </si>
  <si>
    <t>あんず茶屋</t>
  </si>
  <si>
    <t>ゆとりろ山鹿</t>
  </si>
  <si>
    <t>ニューデイリーストア　かほく店</t>
  </si>
  <si>
    <t>凛と</t>
  </si>
  <si>
    <t>酒肴　いとわ</t>
  </si>
  <si>
    <t>平山温泉　恵荘</t>
  </si>
  <si>
    <t>フローラ</t>
  </si>
  <si>
    <t>湯の蔵</t>
  </si>
  <si>
    <t>恵温泉</t>
  </si>
  <si>
    <t>山伏</t>
  </si>
  <si>
    <t>眺山庭</t>
  </si>
  <si>
    <t>千代の園酒造（株）</t>
  </si>
  <si>
    <t>湯処　風月</t>
  </si>
  <si>
    <t>Ｓｍｉｌｅ</t>
  </si>
  <si>
    <t>みやび家</t>
  </si>
  <si>
    <t>喜槍</t>
  </si>
  <si>
    <t>だっこひゃーご</t>
  </si>
  <si>
    <t>離れ桜香</t>
  </si>
  <si>
    <t>スナック　桜花</t>
  </si>
  <si>
    <t>吉川</t>
  </si>
  <si>
    <t>凛漣</t>
  </si>
  <si>
    <t>味処　一夢</t>
  </si>
  <si>
    <t>鹿原（ろくげん）</t>
  </si>
  <si>
    <t>ゆり</t>
  </si>
  <si>
    <t>古川</t>
  </si>
  <si>
    <t>幸の国クローバーグループ</t>
  </si>
  <si>
    <t>味いち屋</t>
  </si>
  <si>
    <t>菜の花</t>
  </si>
  <si>
    <t>喫茶．軽食いっぷく処</t>
  </si>
  <si>
    <t>ありがとう</t>
  </si>
  <si>
    <t>古閑菓子店</t>
  </si>
  <si>
    <t>めぐみ会（生活研究グループ）</t>
  </si>
  <si>
    <t>めぐみ会</t>
  </si>
  <si>
    <t>生活彩家　山鹿回生病院店</t>
  </si>
  <si>
    <t>サーティワンアイスクリーム山鹿店</t>
  </si>
  <si>
    <t>湯の水販売所</t>
  </si>
  <si>
    <t>喫茶　じゃらん　じゃらん</t>
  </si>
  <si>
    <t>ｒｉｃｃａ</t>
  </si>
  <si>
    <t>鳥呼</t>
  </si>
  <si>
    <t>ビュウ　カフェ　９３５</t>
  </si>
  <si>
    <t>セブンイレブン山鹿嶋の本</t>
  </si>
  <si>
    <t>わらしべ</t>
  </si>
  <si>
    <t>ふるさと市場</t>
  </si>
  <si>
    <t>道の駅　鹿北　自販機コーナー</t>
  </si>
  <si>
    <t>道の駅　鹿北　木工館</t>
  </si>
  <si>
    <t>幸徳温泉</t>
  </si>
  <si>
    <t>ならのさこ温泉</t>
  </si>
  <si>
    <t>タンタァ</t>
  </si>
  <si>
    <t>鹿本ショッピングセンター　リオ</t>
  </si>
  <si>
    <t>カフェ　森の雫</t>
  </si>
  <si>
    <t>鹿央デイサービスセンター</t>
  </si>
  <si>
    <t>アウトレット　カーセレクト</t>
  </si>
  <si>
    <t>（株）ラ．モード</t>
  </si>
  <si>
    <t>岳間渓谷キャンプ場</t>
  </si>
  <si>
    <t>山鹿下町　アサヒ</t>
  </si>
  <si>
    <t>割烹よこて</t>
  </si>
  <si>
    <t>やまが門前美術館</t>
  </si>
  <si>
    <t>カラオケ　スナック　ホタル</t>
  </si>
  <si>
    <t>おやすみ処望</t>
  </si>
  <si>
    <t>リッチモンド</t>
  </si>
  <si>
    <t>セブンイレブン山鹿坂田店</t>
  </si>
  <si>
    <t>岳間渓谷つりぼり</t>
  </si>
  <si>
    <t>もつやき　だるまや</t>
  </si>
  <si>
    <t>くりのみ会</t>
  </si>
  <si>
    <t>メトロカフェ</t>
  </si>
  <si>
    <t>NPO法人ブレス</t>
  </si>
  <si>
    <t>(有)泉水園</t>
  </si>
  <si>
    <t>ともいき食堂</t>
  </si>
  <si>
    <t>恵の里</t>
  </si>
  <si>
    <t>ならのさこ温泉みやげ茶屋</t>
  </si>
  <si>
    <t>ひらやまカラオケ館．夜からスタンド寧音</t>
  </si>
  <si>
    <t>モリナガ　ミルクセンタ－</t>
  </si>
  <si>
    <t>スナックTheぶるどっぐ</t>
  </si>
  <si>
    <t>Ｔｉｎｙ９０３（タイニー９０３）</t>
  </si>
  <si>
    <t>熊入温泉センター</t>
  </si>
  <si>
    <t>鮎屋一平</t>
  </si>
  <si>
    <t>古民家民宿　のら風</t>
  </si>
  <si>
    <t>山鹿市民交流センター</t>
  </si>
  <si>
    <t>夢　アグリ</t>
  </si>
  <si>
    <t>旅館いまむら</t>
  </si>
  <si>
    <t>TORIBOSI　A-BASE</t>
  </si>
  <si>
    <t>山鹿市民医療センター　１F売店前（パック）</t>
  </si>
  <si>
    <t>菊鹿ワイナリーレストラン　ファーム</t>
  </si>
  <si>
    <t>熊本ワインファーム株式会社菊鹿醸造所</t>
  </si>
  <si>
    <t>AIRA RIDGE</t>
  </si>
  <si>
    <t>オムロン（株）山鹿　本館２F</t>
  </si>
  <si>
    <t>オムロン（株）山鹿　１号館２F</t>
  </si>
  <si>
    <t>オムロン（株）山鹿　１号館３F</t>
  </si>
  <si>
    <t>オムロン（株）山鹿　２号館</t>
  </si>
  <si>
    <t>オムロン（株）山鹿　５号館</t>
  </si>
  <si>
    <t>オムロン（株）山鹿　６号館</t>
  </si>
  <si>
    <t>オムロン（株）山鹿　流通倉庫</t>
  </si>
  <si>
    <t>お栗茶屋</t>
  </si>
  <si>
    <t>木遊館喫茶</t>
  </si>
  <si>
    <t>小栗館</t>
  </si>
  <si>
    <t>(株)小栗郷</t>
  </si>
  <si>
    <t>よんなっせ鹿北</t>
  </si>
  <si>
    <t>さんご</t>
  </si>
  <si>
    <t>NPO法人　ブレス　「どんぐり」</t>
  </si>
  <si>
    <t>ＹＭ２号</t>
  </si>
  <si>
    <t>木遊館</t>
  </si>
  <si>
    <t>ｅｎ－Ｃａｆｅ</t>
  </si>
  <si>
    <t>榮弁当</t>
  </si>
  <si>
    <t>あたりや</t>
  </si>
  <si>
    <t>まつだ</t>
  </si>
  <si>
    <t>熊酒場</t>
  </si>
  <si>
    <t>サンパレス松坂</t>
  </si>
  <si>
    <t>おべんとうのヒライ</t>
  </si>
  <si>
    <t>シマノ熊本（株）</t>
  </si>
  <si>
    <t>セブンイレブン山鹿三岳店</t>
  </si>
  <si>
    <t>菓子工房ひなた</t>
  </si>
  <si>
    <t>（有）パティスリーのなか</t>
  </si>
  <si>
    <t>くりの実会</t>
  </si>
  <si>
    <t>岳間ん手づくりみそ</t>
  </si>
  <si>
    <t>イワシタフーズ</t>
  </si>
  <si>
    <t>相良茶屋</t>
  </si>
  <si>
    <t>小料亭ユズ</t>
  </si>
  <si>
    <t>七味家</t>
  </si>
  <si>
    <t>（有）火の国</t>
  </si>
  <si>
    <t>菊芋会館</t>
  </si>
  <si>
    <t>レストランおあしす</t>
  </si>
  <si>
    <t>道の駅　水辺プラザかもと湯花里</t>
  </si>
  <si>
    <t>（有）亀寿し</t>
  </si>
  <si>
    <t>すたんど９６＆ＶＩＰ</t>
  </si>
  <si>
    <t>煮込み工房</t>
  </si>
  <si>
    <t>味処　槍</t>
  </si>
  <si>
    <t>鹿本酪農協</t>
  </si>
  <si>
    <t>家族湯　湯の川</t>
  </si>
  <si>
    <t>熊本県養鶏農業協同組合食品加工場</t>
  </si>
  <si>
    <t>荒木食品</t>
  </si>
  <si>
    <t>おふくろの味　こよみ</t>
  </si>
  <si>
    <t>リンガーハット熊本山鹿店</t>
  </si>
  <si>
    <t>LOCAL</t>
  </si>
  <si>
    <t>菊鹿食品加工センター</t>
  </si>
  <si>
    <t>スナックあい</t>
  </si>
  <si>
    <t>やきとり　熊さん　方保田店</t>
  </si>
  <si>
    <t>山や　はなれ</t>
  </si>
  <si>
    <t>山鹿ラーメン　くにほ</t>
  </si>
  <si>
    <t>ジョイフル熊本鹿本店</t>
  </si>
  <si>
    <t>佐とう製茶</t>
  </si>
  <si>
    <t>米市場　米都らいす</t>
  </si>
  <si>
    <t>日の本</t>
  </si>
  <si>
    <t>Cafe　&amp;　Bar　小原</t>
  </si>
  <si>
    <t>平山温泉　元湯</t>
  </si>
  <si>
    <t>山鹿電機</t>
  </si>
  <si>
    <t>道の駅　鹿北　売店内</t>
  </si>
  <si>
    <t>Yumiko club　ユミコクラブ</t>
  </si>
  <si>
    <t>山鹿和栗洋菓子店An（杏）</t>
  </si>
  <si>
    <t>高専ダゴ山鹿店</t>
  </si>
  <si>
    <t>アバンティ</t>
  </si>
  <si>
    <t>ニッカスタンドベアー</t>
  </si>
  <si>
    <t>すなっく　山鹿</t>
  </si>
  <si>
    <t>佐野木商店</t>
  </si>
  <si>
    <t>米山産業（株）熊本工場</t>
  </si>
  <si>
    <t>ふりあん</t>
  </si>
  <si>
    <t>（有）原田食品製造所</t>
  </si>
  <si>
    <t>水辺プラザ　鹿本</t>
  </si>
  <si>
    <t>農家レストラン　だっこひゃ～ご</t>
  </si>
  <si>
    <t>ふきのとう</t>
  </si>
  <si>
    <t>湯宿湶</t>
  </si>
  <si>
    <t>ビジネス湯宿　湶</t>
  </si>
  <si>
    <t>下中加工所</t>
  </si>
  <si>
    <t>愛</t>
  </si>
  <si>
    <t>農山加工の美仁</t>
  </si>
  <si>
    <t>ロッキー　鹿本店</t>
  </si>
  <si>
    <t>手焼きせんべい　米のつぶやき</t>
  </si>
  <si>
    <t>ブランジェリートワ</t>
  </si>
  <si>
    <t>ほっともっと山鹿御宇田店</t>
  </si>
  <si>
    <t>有）原　食品</t>
  </si>
  <si>
    <t>華の番台</t>
  </si>
  <si>
    <t>工房　harukaze</t>
  </si>
  <si>
    <t>ゆめマート東山鹿</t>
  </si>
  <si>
    <t>ゆめマート東山鹿・鮮魚</t>
  </si>
  <si>
    <t>ゆめマート山鹿</t>
  </si>
  <si>
    <t>米せんべいの永田</t>
  </si>
  <si>
    <t>庄の夢　加工グループ</t>
  </si>
  <si>
    <t>株式会社　めん食　熊本工場</t>
  </si>
  <si>
    <t>あいあい</t>
  </si>
  <si>
    <t>鴻月楼</t>
  </si>
  <si>
    <t>山鹿ランチバイキングよへほの郷</t>
  </si>
  <si>
    <t>ＬＡＵＧＨ</t>
  </si>
  <si>
    <t>スナック　わさもん</t>
  </si>
  <si>
    <t>風と輪</t>
  </si>
  <si>
    <t>ドラッグコスモス鹿本店</t>
  </si>
  <si>
    <t>ドラッグコスモス桜町店</t>
  </si>
  <si>
    <t>山鹿温泉　清流荘</t>
  </si>
  <si>
    <t>豆かをり</t>
  </si>
  <si>
    <t>ゆめマート東山鹿店</t>
  </si>
  <si>
    <t>ゆめマート山鹿店</t>
  </si>
  <si>
    <t>まこちゃん</t>
  </si>
  <si>
    <t>焼き鳥　ひろちゃん</t>
  </si>
  <si>
    <t>朝日屋旅館</t>
  </si>
  <si>
    <t>（株）ウエスト山鹿店うどんコーナー</t>
  </si>
  <si>
    <t>スナックきよみ</t>
  </si>
  <si>
    <t>長者館</t>
  </si>
  <si>
    <t>道の駅　水辺プラザかもと（２F）</t>
  </si>
  <si>
    <t>道の駅　水辺プラザかもと（１Ｆ）</t>
  </si>
  <si>
    <t>はま港</t>
  </si>
  <si>
    <t>サーティーワンアイスクリーム山鹿店</t>
  </si>
  <si>
    <t>肉の来民屋</t>
  </si>
  <si>
    <t>川俣製造所</t>
  </si>
  <si>
    <t>キッチン社方</t>
  </si>
  <si>
    <t>(株)九州エフテック</t>
  </si>
  <si>
    <t>(株)メイソウ</t>
  </si>
  <si>
    <t>オムロン（株）山鹿　４号館</t>
  </si>
  <si>
    <t>渓谷料理一寸法師</t>
  </si>
  <si>
    <t>Ｆ．ｗｏｒｋｓ（エフ　ワークス）</t>
  </si>
  <si>
    <t>くまのこ村</t>
  </si>
  <si>
    <t>味処よし吉</t>
  </si>
  <si>
    <t>愛蘭</t>
  </si>
  <si>
    <t>恵荘</t>
  </si>
  <si>
    <t>ならのさこ温泉いやしの湯</t>
  </si>
  <si>
    <t>上田屋</t>
  </si>
  <si>
    <t>きょんちゃん</t>
  </si>
  <si>
    <t>シルバーバック　山鹿</t>
  </si>
  <si>
    <t>ONENESS－Ｄｕａｌ　Ｅ．Ａ－</t>
  </si>
  <si>
    <t>温泉プラザ山鹿　ふるさと市場</t>
  </si>
  <si>
    <t>ラララカフェ</t>
  </si>
  <si>
    <t>アグリファーム未来</t>
  </si>
  <si>
    <t>ゆめマート東山鹿　精肉部</t>
  </si>
  <si>
    <t>ダイレックス山鹿店</t>
  </si>
  <si>
    <t>髙橋漬物</t>
  </si>
  <si>
    <t>ドラッグセイムス　山鹿昭和店</t>
  </si>
  <si>
    <t>スーパーセンタートライアル山鹿店</t>
  </si>
  <si>
    <t>山麓はっち</t>
  </si>
  <si>
    <t>城北高等学校</t>
  </si>
  <si>
    <t>ガーデンキッチン</t>
  </si>
  <si>
    <t>ひさご　和食</t>
  </si>
  <si>
    <t>坂田商店</t>
  </si>
  <si>
    <t>米都らいす鹿本店</t>
  </si>
  <si>
    <t>富のつけもの</t>
  </si>
  <si>
    <t>むら本</t>
  </si>
  <si>
    <t>バー　ビブロス</t>
  </si>
  <si>
    <t>横手会館</t>
  </si>
  <si>
    <t>桟敷茶屋</t>
  </si>
  <si>
    <t>林田鮮魚店</t>
  </si>
  <si>
    <t>岡崎鮮魚店</t>
  </si>
  <si>
    <t>株式会社　誠工社</t>
  </si>
  <si>
    <t>STORE　REVIVAL</t>
  </si>
  <si>
    <t>DON DON</t>
  </si>
  <si>
    <t>ほっともっと山鹿新町店</t>
  </si>
  <si>
    <t>黒潮市場　アタックス鹿本店</t>
  </si>
  <si>
    <t>DONDON</t>
  </si>
  <si>
    <t>彩花　鹿本店</t>
  </si>
  <si>
    <t>菓子工房　たかくら</t>
  </si>
  <si>
    <t>吾平の家</t>
  </si>
  <si>
    <t>すみちゃん加工</t>
  </si>
  <si>
    <t>味千ラーメン</t>
  </si>
  <si>
    <t>（株）平川燃料　山鹿セルフ</t>
  </si>
  <si>
    <t>（株）めん食　山鹿工場</t>
  </si>
  <si>
    <t>めぐみ山荘</t>
  </si>
  <si>
    <t>ちゃぐんしくたん</t>
  </si>
  <si>
    <t>筑後万十店</t>
  </si>
  <si>
    <t>石窯ＰＩＺＺＡ　Ｇｒａｚｉｅ</t>
  </si>
  <si>
    <t>酒の穴</t>
  </si>
  <si>
    <t>かりん</t>
  </si>
  <si>
    <t>焼き鳥　くしあん</t>
  </si>
  <si>
    <t>禅料理南無（ナーム）</t>
  </si>
  <si>
    <t>喫茶　かな</t>
  </si>
  <si>
    <t>ビストロ　蛮</t>
  </si>
  <si>
    <t>炭火焼まるしょう山鹿店</t>
  </si>
  <si>
    <t>グルメ倶楽部</t>
  </si>
  <si>
    <t>葡萄亭</t>
  </si>
  <si>
    <t>ぱぱ</t>
  </si>
  <si>
    <t>ひのおか</t>
  </si>
  <si>
    <t>小料理いこい</t>
  </si>
  <si>
    <t>九州冷菓</t>
  </si>
  <si>
    <t>有限会社原田食品製造所</t>
  </si>
  <si>
    <t>Rich dining</t>
  </si>
  <si>
    <t>マチュピチュ</t>
  </si>
  <si>
    <t>まちこバ～バ</t>
  </si>
  <si>
    <t>スナックみつき</t>
  </si>
  <si>
    <t>Pour　toi</t>
  </si>
  <si>
    <t>岳間の間</t>
  </si>
  <si>
    <t>ミツイモ　タイム　山鹿店</t>
  </si>
  <si>
    <t>鹿央物産館</t>
  </si>
  <si>
    <t>Music　Cafe　ＬＩＦＥ</t>
  </si>
  <si>
    <t>（株）佐々木冷菓　熊本支店</t>
  </si>
  <si>
    <t>セブンイレブン山鹿中央通り店</t>
  </si>
  <si>
    <t>焼肉の三吉</t>
  </si>
  <si>
    <t>（有）寺田鮮魚</t>
  </si>
  <si>
    <t>キャッツ</t>
  </si>
  <si>
    <t>にく道楽</t>
  </si>
  <si>
    <t>馬さしの郷　民守</t>
  </si>
  <si>
    <t>肉のくにもと</t>
  </si>
  <si>
    <t>居酒屋　末ちゃん</t>
  </si>
  <si>
    <t>スナック　みみ</t>
  </si>
  <si>
    <t>Suyasuya</t>
  </si>
  <si>
    <t>渡辺商店</t>
  </si>
  <si>
    <t>スミレ</t>
  </si>
  <si>
    <t>遊工房</t>
  </si>
  <si>
    <t>須磨</t>
  </si>
  <si>
    <t>パン工房　ひまわり</t>
  </si>
  <si>
    <t>同田貫製菓</t>
  </si>
  <si>
    <t>天然温泉やまと</t>
  </si>
  <si>
    <t>串焼き　まごころ</t>
  </si>
  <si>
    <t>大番</t>
  </si>
  <si>
    <t>マイルーム　２</t>
  </si>
  <si>
    <t>野中屋</t>
  </si>
  <si>
    <t>吉　家</t>
  </si>
  <si>
    <t>ルパン反省</t>
  </si>
  <si>
    <t>田島商店</t>
  </si>
  <si>
    <t>マルマン精肉店</t>
  </si>
  <si>
    <t>不二家ゆめマート東山鹿</t>
  </si>
  <si>
    <t>平家</t>
  </si>
  <si>
    <t>山鹿・鹿央食材宅配センタ－</t>
  </si>
  <si>
    <t>シャトレーゼ山鹿店</t>
  </si>
  <si>
    <t>ＪＡ鹿本Ｙショップ菊鹿店</t>
  </si>
  <si>
    <t>フェルム　マルミ</t>
  </si>
  <si>
    <t>スナック　れんと</t>
  </si>
  <si>
    <t>肥後銀行　山鹿支店内　食堂</t>
  </si>
  <si>
    <t>スナック　ZERO（ゼロ）</t>
  </si>
  <si>
    <t>春ちゃんの店</t>
  </si>
  <si>
    <t>福本商店</t>
  </si>
  <si>
    <t>おふくろさん本舗</t>
  </si>
  <si>
    <t>なかむら家</t>
  </si>
  <si>
    <t>フレッシュマート　のなか</t>
  </si>
  <si>
    <t>山鹿郵便局</t>
  </si>
  <si>
    <t>食事処　うえ田</t>
  </si>
  <si>
    <t>なかの屋</t>
  </si>
  <si>
    <t>（有）真生堂</t>
  </si>
  <si>
    <t>岩原農産加工所</t>
  </si>
  <si>
    <t>山や</t>
  </si>
  <si>
    <t>サンドラッグ　東山鹿店</t>
  </si>
  <si>
    <t>食彩工房金太郎</t>
  </si>
  <si>
    <t>中井農産</t>
  </si>
  <si>
    <t>寿し仕出しの　わたなべ</t>
  </si>
  <si>
    <t>千歳や</t>
  </si>
  <si>
    <t>茶販売所</t>
  </si>
  <si>
    <t>夢大地　食彩館　三岳店</t>
  </si>
  <si>
    <t>JA鹿本Yショップ岳間取次店</t>
  </si>
  <si>
    <t>夢大地　食彩館　本店</t>
  </si>
  <si>
    <t>マイライフ　プラス</t>
  </si>
  <si>
    <t>やきにくなか園</t>
  </si>
  <si>
    <t>原田養魚場</t>
  </si>
  <si>
    <t>ほたるの長屋</t>
  </si>
  <si>
    <t>平山温泉旅館恵荘新館</t>
  </si>
  <si>
    <t>ごはんどき山鹿店</t>
  </si>
  <si>
    <t>株式会社　内田物産</t>
  </si>
  <si>
    <t>味の家</t>
  </si>
  <si>
    <t>カフェ・バンカレラ山鹿店</t>
  </si>
  <si>
    <t>オムロン（株）1号館休憩室</t>
  </si>
  <si>
    <t>セブンイレブン鹿本御宇田店</t>
  </si>
  <si>
    <t>フラッフィ</t>
  </si>
  <si>
    <t>さんきら</t>
  </si>
  <si>
    <t>太田鮮魚</t>
  </si>
  <si>
    <t>伊三郎製ぱん　山鹿店</t>
  </si>
  <si>
    <t>語（かたり）</t>
  </si>
  <si>
    <t>特別養護老人ホームあやすぎ荘</t>
  </si>
  <si>
    <t>ROUTE－零ー</t>
  </si>
  <si>
    <t>一二三食堂</t>
  </si>
  <si>
    <t>情報発信館　湯のまち茶屋</t>
  </si>
  <si>
    <t>スナック一綸</t>
  </si>
  <si>
    <t>早瀬錦堂</t>
  </si>
  <si>
    <t>株式会社緒方商店 城北支店</t>
  </si>
  <si>
    <t>山鹿こども食堂</t>
  </si>
  <si>
    <t>大衆酒場ヤマザクラ　in しゅうちゃん</t>
  </si>
  <si>
    <t>シンカム</t>
  </si>
  <si>
    <t>スーパーホテル熊本・山鹿</t>
  </si>
  <si>
    <t>味千ラーメン鹿本店</t>
  </si>
  <si>
    <t>焼肉ウルフ</t>
  </si>
  <si>
    <t>ろばたやき　山ろく</t>
  </si>
  <si>
    <t>天つ風</t>
  </si>
  <si>
    <t>ビストロ　ネージュ</t>
  </si>
  <si>
    <t>JA鹿本本所</t>
  </si>
  <si>
    <t>モリナガ山鹿ミルクセンター</t>
  </si>
  <si>
    <t>鹿本整形外科１F</t>
  </si>
  <si>
    <t>株式会社　シルバーバック　山鹿店</t>
  </si>
  <si>
    <t>鹿本整形外科２F</t>
  </si>
  <si>
    <t>厚生株式会社（保利病院）１F</t>
  </si>
  <si>
    <t>山鹿中央病院　職員入口</t>
  </si>
  <si>
    <t>大阪整形外科医院　２F</t>
  </si>
  <si>
    <t>山鹿リハビリセンター　２F</t>
  </si>
  <si>
    <t>小林医院</t>
  </si>
  <si>
    <t>北浦食品</t>
  </si>
  <si>
    <t>ピノキオ</t>
  </si>
  <si>
    <t>パスタの店　ポポロ</t>
  </si>
  <si>
    <t>双月</t>
  </si>
  <si>
    <t>ひのき屋</t>
  </si>
  <si>
    <t>一福</t>
  </si>
  <si>
    <t>株式会社前川商事</t>
  </si>
  <si>
    <t>お食事処　山におまかせ</t>
  </si>
  <si>
    <t>タオ珈琲</t>
  </si>
  <si>
    <t>ＮＰＯ法人ブレス</t>
  </si>
  <si>
    <t>プレステージ</t>
  </si>
  <si>
    <t>恵すし</t>
  </si>
  <si>
    <t>山の神ヤマメ養魚場</t>
  </si>
  <si>
    <t>野中豆腐店</t>
  </si>
  <si>
    <t>原田商店</t>
  </si>
  <si>
    <t>富田食品加工所</t>
  </si>
  <si>
    <t>大</t>
  </si>
  <si>
    <t>谷川　食堂</t>
  </si>
  <si>
    <t>小川食品株式会社　九州工場</t>
  </si>
  <si>
    <t>中原食料品店</t>
  </si>
  <si>
    <t>井上商店</t>
  </si>
  <si>
    <t>セブンイレブン　山鹿古閑店</t>
  </si>
  <si>
    <t>池上商店</t>
  </si>
  <si>
    <t>浦田商店</t>
  </si>
  <si>
    <t>古家商店</t>
  </si>
  <si>
    <t>Yショップ森本</t>
  </si>
  <si>
    <t>丸山商店</t>
  </si>
  <si>
    <t>平井酒店</t>
  </si>
  <si>
    <t>星子商店</t>
  </si>
  <si>
    <t>鹿本農協内田取次店</t>
  </si>
  <si>
    <t>熊本ヤクルト（株）山鹿センター</t>
  </si>
  <si>
    <t>青井商店</t>
  </si>
  <si>
    <t>幸村商店</t>
  </si>
  <si>
    <t>宮崎ふさ商店</t>
  </si>
  <si>
    <t>JAかもと　ファーマーズマーケット夢大地館</t>
  </si>
  <si>
    <t>熊本県セブンイレブン　山鹿鹿校通店</t>
  </si>
  <si>
    <t>マックスバリュ山鹿店</t>
  </si>
  <si>
    <t>絹屋</t>
  </si>
  <si>
    <t>ブレッドハウス　イミル　やまが店</t>
  </si>
  <si>
    <t>宇野商店</t>
  </si>
  <si>
    <t>ダイソー　ゆめマート東山鹿店</t>
  </si>
  <si>
    <t>くるばい三玉</t>
  </si>
  <si>
    <t>kickaleベース</t>
  </si>
  <si>
    <t>フレッシュベーカリーふーる</t>
  </si>
  <si>
    <t>BAR glee</t>
  </si>
  <si>
    <t>山鹿温泉　眺山庭</t>
  </si>
  <si>
    <t>株式会社熊本チキン食品加工センター</t>
  </si>
  <si>
    <t>DESPERADO</t>
  </si>
  <si>
    <t>YEBISUKOエビスコ</t>
  </si>
  <si>
    <t>PUB TEACHER'S</t>
  </si>
  <si>
    <t>やきとり　とり真</t>
  </si>
  <si>
    <t>ジンギスカン・馬焼き専門店　上田屋</t>
  </si>
  <si>
    <t>カザミドリダイナー</t>
  </si>
  <si>
    <t>串かつ　笑門</t>
  </si>
  <si>
    <t>茶あがり屋</t>
  </si>
  <si>
    <t>焼鳥　くしあん</t>
  </si>
  <si>
    <t>（有）久吾</t>
  </si>
  <si>
    <t>シェリーベリンダ</t>
  </si>
  <si>
    <t>中島食料品店</t>
  </si>
  <si>
    <t>奥矢谷渓谷　きらり</t>
  </si>
  <si>
    <t>渡辺酒店</t>
  </si>
  <si>
    <t>泉水園（２Ｆ)</t>
  </si>
  <si>
    <t>らくみ</t>
  </si>
  <si>
    <t>山鹿どさんこ</t>
  </si>
  <si>
    <t>ホテル御園</t>
  </si>
  <si>
    <t>旅館かどや</t>
  </si>
  <si>
    <t>信長本陣</t>
  </si>
  <si>
    <t>花さと</t>
  </si>
  <si>
    <t>Ｗｉｌｌ</t>
  </si>
  <si>
    <t>くらはち</t>
  </si>
  <si>
    <t>泉水園（１Ｆ)</t>
  </si>
  <si>
    <t>しやわせ弁当店</t>
  </si>
  <si>
    <t>レンゲ</t>
  </si>
  <si>
    <t>山鹿温泉どんぐり村</t>
  </si>
  <si>
    <t>（有）木屋食品工業　甘酒製造所</t>
  </si>
  <si>
    <t>井寺スッポン養殖場</t>
  </si>
  <si>
    <t>森ストアー</t>
  </si>
  <si>
    <t>(株)広瀬食品</t>
  </si>
  <si>
    <t>たこ焼き　一屋</t>
  </si>
  <si>
    <t>COIN</t>
  </si>
  <si>
    <t>一番星</t>
  </si>
  <si>
    <t>Cool's Kitchen</t>
  </si>
  <si>
    <t>山口万十店</t>
  </si>
  <si>
    <t>焼鳥　鳥秀</t>
  </si>
  <si>
    <t>cafe &amp; kitchen TOM TOM</t>
  </si>
  <si>
    <t>ドラッグコスモス山鹿店</t>
  </si>
  <si>
    <t>ストロベリーガーデン</t>
  </si>
  <si>
    <t>揚げもの堂</t>
  </si>
  <si>
    <t>豚星</t>
  </si>
  <si>
    <t>モンスターキッチン</t>
  </si>
  <si>
    <t>まさタピ</t>
  </si>
  <si>
    <t>まさ</t>
  </si>
  <si>
    <t>新青山荘</t>
  </si>
  <si>
    <t>さきもり</t>
  </si>
  <si>
    <t>せんべい工房</t>
  </si>
  <si>
    <t>スナック　さくら</t>
  </si>
  <si>
    <t>居酒屋　一房</t>
  </si>
  <si>
    <t>恵荘新館</t>
  </si>
  <si>
    <t>東洋食品（株）　味処花咲</t>
  </si>
  <si>
    <t>緒方酒店</t>
  </si>
  <si>
    <t>吉里食品</t>
  </si>
  <si>
    <t>野菊屋</t>
  </si>
  <si>
    <t>栄太郎</t>
  </si>
  <si>
    <t>（有）フードサービスむらかみ</t>
  </si>
  <si>
    <t>みずほ</t>
  </si>
  <si>
    <t>仕出し　平原</t>
  </si>
  <si>
    <t>スーパーミカエル山鹿店　精肉部</t>
  </si>
  <si>
    <t>田上豆腐店</t>
  </si>
  <si>
    <t>居酒屋　ＫＡＺＵ</t>
  </si>
  <si>
    <t>株式会社古木家　reo tale</t>
  </si>
  <si>
    <t>ゆずり葉　山鹿店</t>
  </si>
  <si>
    <t>スーパーミカエル山鹿店</t>
  </si>
  <si>
    <t>帰心</t>
  </si>
  <si>
    <t>食工房　吉川</t>
  </si>
  <si>
    <t>Ｂａｒ　ｉｃｈｉ</t>
  </si>
  <si>
    <t>マルハン山鹿店</t>
  </si>
  <si>
    <t>（株）杉養蜂園</t>
  </si>
  <si>
    <t>ほっともっと　山鹿大橋通店</t>
  </si>
  <si>
    <t>（株）うちだ屋山鹿店</t>
  </si>
  <si>
    <t>熊本県畜産農業協同組合　城北支所</t>
  </si>
  <si>
    <t>デイリーヤマザキ　熊本山鹿店</t>
  </si>
  <si>
    <t>サグラダ</t>
  </si>
  <si>
    <t>塚本鮮魚店</t>
  </si>
  <si>
    <t>宮苑温泉</t>
  </si>
  <si>
    <t>ファミリーマート山鹿方保田店</t>
  </si>
  <si>
    <t>HOW　山鹿市民医療センター店</t>
  </si>
  <si>
    <t>フォレスタジア</t>
  </si>
  <si>
    <t>有限会社富士ホテル</t>
  </si>
  <si>
    <t>鹿本酪農</t>
  </si>
  <si>
    <t>株式会社あじまんコメリ山鹿店</t>
  </si>
  <si>
    <t>古木家 reo tale</t>
  </si>
  <si>
    <t>食堂ニッシッシッ</t>
  </si>
  <si>
    <t>リボン</t>
  </si>
  <si>
    <t>（株）スズキ自販熊本　山鹿店</t>
  </si>
  <si>
    <t>茶屋処　たけちゃん</t>
  </si>
  <si>
    <t>證明</t>
  </si>
  <si>
    <t>優氣堂</t>
  </si>
  <si>
    <t>ファミリーマート山鹿明治店</t>
  </si>
  <si>
    <t>ラーメン専門店くらや</t>
  </si>
  <si>
    <t>オンリーワン</t>
  </si>
  <si>
    <t>弁当のいな田</t>
  </si>
  <si>
    <t>ひょうろく</t>
  </si>
  <si>
    <t>スナックMOMO</t>
  </si>
  <si>
    <t>鹿本高校校内売店</t>
  </si>
  <si>
    <t>立山食品</t>
  </si>
  <si>
    <t>隈部商店</t>
  </si>
  <si>
    <t>鹿北ゴルフ倶楽部</t>
  </si>
  <si>
    <t>カラオケ倶楽部　ETSUKO</t>
  </si>
  <si>
    <t>食工房吉川</t>
  </si>
  <si>
    <t>ホットサンド　１０１</t>
  </si>
  <si>
    <t>鹿本農協缶詰工場</t>
  </si>
  <si>
    <t>田舎屋</t>
  </si>
  <si>
    <t>ＴＡＭＡＹＡＮ　たまやん</t>
  </si>
  <si>
    <t>ａｎｄ　ＣＡＦＥ</t>
  </si>
  <si>
    <t>ひなたＣａｆe</t>
  </si>
  <si>
    <t>中華食堂　マルミヤ</t>
  </si>
  <si>
    <t>居酒屋　麦</t>
  </si>
  <si>
    <t>七七屋山本堂</t>
  </si>
  <si>
    <t>ＪＡ鹿本Ｙショップ岳間取次店</t>
  </si>
  <si>
    <t>熊本ヤクルト（株）山鹿営業所</t>
  </si>
  <si>
    <t>穏Cafe'あたたかい木</t>
  </si>
  <si>
    <t>来来ラーメン山鹿店</t>
  </si>
  <si>
    <t>Tea　弓月</t>
  </si>
  <si>
    <t>ゆめマート　山鹿</t>
  </si>
  <si>
    <t>AIRA　RIDGE</t>
  </si>
  <si>
    <t>六花rocca</t>
  </si>
  <si>
    <t>山鹿和栗洋菓子店Aｎ（杏）</t>
  </si>
  <si>
    <t>山鹿中央病院自販機コーナー（６F）</t>
  </si>
  <si>
    <t>北川製餡所</t>
  </si>
  <si>
    <t>ホンダカーズ熊本山鹿鹿校通店</t>
  </si>
  <si>
    <t>菊鹿センター</t>
  </si>
  <si>
    <t>鹿本センター</t>
  </si>
  <si>
    <t>お栗茶屋　そうざい室</t>
  </si>
  <si>
    <t>特別養護老人ホーム一本松荘</t>
  </si>
  <si>
    <t>エミヤ　Emi's Bake and Kitchen</t>
  </si>
  <si>
    <t>エミヤ</t>
  </si>
  <si>
    <t>くるみ亭</t>
  </si>
  <si>
    <t>医療法人菅村会　大橋通クリニック</t>
  </si>
  <si>
    <t>ホットサンド１０１</t>
  </si>
  <si>
    <t>まる美堂</t>
  </si>
  <si>
    <t>保利病院</t>
  </si>
  <si>
    <t>介護老人保健施設　太陽</t>
  </si>
  <si>
    <t>養護老人ホーム　寿楽荘</t>
  </si>
  <si>
    <t>養護老人ホーム　清楽園</t>
  </si>
  <si>
    <t>三森循環器科・呼吸器科病院</t>
  </si>
  <si>
    <t>介護老人保健施設　希望の園</t>
  </si>
  <si>
    <t>熊野精肉店</t>
  </si>
  <si>
    <t>（有）原食品</t>
  </si>
  <si>
    <t>赤兎馬</t>
  </si>
  <si>
    <t>熊本焼肉　プリンスガーデン山鹿</t>
  </si>
  <si>
    <t>ジョイフル　山鹿店</t>
  </si>
  <si>
    <t>茜</t>
  </si>
  <si>
    <t>吉田屋</t>
  </si>
  <si>
    <t>ザ・ビッグ山鹿店</t>
  </si>
  <si>
    <t>はま寿司　山鹿鹿本店</t>
  </si>
  <si>
    <t>王さまサンド</t>
  </si>
  <si>
    <t>ＫＦＣ山鹿店</t>
  </si>
  <si>
    <t>すき家３号山鹿店</t>
  </si>
  <si>
    <t>喫茶　チロリ</t>
  </si>
  <si>
    <t>山鹿ホルモン</t>
  </si>
  <si>
    <t>オムロンリレーアンドデバイス㈱山鹿本社内　レパスト</t>
  </si>
  <si>
    <t>(株)慶賓館　空港キャンパス　北</t>
  </si>
  <si>
    <t>九州ティ・エス(株)トイレ横</t>
  </si>
  <si>
    <t>九州ティ・エス(株)２F事務所</t>
  </si>
  <si>
    <t>べじ倶楽部セカンド</t>
  </si>
  <si>
    <t>上田商店</t>
  </si>
  <si>
    <t>スナックもも</t>
  </si>
  <si>
    <t>五島庵</t>
  </si>
  <si>
    <t>戸田コーヒー</t>
  </si>
  <si>
    <t>日本電子材料(株)</t>
  </si>
  <si>
    <t>合志市老人憩の家</t>
  </si>
  <si>
    <t>菊池自動車学校</t>
  </si>
  <si>
    <t>熊本県農業公園カントリーパーク</t>
  </si>
  <si>
    <t>エルシティキャニオン　ビッグミカエル菊池店</t>
  </si>
  <si>
    <t>きくち観光物産館</t>
  </si>
  <si>
    <t>エンペラー大津店</t>
  </si>
  <si>
    <t>熊本セントラル病院</t>
  </si>
  <si>
    <t>大津技研旭志工場</t>
  </si>
  <si>
    <t>木いちご</t>
  </si>
  <si>
    <t>有限会社さんふれあ　さんさんの湯</t>
  </si>
  <si>
    <t>饗応　はしもと</t>
  </si>
  <si>
    <t>日本電子材料(株)熊本工場休憩コーナー外</t>
  </si>
  <si>
    <t>まこちゃんのホルモン煮込み持ち帰り専門店</t>
  </si>
  <si>
    <t>風土屋　SAKAE・ル　ぱんぶう</t>
  </si>
  <si>
    <t>ファミリーマート菊池隈府店</t>
  </si>
  <si>
    <t>GANESHA</t>
  </si>
  <si>
    <t>栞菓</t>
  </si>
  <si>
    <t>うめのや</t>
  </si>
  <si>
    <t>わたしの台所　和</t>
  </si>
  <si>
    <t>ごま庵</t>
  </si>
  <si>
    <t>おふくろ</t>
  </si>
  <si>
    <t>狗の郷</t>
  </si>
  <si>
    <t>どんどん太郎大津店</t>
  </si>
  <si>
    <t>（株）ヒライ大津店</t>
  </si>
  <si>
    <t>株式会社お菓子の香梅光の森店</t>
  </si>
  <si>
    <t>ローソン菊陽光の森店</t>
  </si>
  <si>
    <t>熊本県運転免許センター</t>
  </si>
  <si>
    <t>Tiara</t>
  </si>
  <si>
    <t>ＴＧ珈琲</t>
  </si>
  <si>
    <t>てんとら</t>
  </si>
  <si>
    <t>（有）すや村</t>
  </si>
  <si>
    <t>つのだ</t>
  </si>
  <si>
    <t>ホテルK＆S</t>
  </si>
  <si>
    <t>Poka　Poka</t>
  </si>
  <si>
    <t>肉の羊麓</t>
  </si>
  <si>
    <t>自遊亭</t>
  </si>
  <si>
    <t>ジェラート</t>
  </si>
  <si>
    <t>とこわか</t>
  </si>
  <si>
    <t>マルシェ葉山</t>
  </si>
  <si>
    <t>ローソン菊陽中迎原店</t>
  </si>
  <si>
    <t>ベンリショップウシジマ</t>
  </si>
  <si>
    <t>ホテル　ラ・パンセ</t>
  </si>
  <si>
    <t>めん六や</t>
  </si>
  <si>
    <t>ローソン熊本菊陽町津久礼店</t>
  </si>
  <si>
    <t>配食のふれ愛　光の森店</t>
  </si>
  <si>
    <t>焼鶏家　吾山</t>
  </si>
  <si>
    <t>九州柳河精機　DC南側パック</t>
  </si>
  <si>
    <t>炭焼屋　阿呆鳥</t>
  </si>
  <si>
    <t>HAGA（ハーガ）</t>
  </si>
  <si>
    <t>琉球</t>
  </si>
  <si>
    <t>津久礼工房</t>
  </si>
  <si>
    <t>セブンイレブン合志幾久富店</t>
  </si>
  <si>
    <t>セブンイレブン合志竹迫店</t>
  </si>
  <si>
    <t>炭火焼　横綱</t>
  </si>
  <si>
    <t>Lono　cafe</t>
  </si>
  <si>
    <t>本田技研工業（株）熊本製作所HL倉庫１F</t>
  </si>
  <si>
    <t>本田技研工業（株）熊本製作所HL倉庫２F</t>
  </si>
  <si>
    <t>スイーツ・スイーツ(株)</t>
  </si>
  <si>
    <t>合志技研工業（株）本社工場事務所前</t>
  </si>
  <si>
    <t>大黒寿司</t>
  </si>
  <si>
    <t>イオン大津店　１F</t>
  </si>
  <si>
    <t>イオン大津店　２F</t>
  </si>
  <si>
    <t>カレー工房ビストロ一甲</t>
  </si>
  <si>
    <t>オートマックスドリーム</t>
  </si>
  <si>
    <t>株式会社ハローデイ菊南店</t>
  </si>
  <si>
    <t>菊池観光ホテル</t>
  </si>
  <si>
    <t>焼肉の一休</t>
  </si>
  <si>
    <t>肉のさかもと</t>
  </si>
  <si>
    <t>スナック華さくら</t>
  </si>
  <si>
    <t>炭火ダイニングDAIKAN</t>
  </si>
  <si>
    <t>SEEKERS　Land　and　Sea</t>
  </si>
  <si>
    <t>まごころ弁当　きくち店</t>
  </si>
  <si>
    <t>黒田家</t>
  </si>
  <si>
    <t>重光産業株式会社　本社工場</t>
  </si>
  <si>
    <t>ほっともっと泗水店</t>
  </si>
  <si>
    <t>コメダ珈琲店熊本菊池店</t>
  </si>
  <si>
    <t>ファミリーマート熊本菊池花房台店</t>
  </si>
  <si>
    <t>なかがわ</t>
  </si>
  <si>
    <t>ローソン菊池大津町室店</t>
  </si>
  <si>
    <t>ロッキー菊池店</t>
  </si>
  <si>
    <t>スナック　エンドレス</t>
  </si>
  <si>
    <t>オグラの台所</t>
  </si>
  <si>
    <t>ガナール</t>
  </si>
  <si>
    <t>第一楼</t>
  </si>
  <si>
    <t>地域活動支援センター「アンパ」</t>
  </si>
  <si>
    <t>木香　mocca</t>
  </si>
  <si>
    <t>ムソウ</t>
  </si>
  <si>
    <t>熊本職業能力開発促進センターポリテクセンター熊本本館</t>
  </si>
  <si>
    <t>熊本職業能力開発促進センターポリテクセンター熊本訓練生ホール</t>
  </si>
  <si>
    <t>三信電子株式会社</t>
  </si>
  <si>
    <t>不二家　スイートガーデン　ゆめタウン　光の森店</t>
  </si>
  <si>
    <t>しんせつ屋　大津店</t>
  </si>
  <si>
    <t>Lono　Cafe</t>
  </si>
  <si>
    <t>サン食品</t>
  </si>
  <si>
    <t>渡邉</t>
  </si>
  <si>
    <t>ヤマザキ</t>
  </si>
  <si>
    <t>（株）ヒライ丸食泗水店</t>
  </si>
  <si>
    <t>なにわ</t>
  </si>
  <si>
    <t>菊池渓谷温泉　岩蔵</t>
  </si>
  <si>
    <t>すみれ</t>
  </si>
  <si>
    <t>スナック美香</t>
  </si>
  <si>
    <t>わいんレッド</t>
  </si>
  <si>
    <t>菊池夢美術館</t>
  </si>
  <si>
    <t>（有）砦農園</t>
  </si>
  <si>
    <t>花だいこん</t>
  </si>
  <si>
    <t>亀の甲温泉</t>
  </si>
  <si>
    <t>Ｙショップほんだ</t>
  </si>
  <si>
    <t>松本商店</t>
  </si>
  <si>
    <t>一笑</t>
  </si>
  <si>
    <t>大根の花</t>
  </si>
  <si>
    <t>（株）ウエスト大津バイパス店　うどんコーナー</t>
  </si>
  <si>
    <t>うさぎ</t>
  </si>
  <si>
    <t>レストラン望乃</t>
  </si>
  <si>
    <t>たさき</t>
  </si>
  <si>
    <t>川俣</t>
  </si>
  <si>
    <t>サチコ</t>
  </si>
  <si>
    <t>松野</t>
  </si>
  <si>
    <t>March’e　aux　pain</t>
  </si>
  <si>
    <t>ミートショップまきば</t>
  </si>
  <si>
    <t>松永農場</t>
  </si>
  <si>
    <t>まつお製麺熊本営業所</t>
  </si>
  <si>
    <t>ファミリーマートFC熊本菊池旭志店</t>
  </si>
  <si>
    <t>原商店</t>
  </si>
  <si>
    <t>熊本ヤクルト（株）合志センター</t>
  </si>
  <si>
    <t>合志ミルクセンター</t>
  </si>
  <si>
    <t>ほっともっと大津バイパス店</t>
  </si>
  <si>
    <t>秀吉</t>
  </si>
  <si>
    <t>（株）ニフコ熊本　喫煙所横</t>
  </si>
  <si>
    <t>（株）ニフコ熊本</t>
  </si>
  <si>
    <t>スタンダード石油　菊陽店</t>
  </si>
  <si>
    <t>矢野商店</t>
  </si>
  <si>
    <t>(株)フジフード</t>
  </si>
  <si>
    <t>スナック　COCONA</t>
  </si>
  <si>
    <t>柿の葉寿し本舗　いろは</t>
  </si>
  <si>
    <t>創作わいん食堂style あそ熊本空港店</t>
  </si>
  <si>
    <t>信愛女学院合宿所</t>
  </si>
  <si>
    <t>いきいき亭</t>
  </si>
  <si>
    <t>きじの松田屋</t>
  </si>
  <si>
    <t>合志技研工業（株）本社　技術工場</t>
  </si>
  <si>
    <t>九州柳河精機（株）外注事務所横</t>
  </si>
  <si>
    <t>日本電子（株）休憩所</t>
  </si>
  <si>
    <t>東京エレクトロン（株）合志事業所</t>
  </si>
  <si>
    <t>三日月食堂</t>
  </si>
  <si>
    <t>わいふ食堂</t>
  </si>
  <si>
    <t>坂　いも天屋</t>
  </si>
  <si>
    <t>栄屋食品株式会社</t>
  </si>
  <si>
    <t>かどや</t>
  </si>
  <si>
    <t>満天食堂</t>
  </si>
  <si>
    <t>ファミリーマート菊陽久保田</t>
  </si>
  <si>
    <t>からいもやさん</t>
  </si>
  <si>
    <t>とり吉　光の森店</t>
  </si>
  <si>
    <t>たんたんの郷　新地店</t>
  </si>
  <si>
    <t>元祖熊本らーめん　こだいこ</t>
  </si>
  <si>
    <t>PIZZA HOUSE HAWKS</t>
  </si>
  <si>
    <t>カフェ　ラ・ヴィリエ</t>
  </si>
  <si>
    <t>Lily（リリー）</t>
  </si>
  <si>
    <t>明治ありあけ宅配センター　熊本北店</t>
  </si>
  <si>
    <t>コミックバスター熊本大津店</t>
  </si>
  <si>
    <t>ＬＯＣＫＹ　ＬＥＡＴＨＥＲ　ＷＯＲＫＳ</t>
  </si>
  <si>
    <t>世壹楼</t>
  </si>
  <si>
    <t>トライアルメガセンター</t>
  </si>
  <si>
    <t>casuelle　rencontre（カジュエル・ランコントル）</t>
  </si>
  <si>
    <t>Ａコープ旭志</t>
  </si>
  <si>
    <t>うま魚</t>
  </si>
  <si>
    <t>フロレスタくまもと光の森店</t>
  </si>
  <si>
    <t>スナック　銀馬車</t>
  </si>
  <si>
    <t>スナック　ワイワイ</t>
  </si>
  <si>
    <t>さくらんぼ</t>
  </si>
  <si>
    <t>居酒屋　さんのず</t>
  </si>
  <si>
    <t>（有）中原松月堂</t>
  </si>
  <si>
    <t>小麦館</t>
  </si>
  <si>
    <t>七城温泉ドーム</t>
  </si>
  <si>
    <t>有限会社ハム工房TONG　TONG</t>
  </si>
  <si>
    <t>鮮魚のこが</t>
  </si>
  <si>
    <t>協業組合パナフーズ</t>
  </si>
  <si>
    <t>マミーズキッチン</t>
  </si>
  <si>
    <t>福山商店</t>
  </si>
  <si>
    <t>博多一番どり居食家あらい菊南店</t>
  </si>
  <si>
    <t>障がい者支援センター「れんがの家」</t>
  </si>
  <si>
    <t>ニューヤマザキデイリーストア菊池迫店</t>
  </si>
  <si>
    <t>稲葉商店</t>
  </si>
  <si>
    <t>給食センター</t>
  </si>
  <si>
    <t>九州の食卓</t>
  </si>
  <si>
    <t>ミエ子工房</t>
  </si>
  <si>
    <t>「長靴をはいた熊」</t>
  </si>
  <si>
    <t>カラオケひばり</t>
  </si>
  <si>
    <t>マクドナルド菊陽光の森店</t>
  </si>
  <si>
    <t>ぐるぐる</t>
  </si>
  <si>
    <t>さつまいもの京屋</t>
  </si>
  <si>
    <t>カラオケ　スナックたえ</t>
  </si>
  <si>
    <t>スマイル　スイーツ</t>
  </si>
  <si>
    <t>大劇　ＵＮＯ店</t>
  </si>
  <si>
    <t>合志第一病院</t>
  </si>
  <si>
    <t>（株）イズミゆめタウン光の森本館２F禁煙休憩室</t>
  </si>
  <si>
    <t>（株）イズミゆめタウン光の森本館１F喫煙休憩室</t>
  </si>
  <si>
    <t>（株）イズミゆめタウン光の森本館２F従業員食堂</t>
  </si>
  <si>
    <t>（株）イズミゆめタウン光の森本館１F禁煙休憩室</t>
  </si>
  <si>
    <t>（株）イズミゆめタウン光の森南館２F従業員休憩室</t>
  </si>
  <si>
    <t>中華厨房</t>
  </si>
  <si>
    <t>石窯パン工房フルニエ</t>
  </si>
  <si>
    <t>Club Leon</t>
  </si>
  <si>
    <t>USHER</t>
  </si>
  <si>
    <t>Lugzee　＆　KELAPA</t>
  </si>
  <si>
    <t>(株)ラックプラン</t>
  </si>
  <si>
    <t>有限会社七城町特産品センター</t>
  </si>
  <si>
    <t>ラウンジ玉手箱</t>
  </si>
  <si>
    <t>カフェ　トワフィーユ</t>
  </si>
  <si>
    <t>春雷</t>
  </si>
  <si>
    <t>海鮮屋魚吉　光の森店</t>
  </si>
  <si>
    <t>山のパン屋　きぼう</t>
  </si>
  <si>
    <t>ローソン菊池市野間口店</t>
  </si>
  <si>
    <t>本物のアレ研究所</t>
  </si>
  <si>
    <t>ダイナム熊本菊池店</t>
  </si>
  <si>
    <t>泗水サンドイッチ</t>
  </si>
  <si>
    <t>guest room right</t>
  </si>
  <si>
    <t>板前からあげ　イオン大津店</t>
  </si>
  <si>
    <t>メロンドーム　レストラン</t>
  </si>
  <si>
    <t>ＷＩＴＣＨ　ＣＲＡＦＴ</t>
  </si>
  <si>
    <t>宮川ファーム</t>
  </si>
  <si>
    <t>髙宗商店</t>
  </si>
  <si>
    <t>やよい軒　西合志店</t>
  </si>
  <si>
    <t>城北自動車学校</t>
  </si>
  <si>
    <t>スナックハート</t>
  </si>
  <si>
    <t>やきとり玉龍</t>
  </si>
  <si>
    <t>輪喰</t>
  </si>
  <si>
    <t>スナック DOUBLE</t>
  </si>
  <si>
    <t>菊池市生涯学習センター</t>
  </si>
  <si>
    <t>なんくるないさぁ～</t>
  </si>
  <si>
    <t>花かれん</t>
  </si>
  <si>
    <t>藤作車のからしれんこん</t>
  </si>
  <si>
    <t>MY　HOUSE　CAFE’NAO</t>
  </si>
  <si>
    <t>郷の恵</t>
  </si>
  <si>
    <t>どんどん太郎　大津室店</t>
  </si>
  <si>
    <t>お茶のこ菜々</t>
  </si>
  <si>
    <t>食菜乃帝</t>
  </si>
  <si>
    <t>焼食彩　だん</t>
  </si>
  <si>
    <t>（株）ヒライ　丸食泗水店</t>
  </si>
  <si>
    <t>パンカフェさとう</t>
  </si>
  <si>
    <t>ヒライ大津室店</t>
  </si>
  <si>
    <t>まごころ弁当　合志市店</t>
  </si>
  <si>
    <t>菓匠　くろり</t>
  </si>
  <si>
    <t>居酒屋　まんてん</t>
  </si>
  <si>
    <t>国際ホテル　菊池笹乃家</t>
  </si>
  <si>
    <t>株式会社フリジポート熊本工場</t>
  </si>
  <si>
    <t>スナック　NEST（ネスト）</t>
  </si>
  <si>
    <t>スナック　銀のすず</t>
  </si>
  <si>
    <t>居酒屋二九〇</t>
  </si>
  <si>
    <t>（有）梅ずし</t>
  </si>
  <si>
    <t>上田食堂</t>
  </si>
  <si>
    <t>水とり　菊池店</t>
  </si>
  <si>
    <t>Ｂｉｒｄｓ</t>
  </si>
  <si>
    <t>キムチの里</t>
  </si>
  <si>
    <t>（株）ジョイフル熊本配送センター</t>
  </si>
  <si>
    <t>ＨＯＷ菊池有働病院売店</t>
  </si>
  <si>
    <t>(株）デイジー</t>
  </si>
  <si>
    <t>くまっこファーム</t>
  </si>
  <si>
    <t>マルショク泗水店</t>
  </si>
  <si>
    <t>chula chum</t>
  </si>
  <si>
    <t>いっぽん槍</t>
  </si>
  <si>
    <t>大津食房さくら</t>
  </si>
  <si>
    <t>肉の修翔</t>
  </si>
  <si>
    <t>来来亭　光の森店</t>
  </si>
  <si>
    <t>柚子</t>
  </si>
  <si>
    <t>DINING　恋のしずく　光の森</t>
  </si>
  <si>
    <t>スターバックスコーヒー</t>
  </si>
  <si>
    <t>味の四季彩</t>
  </si>
  <si>
    <t>Alice</t>
  </si>
  <si>
    <t>松島工房</t>
  </si>
  <si>
    <t>JA熊本教育センター</t>
  </si>
  <si>
    <t>日本郵便逓送（株）九州総轄支店</t>
  </si>
  <si>
    <t>（株）イズミゆめタウン光の森南館１階</t>
  </si>
  <si>
    <t>（株）イズミゆめタウン光の森本館３階センターコート</t>
  </si>
  <si>
    <t>家族温泉　蘇ざき</t>
  </si>
  <si>
    <t>食家　かきつばた</t>
  </si>
  <si>
    <t>ＬＯＶＥステーション</t>
  </si>
  <si>
    <t>ローソン菊陽原水下原店</t>
  </si>
  <si>
    <t>大村ファーム</t>
  </si>
  <si>
    <t>ツカサ菊陽店</t>
  </si>
  <si>
    <t>移動パン　かみたに</t>
  </si>
  <si>
    <t>テラダイン株式会社熊本事業所</t>
  </si>
  <si>
    <t>東京エレクトロン九州(株)合志事業所３工場３F西側</t>
  </si>
  <si>
    <t>熊本スバル自動車株式会社　菊陽店</t>
  </si>
  <si>
    <t>岡むら</t>
  </si>
  <si>
    <t>テラダイン株式会社</t>
  </si>
  <si>
    <t>すまいる弁当　光の森店</t>
  </si>
  <si>
    <t>からあげ職人</t>
  </si>
  <si>
    <t>おやつ村　金太郎</t>
  </si>
  <si>
    <t>風土屋ぱんぶう</t>
  </si>
  <si>
    <t>和伊華屋　よいば</t>
  </si>
  <si>
    <t>焼肉kanoya</t>
  </si>
  <si>
    <t>やきとり　テルテル</t>
  </si>
  <si>
    <t>蓬原</t>
  </si>
  <si>
    <t>多機能型事業所</t>
  </si>
  <si>
    <t>赤ずきんのぶどうの樹</t>
  </si>
  <si>
    <t>エアポートホテル熊本</t>
  </si>
  <si>
    <t>（有）渡辺商店</t>
  </si>
  <si>
    <t>ローソン肥後大津駅南店</t>
  </si>
  <si>
    <t>リカー＆フードワタナベ</t>
  </si>
  <si>
    <t>家入</t>
  </si>
  <si>
    <t>きっちん空</t>
  </si>
  <si>
    <t>よかとこ泗水</t>
  </si>
  <si>
    <t>スナック　み美</t>
  </si>
  <si>
    <t>時代屋</t>
  </si>
  <si>
    <t>トップフーズ</t>
  </si>
  <si>
    <t>Restaurant＆Bar　CARAVAN（キャラヴァン）</t>
  </si>
  <si>
    <t>ついんスター</t>
  </si>
  <si>
    <t>スナック　ルビー</t>
  </si>
  <si>
    <t>越猪こんにゃく店</t>
  </si>
  <si>
    <t>帝食肉</t>
  </si>
  <si>
    <t>セブンイレブン泗水吉富店</t>
  </si>
  <si>
    <t>ザ　ワインバー　トゥギァザー　屋外</t>
  </si>
  <si>
    <t>砦農園</t>
  </si>
  <si>
    <t>有限会社山口青果</t>
  </si>
  <si>
    <t>あたりや菊陽店</t>
  </si>
  <si>
    <t>むさし　小待ち</t>
  </si>
  <si>
    <t>大劇ＵＮＯ</t>
  </si>
  <si>
    <t>夢工房「鈴」</t>
  </si>
  <si>
    <t>ほっともっと熊本大津店</t>
  </si>
  <si>
    <t>肉巻八</t>
  </si>
  <si>
    <t>ダイナム熊本大津店</t>
  </si>
  <si>
    <t>完全個室九州地鶏居酒屋あや鶏　熊本光の森店</t>
  </si>
  <si>
    <t>セブンーイレブン　熊本カントリーパーク前店</t>
  </si>
  <si>
    <t>ホテルカントリーサンタ</t>
  </si>
  <si>
    <t>炭火焼まるしょう合志店</t>
  </si>
  <si>
    <t>サンリースポーツパレスアスパ</t>
  </si>
  <si>
    <t>ウィング合志</t>
  </si>
  <si>
    <t>La　Ta</t>
  </si>
  <si>
    <t>麺や八</t>
  </si>
  <si>
    <t>たら福</t>
  </si>
  <si>
    <t>セブンイレブン　合志新須屋駅前店</t>
  </si>
  <si>
    <t>Little Sun</t>
  </si>
  <si>
    <t>からあげ将軍</t>
  </si>
  <si>
    <t>スナック　ひろば</t>
  </si>
  <si>
    <t>Food Bar Delight</t>
  </si>
  <si>
    <t>菊池観光ホテル内バー桜</t>
  </si>
  <si>
    <t>加来豆腐店</t>
  </si>
  <si>
    <t>火の国屋</t>
  </si>
  <si>
    <t>藤井氷室</t>
  </si>
  <si>
    <t>パンダ号 Kumamoto</t>
  </si>
  <si>
    <t>ヴィーブルレストラン　すみっこの台所</t>
  </si>
  <si>
    <t>たか家</t>
  </si>
  <si>
    <t>熊本県立大津高校売店</t>
  </si>
  <si>
    <t>菊池市特別養護老人ホームつまごめ荘</t>
  </si>
  <si>
    <t>九州柳河精機株式会社　菊池第二工場自販機</t>
  </si>
  <si>
    <t>ドラッグイレブン合志店</t>
  </si>
  <si>
    <t>ディ　ドリーム</t>
  </si>
  <si>
    <t>JA菊池　農産物市場２号店</t>
  </si>
  <si>
    <t>セカンドラブ</t>
  </si>
  <si>
    <t>JA菊池　農産物市場合志店</t>
  </si>
  <si>
    <t>お好み焼 鉄板焼 ふる田</t>
  </si>
  <si>
    <t>渓谷茶寮</t>
  </si>
  <si>
    <t>タコスのTACORICO</t>
  </si>
  <si>
    <t>山茶花</t>
  </si>
  <si>
    <t>焼鳥　とりまる</t>
  </si>
  <si>
    <t>リンガーハット熊本大津店</t>
  </si>
  <si>
    <t>マルセイ　唐揚げ左衛門</t>
  </si>
  <si>
    <t>サカイホーム合志</t>
  </si>
  <si>
    <t>合志総合福祉センター　ヴィーブル</t>
  </si>
  <si>
    <t>天然いで湯の里　野の湯</t>
  </si>
  <si>
    <t>セブンイレブン合志御代志店</t>
  </si>
  <si>
    <t>うさぎ農園cafe</t>
  </si>
  <si>
    <t>ミツイモタイム</t>
  </si>
  <si>
    <t>佐藤工房</t>
  </si>
  <si>
    <t>たこやき大阪蜂来饅頭大津店</t>
  </si>
  <si>
    <t>きくち屋</t>
  </si>
  <si>
    <t>キッチンハウス野いちご</t>
  </si>
  <si>
    <t>ユキ</t>
  </si>
  <si>
    <t>ぶれいく</t>
  </si>
  <si>
    <t>自家焙煎珈琲しゃらん</t>
  </si>
  <si>
    <t>そば居食家　郷</t>
  </si>
  <si>
    <t>てっぽこ</t>
  </si>
  <si>
    <t>熊本ヤクルト（株）堀川センター</t>
  </si>
  <si>
    <t>熊本ヤクルト（株）大津センター</t>
  </si>
  <si>
    <t>スナック　和華</t>
  </si>
  <si>
    <t>熊本県立農業大学校学生寮</t>
  </si>
  <si>
    <t>梟　ふくろう</t>
  </si>
  <si>
    <t>うさぎ農園Cafe</t>
  </si>
  <si>
    <t>笑顔</t>
  </si>
  <si>
    <t>熊本県畜産農業協同組合中央支所</t>
  </si>
  <si>
    <t>母野思</t>
  </si>
  <si>
    <t>Ｙショップ松川商店</t>
  </si>
  <si>
    <t>温泉市場</t>
  </si>
  <si>
    <t>セブンイレブン大津桜町通り</t>
  </si>
  <si>
    <t>山口青果</t>
  </si>
  <si>
    <t>塚本食品</t>
  </si>
  <si>
    <t>有限会社ニューヤマザキデイリーストア菊池越猪店</t>
  </si>
  <si>
    <t>てるちゃんの豚足屋</t>
  </si>
  <si>
    <t>やまぐち</t>
  </si>
  <si>
    <t>有限会社旭志村ふれあいセンター</t>
  </si>
  <si>
    <t>菊池温泉　薬師湯</t>
  </si>
  <si>
    <t>ＭＡＴＳＵ　ＣＯＦＦＥＥ</t>
  </si>
  <si>
    <t>ソニー熊本工場２号棟</t>
  </si>
  <si>
    <t>魚国総本社・菊池２９１７７７</t>
  </si>
  <si>
    <t>なかの</t>
  </si>
  <si>
    <t>熊本県立農業大学校（学生寮）</t>
  </si>
  <si>
    <t>就労継続支援B型事業所　夢つかむ</t>
  </si>
  <si>
    <t>本田工房</t>
  </si>
  <si>
    <t>大薮つけもの</t>
  </si>
  <si>
    <t>熊本セントラル病院売店</t>
  </si>
  <si>
    <t>スナック　Ｓｅｅｄ</t>
  </si>
  <si>
    <t>パンの国アリス合志工場</t>
  </si>
  <si>
    <t>竹炭工房はなぶさ台</t>
  </si>
  <si>
    <t>セブンイレブン合志須屋南店</t>
  </si>
  <si>
    <t>富士フイルム（株）社員寮厨房</t>
  </si>
  <si>
    <t>(有)佐とう製茶　マルショク泗水店</t>
  </si>
  <si>
    <t>まる鉄</t>
  </si>
  <si>
    <t>わらべ</t>
  </si>
  <si>
    <t>菊陽町総合交流ターミナルさんふれあ</t>
  </si>
  <si>
    <t>弁天堂</t>
  </si>
  <si>
    <t>なちゅらぶる</t>
  </si>
  <si>
    <t>きく丸</t>
  </si>
  <si>
    <t>中央可鍛工業株式会社熊本工場</t>
  </si>
  <si>
    <t>ソニー熊本工場</t>
  </si>
  <si>
    <t>菊池市老人福祉センター菊池</t>
  </si>
  <si>
    <t>独立行政法人国立病院機構熊本再春荘病院外来診療棟１F</t>
  </si>
  <si>
    <t>焼き鶏口福</t>
  </si>
  <si>
    <t>MGM菊陽店１階</t>
  </si>
  <si>
    <t>日本梱包運輸倉庫（株）熊本センター部品ｃ２F</t>
  </si>
  <si>
    <t>株）イズミ　ゆめタウン光の森店１F３１横</t>
  </si>
  <si>
    <t>株）イズミ　ゆめタウン光の森店２階通路</t>
  </si>
  <si>
    <t>株）イズミ　ゆめタウン光の森店３Fナムコ前</t>
  </si>
  <si>
    <t>株）イズミ　ゆめタウン光の森店２Fフードコート</t>
  </si>
  <si>
    <t>株）イズミ　ゆめタウン光の森店２Fイーストコート②</t>
  </si>
  <si>
    <t>富士精工（株）熊本工場別棟休憩所</t>
  </si>
  <si>
    <t>Cfae de ポニー</t>
  </si>
  <si>
    <t>菓子屋　木いちご</t>
  </si>
  <si>
    <t>オフトコ　カフェ</t>
  </si>
  <si>
    <t>デイリーヤマザキ合志豊岡店</t>
  </si>
  <si>
    <t>デイリーヤマザキ 合志豊岡店</t>
  </si>
  <si>
    <t>Brunch ＆ Cafe MiLK</t>
  </si>
  <si>
    <t>ポエトリー・ファニスタ</t>
  </si>
  <si>
    <t>居酒屋　縁</t>
  </si>
  <si>
    <t>むすび屋　　えん</t>
  </si>
  <si>
    <t>菊池市役所　３F</t>
  </si>
  <si>
    <t>(株)マルショク泗水店　店内</t>
  </si>
  <si>
    <t>とよみずの湯　泗水</t>
  </si>
  <si>
    <t>辰頭温泉　休憩所</t>
  </si>
  <si>
    <t>ブラン家</t>
  </si>
  <si>
    <t>株式会社もち吉熊本光の森店</t>
  </si>
  <si>
    <t>フーロンファ</t>
  </si>
  <si>
    <t>東京エレクトロン　大津事業所　１F</t>
  </si>
  <si>
    <t>東京エレクトロン　大津事業所　２F</t>
  </si>
  <si>
    <t>熊本リハビリテーション病院</t>
  </si>
  <si>
    <t>（株）ＭＩＹＡＺＡＫＩ</t>
  </si>
  <si>
    <t>合志市総合センター　ヴィーブル</t>
  </si>
  <si>
    <t>未来工業(株)熊本工場　工場休憩室</t>
  </si>
  <si>
    <t>原田山業</t>
  </si>
  <si>
    <t>居酒屋BAR　ゆるりと</t>
  </si>
  <si>
    <t>幸來</t>
  </si>
  <si>
    <t>テクニカル工房</t>
  </si>
  <si>
    <t>（株）中九州クボタ</t>
  </si>
  <si>
    <t>ローソン合志須屋店</t>
  </si>
  <si>
    <t>Layie Suivant</t>
  </si>
  <si>
    <t>コロロ</t>
  </si>
  <si>
    <t>有朋の里　孔子公園</t>
  </si>
  <si>
    <t>菊池ショッピングプラザ　夢空間</t>
  </si>
  <si>
    <t>はしもと食堂</t>
  </si>
  <si>
    <t>すまいる弁当</t>
  </si>
  <si>
    <t>べじ倶楽部</t>
  </si>
  <si>
    <t>Cafe　Land</t>
  </si>
  <si>
    <t>Pizzeria　Mamma　mia</t>
  </si>
  <si>
    <t>六花亭</t>
  </si>
  <si>
    <t>（有）ファームヨシダ</t>
  </si>
  <si>
    <t>ゆめタウン光の森　食品売場</t>
  </si>
  <si>
    <t>金太郎</t>
  </si>
  <si>
    <t>肥後地鶏　亀ノ甲</t>
  </si>
  <si>
    <t>フットサルパーク熊本</t>
  </si>
  <si>
    <t>山のごはんやさん</t>
  </si>
  <si>
    <t>おてもやんキャンディ</t>
  </si>
  <si>
    <t>熊本ミートセンター</t>
  </si>
  <si>
    <t>雅逢儘</t>
  </si>
  <si>
    <t>スナック　ファーストラブ</t>
  </si>
  <si>
    <t>竹の家</t>
  </si>
  <si>
    <t>後藤商店</t>
  </si>
  <si>
    <t>PINKY　DOLL２</t>
  </si>
  <si>
    <t>しすいラドン温泉市場</t>
  </si>
  <si>
    <t>くまもと産直市場わいふの畑</t>
  </si>
  <si>
    <t>佐々木農園</t>
  </si>
  <si>
    <t>東京エレクトロン（株）合志</t>
  </si>
  <si>
    <t>セブンイレブン熊本大津美咲野店</t>
  </si>
  <si>
    <t>熊本ヤクルト株式会社菊陽センター</t>
  </si>
  <si>
    <t>ヒライ黒石店</t>
  </si>
  <si>
    <t>ＪＡ菊池農産物市場２号店</t>
  </si>
  <si>
    <t>ほっともっと西合志店</t>
  </si>
  <si>
    <t>李朝</t>
  </si>
  <si>
    <t>Remember me</t>
  </si>
  <si>
    <t>めん六や熊本大津店</t>
  </si>
  <si>
    <t>居酒屋凸凹</t>
  </si>
  <si>
    <t>森の味処　なかむら</t>
  </si>
  <si>
    <t>フラワーヒル菊池高原</t>
  </si>
  <si>
    <t>菊池高原コーヒーショップ</t>
  </si>
  <si>
    <t>ＮＥＷ茶小屋</t>
  </si>
  <si>
    <t>フラワー堂</t>
  </si>
  <si>
    <t>菊池高原カントリークラブ</t>
  </si>
  <si>
    <t>ひろちゃん</t>
  </si>
  <si>
    <t>菊池市食堂組合</t>
  </si>
  <si>
    <t>ファミリーミルクセンター武蔵ケ丘</t>
  </si>
  <si>
    <t>九州柳河精機（株）エンジン組立</t>
  </si>
  <si>
    <t>九州柳河精機株式会社　化成組立</t>
  </si>
  <si>
    <t>九州柳河精機株式会社　スポークライン</t>
  </si>
  <si>
    <t>郵便事業（株）肥後大津支店２F食堂</t>
  </si>
  <si>
    <t>郵便事業（株）熊本北支店　１F階段横</t>
  </si>
  <si>
    <t>東京エレクトロン九州（株）３Ｆ</t>
  </si>
  <si>
    <t>フリジポート（株）</t>
  </si>
  <si>
    <t>ローソン合志豊岡店</t>
  </si>
  <si>
    <t>酒井商店</t>
  </si>
  <si>
    <t>Yショップ　やりみず</t>
  </si>
  <si>
    <t>ほっともっと大津引水店</t>
  </si>
  <si>
    <t>応用電機(株)</t>
  </si>
  <si>
    <t>スナック　ALBA</t>
  </si>
  <si>
    <t>鉄腕洋食　厨</t>
  </si>
  <si>
    <t>ショップふくがわ</t>
  </si>
  <si>
    <t>ブレッドハウスイミル　菊池店</t>
  </si>
  <si>
    <t>くめや</t>
  </si>
  <si>
    <t>洋麺屋五右衛門　熊本光の森店</t>
  </si>
  <si>
    <t>七夕</t>
  </si>
  <si>
    <t>五枝</t>
  </si>
  <si>
    <t>佐川急便（株）阿蘇営業所</t>
  </si>
  <si>
    <t>BOSS　１’S　PO-BOY</t>
  </si>
  <si>
    <t>スナックRR</t>
  </si>
  <si>
    <t>recette（ﾙｾｯﾄ）</t>
  </si>
  <si>
    <t>レストラン棟</t>
  </si>
  <si>
    <t>温泉施設棟</t>
  </si>
  <si>
    <t>就労支援センター　スミール</t>
  </si>
  <si>
    <t>セブンイレブン熊本大津バイパス店</t>
  </si>
  <si>
    <t>本田技研工業（株）エンジン組立　ＭＨ</t>
  </si>
  <si>
    <t>ムーンライト</t>
  </si>
  <si>
    <t>Space</t>
  </si>
  <si>
    <t>手づくり弁当惣菜の店　おふくろ亭</t>
  </si>
  <si>
    <t>黄檗屋Smile　smile</t>
  </si>
  <si>
    <t>坂本商店</t>
  </si>
  <si>
    <t>スナック・バー　ビーマイン</t>
  </si>
  <si>
    <t>鳥祥</t>
  </si>
  <si>
    <t>フードBAR　３２９</t>
  </si>
  <si>
    <t>大衆酒場　湊家</t>
  </si>
  <si>
    <t>西日本商店</t>
  </si>
  <si>
    <t>トライアル大津店</t>
  </si>
  <si>
    <t>どんたけし農園</t>
  </si>
  <si>
    <t>すなっく千賀</t>
  </si>
  <si>
    <t>三連勝</t>
  </si>
  <si>
    <t>シーナ</t>
  </si>
  <si>
    <t>魚国総本社・合志291916</t>
  </si>
  <si>
    <t>寺カフェ　椿</t>
  </si>
  <si>
    <t>菊陽ボウル</t>
  </si>
  <si>
    <t>TENDREMENT</t>
  </si>
  <si>
    <t>熊本県立農業大学校　売店前</t>
  </si>
  <si>
    <t>コメリ菊池店</t>
  </si>
  <si>
    <t>未来ファクトリー</t>
  </si>
  <si>
    <t>エルシティ　キャニオン</t>
  </si>
  <si>
    <t>合志市西合志図書館</t>
  </si>
  <si>
    <t>昭和コンクリート（株）</t>
  </si>
  <si>
    <t>ガールズ・フードバー　３２９</t>
  </si>
  <si>
    <t>博多鴨工房</t>
  </si>
  <si>
    <t>Ｐｕｒｅ　Ｇｉｒｌ'ｓ　Ｓｗｅｅｔ</t>
  </si>
  <si>
    <t>ほっともっと菊陽バイパス店</t>
  </si>
  <si>
    <t>ハンズマン菊陽店　従業員食堂</t>
  </si>
  <si>
    <t>（株）九州エバーロイ</t>
  </si>
  <si>
    <t>菓子工房　ブルービー</t>
  </si>
  <si>
    <t>合志物産館　志来菜彩内</t>
  </si>
  <si>
    <t>上田鮮魚</t>
  </si>
  <si>
    <t>ひので家</t>
  </si>
  <si>
    <t>馬刺し工房</t>
  </si>
  <si>
    <t>和食　くろ木</t>
  </si>
  <si>
    <t>Ｂｒｏａｄ　ｔｒｅｅ　ｃａｆｅ</t>
  </si>
  <si>
    <t>合志物産館　志来菜彩</t>
  </si>
  <si>
    <t>物産館　志来菜彩</t>
  </si>
  <si>
    <t>くまもと旬工房Ｕ・ＭＡ・ＫＡ</t>
  </si>
  <si>
    <t>ちゃんぽん専門店　笑ん</t>
  </si>
  <si>
    <t>マルショク須屋店</t>
  </si>
  <si>
    <t>菊池有働病院</t>
  </si>
  <si>
    <t>スナック　らら</t>
  </si>
  <si>
    <t>中国料理北京</t>
  </si>
  <si>
    <t>はなや酒店</t>
  </si>
  <si>
    <t>Olivo</t>
  </si>
  <si>
    <t>焼肉　無限</t>
  </si>
  <si>
    <t>焼肉館彩炉武蔵ヶ丘店</t>
  </si>
  <si>
    <t>ふらんす菓子　ル・ショコラ</t>
  </si>
  <si>
    <t>わっか屋本舗</t>
  </si>
  <si>
    <t>炭焼の店「いろは」</t>
  </si>
  <si>
    <t>株式会社スイーツ・スイーツ</t>
  </si>
  <si>
    <t>お菓子の香梅　菊池店</t>
  </si>
  <si>
    <t>川内屋</t>
  </si>
  <si>
    <t>一般社団法人ワルーワの会障がい者支援センターまるーわ</t>
  </si>
  <si>
    <t>スナック理津子</t>
  </si>
  <si>
    <t>いなかや</t>
  </si>
  <si>
    <t>かぐや姫たまご</t>
  </si>
  <si>
    <t>九州柳河精機（株）鋳造課休憩所</t>
  </si>
  <si>
    <t>シェイク　ザ　ポテト</t>
  </si>
  <si>
    <t>和風居酒屋　佳紋</t>
  </si>
  <si>
    <t>あじまん</t>
  </si>
  <si>
    <t>居酒屋にしやま</t>
  </si>
  <si>
    <t>らくぜん食堂</t>
  </si>
  <si>
    <t>寿し駒</t>
  </si>
  <si>
    <t>リスドォルア－ク店</t>
  </si>
  <si>
    <t>イオン大津店</t>
  </si>
  <si>
    <t>西村商店</t>
  </si>
  <si>
    <t>べじたりあん</t>
  </si>
  <si>
    <t>べじたりあんⅡ</t>
  </si>
  <si>
    <t>ｃａｆｅ　望野山</t>
  </si>
  <si>
    <t>えふわん</t>
  </si>
  <si>
    <t>遊遊</t>
  </si>
  <si>
    <t>あか牛レストラン　肥後郷土料理よかよか</t>
  </si>
  <si>
    <t>日本梱包運輸倉庫（株）</t>
  </si>
  <si>
    <t>柿の葉庵</t>
  </si>
  <si>
    <t>（株）ジェイデバイス泗水工場</t>
  </si>
  <si>
    <t>昭和コンクリート株式会社</t>
  </si>
  <si>
    <t>きくち整骨院</t>
  </si>
  <si>
    <t>セブンイレブン菊陽バイパス店</t>
  </si>
  <si>
    <t>（株）もち吉熊本光の森店</t>
  </si>
  <si>
    <t>セブンイレブン熊本合志店</t>
  </si>
  <si>
    <t>おべんとうのヒライ合志店</t>
  </si>
  <si>
    <t>スーパーキッド菊南店</t>
  </si>
  <si>
    <t>ハローデイ菊南店</t>
  </si>
  <si>
    <t>マルダイ</t>
  </si>
  <si>
    <t>味菜</t>
  </si>
  <si>
    <t>弁天工房</t>
  </si>
  <si>
    <t>旬彩和処たかさき</t>
  </si>
  <si>
    <t>カフェ　ダリアス</t>
  </si>
  <si>
    <t>有限会社肉のなかた</t>
  </si>
  <si>
    <t>ラーメン東揚</t>
  </si>
  <si>
    <t>原口製菓</t>
  </si>
  <si>
    <t>ポン菓子佐藤</t>
  </si>
  <si>
    <t>原　邦博　食肉加工所</t>
  </si>
  <si>
    <t>もろこ丸</t>
  </si>
  <si>
    <t>ファミリーマート菊陽久保田店</t>
  </si>
  <si>
    <t>カバヤンストアー</t>
  </si>
  <si>
    <t>カレーコミュニケーション</t>
  </si>
  <si>
    <t>第一運輸</t>
  </si>
  <si>
    <t>三ツ星キッチン</t>
  </si>
  <si>
    <t>焼鳥とりまる</t>
  </si>
  <si>
    <t>まつおキッチン</t>
  </si>
  <si>
    <t>ほっともっと合志店</t>
  </si>
  <si>
    <t>March’e　aux　Pain</t>
  </si>
  <si>
    <t>カルディコーヒーファーム</t>
  </si>
  <si>
    <t>熊本セントラル病院　外来ロビー</t>
  </si>
  <si>
    <t>さんさんの湯</t>
  </si>
  <si>
    <t>（株）アヴェイル九州製作所</t>
  </si>
  <si>
    <t>髙野屋　菓子店</t>
  </si>
  <si>
    <t>ｏａｓｉｓ　ｒｏｏｍ　優</t>
  </si>
  <si>
    <t>セブンイレブン熊本大津翔陽高等学校前店</t>
  </si>
  <si>
    <t>さくら工房</t>
  </si>
  <si>
    <t>HIヒロセスーパーコンボ菊陽店</t>
  </si>
  <si>
    <t>ＳＡＬＯＮ　ＤＥ　ＢＡＬＬＯＮ　Ｄ’ＯＲ</t>
  </si>
  <si>
    <t>菊池わくわく温泉</t>
  </si>
  <si>
    <t>未来工業（株）自販機コーナー</t>
  </si>
  <si>
    <t>未来工業（株）工場休憩室</t>
  </si>
  <si>
    <t>合志物産館</t>
  </si>
  <si>
    <t>九州柳河精機（株）</t>
  </si>
  <si>
    <t>フランス菓子ひらかわ</t>
  </si>
  <si>
    <t>味の大津屋</t>
  </si>
  <si>
    <t>甘味処みなわ</t>
  </si>
  <si>
    <t>むすび屋　えん</t>
  </si>
  <si>
    <t>有限会社かのや物産</t>
  </si>
  <si>
    <t>肉のかのや</t>
  </si>
  <si>
    <t>八　丸</t>
  </si>
  <si>
    <t>スナック　ハート</t>
  </si>
  <si>
    <t>スナック　リボン</t>
  </si>
  <si>
    <t>本田技研工業（株）Ａー２０品管</t>
  </si>
  <si>
    <t>セブンイレブン合志ユーパレス弁天前店</t>
  </si>
  <si>
    <t>ジュピター</t>
  </si>
  <si>
    <t>?仙美食</t>
  </si>
  <si>
    <t>美香園</t>
  </si>
  <si>
    <t>天匠</t>
  </si>
  <si>
    <t>えびす堂</t>
  </si>
  <si>
    <t>九州パートナーフーズ　くぬぎ荘</t>
  </si>
  <si>
    <t>釜めし　しら石</t>
  </si>
  <si>
    <t>Ｋｉｔｃｈｅｎ　ｎａｔａlａ</t>
  </si>
  <si>
    <t>八丸</t>
  </si>
  <si>
    <t>二シ家</t>
  </si>
  <si>
    <t>九州ティ・エス（株）２Ｆ事務所</t>
  </si>
  <si>
    <t>ランドリー　はなぶさ</t>
  </si>
  <si>
    <t>京櫻</t>
  </si>
  <si>
    <t>能真（ノーマ）</t>
  </si>
  <si>
    <t>有限会社ヨシダファーム</t>
  </si>
  <si>
    <t>ホノルル食堂</t>
  </si>
  <si>
    <t>マックスバリュみずき台店</t>
  </si>
  <si>
    <t>柳宝亭</t>
  </si>
  <si>
    <t>夢路</t>
  </si>
  <si>
    <t>栄屋旅館</t>
  </si>
  <si>
    <t>多　恵</t>
  </si>
  <si>
    <t>藤本食堂</t>
  </si>
  <si>
    <t>就労支援センターかもん・ゆ～す</t>
  </si>
  <si>
    <t>どんどん太郎孔子公園前店</t>
  </si>
  <si>
    <t>（有）大盛堂</t>
  </si>
  <si>
    <t>合資会社甲斐商店</t>
  </si>
  <si>
    <t>水源特産加工組合</t>
  </si>
  <si>
    <t>広田鮮魚店</t>
  </si>
  <si>
    <t>芹川商店</t>
  </si>
  <si>
    <t>ヒライ孔子公園前店</t>
  </si>
  <si>
    <t>ひまわり菊陽店</t>
  </si>
  <si>
    <t>カフェレストラン　シェ・イリエ</t>
  </si>
  <si>
    <t>アパルサ</t>
  </si>
  <si>
    <t>フジイの唐あげ菊陽店</t>
  </si>
  <si>
    <t>酒楽家しゅう</t>
  </si>
  <si>
    <t>やまぎく</t>
  </si>
  <si>
    <t>鉄砲小路工房</t>
  </si>
  <si>
    <t>酒井</t>
  </si>
  <si>
    <t>パティスリー　ぴかっそ</t>
  </si>
  <si>
    <t>ＪＡ菊池菊陽中央支所農産加工室</t>
  </si>
  <si>
    <t>わがんせ</t>
  </si>
  <si>
    <t>とんから亭　熊本光の森店</t>
  </si>
  <si>
    <t>ファミリーマート熊本空港通り店</t>
  </si>
  <si>
    <t>マックスバリュ光の森店</t>
  </si>
  <si>
    <t>セブンイレブン菊陽新山１丁目店</t>
  </si>
  <si>
    <t>マルタ農園</t>
  </si>
  <si>
    <t>きくちふるさと水源交流館</t>
  </si>
  <si>
    <t>大吉　菊陽店</t>
  </si>
  <si>
    <t>Bar　Copain</t>
  </si>
  <si>
    <t>セブンワークス食肉加工場</t>
  </si>
  <si>
    <t>九州魚類</t>
  </si>
  <si>
    <t>東京エレクトロン九州（株）合志事業所第２工場西</t>
  </si>
  <si>
    <t>東京エレクトロン九州（株）合志事業所第２工場東</t>
  </si>
  <si>
    <t>（株）ジェイデバイスセミコンダクタB棟１F南</t>
  </si>
  <si>
    <t>（株）ジェイデバイスセミコンダクタC棟２F</t>
  </si>
  <si>
    <t>（株）ジェイデバイスセミコンダクタB棟１F北</t>
  </si>
  <si>
    <t>吉村精肉店</t>
  </si>
  <si>
    <t>恭栄堂</t>
  </si>
  <si>
    <t>阿蘭陀</t>
  </si>
  <si>
    <t>本多商店</t>
  </si>
  <si>
    <t>つけもの工房　つきお</t>
  </si>
  <si>
    <t>ファミリーマートソニー熊本TEC店</t>
  </si>
  <si>
    <t>スーパードラッグコスモス菊陽店</t>
  </si>
  <si>
    <t>セブンーイレブン泗水富の原店</t>
  </si>
  <si>
    <t>がえん</t>
  </si>
  <si>
    <t>セブンイレブン合志木原野店</t>
  </si>
  <si>
    <t>亀の井食堂</t>
  </si>
  <si>
    <t>ドラッグコスモス津久礼店</t>
  </si>
  <si>
    <t>セブンイレブン菊池隈府店</t>
  </si>
  <si>
    <t>ＨＡＣＨＩＲＯＫＵ</t>
  </si>
  <si>
    <t>ドラッグコスモス菊池店</t>
  </si>
  <si>
    <t>ドラッグコスモス光の森店</t>
  </si>
  <si>
    <t>ドラッグコスモス大津室店</t>
  </si>
  <si>
    <t>ドラッグコスモス菊池南店</t>
  </si>
  <si>
    <t>ドラッグコスモスにじの森店</t>
  </si>
  <si>
    <t>ドラッグコスモス大津バイパス店</t>
  </si>
  <si>
    <t>ドラッグコスモス西寺店</t>
  </si>
  <si>
    <t>ファミリーマート永江団地</t>
  </si>
  <si>
    <t>玄家</t>
  </si>
  <si>
    <t>ドリーム</t>
  </si>
  <si>
    <t>Link Up 須屋店</t>
  </si>
  <si>
    <t>鉄板焼　太郎</t>
  </si>
  <si>
    <t>セブンイレブン合志三ツ石駅前</t>
  </si>
  <si>
    <t>ビスタ</t>
  </si>
  <si>
    <t>スナック　ココ</t>
  </si>
  <si>
    <t>（資）本田鮮魚店</t>
  </si>
  <si>
    <t>たにフーズ</t>
  </si>
  <si>
    <t>ビジネス旅館大和荘</t>
  </si>
  <si>
    <t>ホテルトマト</t>
  </si>
  <si>
    <t>（有）中川商会</t>
  </si>
  <si>
    <t>やきとり　あつみ</t>
  </si>
  <si>
    <t>Ｔｅａ　Ｗａｙ</t>
  </si>
  <si>
    <t>九州ティ・エス　厚生棟</t>
  </si>
  <si>
    <t>（株）小林青果</t>
  </si>
  <si>
    <t>（有）ヒカリベジータミート</t>
  </si>
  <si>
    <t>パオクレープ　ＭＩＬＫ　光の森店</t>
  </si>
  <si>
    <t>（株）オジックテクノロジーズ</t>
  </si>
  <si>
    <t>ＪＡ菊池大津味噌加工所</t>
  </si>
  <si>
    <t>インド料理　スリャ　（大津店）</t>
  </si>
  <si>
    <t>たこ焼きメイちゃん　リープ店</t>
  </si>
  <si>
    <t>喜雨</t>
  </si>
  <si>
    <t>ｃｏｔｏ・ｃｏｔｏ</t>
  </si>
  <si>
    <t>生活彩家　尚絅武蔵ケ丘店</t>
  </si>
  <si>
    <t>アンビー合志保育園</t>
  </si>
  <si>
    <t>旭給食</t>
  </si>
  <si>
    <t>ハーベストタイム</t>
  </si>
  <si>
    <t>魚国総本社・菊池２９　１９２０</t>
  </si>
  <si>
    <t>大三商事(株）肉香房龍ダイレックス大津店</t>
  </si>
  <si>
    <t>福和水産大津店</t>
  </si>
  <si>
    <t>就労継続支援Ｂ型　ＢｅＴＲＥＥ</t>
  </si>
  <si>
    <t>定食亭　めしまる</t>
  </si>
  <si>
    <t>ＣＯＵＮＴＲＹ　ＫＩＴＣＨＥＮ</t>
  </si>
  <si>
    <t>株式会社九州イノアック</t>
  </si>
  <si>
    <t>熊本県立菊池農業高校（パック）</t>
  </si>
  <si>
    <t>くまもと旬工房　Ｕ・ｍａ・Ｋａ</t>
  </si>
  <si>
    <t>中華料理　新中華</t>
  </si>
  <si>
    <t>（株）ジェイデバイス熊本地区（らくのうパック）</t>
  </si>
  <si>
    <t>テラダイン（株）熊本事業所</t>
  </si>
  <si>
    <t>ENSOLEILLE アンソレイエ　天然酵母パンとお菓子</t>
  </si>
  <si>
    <t>HOW　国立菊池病院店</t>
  </si>
  <si>
    <t>セブンーイレブン菊池西寺店</t>
  </si>
  <si>
    <t>Ｒｉｓｔｏｒａｎｔｅ　ｄｕｅ　ｍａｍｍｅ</t>
  </si>
  <si>
    <t>パン工房　べじ～た</t>
  </si>
  <si>
    <t>ｓｎａｃｋ　Ｃｉｅｌ</t>
  </si>
  <si>
    <t>ロンロン館</t>
  </si>
  <si>
    <t>発酵農園</t>
  </si>
  <si>
    <t>サクラ工房</t>
  </si>
  <si>
    <t>生命乃樹</t>
  </si>
  <si>
    <t>お持ち帰り焼き鳥口福</t>
  </si>
  <si>
    <t>家族食堂</t>
  </si>
  <si>
    <t>グリーンズ</t>
  </si>
  <si>
    <t>Bake　Houseはるる</t>
  </si>
  <si>
    <t>博多一番どり居食家大津店</t>
  </si>
  <si>
    <t>（株）山内本店</t>
  </si>
  <si>
    <t>神戸浪漫ハイカラ亭</t>
  </si>
  <si>
    <t>綿屋製菓有限会社</t>
  </si>
  <si>
    <t>仕出しの大塚</t>
  </si>
  <si>
    <t>大塚鮮魚店</t>
  </si>
  <si>
    <t>浪花屋本店</t>
  </si>
  <si>
    <t>お菓子のメルヘン</t>
  </si>
  <si>
    <t>喫茶アベニュー</t>
  </si>
  <si>
    <t>創作中華　まんてん</t>
  </si>
  <si>
    <t>SNACK　Kei</t>
  </si>
  <si>
    <t>アスレチック旅館知床</t>
  </si>
  <si>
    <t>tomita　kitchen</t>
  </si>
  <si>
    <t>みやぎ商店</t>
  </si>
  <si>
    <t>博多一番どり居食家合志店</t>
  </si>
  <si>
    <t>スーパーミカエル新地店　精肉部門</t>
  </si>
  <si>
    <t>焼肉居酒屋　壱の輪</t>
  </si>
  <si>
    <t>阿蘇グリーン農園直売所</t>
  </si>
  <si>
    <t>生き生　タカハマ農園</t>
  </si>
  <si>
    <t>アタックス菊陽店</t>
  </si>
  <si>
    <t>ふぁんてん</t>
  </si>
  <si>
    <t>この指とまれ</t>
  </si>
  <si>
    <t>天郷食堂</t>
  </si>
  <si>
    <t>サロン　カサブランカ</t>
  </si>
  <si>
    <t>パン焼き工房ReyMo</t>
  </si>
  <si>
    <t>有限会社きくち観光物産館</t>
  </si>
  <si>
    <t>夕立</t>
  </si>
  <si>
    <t>千力</t>
  </si>
  <si>
    <t>山海丸</t>
  </si>
  <si>
    <t>おどり寿し　大津店</t>
  </si>
  <si>
    <t>菊陽茶屋</t>
  </si>
  <si>
    <t>パン倶楽部</t>
  </si>
  <si>
    <t>もつこす</t>
  </si>
  <si>
    <t>洋風居酒家　きりん</t>
  </si>
  <si>
    <t>株式会社　城乃井</t>
  </si>
  <si>
    <t>古荘しょうゆ</t>
  </si>
  <si>
    <t>元気生ジュース</t>
  </si>
  <si>
    <t>（株）マルキョウ合志店</t>
  </si>
  <si>
    <t>ゆめタウン光の森</t>
  </si>
  <si>
    <t>ローソン大琳寺店</t>
  </si>
  <si>
    <t>有限会社　魚形青果</t>
  </si>
  <si>
    <t>さんふれあ（氷菓里）</t>
  </si>
  <si>
    <t>五嶋商店</t>
  </si>
  <si>
    <t>豊岡ナチュラルファーム</t>
  </si>
  <si>
    <t>熊本県立農業大学校売店</t>
  </si>
  <si>
    <t>セブン-イレブン合志黒石原店</t>
  </si>
  <si>
    <t>納屋改造</t>
  </si>
  <si>
    <t>まつおか</t>
  </si>
  <si>
    <t>Yショップ菊池恵楓園店</t>
  </si>
  <si>
    <t>（株）ジェイデバイス熊本　Ｅ棟</t>
  </si>
  <si>
    <t>（株）ジェイデバイス熊本　Ｂ棟</t>
  </si>
  <si>
    <t>みやみや</t>
  </si>
  <si>
    <t>ココ大津</t>
  </si>
  <si>
    <t>だいこん</t>
  </si>
  <si>
    <t>本田技研工業（株）熊本製作所　Aー２３鋳造</t>
  </si>
  <si>
    <t>本田技研工業（株）熊本製作所　Ａー２２汎用機工場</t>
  </si>
  <si>
    <t>焼鳥　一ちゃん</t>
  </si>
  <si>
    <t>菊池まるごと市場</t>
  </si>
  <si>
    <t>ロフティ杉水</t>
  </si>
  <si>
    <t>三菱電機ライフサービス（株）MDTI（株）食堂</t>
  </si>
  <si>
    <t>厨房センター</t>
  </si>
  <si>
    <t>ミライアル（株）熊本事業所　富の原社員食堂</t>
  </si>
  <si>
    <t>ミライアル（株）熊本事業所　住吉社員食堂</t>
  </si>
  <si>
    <t>たこ焼き　さっちゃん</t>
  </si>
  <si>
    <t>たこやき　さっちゃん</t>
  </si>
  <si>
    <t>大塚屋</t>
  </si>
  <si>
    <t>西合志中央支所生活改善センタ－</t>
  </si>
  <si>
    <t>レストランエスカルゴ</t>
  </si>
  <si>
    <t>たこやき大阪菊池店</t>
  </si>
  <si>
    <t>たこやき大阪合志店</t>
  </si>
  <si>
    <t>Snack萌佳（モカ）</t>
  </si>
  <si>
    <t>父皮</t>
  </si>
  <si>
    <t>ＥＮＳＯＬＥＩＬＬＥアンソレイエ　天然酵母のパンとお菓子</t>
  </si>
  <si>
    <t>Moko pan　petitパンの会</t>
  </si>
  <si>
    <t>カラオケ　大工郎の部屋</t>
  </si>
  <si>
    <t>洋菓子　シェ・ボワ</t>
  </si>
  <si>
    <t>クラブ　バロンドール</t>
  </si>
  <si>
    <t>熊本県立菊池農業高等学校花房寮</t>
  </si>
  <si>
    <t>しゃぶ葉　熊本合志</t>
  </si>
  <si>
    <t>ダイレックス大津店</t>
  </si>
  <si>
    <t>ダイレックス菊陽店</t>
  </si>
  <si>
    <t>nico</t>
  </si>
  <si>
    <t>きたろう</t>
  </si>
  <si>
    <t>mai mai</t>
  </si>
  <si>
    <t>串王ダイナー</t>
  </si>
  <si>
    <t>阿蘇大津ゴルフクラブ</t>
  </si>
  <si>
    <t>ゆるりカフェ</t>
  </si>
  <si>
    <t>(株)熊本畜産流通センター　アウトパック工場</t>
  </si>
  <si>
    <t>ＥＬＫ　ＮＥＷ　ＹＯＲＫ　ＢＲＵＮＣＨゆめタウン光の森店</t>
  </si>
  <si>
    <t>平田機工（株）七城工場</t>
  </si>
  <si>
    <t>つばき庵</t>
  </si>
  <si>
    <t>シェ・ヌヌ</t>
  </si>
  <si>
    <t>Ｌａｇｏｍ</t>
  </si>
  <si>
    <t>ホットヨガスタジオロイブ　ゆめタウン光の森</t>
  </si>
  <si>
    <t>（株）赤ちゃん本舗　ゆめタウン光の森店</t>
  </si>
  <si>
    <t>ホタルの里　パセリ</t>
  </si>
  <si>
    <t>タリーズコーヒーゆめタウン光の森店</t>
  </si>
  <si>
    <t>水の駅プレジャーパーク　フィッシングベース</t>
  </si>
  <si>
    <t>菓子工房ブルービー</t>
  </si>
  <si>
    <t>Ｍａｍａｔｏｃｏ　Ｂａｔｏｎ</t>
  </si>
  <si>
    <t>スナック　コンパクト</t>
  </si>
  <si>
    <t>たかはし</t>
  </si>
  <si>
    <t>公工房</t>
  </si>
  <si>
    <t>タピキング光の森</t>
  </si>
  <si>
    <t>イオン菊陽店　２F</t>
  </si>
  <si>
    <t>イオン菊陽店２F</t>
  </si>
  <si>
    <t>イオン菊陽店　３F従食</t>
  </si>
  <si>
    <t>ななおガーデン</t>
  </si>
  <si>
    <t>生活協同組合くまもとコープ合志</t>
  </si>
  <si>
    <t>焼肉厨房　あかいと</t>
  </si>
  <si>
    <t>ＭＩＬＫ´ＯＲＯ　～みるころ～</t>
  </si>
  <si>
    <t>焼鳥さくら</t>
  </si>
  <si>
    <t>FORCE　別館</t>
  </si>
  <si>
    <t>ＰＩＺＺＡ　ＨＯＵＳＥ　ＨＡＷＫＳ</t>
  </si>
  <si>
    <t>スナック　ワイン</t>
  </si>
  <si>
    <t>Cafe＆Pub</t>
  </si>
  <si>
    <t>民宿　杉の子</t>
  </si>
  <si>
    <t>本格炭火焼肉　七輪</t>
  </si>
  <si>
    <t>（有）大五郎</t>
  </si>
  <si>
    <t>もみじ工房</t>
  </si>
  <si>
    <t>櫻庵</t>
  </si>
  <si>
    <t>養生市場加工部　よかとこ泗水</t>
  </si>
  <si>
    <t>ひごや</t>
  </si>
  <si>
    <t>みゆき本舗</t>
  </si>
  <si>
    <t>みのる菓舗</t>
  </si>
  <si>
    <t>味義</t>
  </si>
  <si>
    <t>肥後大津　ごちそう　金之助</t>
  </si>
  <si>
    <t>うなぎのたかぎ</t>
  </si>
  <si>
    <t>肥後銀行菊池支店内社員食堂</t>
  </si>
  <si>
    <t>COUP</t>
  </si>
  <si>
    <t>スナック向日葵</t>
  </si>
  <si>
    <t>一磨</t>
  </si>
  <si>
    <t>ちょぼ焼　らんぷ</t>
  </si>
  <si>
    <t>あまとや本店</t>
  </si>
  <si>
    <t>上野豆腐店</t>
  </si>
  <si>
    <t>ひのくにふれあいセンター</t>
  </si>
  <si>
    <t>夏威夷（熊本合志支店）</t>
  </si>
  <si>
    <t>TEPPANYAKI　繁蔵</t>
  </si>
  <si>
    <t>ｏｇａｔｃｈａ</t>
  </si>
  <si>
    <t>ほっともっと菊池隈府店</t>
  </si>
  <si>
    <t>コメノパンヤ玄氣堂</t>
  </si>
  <si>
    <t>ドラッグコスモス菊南店</t>
  </si>
  <si>
    <t>ドラッグコスモス合志店</t>
  </si>
  <si>
    <t>古田青果</t>
  </si>
  <si>
    <t>かあちゃん</t>
  </si>
  <si>
    <t>こいこい</t>
  </si>
  <si>
    <t>片山商店</t>
  </si>
  <si>
    <t>タピキング</t>
  </si>
  <si>
    <t>魚国総本社・菊池291128-1</t>
  </si>
  <si>
    <t>濱田重工（株）４F従食</t>
  </si>
  <si>
    <t>株式会社ゴウシテック本社食堂</t>
  </si>
  <si>
    <t>熊本県立翔陽高等学校</t>
  </si>
  <si>
    <t>本田技研工業（株）焼結工場</t>
  </si>
  <si>
    <t>本田技研（株）エンジン組立２Ｆ休息室</t>
  </si>
  <si>
    <t>水の駅　フードコート</t>
  </si>
  <si>
    <t>豊岡物販</t>
  </si>
  <si>
    <t>精進一献　麓六庵（ろくろくあん）</t>
  </si>
  <si>
    <t>くいもんや　ゆうほう</t>
  </si>
  <si>
    <t>HANGOUT</t>
  </si>
  <si>
    <t>CANDEO　HOTELS大津熊本空港</t>
  </si>
  <si>
    <t>カフェ凛ダイニング</t>
  </si>
  <si>
    <t>中華惣菜　天龍</t>
  </si>
  <si>
    <t>華みずき</t>
  </si>
  <si>
    <t>PATISSIER　HIRO</t>
  </si>
  <si>
    <t>今田商店</t>
  </si>
  <si>
    <t>さんふれあ</t>
  </si>
  <si>
    <t>（株）くまさんメディクス第２工場</t>
  </si>
  <si>
    <t>志満さき</t>
  </si>
  <si>
    <t>つつじ山荘デイサービスセンター</t>
  </si>
  <si>
    <t>イオン菊陽店　西側店頭</t>
  </si>
  <si>
    <t>ゆめタウン光の森　南館トイレ前</t>
  </si>
  <si>
    <t>ゆめタウン光の森　南館ベスト電器側</t>
  </si>
  <si>
    <t>イオン菊陽店　１Fエレベータ前</t>
  </si>
  <si>
    <t>バースデイ菊陽メガモール店</t>
  </si>
  <si>
    <t>麺許皆伝　津久礼店</t>
  </si>
  <si>
    <t>ヒライ旭志店</t>
  </si>
  <si>
    <t>どんどん太郎旭志店</t>
  </si>
  <si>
    <t>だんご屋たなか</t>
  </si>
  <si>
    <t>オアシス華</t>
  </si>
  <si>
    <t>カフェ　キッチン　モカ</t>
  </si>
  <si>
    <t>ローソン熊本菊陽尚絅大前</t>
  </si>
  <si>
    <t>旬菜食卓　やま志た</t>
  </si>
  <si>
    <t>居酒屋　一喜</t>
  </si>
  <si>
    <t>重村商店</t>
  </si>
  <si>
    <t>やきとり久美</t>
  </si>
  <si>
    <t>森の教会</t>
  </si>
  <si>
    <t>炭焼き　肉太郎</t>
  </si>
  <si>
    <t>ドラッグコスモス菊陽店</t>
  </si>
  <si>
    <t>熊本ラーメン黒亭　ゆめタウン光の森店</t>
  </si>
  <si>
    <t>ドラッグコスモス大津店</t>
  </si>
  <si>
    <t>Pinky</t>
  </si>
  <si>
    <t>日本梱包運輸倉庫株式会社</t>
  </si>
  <si>
    <t>ラーメン　ふく屋</t>
  </si>
  <si>
    <t>菓子工房　青い花</t>
  </si>
  <si>
    <t>下町ぽっけ</t>
  </si>
  <si>
    <t>まんまキッチン</t>
  </si>
  <si>
    <t>ドラッグコスモス武蔵野台店</t>
  </si>
  <si>
    <t>こびらオリーブ園</t>
  </si>
  <si>
    <t>ファミリーマート大津吹田店</t>
  </si>
  <si>
    <t>株式会社　ＤＵＤＥ　ＦＯＯＤ</t>
  </si>
  <si>
    <t>くまもと旬工房　U・ma・ka</t>
  </si>
  <si>
    <t>大吉うどん</t>
  </si>
  <si>
    <t>やき鳥　とくや</t>
  </si>
  <si>
    <t>くい亭</t>
  </si>
  <si>
    <t>レトロカフェ　SHIGERU６６０</t>
  </si>
  <si>
    <t>ニシムタ熊本合志店</t>
  </si>
  <si>
    <t>スウィート・リボン</t>
  </si>
  <si>
    <t>ＳＥＥＫＥＲＳ　Ｌａｎｄ　ａｎｄ　Ｓｅａ</t>
  </si>
  <si>
    <t>高級食パン専門店嵜本熊本光の森店</t>
  </si>
  <si>
    <t>鳥唐豚</t>
  </si>
  <si>
    <t>スナック恋街</t>
  </si>
  <si>
    <t>駅前炭火焼　ＤＡＭＥＤＯＲＩ</t>
  </si>
  <si>
    <t>わいふの畑</t>
  </si>
  <si>
    <t>花々つくし</t>
  </si>
  <si>
    <t>株式会社アイディエス　菊陽工場</t>
  </si>
  <si>
    <t>串処　かわはる</t>
  </si>
  <si>
    <t>ティールーム　テテ</t>
  </si>
  <si>
    <t>泗水町田島店舗</t>
  </si>
  <si>
    <t>の元</t>
  </si>
  <si>
    <t>是空</t>
  </si>
  <si>
    <t>肥後　俵　屋</t>
  </si>
  <si>
    <t>菊池夢織菓子　ノグチ</t>
  </si>
  <si>
    <t>メルヘン</t>
  </si>
  <si>
    <t>有限会社　酒井蒲鉾店</t>
  </si>
  <si>
    <t>森と山</t>
  </si>
  <si>
    <t>道の駅泗水　養生市場</t>
  </si>
  <si>
    <t>ローソン大津運動公園入口店</t>
  </si>
  <si>
    <t>ローソン熊本北郵便局前店</t>
  </si>
  <si>
    <t>どんどん太郎合志店</t>
  </si>
  <si>
    <t>お弁当のヒライ合志店</t>
  </si>
  <si>
    <t>生肉問屋・焼き肉本舗　なかの・畜産</t>
  </si>
  <si>
    <t>生肉問屋・焼肉本舗　なかの・畜産</t>
  </si>
  <si>
    <t>そよ風工房</t>
  </si>
  <si>
    <t>城山荘</t>
  </si>
  <si>
    <t>永楽</t>
  </si>
  <si>
    <t>寿司・割烹むらもと</t>
  </si>
  <si>
    <t>合資会社　竹中本店</t>
  </si>
  <si>
    <t>秋桜と向日葵</t>
  </si>
  <si>
    <t>藤江　ノブ子</t>
  </si>
  <si>
    <t>四知の華</t>
  </si>
  <si>
    <t>久吾寿司</t>
  </si>
  <si>
    <t>すなっく　マイ・ウェイ</t>
  </si>
  <si>
    <t>ｃａｆｅ－ｋｏｎｄｉｔｏｒｅｉｋａｓｈｉｎｏｋｉ　かしの季</t>
  </si>
  <si>
    <t>和氣　waki</t>
  </si>
  <si>
    <t>ゆず玄フーズ</t>
  </si>
  <si>
    <t>有限会社ワールドファーム熊本営業所</t>
  </si>
  <si>
    <t>隅倉米菓上町店</t>
  </si>
  <si>
    <t>菊池ぶどう園</t>
  </si>
  <si>
    <t>ＨＯＷ　菊池有働病院売店</t>
  </si>
  <si>
    <t>やきばたけ百華園</t>
  </si>
  <si>
    <t>ＪＡ菊池農産物市場３号店</t>
  </si>
  <si>
    <t>ヒライ　キャニオン菊池店</t>
  </si>
  <si>
    <t>東京エレクトロン２F休憩室</t>
  </si>
  <si>
    <t>ドラッグ新生堂大津店</t>
  </si>
  <si>
    <t>星乃里</t>
  </si>
  <si>
    <t>エルシティ－キャニオン</t>
  </si>
  <si>
    <t>菊池鮮魚すしコ－ナ－</t>
  </si>
  <si>
    <t>テル熊本クラブ</t>
  </si>
  <si>
    <t>花道</t>
  </si>
  <si>
    <t>（有）エムショップ</t>
  </si>
  <si>
    <t>食の駅　あきちゃん</t>
  </si>
  <si>
    <t>肉の橋本</t>
  </si>
  <si>
    <t>どんどん亭大津店</t>
  </si>
  <si>
    <t>熊本プリマ株式会社　惣菜</t>
  </si>
  <si>
    <t>ＡＪＩＴＯＹＡ　ＳＨＩＮ</t>
  </si>
  <si>
    <t>リンガーハット熊本武蔵ヶ丘店</t>
  </si>
  <si>
    <t>未来工業株式会社</t>
  </si>
  <si>
    <t>あそ大王ファーム</t>
  </si>
  <si>
    <t>ローソン熊本菊陽バイパス店</t>
  </si>
  <si>
    <t>きくちのまんま菊陽店</t>
  </si>
  <si>
    <t>カーパルコ熊本</t>
  </si>
  <si>
    <t>6Fソニーセミコンダクタ株式会社</t>
  </si>
  <si>
    <t>5Fソニーセミコンダクタ株式会社</t>
  </si>
  <si>
    <t>4Fソニーセミコンダクタ株式会社</t>
  </si>
  <si>
    <t>3Fソニーセミコンダクタ株式会社</t>
  </si>
  <si>
    <t>（株）ティエス・コーポレーション（ブロー棟）</t>
  </si>
  <si>
    <t>モナコパレス菊陽店</t>
  </si>
  <si>
    <t>食奏　うえの</t>
  </si>
  <si>
    <t>たじり会館</t>
  </si>
  <si>
    <t>mokopan　petit　パンの会</t>
  </si>
  <si>
    <t>金馬車　大津店</t>
  </si>
  <si>
    <t>（株）ｼﾞｪｲﾃﾞﾊﾞｲｽｾﾐｺﾝﾀﾞｸﾀE棟</t>
  </si>
  <si>
    <t>うさぎ農園アトリエ</t>
  </si>
  <si>
    <t>インタークラブ</t>
  </si>
  <si>
    <t>本山商店</t>
  </si>
  <si>
    <t>ホテル・ケント</t>
  </si>
  <si>
    <t>ラーメン馬力屋</t>
  </si>
  <si>
    <t>株式会社美少年</t>
  </si>
  <si>
    <t>寿司和食　雅</t>
  </si>
  <si>
    <t>ソニー熊本工場５Ｆ</t>
  </si>
  <si>
    <t>味千ラーメン菊池店</t>
  </si>
  <si>
    <t>ZEXES</t>
  </si>
  <si>
    <t>Earth Pub</t>
  </si>
  <si>
    <t>スナック　まわり道</t>
  </si>
  <si>
    <t>沢　庵</t>
  </si>
  <si>
    <t>ｿﾆｰｾﾐｺﾝﾀﾞｸﾀﾏﾆｭﾌｧｸﾁｬﾘﾝｸﾞ（株）7F</t>
  </si>
  <si>
    <t>お食事処あじさい</t>
  </si>
  <si>
    <t>平野屋</t>
  </si>
  <si>
    <t>きまぐれ家</t>
  </si>
  <si>
    <t>HOW菊池郡市医師会立病院売店</t>
  </si>
  <si>
    <t>お弁当のヒライ　ミカエル大津店</t>
  </si>
  <si>
    <t>もるてん</t>
  </si>
  <si>
    <t>つどいば菜々家</t>
  </si>
  <si>
    <t>スナック・ミッキーランド</t>
  </si>
  <si>
    <t>TONOKARA</t>
  </si>
  <si>
    <t>リオン</t>
  </si>
  <si>
    <t>LUX</t>
  </si>
  <si>
    <t>西原商店</t>
  </si>
  <si>
    <t>一ちゃん食品</t>
  </si>
  <si>
    <t>Ｂｅｌｌｅ　Ｂｅｌｌｅ</t>
  </si>
  <si>
    <t>ｃｌｕｂ　Ｇｏｌｄ</t>
  </si>
  <si>
    <t>Ｌｏｕｎｇｅ　ＰＥＡＲＬ</t>
  </si>
  <si>
    <t>九州電力（株）大津営業所</t>
  </si>
  <si>
    <t>株式会社ティエス・コーポレーション（管理棟）</t>
  </si>
  <si>
    <t>東京エレクトロン九州株式会社</t>
  </si>
  <si>
    <t>株式会社イズミ車体製作所</t>
  </si>
  <si>
    <t>白川屋</t>
  </si>
  <si>
    <t>Orbit</t>
  </si>
  <si>
    <t>夢工房ふわふわ</t>
  </si>
  <si>
    <t>日本電子材料株式会社熊本事業所社員食堂</t>
  </si>
  <si>
    <t>くまさんの焼きグリ</t>
  </si>
  <si>
    <t>菊陽温泉さんふれあ　レストラン内</t>
  </si>
  <si>
    <t>コレカラダ</t>
  </si>
  <si>
    <t>CLUB　８</t>
  </si>
  <si>
    <t>Petit Mignon</t>
  </si>
  <si>
    <t>創作割烹　鮨　一心</t>
  </si>
  <si>
    <t>カントリーキッチン</t>
  </si>
  <si>
    <t>ＪＡ菊池ふれあい食材センター</t>
  </si>
  <si>
    <t>ジョイフル熊本東大津店</t>
  </si>
  <si>
    <t>ジョイフル熊本旭志店</t>
  </si>
  <si>
    <t>ウィッシュボーン</t>
  </si>
  <si>
    <t>スナック　あん</t>
  </si>
  <si>
    <t>スナックまり</t>
  </si>
  <si>
    <t>スナック来夢</t>
  </si>
  <si>
    <t>ショッピングふじもと</t>
  </si>
  <si>
    <t>酒井蒲鉾店</t>
  </si>
  <si>
    <t>馬平</t>
  </si>
  <si>
    <t>株式会社大塚デリカセンタ－</t>
  </si>
  <si>
    <t>有限会社　新居商店</t>
  </si>
  <si>
    <t>スナック　たんぽぽ</t>
  </si>
  <si>
    <t>フレッシュパーク</t>
  </si>
  <si>
    <t>株式会社熊本蛋白ミール公社（食用部）</t>
  </si>
  <si>
    <t>まつや食堂</t>
  </si>
  <si>
    <t>和風麺処おおつか屋</t>
  </si>
  <si>
    <t>（株）正観寺丸宝</t>
  </si>
  <si>
    <t>自然食品加工センター</t>
  </si>
  <si>
    <t>合志の館</t>
  </si>
  <si>
    <t>高宗商店</t>
  </si>
  <si>
    <t>シ・フォルマッジョ</t>
  </si>
  <si>
    <t>とり誠</t>
  </si>
  <si>
    <t>養護老人ホーム光進園</t>
  </si>
  <si>
    <t>華ざかり</t>
  </si>
  <si>
    <t>モスバーガーハンズマン菊陽店</t>
  </si>
  <si>
    <t>モスバーガー菊陽店</t>
  </si>
  <si>
    <t>熊本県運転免許センター熊本県交通安全協会</t>
  </si>
  <si>
    <t>レストラン「パークサイド」</t>
  </si>
  <si>
    <t>セブンイレブン熊本大津室店</t>
  </si>
  <si>
    <t>（有）横田食品</t>
  </si>
  <si>
    <t>ＪＡマート七城</t>
  </si>
  <si>
    <t>立門豆腐店</t>
  </si>
  <si>
    <t>セブンイレブン旭志伊坂店</t>
  </si>
  <si>
    <t>三岳商店</t>
  </si>
  <si>
    <t>Ａコ－プ旭志</t>
  </si>
  <si>
    <t>たわらや酒店</t>
  </si>
  <si>
    <t>（有限会社）大母舎</t>
  </si>
  <si>
    <t>綿屋製菓（有）</t>
  </si>
  <si>
    <t>青木酒店</t>
  </si>
  <si>
    <t>（株）熊本文化の森</t>
  </si>
  <si>
    <t>とよみずの湯</t>
  </si>
  <si>
    <t>三菱電機ライフサービス㈱</t>
  </si>
  <si>
    <t>Ｓｍｉｌｅｙ　Ｄａｙｓ（スマイリーデイズ）</t>
  </si>
  <si>
    <t>和　なごみ</t>
  </si>
  <si>
    <t>橘（たちばな）ｓｐｉｃｅ　ｃｕｒｒｙ</t>
  </si>
  <si>
    <t>福留ハム（株）</t>
  </si>
  <si>
    <t>（株）ジョイフル熊本センター</t>
  </si>
  <si>
    <t>焼肉いしい</t>
  </si>
  <si>
    <t>新中華</t>
  </si>
  <si>
    <t>(株)ナカガワフーズ</t>
  </si>
  <si>
    <t>大津高校　売店</t>
  </si>
  <si>
    <t>ミンク食材館須屋</t>
  </si>
  <si>
    <t>ハローディ菊南店</t>
  </si>
  <si>
    <t>SUMI</t>
  </si>
  <si>
    <t>Rethisu</t>
  </si>
  <si>
    <t>メディコディスプレイ泗水工場１Ｆ</t>
  </si>
  <si>
    <t>メディコディスプレイ泗水工場３Ｆ</t>
  </si>
  <si>
    <t>そのだや</t>
  </si>
  <si>
    <t>いまむら商事</t>
  </si>
  <si>
    <t>山ぶき　食堂</t>
  </si>
  <si>
    <t>Cafe　＆　Gallery　Vessel</t>
  </si>
  <si>
    <t>ベル・コーチ</t>
  </si>
  <si>
    <t>メルコ・ディスプレイ・テクノロジー㈱泗水工場LB棟食堂</t>
  </si>
  <si>
    <t>（株）コッコファームたまご庵</t>
  </si>
  <si>
    <t>菊池笹乃家ホテル</t>
  </si>
  <si>
    <t>ユーパレス弁天</t>
  </si>
  <si>
    <t>セブンイレブン泗水住吉店</t>
  </si>
  <si>
    <t>グラハムバンズ須屋工場</t>
  </si>
  <si>
    <t>光の森食堂</t>
  </si>
  <si>
    <t>やすらぎハウス</t>
  </si>
  <si>
    <t>きら星</t>
  </si>
  <si>
    <t>スナックK</t>
  </si>
  <si>
    <t>（株）デイジー</t>
  </si>
  <si>
    <t>AYUN　TERRACE</t>
  </si>
  <si>
    <t>ウントネ</t>
  </si>
  <si>
    <t>岡本商店</t>
  </si>
  <si>
    <t>市松会館</t>
  </si>
  <si>
    <t>深夜酒場　楽</t>
  </si>
  <si>
    <t>きらり水源村</t>
  </si>
  <si>
    <t>ラッキーチャーム</t>
  </si>
  <si>
    <t>大三商事　肉香房　龍</t>
  </si>
  <si>
    <t>菊池中央病院</t>
  </si>
  <si>
    <t>合志市総合センターヴィーブル（体育館側）</t>
  </si>
  <si>
    <t>セブンイレブン合志須屋市民センター前店</t>
  </si>
  <si>
    <t>自慢の塩からあげ専門店　空和「ＫＵ－ＷＡ」</t>
  </si>
  <si>
    <t>介護老人保健施設リハビリセンター　きくちの里</t>
  </si>
  <si>
    <t>伊万里チャンポン</t>
  </si>
  <si>
    <t>（株）アレス　スーパー・キッド大津店</t>
  </si>
  <si>
    <t>スーパー・キッド大津店</t>
  </si>
  <si>
    <t>資さんうどん菊陽店</t>
  </si>
  <si>
    <t>NYDS熊本再春医療センター</t>
  </si>
  <si>
    <t>じゅうぞう</t>
  </si>
  <si>
    <t>熊本プリマ株式会社　食堂</t>
  </si>
  <si>
    <t>七城リバーサイドパーク</t>
  </si>
  <si>
    <t>道の駅大津</t>
  </si>
  <si>
    <t>株式会社ジェイデバイス熊本センター（パック）</t>
  </si>
  <si>
    <t>白金の森（明治ビン）</t>
  </si>
  <si>
    <t>ザ・ビッグ菊陽店</t>
  </si>
  <si>
    <t>コントルノ食堂</t>
  </si>
  <si>
    <t>菊池渓谷ビジターセンター</t>
  </si>
  <si>
    <t>ビストロ海真丸</t>
  </si>
  <si>
    <t>リンガーハット熊本菊池店</t>
  </si>
  <si>
    <t>株式会社　熊本食品</t>
  </si>
  <si>
    <t>おさかな鮮海</t>
  </si>
  <si>
    <t>焼肉厨房あかいと</t>
  </si>
  <si>
    <t>クラブ８</t>
  </si>
  <si>
    <t>スナック　八千代</t>
  </si>
  <si>
    <t>ファミリーマート菊池木柑子</t>
  </si>
  <si>
    <t>スナック　SoaRa</t>
  </si>
  <si>
    <t>総合健康センターユーパレス弁天</t>
  </si>
  <si>
    <t>ワタキューサンライズヒル売店</t>
  </si>
  <si>
    <t>Yショップ　熊本リハビリテーション病院店</t>
  </si>
  <si>
    <t>Yショップ熊本リハビリテーション病院店</t>
  </si>
  <si>
    <t>里庵（リアン）</t>
  </si>
  <si>
    <t>いっぷく堂</t>
  </si>
  <si>
    <t>コントルノ食堂デリ</t>
  </si>
  <si>
    <t>肥後銀行　光の森支店内食堂</t>
  </si>
  <si>
    <t>肥後銀行　合志支店内食堂</t>
  </si>
  <si>
    <t>肥後銀行　須屋支店内食堂</t>
  </si>
  <si>
    <t>KURADAKE</t>
  </si>
  <si>
    <t>ネッツトヨタ株式会社　アンビー熊本店</t>
  </si>
  <si>
    <t>やきとり　みよし</t>
  </si>
  <si>
    <t>ゴーゴーランチ</t>
  </si>
  <si>
    <t>ヒラタフィールドエンジニアリング株式会社</t>
  </si>
  <si>
    <t>肉の天野</t>
  </si>
  <si>
    <t>食堂えーる</t>
  </si>
  <si>
    <t>合志技研工業㈱　食堂</t>
  </si>
  <si>
    <t>武山鋳造㈱　熊本工場</t>
  </si>
  <si>
    <t>馬かやろう</t>
  </si>
  <si>
    <t>焼肉ふじの蔵</t>
  </si>
  <si>
    <t>百人一酒</t>
  </si>
  <si>
    <t>インドカレーレストラン　ナマステ</t>
  </si>
  <si>
    <t>グラン倶楽部　合志</t>
  </si>
  <si>
    <t>キムチの里大津店</t>
  </si>
  <si>
    <t>岩根商店</t>
  </si>
  <si>
    <t>甲斐商店</t>
  </si>
  <si>
    <t>合志文具店</t>
  </si>
  <si>
    <t>村上商店</t>
  </si>
  <si>
    <t>（有）合志商店</t>
  </si>
  <si>
    <t>泗水中央支所</t>
  </si>
  <si>
    <t>吉山商店</t>
  </si>
  <si>
    <t>お菓子の香梅大津店</t>
  </si>
  <si>
    <t>（有）きくち観光物産館</t>
  </si>
  <si>
    <t>菊池市役所職員労働組合売店</t>
  </si>
  <si>
    <t>宮崎酒店</t>
  </si>
  <si>
    <t>（株）マルキョウ　合志店</t>
  </si>
  <si>
    <t>青木勝好商店</t>
  </si>
  <si>
    <t>食べてルンルン</t>
  </si>
  <si>
    <t>閃屋</t>
  </si>
  <si>
    <t>辰頭温泉</t>
  </si>
  <si>
    <t>SWS西日本㈱熊本工場</t>
  </si>
  <si>
    <t>スーパー・キッド新地店</t>
  </si>
  <si>
    <t>財津商店</t>
  </si>
  <si>
    <t>吉田商店</t>
  </si>
  <si>
    <t>東　商店</t>
  </si>
  <si>
    <t>髙崎商店</t>
  </si>
  <si>
    <t>つばき</t>
  </si>
  <si>
    <t>中村漬物</t>
  </si>
  <si>
    <t>Ａコープ西合志</t>
  </si>
  <si>
    <t>安武</t>
  </si>
  <si>
    <t>とり専古庄</t>
  </si>
  <si>
    <t>焼肉の深川</t>
  </si>
  <si>
    <t>居酒屋　とまと</t>
  </si>
  <si>
    <t>メ－プルリ－フカフェ</t>
  </si>
  <si>
    <t>家畜市場サ－ビス</t>
  </si>
  <si>
    <t>亀ノ甲</t>
  </si>
  <si>
    <t>菊池地域農業協同組合大津中央支所</t>
  </si>
  <si>
    <t>寿工房</t>
  </si>
  <si>
    <t>ペンションフラワーヒル</t>
  </si>
  <si>
    <t>新鮮市場菊池店</t>
  </si>
  <si>
    <t>笑吉</t>
  </si>
  <si>
    <t>松の井温泉</t>
  </si>
  <si>
    <t>和風スナック　さぼてん</t>
  </si>
  <si>
    <t>合志工房</t>
  </si>
  <si>
    <t>和座和座</t>
  </si>
  <si>
    <t>寿したの上</t>
  </si>
  <si>
    <t>ハム工房TONG　TONG</t>
  </si>
  <si>
    <t>文化ラーメン</t>
  </si>
  <si>
    <t>合資会社　浜食品</t>
  </si>
  <si>
    <t>コメノパンヤ　玄氣堂</t>
  </si>
  <si>
    <t>popolus</t>
  </si>
  <si>
    <t>グラッシー</t>
  </si>
  <si>
    <t>ボイス</t>
  </si>
  <si>
    <t>菊きくまん鰻</t>
  </si>
  <si>
    <t>介護老人保健施設　有隣</t>
  </si>
  <si>
    <t>本田開発（株）（第２ベルダ）</t>
  </si>
  <si>
    <t>テクノデザイン株式会社</t>
  </si>
  <si>
    <t>菊陽レディースクリニック</t>
  </si>
  <si>
    <t>谷耳鼻咽喉科アレルギー科</t>
  </si>
  <si>
    <t>熊本ヤクルト（株）堀川　センター</t>
  </si>
  <si>
    <t>菊池ミートガーデンTHE　MamaToco　Kitchen</t>
  </si>
  <si>
    <t>味千ラーメン菊陽バイパス店</t>
  </si>
  <si>
    <t>HOT　チキン</t>
  </si>
  <si>
    <t>菊池広域連合南消防署</t>
  </si>
  <si>
    <t>（株）笑実メディカルカロータ薬局</t>
  </si>
  <si>
    <t>菊陽台病院</t>
  </si>
  <si>
    <t>菊池西部消防署</t>
  </si>
  <si>
    <t>ミラクル</t>
  </si>
  <si>
    <t>ビストロこうしん</t>
  </si>
  <si>
    <t>KITCHEN　JAPONE</t>
  </si>
  <si>
    <t>Amour Bonbon</t>
  </si>
  <si>
    <t>九州支店　熊本営業所</t>
  </si>
  <si>
    <t>九州支店　大分営業所　熊本出張所　泗水分室</t>
  </si>
  <si>
    <t>ローソン菊池隈府店</t>
  </si>
  <si>
    <t>すまいるベーカリー</t>
  </si>
  <si>
    <t>居酒屋でべそ</t>
  </si>
  <si>
    <t>㈱アムコーテクノロジージャパン熊本　３F食堂</t>
  </si>
  <si>
    <t>熊本日産自動車㈱菊陽店</t>
  </si>
  <si>
    <t>中村屋</t>
  </si>
  <si>
    <t>自家焙煎珈琲焙りたて屋　TOGAMI</t>
  </si>
  <si>
    <t>ニュー弁慶</t>
  </si>
  <si>
    <t>ミートデリカショップ黒石</t>
  </si>
  <si>
    <t>JA菊池七城中央支所農産加工センター</t>
  </si>
  <si>
    <t>レストラン　ジェディ</t>
  </si>
  <si>
    <t>銀寿し</t>
  </si>
  <si>
    <t>Ｍｕｇｉ　Ｍｕｇｉ（麦々）</t>
  </si>
  <si>
    <t>続養鶏場</t>
  </si>
  <si>
    <t>菊陽自動車学校</t>
  </si>
  <si>
    <t>食工房テクニカル</t>
  </si>
  <si>
    <t>粋也庵</t>
  </si>
  <si>
    <t>龍の家光の森店</t>
  </si>
  <si>
    <t>特別養護老人ホーム　えがおの里</t>
  </si>
  <si>
    <t>トラットリア　シエルト</t>
  </si>
  <si>
    <t>（株）愛歯</t>
  </si>
  <si>
    <t>倉原商店</t>
  </si>
  <si>
    <t>日十美商店</t>
  </si>
  <si>
    <t>大田黒商店</t>
  </si>
  <si>
    <t>セブン-イレブン合志西南中入口店</t>
  </si>
  <si>
    <t>有限会社三河屋スーパー御代志店</t>
  </si>
  <si>
    <t>セブン-イレブン熊本大津下町店</t>
  </si>
  <si>
    <t>寿司まどか　合志店</t>
  </si>
  <si>
    <t>ダイニングDAIKAN</t>
  </si>
  <si>
    <t>ほっともっと合志南店</t>
  </si>
  <si>
    <t>リストランテ　ドゥエ　マンメ</t>
  </si>
  <si>
    <t>馬肉料理　馬勝蔵</t>
  </si>
  <si>
    <t>COCOCI</t>
  </si>
  <si>
    <t>米米蔵豊</t>
  </si>
  <si>
    <t>旬の和食　やまもと</t>
  </si>
  <si>
    <t>Beginning cafe</t>
  </si>
  <si>
    <t>あげ太郎</t>
  </si>
  <si>
    <t>弐ノ祭　まる鉄</t>
  </si>
  <si>
    <t>シスターズ</t>
  </si>
  <si>
    <t>てんてこ舞</t>
  </si>
  <si>
    <t>炉ばた　ひげ</t>
  </si>
  <si>
    <t>華愛</t>
  </si>
  <si>
    <t>サンミート</t>
  </si>
  <si>
    <t>MKレストラン光の森店</t>
  </si>
  <si>
    <t>スターバックス　コーヒーＴＳＵＴＡＹＡ　ＢＯＯＫ　ＳＴＯＲＥ　菊陽店</t>
  </si>
  <si>
    <t>リラクゼーションカフェ　TAO</t>
  </si>
  <si>
    <t>味の森</t>
  </si>
  <si>
    <t>ピーチツリー２大津駅北口店</t>
  </si>
  <si>
    <t>WILD　CAFE</t>
  </si>
  <si>
    <t>肉のまるよし</t>
  </si>
  <si>
    <t>ニュー　KIZUNA</t>
  </si>
  <si>
    <t>JOYS　KUSINA</t>
  </si>
  <si>
    <t>bread &amp; coffee BeTREE</t>
  </si>
  <si>
    <t>万彩工房</t>
  </si>
  <si>
    <t>のだ・香季園</t>
  </si>
  <si>
    <t>Mamatoco Baton</t>
  </si>
  <si>
    <t>ダイソーフレスポ菊池西寺店</t>
  </si>
  <si>
    <t>ダイソーゆめタウン光の森店</t>
  </si>
  <si>
    <t>ダイソーアンビー熊本店</t>
  </si>
  <si>
    <t>ダイソー熊本大津店</t>
  </si>
  <si>
    <t>ダイソー熊本光の森店</t>
  </si>
  <si>
    <t>オラネコ・ネコンテ</t>
  </si>
  <si>
    <t>四季の味　わらく</t>
  </si>
  <si>
    <t>アッコベーカリー</t>
  </si>
  <si>
    <t>TEQUILA</t>
  </si>
  <si>
    <t>MSG企画</t>
  </si>
  <si>
    <t>泗水苑事業所</t>
  </si>
  <si>
    <t>弁当・鉢盛むさし</t>
  </si>
  <si>
    <t>ひばり商店</t>
  </si>
  <si>
    <t>スナックRin</t>
  </si>
  <si>
    <t>Language Kitchen</t>
  </si>
  <si>
    <t>亜和麺</t>
  </si>
  <si>
    <t>十徳や　菊池店</t>
  </si>
  <si>
    <t>株式会社ＷＯＲＫＳＴＵＤＩＯ</t>
  </si>
  <si>
    <t>森のくまさん</t>
  </si>
  <si>
    <t>（有）まるよし</t>
  </si>
  <si>
    <t>こおひいろっく</t>
  </si>
  <si>
    <t>山内本店</t>
  </si>
  <si>
    <t>よりみち</t>
  </si>
  <si>
    <t>博多金龍菊陽バイパス店</t>
  </si>
  <si>
    <t>グリーンリッチホテルあそ熊本空港</t>
  </si>
  <si>
    <t>みどり牛乳熊本東部販売</t>
  </si>
  <si>
    <t>オフィスエム</t>
  </si>
  <si>
    <t>本田技研工業（株）　組立</t>
  </si>
  <si>
    <t>ベンドカフェ菊陽店</t>
  </si>
  <si>
    <t>洋麺屋五右衛門熊本光の森店</t>
  </si>
  <si>
    <t>日本マクドナルド熊本大津店</t>
  </si>
  <si>
    <t>就労継続支援Ａ型事業所ぱれっと</t>
  </si>
  <si>
    <t>合志市総合福祉センターヴィーブル</t>
  </si>
  <si>
    <t>獅子王</t>
  </si>
  <si>
    <t>杉並台幼稚園</t>
  </si>
  <si>
    <t>鍋島ストアー</t>
  </si>
  <si>
    <t>セブンイレブン熊本大津郵便局前店</t>
  </si>
  <si>
    <t>大久保の漬物</t>
  </si>
  <si>
    <t>ドラッグストアモリ光の森店</t>
  </si>
  <si>
    <t>ローソン熊本合志菊南店</t>
  </si>
  <si>
    <t>ユーユーフーズ株式会社　新工場</t>
  </si>
  <si>
    <t>本田技研工業（株）NCWE</t>
  </si>
  <si>
    <t>さとう商店</t>
  </si>
  <si>
    <t>手造りこんにゃく工房</t>
  </si>
  <si>
    <t>ローソン菊池大津町杉水店</t>
  </si>
  <si>
    <t>ホテル・ニューパティオ</t>
  </si>
  <si>
    <t>大津高大志寮</t>
  </si>
  <si>
    <t>Karua　GOHAN　de　Ham　Ham（カルア　ゴハン　デ　ハムハム）</t>
  </si>
  <si>
    <t>パスタwithカフェCOCORO</t>
  </si>
  <si>
    <t>Sweets　Train　孫</t>
  </si>
  <si>
    <t>焼とり　みなみ</t>
  </si>
  <si>
    <t>泗水町生活研究グループ加工部おてもやん</t>
  </si>
  <si>
    <t>おおとら</t>
  </si>
  <si>
    <t>（株）共栄フーズ</t>
  </si>
  <si>
    <t>ＲＯＬＬ　ａｎｄ　ＣＨＯＵ</t>
  </si>
  <si>
    <t>カレーハウスCOCO壱番屋　熊本合志南口店</t>
  </si>
  <si>
    <t>農産物つけ物加工所</t>
  </si>
  <si>
    <t>マクドナルド３２５菊池店</t>
  </si>
  <si>
    <t>６番茶小屋</t>
  </si>
  <si>
    <t>１４番茶小屋</t>
  </si>
  <si>
    <t>グリーンガーデン</t>
  </si>
  <si>
    <t>ローソン熊本菊陽中尾店</t>
  </si>
  <si>
    <t>琥珀</t>
  </si>
  <si>
    <t>熊本からあげ　とりまる</t>
  </si>
  <si>
    <t>合同会社　ひだまり</t>
  </si>
  <si>
    <t>INFINITY</t>
  </si>
  <si>
    <t>岩下珈琲</t>
  </si>
  <si>
    <t>有限会社　いずみショップ</t>
  </si>
  <si>
    <t>ペンション花の木</t>
  </si>
  <si>
    <t>九州柳河精機（株）従食前</t>
  </si>
  <si>
    <t>田舎庵</t>
  </si>
  <si>
    <t>農産加工センター</t>
  </si>
  <si>
    <t>松岡　直美</t>
  </si>
  <si>
    <t>セブンイレブン菊池北原店</t>
  </si>
  <si>
    <t>いがぐり苑</t>
  </si>
  <si>
    <t>創作料理　千の月</t>
  </si>
  <si>
    <t>チムチム</t>
  </si>
  <si>
    <t>原口製菓株式会社・古能美</t>
  </si>
  <si>
    <t>成吉思汗</t>
  </si>
  <si>
    <t>障がい者支援センターまるーわ</t>
  </si>
  <si>
    <t>エル菊池</t>
  </si>
  <si>
    <t>夢のかけら舎</t>
  </si>
  <si>
    <t>居酒屋　ゆうき</t>
  </si>
  <si>
    <t>城　酒店</t>
  </si>
  <si>
    <t>ゆずりは農産加工所</t>
  </si>
  <si>
    <t>六本丁字</t>
  </si>
  <si>
    <t>デイリーヤマザキ熊本七城店</t>
  </si>
  <si>
    <t>ドラッグストアモリ菊池店</t>
  </si>
  <si>
    <t>㈲七城町特産品センター</t>
  </si>
  <si>
    <t>Let's Go</t>
  </si>
  <si>
    <t>株式会社熊本畜産流通センター第一工場豚カット処理施設</t>
  </si>
  <si>
    <t>株式会社熊本畜産流通センター第一工場牛カット処理施設</t>
  </si>
  <si>
    <t>株式会社熊本畜産流通センタ－</t>
  </si>
  <si>
    <t>セブンーイレブン菊陽境松店</t>
  </si>
  <si>
    <t>セブンーイレブン菊陽原水店</t>
  </si>
  <si>
    <t>きぶん屋　Choi，s</t>
  </si>
  <si>
    <t>パティスリーヴォロンテ</t>
  </si>
  <si>
    <t>QOOTASIA食堂</t>
  </si>
  <si>
    <t>GLM熊本セントラル病院売店</t>
  </si>
  <si>
    <t>サラダ記念日</t>
  </si>
  <si>
    <t>うぶとも</t>
  </si>
  <si>
    <t>和食海鮮　和</t>
  </si>
  <si>
    <t>SOUP</t>
  </si>
  <si>
    <t>ワタミの宅食　熊本城北営業所</t>
  </si>
  <si>
    <t>７７６CHEESECAKE</t>
  </si>
  <si>
    <t>楽氣</t>
  </si>
  <si>
    <t>シンフォニ</t>
  </si>
  <si>
    <t>TIFFIN</t>
  </si>
  <si>
    <t>たこ焼き屋無限</t>
  </si>
  <si>
    <t>ベルクミート</t>
  </si>
  <si>
    <t>おも屋</t>
  </si>
  <si>
    <t>しがきや</t>
  </si>
  <si>
    <t>ＳＯＵＰ</t>
  </si>
  <si>
    <t>空我</t>
  </si>
  <si>
    <t>マックスバリュ　光の森店</t>
  </si>
  <si>
    <t>くらし館永江団地店</t>
  </si>
  <si>
    <t>マックスバリュ九州（株）永江団地店</t>
  </si>
  <si>
    <t>くらし館　永江団地店</t>
  </si>
  <si>
    <t>業務スーパー光の森店</t>
  </si>
  <si>
    <t>たまご工房・さがら</t>
  </si>
  <si>
    <t>海鮮食堂　七屋</t>
  </si>
  <si>
    <t>竹ん子</t>
  </si>
  <si>
    <t>ベーカリーみらい</t>
  </si>
  <si>
    <t>たまご工房さがら</t>
  </si>
  <si>
    <t>菊池カントリークラブ　レストラン</t>
  </si>
  <si>
    <t>熊本中央Ｃ．Ｃ１Ｆ喫茶</t>
  </si>
  <si>
    <t>山ごぼう</t>
  </si>
  <si>
    <t>遊遊クラブ</t>
  </si>
  <si>
    <t>鞍岳牛直売センター</t>
  </si>
  <si>
    <t>ペンション・シャレー菊池</t>
  </si>
  <si>
    <t>禅</t>
  </si>
  <si>
    <t>麦っ子道</t>
  </si>
  <si>
    <t>田島伝習農場</t>
  </si>
  <si>
    <t>熊本県酪農業協同組合連合会菊池工場</t>
  </si>
  <si>
    <t>九州イノアック菊池工場食堂</t>
  </si>
  <si>
    <t>合同会社　廣田商店</t>
  </si>
  <si>
    <t>菊久（信廣＆丈大）</t>
  </si>
  <si>
    <t>未来工業</t>
  </si>
  <si>
    <t>寿本店</t>
  </si>
  <si>
    <t>三菱電機（株）Ａ棟食堂</t>
  </si>
  <si>
    <t>御食事処門出苑</t>
  </si>
  <si>
    <t>和食処・串焼ふ－ふ</t>
  </si>
  <si>
    <t>三菱電機（株）Ｄ棟食堂</t>
  </si>
  <si>
    <t>炭火焼　とら八</t>
  </si>
  <si>
    <t>工房マロン</t>
  </si>
  <si>
    <t>鮮ど市場　菊陽店</t>
  </si>
  <si>
    <t>おどり寿し飛田バイパス店</t>
  </si>
  <si>
    <t>きっちん榮楽</t>
  </si>
  <si>
    <t>森のくまさん　Ｂｏｎｇａｔｅａｕｘ</t>
  </si>
  <si>
    <t>星乃珈琲店　熊本光の森店</t>
  </si>
  <si>
    <t>さくらランチ</t>
  </si>
  <si>
    <t>合志こども園</t>
  </si>
  <si>
    <t>雨雪氷系</t>
  </si>
  <si>
    <t>桂仙ラーメン</t>
  </si>
  <si>
    <t>恵屋</t>
  </si>
  <si>
    <t>熊本ヤクルト（株）菊池センター</t>
  </si>
  <si>
    <t>ＪＡ菊池生産資材店舗</t>
  </si>
  <si>
    <t>おべんとうのヒライ菊陽バイパス店</t>
  </si>
  <si>
    <t>鍬野漬物</t>
  </si>
  <si>
    <t>ほっとステーション武蔵ヶ丘</t>
  </si>
  <si>
    <t>21878　西洋フード・コンパスグループ(株)</t>
  </si>
  <si>
    <t>JA菊池農産物市場合志店</t>
  </si>
  <si>
    <t>ファミリーマート光の森店</t>
  </si>
  <si>
    <t>三菱電機ライフサービス　メルショップ熊本</t>
  </si>
  <si>
    <t>(有)肉乃橋本</t>
  </si>
  <si>
    <t>スウィートルーム</t>
  </si>
  <si>
    <t>味の菊雅</t>
  </si>
  <si>
    <t>ダイレックス菊池店大三ミート産業（株）</t>
  </si>
  <si>
    <t>福和水産（株）菊池店</t>
  </si>
  <si>
    <t>イーティーズ菊池店</t>
  </si>
  <si>
    <t>ダイレックス菊池店</t>
  </si>
  <si>
    <t>JA菊池旭志中央支所Aコープ</t>
  </si>
  <si>
    <t>ピザテンフォー熊本菊池店</t>
  </si>
  <si>
    <t>スーパーミカエル大津店　精肉部</t>
  </si>
  <si>
    <t>銀河</t>
  </si>
  <si>
    <t>ファミリーマート菊池高野瀬</t>
  </si>
  <si>
    <t>うちだ屋　菊池店</t>
  </si>
  <si>
    <t>エルシティ－キャニオン食肉部</t>
  </si>
  <si>
    <t>エルシティ－キャニオン鮮魚部</t>
  </si>
  <si>
    <t>麺処　あすけ</t>
  </si>
  <si>
    <t>HMIKIフランス菓子教室</t>
  </si>
  <si>
    <t>スナック夢叶</t>
  </si>
  <si>
    <t>本田フレッシュ産直センター</t>
  </si>
  <si>
    <t>フラワーピース</t>
  </si>
  <si>
    <t>七城中央支所農産加工センター</t>
  </si>
  <si>
    <t>医療法人永田会　東熊本第二病院</t>
  </si>
  <si>
    <t>一声</t>
  </si>
  <si>
    <t>株式会社ベストロジ熊本</t>
  </si>
  <si>
    <t>東京エレクトロン九州㈱合志事業所第３工場３階</t>
  </si>
  <si>
    <t>ダイアナ</t>
  </si>
  <si>
    <t>森の酔</t>
  </si>
  <si>
    <t>ベーカーバイツェン菊南店</t>
  </si>
  <si>
    <t>スナックとんぼ</t>
  </si>
  <si>
    <t>スターバックスコーヒー　熊本菊陽店</t>
  </si>
  <si>
    <t>Sat Shop 菊池中央病院店</t>
  </si>
  <si>
    <t>（株）コッコファーム　製造工場</t>
  </si>
  <si>
    <t>ファミリーマート　菊陽津久礼店</t>
  </si>
  <si>
    <t>（株）熊本畜産流通センター</t>
  </si>
  <si>
    <t>森六化成株式会社</t>
  </si>
  <si>
    <t>せんたく広場　菊池</t>
  </si>
  <si>
    <t>華</t>
  </si>
  <si>
    <t>田舎門</t>
  </si>
  <si>
    <t>虹</t>
  </si>
  <si>
    <t>リコス　サンドイッチ</t>
  </si>
  <si>
    <t>美しい稲穂</t>
  </si>
  <si>
    <t>就労支援センター　いやしき</t>
  </si>
  <si>
    <t>尾山食堂</t>
  </si>
  <si>
    <t>かのや竹迫支店</t>
  </si>
  <si>
    <t>宝仁</t>
  </si>
  <si>
    <t>ヌーベル</t>
  </si>
  <si>
    <t>山ねこ軒加工場</t>
  </si>
  <si>
    <t>矢護川ベース</t>
  </si>
  <si>
    <t>高本コンニャク加工所</t>
  </si>
  <si>
    <t>たまご庵</t>
  </si>
  <si>
    <t>コッコファームたまご庵</t>
  </si>
  <si>
    <t>たまご庵　レストラン</t>
  </si>
  <si>
    <t>（株）コッコファーム食鳥処理場</t>
  </si>
  <si>
    <t>マクドナルド菊陽バイパス店</t>
  </si>
  <si>
    <t>ライフグラン阿梨花</t>
  </si>
  <si>
    <t>たまご屋</t>
  </si>
  <si>
    <t>Patisserie Meteore</t>
  </si>
  <si>
    <t>坂本農園</t>
  </si>
  <si>
    <t>コメダ珈琲店　熊本合志店</t>
  </si>
  <si>
    <t>キーズカフェ・アンビー熊本</t>
  </si>
  <si>
    <t>居路里</t>
  </si>
  <si>
    <t>幸帝</t>
  </si>
  <si>
    <t>光龍ラーメン</t>
  </si>
  <si>
    <t>マンハッタン・カフェ（道の駅　大津店）</t>
  </si>
  <si>
    <t>（株）リンク・フーズ光の森キッチン</t>
  </si>
  <si>
    <t>スイスイオン大津店</t>
  </si>
  <si>
    <t>スイスゆめタウン光の森店</t>
  </si>
  <si>
    <t>おん鶏</t>
  </si>
  <si>
    <t>ひなや</t>
  </si>
  <si>
    <t>DARTS　ROOM</t>
  </si>
  <si>
    <t>シューティング　ROOM</t>
  </si>
  <si>
    <t>麻雀　ROOM</t>
  </si>
  <si>
    <t>鶏宝大</t>
  </si>
  <si>
    <t>松乃蔵</t>
  </si>
  <si>
    <t>ジョイジョイショップ</t>
  </si>
  <si>
    <t>ラウンジ　Shion</t>
  </si>
  <si>
    <t>喫茶＆スナック梓</t>
  </si>
  <si>
    <t>スナック・アイビー</t>
  </si>
  <si>
    <t>ケアユー（株）中山記念病院店</t>
  </si>
  <si>
    <t>ケアユー（株）桜の里店</t>
  </si>
  <si>
    <t>MATSU　COFFEE</t>
  </si>
  <si>
    <t>のみ処　たべ処　たかぎ</t>
  </si>
  <si>
    <t>聖林　七城店</t>
  </si>
  <si>
    <t>光</t>
  </si>
  <si>
    <t>整体処みずのわ</t>
  </si>
  <si>
    <t>ぶどう酒食堂　スミノク</t>
  </si>
  <si>
    <t>園田農園</t>
  </si>
  <si>
    <t>HIヒロセ　スーパーコンボ菊陽店</t>
  </si>
  <si>
    <t>生鮮＆業務スーパー　菊陽店</t>
  </si>
  <si>
    <t>ＨＩヒロセスーパーコンボ大津店</t>
  </si>
  <si>
    <t>味処　翔龍</t>
  </si>
  <si>
    <t>セブンーイレブン菊陽三里木店</t>
  </si>
  <si>
    <t>ヤマアイムラ</t>
  </si>
  <si>
    <t>味の屋台村</t>
  </si>
  <si>
    <t>セブンイレブン熊本大津曙団地前店</t>
  </si>
  <si>
    <t>バー　アンビシャス</t>
  </si>
  <si>
    <t>ロッキー新地店</t>
  </si>
  <si>
    <t>FORCE</t>
  </si>
  <si>
    <t>レスト＆バー　LUX</t>
  </si>
  <si>
    <t>前川珈琲Ｒｅｓｔａｕｒａｎｔ　光の森店</t>
  </si>
  <si>
    <t>前川水軍大津店</t>
  </si>
  <si>
    <t>４season</t>
  </si>
  <si>
    <t>焼肉　玄</t>
  </si>
  <si>
    <t>菊池地域農業協同組合大津北支所</t>
  </si>
  <si>
    <t>「道の駅」大津株式会社熊本文化の森</t>
  </si>
  <si>
    <t>スナック誠</t>
  </si>
  <si>
    <t>鮮ど市場　大津店</t>
  </si>
  <si>
    <t>ファミリーレストランジョイフル　菊池店</t>
  </si>
  <si>
    <t>ふれんず</t>
  </si>
  <si>
    <t>欧風レストランカルムジャルダン</t>
  </si>
  <si>
    <t>スナック　Ｃｒｙｓｔａｌ</t>
  </si>
  <si>
    <t>大衆酒場　かあちゃん</t>
  </si>
  <si>
    <t>明治乳業おぐら宅配センター</t>
  </si>
  <si>
    <t>スナック　キャッツ愛</t>
  </si>
  <si>
    <t>スーパードラッグコスモス菊池店</t>
  </si>
  <si>
    <t>（株）ウエスト菊陽光の森店</t>
  </si>
  <si>
    <t>大黒屋</t>
  </si>
  <si>
    <t>ステージ</t>
  </si>
  <si>
    <t>揚げたてや</t>
  </si>
  <si>
    <t>スナック　ラピス</t>
  </si>
  <si>
    <t>加茂野</t>
  </si>
  <si>
    <t>夢工房　鈴</t>
  </si>
  <si>
    <t>モナコパレス菊陽店　裏入口</t>
  </si>
  <si>
    <t>モナコパレス菊陽店　正面入口</t>
  </si>
  <si>
    <t>LADY婆</t>
  </si>
  <si>
    <t>パン工房くらだけ</t>
  </si>
  <si>
    <t>光の森　金之助</t>
  </si>
  <si>
    <t>合志食品生産組合</t>
  </si>
  <si>
    <t>北垣</t>
  </si>
  <si>
    <t>ベジッタ</t>
  </si>
  <si>
    <t>ふるさと名物こうしマルシェ</t>
  </si>
  <si>
    <t>本田技研工業（株）エンジン組立１</t>
  </si>
  <si>
    <t>本田技研工業（株）マルチライン</t>
  </si>
  <si>
    <t>本田技研工業（株）汎用機工場</t>
  </si>
  <si>
    <t>堀川ピッツァ</t>
  </si>
  <si>
    <t>笑庵</t>
  </si>
  <si>
    <t>酒キングジェイジェイ泗水店</t>
  </si>
  <si>
    <t>株式会社フジチク菊陽バイパス店</t>
  </si>
  <si>
    <t>ベッセルホテル熊本空港</t>
  </si>
  <si>
    <t>LaTa</t>
  </si>
  <si>
    <t>World</t>
  </si>
  <si>
    <t>DOG　RUN　CAFE　ひなたぼっこ</t>
  </si>
  <si>
    <t>（有）はなや酒店</t>
  </si>
  <si>
    <t>辛麺屋　桝元熊本光の森店</t>
  </si>
  <si>
    <t>森の肉屋　大地の恵み</t>
  </si>
  <si>
    <t>楓の森小中学校</t>
  </si>
  <si>
    <t>デイリーヤマザキ西合志須屋店</t>
  </si>
  <si>
    <t>８０８diner</t>
  </si>
  <si>
    <t>DEEP</t>
  </si>
  <si>
    <t>セブン‐イレブン菊陽津久礼店</t>
  </si>
  <si>
    <t>はなまるうどん　アンビー熊本店</t>
  </si>
  <si>
    <t>セブンイレブン菊陽町役場前</t>
  </si>
  <si>
    <t>CUISINE TERROIR寿HISA</t>
  </si>
  <si>
    <t>ドラッグストアモリ大津店</t>
  </si>
  <si>
    <t>回転寿司　寿司虎熊本菊陽本店</t>
  </si>
  <si>
    <t>黒酢チキン南蛮定食　たかもとや</t>
  </si>
  <si>
    <t>築地銀だこ　カリーノ菊陽店</t>
  </si>
  <si>
    <t>シャトレーゼ　カリーノ菊陽店</t>
  </si>
  <si>
    <t>ひとしずくキッチン</t>
  </si>
  <si>
    <t>ゆめマート菊陽</t>
  </si>
  <si>
    <t>ゆめマート菊陽　惣菜</t>
  </si>
  <si>
    <t>ゆめマート菊陽　精肉</t>
  </si>
  <si>
    <t>ゆめマート菊陽　鮮魚</t>
  </si>
  <si>
    <t>食事処　岬</t>
  </si>
  <si>
    <t>万房</t>
  </si>
  <si>
    <t>甘味茶屋　やなぎや</t>
  </si>
  <si>
    <t>森のパンや　シャンティ</t>
  </si>
  <si>
    <t>とりきち　光の森</t>
  </si>
  <si>
    <t>パリクロアッサン</t>
  </si>
  <si>
    <t>翔陽高校売店</t>
  </si>
  <si>
    <t>ファミリーマート大津室店</t>
  </si>
  <si>
    <t>カリーノ菊陽店　１F中央</t>
  </si>
  <si>
    <t>カリーノ菊陽店　１階西側</t>
  </si>
  <si>
    <t>カリーノ菊陽店　１階南側</t>
  </si>
  <si>
    <t>カリーノ菊陽店　２階西側</t>
  </si>
  <si>
    <t>カリーノ菊陽店　２階南側</t>
  </si>
  <si>
    <t>カリーノ菊陽店　２階休憩所</t>
  </si>
  <si>
    <t>てっぱん亭</t>
  </si>
  <si>
    <t>エニタイムフィットネス　サンリー菊陽店</t>
  </si>
  <si>
    <t>土と火の暮らしの家　そめや</t>
  </si>
  <si>
    <t>BARBIEEE</t>
  </si>
  <si>
    <t>cafe zakkabb 2nd</t>
  </si>
  <si>
    <t>旭志ピュアーウォーター工場</t>
  </si>
  <si>
    <t>文ちゃん</t>
  </si>
  <si>
    <t>ウシドリ</t>
  </si>
  <si>
    <t>えにし</t>
  </si>
  <si>
    <t>ピーチツリー２大津駅南口店</t>
  </si>
  <si>
    <t>サンドラッグ菊陽店</t>
  </si>
  <si>
    <t>森ノリノ</t>
  </si>
  <si>
    <t>ワイルド・カフェ</t>
  </si>
  <si>
    <t>ケンタッキーフライドチキン熊本大津店</t>
  </si>
  <si>
    <t>ＨＡＣＨＩ</t>
  </si>
  <si>
    <t>翔陽高等学校　売店</t>
  </si>
  <si>
    <t>はなみずき</t>
  </si>
  <si>
    <t>四季の里旭志バーベキューハウス</t>
  </si>
  <si>
    <t>The Kuradake Terrace</t>
  </si>
  <si>
    <t>四季の里旭志</t>
  </si>
  <si>
    <t>ミンミンチャイナ　エクスプレス</t>
  </si>
  <si>
    <t>ＷＩＳＨＢＯＮＥ</t>
  </si>
  <si>
    <t>みらいコンシェルジュ熊本北店</t>
  </si>
  <si>
    <t>ＢＡＲ　ＢｉＴＴ</t>
  </si>
  <si>
    <t>菓子処 ｍｏｇｕ</t>
  </si>
  <si>
    <t>ダイニング　Ｄａｉｋａｎ</t>
  </si>
  <si>
    <t>ジョイフル熊本センター</t>
  </si>
  <si>
    <t>ウマウマ志来菜彩店</t>
  </si>
  <si>
    <t>アンナプルナ農園JayMa Shop</t>
  </si>
  <si>
    <t>菊池農業高校</t>
  </si>
  <si>
    <t>ドラッグ　セイムス泗水店</t>
  </si>
  <si>
    <t>ビリービット</t>
  </si>
  <si>
    <t>セブンーイレブン熊本大津店</t>
  </si>
  <si>
    <t>ベーカリースキダマリンク　アンビー熊本店</t>
  </si>
  <si>
    <t>九州テイ・エス　シダックス営業店</t>
  </si>
  <si>
    <t>Rock &amp; Blues Cafe Sky Dog</t>
  </si>
  <si>
    <t>K&amp;N Factory</t>
  </si>
  <si>
    <t>Ｇ－７ミートテラバヤシ光の森店</t>
  </si>
  <si>
    <t>Ｋｕｍａｍｏｔｏ　Ｍｉｌｋ</t>
  </si>
  <si>
    <t>Ｒａｉｎ</t>
  </si>
  <si>
    <t>つつみ農園農産加工所</t>
  </si>
  <si>
    <t>喫茶　ＵＳＡＧＩ</t>
  </si>
  <si>
    <t>髙山農園加工所</t>
  </si>
  <si>
    <t>すてーき　ステーキ</t>
  </si>
  <si>
    <t>デイリーヤマザキ熊本大津室店</t>
  </si>
  <si>
    <t>ステーキマニア　光の森店</t>
  </si>
  <si>
    <t>４７６２６事業所</t>
  </si>
  <si>
    <t>1340B事業所</t>
  </si>
  <si>
    <t>川口病院</t>
  </si>
  <si>
    <t>Ｃａｆｅ ＆ Ｂａｒ 音 －ｏｎ－</t>
  </si>
  <si>
    <t>熊本再春医療センター</t>
  </si>
  <si>
    <t>国立病院機構菊池病院</t>
  </si>
  <si>
    <t>赤とんぼ</t>
  </si>
  <si>
    <t>介護老人保健施設　孔子の里</t>
  </si>
  <si>
    <t>菊池郡市医師会立病院</t>
  </si>
  <si>
    <t>特別養護老人ホーム　不二の里</t>
  </si>
  <si>
    <t>岸病院</t>
  </si>
  <si>
    <t>ちが産婦人科医院</t>
  </si>
  <si>
    <t>阿梨花病院大津</t>
  </si>
  <si>
    <t>宮本内科医院</t>
  </si>
  <si>
    <t>障がい者支援施設　つくしの里</t>
  </si>
  <si>
    <t>Ｃａｆ’ｅ　海音</t>
  </si>
  <si>
    <t>特別養護老人ホーム　紀水ナーシングホーム</t>
  </si>
  <si>
    <t>介護老人保健施設　ひらせ記念リハビリ苑</t>
  </si>
  <si>
    <t>熊本県立ひのくに高等支援学校</t>
  </si>
  <si>
    <t>プライムデリカ株式会社 熊本工場</t>
  </si>
  <si>
    <t>Ｃｏｃｏ　Ｃｒｅｐｅ</t>
  </si>
  <si>
    <t>モッチダリング</t>
  </si>
  <si>
    <t>つけ麺魚雷</t>
  </si>
  <si>
    <t>ｋｏｎａｔｓｕｍｕｇｉ</t>
  </si>
  <si>
    <t>優</t>
  </si>
  <si>
    <t>魚民</t>
  </si>
  <si>
    <t>エーム１７２３</t>
  </si>
  <si>
    <t>エーム１６７７</t>
  </si>
  <si>
    <t>エーム1758</t>
  </si>
  <si>
    <t>エーム１７５８</t>
  </si>
  <si>
    <t>21865　コンパスグループ・ジャパン（株）</t>
  </si>
  <si>
    <t>（株）フレッシュ工房　合志工場</t>
  </si>
  <si>
    <t>本田技研工業株式会社熊本製作所ベルダ２食店</t>
  </si>
  <si>
    <t>ホンダロジスティクス物流センター食堂</t>
  </si>
  <si>
    <t>ベルダ熊本店</t>
  </si>
  <si>
    <t>レストラン水の駅</t>
  </si>
  <si>
    <t>杉養蜂園　大津文化の森店</t>
  </si>
  <si>
    <t>株式会社むすんでひらいてHIヒロセ大津店</t>
  </si>
  <si>
    <t>HIヒロセスーパーコンボ菊陽店　むすんでひらいて</t>
  </si>
  <si>
    <t>グレンドールゆめタウン光の森店</t>
  </si>
  <si>
    <t>一</t>
  </si>
  <si>
    <t>HIヒロセ　スーパーコンボ菊陽店オーエムツーミート</t>
  </si>
  <si>
    <t>スシロー光の森店</t>
  </si>
  <si>
    <t>かじや水産菊南店</t>
  </si>
  <si>
    <t>HOTEL　AZ　熊本菊池店</t>
  </si>
  <si>
    <t>OH7000熊本</t>
  </si>
  <si>
    <t>OH７８８０熊本</t>
  </si>
  <si>
    <t>熊本高専　熊本キャンパス学生食堂</t>
  </si>
  <si>
    <t>伊達祭</t>
  </si>
  <si>
    <t>ケロちゃん</t>
  </si>
  <si>
    <t>肥後阿由屋</t>
  </si>
  <si>
    <t>コッコファーム</t>
  </si>
  <si>
    <t>ベルダ熊本２食店</t>
  </si>
  <si>
    <t>ベルタ熊本１号店</t>
  </si>
  <si>
    <t>ビジネス旅館　松風</t>
  </si>
  <si>
    <t>ZION</t>
  </si>
  <si>
    <t>スナックしのぶ</t>
  </si>
  <si>
    <t>倉庫Ｃａｆｅハロー通り</t>
  </si>
  <si>
    <t>株式会社西友　サニー菊池店　若菜</t>
  </si>
  <si>
    <t>株式会社西友サニー菊池店</t>
  </si>
  <si>
    <t>イーティーズ菊陽店</t>
  </si>
  <si>
    <t>イーティーズ大津店</t>
  </si>
  <si>
    <t>astral lamp</t>
  </si>
  <si>
    <t>あらかきタコス</t>
  </si>
  <si>
    <t>浜勝熊本大津店</t>
  </si>
  <si>
    <t>おぐらの唐揚　大津店</t>
  </si>
  <si>
    <t>おぐらの唐揚　菊陽店</t>
  </si>
  <si>
    <t>おぐらの唐揚　光の森店</t>
  </si>
  <si>
    <t>スナック　葉月</t>
  </si>
  <si>
    <t>大三ミート産業（株）大津店</t>
  </si>
  <si>
    <t>CANDEO　HOTELS菊陽熊本空港</t>
  </si>
  <si>
    <t>七凛屋　ふぅ凛’ｓ</t>
  </si>
  <si>
    <t>たなか畜産　光の森店</t>
  </si>
  <si>
    <t>自然派　もりもり</t>
  </si>
  <si>
    <t>AKUBI</t>
  </si>
  <si>
    <t>ホテルルートイン阿蘇くまもと空港駅前</t>
  </si>
  <si>
    <t>33998　福留ハム</t>
  </si>
  <si>
    <t>やきとり串乃喜</t>
  </si>
  <si>
    <t>熊本県立農業大学校　農産加工室Ⅰ</t>
  </si>
  <si>
    <t>熊本県立農業大学校　農産加工室Ⅱ</t>
  </si>
  <si>
    <t>ケンタッキーフライドチキン　光の森店</t>
  </si>
  <si>
    <t>ジョイフル熊本西合志店</t>
  </si>
  <si>
    <t>本田技研工業株式会社熊本製作所第二食堂２</t>
  </si>
  <si>
    <t>本田技研工業株式会社熊本製作所第二食堂１</t>
  </si>
  <si>
    <t>本田技研工業株式会社熊本製作所</t>
  </si>
  <si>
    <t>熊本中央Ｃ．Ｃ２Ｆ食堂</t>
  </si>
  <si>
    <t>ペッパーランチ　ゆめタウン光の森店</t>
  </si>
  <si>
    <t>お母さん食堂　きみちゃん亭</t>
  </si>
  <si>
    <t>スシロー　光の森店</t>
  </si>
  <si>
    <t>すき家３２５号菊池店</t>
  </si>
  <si>
    <t>すき家５７号大津店</t>
  </si>
  <si>
    <t>熊本県パン共同工場</t>
  </si>
  <si>
    <t>大津食堂</t>
  </si>
  <si>
    <t>サンマルクカフェゆめタウン光の森店</t>
  </si>
  <si>
    <t>株式会社マルキョウ合志店</t>
  </si>
  <si>
    <t>Cafe　zakka　bb</t>
  </si>
  <si>
    <t>メガセンタートライアル大津店</t>
  </si>
  <si>
    <t>中村学園事業部２２８４０</t>
  </si>
  <si>
    <t>ドミノ・ピザ熊本光の森店</t>
  </si>
  <si>
    <t>寿司じじや　菊池店</t>
  </si>
  <si>
    <t>吉野家熊本光の森店</t>
  </si>
  <si>
    <t>cafe   cherry</t>
  </si>
  <si>
    <t>ルレーブ高尾野食堂</t>
  </si>
  <si>
    <t>菊池厚生会館売店</t>
  </si>
  <si>
    <t>olmo coppia</t>
  </si>
  <si>
    <t>居酒屋　しげちゃん</t>
  </si>
  <si>
    <t>わらび餅工房　旬香</t>
  </si>
  <si>
    <t>クレープおばさん</t>
  </si>
  <si>
    <t>産山　よろず　がまだす堂</t>
  </si>
  <si>
    <t>阿蘇西ふれあい市場「あかみず」</t>
  </si>
  <si>
    <t>有限会社　三共漬物本舗</t>
  </si>
  <si>
    <t>アスカショッピングセンター</t>
  </si>
  <si>
    <t>Ｙショップ　ふるさわ</t>
  </si>
  <si>
    <t>甘味家　喜び</t>
  </si>
  <si>
    <t>彦しゃん食堂</t>
  </si>
  <si>
    <t>波野購買店舗</t>
  </si>
  <si>
    <t>うどん処　あとむ</t>
  </si>
  <si>
    <t>味噌加工所</t>
  </si>
  <si>
    <t>能膳白水</t>
  </si>
  <si>
    <t>PACAFARM</t>
  </si>
  <si>
    <t>（有）阿蘇天然アイス</t>
  </si>
  <si>
    <t>あわや</t>
  </si>
  <si>
    <t>そば料理　やぶ</t>
  </si>
  <si>
    <t>南阿蘇久木野旅館　竹楽亭</t>
  </si>
  <si>
    <t>黒川荘（温りの宿）</t>
  </si>
  <si>
    <t>天河山荘</t>
  </si>
  <si>
    <t>自然健康館ファーストフード</t>
  </si>
  <si>
    <t>味処　やまうち</t>
  </si>
  <si>
    <t>ＧＩＡＨＳ　ＣＡＦＥ</t>
  </si>
  <si>
    <t>居酒屋　阿蘇</t>
  </si>
  <si>
    <t>AmeYa</t>
  </si>
  <si>
    <t>有限会社　山一食品</t>
  </si>
  <si>
    <t>季節料理　ふじ川</t>
  </si>
  <si>
    <t>朝市会</t>
  </si>
  <si>
    <t>林畜産食肉部</t>
  </si>
  <si>
    <t>本田商店</t>
  </si>
  <si>
    <t>ストアーよしもと</t>
  </si>
  <si>
    <t>焼肉店　彦しゃん</t>
  </si>
  <si>
    <t>四季の味　むら本</t>
  </si>
  <si>
    <t>ランカール</t>
  </si>
  <si>
    <t>ジャージー牧場　カップル</t>
  </si>
  <si>
    <t>ひまわりキッチン</t>
  </si>
  <si>
    <t>阿蘇農協　牛乳処理所</t>
  </si>
  <si>
    <t>阿蘇スカイライン展望所</t>
  </si>
  <si>
    <t>カラオケハウス火の里</t>
  </si>
  <si>
    <t>お惣菜の甲斐</t>
  </si>
  <si>
    <t>あんころりん</t>
  </si>
  <si>
    <t>五岳ホテル</t>
  </si>
  <si>
    <t>華野季</t>
  </si>
  <si>
    <t>園田製麺所　凡蔵</t>
  </si>
  <si>
    <t>立岩ソーメンハウス</t>
  </si>
  <si>
    <t>高森高校　売店</t>
  </si>
  <si>
    <t>ふわり</t>
  </si>
  <si>
    <t>おもちゃ＆おやつカフェひみつ基地　ゴン</t>
  </si>
  <si>
    <t>GIAHS　CAFE</t>
  </si>
  <si>
    <t>Cafe fog</t>
  </si>
  <si>
    <t>佐藤農園</t>
  </si>
  <si>
    <t>花恋</t>
  </si>
  <si>
    <t>月廻りレストラン</t>
  </si>
  <si>
    <t>月廻り田楽</t>
  </si>
  <si>
    <t>蔵迫温泉　さくら</t>
  </si>
  <si>
    <t>やまいち</t>
  </si>
  <si>
    <t>阿蘇さとう農園</t>
  </si>
  <si>
    <t>南小国町農産加工所</t>
  </si>
  <si>
    <t>大塚乃ASOとうふ</t>
  </si>
  <si>
    <t>フレイバー</t>
  </si>
  <si>
    <t>あそりんどう</t>
  </si>
  <si>
    <t>マルタ</t>
  </si>
  <si>
    <t>東京応化　社員寮</t>
  </si>
  <si>
    <t>髙野パン屋</t>
  </si>
  <si>
    <t>季節料理　うめの花</t>
  </si>
  <si>
    <t>田中ファーム</t>
  </si>
  <si>
    <t>吉川観光堂</t>
  </si>
  <si>
    <t>やまなか農園</t>
  </si>
  <si>
    <t>ねこのひたい</t>
  </si>
  <si>
    <t>清風荘</t>
  </si>
  <si>
    <t>ＡＱＵＡ　アクア</t>
  </si>
  <si>
    <t>そらいろのたね</t>
  </si>
  <si>
    <t>ショッピング　ふじた</t>
  </si>
  <si>
    <t>坊中亭</t>
  </si>
  <si>
    <t>阿蘇自動車学校</t>
  </si>
  <si>
    <t>阿蘇立野病院売店</t>
  </si>
  <si>
    <t>グランツムート</t>
  </si>
  <si>
    <t>新ツルヤ</t>
  </si>
  <si>
    <t>志賀食品店</t>
  </si>
  <si>
    <t>（株）神楽苑</t>
  </si>
  <si>
    <t>山部商店</t>
  </si>
  <si>
    <t>ホテルクリスマス　フォレストガーデン</t>
  </si>
  <si>
    <t>ローソン阿蘇　高森店</t>
  </si>
  <si>
    <t>阿蘇町食材センター</t>
  </si>
  <si>
    <t>グリーン一の宮</t>
  </si>
  <si>
    <t>南部食材センター</t>
  </si>
  <si>
    <t>宮田商店</t>
  </si>
  <si>
    <t>グリーンショップやまびこ</t>
  </si>
  <si>
    <t>にしはら生きがい館</t>
  </si>
  <si>
    <t>袴野加工部会</t>
  </si>
  <si>
    <t>いなか屋</t>
  </si>
  <si>
    <t>Ｓｅｉｆｆｎｅｒ　Ｔｉｐｐｅｌ</t>
  </si>
  <si>
    <t>やよい</t>
  </si>
  <si>
    <t>スナック　エンジェルキッス</t>
  </si>
  <si>
    <t>なごみ野</t>
  </si>
  <si>
    <t>甲斐実業四季の味覚（温泉楽）</t>
  </si>
  <si>
    <t>花かほるミルクの里</t>
  </si>
  <si>
    <t>くまもと長寿苑そよ風</t>
  </si>
  <si>
    <t>あかみず食育園</t>
  </si>
  <si>
    <t>ジャージー牧場カップル</t>
  </si>
  <si>
    <t>黒豚屋　加工工房</t>
  </si>
  <si>
    <t>ぎしんとう</t>
  </si>
  <si>
    <t>ファームレストラン　まきば</t>
  </si>
  <si>
    <t>bar mahalo</t>
  </si>
  <si>
    <t>KOKORO</t>
  </si>
  <si>
    <t>平田庵</t>
  </si>
  <si>
    <t>ティアラ</t>
  </si>
  <si>
    <t>松﨑農産加工場</t>
  </si>
  <si>
    <t>株式会社　古今堂</t>
  </si>
  <si>
    <t>御食事処　忠　NARI</t>
  </si>
  <si>
    <t>ビッグファーム・１階</t>
  </si>
  <si>
    <t>ビッグファーム・２階</t>
  </si>
  <si>
    <t>ビッグファーム・２階（中央カウンター）</t>
  </si>
  <si>
    <t>地熱たべもの研究所</t>
  </si>
  <si>
    <t>柑七</t>
  </si>
  <si>
    <t>パンダイゴ</t>
  </si>
  <si>
    <t>カラーホテル</t>
  </si>
  <si>
    <t>村上笑店</t>
  </si>
  <si>
    <t>Ｈａｒｅｐａｎ</t>
  </si>
  <si>
    <t>四ツ目</t>
  </si>
  <si>
    <t>Real Chicken</t>
  </si>
  <si>
    <t>やまびこ旅館</t>
  </si>
  <si>
    <t>新ひたや旅館</t>
  </si>
  <si>
    <t>Ｌａｓ　Ｐｏｔｔｅｒｙ</t>
  </si>
  <si>
    <t>いやしの館　阿蘇外輪山荘</t>
  </si>
  <si>
    <t>恵の</t>
  </si>
  <si>
    <t>スナック　友・誘・遊</t>
  </si>
  <si>
    <t>自然食レストラン　風のもり</t>
  </si>
  <si>
    <t>栖</t>
  </si>
  <si>
    <t>阿蘇の司ビラパークホテル＆スパリゾート食彩館</t>
  </si>
  <si>
    <t>悠々</t>
  </si>
  <si>
    <t>小国町物産館ぴらみっと</t>
  </si>
  <si>
    <t>ショップメイト　みやはら</t>
  </si>
  <si>
    <t>元気の森</t>
  </si>
  <si>
    <t>阿蘇火山温泉</t>
  </si>
  <si>
    <t>佐藤商店</t>
  </si>
  <si>
    <t>グリ－ンショップやまびこ</t>
  </si>
  <si>
    <t>甘露堂</t>
  </si>
  <si>
    <t>リハセンターひばり　売店</t>
  </si>
  <si>
    <t>白水温泉竹の倉山荘</t>
  </si>
  <si>
    <t>食事処　五岳</t>
  </si>
  <si>
    <t>ナチュラル・ママ</t>
  </si>
  <si>
    <t>手づくりの店　すいーと</t>
  </si>
  <si>
    <t>南阿蘇ベリー樹ベリー</t>
  </si>
  <si>
    <t>木の珈舎</t>
  </si>
  <si>
    <t>特産品開発プロジェクトチーム（すずらん会）</t>
  </si>
  <si>
    <t>永野食品</t>
  </si>
  <si>
    <t>花むしろ</t>
  </si>
  <si>
    <t>味彩</t>
  </si>
  <si>
    <t>ゆい</t>
  </si>
  <si>
    <t>グッドウッド</t>
  </si>
  <si>
    <t>Ｗａｋｋａ</t>
  </si>
  <si>
    <t>果実の国カップルズ</t>
  </si>
  <si>
    <t>溶岩石窯ピザ　轍</t>
  </si>
  <si>
    <t>お食事処　きらら</t>
  </si>
  <si>
    <t>旅館和らく</t>
  </si>
  <si>
    <t>阿蘇高森ゴルフ倶楽部レストラン</t>
  </si>
  <si>
    <t>ホテル阿蘇高森</t>
  </si>
  <si>
    <t>ＷＡＥＮ</t>
  </si>
  <si>
    <t>あちょピザ</t>
  </si>
  <si>
    <t>ＧＲＡＳＳ　ＬＡＮＤ</t>
  </si>
  <si>
    <t>久木野庵</t>
  </si>
  <si>
    <t>南阿蘇オーガニックカフェ</t>
  </si>
  <si>
    <t>炭焼小屋　湧いた</t>
  </si>
  <si>
    <t>肥後サンバレーカントリークラブイン茶店</t>
  </si>
  <si>
    <t>つけものの日置屋</t>
  </si>
  <si>
    <t>合資会社　坂本商店</t>
  </si>
  <si>
    <t>寺子屋本舗　黒川店</t>
  </si>
  <si>
    <t>菓子屋　苺凛香</t>
  </si>
  <si>
    <t>久保田　真由美</t>
  </si>
  <si>
    <t>とんとんファーム</t>
  </si>
  <si>
    <t>阿蘇の一粒</t>
  </si>
  <si>
    <t>ぼくのお宿　風の音</t>
  </si>
  <si>
    <t>おおるりの倉</t>
  </si>
  <si>
    <t>自遊の森</t>
  </si>
  <si>
    <t>オンピン</t>
  </si>
  <si>
    <t>まんがんじ　入舟</t>
  </si>
  <si>
    <t>権三郎</t>
  </si>
  <si>
    <t>有限会社吉祥</t>
  </si>
  <si>
    <t>和楽</t>
  </si>
  <si>
    <t>里乃大がく寿し</t>
  </si>
  <si>
    <t>万十屋</t>
  </si>
  <si>
    <t>ドラッグストアモリ小国店</t>
  </si>
  <si>
    <t>山みず木売店</t>
  </si>
  <si>
    <t>花唐符</t>
  </si>
  <si>
    <t>井野家　（山みず木内）</t>
  </si>
  <si>
    <t>薪ストーブクラブなごみ</t>
  </si>
  <si>
    <t>（株）堀場エステック／熊本工場　１Ｆ食堂</t>
  </si>
  <si>
    <t>村人</t>
  </si>
  <si>
    <t>食事処　ふじ本</t>
  </si>
  <si>
    <t>カフェ　プルニエ</t>
  </si>
  <si>
    <t>一般財団法人　学びやの里</t>
  </si>
  <si>
    <t>八百萬乃精肉本舗　ふじ本</t>
  </si>
  <si>
    <t>唐傘松商店</t>
  </si>
  <si>
    <t>ぱ・しもん</t>
  </si>
  <si>
    <t>清流亭</t>
  </si>
  <si>
    <t>阿龍門</t>
  </si>
  <si>
    <t>ペンション　アンジェリカ</t>
  </si>
  <si>
    <t>（有）阿蘇健康農園</t>
  </si>
  <si>
    <t>花さらだ</t>
  </si>
  <si>
    <t>山の洋食屋　フレール</t>
  </si>
  <si>
    <t>Ｃａｆｅ　風流　カザル</t>
  </si>
  <si>
    <t>オーガニックカフェ　kipan</t>
  </si>
  <si>
    <t>ボンジュール・プロヴァンス</t>
  </si>
  <si>
    <t>小春堂</t>
  </si>
  <si>
    <t>ちぎら</t>
  </si>
  <si>
    <t>森の家</t>
  </si>
  <si>
    <t>梅の木</t>
  </si>
  <si>
    <t>高森町商工会女性部</t>
  </si>
  <si>
    <t>桐原製菓</t>
  </si>
  <si>
    <t>父娘庵（おやこあん）</t>
  </si>
  <si>
    <t>猿　公　館</t>
  </si>
  <si>
    <t>草原の駅　うぶやま</t>
  </si>
  <si>
    <t>熊本フレイン　高森店　デイリー部</t>
  </si>
  <si>
    <t>こばやし</t>
  </si>
  <si>
    <t>ココロココ</t>
  </si>
  <si>
    <t>うしず</t>
  </si>
  <si>
    <t>ストロング　ボス</t>
  </si>
  <si>
    <t>さん野</t>
  </si>
  <si>
    <t>水の駅　阿蘇門前</t>
  </si>
  <si>
    <t>阿蘇恵水</t>
  </si>
  <si>
    <t>樂や</t>
  </si>
  <si>
    <t>市野尾加工所</t>
  </si>
  <si>
    <t>おべんとうのヒライ　阿蘇立野店</t>
  </si>
  <si>
    <t>合名会社　あそ路</t>
  </si>
  <si>
    <t>カウボーイ</t>
  </si>
  <si>
    <t>ファミリーマート阿蘇乙姫</t>
  </si>
  <si>
    <t>ダイニング　ＳＯＬ</t>
  </si>
  <si>
    <t>プレミアムスウィッチ</t>
  </si>
  <si>
    <t>あーと和紙工房白水</t>
  </si>
  <si>
    <t>四季即贅喰</t>
  </si>
  <si>
    <t>喜稜</t>
  </si>
  <si>
    <t>雑貨＆カフェ　風亜夢（ファーム）</t>
  </si>
  <si>
    <t>船方屋</t>
  </si>
  <si>
    <t>味千ラーメン　白川水源店</t>
  </si>
  <si>
    <t>手造り食の店　しもだ</t>
  </si>
  <si>
    <t>スパイスロード　真心</t>
  </si>
  <si>
    <t>軽食喫茶みち</t>
  </si>
  <si>
    <t>若菜寿司坊中店</t>
  </si>
  <si>
    <t>Bakery　Ｇｅｎｋｉ</t>
  </si>
  <si>
    <t>なぽれおん食堂</t>
  </si>
  <si>
    <t>草太郎庵</t>
  </si>
  <si>
    <t>阿蘇やまなみ病院　喫茶部</t>
  </si>
  <si>
    <t>井　野　家</t>
  </si>
  <si>
    <t>やまたけ</t>
  </si>
  <si>
    <t>味彩　どんぐり</t>
  </si>
  <si>
    <t>ひいらぎ</t>
  </si>
  <si>
    <t>桐原加工所</t>
  </si>
  <si>
    <t>菓子加工所</t>
  </si>
  <si>
    <t>あか牛料理　やま康</t>
  </si>
  <si>
    <t>ホームプラザナフコ西原店</t>
  </si>
  <si>
    <t>ローソン南阿蘇白水店</t>
  </si>
  <si>
    <t>（有）リッチモンドベーカリー</t>
  </si>
  <si>
    <t>やっと見つけた！　とっておきのイチゴ畑</t>
  </si>
  <si>
    <t>エプロンショップ　アウル</t>
  </si>
  <si>
    <t>グリーンなんごう</t>
  </si>
  <si>
    <t>居食屋　まんま</t>
  </si>
  <si>
    <t>鍋ヶ滝　森の家　菓子製造所</t>
  </si>
  <si>
    <t>有限会社　モーモーファーム竹原牧場ハム工房</t>
  </si>
  <si>
    <t>森万十</t>
  </si>
  <si>
    <t>久保食品</t>
  </si>
  <si>
    <t>蛍の里　ＬｉｎＬｉｎ</t>
  </si>
  <si>
    <t>石本商店</t>
  </si>
  <si>
    <t>オムロン阿蘇(株)１Ｆ</t>
  </si>
  <si>
    <t>オムロン阿蘇(株)アメニティスポット</t>
  </si>
  <si>
    <t>(株)堀場エステックＰＨ棟２Ｆ</t>
  </si>
  <si>
    <t>お母さんのホルモン屋</t>
  </si>
  <si>
    <t>南阿蘇味千ラーメン</t>
  </si>
  <si>
    <t>有限会社　実乃花</t>
  </si>
  <si>
    <t>正</t>
  </si>
  <si>
    <t>肉の幸</t>
  </si>
  <si>
    <t>パーラーナポレオン内牧店レストルーム</t>
  </si>
  <si>
    <t>高原の華</t>
  </si>
  <si>
    <t>熊本六季</t>
  </si>
  <si>
    <t>菜華</t>
  </si>
  <si>
    <t>華もみじ</t>
  </si>
  <si>
    <t>カドリーキッチン　森のくまさん</t>
  </si>
  <si>
    <t>（株）阿蘇とり宮</t>
  </si>
  <si>
    <t>ふくまめ</t>
  </si>
  <si>
    <t>阿蘇の逸品</t>
  </si>
  <si>
    <t>株式会社　阿蘇アグリスクェア</t>
  </si>
  <si>
    <t>スナック　Ｑｕｅｅｎ</t>
  </si>
  <si>
    <t>ハイボール</t>
  </si>
  <si>
    <t>みきちゃん万十</t>
  </si>
  <si>
    <t>広瀬つけもの</t>
  </si>
  <si>
    <t>ササ・フーズ</t>
  </si>
  <si>
    <t>コシラエルＪＡＰＡＮ</t>
  </si>
  <si>
    <t>阿蘇大市館</t>
  </si>
  <si>
    <t>なぎ</t>
  </si>
  <si>
    <t>ＰＡＫＩＳＴＡＮ　ＩＮＤＯ　ＲＥＡＳＴＡＵＲＡＮＷｅｌｃｏｍｅ　ＲＥＳＴＡＵＲＡＮＴ</t>
  </si>
  <si>
    <t>南小国町総合物産館きよらカァサ</t>
  </si>
  <si>
    <t>Ｓｗｅｅｔ　Ｂｏｘ</t>
  </si>
  <si>
    <t>恵の和</t>
  </si>
  <si>
    <t>居酒屋　けん</t>
  </si>
  <si>
    <t>アンジェリカ</t>
  </si>
  <si>
    <t>市原農園</t>
  </si>
  <si>
    <t>有限会社　小園商店</t>
  </si>
  <si>
    <t>陽だまりの家</t>
  </si>
  <si>
    <t>あか牛の館</t>
  </si>
  <si>
    <t>味千ラーメン南阿蘇店</t>
  </si>
  <si>
    <t>あそ火の山温泉どんどこ湯</t>
  </si>
  <si>
    <t>㈱堀場エステック　ＳＥ棟１Ｆ</t>
  </si>
  <si>
    <t>押戸石会</t>
  </si>
  <si>
    <t>上中原漬物組合</t>
  </si>
  <si>
    <t>・七福人。</t>
  </si>
  <si>
    <t>南阿蘇ふれあい動物園FAIRY  TAIL</t>
  </si>
  <si>
    <t>三軒屋　麻生鶴支店</t>
  </si>
  <si>
    <t>宝処三昧</t>
  </si>
  <si>
    <t>田舎料理四季の里</t>
  </si>
  <si>
    <t>熊本ＹＭＣＡ阿蘇キャンプ</t>
  </si>
  <si>
    <t>民宿阿蘇</t>
  </si>
  <si>
    <t>産山水漁園</t>
  </si>
  <si>
    <t>岡本とうふ店</t>
  </si>
  <si>
    <t>馬助</t>
  </si>
  <si>
    <t>山荘　四季眺</t>
  </si>
  <si>
    <t>鳥ひろ</t>
  </si>
  <si>
    <t>まいぶらりー</t>
  </si>
  <si>
    <t>なないろ</t>
  </si>
  <si>
    <t>産山つけもの工房　輪菜庄</t>
  </si>
  <si>
    <t>農協婦人部</t>
  </si>
  <si>
    <t>入江農園</t>
  </si>
  <si>
    <t>水源加工所</t>
  </si>
  <si>
    <t>工房　菜々色</t>
  </si>
  <si>
    <t>黒豚屋</t>
  </si>
  <si>
    <t>ファームビレッジ産山</t>
  </si>
  <si>
    <t>なかむら</t>
  </si>
  <si>
    <t>阿蘇リゾートグランヴィリオホテル肥後六花</t>
  </si>
  <si>
    <t>阿蘇リゾートグランヴィリオホテルコンビニエンスショップ</t>
  </si>
  <si>
    <t>農福連携レストラン　すずかれん</t>
  </si>
  <si>
    <t>ファミリーマート　阿蘇小国店</t>
  </si>
  <si>
    <t>阿蘇みやま荘</t>
  </si>
  <si>
    <t>酒処　純</t>
  </si>
  <si>
    <t>民泊　バック．パッカーズ山肴</t>
  </si>
  <si>
    <t>ＮＯＫレパスト売店</t>
  </si>
  <si>
    <t>ＥＲＥＭＯ　（エレモ）</t>
  </si>
  <si>
    <t>ときわや醤油</t>
  </si>
  <si>
    <t>白糸の滝交流館　糸舞季</t>
  </si>
  <si>
    <t>田楽おくあそ</t>
  </si>
  <si>
    <t>欧風食菜　ラピス</t>
  </si>
  <si>
    <t>奥あそフルーツガーデン</t>
  </si>
  <si>
    <t>物産館　自然庵</t>
  </si>
  <si>
    <t>森のアトリエ</t>
  </si>
  <si>
    <t>ほっともっと高森町店</t>
  </si>
  <si>
    <t>らくのうマザーズ阿蘇ミルク牧場ミルク市場</t>
  </si>
  <si>
    <t>河野食品</t>
  </si>
  <si>
    <t>梅</t>
  </si>
  <si>
    <t>楢木野漬物</t>
  </si>
  <si>
    <t>民宿　天水</t>
  </si>
  <si>
    <t>休暇村南阿蘇</t>
  </si>
  <si>
    <t>株式会社　神楽苑特産品販売所</t>
  </si>
  <si>
    <t>合資会社　七福醤油店</t>
  </si>
  <si>
    <t>鬼笑庵</t>
  </si>
  <si>
    <t>ササフーズ</t>
  </si>
  <si>
    <t>川端家</t>
  </si>
  <si>
    <t>古民家レストラン　阿蘇はなびし</t>
  </si>
  <si>
    <t>阿蘇はなびし　食品加工研究所</t>
  </si>
  <si>
    <t>養護老人ホーム　湯の里荘</t>
  </si>
  <si>
    <t>BONDS</t>
  </si>
  <si>
    <t>ＤＡＣＣＯ　ｂｒｅａｄ＋ｃａｆｅ</t>
  </si>
  <si>
    <t>ASO　マイスターハウス</t>
  </si>
  <si>
    <t>竹ふえ</t>
  </si>
  <si>
    <t>ブルーベル</t>
  </si>
  <si>
    <t>手作り弁当のお店　わ</t>
  </si>
  <si>
    <t>ＤＡＢＥＲＩＢＡ</t>
  </si>
  <si>
    <t>鉄板焼　桂</t>
  </si>
  <si>
    <t>お弁当のヒライ　阿蘇坊中店</t>
  </si>
  <si>
    <t>asoうぶやまキュッフェ</t>
  </si>
  <si>
    <t>高森町観光交流センター売店</t>
  </si>
  <si>
    <t>ヒバリグリル</t>
  </si>
  <si>
    <t>ペンション・ベルバード</t>
  </si>
  <si>
    <t>メッサペッサ</t>
  </si>
  <si>
    <t>めん処　阿蘇</t>
  </si>
  <si>
    <t>ペンション　ティンクナ</t>
  </si>
  <si>
    <t>DABERIBA</t>
  </si>
  <si>
    <t>瀧乃風</t>
  </si>
  <si>
    <t>おふくろの味　四季彩</t>
  </si>
  <si>
    <t>阿蘇もちつき屋</t>
  </si>
  <si>
    <t>阿蘇きぼうの家</t>
  </si>
  <si>
    <t>リトル・カントリー</t>
  </si>
  <si>
    <t>節工房</t>
  </si>
  <si>
    <t>久永屋</t>
  </si>
  <si>
    <t>もりした農園カフェもちとこ</t>
  </si>
  <si>
    <t>スナックＰｅａｃｅ　（ピース）</t>
  </si>
  <si>
    <t>カフェランド　ワゴン</t>
  </si>
  <si>
    <t>UMASO</t>
  </si>
  <si>
    <t>ダイニングバー　竹蔵　（タケノクラ）</t>
  </si>
  <si>
    <t>ドッグパレスリゾート　阿蘇乙姫</t>
  </si>
  <si>
    <t>茶店</t>
  </si>
  <si>
    <t>レストラン　キムラ</t>
  </si>
  <si>
    <t>手打ちそば　日出や</t>
  </si>
  <si>
    <t>カフェ　・　ベーグル　ワン</t>
  </si>
  <si>
    <t>阿部加工所</t>
  </si>
  <si>
    <t>里の梅</t>
  </si>
  <si>
    <t>ドラッグコスモス阿蘇店</t>
  </si>
  <si>
    <t>雲海珈琲焙煎所</t>
  </si>
  <si>
    <t>食堂おぐら</t>
  </si>
  <si>
    <t>お宿野の花</t>
  </si>
  <si>
    <t>カフェ　Ciel　（シェル）</t>
  </si>
  <si>
    <t>鍋ヶ滝直売所　漆金</t>
  </si>
  <si>
    <t>産山さわやかビーフ生産組合</t>
  </si>
  <si>
    <t>ファミリーマート南小国きよら店</t>
  </si>
  <si>
    <t>天空のあわや</t>
  </si>
  <si>
    <t>わろく屋</t>
  </si>
  <si>
    <t>駅カフェ　倶利伽羅</t>
  </si>
  <si>
    <t>茶のこ</t>
  </si>
  <si>
    <t>カフェ　ド　ベルビュー</t>
  </si>
  <si>
    <t>百の屋</t>
  </si>
  <si>
    <t>白石商店</t>
  </si>
  <si>
    <t>ピエール　ド　ロンサール</t>
  </si>
  <si>
    <t>大三ミート産業（株）ダイレックス高森店</t>
  </si>
  <si>
    <t>野尻販売店</t>
  </si>
  <si>
    <t>ひばり工房</t>
  </si>
  <si>
    <t>田舎豆腐店</t>
  </si>
  <si>
    <t>俵山交流館萌の里</t>
  </si>
  <si>
    <t>豆醤蔵</t>
  </si>
  <si>
    <t>夏椿</t>
  </si>
  <si>
    <t>竈門</t>
  </si>
  <si>
    <t>南阿蘇村総合福祉温泉センターウィナス</t>
  </si>
  <si>
    <t>３１０食堂</t>
  </si>
  <si>
    <t>まゆみ工房</t>
  </si>
  <si>
    <t>父娘庵</t>
  </si>
  <si>
    <t>こいやき玖珠</t>
  </si>
  <si>
    <t>火の山</t>
  </si>
  <si>
    <t>阿蘇自然食農園</t>
  </si>
  <si>
    <t>絵本カフェ　カシュカシュ</t>
  </si>
  <si>
    <t>お食事処　やまの囲炉</t>
  </si>
  <si>
    <t>薬味野菜の里小国</t>
  </si>
  <si>
    <t>里の駅　たにやま</t>
  </si>
  <si>
    <t>からあげ聖林　小国店</t>
  </si>
  <si>
    <t>ＪＡ阿蘇　小国郷　よかとこ朝どり市</t>
  </si>
  <si>
    <t>ハーモニー</t>
  </si>
  <si>
    <t>マザーズキッチン　パレット</t>
  </si>
  <si>
    <t>原井川うどん</t>
  </si>
  <si>
    <t>ローソン熊本長陽店</t>
  </si>
  <si>
    <t>カフェー　ＨＡＲＵ</t>
  </si>
  <si>
    <t>株式会社　おしま</t>
  </si>
  <si>
    <t>明神そば</t>
  </si>
  <si>
    <t>阿蘇薬草園</t>
  </si>
  <si>
    <t>西原ベースカフェ</t>
  </si>
  <si>
    <t>工房　花山森</t>
  </si>
  <si>
    <t>株式会社　阿蘇とり宮</t>
  </si>
  <si>
    <t>工房　華</t>
  </si>
  <si>
    <t>ジャパンフード(株)西松建設食堂</t>
  </si>
  <si>
    <t>酒仙坊　木金</t>
  </si>
  <si>
    <t>焼肉都　阿蘇店</t>
  </si>
  <si>
    <t>カフェ　くえびこ</t>
  </si>
  <si>
    <t>スナック桂</t>
  </si>
  <si>
    <t>日本料理　さか本</t>
  </si>
  <si>
    <t>軽食事　園</t>
  </si>
  <si>
    <t>居酒屋　一咲</t>
  </si>
  <si>
    <t>ＤＯＧ　ＧＡＲＤＥＮ南を翔る風</t>
  </si>
  <si>
    <t>株式会社阿蘇の司ビラパークホテル＆スパリゾート</t>
  </si>
  <si>
    <t>酒房　筍ん子</t>
  </si>
  <si>
    <t>リトルアジアビレッジ</t>
  </si>
  <si>
    <t>番長寿し</t>
  </si>
  <si>
    <t>あそ元</t>
  </si>
  <si>
    <t>ニュー草千里</t>
  </si>
  <si>
    <t>ニューほかほか弁当キッチンハウス</t>
  </si>
  <si>
    <t>ぱぶ　和み</t>
  </si>
  <si>
    <t>ＥＳＰ　阿蘇保養センター「八仙山荘」</t>
  </si>
  <si>
    <t>阿蘇プラザホテル望蘇閣</t>
  </si>
  <si>
    <t>株式会社　阿蘇の司ビラパークホテル＆スパリゾート</t>
  </si>
  <si>
    <t>野の花の宿　阿蘇の四季</t>
  </si>
  <si>
    <t>華倫</t>
  </si>
  <si>
    <t>ママ　ホット　ガーデン</t>
  </si>
  <si>
    <t>山水苑</t>
  </si>
  <si>
    <t>Las　Pottery</t>
  </si>
  <si>
    <t>お菓子の森　くぎの</t>
  </si>
  <si>
    <t>Ｐａｉｎ　ｅｔ　Ｖｉｎ</t>
  </si>
  <si>
    <t>グルメ牧場</t>
  </si>
  <si>
    <t>岩永精肉店</t>
  </si>
  <si>
    <t>グリーンコープキープステーション</t>
  </si>
  <si>
    <t>合名会社　豊前屋本店</t>
  </si>
  <si>
    <t>中島幹男商店</t>
  </si>
  <si>
    <t>河津酒造合名会社</t>
  </si>
  <si>
    <t>阿蘇農産加工研究所</t>
  </si>
  <si>
    <t>阿蘇のとまと屋さん</t>
  </si>
  <si>
    <t>ひ優</t>
  </si>
  <si>
    <t>（有）Ｒショップふるさわ</t>
  </si>
  <si>
    <t>おかずやきーちゃん</t>
  </si>
  <si>
    <t>夫婦滝　滝のおみやげ屋さん</t>
  </si>
  <si>
    <t>ファミリーマート阿蘇長陽店</t>
  </si>
  <si>
    <t>ローソン阿蘇高遊原店</t>
  </si>
  <si>
    <t>美ら</t>
  </si>
  <si>
    <t>コーヒーショップアニー</t>
  </si>
  <si>
    <t>居酒屋　ほてい</t>
  </si>
  <si>
    <t>双葉</t>
  </si>
  <si>
    <t>藤本食品</t>
  </si>
  <si>
    <t>堀場エステック　阿蘇工場１Ｆ食堂</t>
  </si>
  <si>
    <t>全日食チェーン高遊原店</t>
  </si>
  <si>
    <t>お弁当のわかば</t>
  </si>
  <si>
    <t>モーモーファーム竹原牧場</t>
  </si>
  <si>
    <t>阿蘇迎賓館　縷々</t>
  </si>
  <si>
    <t>二三更</t>
  </si>
  <si>
    <t>八一</t>
  </si>
  <si>
    <t>阿蘇プラザホテル</t>
  </si>
  <si>
    <t>四季見茶家</t>
  </si>
  <si>
    <t>しぜんあん　ソフトクリーム</t>
  </si>
  <si>
    <t>喜久屋</t>
  </si>
  <si>
    <t>緒方商店</t>
  </si>
  <si>
    <t>民宿　山の里</t>
  </si>
  <si>
    <t>山の里</t>
  </si>
  <si>
    <t>よろずや</t>
  </si>
  <si>
    <t>旅館　大朗舘</t>
  </si>
  <si>
    <t>南小国町総合物産館きよらカアサ</t>
  </si>
  <si>
    <t>パティスリー　麓</t>
  </si>
  <si>
    <t>御客屋別館　ふきじ</t>
  </si>
  <si>
    <t>レストセンターグリーンパーク</t>
  </si>
  <si>
    <t>ＢＢＡ’ｓ　ＢＡＲ　鯛</t>
  </si>
  <si>
    <t>やまなみ高原牧場</t>
  </si>
  <si>
    <t>阿蘇地域振興局</t>
  </si>
  <si>
    <t>きんこんかん</t>
  </si>
  <si>
    <t>パムズ小国店</t>
  </si>
  <si>
    <t>阿蘇温泉病院　１階</t>
  </si>
  <si>
    <t>愛ライフ・内牧・２階</t>
  </si>
  <si>
    <t>アスカショッピングセンター　店頭</t>
  </si>
  <si>
    <t>アスカショッピングセンター　店内</t>
  </si>
  <si>
    <t>株式会社堀場エステック阿蘇工場</t>
  </si>
  <si>
    <t>阿蘇温泉病院　２階</t>
  </si>
  <si>
    <t>大阿蘇病院</t>
  </si>
  <si>
    <t>よかよか亭　宮地店</t>
  </si>
  <si>
    <t>よかよか亭　坂梨本店</t>
  </si>
  <si>
    <t>就労支援センター陽なたぼっこ</t>
  </si>
  <si>
    <t>山頭火　創庫</t>
  </si>
  <si>
    <t>ごとう屋</t>
  </si>
  <si>
    <t>うぶやまの風</t>
  </si>
  <si>
    <t>九州パートナーフーズ　つどい</t>
  </si>
  <si>
    <t>中村牛乳販売店</t>
  </si>
  <si>
    <t>アゼリア２１</t>
  </si>
  <si>
    <t>太陽大地</t>
  </si>
  <si>
    <t>阿蘇のおやつ</t>
  </si>
  <si>
    <t>株式会社　お菓子の香梅　阿蘇西原工場</t>
  </si>
  <si>
    <t>ルージュ</t>
  </si>
  <si>
    <t>やまぼうし</t>
  </si>
  <si>
    <t>かげさわ屋</t>
  </si>
  <si>
    <t>旬彩華風　かつら</t>
  </si>
  <si>
    <t>山見茶屋</t>
  </si>
  <si>
    <t>郷土料理　山見茶屋</t>
  </si>
  <si>
    <t>カフェアンドビストロ　ロッリビアンカ</t>
  </si>
  <si>
    <t>セブンイレブン　阿蘇永草店</t>
  </si>
  <si>
    <t>ともごころ</t>
  </si>
  <si>
    <t>村田家旅館</t>
  </si>
  <si>
    <t>中原精肉店</t>
  </si>
  <si>
    <t>旅館　やまの湯</t>
  </si>
  <si>
    <t>民家茶寮　風坊</t>
  </si>
  <si>
    <t>１／ｆのゆらぎ</t>
  </si>
  <si>
    <t>優彩喫茶部</t>
  </si>
  <si>
    <t>有限会社　河津豆腐店</t>
  </si>
  <si>
    <t>葵会</t>
  </si>
  <si>
    <t>Ｅａｓｙ　Ｐｉｔ</t>
  </si>
  <si>
    <t>グラシアス</t>
  </si>
  <si>
    <t>塘下温泉</t>
  </si>
  <si>
    <t>井田商店</t>
  </si>
  <si>
    <t>笑家</t>
  </si>
  <si>
    <t>ホテル　スピカ</t>
  </si>
  <si>
    <t>肥後サンバレーカントリークラブ</t>
  </si>
  <si>
    <t>馬酔木（あせび）</t>
  </si>
  <si>
    <t>岩下加工所</t>
  </si>
  <si>
    <t>阿蘇リゾートグランヴィリオホテル米塚温泉きごころの湯</t>
  </si>
  <si>
    <t>マグマ食堂</t>
  </si>
  <si>
    <t>キャプテンハウス</t>
  </si>
  <si>
    <t>株式会社お菓子の香梅西原工場</t>
  </si>
  <si>
    <t>黒豚屋食堂</t>
  </si>
  <si>
    <t>城食堂</t>
  </si>
  <si>
    <t>ローソン阿蘇坊中店</t>
  </si>
  <si>
    <t>清涼荘</t>
  </si>
  <si>
    <t>みやまえ食堂</t>
  </si>
  <si>
    <t>カラオケ　＆　憩の場　高野</t>
  </si>
  <si>
    <t>旅館　山翠</t>
  </si>
  <si>
    <t>（一財）学びやの里木魂館</t>
  </si>
  <si>
    <t>あそ火の山温泉どんどこ湯　女湯</t>
  </si>
  <si>
    <t>道の駅　阿蘇</t>
  </si>
  <si>
    <t>彦しゃん</t>
  </si>
  <si>
    <t>(有)石本商店</t>
  </si>
  <si>
    <t>菓子工房　にじいろ</t>
  </si>
  <si>
    <t>阿蘇の森</t>
  </si>
  <si>
    <t>さとう酒店</t>
  </si>
  <si>
    <t>茶房　銀星</t>
  </si>
  <si>
    <t>阿蘇農協乳製品加工センター</t>
  </si>
  <si>
    <t>ｔｏｎｔｏｎ</t>
  </si>
  <si>
    <t>おみやげの仲屋</t>
  </si>
  <si>
    <t>おーくら亭</t>
  </si>
  <si>
    <t>お食事べんとう・愛徳</t>
  </si>
  <si>
    <t>軽食・喫茶まどか</t>
  </si>
  <si>
    <t>(株)まるいちや</t>
  </si>
  <si>
    <t>キャラメル　プディング</t>
  </si>
  <si>
    <t>(有)　山一食品</t>
  </si>
  <si>
    <t>四葉会</t>
  </si>
  <si>
    <t>スーパーみつい中松店</t>
  </si>
  <si>
    <t>葉隠館</t>
  </si>
  <si>
    <t>たこやき　フウフウ</t>
  </si>
  <si>
    <t>阿蘇健康火山温泉</t>
  </si>
  <si>
    <t>あそ火の山温泉どんどこ湯　男湯</t>
  </si>
  <si>
    <t>（株）生科研</t>
  </si>
  <si>
    <t>阿蘇カドリー・ドミニオン　乗務員室</t>
  </si>
  <si>
    <t>菜菜</t>
  </si>
  <si>
    <t>ＮＯＫ(株)　熊本事業所　２Ｆ</t>
  </si>
  <si>
    <t>尺間らーめん</t>
  </si>
  <si>
    <t>セブンイレブン阿蘇内牧店</t>
  </si>
  <si>
    <t>ホン子館</t>
  </si>
  <si>
    <t>豆腐小屋</t>
  </si>
  <si>
    <t>大根屋</t>
  </si>
  <si>
    <t>居酒屋　和（なごみ）</t>
  </si>
  <si>
    <t>居酒屋　ひょう吉</t>
  </si>
  <si>
    <t>白水づくし</t>
  </si>
  <si>
    <t>ベリー樹ベリー</t>
  </si>
  <si>
    <t>吉原集会所</t>
  </si>
  <si>
    <t>パンブティック　ボン　グウ</t>
  </si>
  <si>
    <t>寿屋</t>
  </si>
  <si>
    <t>あおぞら食堂</t>
  </si>
  <si>
    <t>山川ＺＥＮＺＯ</t>
  </si>
  <si>
    <t>ＴＩＡＲＡ</t>
  </si>
  <si>
    <t>饅楽</t>
  </si>
  <si>
    <t>乙姫の森</t>
  </si>
  <si>
    <t>角屋つるまちカフェ</t>
  </si>
  <si>
    <t>Ｎカンパニー</t>
  </si>
  <si>
    <t>阿蘇乙姫温泉　湯ら癒ら</t>
  </si>
  <si>
    <t>Ｓｏｉｌ’ｓ　ｃａｆｅ</t>
  </si>
  <si>
    <t>源来軒</t>
  </si>
  <si>
    <t>カフェ＆リサイクルショップ　時代屋</t>
  </si>
  <si>
    <t>マイン</t>
  </si>
  <si>
    <t>株式会社　阿蘇熊牧場</t>
  </si>
  <si>
    <t>ベリーアンドベリー３</t>
  </si>
  <si>
    <t>旅館　南城苑</t>
  </si>
  <si>
    <t>日本料理　向心</t>
  </si>
  <si>
    <t>ペンションむさし</t>
  </si>
  <si>
    <t>NPO法人阿蘇</t>
  </si>
  <si>
    <t>イングリッシュガーデン南阿蘇</t>
  </si>
  <si>
    <t>阿蘇丸漬本舗徳丸漬物</t>
  </si>
  <si>
    <t>新栄荘</t>
  </si>
  <si>
    <t>香辛喫茶Lion Curry</t>
  </si>
  <si>
    <t>お食事のなか田</t>
  </si>
  <si>
    <t>黒柴コーヒー</t>
  </si>
  <si>
    <t>縁屋</t>
  </si>
  <si>
    <t>SOCKET</t>
  </si>
  <si>
    <t>クレープおばさんⅡ</t>
  </si>
  <si>
    <t>山小屋Holahoo</t>
  </si>
  <si>
    <t>やまなか食堂</t>
  </si>
  <si>
    <t>お好み焼き、焼きそば　都一</t>
  </si>
  <si>
    <t>レストランカフェ　グレーテルの森</t>
  </si>
  <si>
    <t>阿蘇中央高等学校売店</t>
  </si>
  <si>
    <t>Aso-ra</t>
  </si>
  <si>
    <t>花の実</t>
  </si>
  <si>
    <t>山小屋Ｈｏｌａｈｏｏ</t>
  </si>
  <si>
    <t>ＲＡＫＡＮ　ＴＡＫＡ</t>
  </si>
  <si>
    <t>ビストロ　モン</t>
  </si>
  <si>
    <t>阿蘇白水温泉</t>
  </si>
  <si>
    <t>阿蘇白水温泉　瑠璃</t>
  </si>
  <si>
    <t>ペンション　響</t>
  </si>
  <si>
    <t>ニコニコ屋</t>
  </si>
  <si>
    <t>ステーキ焼肉の紅花</t>
  </si>
  <si>
    <t>民宿　阿蘇山</t>
  </si>
  <si>
    <t>ペンションあその時計台</t>
  </si>
  <si>
    <t>民宿「乙姫の里」</t>
  </si>
  <si>
    <t>上の小屋カラオケ居酒屋</t>
  </si>
  <si>
    <t>肉の司</t>
  </si>
  <si>
    <t>ＤＥＮＯＲＹ’Ｓ　　ＤＩＮＥＲ</t>
  </si>
  <si>
    <t>山水亭</t>
  </si>
  <si>
    <t>山庵</t>
  </si>
  <si>
    <t>有限会社　原口商店</t>
  </si>
  <si>
    <t>居酒屋　おかめ</t>
  </si>
  <si>
    <t>湯峡の響き優彩</t>
  </si>
  <si>
    <t>ふもと旅館</t>
  </si>
  <si>
    <t>畑暦</t>
  </si>
  <si>
    <t>参拾六番</t>
  </si>
  <si>
    <t>いやしの里　樹やしき</t>
  </si>
  <si>
    <t>阿蘇中央高校蘇岳寮</t>
  </si>
  <si>
    <t>阿蘇中央高校高嶺寮</t>
  </si>
  <si>
    <t>鳥王</t>
  </si>
  <si>
    <t>ダイニングルームパピヨン</t>
  </si>
  <si>
    <t>産庵</t>
  </si>
  <si>
    <t>アミューズメント　＆バー　ＳＹＮ</t>
  </si>
  <si>
    <t>居酒屋　一本</t>
  </si>
  <si>
    <t>ＢＥＡＲ（ベア）</t>
  </si>
  <si>
    <t>ａｉ</t>
  </si>
  <si>
    <t>はくすいのおやつ</t>
  </si>
  <si>
    <t>たんぽぽハウス</t>
  </si>
  <si>
    <t>ぽっぽショップ</t>
  </si>
  <si>
    <t>禪墅</t>
  </si>
  <si>
    <t>（有）大福寿司</t>
  </si>
  <si>
    <t>えびすぱーな阿蘇店　惣菜部</t>
  </si>
  <si>
    <t>阿蘇小国郷加工所</t>
  </si>
  <si>
    <t>「ほったて小屋」　田舎料理研究所</t>
  </si>
  <si>
    <t>阿蘇中央病院売店</t>
  </si>
  <si>
    <t>鎌倉商店</t>
  </si>
  <si>
    <t>阿蘇プラザホテル売店</t>
  </si>
  <si>
    <t>北山レストラン</t>
  </si>
  <si>
    <t>しあわせくらぶ</t>
  </si>
  <si>
    <t>阿里美</t>
  </si>
  <si>
    <t>旅館　伊織</t>
  </si>
  <si>
    <t>ホームワイド阿蘇店</t>
  </si>
  <si>
    <t>一の宮直売所「四季彩いちのみや」</t>
  </si>
  <si>
    <t>阿蘇町食材センタ－</t>
  </si>
  <si>
    <t>まんまミーア！</t>
  </si>
  <si>
    <t>水の里</t>
  </si>
  <si>
    <t>おたふくや</t>
  </si>
  <si>
    <t>西林</t>
  </si>
  <si>
    <t>オヒツ</t>
  </si>
  <si>
    <t>かさ屋</t>
  </si>
  <si>
    <t>えがしゃん</t>
  </si>
  <si>
    <t>白水村物産館　自然庵</t>
  </si>
  <si>
    <t>水加工場　はくすい</t>
  </si>
  <si>
    <t>東海大学　農学部</t>
  </si>
  <si>
    <t>市原食料品店</t>
  </si>
  <si>
    <t>志賀商店</t>
  </si>
  <si>
    <t>株式会社　ＮＯＫサービス阿蘇現場事務所横</t>
  </si>
  <si>
    <t>道の駅阿蘇　店頭</t>
  </si>
  <si>
    <t>アパレボ</t>
  </si>
  <si>
    <t>阿蘇乃やまぼうし</t>
  </si>
  <si>
    <t>風のテラス　古天神</t>
  </si>
  <si>
    <t>ペンション　ハウディ</t>
  </si>
  <si>
    <t>秦精肉店</t>
  </si>
  <si>
    <t>ＰＯＰＳ</t>
  </si>
  <si>
    <t>蔵 Cafe &amp; ぎゃらりぃ野いばらの実</t>
  </si>
  <si>
    <t>阿蘇食品バイパス店</t>
  </si>
  <si>
    <t>ボン</t>
  </si>
  <si>
    <t>いとう旅館</t>
  </si>
  <si>
    <t>豊作市場</t>
  </si>
  <si>
    <t>岳湯地獄谷温泉天句松裕花</t>
  </si>
  <si>
    <t>ナイトスポット翡翠</t>
  </si>
  <si>
    <t>おぐに天然食ほこすぎ</t>
  </si>
  <si>
    <t>黒渕農産加工所</t>
  </si>
  <si>
    <t>髙野漬物店</t>
  </si>
  <si>
    <t>阿蘇中央高校内売店</t>
  </si>
  <si>
    <t>ゆめおぐに</t>
  </si>
  <si>
    <t>総合物産館</t>
  </si>
  <si>
    <t>マルミヤストア小国店</t>
  </si>
  <si>
    <t>阿蘇やまなみﾘｿﾞｰﾄﾎﾃﾙ&amp;ｺﾞﾙﾌ倶楽部</t>
  </si>
  <si>
    <t>白水乃蔵　うまやす食堂</t>
  </si>
  <si>
    <t>食舎山宴</t>
  </si>
  <si>
    <t>ペンション　マチス</t>
  </si>
  <si>
    <t>阿蘇お猿の里猿まわし劇場</t>
  </si>
  <si>
    <t>村谷豆腐店</t>
  </si>
  <si>
    <t>奥阿蘇物産館</t>
  </si>
  <si>
    <t>ペンション　くりーむはうす</t>
  </si>
  <si>
    <t>（有）旅館丸正</t>
  </si>
  <si>
    <t>えびすぱーな阿蘇店</t>
  </si>
  <si>
    <t>えびすぱーな阿蘇店　鮮魚部</t>
  </si>
  <si>
    <t>有限会社　木之内農園</t>
  </si>
  <si>
    <t>株式会社うちだ自然農場小国工場</t>
  </si>
  <si>
    <t>カフェレストラン　ウィッシュボーン</t>
  </si>
  <si>
    <t>TAKAraMORI</t>
  </si>
  <si>
    <t>レトロ昭和館</t>
  </si>
  <si>
    <t>megmifarm vegan baker</t>
  </si>
  <si>
    <t>サンサン　下野店</t>
  </si>
  <si>
    <t>まつぼり亭</t>
  </si>
  <si>
    <t>Danke（ダンケ）</t>
  </si>
  <si>
    <t>ICHI5MONE</t>
  </si>
  <si>
    <t>カラオケ喫茶　花しのぶ</t>
  </si>
  <si>
    <t>Sunny　Place</t>
  </si>
  <si>
    <t>阿蘇広域消防本部</t>
  </si>
  <si>
    <t>からあげ聖林</t>
  </si>
  <si>
    <t>だいこんや</t>
  </si>
  <si>
    <t>珈琲館　美しの森</t>
  </si>
  <si>
    <t>南阿蘇命水</t>
  </si>
  <si>
    <t>ゼロカフェ</t>
  </si>
  <si>
    <t>フラワー</t>
  </si>
  <si>
    <t>津田グリーンサービス</t>
  </si>
  <si>
    <t>しあわせマルシェ</t>
  </si>
  <si>
    <t>阿蘇小国ジャージーファーム</t>
  </si>
  <si>
    <t>まったりぃな</t>
  </si>
  <si>
    <t>モンテ内牧</t>
  </si>
  <si>
    <t>ＪＡ阿蘇阿蘇町支部女性部加工所</t>
  </si>
  <si>
    <t>チャイ屋あさやん</t>
  </si>
  <si>
    <t>桂華園</t>
  </si>
  <si>
    <t>ギャラリー北里</t>
  </si>
  <si>
    <t>めるころパン工房</t>
  </si>
  <si>
    <t>にのず　だいなーＮｉｎｏ’ｓ　ＤＩＮＥＲ</t>
  </si>
  <si>
    <t>白水乃蔵</t>
  </si>
  <si>
    <t>くぎの山水苑</t>
  </si>
  <si>
    <t>がね政</t>
  </si>
  <si>
    <t>扇</t>
  </si>
  <si>
    <t>ペンション　夢林檎</t>
  </si>
  <si>
    <t>ペンション　アリスのシャンピニオン</t>
  </si>
  <si>
    <t>たこ焼　八ちゃん</t>
  </si>
  <si>
    <t>あそ逍遙亭</t>
  </si>
  <si>
    <t>Aso Country Life 六月の風</t>
  </si>
  <si>
    <t>ペンションばあどこーる</t>
  </si>
  <si>
    <t>ペンション山林舎</t>
  </si>
  <si>
    <t>ネコックス</t>
  </si>
  <si>
    <t>ほっともっと亭高森町店</t>
  </si>
  <si>
    <t>小杉庵</t>
  </si>
  <si>
    <t>食事処　旨乃蔵</t>
  </si>
  <si>
    <t>アスペクタ　クラブハウス</t>
  </si>
  <si>
    <t>夢龍胆</t>
  </si>
  <si>
    <t>マルキン食品株式会社阿蘇工場</t>
  </si>
  <si>
    <t>あっぷるみんと</t>
  </si>
  <si>
    <t>六地蔵</t>
  </si>
  <si>
    <t>産山購買店舗</t>
  </si>
  <si>
    <t>合名会社　志賀食品</t>
  </si>
  <si>
    <t>あそ兵衛</t>
  </si>
  <si>
    <t>レストラン　プチトマト</t>
  </si>
  <si>
    <t>カレーの店　葡萄の木</t>
  </si>
  <si>
    <t>和</t>
  </si>
  <si>
    <t>トレパッソtre passo</t>
  </si>
  <si>
    <t>山しのぶ</t>
  </si>
  <si>
    <t>流憩園</t>
  </si>
  <si>
    <t>有限会社　旅館美里</t>
  </si>
  <si>
    <t>魚天</t>
  </si>
  <si>
    <t>ペンション阿蘇峰オ－ベルジュ・ノベンバー</t>
  </si>
  <si>
    <t>合資会社　泉屋旅館</t>
  </si>
  <si>
    <t>彩の庄</t>
  </si>
  <si>
    <t>旅館　心乃間間</t>
  </si>
  <si>
    <t>阿蘇内牧カレー屋Ｂａｔｈ（バス）</t>
  </si>
  <si>
    <t>阿蘇お菓子工房たのや</t>
  </si>
  <si>
    <t>よしえちゃん蛸焼き</t>
  </si>
  <si>
    <t>アートキャンディ株式会社熊本工場</t>
  </si>
  <si>
    <t>あそ路</t>
  </si>
  <si>
    <t>キルプ書房</t>
  </si>
  <si>
    <t>ローソン阿蘇高森店</t>
  </si>
  <si>
    <t>ローソン阿蘇高森町</t>
  </si>
  <si>
    <t>百姓や</t>
  </si>
  <si>
    <t>スナック　ピアス</t>
  </si>
  <si>
    <t>スナック　Ｒｏｕｇｅ</t>
  </si>
  <si>
    <t>七福醤油店</t>
  </si>
  <si>
    <t>小国郷ピクルス本店</t>
  </si>
  <si>
    <t>バーガーショップ</t>
  </si>
  <si>
    <t>おしま屋</t>
  </si>
  <si>
    <t>ギャラリー・カフェ　杜</t>
  </si>
  <si>
    <t>飲食店　美智子</t>
  </si>
  <si>
    <t>ドラッグコスモス内牧店</t>
  </si>
  <si>
    <t>スーパードラッグコスモス高森店</t>
  </si>
  <si>
    <t>あその旅宿　鷹の庄</t>
  </si>
  <si>
    <t>順ちゃん家のお漬物</t>
  </si>
  <si>
    <t>クリフ　クバーノ</t>
  </si>
  <si>
    <t>阿蘇医療センター売店</t>
  </si>
  <si>
    <t>CALM　BURN</t>
  </si>
  <si>
    <t>みっちゃんの手づくりこんにゃく</t>
  </si>
  <si>
    <t>コッコローチキン</t>
  </si>
  <si>
    <t>白川水源交流館</t>
  </si>
  <si>
    <t>マルキン食品株式会社　阿蘇工場</t>
  </si>
  <si>
    <t>ＲＩＬＹ</t>
  </si>
  <si>
    <t>瀬の本高原ホテル</t>
  </si>
  <si>
    <t>有限会社　藤屋観光</t>
  </si>
  <si>
    <t>Ｃａｆｅ　ａｎｄ　ｒｅｓｔ　ＨｏＫａＲｉ</t>
  </si>
  <si>
    <t>弁当・鉢盛り　つるかめ</t>
  </si>
  <si>
    <t>和み食堂</t>
  </si>
  <si>
    <t>スーパーみやはら　内牧店</t>
  </si>
  <si>
    <t>春牧農場　畜産実験室</t>
  </si>
  <si>
    <t>憩い家　楽庵</t>
  </si>
  <si>
    <t>inn NOSHIYU</t>
  </si>
  <si>
    <t>瀬の本レストハウス</t>
  </si>
  <si>
    <t>Bar wings</t>
  </si>
  <si>
    <t>珈琲と紅茶　瑞季</t>
  </si>
  <si>
    <t>まかない家 Ｍａｔｓｕ</t>
  </si>
  <si>
    <t>おがた商店</t>
  </si>
  <si>
    <t>ダンデライオン</t>
  </si>
  <si>
    <t>寿司　ひろた</t>
  </si>
  <si>
    <t>泰山荘</t>
  </si>
  <si>
    <t>大観荘</t>
  </si>
  <si>
    <t>南冷菓店</t>
  </si>
  <si>
    <t>さんすい</t>
  </si>
  <si>
    <t>ペンション　ロワ</t>
  </si>
  <si>
    <t>オムロン阿蘇</t>
  </si>
  <si>
    <t>リッチモンドベーカリー</t>
  </si>
  <si>
    <t>味秀</t>
  </si>
  <si>
    <t>アソ　マーボー</t>
  </si>
  <si>
    <t>スナック　花音</t>
  </si>
  <si>
    <t>湧水かんざらしの店　結</t>
  </si>
  <si>
    <t>コーヒースナックピエロ</t>
  </si>
  <si>
    <t>離れ宿　山咲</t>
  </si>
  <si>
    <t>有限会社西原味千</t>
  </si>
  <si>
    <t>寿司　暫</t>
  </si>
  <si>
    <t>あつまる阿蘇高原ホテル</t>
  </si>
  <si>
    <t>大観峯茶店</t>
  </si>
  <si>
    <t>めし屋　おふくろ</t>
  </si>
  <si>
    <t>樋口菓子舗</t>
  </si>
  <si>
    <t>キャラメルプディング</t>
  </si>
  <si>
    <t>なの花工房</t>
  </si>
  <si>
    <t>真原豆腐</t>
  </si>
  <si>
    <t>緒方豆腐店</t>
  </si>
  <si>
    <t>中川本店</t>
  </si>
  <si>
    <t>宇都宮精肉店</t>
  </si>
  <si>
    <t>森本青果食品</t>
  </si>
  <si>
    <t>波居原加工所</t>
  </si>
  <si>
    <t>ローソン阿蘇内牧店</t>
  </si>
  <si>
    <t>杉田商店</t>
  </si>
  <si>
    <t>熊本ヤクルト（株）阿蘇センター</t>
  </si>
  <si>
    <t>つけもの処　健蔵</t>
  </si>
  <si>
    <t>よろずや売店</t>
  </si>
  <si>
    <t>九十九</t>
  </si>
  <si>
    <t>（資）平野商店</t>
  </si>
  <si>
    <t>高橋酒店</t>
  </si>
  <si>
    <t>御宿小笠原</t>
  </si>
  <si>
    <t>ダイレックス阿蘇店</t>
  </si>
  <si>
    <t>上妻</t>
  </si>
  <si>
    <t>菓匠　「風」</t>
  </si>
  <si>
    <t>ふしぎな木の実</t>
  </si>
  <si>
    <t>ふるさと</t>
  </si>
  <si>
    <t>阿蘇お菓子工房　たのや</t>
  </si>
  <si>
    <t>木村豆腐店</t>
  </si>
  <si>
    <t>くつろぎと料理の宿reshuku　森のレンガ館</t>
  </si>
  <si>
    <t>南阿蘇久木野旅館・竹楽亭</t>
  </si>
  <si>
    <t>高森田楽保存会</t>
  </si>
  <si>
    <t>小麦亭</t>
  </si>
  <si>
    <t>御食事処　忠　ＮＡＲＩ</t>
  </si>
  <si>
    <t>阿蘇ハイランドゴルフコース茶店</t>
  </si>
  <si>
    <t>きよらカァサ</t>
  </si>
  <si>
    <t>近江屋</t>
  </si>
  <si>
    <t>キタマル</t>
  </si>
  <si>
    <t>石田商店</t>
  </si>
  <si>
    <t>お宿　華坊</t>
  </si>
  <si>
    <t>阿蘇NOK株式会社</t>
  </si>
  <si>
    <t>ホテル角萬</t>
  </si>
  <si>
    <t>白菊</t>
  </si>
  <si>
    <t>木工房　菜の花</t>
  </si>
  <si>
    <t>sputnik</t>
  </si>
  <si>
    <t>自然健康館</t>
  </si>
  <si>
    <t>ワンCAFFE</t>
  </si>
  <si>
    <t>スナック　koyuki</t>
  </si>
  <si>
    <t>ナポレオン内牧店</t>
  </si>
  <si>
    <t>熊本NOK　株式会社</t>
  </si>
  <si>
    <t>旅籠　静和</t>
  </si>
  <si>
    <t>壱の蔵</t>
  </si>
  <si>
    <t>スナック　HALIKA</t>
  </si>
  <si>
    <t>田野豆腐店</t>
  </si>
  <si>
    <t>komeko</t>
  </si>
  <si>
    <t>くぬぎの郷</t>
  </si>
  <si>
    <t>あそ望の郷くぎの</t>
  </si>
  <si>
    <t>神戸蛸焼</t>
  </si>
  <si>
    <t>食堂　すぴいかん。</t>
  </si>
  <si>
    <t>Water Forest</t>
  </si>
  <si>
    <t>南阿蘇菓子処　蘇水</t>
  </si>
  <si>
    <t>グリル　ド　加藤</t>
  </si>
  <si>
    <t>永野農園</t>
  </si>
  <si>
    <t>熊本シール工業（株）</t>
  </si>
  <si>
    <t>あつまる阿蘇赤水ゴルフ倶楽部（インスタート）</t>
  </si>
  <si>
    <t>ひぐま食堂</t>
  </si>
  <si>
    <t>花カフェ</t>
  </si>
  <si>
    <t>蕎麦処　阿蘇の風</t>
  </si>
  <si>
    <t>自然派ソフト</t>
  </si>
  <si>
    <t>Ｂｒｏｗｎｉｅ</t>
  </si>
  <si>
    <t>居酒屋　よりみち</t>
  </si>
  <si>
    <t>東京応化工業（株）　阿蘇工場</t>
  </si>
  <si>
    <t>南阿蘇珈琲</t>
  </si>
  <si>
    <t>おふくろ亭</t>
  </si>
  <si>
    <t>有限会社　親和苑</t>
  </si>
  <si>
    <t>セコム　ＨＤセンター阿蘇</t>
  </si>
  <si>
    <t>熊本　クリスマス　ナイトアット　ジ　オペラ</t>
  </si>
  <si>
    <t>山本商店</t>
  </si>
  <si>
    <t>水源茶屋</t>
  </si>
  <si>
    <t>（株）うぶやま牧場</t>
  </si>
  <si>
    <t>高森田楽の里</t>
  </si>
  <si>
    <t>（有）河津商店</t>
  </si>
  <si>
    <t>小国郷地区農産物直売・食材供給施設</t>
  </si>
  <si>
    <t>阿蘇百姓村</t>
  </si>
  <si>
    <t>ドラッグコスモス高森店</t>
  </si>
  <si>
    <t>山部こうじ屋</t>
  </si>
  <si>
    <t>朝日屋精肉店</t>
  </si>
  <si>
    <t>（菓）A&amp;S</t>
  </si>
  <si>
    <t>あその味家</t>
  </si>
  <si>
    <t>サウンドパラダイス</t>
  </si>
  <si>
    <t>内田農機商会</t>
  </si>
  <si>
    <t>みやげ処　町屋</t>
  </si>
  <si>
    <t>下城商店</t>
  </si>
  <si>
    <t>山みず木</t>
  </si>
  <si>
    <t>しょうちゃん</t>
  </si>
  <si>
    <t>食工房　あだち亭</t>
  </si>
  <si>
    <t>松石庵</t>
  </si>
  <si>
    <t>家庭菜園</t>
  </si>
  <si>
    <t>パン家　こはるび</t>
  </si>
  <si>
    <t>（一財）学びやの里　食と健康の交流館北里バラン</t>
  </si>
  <si>
    <t>（有）　米屋旅館</t>
  </si>
  <si>
    <t>イヴ</t>
  </si>
  <si>
    <t>外輪</t>
  </si>
  <si>
    <t>（株）亀井ランチ　堀場エステック店</t>
  </si>
  <si>
    <t>旅館にしむら</t>
  </si>
  <si>
    <t>農産物販売所　八菜家</t>
  </si>
  <si>
    <t>福一らーめん小国店</t>
  </si>
  <si>
    <t>スナック　華</t>
  </si>
  <si>
    <t>新明館</t>
  </si>
  <si>
    <t>ジョイフル阿蘇一の宮店</t>
  </si>
  <si>
    <t>杖立渓流の宿大自然　喫茶コーナー</t>
  </si>
  <si>
    <t>阿蘇トルティキッチン</t>
  </si>
  <si>
    <t>悠遊荘</t>
  </si>
  <si>
    <t>来来</t>
  </si>
  <si>
    <t>杖立渓流の宿大自然</t>
  </si>
  <si>
    <t>そば屋　沙羅</t>
  </si>
  <si>
    <t>ＲＩＣマートはくすい</t>
  </si>
  <si>
    <t>合資会社　蘇山郷</t>
  </si>
  <si>
    <t>久木野パークゴルフ場</t>
  </si>
  <si>
    <t>ゼロファーマーズ</t>
  </si>
  <si>
    <t>株式会社うぶやま牧場</t>
  </si>
  <si>
    <t>バー　シルバーレイン</t>
  </si>
  <si>
    <t>焼とり　将門</t>
  </si>
  <si>
    <t>湯宿小国のオーベルジュわいた館</t>
  </si>
  <si>
    <t>ブラッセリーラシュレ</t>
  </si>
  <si>
    <t>にし原</t>
  </si>
  <si>
    <t>旅館湯の迫</t>
  </si>
  <si>
    <t>双葉屋</t>
  </si>
  <si>
    <t>阿蘇e大地</t>
  </si>
  <si>
    <t>花水木</t>
  </si>
  <si>
    <t>こま糸</t>
  </si>
  <si>
    <t>くまもと和ぎゅう　まつおか</t>
  </si>
  <si>
    <t>リストランテ　ロッリビアンカ</t>
  </si>
  <si>
    <t>チャフェ</t>
  </si>
  <si>
    <t>カラオケ　スナック　R</t>
  </si>
  <si>
    <t>デュッセル</t>
  </si>
  <si>
    <t>こんがりパン屋さん</t>
  </si>
  <si>
    <t>杖バー</t>
  </si>
  <si>
    <t>魚屋こうちゃん</t>
  </si>
  <si>
    <t>黒川荘</t>
  </si>
  <si>
    <t>旬鮮　あじわい館</t>
  </si>
  <si>
    <t>あじわい館</t>
  </si>
  <si>
    <t>南阿蘇そば道場</t>
  </si>
  <si>
    <t>食事処　あじわい館</t>
  </si>
  <si>
    <t>Ｋｉｎｏ（キノ）</t>
  </si>
  <si>
    <t>地獄温泉清風荘売店</t>
  </si>
  <si>
    <t>地獄温泉清風荘</t>
  </si>
  <si>
    <t>ローソン阿蘇一の宮店</t>
  </si>
  <si>
    <t>ヒライ阿蘇高森店</t>
  </si>
  <si>
    <t>ファミリーマート阿蘇白水店</t>
  </si>
  <si>
    <t>住宅型有料老人ホーム満寿苑</t>
  </si>
  <si>
    <t>ペンションウィンディ・アンブレラ</t>
  </si>
  <si>
    <t>障害者作業所「夢屋」</t>
  </si>
  <si>
    <t>ｋｏｍｉｃｈｉ</t>
  </si>
  <si>
    <t>生タピオカLEO</t>
  </si>
  <si>
    <t>イロナキカゼ</t>
  </si>
  <si>
    <t>葵食堂</t>
  </si>
  <si>
    <t>minaaso マルデン</t>
  </si>
  <si>
    <t>松雲</t>
  </si>
  <si>
    <t>禅閤</t>
  </si>
  <si>
    <t>ひろ子屋</t>
  </si>
  <si>
    <t>オーベルジュ　森のアトリエ</t>
  </si>
  <si>
    <t>ｏｒｇａｎｉｃ　ｒｅｓｔａｕｒａｎｔ　ａｒ</t>
  </si>
  <si>
    <t>ウィンディアンブレラ</t>
  </si>
  <si>
    <t>（有）みやもと</t>
  </si>
  <si>
    <t>レストラン「火星」</t>
  </si>
  <si>
    <t>日本料理さか本</t>
  </si>
  <si>
    <t>珈琲館　花いちもんめ</t>
  </si>
  <si>
    <t>御食事処笑美</t>
  </si>
  <si>
    <t>ドラッグストア　マツモトキヨシ　一の宮店</t>
  </si>
  <si>
    <t>水源</t>
  </si>
  <si>
    <t>コーヒープラザイースト</t>
  </si>
  <si>
    <t>就労支援センター　陽なたぼっこ</t>
  </si>
  <si>
    <t>山村商店</t>
  </si>
  <si>
    <t>佐藤酒店</t>
  </si>
  <si>
    <t>嶋田豆腐店</t>
  </si>
  <si>
    <t>梅林湖</t>
  </si>
  <si>
    <t>阿蘇ビーフショップ小次郎渕</t>
  </si>
  <si>
    <t>蘇山郷</t>
  </si>
  <si>
    <t>宮本酒店</t>
  </si>
  <si>
    <t>旭屋</t>
  </si>
  <si>
    <t>江藤商店</t>
  </si>
  <si>
    <t>下明里地区構造改善センター</t>
  </si>
  <si>
    <t>阿蘇りんどう食品</t>
  </si>
  <si>
    <t>（資）江藤加工食品</t>
  </si>
  <si>
    <t>（有）ニュー草千里</t>
  </si>
  <si>
    <t>松園</t>
  </si>
  <si>
    <t>縄文コーヒー</t>
  </si>
  <si>
    <t>睦美会</t>
  </si>
  <si>
    <t>阿蘇の司ボア－ルコンビニエンス</t>
  </si>
  <si>
    <t>山さくら</t>
  </si>
  <si>
    <t>大阿蘇レストラン</t>
  </si>
  <si>
    <t>谷﨑商店</t>
  </si>
  <si>
    <t>②株式会社NOKサービス阿蘇</t>
  </si>
  <si>
    <t>①株式会社NOKサービス阿蘇</t>
  </si>
  <si>
    <t>かんぽの宿（阿蘇）</t>
  </si>
  <si>
    <t>藤川牛乳店</t>
  </si>
  <si>
    <t>有限会社　おじさん農場</t>
  </si>
  <si>
    <t>木村酒店</t>
  </si>
  <si>
    <t>鶴屋商店</t>
  </si>
  <si>
    <t>つるや商店</t>
  </si>
  <si>
    <t>けやき工房</t>
  </si>
  <si>
    <t>たくもと小児科クリニック</t>
  </si>
  <si>
    <t>丸山こんにゃく</t>
  </si>
  <si>
    <t>葉な木</t>
  </si>
  <si>
    <t>熊本県立阿蘇中央高等学校阿蘇清峰校舎</t>
  </si>
  <si>
    <t>れいわマルシェ</t>
  </si>
  <si>
    <t>Cafe Bar Eden（カフェバーエデン）</t>
  </si>
  <si>
    <t>二宮商店</t>
  </si>
  <si>
    <t>有限会社　高森田楽村</t>
  </si>
  <si>
    <t>友（ゆう）</t>
  </si>
  <si>
    <t>民宿西原</t>
  </si>
  <si>
    <t>山荘根子岳山想</t>
  </si>
  <si>
    <t>ペンション　フラワーガーデン</t>
  </si>
  <si>
    <t>新西丸屋</t>
  </si>
  <si>
    <t>草村商店</t>
  </si>
  <si>
    <t>嶋田商店</t>
  </si>
  <si>
    <t>宮田屋商店</t>
  </si>
  <si>
    <t>うぶやまパークゴルフ場</t>
  </si>
  <si>
    <t>そらふねの桟橋</t>
  </si>
  <si>
    <t>メモリー</t>
  </si>
  <si>
    <t>ギャラリーカフェAZUL（アスール）</t>
  </si>
  <si>
    <t>布田の庄</t>
  </si>
  <si>
    <t>たしろや</t>
  </si>
  <si>
    <t>スナック　くおん</t>
  </si>
  <si>
    <t>ペンション　ルミナス</t>
  </si>
  <si>
    <t>ペンション木の実</t>
  </si>
  <si>
    <t>ペンションふらいんぐＪＥＥＰ</t>
  </si>
  <si>
    <t>Zack 　Balan</t>
  </si>
  <si>
    <t>ふわら</t>
  </si>
  <si>
    <t>Ｃａｆｅ　璃庵－りあん－</t>
  </si>
  <si>
    <t>竹乃家</t>
  </si>
  <si>
    <t>すいせん</t>
  </si>
  <si>
    <t>うどん家あそ</t>
  </si>
  <si>
    <t>いちご園食事どころ</t>
  </si>
  <si>
    <t>カフェ　山猫軒</t>
  </si>
  <si>
    <t>家巣か農家</t>
  </si>
  <si>
    <t>喜多食品</t>
  </si>
  <si>
    <t>しうち</t>
  </si>
  <si>
    <t>らくのうマザーズ　阿蘇ミルク牧場　「ミルク市場」</t>
  </si>
  <si>
    <t>たわら屋</t>
  </si>
  <si>
    <t>フードヒル　ナウシカ</t>
  </si>
  <si>
    <t>田野製菓店</t>
  </si>
  <si>
    <t>りんどう花房</t>
  </si>
  <si>
    <t>手打ちそば　美原</t>
  </si>
  <si>
    <t>ドライブイン水源</t>
  </si>
  <si>
    <t>滝室観光（有）</t>
  </si>
  <si>
    <t>「いまよし」</t>
  </si>
  <si>
    <t>ゆけむり工房</t>
  </si>
  <si>
    <t>離れ宿山咲</t>
  </si>
  <si>
    <t>まかない家ＭＡＴＳＵ内ＮＩＫＯＲＩ</t>
  </si>
  <si>
    <t>株式会社　帆山亭</t>
  </si>
  <si>
    <t>平野食料品店</t>
  </si>
  <si>
    <t>きよらカアサ</t>
  </si>
  <si>
    <t>やまなか</t>
  </si>
  <si>
    <t>肉のフジモト</t>
  </si>
  <si>
    <t>お宿　玄河</t>
  </si>
  <si>
    <t>旅館　わかば</t>
  </si>
  <si>
    <t>志津の宿</t>
  </si>
  <si>
    <t>茶菓房　林檎の樹</t>
  </si>
  <si>
    <t>杯盤酒肴　祝家</t>
  </si>
  <si>
    <t>あか牛丼　いわさき</t>
  </si>
  <si>
    <t>いわはし</t>
  </si>
  <si>
    <t>ジェラトヒルトン</t>
  </si>
  <si>
    <t>長谷部農園</t>
  </si>
  <si>
    <t>たしろ店</t>
  </si>
  <si>
    <t>佐藤食料品店</t>
  </si>
  <si>
    <t>有限会社　小林製菓　リフレッシュメンツ</t>
  </si>
  <si>
    <t>田上商店</t>
  </si>
  <si>
    <t>Ｒｅｆｒｅｓｈ　Ｍｅｎｔリフレッシュ　メンツ</t>
  </si>
  <si>
    <t>手打　そば巴</t>
  </si>
  <si>
    <t>有限会社　秋吉葬祭</t>
  </si>
  <si>
    <t>中島商店</t>
  </si>
  <si>
    <t>あそら食堂</t>
  </si>
  <si>
    <t>赤牛大王</t>
  </si>
  <si>
    <t>シグナル</t>
  </si>
  <si>
    <t>炭火焼　こすぎ</t>
  </si>
  <si>
    <t>ＣＡＬＭ　ＢＵＲＮ</t>
  </si>
  <si>
    <t>ハーモニー１号店（本店）</t>
  </si>
  <si>
    <t>ハーモニー２号店（ダイレックス前）</t>
  </si>
  <si>
    <t>ウィルアークス</t>
  </si>
  <si>
    <t>食堂こまつ</t>
  </si>
  <si>
    <t>ふるさと食堂</t>
  </si>
  <si>
    <t>小野商店</t>
  </si>
  <si>
    <t>ｌｏｕｎｇｅ　Ｈａｖｅｎ</t>
  </si>
  <si>
    <t>白玉っ子甘味茶屋</t>
  </si>
  <si>
    <t>馬方そば屋</t>
  </si>
  <si>
    <t>阿蘇やまなみﾘｿﾞｰﾄﾎﾃﾙ&amp;ｺﾞﾙﾌ倶楽部１３F　展望レストラン</t>
  </si>
  <si>
    <t>阿蘇やまなみﾘｿﾞｰﾄﾎﾃﾙ&amp;ｺﾞﾙﾌ倶楽部ゴルフフレンド　メイン厨房</t>
  </si>
  <si>
    <t>阿蘇やまなみﾘｿﾞｰﾄﾎﾃﾙ&amp;ｺﾞﾙﾌ倶楽部コーヒーラウンジ　スコットランド</t>
  </si>
  <si>
    <t>えんしゃん坂（栄師庵坂）</t>
  </si>
  <si>
    <t>いこい旅館</t>
  </si>
  <si>
    <t>エムエフエス株式会社阿蘇店</t>
  </si>
  <si>
    <t>園田商店</t>
  </si>
  <si>
    <t>ヒバリカフェ</t>
  </si>
  <si>
    <t>たこやき福ふく</t>
  </si>
  <si>
    <t>武田製菓</t>
  </si>
  <si>
    <t>熊本NOK（株）第一工場</t>
  </si>
  <si>
    <t>熊本NOK（株）本社</t>
  </si>
  <si>
    <t>こども食堂　ぶどうの木</t>
  </si>
  <si>
    <t>やまなみキムチ工房</t>
  </si>
  <si>
    <t>グラン・ドーマ　南阿蘇</t>
  </si>
  <si>
    <t>柴田商店</t>
  </si>
  <si>
    <t>ふれあい</t>
  </si>
  <si>
    <t>さかたや</t>
  </si>
  <si>
    <t>今金　仕出し店</t>
  </si>
  <si>
    <t>いまきん食堂</t>
  </si>
  <si>
    <t>いまきん</t>
  </si>
  <si>
    <t>森本かしわ店</t>
  </si>
  <si>
    <t>お食事喫茶キッチン．クニ</t>
  </si>
  <si>
    <t>阿蘇医療センター　自販機コーナー</t>
  </si>
  <si>
    <t>（有）河津工業</t>
  </si>
  <si>
    <t>桐原商店</t>
  </si>
  <si>
    <t>スーパーみやはら内牧店</t>
  </si>
  <si>
    <t>阿蘇医療センター　レストランおれんじ</t>
  </si>
  <si>
    <t>万福小屋　どんぶらこ</t>
  </si>
  <si>
    <t>黒川温泉　湯音</t>
  </si>
  <si>
    <t>滝つぼ温泉　花風月</t>
  </si>
  <si>
    <t>御宿　小笠原</t>
  </si>
  <si>
    <t>然Ｓｈｏｐ＆Ｃａｆｅ</t>
  </si>
  <si>
    <t>Ｎｙｉｍａ　（ニマ）</t>
  </si>
  <si>
    <t>二番館</t>
  </si>
  <si>
    <t>Ｃａｆｅ　Ａｎｚｕ</t>
  </si>
  <si>
    <t>阿蘇ファーム・グルメ牧場</t>
  </si>
  <si>
    <t>中村酒店</t>
  </si>
  <si>
    <t>金時　売店</t>
  </si>
  <si>
    <t>ｏｌｍｏ　ｃｏｐｐｉａ</t>
  </si>
  <si>
    <t>有限会社　誠食品</t>
  </si>
  <si>
    <t>山鳥の森キャンプ場</t>
  </si>
  <si>
    <t>旅館　大阿蘇</t>
  </si>
  <si>
    <t>農家レストラン　山吹　（観音の台）</t>
  </si>
  <si>
    <t>御湯船温泉館</t>
  </si>
  <si>
    <t>中江神楽殿</t>
  </si>
  <si>
    <t>産山村特産品開発センター</t>
  </si>
  <si>
    <t>あそ望の郷くぎの　あじわい館</t>
  </si>
  <si>
    <t>河路屋饅頭</t>
  </si>
  <si>
    <t>たかみや商店</t>
  </si>
  <si>
    <t>河路饅頭</t>
  </si>
  <si>
    <t>オ－ベルジュ　森のアトリエ</t>
  </si>
  <si>
    <t>丸福高森店</t>
  </si>
  <si>
    <t>ヒライ　西原店</t>
  </si>
  <si>
    <t>甘味喫茶喜郷</t>
  </si>
  <si>
    <t>株式会社　菊池食品</t>
  </si>
  <si>
    <t>阿蘇丸漬本舗　とくまる食堂</t>
  </si>
  <si>
    <t>阿蘇火山博物館</t>
  </si>
  <si>
    <t>阿蘇温泉病院売店</t>
  </si>
  <si>
    <t>清ちゃんの漬物</t>
  </si>
  <si>
    <t>かまど</t>
  </si>
  <si>
    <t>木郷滝自然つりセンター</t>
  </si>
  <si>
    <t>蕎麦工房　まつ田</t>
  </si>
  <si>
    <t>お惣菜の店</t>
  </si>
  <si>
    <t>山帰来</t>
  </si>
  <si>
    <t>グリーンカルデラ</t>
  </si>
  <si>
    <t>阿蘇　丸福</t>
  </si>
  <si>
    <t>はなむら</t>
  </si>
  <si>
    <t>有限会社　蕎麦菜</t>
  </si>
  <si>
    <t>味処なか</t>
  </si>
  <si>
    <t>ふれあい　さんこう</t>
  </si>
  <si>
    <t>（有）旅館美里</t>
  </si>
  <si>
    <t>ｃｕｉｓｉｎｅ駱駝</t>
  </si>
  <si>
    <t>ペンションおれんじびーる</t>
  </si>
  <si>
    <t>Ｙショップ茂田</t>
  </si>
  <si>
    <t>葉祥明　阿蘇高原絵本美術館</t>
  </si>
  <si>
    <t>ｄａｎｄｅ　ｌｉｏｎ（ダンデリオン）</t>
  </si>
  <si>
    <t>ダイレックス小国店</t>
  </si>
  <si>
    <t>和の花</t>
  </si>
  <si>
    <t>豊礼の宿</t>
  </si>
  <si>
    <t>長谷部商店</t>
  </si>
  <si>
    <t>栃木温泉旅館朝陽</t>
  </si>
  <si>
    <t>一丸食堂</t>
  </si>
  <si>
    <t>ぷくぷく</t>
  </si>
  <si>
    <t>オリーブの樹</t>
  </si>
  <si>
    <t>（資）泉屋旅館</t>
  </si>
  <si>
    <t>果林</t>
  </si>
  <si>
    <t>吉祥の湯　売店</t>
  </si>
  <si>
    <t>（有）山田牧場ミルクの里</t>
  </si>
  <si>
    <t>藤屋</t>
  </si>
  <si>
    <t>俵山交流館　萌の里</t>
  </si>
  <si>
    <t>深百菓</t>
  </si>
  <si>
    <t>花郷庵</t>
  </si>
  <si>
    <t>もみじ</t>
  </si>
  <si>
    <t>朴の木</t>
  </si>
  <si>
    <t>西町農業後継者</t>
  </si>
  <si>
    <t>豊礼の湯宿</t>
  </si>
  <si>
    <t>井上椎茸店</t>
  </si>
  <si>
    <t>阿蘇東急ゴルフクラブ</t>
  </si>
  <si>
    <t>Ａｓｏ－ｓｎｏｗｐａｌｌｅｔ</t>
  </si>
  <si>
    <t>石田</t>
  </si>
  <si>
    <t>阿蘇の森Ｇｕｅｓｔ Ｈｏｕｓｅ</t>
  </si>
  <si>
    <t>ひごさんろく</t>
  </si>
  <si>
    <t>喫茶　楓の木</t>
  </si>
  <si>
    <t>阿部牧場　ミルクプラント</t>
  </si>
  <si>
    <t>肉侍</t>
  </si>
  <si>
    <t>小さな台所</t>
  </si>
  <si>
    <t>（有）はなしのぶベーカリー</t>
  </si>
  <si>
    <t>旅館　奥の湯</t>
  </si>
  <si>
    <t>パチスロＷＯＷ</t>
  </si>
  <si>
    <t>旅館　花心</t>
  </si>
  <si>
    <t>阿蘇内牧音楽湯楽</t>
  </si>
  <si>
    <t>コドナヒュッテ</t>
  </si>
  <si>
    <t>阿蘇のやまいち</t>
  </si>
  <si>
    <t>了廣寺食堂</t>
  </si>
  <si>
    <t>阿蘇農協　乳製品加工センター</t>
  </si>
  <si>
    <t>阿蘇の司ビラパークホテル＆スパリゾート</t>
  </si>
  <si>
    <t>猿公館</t>
  </si>
  <si>
    <t>食事処笑美</t>
  </si>
  <si>
    <t>庵ころもち</t>
  </si>
  <si>
    <t>渡辺食品</t>
  </si>
  <si>
    <t>サンドリアのハンバーガーポパイ店</t>
  </si>
  <si>
    <t>有限会社　ひめ路</t>
  </si>
  <si>
    <t>居酒屋　千代膳</t>
  </si>
  <si>
    <t>きっぽう庵</t>
  </si>
  <si>
    <t>みず江</t>
  </si>
  <si>
    <t>阿蘇農業協同組合牛乳処理所</t>
  </si>
  <si>
    <t>福ふく</t>
  </si>
  <si>
    <t>赤い靴</t>
  </si>
  <si>
    <t>マサヤ　フィリピン　スナック＠レスト</t>
  </si>
  <si>
    <t>地鶏川魚センター小次郎渕</t>
  </si>
  <si>
    <t>こうの湯</t>
  </si>
  <si>
    <t>旅館　金時</t>
  </si>
  <si>
    <t>ペンションかかしのかくれ家</t>
  </si>
  <si>
    <t>パンの小屋</t>
  </si>
  <si>
    <t>Ｆ</t>
  </si>
  <si>
    <t>癒しの里農園</t>
  </si>
  <si>
    <t>小国公立病院　売店</t>
  </si>
  <si>
    <t>株式会社翔栄ローソン阿蘇内牧店</t>
  </si>
  <si>
    <t>大観峰観光株式会社</t>
  </si>
  <si>
    <t>レストラン乙姫</t>
  </si>
  <si>
    <t>大三ミート産業（株）ダイレックス阿蘇店</t>
  </si>
  <si>
    <t>グリーンピア南阿蘇</t>
  </si>
  <si>
    <t>どんどこの湯</t>
  </si>
  <si>
    <t>アーデンホテル阿蘇ラウンジ売店</t>
  </si>
  <si>
    <t>アーデンホテル阿蘇１階売店</t>
  </si>
  <si>
    <t>アーデンホテル阿蘇</t>
  </si>
  <si>
    <t>アーデンホテル阿蘇阿蘇火</t>
  </si>
  <si>
    <t>アーデンホテル阿蘇バーベキュー</t>
  </si>
  <si>
    <t>アーデンホテル阿蘇ラウンジ</t>
  </si>
  <si>
    <t>ホテルグリーンピア南阿蘇</t>
  </si>
  <si>
    <t>アーデンホテル阿蘇レストラン売店</t>
  </si>
  <si>
    <t>長陽パークゴルフ場</t>
  </si>
  <si>
    <t>果実の国　カップルズ</t>
  </si>
  <si>
    <t>カラオケ喫茶スナック　悟空</t>
  </si>
  <si>
    <t>ＳＣＥＮＥＲＹ</t>
  </si>
  <si>
    <t>ｃａｆｅ　木の向くまま</t>
  </si>
  <si>
    <t>外輪山バ－ベキュ－</t>
  </si>
  <si>
    <t>中村工房</t>
  </si>
  <si>
    <t>小春ちゃんの店</t>
  </si>
  <si>
    <t>阿蘇グリ－ンヒルカントリ－クラブ１階売店</t>
  </si>
  <si>
    <t>リッチモンドベ－カリ－</t>
  </si>
  <si>
    <t>らくのう牛乳大塚販売店</t>
  </si>
  <si>
    <t>海猫屋内パン工房ラ・ヴイ</t>
  </si>
  <si>
    <t>茶庵　とちのき</t>
  </si>
  <si>
    <t>阿蘇グリーンヒルカントリークラブ</t>
  </si>
  <si>
    <t>阿蘇グリーンヒルカントリークラブ二階喫茶コーナー</t>
  </si>
  <si>
    <t>阿蘇丸漬本舗　徳丸漬物</t>
  </si>
  <si>
    <t>悠々ひぐらし</t>
  </si>
  <si>
    <t>（株）みずの里（シルクィーン南小国工場）</t>
  </si>
  <si>
    <t>居酒屋　栗ちゃん</t>
  </si>
  <si>
    <t>竹とんぼ</t>
  </si>
  <si>
    <t>すみよし</t>
  </si>
  <si>
    <t>まるや</t>
  </si>
  <si>
    <t>戸無のそば屋　本店</t>
  </si>
  <si>
    <t>一心亭</t>
  </si>
  <si>
    <t>ドライブイン風車</t>
  </si>
  <si>
    <t>ペンションポーランの笛</t>
  </si>
  <si>
    <t>樹やしき</t>
  </si>
  <si>
    <t>しらはなシンフォニー</t>
  </si>
  <si>
    <t>華柚　本館</t>
  </si>
  <si>
    <t>華柚　離れ</t>
  </si>
  <si>
    <t>御客屋旅館別館　ふきじ</t>
  </si>
  <si>
    <t>御客屋旅館</t>
  </si>
  <si>
    <t>そば処　われもこう</t>
  </si>
  <si>
    <t>八百萬精肉本舗　ふじ本</t>
  </si>
  <si>
    <t>宇都宮農園</t>
  </si>
  <si>
    <t>肥後寿し</t>
  </si>
  <si>
    <t>ペンション白水郷ノア</t>
  </si>
  <si>
    <t>食のひろ勝</t>
  </si>
  <si>
    <t>なべや</t>
  </si>
  <si>
    <t>伊藤青果</t>
  </si>
  <si>
    <t>熊本フレイン　高森店</t>
  </si>
  <si>
    <t>篠田商店</t>
  </si>
  <si>
    <t>（有）スーパー三井</t>
  </si>
  <si>
    <t>めるころ菓子工房</t>
  </si>
  <si>
    <t>ＬＥＥＫ</t>
  </si>
  <si>
    <t>シェフのごはん屋さん　四季彩</t>
  </si>
  <si>
    <t>旅館　山林閣</t>
  </si>
  <si>
    <t>ドラッグストアモリ阿蘇一の宮店</t>
  </si>
  <si>
    <t>Chie's Coffee</t>
  </si>
  <si>
    <t>アーティストビレッジ阿蘇０９６区</t>
  </si>
  <si>
    <t>ムラモ屋</t>
  </si>
  <si>
    <t>ダイレックス高森店</t>
  </si>
  <si>
    <t>森の中のカフェ</t>
  </si>
  <si>
    <t>スナックスマイル</t>
  </si>
  <si>
    <t>おおぎ荘</t>
  </si>
  <si>
    <t>深山ダイニング　畔</t>
  </si>
  <si>
    <t>井野家</t>
  </si>
  <si>
    <t>天空の豆畑</t>
  </si>
  <si>
    <t>阿蘇くまもとファーム</t>
  </si>
  <si>
    <t>chang-PLANT（チャングプラント）</t>
  </si>
  <si>
    <t>Rショップ　かじか</t>
  </si>
  <si>
    <t>パチンコ　太陽会館</t>
  </si>
  <si>
    <t>ファミリーマート阿蘇一の宮</t>
  </si>
  <si>
    <t>阿蘇レストラン＆菓子屋ギフト</t>
  </si>
  <si>
    <t>手づくりの館</t>
  </si>
  <si>
    <t>Chamitsulle BAKES &amp; HERBS</t>
  </si>
  <si>
    <t>Ａｓｏｔｔｅ</t>
  </si>
  <si>
    <t>ウィナス</t>
  </si>
  <si>
    <t>キッチンふるちゃん</t>
  </si>
  <si>
    <t>たのしか亭</t>
  </si>
  <si>
    <t>だいき</t>
  </si>
  <si>
    <t>あか牛丼専門店ごとう屋阿蘇店</t>
  </si>
  <si>
    <t>(株)スズキ自販熊本　阿蘇店</t>
  </si>
  <si>
    <t>タイムリバース</t>
  </si>
  <si>
    <t>CAFE RICO＆TAKIBIYA</t>
  </si>
  <si>
    <t>かんぽ阿蘇</t>
  </si>
  <si>
    <t>(有)大福寿司</t>
  </si>
  <si>
    <t>まかない家　MATSU</t>
  </si>
  <si>
    <t>巡恋歌</t>
  </si>
  <si>
    <t>阿蘇いちご畑　木之内農園</t>
  </si>
  <si>
    <t>ピッグフルーク</t>
  </si>
  <si>
    <t>EAT LABO BR</t>
  </si>
  <si>
    <t>阿蘇熊牧場　フレンズ</t>
  </si>
  <si>
    <t>セブンーイレブン阿蘇西原店</t>
  </si>
  <si>
    <t>坂金製菓株式会社熊本工場</t>
  </si>
  <si>
    <t>森下酒店</t>
  </si>
  <si>
    <t>セブンイレブン阿蘇西町店</t>
  </si>
  <si>
    <t>ほっともっと　阿蘇内牧</t>
  </si>
  <si>
    <t>（有）　岡本酒店</t>
  </si>
  <si>
    <t>小国郷食材センタ－</t>
  </si>
  <si>
    <t>内牧店舗</t>
  </si>
  <si>
    <t>居酒屋　心</t>
  </si>
  <si>
    <t>明石屋</t>
  </si>
  <si>
    <t>タミヤ</t>
  </si>
  <si>
    <t>小国郷食材センター</t>
  </si>
  <si>
    <t>大阿蘇製菓</t>
  </si>
  <si>
    <t>宇野製パン工場</t>
  </si>
  <si>
    <t>四季料理　花門</t>
  </si>
  <si>
    <t>花門ダイニング</t>
  </si>
  <si>
    <t>キッチンHURU</t>
  </si>
  <si>
    <t>後藤万十店</t>
  </si>
  <si>
    <t>旅館　竹楽亭</t>
  </si>
  <si>
    <t>ママ.ホット.ガーデン</t>
  </si>
  <si>
    <t>まかない家　ＭＡＴＳＵ</t>
  </si>
  <si>
    <t>南阿蘇　遊水の郷</t>
  </si>
  <si>
    <t>大塚そう菜</t>
  </si>
  <si>
    <t>ｃａｆｅ　Ｔｉｅｎ　Ｔｉｅｎ</t>
  </si>
  <si>
    <t>ドライブイン峠</t>
  </si>
  <si>
    <t>ちきゅうや</t>
  </si>
  <si>
    <t>阿蘇ﾘｿﾞｰﾄｸﾞﾗﾝｳﾞｨﾘｵホテル米塚温泉きごころの湯</t>
  </si>
  <si>
    <t>（有）阿蘇山上茶店</t>
  </si>
  <si>
    <t>douce Nucca</t>
  </si>
  <si>
    <t>オムロン阿蘇(株)　本館ロビー</t>
  </si>
  <si>
    <t>あそBO号</t>
  </si>
  <si>
    <t>健康の森ショップ</t>
  </si>
  <si>
    <t>ASO RAINBOW TERRACE</t>
  </si>
  <si>
    <t>カフェプリン</t>
  </si>
  <si>
    <t>よかよか亭燻製工房</t>
  </si>
  <si>
    <t>料理研究舎リンネ</t>
  </si>
  <si>
    <t>ファミリ－マ－ト　阿蘇内牧</t>
  </si>
  <si>
    <t>セブン－イレブン阿蘇赤水店</t>
  </si>
  <si>
    <t>お宿　暖暖（ＤＡＮＤＡＮ）</t>
  </si>
  <si>
    <t>となりの岡本</t>
  </si>
  <si>
    <t>時松屋</t>
  </si>
  <si>
    <t>宮崎漬物店</t>
  </si>
  <si>
    <t>３１０Books</t>
  </si>
  <si>
    <t>食処　木べえ</t>
  </si>
  <si>
    <t>Ｂａｒ　Ｈａｖｅｎ</t>
  </si>
  <si>
    <t>門前町鉱泉所</t>
  </si>
  <si>
    <t>（有）山一食品</t>
  </si>
  <si>
    <t>歴史の宿　御客屋</t>
  </si>
  <si>
    <t>ヨ・ミュール</t>
  </si>
  <si>
    <t>凹Bacio（カルデラバッチョ）</t>
  </si>
  <si>
    <t>味工房でん吉</t>
  </si>
  <si>
    <t>ゆるり</t>
  </si>
  <si>
    <t>たこやき大阪・蜂楽饅頭　阿蘇店</t>
  </si>
  <si>
    <t>岩田商店</t>
  </si>
  <si>
    <t>揚げピッザァ轍内牧店</t>
  </si>
  <si>
    <t>有限会社らくだ山</t>
  </si>
  <si>
    <t>TECCA</t>
  </si>
  <si>
    <t>MARUGO</t>
  </si>
  <si>
    <t>阿蘇綺麗カフェ</t>
  </si>
  <si>
    <t>四季の森</t>
  </si>
  <si>
    <t>穴井菓子店</t>
  </si>
  <si>
    <t>momofuku（百福）</t>
  </si>
  <si>
    <t>六地蔵店</t>
  </si>
  <si>
    <t>垂玉温泉瀧日和</t>
  </si>
  <si>
    <t>Ｃｉｅｌ　Ｂｌｅｕ（シエル・ブルー）</t>
  </si>
  <si>
    <t>野いばらの実</t>
  </si>
  <si>
    <t>たてや</t>
  </si>
  <si>
    <t>７５ｔｈ　Ｓｔ．セブンティフィフス　ストリート</t>
  </si>
  <si>
    <t>阿蘇　向栄堂</t>
  </si>
  <si>
    <t>火の国ドッグラン</t>
  </si>
  <si>
    <t>Bar Haruru</t>
  </si>
  <si>
    <t>ＭＡＬＩ　ＭＡＬＡＩ</t>
  </si>
  <si>
    <t>ＷＯＯＤＳＩＤＥ　ＢＡＳＩＥ</t>
  </si>
  <si>
    <t>山のいぶき　乳製品直売所</t>
  </si>
  <si>
    <t>こおりや</t>
  </si>
  <si>
    <t>夢大地の恵</t>
  </si>
  <si>
    <t>すがるの里</t>
  </si>
  <si>
    <t>小田商店</t>
  </si>
  <si>
    <t>La　Luce</t>
  </si>
  <si>
    <t>牟田ハウス</t>
  </si>
  <si>
    <t>阿蘇市阿蘇学校給食センター</t>
  </si>
  <si>
    <t>村立河原小学校給食室</t>
  </si>
  <si>
    <t>村立山西小学校給食室</t>
  </si>
  <si>
    <t>障がい者支援施設　高森寮</t>
  </si>
  <si>
    <t>ｅｍｐｒｕｎｔ　ｅｔ　（オルファム　エ）</t>
  </si>
  <si>
    <t>白水学校給食センター</t>
  </si>
  <si>
    <t>小国公立病院</t>
  </si>
  <si>
    <t>おぐに老人保健施設</t>
  </si>
  <si>
    <t>和やか食堂</t>
  </si>
  <si>
    <t>阿蘇立野病院</t>
  </si>
  <si>
    <t>南阿蘇中学校給食センター</t>
  </si>
  <si>
    <t>空詩土</t>
  </si>
  <si>
    <t>もり蔵</t>
  </si>
  <si>
    <t>阿蘇グリーンヒル</t>
  </si>
  <si>
    <t>阿蘇医療センター</t>
  </si>
  <si>
    <t>阿蘇・岡本酒店</t>
  </si>
  <si>
    <t>グランドチャンピオンゴルフクラブ</t>
  </si>
  <si>
    <t>グランドチャンピオンゴルフクラブ　セミハウス</t>
  </si>
  <si>
    <t>BAR 2ND TWO NONE</t>
  </si>
  <si>
    <t>きのこ亭</t>
  </si>
  <si>
    <t>杉養蜂園　阿蘇みつばち牧場店</t>
  </si>
  <si>
    <t>杉養蜂園黒川温泉店</t>
  </si>
  <si>
    <t>食彩　花あかり</t>
  </si>
  <si>
    <t>Cafe Wa</t>
  </si>
  <si>
    <t>LABみなみ阿蘇</t>
  </si>
  <si>
    <t>LAB　みなみ阿蘇</t>
  </si>
  <si>
    <t>熊本フレイン　高森店　そう菜部</t>
  </si>
  <si>
    <t>熊本フレイン　高森店　精肉部</t>
  </si>
  <si>
    <t>熊本フレイン　高森店　弁当部</t>
  </si>
  <si>
    <t>ＮＯＫ熊本　レパスト食堂</t>
  </si>
  <si>
    <t>阿蘇やまなみ夢広場</t>
  </si>
  <si>
    <t>南阿蘇カントリークラブ</t>
  </si>
  <si>
    <t>秘境白川源泉山荘　竹ふえ</t>
  </si>
  <si>
    <t>阿蘇くじゅう高原ユースホステル</t>
  </si>
  <si>
    <t>アソパラウ</t>
  </si>
  <si>
    <t>くまもと阿蘇カントリークラブレストラン</t>
  </si>
  <si>
    <t>旅の宿　阿蘇乃湯</t>
  </si>
  <si>
    <t>藤のや</t>
  </si>
  <si>
    <t>炎</t>
  </si>
  <si>
    <t>ナイトイン麗子</t>
  </si>
  <si>
    <t>旅館　ふくみ</t>
  </si>
  <si>
    <t>６４００２　愛ライフ内牧</t>
  </si>
  <si>
    <t>６５１７６　みどりの館</t>
  </si>
  <si>
    <t>６４００１　阿蘇温泉病院</t>
  </si>
  <si>
    <t>スナック　エイ子</t>
  </si>
  <si>
    <t>阿蘇マロンの樹</t>
  </si>
  <si>
    <t>あそ　つるや旅館</t>
  </si>
  <si>
    <t>湯の宿　入船</t>
  </si>
  <si>
    <t>（株）うぶやま　水工場</t>
  </si>
  <si>
    <t>レストハウス旬彩庵</t>
  </si>
  <si>
    <t>かわべ養魚場</t>
  </si>
  <si>
    <t>オフィスワイズ</t>
  </si>
  <si>
    <t>イーティーズ　阿蘇店</t>
  </si>
  <si>
    <t>イーティーズ　高森店</t>
  </si>
  <si>
    <t>阿蘇ホテル一番館</t>
  </si>
  <si>
    <t>阿蘇ホテル二番館</t>
  </si>
  <si>
    <t>有限会社日田屋旅館</t>
  </si>
  <si>
    <t>ホテル夢しずく</t>
  </si>
  <si>
    <t>らくのうマザーズ阿蘇ミルク牧場</t>
  </si>
  <si>
    <t>らくのうマザーズ阿蘇ミルク牧場モーモーソフトのお店</t>
  </si>
  <si>
    <t>らくのうマザーズ阿蘇ミルク牧場マザーズキッチン</t>
  </si>
  <si>
    <t>らくのうマザーズ阿蘇ミルク牧場ふれあいの家</t>
  </si>
  <si>
    <t>らくのうマザーズ阿蘇ミルク牧場体験研修施設</t>
  </si>
  <si>
    <t>らくのうマザーズ阿蘇ミルク牧場ジャーマンポテトの家</t>
  </si>
  <si>
    <t>お持ち帰り焼き鳥　口福（こうふく）</t>
  </si>
  <si>
    <t>特別養護老人ホーム蘇望苑</t>
  </si>
  <si>
    <t>とっぺん食品</t>
  </si>
  <si>
    <t>Ｒｉｃ．ひらの</t>
  </si>
  <si>
    <t>矢鍋本店</t>
  </si>
  <si>
    <t>アメリカン農場</t>
  </si>
  <si>
    <t>森永牛乳甲佐販売店</t>
  </si>
  <si>
    <t>（資）喜久屋商店</t>
  </si>
  <si>
    <t>株式会社内田安喜商店</t>
  </si>
  <si>
    <t>ローソン益城惣領店</t>
  </si>
  <si>
    <t>ひまわり工房</t>
  </si>
  <si>
    <t>スナック　美代</t>
  </si>
  <si>
    <t>株式会社　丸　菱</t>
  </si>
  <si>
    <t>御船カルチャーセンター</t>
  </si>
  <si>
    <t>シスケン　御船事業所</t>
  </si>
  <si>
    <t>イオンモール熊本店　従業員喫煙所</t>
  </si>
  <si>
    <t>生協くまもと　熊本東支所</t>
  </si>
  <si>
    <t>イオン熊本店　２Ｆ</t>
  </si>
  <si>
    <t>イオン熊本店　従業員食堂</t>
  </si>
  <si>
    <t>工房「しろもと」</t>
  </si>
  <si>
    <t>味の作太郎</t>
  </si>
  <si>
    <t>家族風・酒肴の店　赤ちょうちん</t>
  </si>
  <si>
    <t>コロッケの店　みふね</t>
  </si>
  <si>
    <t>ｗ　a　ｌ　e　ｔ（ワレット）</t>
  </si>
  <si>
    <t>穀物屋総本店　Ｃｅｒｅａｌｙａ</t>
  </si>
  <si>
    <t>ｐｏｐｏｌｕｓ</t>
  </si>
  <si>
    <t>デイリーヤマザキ御船インター西店</t>
  </si>
  <si>
    <t>ｔａｐｉｋｉｎｇ</t>
  </si>
  <si>
    <t>売店あんず</t>
  </si>
  <si>
    <t>マツオ自動車工業株式会社</t>
  </si>
  <si>
    <t>さんじ</t>
  </si>
  <si>
    <t>おはぎ丸堂</t>
  </si>
  <si>
    <t>ドラックストアモリ嘉島店</t>
  </si>
  <si>
    <t>ヒライ　嘉島店</t>
  </si>
  <si>
    <t>吉無田高原ファーム</t>
  </si>
  <si>
    <t>葡萄館</t>
  </si>
  <si>
    <t>マルエイ御船店</t>
  </si>
  <si>
    <t>有限会社　リックしもだ</t>
  </si>
  <si>
    <t>中原鮮魚</t>
  </si>
  <si>
    <t>菅加工所</t>
  </si>
  <si>
    <t>どんどん太郎　嘉島店</t>
  </si>
  <si>
    <t>鮎の瀬交流館</t>
  </si>
  <si>
    <t>三菱食品㈱熊本　チルドＳＤＣ</t>
  </si>
  <si>
    <t>酒処　のびる</t>
  </si>
  <si>
    <t>ゴールデンタイム</t>
  </si>
  <si>
    <t>そよ風パーク</t>
  </si>
  <si>
    <t>歌蔵</t>
  </si>
  <si>
    <t>Joe 珈琲</t>
  </si>
  <si>
    <t>亀井通産（株）</t>
  </si>
  <si>
    <t>粥菜レストラン　季寿</t>
  </si>
  <si>
    <t>合資会社　本薩摩屋</t>
  </si>
  <si>
    <t>九州ラーメン党</t>
  </si>
  <si>
    <t>グランディール　売店</t>
  </si>
  <si>
    <t>ほっともっと益城店</t>
  </si>
  <si>
    <t>有限会社とくなが</t>
  </si>
  <si>
    <t>community  space  NOGUCHI</t>
  </si>
  <si>
    <t>菅乃屋　西原店</t>
  </si>
  <si>
    <t>ふらっとCafe</t>
  </si>
  <si>
    <t>内村酸素株式会社嘉島事業所</t>
  </si>
  <si>
    <t>居酒屋　いち花</t>
  </si>
  <si>
    <t>菅里山レストラン</t>
  </si>
  <si>
    <t>向の上</t>
  </si>
  <si>
    <t>みさどん</t>
  </si>
  <si>
    <t>麺屋　さとう</t>
  </si>
  <si>
    <t>セブンイレブン益城砥川店</t>
  </si>
  <si>
    <t>下田鮮魚店</t>
  </si>
  <si>
    <t>ほっともっと嘉島店</t>
  </si>
  <si>
    <t>うたせ</t>
  </si>
  <si>
    <t>○興</t>
  </si>
  <si>
    <t>みどりの駅</t>
  </si>
  <si>
    <t>熊本エアポートサービス株式会社航空貨物ターミナル　休憩所</t>
  </si>
  <si>
    <t>麺屋ちょもらんま</t>
  </si>
  <si>
    <t>宮内加工所</t>
  </si>
  <si>
    <t>シャープエネルギーソリューション㈱</t>
  </si>
  <si>
    <t>吉無田水源パン工房　うららかｓｕｎ</t>
  </si>
  <si>
    <t>カラオケパブ　ヒロ</t>
  </si>
  <si>
    <t>九州すし市場　イオンモール熊本店</t>
  </si>
  <si>
    <t>タリーズコーヒー　イオンモール熊本店</t>
  </si>
  <si>
    <t>唐揚いちばん</t>
  </si>
  <si>
    <t>英心</t>
  </si>
  <si>
    <t>ミスタードーナツイオンモール熊本</t>
  </si>
  <si>
    <t>ケンタッキーフライドチキン　イオンモール熊本店</t>
  </si>
  <si>
    <t>サーティワンアイスクリーム</t>
  </si>
  <si>
    <t>平家の湯</t>
  </si>
  <si>
    <t>揚処　優</t>
  </si>
  <si>
    <t>孝ふるさと２１</t>
  </si>
  <si>
    <t>ピアサピド</t>
  </si>
  <si>
    <t>馬刺し乃栗山</t>
  </si>
  <si>
    <t>くだもの　かふぇ</t>
  </si>
  <si>
    <t>焼肉　もりかわ</t>
  </si>
  <si>
    <t>ビアード・パパの作りたて工房　イオンモール熊本店</t>
  </si>
  <si>
    <t>生協くまもと　生協まつり</t>
  </si>
  <si>
    <t>イオン熊本店</t>
  </si>
  <si>
    <t>熊本県立御船高校(森永)</t>
  </si>
  <si>
    <t>熊本県立御船高校(明治)</t>
  </si>
  <si>
    <t>イオンモール熊本２Fアミューズメントモーリーファンタジー(パック)</t>
  </si>
  <si>
    <t>酒心</t>
  </si>
  <si>
    <t>有限会社くまもと有機の会　御船店</t>
  </si>
  <si>
    <t>ファミリーマート熊本益城広崎店</t>
  </si>
  <si>
    <t>月のカフェ OVEN</t>
  </si>
  <si>
    <t>岩下商店</t>
  </si>
  <si>
    <t>雀暮林</t>
  </si>
  <si>
    <t>まるめ屋</t>
  </si>
  <si>
    <t>シェアストア　みんなのふね</t>
  </si>
  <si>
    <t>なかや</t>
  </si>
  <si>
    <t>かくれんぼ</t>
  </si>
  <si>
    <t>セブンイレブン益城福富店</t>
  </si>
  <si>
    <t>さくら病院</t>
  </si>
  <si>
    <t>有限会社　藤木屋</t>
  </si>
  <si>
    <t>cafe マートル</t>
  </si>
  <si>
    <t>地中海ビストロ　citron（シトロン）</t>
  </si>
  <si>
    <t>有限会社御船おふくろの店</t>
  </si>
  <si>
    <t>吉野</t>
  </si>
  <si>
    <t>社会福祉法人　五色会あゆの里学園</t>
  </si>
  <si>
    <t>セブンイレブン甲佐岩下店</t>
  </si>
  <si>
    <t>かわ専加工場</t>
  </si>
  <si>
    <t>くろやなぎ</t>
  </si>
  <si>
    <t>蘇望苑食堂</t>
  </si>
  <si>
    <t>レンタルホール　えき</t>
  </si>
  <si>
    <t>レストラン星座の森</t>
  </si>
  <si>
    <t>明仙</t>
  </si>
  <si>
    <t>神楽食堂　串家物語　イオンモール熊本店</t>
  </si>
  <si>
    <t>田小野公民館加工部おしゃべり畑</t>
  </si>
  <si>
    <t>母の味食品</t>
  </si>
  <si>
    <t>ライフデリ　御船店</t>
  </si>
  <si>
    <t>星夢多フーズ</t>
  </si>
  <si>
    <t>青雲市場</t>
  </si>
  <si>
    <t>炭火焼肉　ビヨンド</t>
  </si>
  <si>
    <t>Ｃａｆｅ　小谷ヶ森</t>
  </si>
  <si>
    <t>有限会社　肥後そう川</t>
  </si>
  <si>
    <t>めん工房　そう川</t>
  </si>
  <si>
    <t>スナック紅</t>
  </si>
  <si>
    <t>一家屋</t>
  </si>
  <si>
    <t>(株)ディスコ九州支店</t>
  </si>
  <si>
    <t>清和物産館　四季のふるさと</t>
  </si>
  <si>
    <t>(株)黒潮市場　益城店</t>
  </si>
  <si>
    <t>板前からあげ</t>
  </si>
  <si>
    <t>もりた寿し店</t>
  </si>
  <si>
    <t>益城茶屋ゆき</t>
  </si>
  <si>
    <t>ジャパンフード㈱庄司建設工業食堂</t>
  </si>
  <si>
    <t>肉焼総本家　三輪</t>
  </si>
  <si>
    <t>長崎おもてなし倶楽部</t>
  </si>
  <si>
    <t>ポプラ熊本嘉島店</t>
  </si>
  <si>
    <t>株式会社　西商事（配送センター）</t>
  </si>
  <si>
    <t>ディリーヤマザキ嘉島上仲間店</t>
  </si>
  <si>
    <t>藤木屋</t>
  </si>
  <si>
    <t>キッチン　ふじ</t>
  </si>
  <si>
    <t>大阪たこやき蜂来饅頭蘇陽店</t>
  </si>
  <si>
    <t>ダイニングスペース　欒時</t>
  </si>
  <si>
    <t>たこ焼き大阪</t>
  </si>
  <si>
    <t>ヒロCCO（ヒロッコ）</t>
  </si>
  <si>
    <t>おふくろの店</t>
  </si>
  <si>
    <t>モン・クール</t>
  </si>
  <si>
    <t>手作り菓子Kan</t>
  </si>
  <si>
    <t>山の未来舎</t>
  </si>
  <si>
    <t>チポリーノ</t>
  </si>
  <si>
    <t>株式会社　大福物流</t>
  </si>
  <si>
    <t>のぐち酒店</t>
  </si>
  <si>
    <t>土田鮮魚店</t>
  </si>
  <si>
    <t>ガトーアンメゾン</t>
  </si>
  <si>
    <t>吉笑家</t>
  </si>
  <si>
    <t>ＰｉｚｚｅｒｉａｰＷＡＤＡＣＨＩ</t>
  </si>
  <si>
    <t>むすんでひらいてＨＩひろせ嘉島店</t>
  </si>
  <si>
    <t>花宗</t>
  </si>
  <si>
    <t>舟の口食堂</t>
  </si>
  <si>
    <t>うおや</t>
  </si>
  <si>
    <t>やきとり王様</t>
  </si>
  <si>
    <t>サントリーふれあい空間　阿蘇</t>
  </si>
  <si>
    <t>平成音楽大学</t>
  </si>
  <si>
    <t>グランメッセ熊本</t>
  </si>
  <si>
    <t>杉野淡水</t>
  </si>
  <si>
    <t>ファミリーマート益城宮園店</t>
  </si>
  <si>
    <t>ローソン甲佐豊内店</t>
  </si>
  <si>
    <t>Greentea.Lab</t>
  </si>
  <si>
    <t>えんがわ</t>
  </si>
  <si>
    <t>ローソンSイオンモール熊本店</t>
  </si>
  <si>
    <t>益城ファム　益城食堂</t>
  </si>
  <si>
    <t>Kitchen　せりぐち</t>
  </si>
  <si>
    <t>やよい軒</t>
  </si>
  <si>
    <t>ユートピア蘇陽店</t>
  </si>
  <si>
    <t>キャベツ</t>
  </si>
  <si>
    <t>キッチン</t>
  </si>
  <si>
    <t>スナック　ゆう</t>
  </si>
  <si>
    <t>セブンイレブン嘉島上仲間店</t>
  </si>
  <si>
    <t>串焼き　松竹</t>
  </si>
  <si>
    <t>スナック華れん</t>
  </si>
  <si>
    <t>福おか</t>
  </si>
  <si>
    <t>吉本商店</t>
  </si>
  <si>
    <t>ヤマチク</t>
  </si>
  <si>
    <t>有限会社　グリーンファーム熊本</t>
  </si>
  <si>
    <t>介護老人保健施設　平成唯仁館</t>
  </si>
  <si>
    <t>菅乃屋　西原店　直売所</t>
  </si>
  <si>
    <t>㈱ランテック熊本支店</t>
  </si>
  <si>
    <t>鮮ど市場　嘉島店</t>
  </si>
  <si>
    <t>ユートピア矢部店</t>
  </si>
  <si>
    <t>山都茶寮</t>
  </si>
  <si>
    <t>段下商店</t>
  </si>
  <si>
    <t>チサンカントリークラブ御船</t>
  </si>
  <si>
    <t>ゆめほたる</t>
  </si>
  <si>
    <t>水の郷</t>
  </si>
  <si>
    <t>名連川簡易郵便局</t>
  </si>
  <si>
    <t>バンカレッラ・ピッツェリア轍</t>
  </si>
  <si>
    <t>黒潮市場　御船店</t>
  </si>
  <si>
    <t>(株)ヤマキフーズ</t>
  </si>
  <si>
    <t>NEWOLD</t>
  </si>
  <si>
    <t>ＳＢＣイオンモール熊本店</t>
  </si>
  <si>
    <t>カラオケスタジオよし住</t>
  </si>
  <si>
    <t>ＣＡＦＥ　ＫＯＴＯＮＯＨＡ</t>
  </si>
  <si>
    <t>ジビエ工房やまと</t>
  </si>
  <si>
    <t>（株）丸菱</t>
  </si>
  <si>
    <t>希望ヶ丘病院売店</t>
  </si>
  <si>
    <t>パン工房ふうさん</t>
  </si>
  <si>
    <t>フクワ物流(株)</t>
  </si>
  <si>
    <t>益城総合支所（ＪＡ上益城女性部）</t>
  </si>
  <si>
    <t>四季の味　やまもとや</t>
  </si>
  <si>
    <t>さえき</t>
  </si>
  <si>
    <t>おっちゃん</t>
  </si>
  <si>
    <t>株式会社　エイシン熊本営業所</t>
  </si>
  <si>
    <t>蘇陽病院内売店　馬見原買い物支援協議会</t>
  </si>
  <si>
    <t>スーパーみつい馬見原店</t>
  </si>
  <si>
    <t>肉の杉本</t>
  </si>
  <si>
    <t>他力鮮魚</t>
  </si>
  <si>
    <t>三好屋</t>
  </si>
  <si>
    <t>紗陶</t>
  </si>
  <si>
    <t>再春館ヒルトップ</t>
  </si>
  <si>
    <t>ローソン熊本嘉島六嘉店</t>
  </si>
  <si>
    <t>（有）スーパーみつい蘇陽店</t>
  </si>
  <si>
    <t>みふね観音温泉華ほたる</t>
  </si>
  <si>
    <t>有限会社　富喜製麺所</t>
  </si>
  <si>
    <t>ハタノ綜合印刷(株)</t>
  </si>
  <si>
    <t>九州電子(株)LSIシステムセンター</t>
  </si>
  <si>
    <t>海賊村</t>
  </si>
  <si>
    <t>スイーツ工房　ハニークウィーン</t>
  </si>
  <si>
    <t>憩</t>
  </si>
  <si>
    <t>愛農屋</t>
  </si>
  <si>
    <t>カフェ　２１８</t>
  </si>
  <si>
    <t>タカミ屋</t>
  </si>
  <si>
    <t>熊本空港ラウンジ</t>
  </si>
  <si>
    <t>割烹　藤乃家</t>
  </si>
  <si>
    <t>熊本とりから家</t>
  </si>
  <si>
    <t>そよかぜ福祉作業所</t>
  </si>
  <si>
    <t>オーガニックカフェ　そらのもり</t>
  </si>
  <si>
    <t>航空隊高遊原支部３Ｆ</t>
  </si>
  <si>
    <t>前　田　屋</t>
  </si>
  <si>
    <t>鉄板焼天神ホルモンイオンモール熊本店</t>
  </si>
  <si>
    <t>サンライズホームセンター矢部店</t>
  </si>
  <si>
    <t>まごころ工房</t>
  </si>
  <si>
    <t>ペッパーランチ</t>
  </si>
  <si>
    <t>たかもとや</t>
  </si>
  <si>
    <t>あげもん屋さわ田</t>
  </si>
  <si>
    <t>定食屋　百菜旬　イオンモール熊本店</t>
  </si>
  <si>
    <t>イノウエベーグル</t>
  </si>
  <si>
    <t>㈱黒潮市場　益城店</t>
  </si>
  <si>
    <t>ほたる館</t>
  </si>
  <si>
    <t>イーティーズ</t>
  </si>
  <si>
    <t>ドラッグコスモス惣領店</t>
  </si>
  <si>
    <t>英心食品加工所</t>
  </si>
  <si>
    <t>清村養豚</t>
  </si>
  <si>
    <t>熊本からあげ　とりまる御船店</t>
  </si>
  <si>
    <t>ほっともっと御船店</t>
  </si>
  <si>
    <t>株式会社しんせつ屋　御船店</t>
  </si>
  <si>
    <t>牛力</t>
  </si>
  <si>
    <t>本田食品加工所</t>
  </si>
  <si>
    <t>大栄ファーム</t>
  </si>
  <si>
    <t>鎌倉パスタ　イオンモール熊本店</t>
  </si>
  <si>
    <t>酒井フードセンター</t>
  </si>
  <si>
    <t>大三ミート産業（株）ダイレックス御船店</t>
  </si>
  <si>
    <t>Ｙショップ　後藤酒店</t>
  </si>
  <si>
    <t>横山商店</t>
  </si>
  <si>
    <t>ヒライ緑川PA下り店</t>
  </si>
  <si>
    <t>嘉島物流センター</t>
  </si>
  <si>
    <t>ニューヤマザキデイリーストア（ＮＹＤＳ）熊本甲佐店</t>
  </si>
  <si>
    <t>中津からあげ大吉　津森店</t>
  </si>
  <si>
    <t>マルショク御船店</t>
  </si>
  <si>
    <t>モスバーガー　ファクトリーイオンモール熊本店</t>
  </si>
  <si>
    <t>有限会社　中田商店</t>
  </si>
  <si>
    <t>せんまんや</t>
  </si>
  <si>
    <t>あじさい</t>
  </si>
  <si>
    <t>味の山一</t>
  </si>
  <si>
    <t>居酒屋　せいしょう</t>
  </si>
  <si>
    <t>障がい者就労継続支援Ａ型事業所「エントリィかしま」</t>
  </si>
  <si>
    <t>福華</t>
  </si>
  <si>
    <t>前田商店</t>
  </si>
  <si>
    <t>農園カフェマイトリー</t>
  </si>
  <si>
    <t>通潤酒造</t>
  </si>
  <si>
    <t>隊員食堂</t>
  </si>
  <si>
    <t>株式会社マース　カット野菜工場</t>
  </si>
  <si>
    <t>やきとり　いっちゃん</t>
  </si>
  <si>
    <t>ふれあいショップよねむら</t>
  </si>
  <si>
    <t>御船屋</t>
  </si>
  <si>
    <t>（株）ヤマキフーズ（明治パック）</t>
  </si>
  <si>
    <t>美たこ</t>
  </si>
  <si>
    <t>真心むっちゃん</t>
  </si>
  <si>
    <t>イオンモール熊本ウエストスクエア２Ｆ（らくのう）</t>
  </si>
  <si>
    <t>コメリハードアンドグリーン御船店</t>
  </si>
  <si>
    <t>サブウェイシアトルズベストコーヒーイオンモール熊本店</t>
  </si>
  <si>
    <t>風のテラス</t>
  </si>
  <si>
    <t>パティスリー　アイチロー</t>
  </si>
  <si>
    <t>うまいや</t>
  </si>
  <si>
    <t>いけす料理舟仙</t>
  </si>
  <si>
    <t>益城病院売店</t>
  </si>
  <si>
    <t>ぶるーべりーの家</t>
  </si>
  <si>
    <t>田代食堂</t>
  </si>
  <si>
    <t>まつもと　ミ－ト</t>
  </si>
  <si>
    <t>カラオケ．牧</t>
  </si>
  <si>
    <t>スナック京子</t>
  </si>
  <si>
    <t>ひぐらし</t>
  </si>
  <si>
    <t>味　広</t>
  </si>
  <si>
    <t>パン工房　ふうさん</t>
  </si>
  <si>
    <t>紋次郎</t>
  </si>
  <si>
    <t>ポコァポコ</t>
  </si>
  <si>
    <t>山都町虹の通潤館</t>
  </si>
  <si>
    <t>そよ風物産館</t>
  </si>
  <si>
    <t>清和高原天文台レストラン　星座の森</t>
  </si>
  <si>
    <t>小島農産加工所</t>
  </si>
  <si>
    <t>上田農産物加工</t>
  </si>
  <si>
    <t>おやつや</t>
  </si>
  <si>
    <t>陣後屋</t>
  </si>
  <si>
    <t>御船豆腐　本村</t>
  </si>
  <si>
    <t>株式会社　西商事</t>
  </si>
  <si>
    <t>ピザハウスアメリカン</t>
  </si>
  <si>
    <t>Ｙショップ　よしだ</t>
  </si>
  <si>
    <t>イワタフード</t>
  </si>
  <si>
    <t>味菜加工所</t>
  </si>
  <si>
    <t>戸高食品</t>
  </si>
  <si>
    <t>ふるさと食品工房</t>
  </si>
  <si>
    <t>日の出屋</t>
  </si>
  <si>
    <t>焼鳥　とりのす</t>
  </si>
  <si>
    <t>悠優かしま事業所</t>
  </si>
  <si>
    <t>カフェ　デ　ごはん</t>
  </si>
  <si>
    <t>みらいカフェ</t>
  </si>
  <si>
    <t>北川畜肉</t>
  </si>
  <si>
    <t>益城病院</t>
  </si>
  <si>
    <t>ファミリーマート山都町店</t>
  </si>
  <si>
    <t>ホームワイド御船店</t>
  </si>
  <si>
    <t>セラビ（パブ喫茶）</t>
  </si>
  <si>
    <t>よかもんね！みふね</t>
  </si>
  <si>
    <t>ハニーコーヒー嘉島店</t>
  </si>
  <si>
    <t>ヤキトリ和</t>
  </si>
  <si>
    <t>Patisserie Effort</t>
  </si>
  <si>
    <t>スーパードラッグコスモス御船店</t>
  </si>
  <si>
    <t>ドラッグコスモス益城店</t>
  </si>
  <si>
    <t>ドラッグコスモス矢部店</t>
  </si>
  <si>
    <t>ドラックコスモス熊本嘉島店</t>
  </si>
  <si>
    <t>甲佐養鰻場加工場</t>
  </si>
  <si>
    <t>井関農機株式会社　１３番自販機</t>
  </si>
  <si>
    <t>株式会社　同仁化学研究所</t>
  </si>
  <si>
    <t>唄酒場　和・だん</t>
  </si>
  <si>
    <t>北九福鳥（株）熊本南営業所</t>
  </si>
  <si>
    <t>丸重ミート</t>
  </si>
  <si>
    <t>ギャラリー喫茶　ルポン</t>
  </si>
  <si>
    <t>おりお食堂</t>
  </si>
  <si>
    <t>おちか</t>
  </si>
  <si>
    <t>前田屋ビヤガーデン</t>
  </si>
  <si>
    <t>ドラッグストアモリ嘉島店</t>
  </si>
  <si>
    <t>香山飯店</t>
  </si>
  <si>
    <t>栄惣菜</t>
  </si>
  <si>
    <t>菅乃屋西原店直売所</t>
  </si>
  <si>
    <t>服掛松キャンプ場</t>
  </si>
  <si>
    <t>熊本ＫＢ食品株式会社</t>
  </si>
  <si>
    <t>ローソン嘉島上島</t>
  </si>
  <si>
    <t>セブンイレブン嘉島バイパス店</t>
  </si>
  <si>
    <t>大地のごちそう「えん」</t>
  </si>
  <si>
    <t>えびすぱーな矢部店　惣菜部</t>
  </si>
  <si>
    <t>矢部野ファーム</t>
  </si>
  <si>
    <t>パン工房ヤマＧＥＮ</t>
  </si>
  <si>
    <t>サエラ</t>
  </si>
  <si>
    <t>ドラッグストア　モリ　御船店</t>
  </si>
  <si>
    <t>ＪＡ農産加工店</t>
  </si>
  <si>
    <t>ふじラーメン</t>
  </si>
  <si>
    <t>ホテル．ｔｈｅ．ｐｅｎ</t>
  </si>
  <si>
    <t>えびすぱーな矢部店　鮮魚部</t>
  </si>
  <si>
    <t>ＣＨＡＮＧ　ＣＨＡＮＧ　ＧＡＲＤＥＮ</t>
  </si>
  <si>
    <t>一の瀬水源やまめ養魚所</t>
  </si>
  <si>
    <t>カフェ　コンフィチュール</t>
  </si>
  <si>
    <t>セブンイレブン甲佐糸田店</t>
  </si>
  <si>
    <t>下田鮮魚</t>
  </si>
  <si>
    <t>（株）内田安喜商店益城工場</t>
  </si>
  <si>
    <t>パン工房「森のめぐみ」</t>
  </si>
  <si>
    <t>恭栄堂　山口万十店</t>
  </si>
  <si>
    <t>荒木　八月子</t>
  </si>
  <si>
    <t>有限会社　本田農園</t>
  </si>
  <si>
    <t>ドラッグコスモス熊本嘉島店</t>
  </si>
  <si>
    <t>ドラッグコスモス御船店</t>
  </si>
  <si>
    <t>信　－nobu－</t>
  </si>
  <si>
    <t>コミュニティカフェかなで</t>
  </si>
  <si>
    <t>ＭＩＬＫＹ‐ＷＡＹ</t>
  </si>
  <si>
    <t>MILKYーWAY</t>
  </si>
  <si>
    <t>居酒屋勘吉</t>
  </si>
  <si>
    <t>ミモザ</t>
  </si>
  <si>
    <t>チキンハウスピッコロ</t>
  </si>
  <si>
    <t>バーいろは</t>
  </si>
  <si>
    <t>ＭＩＴＣＨＥＬＬ．ＡＶ</t>
  </si>
  <si>
    <t>吉見食堂</t>
  </si>
  <si>
    <t>五平太</t>
  </si>
  <si>
    <t>一の樹</t>
  </si>
  <si>
    <t>とらや</t>
  </si>
  <si>
    <t>居酒屋　かぼちゃ</t>
  </si>
  <si>
    <t>軒々</t>
  </si>
  <si>
    <t>（有）大矢野原農場</t>
  </si>
  <si>
    <t>福寿亭</t>
  </si>
  <si>
    <t>茶の蔵　はせがわ</t>
  </si>
  <si>
    <t>大林商店</t>
  </si>
  <si>
    <t>凛</t>
  </si>
  <si>
    <t>西山商店</t>
  </si>
  <si>
    <t>むさしや甲佐店</t>
  </si>
  <si>
    <t>セブンイレブン甲佐五反店</t>
  </si>
  <si>
    <t>そよ風パークブルーベリー館１Ｆ売店</t>
  </si>
  <si>
    <t>向ノ上加工所</t>
  </si>
  <si>
    <t>そよ風パーク自遊工房</t>
  </si>
  <si>
    <t>坂本牧場の梅山豚</t>
  </si>
  <si>
    <t>大濱商店</t>
  </si>
  <si>
    <t>デイリーヤマザキ益城赤井店</t>
  </si>
  <si>
    <t>新生堂薬局　御船店</t>
  </si>
  <si>
    <t>ゴディバイオンモール熊本店</t>
  </si>
  <si>
    <t>ホテルＤＡＹ</t>
  </si>
  <si>
    <t>みたらし本舗</t>
  </si>
  <si>
    <t>株式会社　再春館製薬所</t>
  </si>
  <si>
    <t>再春館ヒルトップ薬彩館</t>
  </si>
  <si>
    <t>村上屋</t>
  </si>
  <si>
    <t>熊本エアポートサービス</t>
  </si>
  <si>
    <t>城野印刷</t>
  </si>
  <si>
    <t>益城町町民憩いの家</t>
  </si>
  <si>
    <t>たころく</t>
  </si>
  <si>
    <t>お弁当のヒライ　ヒロセ嘉島上島店</t>
  </si>
  <si>
    <t>おべんとうのヒライヒロセ嘉島上島店</t>
  </si>
  <si>
    <t>まどパン・まどカフェデサキ嘉島店</t>
  </si>
  <si>
    <t>はれの日</t>
  </si>
  <si>
    <t>よっぺぇ</t>
  </si>
  <si>
    <t>ローソン熊本御船辺田見店</t>
  </si>
  <si>
    <t>やきとり　ヒロ</t>
  </si>
  <si>
    <t>梅の蔵</t>
  </si>
  <si>
    <t>おかずや</t>
  </si>
  <si>
    <t>カラオケ　輪</t>
  </si>
  <si>
    <t>御船町スポーツセンター</t>
  </si>
  <si>
    <t>つけものレちゃん</t>
  </si>
  <si>
    <t>モリチクカフｴ</t>
  </si>
  <si>
    <t>川萬屋</t>
  </si>
  <si>
    <t>居酒屋・御食事　夢屋</t>
  </si>
  <si>
    <t>ときわ</t>
  </si>
  <si>
    <t>宮西商店</t>
  </si>
  <si>
    <t>株式会社峰寿司益城支店</t>
  </si>
  <si>
    <t>（有）古閑畜産</t>
  </si>
  <si>
    <t>melanger</t>
  </si>
  <si>
    <t>生活協同組合熊本　いのちと土を考える会</t>
  </si>
  <si>
    <t>株式会社丸菱</t>
  </si>
  <si>
    <t>CAFE＆BAR　MONKEY</t>
  </si>
  <si>
    <t>ダイレックス御船店</t>
  </si>
  <si>
    <t>エボリューション</t>
  </si>
  <si>
    <t>ローソン御船スポーツセンター前店</t>
  </si>
  <si>
    <t>ショップ坂口</t>
  </si>
  <si>
    <t>熊本からあげとりまる嘉島店</t>
  </si>
  <si>
    <t>pehmea</t>
  </si>
  <si>
    <t>ダイヤモンドシティ　クレア内自販機１階授乳室</t>
  </si>
  <si>
    <t>ダイヤモンドシティ　クレア内自販機２階授乳室</t>
  </si>
  <si>
    <t>ダイヤモンドシティ　クレア内自販機２階従業員休憩室</t>
  </si>
  <si>
    <t>ヤマト運輸（株）熊本主管</t>
  </si>
  <si>
    <t>（株）井関熊本製造所　８</t>
  </si>
  <si>
    <t>（株）井関熊本製造所　７</t>
  </si>
  <si>
    <t>（株）井関熊本製造所　６</t>
  </si>
  <si>
    <t>ＰＡＭＳ　甲佐店</t>
  </si>
  <si>
    <t>九州ネットワークケーブル（株）</t>
  </si>
  <si>
    <t>福永幸山御船ギャラリー</t>
  </si>
  <si>
    <t>コーナンPRO嘉島店</t>
  </si>
  <si>
    <t>レストラン　グランディール</t>
  </si>
  <si>
    <t>MUSIC　PARK</t>
  </si>
  <si>
    <t>マルエイ　とくし丸</t>
  </si>
  <si>
    <t>Tapista　イオンモール熊本店</t>
  </si>
  <si>
    <t>陸上自衛隊　高遊原分屯地</t>
  </si>
  <si>
    <t>ケアポート益城</t>
  </si>
  <si>
    <t>丸山ハイランド　ふれ愛館</t>
  </si>
  <si>
    <t>菅乃屋　空港店</t>
  </si>
  <si>
    <t>熊本エアポートあそーら　サテライト店</t>
  </si>
  <si>
    <t>五山房　壱の蔵</t>
  </si>
  <si>
    <t>お菓子の香梅　熊本空港香梅庵</t>
  </si>
  <si>
    <t>熊本エアポート　あそーらゲート店</t>
  </si>
  <si>
    <t>ＡＮＡ　ＦＥＳＴＡ</t>
  </si>
  <si>
    <t>ラウンジ「ASO」</t>
  </si>
  <si>
    <t>熊本エアポート　あそーらサテライト店</t>
  </si>
  <si>
    <t>お菓子の香梅　熊本空港店</t>
  </si>
  <si>
    <t>消防学校食堂</t>
  </si>
  <si>
    <t>タリーズコーヒー熊本空港店</t>
  </si>
  <si>
    <t>ふる里伝承料理・こやごもり</t>
  </si>
  <si>
    <t>肥後銀行　木山支店</t>
  </si>
  <si>
    <t>甲佐町直売所ろくじ館</t>
  </si>
  <si>
    <t>やじろべえ</t>
  </si>
  <si>
    <t>セブンイレブン熊本空港店</t>
  </si>
  <si>
    <t>旬彩館熊本空港ターミナル店</t>
  </si>
  <si>
    <t>旬彩館熊本空港　サテライト店</t>
  </si>
  <si>
    <t>熊本空港　フードコート</t>
  </si>
  <si>
    <t>丸源ラーメン　イオンモール熊本前店</t>
  </si>
  <si>
    <t>やきとり　すみ田</t>
  </si>
  <si>
    <t>興梠農園</t>
  </si>
  <si>
    <t>サンライズホームセンター　矢部店</t>
  </si>
  <si>
    <t>おやじカレー</t>
  </si>
  <si>
    <t>渡辺豆腐店</t>
  </si>
  <si>
    <t>渡邉豆腐店</t>
  </si>
  <si>
    <t>和風すなっくさんみゃく</t>
  </si>
  <si>
    <t>山本食品</t>
  </si>
  <si>
    <t>興梠商店</t>
  </si>
  <si>
    <t>緒方加工所</t>
  </si>
  <si>
    <t>吹上</t>
  </si>
  <si>
    <t>髙橋商店</t>
  </si>
  <si>
    <t>岡部豆腐店</t>
  </si>
  <si>
    <t>甲佐町やな場</t>
  </si>
  <si>
    <t>緒方昭人酒店</t>
  </si>
  <si>
    <t>スナック　阿多福</t>
  </si>
  <si>
    <t>まりも食堂</t>
  </si>
  <si>
    <t>魚廣</t>
  </si>
  <si>
    <t>交流促進施設　あおばんせ</t>
  </si>
  <si>
    <t>春木屋</t>
  </si>
  <si>
    <t>増永商店</t>
  </si>
  <si>
    <t>大浜商店</t>
  </si>
  <si>
    <t>パン工房　森のめぐみ</t>
  </si>
  <si>
    <t>馬場製菓</t>
  </si>
  <si>
    <t>山下商店</t>
  </si>
  <si>
    <t>正舟</t>
  </si>
  <si>
    <t>とうふ工房　山里</t>
  </si>
  <si>
    <t>健軍ストアー　高遊原店</t>
  </si>
  <si>
    <t>レストランいしばし</t>
  </si>
  <si>
    <t>清和物産館</t>
  </si>
  <si>
    <t>清和物産館四季のふるさと栗菓子加工所</t>
  </si>
  <si>
    <t>食ｉｎｇいこい</t>
  </si>
  <si>
    <t>毎食プイコイ</t>
  </si>
  <si>
    <t>末松豆腐店</t>
  </si>
  <si>
    <t>大久保商店</t>
  </si>
  <si>
    <t>株式会社木村甲佐第二工場</t>
  </si>
  <si>
    <t>エミナース農園物産市</t>
  </si>
  <si>
    <t>ｃａｆｅ　ｋｉｋｉ</t>
  </si>
  <si>
    <t>国民宿舎　通潤山荘</t>
  </si>
  <si>
    <t>特定非営利活動法人　みふねデコボコ会</t>
  </si>
  <si>
    <t>有限会社　古閑畜産</t>
  </si>
  <si>
    <t>熊本県畜産農業協同組合　城南支所</t>
  </si>
  <si>
    <t>ら～めん陽向</t>
  </si>
  <si>
    <t>たなか畜産　益城店</t>
  </si>
  <si>
    <t>らーめん陽向</t>
  </si>
  <si>
    <t>みふね草菴</t>
  </si>
  <si>
    <t>ぽてと村</t>
  </si>
  <si>
    <t>矢部サンバレーカントリークラブ</t>
  </si>
  <si>
    <t>矢部サンバレーカントリークラブ（イン茶店）</t>
  </si>
  <si>
    <t>宮村の漬物</t>
  </si>
  <si>
    <t>ギャラリー・レストラン　ゆう和</t>
  </si>
  <si>
    <t>ヒライ　益城砥川店</t>
  </si>
  <si>
    <t>旅館　ことぶき</t>
  </si>
  <si>
    <t>肉のみやべ</t>
  </si>
  <si>
    <t>リンガーハットイオンモール熊本店</t>
  </si>
  <si>
    <t>地中海ビストロ　シトロン</t>
  </si>
  <si>
    <t>大矢野原演習場売店</t>
  </si>
  <si>
    <t>笑顔満彩</t>
  </si>
  <si>
    <t>フｱミリーマート山都町店</t>
  </si>
  <si>
    <t>えびすぱーな矢部店　冷凍品作業室</t>
  </si>
  <si>
    <t>えびすぱーな矢部店　ファーストフード部</t>
  </si>
  <si>
    <t>お弁当うぃずっと</t>
  </si>
  <si>
    <t>ダイソー　熊本嘉島店</t>
  </si>
  <si>
    <t>ダイソー　御船店</t>
  </si>
  <si>
    <t>ダイソー　益城惣領店</t>
  </si>
  <si>
    <t>コーラルインターナショナル株式会社　九州支社</t>
  </si>
  <si>
    <t>MONKEY</t>
  </si>
  <si>
    <t>スナック　田園</t>
  </si>
  <si>
    <t>シェールパパ</t>
  </si>
  <si>
    <t>福智軒</t>
  </si>
  <si>
    <t>割烹　松風</t>
  </si>
  <si>
    <t>ワイショップ馬見原</t>
  </si>
  <si>
    <t>サエラ精肉部</t>
  </si>
  <si>
    <t>パン工房　ヤマGEN</t>
  </si>
  <si>
    <t>峯ショップ</t>
  </si>
  <si>
    <t>増田商店</t>
  </si>
  <si>
    <t>ひまわり学園移動販売車</t>
  </si>
  <si>
    <t>夢鳥</t>
  </si>
  <si>
    <t>苺竜堂</t>
  </si>
  <si>
    <t>株式会社ジャストホームブエラハウス</t>
  </si>
  <si>
    <t>香魚</t>
  </si>
  <si>
    <t>COMMON IDOE　cafeteria</t>
  </si>
  <si>
    <t>COMMON IDOE  cafeteria</t>
  </si>
  <si>
    <t>マルエイ甲佐店</t>
  </si>
  <si>
    <t>佐野屋</t>
  </si>
  <si>
    <t>株式会社マルエイ　甲佐店</t>
  </si>
  <si>
    <t>山一食品（味の山一）</t>
  </si>
  <si>
    <t>谷田食堂</t>
  </si>
  <si>
    <t>芋屋長兵衛</t>
  </si>
  <si>
    <t>草部商店</t>
  </si>
  <si>
    <t>お弁当　うぃずっと</t>
  </si>
  <si>
    <t>酒のヤマト</t>
  </si>
  <si>
    <t>ＣＯＭＭＯＮ ＩＤＯＥ ＳＨＯＰ</t>
  </si>
  <si>
    <t>串焼き　りんく</t>
  </si>
  <si>
    <t>ホタルの山里　水越</t>
  </si>
  <si>
    <t>馬刺し乃栗山屋</t>
  </si>
  <si>
    <t>養護老人ホーム　花へんろ</t>
  </si>
  <si>
    <t>㈱井関熊本製造所本社　ブランキング職場</t>
  </si>
  <si>
    <t>㈱井関熊本製造所本社　部品倉庫</t>
  </si>
  <si>
    <t>㈱井関熊本製造所本社　現場事務所</t>
  </si>
  <si>
    <t>生活彩家　熊本回生会病院店</t>
  </si>
  <si>
    <t>福ちゃん弁当</t>
  </si>
  <si>
    <t>ひまわり製造所</t>
  </si>
  <si>
    <t>田崎商店</t>
  </si>
  <si>
    <t>高遊原カントリークラブ</t>
  </si>
  <si>
    <t>嘉島クリニック</t>
  </si>
  <si>
    <t>丸重ミート　バイパス店</t>
  </si>
  <si>
    <t>スナックカナ</t>
  </si>
  <si>
    <t>（株）富士通システムズ　3F</t>
  </si>
  <si>
    <t>（株）富士通システムズ　4F</t>
  </si>
  <si>
    <t>上益城農業協同組合　ＮＹＤＳ矢部</t>
  </si>
  <si>
    <t>体の力</t>
  </si>
  <si>
    <t>ユートピア　矢部店</t>
  </si>
  <si>
    <t>とれたて市場益城店</t>
  </si>
  <si>
    <t>益城支所</t>
  </si>
  <si>
    <t>嘉島支所</t>
  </si>
  <si>
    <t>よかよかうまかとれたて市場　嘉島店</t>
  </si>
  <si>
    <t>とれたて市場嘉島店</t>
  </si>
  <si>
    <t>甲佐支所　　購買課</t>
  </si>
  <si>
    <t>Aコープ矢部（南田加工所）</t>
  </si>
  <si>
    <t>上益城農業協同組合　Ａコープ矢部</t>
  </si>
  <si>
    <t>ニューヤマザキデイリーストアJAかみましき矢部店</t>
  </si>
  <si>
    <t>上益城食材センター</t>
  </si>
  <si>
    <t>甲佐支所</t>
  </si>
  <si>
    <t>上益城農業協同組合矢部ふれあい食材センター</t>
  </si>
  <si>
    <t>ふれあいショップせいわ</t>
  </si>
  <si>
    <t>上益城農業協同組合清和加工所</t>
  </si>
  <si>
    <t>農畜産物処理加工施設（加工直販課）</t>
  </si>
  <si>
    <t>上益城農業協同組合Ａコープ矢部</t>
  </si>
  <si>
    <t>とまとま市</t>
  </si>
  <si>
    <t>ニューヤマザキデイリーストア　JAかみましき矢部店</t>
  </si>
  <si>
    <t>焼鳥　功ちゃん</t>
  </si>
  <si>
    <t>阿蘇熊本空港ホテルエミナース</t>
  </si>
  <si>
    <t>熊本産業文化振興株式会社（グランメッセ熊本）</t>
  </si>
  <si>
    <t>ファミリー三愛オリエント５</t>
  </si>
  <si>
    <t>阿蘇熊本空港ホテル　エミナース　温泉棟売店</t>
  </si>
  <si>
    <t>阿蘇熊本空港ホテル　エミナース　１階売店</t>
  </si>
  <si>
    <t>信-nobu-</t>
  </si>
  <si>
    <t>となりのトトロ</t>
  </si>
  <si>
    <t>矢部支所　購買課</t>
  </si>
  <si>
    <t>モンパリ</t>
  </si>
  <si>
    <t>モンパリ（有）エーケイエムサービス</t>
  </si>
  <si>
    <t>菓りん</t>
  </si>
  <si>
    <t>北野文具店</t>
  </si>
  <si>
    <t>クレープショップ　サニーズ</t>
  </si>
  <si>
    <t>スーパー・キッド益城店</t>
  </si>
  <si>
    <t>パン工房ヤマGEN</t>
  </si>
  <si>
    <t>パレス大矢野</t>
  </si>
  <si>
    <t>我家漬</t>
  </si>
  <si>
    <t>熊乃屋旅館</t>
  </si>
  <si>
    <t>火の国魚屋</t>
  </si>
  <si>
    <t>ロッキー益城農産物加工場</t>
  </si>
  <si>
    <t>風雅　益城店</t>
  </si>
  <si>
    <t>ローソン小池高山インター店</t>
  </si>
  <si>
    <t>居酒屋　ふくふく</t>
  </si>
  <si>
    <t>介護老人保健施設　清流園</t>
  </si>
  <si>
    <t>介護老人保健施設　彩雲苑</t>
  </si>
  <si>
    <t>地鶏溶岩焼　笑福</t>
  </si>
  <si>
    <t>里山支援ミフネプラス</t>
  </si>
  <si>
    <t>古田パン</t>
  </si>
  <si>
    <t>居酒屋　やむらかん</t>
  </si>
  <si>
    <t>境田商店</t>
  </si>
  <si>
    <t>甲佐ショッピングセンタ－サエラ鮮魚部</t>
  </si>
  <si>
    <t>ミ－ト　まつもと</t>
  </si>
  <si>
    <t>本田農園</t>
  </si>
  <si>
    <t>甲佐ショッピングセンタ－サエラ惣菜部</t>
  </si>
  <si>
    <t>ラ－メン大福</t>
  </si>
  <si>
    <t>やきとり和</t>
  </si>
  <si>
    <t>（有）イワタフード</t>
  </si>
  <si>
    <t>五色湯</t>
  </si>
  <si>
    <t>虹の郷</t>
  </si>
  <si>
    <t>コーヒ軽食聖山</t>
  </si>
  <si>
    <t>坂本屋</t>
  </si>
  <si>
    <t>益城もやい市　富岡</t>
  </si>
  <si>
    <t>ほっともっと甲佐店</t>
  </si>
  <si>
    <t>藤原醤油店</t>
  </si>
  <si>
    <t>株式会社日本アクセス御船物流センター</t>
  </si>
  <si>
    <t>森永乳業御船営業所</t>
  </si>
  <si>
    <t>レストランおにおん</t>
  </si>
  <si>
    <t>フジイの唐あげ　御船店</t>
  </si>
  <si>
    <t>デイリーヤマザキ益城辻の城店</t>
  </si>
  <si>
    <t>さむの家</t>
  </si>
  <si>
    <t>㈱大福物流</t>
  </si>
  <si>
    <t>地鶏・溶岩焼　笑福</t>
  </si>
  <si>
    <t>オーエムツーミートＨＩＨ嘉島店</t>
  </si>
  <si>
    <t>鶏炭焼　おはこ</t>
  </si>
  <si>
    <t>通潤丹精工房</t>
  </si>
  <si>
    <t>居酒屋　じかんですよ</t>
  </si>
  <si>
    <t>コムセンスダイニング食品工場</t>
  </si>
  <si>
    <t>野菜加工施設</t>
  </si>
  <si>
    <t>チロアウト</t>
  </si>
  <si>
    <t>熊本ヤクルト（株）益城センター</t>
  </si>
  <si>
    <t>イオンシネマ熊本</t>
  </si>
  <si>
    <t>レストラン益城</t>
  </si>
  <si>
    <t>ＪＡかみましき　配食サービスセンター</t>
  </si>
  <si>
    <t>さくら姫</t>
  </si>
  <si>
    <t>末広</t>
  </si>
  <si>
    <t>（有）スーパーみつい・蘇陽店</t>
  </si>
  <si>
    <t>えびすぱーな矢部店ファーストフード部</t>
  </si>
  <si>
    <t>トキノネ</t>
  </si>
  <si>
    <t>無印良品　　イオンモール熊本</t>
  </si>
  <si>
    <t>西本真生堂　サエラ店</t>
  </si>
  <si>
    <t>苞工房</t>
  </si>
  <si>
    <t>なかはた農園</t>
  </si>
  <si>
    <t>まめちゃんキッチン</t>
  </si>
  <si>
    <t>はまさき家</t>
  </si>
  <si>
    <t>干いも屋　いもこ</t>
  </si>
  <si>
    <t/>
  </si>
  <si>
    <t>果菜屋</t>
  </si>
  <si>
    <t>ディッピンドッツアイス</t>
  </si>
  <si>
    <t>医療法人社団藤岡会　藤岡医院</t>
  </si>
  <si>
    <t>地中海ビストロ　Citron（シトロン）</t>
  </si>
  <si>
    <t>味千ラーメン御船店</t>
  </si>
  <si>
    <t>縁</t>
  </si>
  <si>
    <t>お弁当のMONKEY</t>
  </si>
  <si>
    <t>セブンイレブン益城広安小入口店</t>
  </si>
  <si>
    <t>RBキッチン</t>
  </si>
  <si>
    <t>スイスイオン熊本嘉島店</t>
  </si>
  <si>
    <t>緑川物産</t>
  </si>
  <si>
    <t>セブンイレブン益城宮園店</t>
  </si>
  <si>
    <t>BLANCO</t>
  </si>
  <si>
    <t>ファミリーマート秋津レークタウン</t>
  </si>
  <si>
    <t>炭焼　おはこ</t>
  </si>
  <si>
    <t>ＨＩヒロセ生鮮ディスカウント市場</t>
  </si>
  <si>
    <t>ＨＩひろせ生鮮ディスカウント市場</t>
  </si>
  <si>
    <t>スーパーコンボ嘉島上島店</t>
  </si>
  <si>
    <t>フェスタガーデン熊本店</t>
  </si>
  <si>
    <t>あげたて屋　案山子</t>
  </si>
  <si>
    <t>カラオケ広場千歌</t>
  </si>
  <si>
    <t>ファミリーマート嘉島上島店</t>
  </si>
  <si>
    <t>野口商店</t>
  </si>
  <si>
    <t>白熊商事（株）</t>
  </si>
  <si>
    <t>ＳＴＯＣＫ</t>
  </si>
  <si>
    <t>創成工場</t>
  </si>
  <si>
    <t>田上</t>
  </si>
  <si>
    <t>森川健康堂（株）甲佐工場</t>
  </si>
  <si>
    <t>すずらん会</t>
  </si>
  <si>
    <t>あをぎり</t>
  </si>
  <si>
    <t>ミスタードーナツ</t>
  </si>
  <si>
    <t>HIヒロセ内共栄フーズ</t>
  </si>
  <si>
    <t>熊本ヤクルト（株）御船センター</t>
  </si>
  <si>
    <t>カラオケ水道町</t>
  </si>
  <si>
    <t>ギャラリーレストラン　ゆう和</t>
  </si>
  <si>
    <t>居酒屋ダイニング　いろ鶏</t>
  </si>
  <si>
    <t>清流</t>
  </si>
  <si>
    <t>有限会社古閑畜産　加工工場</t>
  </si>
  <si>
    <t>まつば</t>
  </si>
  <si>
    <t>（株）ビーバーレコード　嘉島湯元水春熊本水春亭１Ｆレストラン</t>
  </si>
  <si>
    <t>よかもんね！ましき店</t>
  </si>
  <si>
    <t>株式会社ロッキー益城農産物加工場　食堂</t>
  </si>
  <si>
    <t>セブンイレブン益城安永店</t>
  </si>
  <si>
    <t>ロッキー　甲佐店</t>
  </si>
  <si>
    <t>大千</t>
  </si>
  <si>
    <t>オンゴス</t>
  </si>
  <si>
    <t>花の駅</t>
  </si>
  <si>
    <t>セブンイレブン益城総合運動公園前店</t>
  </si>
  <si>
    <t>ファミリーマート熊本御船豊秋店</t>
  </si>
  <si>
    <t>嘉島低温センター</t>
  </si>
  <si>
    <t>ファミリーマート山都町役場前店</t>
  </si>
  <si>
    <t>セブンイレブン嘉島北甘木店</t>
  </si>
  <si>
    <t>ファミリーマート　再春館製薬所内自動販売機</t>
  </si>
  <si>
    <t>ファミリーマート　再春館製薬所施設内自動販売機</t>
  </si>
  <si>
    <t>道の駅　そよ風パーク　レストラン</t>
  </si>
  <si>
    <t>めん屋 大仙</t>
  </si>
  <si>
    <t>ディッパーダン　イオンモール熊本店</t>
  </si>
  <si>
    <t>食彩の里ふしみ</t>
  </si>
  <si>
    <t>鶴貴</t>
  </si>
  <si>
    <t>Cafe ご都合主義</t>
  </si>
  <si>
    <t>コストコホールセール熊本御船倉庫店</t>
  </si>
  <si>
    <t>株式会社丸菱九州販売　本社</t>
  </si>
  <si>
    <t>社会福祉法人慈光会介護老人保健施設　ケアポート益城</t>
  </si>
  <si>
    <t>陸上自衛隊高遊原分屯地</t>
  </si>
  <si>
    <t>株式会社ファクトリーアイボリーコンフェクショナリー第１工場</t>
  </si>
  <si>
    <t>株式会社丸菱ファクトリーアイボリーコンフェクショナリー第１工場</t>
  </si>
  <si>
    <t>株式会社丸菱ファクトリーアイボリーコンフェクショナリー第２工場</t>
  </si>
  <si>
    <t>坂本バアちゃんの店</t>
  </si>
  <si>
    <t>ばぁばのキッチン</t>
  </si>
  <si>
    <t>益城ファーマーズヴィレッジファム益城マーケット</t>
  </si>
  <si>
    <t>西村病院</t>
  </si>
  <si>
    <t>ふれあい交流センター</t>
  </si>
  <si>
    <t>甲佐町学校給食センター</t>
  </si>
  <si>
    <t>株式会社丸菱南九州販売　本社</t>
  </si>
  <si>
    <t>天天龍房ドラゴンキッチン</t>
  </si>
  <si>
    <t>Aｔｅｌｉｅｒ　ｏｓａｒａ</t>
  </si>
  <si>
    <t>アタックス　サエラ店</t>
  </si>
  <si>
    <t>ヴィ・ド・フランス</t>
  </si>
  <si>
    <t>CHICORI</t>
  </si>
  <si>
    <t>ゆずの木　ねむの木　みずたまの木</t>
  </si>
  <si>
    <t>伴病院　事業所</t>
  </si>
  <si>
    <t>矢部広域病院　事業所</t>
  </si>
  <si>
    <t>炭火焼　うまいや</t>
  </si>
  <si>
    <t>いこいの里　事業所</t>
  </si>
  <si>
    <t>炭火焼肉ビヨンド</t>
  </si>
  <si>
    <t>さくら病院　事業所</t>
  </si>
  <si>
    <t>益城ファーマーズ・ヴィレッジ・ファム　益城食堂</t>
  </si>
  <si>
    <t>益城町センター</t>
  </si>
  <si>
    <t>瀬戸病院　事業所</t>
  </si>
  <si>
    <t>矢部大矢荘　事業所</t>
  </si>
  <si>
    <t>Colza</t>
  </si>
  <si>
    <t>トレゾール</t>
  </si>
  <si>
    <t>淀川食品（株）花へんろ</t>
  </si>
  <si>
    <t>Ｙｕｍ Ｙｕｍ ＫｉＴＣＨＥＮ 御船店</t>
  </si>
  <si>
    <t>ＲＯＵＴＥ 51  Ｌｕｎｃｈ ＢｏｘＧｏｕｉｃｈｉ ｋ</t>
  </si>
  <si>
    <t>道の駅そよ風パーク</t>
  </si>
  <si>
    <t>道の駅そよ風パークレストランマアム</t>
  </si>
  <si>
    <t>香田整形外科</t>
  </si>
  <si>
    <t>市原産婦人科</t>
  </si>
  <si>
    <t>たかぞえ内科内九州パートナーフーズ（株）</t>
  </si>
  <si>
    <t>有限会社　坂本製油</t>
  </si>
  <si>
    <t>華っぺ屋</t>
  </si>
  <si>
    <t>エーム３７９２</t>
  </si>
  <si>
    <t>丸亀製麺</t>
  </si>
  <si>
    <t>ブルースカイ熊本空港店</t>
  </si>
  <si>
    <t>BAR LAPUA</t>
  </si>
  <si>
    <t>Ｔ＆Ｍ合同会社　浜美荘店</t>
  </si>
  <si>
    <t>（社福）ひまわり学園</t>
  </si>
  <si>
    <t>ひまわり学園</t>
  </si>
  <si>
    <t>「糀の調べ」のこだわり食堂</t>
  </si>
  <si>
    <t>スナック　ソレイユ</t>
  </si>
  <si>
    <t>しゃぶ菜</t>
  </si>
  <si>
    <t>San　Vito</t>
  </si>
  <si>
    <t>おむらいす亭　熊本イオンモール熊本店</t>
  </si>
  <si>
    <t>９１６　マルショク御船店</t>
  </si>
  <si>
    <t>916　マルショク御船店</t>
  </si>
  <si>
    <t>ジョイフル熊本矢部店</t>
  </si>
  <si>
    <t>新宿とんかつ　さぼてん</t>
  </si>
  <si>
    <t>(株)マルエイ　御船店</t>
  </si>
  <si>
    <t>はま寿司　熊本嘉島店</t>
  </si>
  <si>
    <t>（株）九州めいらく　熊本営業所</t>
  </si>
  <si>
    <t>パン工房　まりも</t>
  </si>
  <si>
    <t>Blossom　Kitchen</t>
  </si>
  <si>
    <t>３５１６４井関熊本</t>
  </si>
  <si>
    <t>６５８０７蘇望苑</t>
  </si>
  <si>
    <t>中村学園事業部　２３１７０</t>
  </si>
  <si>
    <t>森フーズ株式会社 丸勢</t>
  </si>
  <si>
    <t>森フーズ株式会社　丸勢</t>
  </si>
  <si>
    <t>阿蘇熊本空港ホテル　エミナース　２階厨房</t>
  </si>
  <si>
    <t>阿蘇熊本空港ホテル　エミナース　２階パントリー</t>
  </si>
  <si>
    <t>阿蘇熊本空港ホテル　エミナース　プール売店</t>
  </si>
  <si>
    <t>阿蘇熊本空港ホテル　エミナース　１階バーラウンジ</t>
  </si>
  <si>
    <t>デンバープレミアム　イオンモール熊本店</t>
  </si>
  <si>
    <t>日本マクドナルド株式会社イオンモール熊本クレア店</t>
  </si>
  <si>
    <t>きやま食堂</t>
  </si>
  <si>
    <t>ボルドー　Ｂｏｌｄｏｒ</t>
  </si>
  <si>
    <t>ティアモ</t>
  </si>
  <si>
    <t>ＬＯＯＰ</t>
  </si>
  <si>
    <t>いっぷうかん</t>
  </si>
  <si>
    <t>貴男の部屋</t>
  </si>
  <si>
    <t>松泉閣</t>
  </si>
  <si>
    <t>Ｌｏｔｕｓ（ロータス）</t>
  </si>
  <si>
    <t>セブン―イレブン新八代駅前店</t>
  </si>
  <si>
    <t>ニュー　パープル</t>
  </si>
  <si>
    <t>よーそろー</t>
  </si>
  <si>
    <t>食事処　鮎</t>
  </si>
  <si>
    <t>生鮮広場トップ</t>
  </si>
  <si>
    <t>菜摘館</t>
  </si>
  <si>
    <t>物産館あんず</t>
  </si>
  <si>
    <t>有限会社　木村精肉店</t>
  </si>
  <si>
    <t>ひかり製菓</t>
  </si>
  <si>
    <t>松田</t>
  </si>
  <si>
    <t>もこぱん工房</t>
  </si>
  <si>
    <t>セブンイレブン氷川宮原店</t>
  </si>
  <si>
    <t>富十食品</t>
  </si>
  <si>
    <t>酒食麺処　ふくろう</t>
  </si>
  <si>
    <t>はなぐみ</t>
  </si>
  <si>
    <t>トップマート</t>
  </si>
  <si>
    <t>松の湯</t>
  </si>
  <si>
    <t>梨佳</t>
  </si>
  <si>
    <t>つる乃湯</t>
  </si>
  <si>
    <t>１　ＫＡＲＡＴ　Ａ</t>
  </si>
  <si>
    <t>八代グランドホテル</t>
  </si>
  <si>
    <t>八代グランドホテル希望ケ丘</t>
  </si>
  <si>
    <t>本格焼肉　本町へいじょうえん</t>
  </si>
  <si>
    <t>ベーカリー　柿の木</t>
  </si>
  <si>
    <t>ジュリエット</t>
  </si>
  <si>
    <t>アダムとイブ</t>
  </si>
  <si>
    <t>和風亭　鈴丸</t>
  </si>
  <si>
    <t>向日葵</t>
  </si>
  <si>
    <t>華月園</t>
  </si>
  <si>
    <t>Ｌe　ａ　Ｍａｈａｒａ</t>
  </si>
  <si>
    <t>セブンイレブン　八代本野町店</t>
  </si>
  <si>
    <t>ブロス鏡店</t>
  </si>
  <si>
    <t>エミ</t>
  </si>
  <si>
    <t>ほっともっと田中西町店</t>
  </si>
  <si>
    <t>ピザポケット松江城店</t>
  </si>
  <si>
    <t>やきとり　陣屋</t>
  </si>
  <si>
    <t>ラ・シエル</t>
  </si>
  <si>
    <t>(株)緒方商店　氷川工場</t>
  </si>
  <si>
    <t>手作り弁当の店　心</t>
  </si>
  <si>
    <t>土間家</t>
  </si>
  <si>
    <t>喫茶　バー　ふらっと</t>
  </si>
  <si>
    <t>美酒食彩　花木鳥</t>
  </si>
  <si>
    <t>たこ焼き　たかぽん</t>
  </si>
  <si>
    <t>グラッツェ！</t>
  </si>
  <si>
    <t>スナック　ドン</t>
  </si>
  <si>
    <t>八代グランドホテルピ－コック</t>
  </si>
  <si>
    <t>アーバン</t>
  </si>
  <si>
    <t>お弁当のヒライスーパー・キッド八代高田店</t>
  </si>
  <si>
    <t>（株）肉のクックスーパー・キッド八代高田店</t>
  </si>
  <si>
    <t>スーパー・キッド八代高田店</t>
  </si>
  <si>
    <t>ＩＷＡＭＵＲＡ</t>
  </si>
  <si>
    <t>ゴルフパートナー　八代インターゴルフ練習場</t>
  </si>
  <si>
    <t>ゲオ八代海士江店</t>
  </si>
  <si>
    <t>ラウンジ　ミサ</t>
  </si>
  <si>
    <t>食楽酒楽てっちゃん家</t>
  </si>
  <si>
    <t>フードプラザにしだ海士江店</t>
  </si>
  <si>
    <t>フードプラザにしだ高島店</t>
  </si>
  <si>
    <t>ファン・バレット</t>
  </si>
  <si>
    <t>食処　原ちゃん</t>
  </si>
  <si>
    <t>食事処　横恋慕</t>
  </si>
  <si>
    <t>フレッシュ　みずもと</t>
  </si>
  <si>
    <t>呑み喰い処　わさび</t>
  </si>
  <si>
    <t>カラオケ喫茶コロボックル</t>
  </si>
  <si>
    <t>はるみ</t>
  </si>
  <si>
    <t>Ｙショップ竜北もり</t>
  </si>
  <si>
    <t>ヒライ宮原店</t>
  </si>
  <si>
    <t>マルユ</t>
  </si>
  <si>
    <t>エーブル第２プロセスセンター</t>
  </si>
  <si>
    <t>八端鮮魚店</t>
  </si>
  <si>
    <t>本村製麺所</t>
  </si>
  <si>
    <t>北里　守</t>
  </si>
  <si>
    <t>スナック　きわみ</t>
  </si>
  <si>
    <t>ＢＡＲＯＮＧ’Ｓ倶楽部</t>
  </si>
  <si>
    <t>居酒屋　とも</t>
  </si>
  <si>
    <t>ゆめマート鏡店</t>
  </si>
  <si>
    <t>南九州福山通運（株）八代（営）</t>
  </si>
  <si>
    <t>八代丸善冷凍倉庫（株）</t>
  </si>
  <si>
    <t>ヤマヤ・グルメランド惣菜工場</t>
  </si>
  <si>
    <t>ミルキーウェイ</t>
  </si>
  <si>
    <t>木山商店</t>
  </si>
  <si>
    <t>セブンーイレブン八代永碇店</t>
  </si>
  <si>
    <t>熊本スバル自動車（株）</t>
  </si>
  <si>
    <t>ＭＡＳＴＥＲ</t>
  </si>
  <si>
    <t>カラオケつるちゃん</t>
  </si>
  <si>
    <t>串屋　長右衛門　八代店</t>
  </si>
  <si>
    <t>セブンイレブン八代鏡店</t>
  </si>
  <si>
    <t>ひな村</t>
  </si>
  <si>
    <t>にくよしセンター店</t>
  </si>
  <si>
    <t>生鮮広場トップ　惣菜部</t>
  </si>
  <si>
    <t>八代郵便局　食堂</t>
  </si>
  <si>
    <t>笑福庵</t>
  </si>
  <si>
    <t>日清医療食品株式会社安寿の里　事業所</t>
  </si>
  <si>
    <t>日清医療食品株式会社サテライト安寿の里　事業所</t>
  </si>
  <si>
    <t>スナックＬｏｕ</t>
  </si>
  <si>
    <t>お食事処　風月</t>
  </si>
  <si>
    <t>ファミリーマート八代港町店</t>
  </si>
  <si>
    <t>ファミリーマート八代平山新町店</t>
  </si>
  <si>
    <t>セブン‐イレブン八代田中西町店</t>
  </si>
  <si>
    <t>みち草</t>
  </si>
  <si>
    <t>Ｙショップ　いとう</t>
  </si>
  <si>
    <t>ハースブラウン八代店</t>
  </si>
  <si>
    <t>ゆめタウン八代</t>
  </si>
  <si>
    <t>有限会社ジャパンフ－ド　浜田</t>
  </si>
  <si>
    <t>ローソン八代大村東店</t>
  </si>
  <si>
    <t>はなみつミルク八代店</t>
  </si>
  <si>
    <t>せんだん食堂</t>
  </si>
  <si>
    <t>Ｓｎａｃｋ　Ｂｏｎｄ</t>
  </si>
  <si>
    <t>(株)魚さわ　本部</t>
  </si>
  <si>
    <t>さつまや</t>
  </si>
  <si>
    <t>お食事処　三婆婆</t>
  </si>
  <si>
    <t>みやはら来来</t>
  </si>
  <si>
    <t>中国料理　龍杏</t>
  </si>
  <si>
    <t>ニュー　アケミ</t>
  </si>
  <si>
    <t>居酒屋　汁べえ</t>
  </si>
  <si>
    <t>海鮮亭</t>
  </si>
  <si>
    <t>酒処　ひかり</t>
  </si>
  <si>
    <t>自家製麺　きねや</t>
  </si>
  <si>
    <t>フードコート（たこ一番・麺や一番）</t>
  </si>
  <si>
    <t>スターバックスコーヒー　ゆめタウン八代店</t>
  </si>
  <si>
    <t>中華惣菜　満福楼　八代店</t>
  </si>
  <si>
    <t>（株）料亭村川</t>
  </si>
  <si>
    <t>一休本舗　ゆめタウン八代店</t>
  </si>
  <si>
    <t>生鮮センター　古城　Ｄａウィン</t>
  </si>
  <si>
    <t>西村</t>
  </si>
  <si>
    <t>パン工房　あっふぇる</t>
  </si>
  <si>
    <t>加工山女魚荘</t>
  </si>
  <si>
    <t>串揚げ・旬菜　晴</t>
  </si>
  <si>
    <t>スナック　ＳＡＷＡ</t>
  </si>
  <si>
    <t>スナック　ジュエル（ＪＥＷＥＬ）</t>
  </si>
  <si>
    <t>Ｙｏｋａ屋</t>
  </si>
  <si>
    <t>竹永</t>
  </si>
  <si>
    <t>ＨＯＮＯＫＡ</t>
  </si>
  <si>
    <t>①円亭</t>
  </si>
  <si>
    <t>Ｂａｒ　みつば</t>
  </si>
  <si>
    <t>優～ｙｏｕ～</t>
  </si>
  <si>
    <t>有限会社野村鮮魚店（真魚）</t>
  </si>
  <si>
    <t>勤　Ｇ.Ｏ.Ｎ</t>
  </si>
  <si>
    <t>食堂楽　ふる家和</t>
  </si>
  <si>
    <t>京（かなどめ）</t>
  </si>
  <si>
    <t>ラホーリ</t>
  </si>
  <si>
    <t>デイリーヤマザキ八代沖町店</t>
  </si>
  <si>
    <t>ひまわり食品加工グル－プ</t>
  </si>
  <si>
    <t>喜多川</t>
  </si>
  <si>
    <t>藤本地域振興会</t>
  </si>
  <si>
    <t>カンパニュール</t>
  </si>
  <si>
    <t>葉月</t>
  </si>
  <si>
    <t>旬彩　葉琉舟</t>
  </si>
  <si>
    <t>花梨</t>
  </si>
  <si>
    <t>コロッケ倶楽部八代店</t>
  </si>
  <si>
    <t>ＣＯＲＥ２１　新八代店</t>
  </si>
  <si>
    <t>博多麺王　八代店</t>
  </si>
  <si>
    <t>スナック　プラムダ</t>
  </si>
  <si>
    <t>どんどん太郎　八代あまがえ店</t>
  </si>
  <si>
    <t>セブンイレブン八代海士江町店</t>
  </si>
  <si>
    <t>フ－ドプラザにしだ</t>
  </si>
  <si>
    <t>ヒライ　八代あまがえ店</t>
  </si>
  <si>
    <t>ドラッグストア　モリ　鏡店</t>
  </si>
  <si>
    <t>物産館　あんず</t>
  </si>
  <si>
    <t>ア－バン緑町店　精肉部</t>
  </si>
  <si>
    <t>ブルーオーシャン</t>
  </si>
  <si>
    <t>じん六</t>
  </si>
  <si>
    <t>居酒屋　一心</t>
  </si>
  <si>
    <t>秋桜</t>
  </si>
  <si>
    <t>桔梗庵</t>
  </si>
  <si>
    <t>峠の茶屋</t>
  </si>
  <si>
    <t>お好み焼き　うさぎ</t>
  </si>
  <si>
    <t>栄光丸</t>
  </si>
  <si>
    <t>セブン・イレブン八代氷川町店</t>
  </si>
  <si>
    <t>生活研究グループ　鮎帰会</t>
  </si>
  <si>
    <t>美海ダコちゃん　漁漁</t>
  </si>
  <si>
    <t>中川食泉</t>
  </si>
  <si>
    <t>シフォン工房　dada</t>
  </si>
  <si>
    <t>吉田食品</t>
  </si>
  <si>
    <t>クレイジーモンキー</t>
  </si>
  <si>
    <t>相撲茶屋　無双</t>
  </si>
  <si>
    <t>わ徳</t>
  </si>
  <si>
    <t>酔い部屋　１９５６</t>
  </si>
  <si>
    <t>社会福祉法人　郷寿会特別養護老人ホーム　あさひ園</t>
  </si>
  <si>
    <t>ルアー</t>
  </si>
  <si>
    <t>うさぎとねずみ</t>
  </si>
  <si>
    <t>炭火焼肉ダイニング正庵</t>
  </si>
  <si>
    <t>ＢＡＲ　ＲＩＳＥ</t>
  </si>
  <si>
    <t>居酒屋八О八</t>
  </si>
  <si>
    <t>田添鮮食</t>
  </si>
  <si>
    <t>田添農産</t>
  </si>
  <si>
    <t>スナック　ゆり</t>
  </si>
  <si>
    <t>浜膳旅館</t>
  </si>
  <si>
    <t>株式会社おにさか　第２工場</t>
  </si>
  <si>
    <t>ほっともっと八代鏡店</t>
  </si>
  <si>
    <t>Ｗｅｓｔｅｒｎ　Ｂａｒ　ＫＯＫＯＰＥＬＬＩ</t>
  </si>
  <si>
    <t>絵都　ドリカム</t>
  </si>
  <si>
    <t>ＳＴＥＰ－ＯＮＥ</t>
  </si>
  <si>
    <t>マクロビ工房・カタル</t>
  </si>
  <si>
    <t>ウーノ</t>
  </si>
  <si>
    <t>ＢＬＡＣＫ　ＦＯＧ</t>
  </si>
  <si>
    <t>Ｎａｏぱん</t>
  </si>
  <si>
    <t>ナンユウ食産</t>
  </si>
  <si>
    <t>ムラカミストアー</t>
  </si>
  <si>
    <t>フルスイング</t>
  </si>
  <si>
    <t>鏡屋旅館</t>
  </si>
  <si>
    <t>百年通り</t>
  </si>
  <si>
    <t>ｍｉｉｕ（ミーユ）</t>
  </si>
  <si>
    <t>セブンーイレブン八代宮地町店</t>
  </si>
  <si>
    <t>歩夢</t>
  </si>
  <si>
    <t>カレーハウスCoCo壱番屋　八代松江町店</t>
  </si>
  <si>
    <t>カフェ　銀杏の樹</t>
  </si>
  <si>
    <t>大倉商会</t>
  </si>
  <si>
    <t>大幸</t>
  </si>
  <si>
    <t>居酒屋　ゆき</t>
  </si>
  <si>
    <t>飯飯・珈珈</t>
  </si>
  <si>
    <t>松辨餅ツ子</t>
  </si>
  <si>
    <t>花みずき</t>
  </si>
  <si>
    <t>たまごとお菓子の店　うふ</t>
  </si>
  <si>
    <t>すずらん</t>
  </si>
  <si>
    <t>セブンイレブン　八代敷川内町店</t>
  </si>
  <si>
    <t>末永商店</t>
  </si>
  <si>
    <t>山の台所</t>
  </si>
  <si>
    <t>髙田</t>
  </si>
  <si>
    <t>YSPS熊本総合病院店</t>
  </si>
  <si>
    <t>セブン・イレブン八代萩原町１丁目店</t>
  </si>
  <si>
    <t>池田商店</t>
  </si>
  <si>
    <t>東崎酒店</t>
  </si>
  <si>
    <t>株式会社魚さわ海士江店</t>
  </si>
  <si>
    <t>（株）魚さわ　本部</t>
  </si>
  <si>
    <t>かつ樹</t>
  </si>
  <si>
    <t>ＭＯＲＩ</t>
  </si>
  <si>
    <t>もんじろう</t>
  </si>
  <si>
    <t>ナイトスペース　夢想花</t>
  </si>
  <si>
    <t>Ｋ’ｔｈ　ｌａｎｄ</t>
  </si>
  <si>
    <t>ＯＦＵＫＵＲＯそうざい　タンポポ</t>
  </si>
  <si>
    <t>京都伊三郎製ぱん八代店</t>
  </si>
  <si>
    <t>Ｂａｒ　１ｓｔ</t>
  </si>
  <si>
    <t>１０万馬力</t>
  </si>
  <si>
    <t>スナック　ルパン</t>
  </si>
  <si>
    <t>とり勝</t>
  </si>
  <si>
    <t>五家荘　平家の里</t>
  </si>
  <si>
    <t>はなカフェ</t>
  </si>
  <si>
    <t>ひなたふぁーむこどうじゅく</t>
  </si>
  <si>
    <t>アクア</t>
  </si>
  <si>
    <t>氷川学園</t>
  </si>
  <si>
    <t>中華　藤本</t>
  </si>
  <si>
    <t>DAIYA　KITCHEN</t>
  </si>
  <si>
    <t>第３プロセスセンター</t>
  </si>
  <si>
    <t>からあげや中みっちゃん</t>
  </si>
  <si>
    <t>桑原産婦人科医院</t>
  </si>
  <si>
    <t>Ｌａ　プラチナ</t>
  </si>
  <si>
    <t>ひなたふぁーむ</t>
  </si>
  <si>
    <t>キャバレー　バンコク</t>
  </si>
  <si>
    <t>村岡鮮魚店</t>
  </si>
  <si>
    <t>スナックＤＡＩＹＡ</t>
  </si>
  <si>
    <t>ダイナム熊本八代南店</t>
  </si>
  <si>
    <t>「たこ一番」　一階</t>
  </si>
  <si>
    <t>有限会社　にしだ</t>
  </si>
  <si>
    <t>宮原サービスエリア店</t>
  </si>
  <si>
    <t>お弁当のヒライ八代南店</t>
  </si>
  <si>
    <t>ドラッグストアモリ八代沖店</t>
  </si>
  <si>
    <t>立神峡つけもの</t>
  </si>
  <si>
    <t>奥野</t>
  </si>
  <si>
    <t>平安祭典八代南会館</t>
  </si>
  <si>
    <t>焼肉友苑</t>
  </si>
  <si>
    <t>漁師割烹　頼藤</t>
  </si>
  <si>
    <t>ローソン　八代千丁町店</t>
  </si>
  <si>
    <t>はまや</t>
  </si>
  <si>
    <t>スナック　帰り道</t>
  </si>
  <si>
    <t>南蛮堂珈琲</t>
  </si>
  <si>
    <t>酒のはしもと</t>
  </si>
  <si>
    <t>八代郡氷川町母子寡婦福祉連合会熊本県八代総合庁舎内売店</t>
  </si>
  <si>
    <t>なかむら惣菜</t>
  </si>
  <si>
    <t>ＨＩＧＨ　ＴＲＥＥハイツリー株式会社</t>
  </si>
  <si>
    <t>石田フ－ド</t>
  </si>
  <si>
    <t>三幸商事</t>
  </si>
  <si>
    <t>二見鮮魚店</t>
  </si>
  <si>
    <t>やっちゃん</t>
  </si>
  <si>
    <t>肉のサンクス</t>
  </si>
  <si>
    <t>熊本ヤクルト株式会社八代海士江センター</t>
  </si>
  <si>
    <t>くまナンステーション</t>
  </si>
  <si>
    <t>ごはん処　たか升</t>
  </si>
  <si>
    <t>おかし屋　ながしょう</t>
  </si>
  <si>
    <t>ＥＬＯＤＩＡ（エロデア）</t>
  </si>
  <si>
    <t>大漁市場　こんぴら丸</t>
  </si>
  <si>
    <t>にくもん</t>
  </si>
  <si>
    <t>九州自動車道　宮原サービスエリア　上り線</t>
  </si>
  <si>
    <t>熊本県立八代工業高校</t>
  </si>
  <si>
    <t>富田薬品株式会社　３Ｆ</t>
  </si>
  <si>
    <t>ＹＫＫＡＰ株式会社　九州事業所　Ａ－５</t>
  </si>
  <si>
    <t>日本中央競馬会　ウインズ八代</t>
  </si>
  <si>
    <t>（株）ダイナム熊本八代南店</t>
  </si>
  <si>
    <t>タイヤ館　八代店</t>
  </si>
  <si>
    <t>マックスバリュ　八代店</t>
  </si>
  <si>
    <t>大島ゴルフ倶楽部</t>
  </si>
  <si>
    <t>マルショク　日奈久店</t>
  </si>
  <si>
    <t>八代ドライビングスクール</t>
  </si>
  <si>
    <t>ゆめタウン八代２Ｆ従業員禁煙休憩室</t>
  </si>
  <si>
    <t>株式会社イズミ　ゆめタウン八代店頭</t>
  </si>
  <si>
    <t>Kinako</t>
  </si>
  <si>
    <t>久舷商店</t>
  </si>
  <si>
    <t>伊藤文具店</t>
  </si>
  <si>
    <t>湯野</t>
  </si>
  <si>
    <t>エーブル</t>
  </si>
  <si>
    <t>キャンディキャンディ八代店</t>
  </si>
  <si>
    <t>配食サービス　パセリ</t>
  </si>
  <si>
    <t>いけす料理　宗弘</t>
  </si>
  <si>
    <t>ＣＡＦＥ＆ＧＡＬＬＥＲＹ　伝七</t>
  </si>
  <si>
    <t>龍辰</t>
  </si>
  <si>
    <t>益田加工所</t>
  </si>
  <si>
    <t>一魚一恵</t>
  </si>
  <si>
    <t>Ｇｒｅｅｎ　Ｒｏｓｅ</t>
  </si>
  <si>
    <t>ＭＳロジテクサービス株式会社食堂</t>
  </si>
  <si>
    <t>株式会社シルバーバック八代古閑浜店</t>
  </si>
  <si>
    <t>ゆめタウン八代　２Ｆゲームコーナー</t>
  </si>
  <si>
    <t>熊本労災病院東棟エレベータ前</t>
  </si>
  <si>
    <t>タケシタ調剤薬局　八代店</t>
  </si>
  <si>
    <t>広域交流センター　さかもと館</t>
  </si>
  <si>
    <t>世津子</t>
  </si>
  <si>
    <t>星空すいっち</t>
  </si>
  <si>
    <t>トライアル新八代駅店</t>
  </si>
  <si>
    <t>エクライザル</t>
  </si>
  <si>
    <t>Ｂａｒ　ｚｅｒｏ</t>
  </si>
  <si>
    <t>囲ごこち</t>
  </si>
  <si>
    <t>夢元</t>
  </si>
  <si>
    <t>お弁当のヒライマルショク日奈久店</t>
  </si>
  <si>
    <t>フードプラザにしだ日置店</t>
  </si>
  <si>
    <t>豚ホルモン専門店　豚や本舗</t>
  </si>
  <si>
    <t>八代市立希望の里たいよう</t>
  </si>
  <si>
    <t>セブンイレブン八代井上町店</t>
  </si>
  <si>
    <t>労災病院　中央エレベータ前</t>
  </si>
  <si>
    <t>スナック　アイリン</t>
  </si>
  <si>
    <t>セブン・イレブン八代植柳下町店</t>
  </si>
  <si>
    <t>Bａｒ　９１３　Ｌa ＣｉｅＬ</t>
  </si>
  <si>
    <t>Ｓｗｅｅｔｓ　Ｃａｆｅ　ｂｉａｎｇ　ｌａｌａｈ　桔きょう</t>
  </si>
  <si>
    <t>和風スナック　暖簾</t>
  </si>
  <si>
    <t>居酒屋　七福人</t>
  </si>
  <si>
    <t>しのはらホテル　浜膳</t>
  </si>
  <si>
    <t>エルセルモ八代　アルデア　アルカサール</t>
  </si>
  <si>
    <t>法事専門会館　八代雲海</t>
  </si>
  <si>
    <t>スナック　Ｍｉｋｏ</t>
  </si>
  <si>
    <t>刀削麺　新</t>
  </si>
  <si>
    <t>中華料理　三宝</t>
  </si>
  <si>
    <t>炭火焼　だべり屋</t>
  </si>
  <si>
    <t>バー　シェビー</t>
  </si>
  <si>
    <t>スナックCOCOM</t>
  </si>
  <si>
    <t>おしょくじ処　和</t>
  </si>
  <si>
    <t>みはな水産</t>
  </si>
  <si>
    <t>セブンイレブン八代上片町店</t>
  </si>
  <si>
    <t>ローソン八代大村町店</t>
  </si>
  <si>
    <t>セブンイレブン八代古城町店</t>
  </si>
  <si>
    <t>広域交流センターさかもと館</t>
  </si>
  <si>
    <t>宮原サービスエリア　上り店</t>
  </si>
  <si>
    <t>株式会社ダイナム熊本八代北店</t>
  </si>
  <si>
    <t>（株）イズミゆめタウン八代２F従業員喫煙室</t>
  </si>
  <si>
    <t>（株）イズミゆめタウン八代２F従業員食堂</t>
  </si>
  <si>
    <t>本田牛乳販売店</t>
  </si>
  <si>
    <t>熊本ヤクルト（株）八代高田センター</t>
  </si>
  <si>
    <t>（株）エーブル第２プロセスセンター</t>
  </si>
  <si>
    <t>母ちゃん寿司</t>
  </si>
  <si>
    <t>ほっともっと八代塩屋店</t>
  </si>
  <si>
    <t>コアハウス八代店</t>
  </si>
  <si>
    <t>和田</t>
  </si>
  <si>
    <t>平野</t>
  </si>
  <si>
    <t>赤星水産加工店</t>
  </si>
  <si>
    <t>ゆうあい加工食品</t>
  </si>
  <si>
    <t>ほっともっと海士江店</t>
  </si>
  <si>
    <t>囲碁将棋茶屋　めしや　一歩</t>
  </si>
  <si>
    <t>（株）和みフーズ</t>
  </si>
  <si>
    <t>ＰＵＢショウコ・ハマダ</t>
  </si>
  <si>
    <t>福田そう菜</t>
  </si>
  <si>
    <t>もち吉　八代店</t>
  </si>
  <si>
    <t>てるや</t>
  </si>
  <si>
    <t>出あい市場</t>
  </si>
  <si>
    <t>宮原サービスエリア　下り　休憩室</t>
  </si>
  <si>
    <t>ラウンジ　イーストブルー</t>
  </si>
  <si>
    <t>ほっともっと八代松江店</t>
  </si>
  <si>
    <t>スナック　はる華</t>
  </si>
  <si>
    <t>中華菜館　タンポポ</t>
  </si>
  <si>
    <t>ミートショップかたやま</t>
  </si>
  <si>
    <t>農家レストラン　ばあちゃんち</t>
  </si>
  <si>
    <t>住宅型有料老人ホーム　ゆうりん</t>
  </si>
  <si>
    <t>ＢASE　７１４　1</t>
  </si>
  <si>
    <t>コバシ(株)／九州事業部</t>
  </si>
  <si>
    <t>らくのう牛乳販売店</t>
  </si>
  <si>
    <t>移動販売　ａｍｋ</t>
  </si>
  <si>
    <t>セブンイレブン　八代築添町店</t>
  </si>
  <si>
    <t>居酒屋　座忘</t>
  </si>
  <si>
    <t>シルバーバック八代中央</t>
  </si>
  <si>
    <t>橙</t>
  </si>
  <si>
    <t>貴美ちゃん加工所</t>
  </si>
  <si>
    <t>中谷地域振興会</t>
  </si>
  <si>
    <t>氷川町竜北物産館</t>
  </si>
  <si>
    <t>石原</t>
  </si>
  <si>
    <t>みつばち</t>
  </si>
  <si>
    <t>ｃｏｆｆｅｅ　ｓｈｏｐ　ＡＭｉ</t>
  </si>
  <si>
    <t>セブンイレブン八代北新地店</t>
  </si>
  <si>
    <t>アーバンショッピングシティ　惣菜部</t>
  </si>
  <si>
    <t>とうよう苑</t>
  </si>
  <si>
    <t>スナック　遊子</t>
  </si>
  <si>
    <t>ショッピングシティアーバン寿司部</t>
  </si>
  <si>
    <t>ふれあいセンタ－いずみ</t>
  </si>
  <si>
    <t>志津香</t>
  </si>
  <si>
    <t>焼肉　孔雀</t>
  </si>
  <si>
    <t>恵比寿家</t>
  </si>
  <si>
    <t>大石</t>
  </si>
  <si>
    <t>松永商店</t>
  </si>
  <si>
    <t>村上園</t>
  </si>
  <si>
    <t>すみれ工房</t>
  </si>
  <si>
    <t>米村　加工所</t>
  </si>
  <si>
    <t>さくら</t>
  </si>
  <si>
    <t>わかめ屋</t>
  </si>
  <si>
    <t>牟田商店</t>
  </si>
  <si>
    <t>吉岡</t>
  </si>
  <si>
    <t>北岡つけもの</t>
  </si>
  <si>
    <t>ファミリーマート八代袋町店</t>
  </si>
  <si>
    <t>株式会社　ヒライ　八代臨港店</t>
  </si>
  <si>
    <t>ドラッグストアモリ　八代中北店</t>
  </si>
  <si>
    <t>小路永そう菜</t>
  </si>
  <si>
    <t>ミ・アミーゴ</t>
  </si>
  <si>
    <t>大陸食堂</t>
  </si>
  <si>
    <t>食事処　はし</t>
  </si>
  <si>
    <t>マルコポ－ロ</t>
  </si>
  <si>
    <t>ラ－メン山河</t>
  </si>
  <si>
    <t>居酒屋　壱之村</t>
  </si>
  <si>
    <t>源平</t>
  </si>
  <si>
    <t>株式会社おにさか第３工場</t>
  </si>
  <si>
    <t>居酒屋　一本槍</t>
  </si>
  <si>
    <t>スナック　ニューミナト</t>
  </si>
  <si>
    <t>一休本舗</t>
  </si>
  <si>
    <t>居酒屋　香しま</t>
  </si>
  <si>
    <t>輝</t>
  </si>
  <si>
    <t>ホテルソフィア</t>
  </si>
  <si>
    <t>球磨川温泉鶴の湯旅館</t>
  </si>
  <si>
    <t>スナック　め・め</t>
  </si>
  <si>
    <t>寺田</t>
  </si>
  <si>
    <t>新天地</t>
  </si>
  <si>
    <t>八代の漁師の店いけす料理　　宗　弘</t>
  </si>
  <si>
    <t>ボンブアニバーサリー</t>
  </si>
  <si>
    <t>三好商店</t>
  </si>
  <si>
    <t>田中万十八代店</t>
  </si>
  <si>
    <t>中島製菓舗</t>
  </si>
  <si>
    <t>大自然からの贈り物</t>
  </si>
  <si>
    <t>ＰＡＲＴＹ　ＳＴＵＤＩＯ　梓</t>
  </si>
  <si>
    <t>喫茶　うふ</t>
  </si>
  <si>
    <t>猪鹿工房東陽</t>
  </si>
  <si>
    <t>近藤鮮魚店</t>
  </si>
  <si>
    <t>（有）協和</t>
  </si>
  <si>
    <t>宮原サービスエリア　上り店特設販売　A</t>
  </si>
  <si>
    <t>宮原サービスエリア　上り店特設販売　B</t>
  </si>
  <si>
    <t>宮原サービスエリア　上り店特設販売　C</t>
  </si>
  <si>
    <t>モスバーガー八代あまがえ通り店</t>
  </si>
  <si>
    <t>カラオケよしこ</t>
  </si>
  <si>
    <t>クロワッサン</t>
  </si>
  <si>
    <t>一休本舗海士江店</t>
  </si>
  <si>
    <t>菓心　梅山</t>
  </si>
  <si>
    <t>中田鮮魚店</t>
  </si>
  <si>
    <t>魚弘</t>
  </si>
  <si>
    <t>坂井豆腐店</t>
  </si>
  <si>
    <t>中田商店</t>
  </si>
  <si>
    <t>有限会社萩原商店</t>
  </si>
  <si>
    <t>馬力屋　八代店</t>
  </si>
  <si>
    <t>Ｃｏｑｕｅｔｔｅ</t>
  </si>
  <si>
    <t>（有）むらおか亭</t>
  </si>
  <si>
    <t>ゆー（和風スナック）</t>
  </si>
  <si>
    <t>ラーメン豚平</t>
  </si>
  <si>
    <t>しらさぎ</t>
  </si>
  <si>
    <t>Ｌｅｇｅｎｄ　レジェンド</t>
  </si>
  <si>
    <t>料亭村川</t>
  </si>
  <si>
    <t>（株）イズミ　ゆめタウン八代</t>
  </si>
  <si>
    <t>江上分店</t>
  </si>
  <si>
    <t>Ｃａｆｅ＆Ｂａｒ　ＡＲＩＥＳ　アリーズ</t>
  </si>
  <si>
    <t>Ｓｈｏｔ　Ｂａｒ　ＺＡＰ</t>
  </si>
  <si>
    <t>ｍｕｓｉｃｂａｒ　ｚａｐｐａ</t>
  </si>
  <si>
    <t>やきむぎや</t>
  </si>
  <si>
    <t>ハッピー食堂</t>
  </si>
  <si>
    <t>カフェ・ぽけっと</t>
  </si>
  <si>
    <t>株式会社児湯食鳥</t>
  </si>
  <si>
    <t>かさの屋</t>
  </si>
  <si>
    <t>麺食楽やしろ</t>
  </si>
  <si>
    <t>ＮＩＣＯＰＡＩＮ</t>
  </si>
  <si>
    <t>(株)エーブル　プロセスセンター　休憩室</t>
  </si>
  <si>
    <t>クラブ　スカイ</t>
  </si>
  <si>
    <t>ロッキー八代古閑中店</t>
  </si>
  <si>
    <t>(株)有佐スーパー宮原店</t>
  </si>
  <si>
    <t>百済来地域振興会</t>
  </si>
  <si>
    <t>語らい処　晩菜</t>
  </si>
  <si>
    <t>まんぷく</t>
  </si>
  <si>
    <t>ファミリーマートＪＲ八代駅</t>
  </si>
  <si>
    <t>ＲＥＳＣＵＥ</t>
  </si>
  <si>
    <t>山田漬物店</t>
  </si>
  <si>
    <t>漬物小屋</t>
  </si>
  <si>
    <t>宮坂</t>
  </si>
  <si>
    <t>橋本農産加工所</t>
  </si>
  <si>
    <t>いきいき市場</t>
  </si>
  <si>
    <t>スポーツクラブ　アレスト八代</t>
  </si>
  <si>
    <t>おざや製菓</t>
  </si>
  <si>
    <t>セレクトロイヤル八代ベーカリー</t>
  </si>
  <si>
    <t>山海荘</t>
  </si>
  <si>
    <t>ホテル　ペイユ</t>
  </si>
  <si>
    <t>ＯＫ堂</t>
  </si>
  <si>
    <t>ニュー白馬</t>
  </si>
  <si>
    <t>ブラスリーノエル</t>
  </si>
  <si>
    <t>スナック真心</t>
  </si>
  <si>
    <t>三楽</t>
  </si>
  <si>
    <t>カクテルバー　深海</t>
  </si>
  <si>
    <t>エッジ</t>
  </si>
  <si>
    <t>カクテルバー　グランブルー</t>
  </si>
  <si>
    <t>スナック　葵</t>
  </si>
  <si>
    <t>ペーパームーン</t>
  </si>
  <si>
    <t>セブンイレブン　八代葭牟田店</t>
  </si>
  <si>
    <t>ファミリ－マ－ト八代岡町店</t>
  </si>
  <si>
    <t>ファミリ－マ－ト千丁町店</t>
  </si>
  <si>
    <t>天竜</t>
  </si>
  <si>
    <t>珈琲店ミック</t>
  </si>
  <si>
    <t>キャプテン・ガンバ</t>
  </si>
  <si>
    <t>ゆたか食堂</t>
  </si>
  <si>
    <t>酒楽あじつぼ</t>
  </si>
  <si>
    <t>ろばた　味徳</t>
  </si>
  <si>
    <t>屋台風居酒屋がらっぱ</t>
  </si>
  <si>
    <t>円満</t>
  </si>
  <si>
    <t>旬彩　丹波</t>
  </si>
  <si>
    <t>鰻新</t>
  </si>
  <si>
    <t>イタリア料理　アルテ</t>
  </si>
  <si>
    <t>ピザ・カルフォルニア　八代店</t>
  </si>
  <si>
    <t>口福料理　旬市</t>
  </si>
  <si>
    <t>明治牛乳　八代中央</t>
  </si>
  <si>
    <t>（株）岩本水産</t>
  </si>
  <si>
    <t>（株）　神子水産</t>
  </si>
  <si>
    <t>平家味噌製造所</t>
  </si>
  <si>
    <t>とらや蒲鉾店</t>
  </si>
  <si>
    <t>泉屋本舗</t>
  </si>
  <si>
    <t>和味</t>
  </si>
  <si>
    <t>真心の味　武井</t>
  </si>
  <si>
    <t>bar 7th chord</t>
  </si>
  <si>
    <t>吉野屋旅館</t>
  </si>
  <si>
    <t>山暮らしカフェ</t>
  </si>
  <si>
    <t>（有）中田食品</t>
  </si>
  <si>
    <t>Ｋｙｏ</t>
  </si>
  <si>
    <t>イオン八代　従業員休憩室</t>
  </si>
  <si>
    <t>熊本高速道路事務所　八代</t>
  </si>
  <si>
    <t>夢叶－ＭＵＧＥＮ－</t>
  </si>
  <si>
    <t>居酒屋　優</t>
  </si>
  <si>
    <t>蘭華</t>
  </si>
  <si>
    <t>カラオケ　福きたる</t>
  </si>
  <si>
    <t>風の喫茶</t>
  </si>
  <si>
    <t>民宿もっこす</t>
  </si>
  <si>
    <t>串焼き　絢鳥</t>
  </si>
  <si>
    <t>サロン・ドＣｏＣｏ</t>
  </si>
  <si>
    <t>居酒屋　ぱぶりっく</t>
  </si>
  <si>
    <t>村岡商店</t>
  </si>
  <si>
    <t>手づくりケーキの店ボン</t>
  </si>
  <si>
    <t>経済会　有限会社</t>
  </si>
  <si>
    <t>ゆずの香</t>
  </si>
  <si>
    <t>鮮魚商　一魚一恵</t>
  </si>
  <si>
    <t>スナック智子</t>
  </si>
  <si>
    <t>塩屋食堂</t>
  </si>
  <si>
    <t>ＥＩＮＳ</t>
  </si>
  <si>
    <t>Ｂａｋｅｒｙ　ＢＵＬＬ</t>
  </si>
  <si>
    <t>Ｂｏａ　ｓｏｒｔｅ！！</t>
  </si>
  <si>
    <t>（株）彦一製菓</t>
  </si>
  <si>
    <t>お菓子の彦一本舗　田中町店</t>
  </si>
  <si>
    <t>八代白百合学園　食堂</t>
  </si>
  <si>
    <t>八代白百合学園　売店</t>
  </si>
  <si>
    <t>八代白百合学園　学生寮</t>
  </si>
  <si>
    <t>夢や</t>
  </si>
  <si>
    <t>西岡養蜂園</t>
  </si>
  <si>
    <t>お菓子の香梅　八代松江店</t>
  </si>
  <si>
    <t>まごころ弁当　八代店</t>
  </si>
  <si>
    <t>たこやき大阪・蜂来饅頭八代店</t>
  </si>
  <si>
    <t>Ｒ－ＭＡＮ</t>
  </si>
  <si>
    <t>舟や　一水</t>
  </si>
  <si>
    <t>潮青閣</t>
  </si>
  <si>
    <t>Ｋ・ＯＮＥ</t>
  </si>
  <si>
    <t>道の駅　坂本</t>
  </si>
  <si>
    <t>お茶の坂田園</t>
  </si>
  <si>
    <t>ＪＡ女性部　ひまわり会</t>
  </si>
  <si>
    <t>勇　レイ子商店</t>
  </si>
  <si>
    <t>畑ヶ仲しょうが亭</t>
  </si>
  <si>
    <t>こんにゃく本舗　村山商店</t>
  </si>
  <si>
    <t>キヨスク新八代店</t>
  </si>
  <si>
    <t>（株）もち吉　八代店</t>
  </si>
  <si>
    <t>生鮮センター古城　Daウィン</t>
  </si>
  <si>
    <t>セブン－イレブン八代横手新町店</t>
  </si>
  <si>
    <t>ローソン八代袋町店</t>
  </si>
  <si>
    <t>（株）有佐スーパー宮原店</t>
  </si>
  <si>
    <t>美海ダコちゃん「漁漁」</t>
  </si>
  <si>
    <t>野菜村</t>
  </si>
  <si>
    <t>マルショク日奈久店</t>
  </si>
  <si>
    <t>ゆめマート八代店</t>
  </si>
  <si>
    <t>コルドンブル－</t>
  </si>
  <si>
    <t>スナックＫＩＲＩＫＯ</t>
  </si>
  <si>
    <t>Ｄｉｎｉｎｇ　Ｂａｒ　晴</t>
  </si>
  <si>
    <t>宮原ＳＡ　上り　添乗員休憩室</t>
  </si>
  <si>
    <t>コバシ（株）</t>
  </si>
  <si>
    <t>ダイナム熊本築添店</t>
  </si>
  <si>
    <t>ワラヅト加工</t>
  </si>
  <si>
    <t>珈琲家</t>
  </si>
  <si>
    <t>馬賊村</t>
  </si>
  <si>
    <t>カラオケ喫茶　遊</t>
  </si>
  <si>
    <t>湯の花</t>
  </si>
  <si>
    <t>（資）鏡華月園</t>
  </si>
  <si>
    <t>鮎のさかた</t>
  </si>
  <si>
    <t>舟作</t>
  </si>
  <si>
    <t>居酒屋　ままちゃん</t>
  </si>
  <si>
    <t>焼肉なべしま八代店</t>
  </si>
  <si>
    <t>うどん亭　酒肴わびさび</t>
  </si>
  <si>
    <t>喫茶　野いちご</t>
  </si>
  <si>
    <t>みのる食堂</t>
  </si>
  <si>
    <t>アジヤ</t>
  </si>
  <si>
    <t>樅木山荘</t>
  </si>
  <si>
    <t>ごまめ寿司</t>
  </si>
  <si>
    <t>料亭　田上</t>
  </si>
  <si>
    <t>Ｒｉｎｇ　Ｄｏ</t>
  </si>
  <si>
    <t>セレクトロイヤル八代</t>
  </si>
  <si>
    <t>セレクトロイヤル八代　ビアガーデン</t>
  </si>
  <si>
    <t>惣菜　ととや</t>
  </si>
  <si>
    <t>蒲公英（タンポポ）</t>
  </si>
  <si>
    <t>村岡加工所</t>
  </si>
  <si>
    <t>照ちゃんの店</t>
  </si>
  <si>
    <t>しんちゃん酒バ</t>
  </si>
  <si>
    <t>有限会社　島商店</t>
  </si>
  <si>
    <t>柿本商会</t>
  </si>
  <si>
    <t>高橋商店</t>
  </si>
  <si>
    <t>佐々木豆腐店</t>
  </si>
  <si>
    <t>有限会社　氷川物産</t>
  </si>
  <si>
    <t>氷川町農産加工研修センター</t>
  </si>
  <si>
    <t>道の駅・竜北氷川町竜北物産館店頭自販機コーナー</t>
  </si>
  <si>
    <t>日本マイクロバイオファーマ（株）</t>
  </si>
  <si>
    <t>合資会社丸伊　木田鮮魚店</t>
  </si>
  <si>
    <t>園田製菓舗</t>
  </si>
  <si>
    <t>ドラッグストア　マツモトキヨシ　八代店</t>
  </si>
  <si>
    <t>レッド　バロン</t>
  </si>
  <si>
    <t>Aープライス　八代店</t>
  </si>
  <si>
    <t>メルシャン株式会社　八代工場</t>
  </si>
  <si>
    <t>岡村商店</t>
  </si>
  <si>
    <t>（資）頼藤商店</t>
  </si>
  <si>
    <t>すなっく　れもん</t>
  </si>
  <si>
    <t>魚国総本社・八代２９１９２７</t>
  </si>
  <si>
    <t>イタリア食堂　カタラット</t>
  </si>
  <si>
    <t>おんじＢａｒ</t>
  </si>
  <si>
    <t>ＢＡＲ樹</t>
  </si>
  <si>
    <t>ガリバー八代店</t>
  </si>
  <si>
    <t>スナックＧsen</t>
  </si>
  <si>
    <t>アベンチュリン</t>
  </si>
  <si>
    <t>本格讃岐うどん　けんたろう</t>
  </si>
  <si>
    <t>宮原サービスエリア下り線</t>
  </si>
  <si>
    <t>ローソン八代鏡町宝出店</t>
  </si>
  <si>
    <t>ＢＡＲ　ｓａｎｔａｆｅ</t>
  </si>
  <si>
    <t>ドラッグコスモス鏡店</t>
  </si>
  <si>
    <t>ドラッグコスモス高田店</t>
  </si>
  <si>
    <t>ドラッグコスモス海士江店</t>
  </si>
  <si>
    <t>スーパードラッグコスモス海士江店</t>
  </si>
  <si>
    <t>ドラッグコスモス古閑中店</t>
  </si>
  <si>
    <t>ドラッグコスモス竜北店</t>
  </si>
  <si>
    <t>スーパードラッグ　コスモス松江店</t>
  </si>
  <si>
    <t>お茶の濱大松園</t>
  </si>
  <si>
    <t>ＯＣＥＡＮ</t>
  </si>
  <si>
    <t>Star Dust</t>
  </si>
  <si>
    <t>ベーカリー＆カフェ　あまてる</t>
  </si>
  <si>
    <t>やきとり　陸蒸気</t>
  </si>
  <si>
    <t>日本製紙「新夕葉クラブ」</t>
  </si>
  <si>
    <t>日奈久温泉・ばんぺい湯ぺい湯ん</t>
  </si>
  <si>
    <t>ドラッグコスモス麦島店</t>
  </si>
  <si>
    <t>ローソン八代黄金町店</t>
  </si>
  <si>
    <t>お菓子の彦一本舗　工場店</t>
  </si>
  <si>
    <t>宗弘水産</t>
  </si>
  <si>
    <t>田代福進堂</t>
  </si>
  <si>
    <t>マルショク八代店</t>
  </si>
  <si>
    <t>神田工業熊本事務所　福祉棟２F食堂</t>
  </si>
  <si>
    <t>美海ダコちゃん（漁漁）</t>
  </si>
  <si>
    <t>喫茶イトウ</t>
  </si>
  <si>
    <t>ケント</t>
  </si>
  <si>
    <t>小料理　まゆみ</t>
  </si>
  <si>
    <t>ケンタッキ－フライドチキン　八代松江店</t>
  </si>
  <si>
    <t>ケンタッキ－　フライドチキン　八代松江店</t>
  </si>
  <si>
    <t>友やん　炭焼菜館</t>
  </si>
  <si>
    <t>生鮮食品館ア－バン緑町店惣菜部</t>
  </si>
  <si>
    <t>マクドナルド　八代松江店</t>
  </si>
  <si>
    <t>クラブ　上海</t>
  </si>
  <si>
    <t>ラ－メン来来本店</t>
  </si>
  <si>
    <t>和食　まえだ</t>
  </si>
  <si>
    <t>九千坊</t>
  </si>
  <si>
    <t>カラオケステーション　≪梨沙≫</t>
  </si>
  <si>
    <t>肴屋　まんまる</t>
  </si>
  <si>
    <t>焼肉もんじろう（松江店）</t>
  </si>
  <si>
    <t>岡水産</t>
  </si>
  <si>
    <t>希　楽　里</t>
  </si>
  <si>
    <t>丸屋商店</t>
  </si>
  <si>
    <t>東山本店</t>
  </si>
  <si>
    <t>日奈久食品</t>
  </si>
  <si>
    <t>湯野竹輪蒲鉾店</t>
  </si>
  <si>
    <t>日奈久水産（株）</t>
  </si>
  <si>
    <t>宮﨑商店</t>
  </si>
  <si>
    <t>ア－バン緑町店</t>
  </si>
  <si>
    <t>光本商店</t>
  </si>
  <si>
    <t>直販　希楽里</t>
  </si>
  <si>
    <t>川口食料品店</t>
  </si>
  <si>
    <t>有限会社　橋口鮮魚</t>
  </si>
  <si>
    <t>ティルーム　ピース</t>
  </si>
  <si>
    <t>シマ石油(株)　田中町車検センター</t>
  </si>
  <si>
    <t>けもの道　祥</t>
  </si>
  <si>
    <t>東雲商店</t>
  </si>
  <si>
    <t>ホテル　ココナッツ</t>
  </si>
  <si>
    <t>ヒライ　マルショク　八代店</t>
  </si>
  <si>
    <t>餃子之家</t>
  </si>
  <si>
    <t>西部地域振興会</t>
  </si>
  <si>
    <t>平壌園</t>
  </si>
  <si>
    <t>ローソン八代麦島西町店</t>
  </si>
  <si>
    <t>ローソン八代迎町二丁目店</t>
  </si>
  <si>
    <t>陣幕</t>
  </si>
  <si>
    <t>田中豆腐店</t>
  </si>
  <si>
    <t>濱田水産</t>
  </si>
  <si>
    <t>朝日旅館</t>
  </si>
  <si>
    <t>（有）ねぼけ堂本店</t>
  </si>
  <si>
    <t>藤本豆腐店</t>
  </si>
  <si>
    <t>バースディ　八代店</t>
  </si>
  <si>
    <t>ドラッグコスモス松江店</t>
  </si>
  <si>
    <t>Ｌ</t>
  </si>
  <si>
    <t>ローソン八代旭中央通店</t>
  </si>
  <si>
    <t>たこやき本舗ライダー’ｓ</t>
  </si>
  <si>
    <t>Re:Birth</t>
  </si>
  <si>
    <t>レクイエム</t>
  </si>
  <si>
    <t>インディアンレストラン　サンジ</t>
  </si>
  <si>
    <t>介護老人保健施設アメニティーゆうりん</t>
  </si>
  <si>
    <t>定食屋</t>
  </si>
  <si>
    <t>せんだん　おくがわ店</t>
  </si>
  <si>
    <t>カラオケ林田</t>
  </si>
  <si>
    <t>明勝水産</t>
  </si>
  <si>
    <t>鮮</t>
  </si>
  <si>
    <t>西田精麦株式会社新食品工場</t>
  </si>
  <si>
    <t>アンダミロ</t>
  </si>
  <si>
    <t>こすもす</t>
  </si>
  <si>
    <t>trattoria Passione</t>
  </si>
  <si>
    <t>ひかわキッチン笑家</t>
  </si>
  <si>
    <t>パティスリーボヌール</t>
  </si>
  <si>
    <t>株式会社九州児湯フーズ　八代支店</t>
  </si>
  <si>
    <t>猪王</t>
  </si>
  <si>
    <t>株式会社きずなデイサービス</t>
  </si>
  <si>
    <t>つぼ八　八代本町店</t>
  </si>
  <si>
    <t>MANILA</t>
  </si>
  <si>
    <t>水蓮</t>
  </si>
  <si>
    <t>二見食品</t>
  </si>
  <si>
    <t>氷川町特産品加工センター</t>
  </si>
  <si>
    <t>小林惣菜</t>
  </si>
  <si>
    <t>田河れんこん屋</t>
  </si>
  <si>
    <t>（株）料亭　村川</t>
  </si>
  <si>
    <t>いずみの里</t>
  </si>
  <si>
    <t>ほいっぷ</t>
  </si>
  <si>
    <t>お菓子のふくさや</t>
  </si>
  <si>
    <t>お菓子の彦一本舗駅前本店</t>
  </si>
  <si>
    <t>広岡商店</t>
  </si>
  <si>
    <t>萬腹屋</t>
  </si>
  <si>
    <t>中津商店</t>
  </si>
  <si>
    <t>熊本高等専門学校売店</t>
  </si>
  <si>
    <t>志ん和</t>
  </si>
  <si>
    <t>味処河もと</t>
  </si>
  <si>
    <t>食堂江戸善</t>
  </si>
  <si>
    <t>カラオケ喫茶三番</t>
  </si>
  <si>
    <t>炉端・お食事処わかな</t>
  </si>
  <si>
    <t>黎風</t>
  </si>
  <si>
    <t>レストラン　カムイ</t>
  </si>
  <si>
    <t>焼とり　はるみ屋</t>
  </si>
  <si>
    <t>ドライブイン　なかがわ</t>
  </si>
  <si>
    <t>デイサービス　湧楽苑</t>
  </si>
  <si>
    <t>庄楽</t>
  </si>
  <si>
    <t>株式会社　ヒライ　八代臨港線店</t>
  </si>
  <si>
    <t>シルバーバック八代中央店</t>
  </si>
  <si>
    <t>ＪＲ八代駅</t>
  </si>
  <si>
    <t>シルバーバック八代店</t>
  </si>
  <si>
    <t>モナコパレス八代店</t>
  </si>
  <si>
    <t>生鮮広場ＴＯＰ精肉部</t>
  </si>
  <si>
    <t>八代ふる里物産村</t>
  </si>
  <si>
    <t>八代蒲鉾</t>
  </si>
  <si>
    <t>株式会社田河東洋男商店</t>
  </si>
  <si>
    <t>ｃａｆｅ毬華2</t>
  </si>
  <si>
    <t>ダイレックス八代店</t>
  </si>
  <si>
    <t>スーパーセンタートライアル新八代駅前店</t>
  </si>
  <si>
    <t>Ｒｕｒｕｂｅ（ルルベ）</t>
  </si>
  <si>
    <t>ママ</t>
  </si>
  <si>
    <t>ひらやホテル</t>
  </si>
  <si>
    <t>武士屋旅館</t>
  </si>
  <si>
    <t>新湯旅館</t>
  </si>
  <si>
    <t>柳屋旅館</t>
  </si>
  <si>
    <t>ＢＩＧ　ＭＡＭＡ</t>
  </si>
  <si>
    <t>ホテル　リオ</t>
  </si>
  <si>
    <t>ＹＫＫ　ＡＰ（株）　Ｃ－２</t>
  </si>
  <si>
    <t>ＹＫＫ　ＡＰ（株）　Ｃ－４</t>
  </si>
  <si>
    <t>野田商店</t>
  </si>
  <si>
    <t>高田鮮魚店</t>
  </si>
  <si>
    <t>八代ゴルフ倶楽部茶小屋（イン）</t>
  </si>
  <si>
    <t>八代ゴルフ倶楽部茶小屋（アウト）</t>
  </si>
  <si>
    <t>八代ゴルフ倶楽部喫茶</t>
  </si>
  <si>
    <t>八代ゴルフ倶楽部レストラン</t>
  </si>
  <si>
    <t>スナック　ル・ポ－ル</t>
  </si>
  <si>
    <t>ひまわり</t>
  </si>
  <si>
    <t>鳥よし</t>
  </si>
  <si>
    <t>カラオケ　パーク</t>
  </si>
  <si>
    <t>スナック　きらり</t>
  </si>
  <si>
    <t>憩い処　どんぞこ</t>
  </si>
  <si>
    <t>ｃａｆｅ　＆　ｂａｒ　ＺＡＰ</t>
  </si>
  <si>
    <t>食菜工房むすび菜</t>
  </si>
  <si>
    <t>プリムローズ　Ｅｒｉｋｏ</t>
  </si>
  <si>
    <t>かごめ</t>
  </si>
  <si>
    <t>松岡内科クリニック</t>
  </si>
  <si>
    <t>インド料理プジャ</t>
  </si>
  <si>
    <t>株式会社　ニッコー　八代工場</t>
  </si>
  <si>
    <t>橋本</t>
  </si>
  <si>
    <t>このはいろ</t>
  </si>
  <si>
    <t>居酒屋　真</t>
  </si>
  <si>
    <t>ＹＫＫＡＰ株式会社　九州製造所</t>
  </si>
  <si>
    <t>居酒屋　笑（えむ）</t>
  </si>
  <si>
    <t>八代駅　第２ホーム</t>
  </si>
  <si>
    <t>株式会社　エーブル　熊本センター</t>
  </si>
  <si>
    <t>熊本労災病院</t>
  </si>
  <si>
    <t>シャトレーゼ八代　松江店</t>
  </si>
  <si>
    <t>新八代駅　上りホーム</t>
  </si>
  <si>
    <t>マル優企画</t>
  </si>
  <si>
    <t>炉坊</t>
  </si>
  <si>
    <t>カサブランカ</t>
  </si>
  <si>
    <t>ラウンジＰＡＮＤＯＲＡ</t>
  </si>
  <si>
    <t>居食家　才谷屋</t>
  </si>
  <si>
    <t>らぷらんどカフェ八代</t>
  </si>
  <si>
    <t>ホットヨガスタジオ　ロイブゆめタウン八代店</t>
  </si>
  <si>
    <t>フードプラザにしだ　高田店</t>
  </si>
  <si>
    <t>Ｂｕｂｂｌｙ　バブリー</t>
  </si>
  <si>
    <t>博多ちょうてん八代店</t>
  </si>
  <si>
    <t>（株）福祉サービス熊本</t>
  </si>
  <si>
    <t>肥後銀行　八代駅前支店内食堂</t>
  </si>
  <si>
    <t>フードプラザにしだ高田店</t>
  </si>
  <si>
    <t>Ｒｅｃｏｍｍｅｎｄ！！</t>
  </si>
  <si>
    <t>グリーンコープ県南センター</t>
  </si>
  <si>
    <t>魚さわ　本部</t>
  </si>
  <si>
    <t>農家レストランばあちゃんち</t>
  </si>
  <si>
    <t>どりーむ　ちえ</t>
  </si>
  <si>
    <t>やまさきや居酒屋やまちゃん</t>
  </si>
  <si>
    <t>サテライト八代正面入口</t>
  </si>
  <si>
    <t>サテライト八代一般席</t>
  </si>
  <si>
    <t>サテライト八代特観席</t>
  </si>
  <si>
    <t>東横イン新八代駅前</t>
  </si>
  <si>
    <t>ＭＥＧＡドン・キホーテ八代店</t>
  </si>
  <si>
    <t>ラウンジルナ</t>
  </si>
  <si>
    <t>炭焼き処　男気</t>
  </si>
  <si>
    <t>Bar Hash Tag</t>
  </si>
  <si>
    <t>元気堂</t>
  </si>
  <si>
    <t>中田精肉店</t>
  </si>
  <si>
    <t>出張ＢＢＱ　あかね</t>
  </si>
  <si>
    <t>城蒲鉾店</t>
  </si>
  <si>
    <t>福ちゃん</t>
  </si>
  <si>
    <t>金龍堂ファースト文庫</t>
  </si>
  <si>
    <t>（株）Ｋ・Ｆ・Ｋ</t>
  </si>
  <si>
    <t>平成病院</t>
  </si>
  <si>
    <t>祇園</t>
  </si>
  <si>
    <t>味の泉</t>
  </si>
  <si>
    <t>神戸屋</t>
  </si>
  <si>
    <t>来来ラーメン鏡店</t>
  </si>
  <si>
    <t>飯飯工房藺家（ＲＩＮＹＡ）</t>
  </si>
  <si>
    <t>居酒屋　わすれんぼ</t>
  </si>
  <si>
    <t>秀太郎</t>
  </si>
  <si>
    <t>海鮮特急レーン　寿司じじや八代店</t>
  </si>
  <si>
    <t>ふぅ～ど　八代松江通店</t>
  </si>
  <si>
    <t>珈琲館樹里</t>
  </si>
  <si>
    <t>勢寿し</t>
  </si>
  <si>
    <t>味の公楽本店</t>
  </si>
  <si>
    <t>ホテルラーク</t>
  </si>
  <si>
    <t>恵ちゃん</t>
  </si>
  <si>
    <t>壽司の黒川</t>
  </si>
  <si>
    <t>旅館　なにわ荘</t>
  </si>
  <si>
    <t>マサコのへや</t>
  </si>
  <si>
    <t>ＨＯＴＥＬ　ＡＺ熊本八代宮原店</t>
  </si>
  <si>
    <t>もあ</t>
  </si>
  <si>
    <t>エンハー</t>
  </si>
  <si>
    <t>ワタキュー熊本総合病院レストラン「ルシェール」</t>
  </si>
  <si>
    <t>サンコー・チキンフーズ（有）</t>
  </si>
  <si>
    <t>居酒屋　やまちゃん</t>
  </si>
  <si>
    <t>シルバーバック八代インター店</t>
  </si>
  <si>
    <t>手づくりの味菜</t>
  </si>
  <si>
    <t>シュシュ・マーブル</t>
  </si>
  <si>
    <t>肉の一森</t>
  </si>
  <si>
    <t>生活協同組合くまもと八代支所</t>
  </si>
  <si>
    <t>（有）宮永商店</t>
  </si>
  <si>
    <t>畑中鮮魚店</t>
  </si>
  <si>
    <t>糸山鮮魚店</t>
  </si>
  <si>
    <t>八代郵便局</t>
  </si>
  <si>
    <t>マルケン</t>
  </si>
  <si>
    <t>日奈久みそ　丸山商店</t>
  </si>
  <si>
    <t>（株）吉永畜産総本店</t>
  </si>
  <si>
    <t>生活改善グル－プ</t>
  </si>
  <si>
    <t>久ちゃん漬け</t>
  </si>
  <si>
    <t>入江青果</t>
  </si>
  <si>
    <t>愛彩華</t>
  </si>
  <si>
    <t>（株）白石　冷菓部</t>
  </si>
  <si>
    <t>スーパーキッド八代高田店</t>
  </si>
  <si>
    <t>東陽交流センターせせらぎ</t>
  </si>
  <si>
    <t>Ｙショップエムディー</t>
  </si>
  <si>
    <t>ファミリーショップ　うちだ</t>
  </si>
  <si>
    <t>間柴青果</t>
  </si>
  <si>
    <t>森川商店</t>
  </si>
  <si>
    <t>松浦酒店</t>
  </si>
  <si>
    <t>酒のたむら</t>
  </si>
  <si>
    <t>セブン－イレブン　八代松高小学校前店</t>
  </si>
  <si>
    <t>じろ吉</t>
  </si>
  <si>
    <t>香港式エステ茶房仙女</t>
  </si>
  <si>
    <t>おいでやす</t>
  </si>
  <si>
    <t>向春苑</t>
  </si>
  <si>
    <t>モナコパレス八代店　景品交換所</t>
  </si>
  <si>
    <t>武内外科</t>
  </si>
  <si>
    <t>老人保健施設　八祥苑</t>
  </si>
  <si>
    <t>やまどり</t>
  </si>
  <si>
    <t>（株）ウエスト　八代店</t>
  </si>
  <si>
    <t>ナイトイン　ダリア</t>
  </si>
  <si>
    <t>クラブ　ニュー　グローリー</t>
  </si>
  <si>
    <t>Ｒｉｓｉｎｇ　Ｆａｃｔｏｒｙ</t>
  </si>
  <si>
    <t>浜田呼吸器内科</t>
  </si>
  <si>
    <t>yakinikudining和</t>
  </si>
  <si>
    <t>下妻食品</t>
  </si>
  <si>
    <t>メッカ　八代店</t>
  </si>
  <si>
    <t>コア２１　新八代店</t>
  </si>
  <si>
    <t>musafir cafe</t>
  </si>
  <si>
    <t>Ｃｒｏｓｓ</t>
  </si>
  <si>
    <t>料亭　村川</t>
  </si>
  <si>
    <t>おしどり</t>
  </si>
  <si>
    <t>株式会社ルコラグルテンフリー工場</t>
  </si>
  <si>
    <t>それゆけ鶏ヤロー八代店</t>
  </si>
  <si>
    <t>イタリア料理　イルファーロ</t>
  </si>
  <si>
    <t>ＢＬＥＮＤＡ（ブレンダ）</t>
  </si>
  <si>
    <t>肥後銀行　田中町支店内食堂</t>
  </si>
  <si>
    <t>ハーモニーカフェ</t>
  </si>
  <si>
    <t>スナック球実</t>
  </si>
  <si>
    <t>福留ハム（株）　熊本南営業所</t>
  </si>
  <si>
    <t>堀内製油工場</t>
  </si>
  <si>
    <t>Ｆｉｌｃａｆｅ　ＹＡＴＳＵＳＨＩＲＯ</t>
  </si>
  <si>
    <t>桜十字八代リハビリテーション病院患者給食</t>
  </si>
  <si>
    <t>桜十字八代リハビリテーション病院社員食堂</t>
  </si>
  <si>
    <t>カラオケクラブダム　八代本町店</t>
  </si>
  <si>
    <t>茜どき　八代本町店</t>
  </si>
  <si>
    <t>おばんざい京 KEI</t>
  </si>
  <si>
    <t>ＢＡＲ　ＢＡＳＥ</t>
  </si>
  <si>
    <t>串カツ　ひより</t>
  </si>
  <si>
    <t>地域の縁がわ・お弁当　たばた</t>
  </si>
  <si>
    <t>手作り居酒屋　えつぼ</t>
  </si>
  <si>
    <t>浅利移動販売車</t>
  </si>
  <si>
    <t>旬菜旬魚なかやま</t>
  </si>
  <si>
    <t>あすか</t>
  </si>
  <si>
    <t>居酒家　むすび</t>
  </si>
  <si>
    <t>ポテトサラダ</t>
  </si>
  <si>
    <t>有限会社　肉の末廣</t>
  </si>
  <si>
    <t>森髙食品</t>
  </si>
  <si>
    <t>ふれあいセンター文政店</t>
  </si>
  <si>
    <t>草西菓舗</t>
  </si>
  <si>
    <t>きっちんはうす</t>
  </si>
  <si>
    <t>英食品</t>
  </si>
  <si>
    <t>Ｇａｒｄｅｎ　＆　ＣａｆｅＳＵＧＡＲ</t>
  </si>
  <si>
    <t>九州自動車道　宮原SA下り店</t>
  </si>
  <si>
    <t>シルバーバック八代店　店内食堂カップ</t>
  </si>
  <si>
    <t>Ｂ－ｓｔｙｌｅ</t>
  </si>
  <si>
    <t>ＧＲＡＶＩＴＹ</t>
  </si>
  <si>
    <t>セブンイレブン八代鏡町両出店</t>
  </si>
  <si>
    <t>久田商店</t>
  </si>
  <si>
    <t>幸村製菓</t>
  </si>
  <si>
    <t>永井商店</t>
  </si>
  <si>
    <t>丸塚商店</t>
  </si>
  <si>
    <t>尾一商店</t>
  </si>
  <si>
    <t>セブン－イレブン八代渡町店</t>
  </si>
  <si>
    <t>沢宮商店</t>
  </si>
  <si>
    <t>中国飯店　江山</t>
  </si>
  <si>
    <t>カラオケ　ひまわり</t>
  </si>
  <si>
    <t>フリーク</t>
  </si>
  <si>
    <t>左座旅館</t>
  </si>
  <si>
    <t>マザーグース</t>
  </si>
  <si>
    <t>白島荘</t>
  </si>
  <si>
    <t>パブＨ?Ｏ</t>
  </si>
  <si>
    <t>古今在家</t>
  </si>
  <si>
    <t>株式会社きずな</t>
  </si>
  <si>
    <t>マザー</t>
  </si>
  <si>
    <t>迎町ストア</t>
  </si>
  <si>
    <t>ストアーいけべ</t>
  </si>
  <si>
    <t>木村商店</t>
  </si>
  <si>
    <t>鶴山商店</t>
  </si>
  <si>
    <t>森口商店</t>
  </si>
  <si>
    <t>黒田酒店</t>
  </si>
  <si>
    <t>喜下屋那須酒店</t>
  </si>
  <si>
    <t>生活市場</t>
  </si>
  <si>
    <t>八代よかとこ物産館</t>
  </si>
  <si>
    <t>中村青果</t>
  </si>
  <si>
    <t>ほっともっと八代萩原店</t>
  </si>
  <si>
    <t>立神峡公園　管理棟</t>
  </si>
  <si>
    <t>ＪＡかあちゃん市場</t>
  </si>
  <si>
    <t>中村食品</t>
  </si>
  <si>
    <t>西川商店</t>
  </si>
  <si>
    <t>泉屋</t>
  </si>
  <si>
    <t>森林の停車場　ごかんしょ</t>
  </si>
  <si>
    <t>イゾイ食品</t>
  </si>
  <si>
    <t>味のマーミー</t>
  </si>
  <si>
    <t>宮田農産品共同漬物加工所</t>
  </si>
  <si>
    <t>宮原サービスエリア下り線店</t>
  </si>
  <si>
    <t>宮原サービスエリア下り線　飲1</t>
  </si>
  <si>
    <t>宮原サービスエリア下り線　飲２</t>
  </si>
  <si>
    <t>宮原サ－ビスエリア（下り線）</t>
  </si>
  <si>
    <t>セレクトロイヤル八代　西洋料理 Ｌａ Ｓｅｉｎｅ</t>
  </si>
  <si>
    <t>セレクトロイヤル八代　スカイルーム Ｃｉｅｌ</t>
  </si>
  <si>
    <t>かよ</t>
  </si>
  <si>
    <t>和多山米穀店</t>
  </si>
  <si>
    <t>八代市泉町下岳地区有害鳥獣利活用推進組合（ジビエフーズ　イズミ）</t>
  </si>
  <si>
    <t>モンマートまつおか</t>
  </si>
  <si>
    <t>森永食品ストアー</t>
  </si>
  <si>
    <t>野稲ＣＡＦＥ</t>
  </si>
  <si>
    <t>ナンキュ－（株）</t>
  </si>
  <si>
    <t>本田水産</t>
  </si>
  <si>
    <t>池田鮮魚店</t>
  </si>
  <si>
    <t>さとかわ</t>
  </si>
  <si>
    <t>球磨川旅館</t>
  </si>
  <si>
    <t>バニラカフェ</t>
  </si>
  <si>
    <t>ｃａｌｍｅ　光　（カルム　コウ）</t>
  </si>
  <si>
    <t>ソワレ・ド　環</t>
  </si>
  <si>
    <t>美少年</t>
  </si>
  <si>
    <t>八代舟出浮き組合　塩屋漁協</t>
  </si>
  <si>
    <t>ツイン・フラット</t>
  </si>
  <si>
    <t>とのした</t>
  </si>
  <si>
    <t>みっちゃん加工所</t>
  </si>
  <si>
    <t>（株）岩崎水産加工中支店</t>
  </si>
  <si>
    <t>高本商店</t>
  </si>
  <si>
    <t>焼菓子工房ＰＬＵＭ</t>
  </si>
  <si>
    <t>まりるみ食堂。</t>
  </si>
  <si>
    <t>一誠</t>
  </si>
  <si>
    <t>ふれあい号</t>
  </si>
  <si>
    <t>八代舟出浮き組合植柳漁協</t>
  </si>
  <si>
    <t>ブルエコーＢｅ．Ｋ－１熊本店</t>
  </si>
  <si>
    <t>サラ</t>
  </si>
  <si>
    <t>膳</t>
  </si>
  <si>
    <t>お食事処たかはし</t>
  </si>
  <si>
    <t>のぞみ工房</t>
  </si>
  <si>
    <t>ドラッグストアモリ八代駅前店</t>
  </si>
  <si>
    <t>スターフィールド２０</t>
  </si>
  <si>
    <t>からあげ天笑</t>
  </si>
  <si>
    <t>なでしこ</t>
  </si>
  <si>
    <t>味仙</t>
  </si>
  <si>
    <t>石田精肉店</t>
  </si>
  <si>
    <t>日清医療食品らぽーる八代事業所</t>
  </si>
  <si>
    <t>居酒屋　しじみ</t>
  </si>
  <si>
    <t>Ｆｏｏｄ ＆ ｂａｒ ｓｈａｋａｒｉｋｉ</t>
  </si>
  <si>
    <t>セブンイレブン八代古閑浜店</t>
  </si>
  <si>
    <t>セブンイレブン八代高下西町店</t>
  </si>
  <si>
    <t>かねやまうどん八代店</t>
  </si>
  <si>
    <t>ピアット　コジマ</t>
  </si>
  <si>
    <t>イオン八代ショッピングセンター</t>
  </si>
  <si>
    <t>ギャン喫茶　ナンタ・ブット</t>
  </si>
  <si>
    <t>（株）大創産業　八代海士江店</t>
  </si>
  <si>
    <t>（株）大創産業　ゆめマート八代高田店</t>
  </si>
  <si>
    <t>セブンイレブン八代旭中央通り店</t>
  </si>
  <si>
    <t>泉町農林産物流通加工施設</t>
  </si>
  <si>
    <t>０９ＳＯＨＯ新八代駅前</t>
  </si>
  <si>
    <t>常葉保育所</t>
  </si>
  <si>
    <t>金波楼</t>
  </si>
  <si>
    <t>アジサイ</t>
  </si>
  <si>
    <t>イオン八代店　１Ｆトイレ前（アンパンマン）</t>
  </si>
  <si>
    <t>イオンファンタジークレア　八代店</t>
  </si>
  <si>
    <t>ジャスコ八代店　１Ｆ</t>
  </si>
  <si>
    <t>ＰＩＺＺＡｒｎａ</t>
  </si>
  <si>
    <t>八代舟出浮き組合金剛漁協</t>
  </si>
  <si>
    <t>ふみ屋</t>
  </si>
  <si>
    <t>マッスルキッチン</t>
  </si>
  <si>
    <t>カネムマンソーセージ</t>
  </si>
  <si>
    <t>マチノキ</t>
  </si>
  <si>
    <t>くりもとごはん屋</t>
  </si>
  <si>
    <t>Ｍｏｃａ</t>
  </si>
  <si>
    <t>レストランＰｅＰｅ</t>
  </si>
  <si>
    <t>Ｂａｒ　ＭＡＨＡＬＯ</t>
  </si>
  <si>
    <t>紗綾</t>
  </si>
  <si>
    <t>南九州食品興業有限会社　加工所</t>
  </si>
  <si>
    <t>南九州食品興業有限会社　第二工場</t>
  </si>
  <si>
    <t>和風カラオケ　旬菜　絆</t>
  </si>
  <si>
    <t>ＹＫＫ　ＡＰ（株）　Ｃ－３</t>
  </si>
  <si>
    <t>ＹＫＫ　ＡＰ（株）　エクステリアプラザ</t>
  </si>
  <si>
    <t>希望の里　たいよう</t>
  </si>
  <si>
    <t>スナック　オリオン</t>
  </si>
  <si>
    <t>セブン－イレブン八代千丁駅東店</t>
  </si>
  <si>
    <t>（株）エーブル第３チルドセンター</t>
  </si>
  <si>
    <t>ＦＥＥＬ</t>
  </si>
  <si>
    <t>東陽交流センター　せせらぎ</t>
  </si>
  <si>
    <t>イトさん家のＬＩＮＫ</t>
  </si>
  <si>
    <t>グラッツェ！Ｙ</t>
  </si>
  <si>
    <t>グラッツェ！Ⅲ</t>
  </si>
  <si>
    <t>グラッツェ！Ｓ</t>
  </si>
  <si>
    <t>（有）髙見商店</t>
  </si>
  <si>
    <t>カラオケひろちゃん</t>
  </si>
  <si>
    <t>料亭　たがわ</t>
  </si>
  <si>
    <t>ききょう</t>
  </si>
  <si>
    <t>巻き寿しの稲﨑</t>
  </si>
  <si>
    <t>白玉屋新三郎</t>
  </si>
  <si>
    <t>（株）蒲公英</t>
  </si>
  <si>
    <t>ふれあいセンター大島店</t>
  </si>
  <si>
    <t>ｂａｒ　ｌｅｓｔ</t>
  </si>
  <si>
    <t>Ｙショップいとう</t>
  </si>
  <si>
    <t>ＪＡやつしろ　緑のシンフォニー西部店</t>
  </si>
  <si>
    <t>ＪＡやつしろ　緑のシンフォニー南部店</t>
  </si>
  <si>
    <t>ＪＡグリーンくまもと緑のシンフォニー北部店</t>
  </si>
  <si>
    <t>ＪＡやつしろ竜北町事業所</t>
  </si>
  <si>
    <t>ＪＡやつしろ東陽事業所</t>
  </si>
  <si>
    <t>ＪＡやつしろ食材センター</t>
  </si>
  <si>
    <t>ＪＡやつしろ　デイサービスセンター花みずき</t>
  </si>
  <si>
    <t>ひかわ市場</t>
  </si>
  <si>
    <t>緑のシンフォニーＧＯ！</t>
  </si>
  <si>
    <t>Ｊ．Ａやつしろ生活改善センター</t>
  </si>
  <si>
    <t>お～ちゃん家</t>
  </si>
  <si>
    <t>八代ホワイトパレス</t>
  </si>
  <si>
    <t>仕出しセンターおがた</t>
  </si>
  <si>
    <t>陽だまり</t>
  </si>
  <si>
    <t>スナック　ルイ</t>
  </si>
  <si>
    <t>ホテルルートイン八代</t>
  </si>
  <si>
    <t>お弁当　いし田</t>
  </si>
  <si>
    <t>くまもと菓房八代店</t>
  </si>
  <si>
    <t>花香</t>
  </si>
  <si>
    <t>スナック　かすみ草</t>
  </si>
  <si>
    <t>もいち庵</t>
  </si>
  <si>
    <t>ぎょうざ屋　永商</t>
  </si>
  <si>
    <t>丸尾商店</t>
  </si>
  <si>
    <t>黒木商店</t>
  </si>
  <si>
    <t>山本酒店</t>
  </si>
  <si>
    <t>九州うまいもの企画</t>
  </si>
  <si>
    <t>つかもと酒店</t>
  </si>
  <si>
    <t>スーパーキッド古閑中町店</t>
  </si>
  <si>
    <t>古田酒店</t>
  </si>
  <si>
    <t>日奈久水産(株)</t>
  </si>
  <si>
    <t>グラッツェ！Ⅴ</t>
  </si>
  <si>
    <t>食事の店　英</t>
  </si>
  <si>
    <t>新木村</t>
  </si>
  <si>
    <t>ひょうたん</t>
  </si>
  <si>
    <t>スナック　ガーネット</t>
  </si>
  <si>
    <t>ロイヤルスタジアム</t>
  </si>
  <si>
    <t>よっちやんカラオケ</t>
  </si>
  <si>
    <t>そば工房　新</t>
  </si>
  <si>
    <t>かや亭</t>
  </si>
  <si>
    <t>ユウベル斎場本町</t>
  </si>
  <si>
    <t>麺処　田んなか</t>
  </si>
  <si>
    <t>ふく福　八代店</t>
  </si>
  <si>
    <t>いただきます食堂</t>
  </si>
  <si>
    <t>スナック菜々</t>
  </si>
  <si>
    <t>鳥喜鳥喜家</t>
  </si>
  <si>
    <t>レストラン・バー　Ｚ</t>
  </si>
  <si>
    <t>パティシエ　たけみ</t>
  </si>
  <si>
    <t>内田福寿製菓</t>
  </si>
  <si>
    <t>（株）白石</t>
  </si>
  <si>
    <t>ウミノ氷店</t>
  </si>
  <si>
    <t>日奈久駅前ちくわ</t>
  </si>
  <si>
    <t>今田屋</t>
  </si>
  <si>
    <t>（株）日奈久竹輪今田屋</t>
  </si>
  <si>
    <t>片山蒲鉾店</t>
  </si>
  <si>
    <t>小林マーケット</t>
  </si>
  <si>
    <t>エーブル冷凍倉庫</t>
  </si>
  <si>
    <t>エーブル第２チルドセンター</t>
  </si>
  <si>
    <t>（株）エーブル第２チルドセンター</t>
  </si>
  <si>
    <t>アーバン内　鮮魚部</t>
  </si>
  <si>
    <t>有限会社村井鮮魚店</t>
  </si>
  <si>
    <t>（有）八代食品</t>
  </si>
  <si>
    <t>ささ屋</t>
  </si>
  <si>
    <t>シルバーバック　八代中央店店内</t>
  </si>
  <si>
    <t>喜楽亭</t>
  </si>
  <si>
    <t>スナック　希和</t>
  </si>
  <si>
    <t>セブンイレブン八代八幡町店</t>
  </si>
  <si>
    <t>不二家ゆめタウン八代店</t>
  </si>
  <si>
    <t>スナック姉妹</t>
  </si>
  <si>
    <t>八代飯店</t>
  </si>
  <si>
    <t>日本紙運輸倉庫（株）</t>
  </si>
  <si>
    <t>櫻井精技（株）</t>
  </si>
  <si>
    <t>セブンイレブン八代田中北町店</t>
  </si>
  <si>
    <t>モナコパレス　八代店</t>
  </si>
  <si>
    <t>八代更生病院　売店</t>
  </si>
  <si>
    <t>佐川急便（株）</t>
  </si>
  <si>
    <t>（有）あたらし屋旅館</t>
  </si>
  <si>
    <t>福寿司</t>
  </si>
  <si>
    <t>ほっともっと八代本野店</t>
  </si>
  <si>
    <t>居酒家　秀樂</t>
  </si>
  <si>
    <t>日本マクドナルド株式会社３号線八代店</t>
  </si>
  <si>
    <t>モナコパレス八代店内　ウィナーズ喫茶</t>
  </si>
  <si>
    <t>真平３号車</t>
  </si>
  <si>
    <t>せせらぎ</t>
  </si>
  <si>
    <t>ワタミの宅食　熊本八代営業所</t>
  </si>
  <si>
    <t>総合商社　ユウシン企画</t>
  </si>
  <si>
    <t>ヒライ八代市民球場前店</t>
  </si>
  <si>
    <t>はちみつ専門店にしおか新八代駅店</t>
  </si>
  <si>
    <t>肉の中田</t>
  </si>
  <si>
    <t>吉永畜産</t>
  </si>
  <si>
    <t>クィンビー</t>
  </si>
  <si>
    <t>青い滴</t>
  </si>
  <si>
    <t>ＯＮＩＯＮ’Ｓ</t>
  </si>
  <si>
    <t>Ｌｏｖｅ　Ｍ</t>
  </si>
  <si>
    <t>お食事処　なり多</t>
  </si>
  <si>
    <t>なんばん亭</t>
  </si>
  <si>
    <t>松永漬物</t>
  </si>
  <si>
    <t>みやべ食堂</t>
  </si>
  <si>
    <t>珈琲ハウス　ベスタ</t>
  </si>
  <si>
    <t>居酒屋　将軍</t>
  </si>
  <si>
    <t>小料理店さかい</t>
  </si>
  <si>
    <t>どんどん太郎宮原店</t>
  </si>
  <si>
    <t>グループやはた</t>
  </si>
  <si>
    <t>桜花</t>
  </si>
  <si>
    <t>ジョリーパスタ　八代店</t>
  </si>
  <si>
    <t>ホテル大黒屋（別館）</t>
  </si>
  <si>
    <t>ホテル大黒屋（レストラン和食コーナー）</t>
  </si>
  <si>
    <t>ホテル大黒屋</t>
  </si>
  <si>
    <t>ダイナム熊本八代北店</t>
  </si>
  <si>
    <t>小麦</t>
  </si>
  <si>
    <t>お食事処　なわや</t>
  </si>
  <si>
    <t>榮光苑</t>
  </si>
  <si>
    <t>天領庵</t>
  </si>
  <si>
    <t>コーヒー・ランチ　アルバトロス</t>
  </si>
  <si>
    <t>椿の茶屋</t>
  </si>
  <si>
    <t>レストラン　ぽぴい</t>
  </si>
  <si>
    <t>よし美</t>
  </si>
  <si>
    <t>旬菜旬魚　なかやま</t>
  </si>
  <si>
    <t>みなみ</t>
  </si>
  <si>
    <t>Ｓｎｏｗｍａｎ</t>
  </si>
  <si>
    <t>クロ</t>
  </si>
  <si>
    <t>スポーツ・クラブ・アレスト八代</t>
  </si>
  <si>
    <t>きやす食堂</t>
  </si>
  <si>
    <t>暖家</t>
  </si>
  <si>
    <t>赤ちょうちん　なが田</t>
  </si>
  <si>
    <t>熊本労災病院　外来食堂</t>
  </si>
  <si>
    <t>ファミリーマート　熊本労災病院店</t>
  </si>
  <si>
    <t>ファミリーマート熊本労災病院店</t>
  </si>
  <si>
    <t>ふれあいセンター古城店</t>
  </si>
  <si>
    <t>マックスバリュ八代店</t>
  </si>
  <si>
    <t>揚げ物屋　揚八</t>
  </si>
  <si>
    <t>モン・シュシュ</t>
  </si>
  <si>
    <t>お菓子の彦一本舗田中町店</t>
  </si>
  <si>
    <t>お菓子の彦一本舗本店</t>
  </si>
  <si>
    <t>ふれあいセンターいずみ</t>
  </si>
  <si>
    <t>八代工業高校売店</t>
  </si>
  <si>
    <t>ヒライ八代あまがえ店</t>
  </si>
  <si>
    <t>アンジェラス</t>
  </si>
  <si>
    <t>ダイレックス八代鏡店</t>
  </si>
  <si>
    <t>神田工業(株)　熊本事業所２Ｆ　食堂</t>
  </si>
  <si>
    <t>上村</t>
  </si>
  <si>
    <t>若葉</t>
  </si>
  <si>
    <t>味楽園</t>
  </si>
  <si>
    <t>すなっく三喜栄</t>
  </si>
  <si>
    <t>有限会社　葵</t>
  </si>
  <si>
    <t>千羽鶴旅館支店</t>
  </si>
  <si>
    <t>スナック　萩</t>
  </si>
  <si>
    <t>和の店　　翠　蓮すいれん</t>
  </si>
  <si>
    <t>旅館　宝泉</t>
  </si>
  <si>
    <t>小料理　まさ</t>
  </si>
  <si>
    <t>焼鳥とり新</t>
  </si>
  <si>
    <t>八代更生病院売店</t>
  </si>
  <si>
    <t>株式会社　トーホーフードサービス八代営業所</t>
  </si>
  <si>
    <t>ドラッグストア　モリ　八代中北店</t>
  </si>
  <si>
    <t>ドラッグストア　モリ　八代沖店</t>
  </si>
  <si>
    <t>ＲＡＮ　ＲＡＮ</t>
  </si>
  <si>
    <t>ｂｉｊｏｕ</t>
  </si>
  <si>
    <t>鏡オイスターハウス</t>
  </si>
  <si>
    <t>ナイトサパー美樹</t>
  </si>
  <si>
    <t>くまもと菓房　八代店</t>
  </si>
  <si>
    <t>（資）満崎鮮魚店</t>
  </si>
  <si>
    <t>やまさきや　居酒屋やまちゃん</t>
  </si>
  <si>
    <t>オートバックス八代店</t>
  </si>
  <si>
    <t>熊本日産（株）　八代インター店</t>
  </si>
  <si>
    <t>ガールズＢＡＲ　３２９</t>
  </si>
  <si>
    <t>しあわせ処　多久満</t>
  </si>
  <si>
    <t>炭火・炉端　辰のこ</t>
  </si>
  <si>
    <t>パーラー　うるま</t>
  </si>
  <si>
    <t>スーパーセンタートライアル八代店</t>
  </si>
  <si>
    <t>居酒屋　幸</t>
  </si>
  <si>
    <t>和食処小松</t>
  </si>
  <si>
    <t>エムラボ</t>
  </si>
  <si>
    <t>食房小川</t>
  </si>
  <si>
    <t>大角商事</t>
  </si>
  <si>
    <t>中華料理　太楼</t>
  </si>
  <si>
    <t>八代茶屋</t>
  </si>
  <si>
    <t>ヤマハ熊本プロダクツ（株）第１</t>
  </si>
  <si>
    <t>ヤマハ熊本プロダクツ（株）第２</t>
  </si>
  <si>
    <t>ヤマハ熊本プロダクツ（株）第３</t>
  </si>
  <si>
    <t>Bombe</t>
  </si>
  <si>
    <t>ギャンイート</t>
  </si>
  <si>
    <t>居酒屋　長太郎</t>
  </si>
  <si>
    <t>ひろこ</t>
  </si>
  <si>
    <t>フレッシュ　しみず</t>
  </si>
  <si>
    <t>ダンボ</t>
  </si>
  <si>
    <t>Ｌｕｎａ　Ｂｅａｃｈ　ルナ．ビーチ</t>
  </si>
  <si>
    <t>松永製菓</t>
  </si>
  <si>
    <t>中山食品</t>
  </si>
  <si>
    <t>船津商店</t>
  </si>
  <si>
    <t>爽　さわやか</t>
  </si>
  <si>
    <t>リンガーハット熊本八代店</t>
  </si>
  <si>
    <t>からあげの店</t>
  </si>
  <si>
    <t>民宿平家荘</t>
  </si>
  <si>
    <t>民宿平家荘そうざい部</t>
  </si>
  <si>
    <t>和膳みちた</t>
  </si>
  <si>
    <t>（株）スズキ自販熊本　八代中央店</t>
  </si>
  <si>
    <t>大星</t>
  </si>
  <si>
    <t>Ｚｅｐｐｅｔｔｏ</t>
  </si>
  <si>
    <t>ＢＡＲ　エッジ</t>
  </si>
  <si>
    <t>食堂太郎</t>
  </si>
  <si>
    <t>北熊　八代店</t>
  </si>
  <si>
    <t>コア２１　新八代店①</t>
  </si>
  <si>
    <t>大劇八代店</t>
  </si>
  <si>
    <t>スーパーセンター　トライアル八代店</t>
  </si>
  <si>
    <t>食家　歩</t>
  </si>
  <si>
    <t>ミルキー八代店</t>
  </si>
  <si>
    <t>サクラデリカ</t>
  </si>
  <si>
    <t>カラオケ喫茶マドンナ</t>
  </si>
  <si>
    <t>味千拉麺高島公園店</t>
  </si>
  <si>
    <t>まくら木</t>
  </si>
  <si>
    <t>合名会社　三由本店</t>
  </si>
  <si>
    <t>鰻〇</t>
  </si>
  <si>
    <t>レオニダス新八代駅前</t>
  </si>
  <si>
    <t>スナック　バニラハウス</t>
  </si>
  <si>
    <t>一品料理＆飲み屋　ＳＨＡＮＣＥ</t>
  </si>
  <si>
    <t>ふれあいセンター田中町店</t>
  </si>
  <si>
    <t>レナ</t>
  </si>
  <si>
    <t>寺田商店</t>
  </si>
  <si>
    <t>パブハウス　アドリブ</t>
  </si>
  <si>
    <t>米村加工所</t>
  </si>
  <si>
    <t>マジックバー　ぷれいやあず</t>
  </si>
  <si>
    <t>坂田精肉店</t>
  </si>
  <si>
    <t>はま寿司　八代店</t>
  </si>
  <si>
    <t>Ｂｅ－Ｈａｐｐｙ</t>
  </si>
  <si>
    <t>ラ・メール</t>
  </si>
  <si>
    <t>Ｂａｒ　Ｔｅｄｄｙ．ｙ</t>
  </si>
  <si>
    <t>菓舗くるみの樹</t>
  </si>
  <si>
    <t>（有）健康センター中川</t>
  </si>
  <si>
    <t>押方商店</t>
  </si>
  <si>
    <t>村山商店</t>
  </si>
  <si>
    <t>ファミりーマート千丁町店</t>
  </si>
  <si>
    <t>ファミリーマート八代岡町店</t>
  </si>
  <si>
    <t>卵とお菓子のお店　うふ</t>
  </si>
  <si>
    <t>杜の工房</t>
  </si>
  <si>
    <t>ドレミ館</t>
  </si>
  <si>
    <t>セブンイレブン八代千丁町店（株）サンフラワー</t>
  </si>
  <si>
    <t>二見農産物直売所　しょい</t>
  </si>
  <si>
    <t>夢花実館総合販売センター</t>
  </si>
  <si>
    <t>セブン－イレブン　氷川栫店</t>
  </si>
  <si>
    <t>セブン－イレブン　八代インター店</t>
  </si>
  <si>
    <t>森</t>
  </si>
  <si>
    <t>塚田家</t>
  </si>
  <si>
    <t>あいみ</t>
  </si>
  <si>
    <t>ジビエ工房坂本</t>
  </si>
  <si>
    <t>スナック茶夢</t>
  </si>
  <si>
    <t>佐倉荘</t>
  </si>
  <si>
    <t>マラケッシュ</t>
  </si>
  <si>
    <t>愛愛荘</t>
  </si>
  <si>
    <t>広島風お好み焼マンマル</t>
  </si>
  <si>
    <t>居酒屋ふじ</t>
  </si>
  <si>
    <t>居酒屋　ばんや</t>
  </si>
  <si>
    <t>ドライブイン有楽</t>
  </si>
  <si>
    <t>肥後銀行　八代支店内　食堂</t>
  </si>
  <si>
    <t>てっぱん焼　松栄</t>
  </si>
  <si>
    <t>楽</t>
  </si>
  <si>
    <t>和食処　千里十里</t>
  </si>
  <si>
    <t>高田</t>
  </si>
  <si>
    <t>はやし</t>
  </si>
  <si>
    <t>（有）原田鮮魚店</t>
  </si>
  <si>
    <t>天野鮮魚店</t>
  </si>
  <si>
    <t>中田精肉店（いきいき市場）</t>
  </si>
  <si>
    <t>ファミリーマート八代竹原</t>
  </si>
  <si>
    <t>ホームセンターフナツ(株)</t>
  </si>
  <si>
    <t>移動販売車　１号車</t>
  </si>
  <si>
    <t>（株）間柴青果</t>
  </si>
  <si>
    <t>生活研究グループ鮎帰会</t>
  </si>
  <si>
    <t>日本製紙（株）八代工場　施設センター２Ｆ事務所</t>
  </si>
  <si>
    <t>八代高校</t>
  </si>
  <si>
    <t>株式会社　トーヨー</t>
  </si>
  <si>
    <t>Ｂｏｏｇｉｅ</t>
  </si>
  <si>
    <t>りくう（里空）</t>
  </si>
  <si>
    <t>生鮮食品館　アーバン　緑町店</t>
  </si>
  <si>
    <t>イオン八代店　フードコート</t>
  </si>
  <si>
    <t>よんなっせ</t>
  </si>
  <si>
    <t>森下鮮魚店</t>
  </si>
  <si>
    <t>Ｈａｎｄ　ｍａｄｅ　Ｓｈｏｐ　Ｒ</t>
  </si>
  <si>
    <t>塚田園</t>
  </si>
  <si>
    <t>イオン九州株式会社イオン八代店</t>
  </si>
  <si>
    <t>アポロ</t>
  </si>
  <si>
    <t>のら家</t>
  </si>
  <si>
    <t>Ｗ</t>
  </si>
  <si>
    <t>山本食堂</t>
  </si>
  <si>
    <t>金之助</t>
  </si>
  <si>
    <t>ミ・アモール</t>
  </si>
  <si>
    <t>ラズベリー</t>
  </si>
  <si>
    <t>五代</t>
  </si>
  <si>
    <t>ｙａｙａ</t>
  </si>
  <si>
    <t>カガミユーウマート</t>
  </si>
  <si>
    <t>門屋</t>
  </si>
  <si>
    <t>炉ばた焼き　古都</t>
  </si>
  <si>
    <t>苦楽食堂</t>
  </si>
  <si>
    <t>浜勝八代萩原店</t>
  </si>
  <si>
    <t>ゆめマート　鏡</t>
  </si>
  <si>
    <t>ゆめマート鏡</t>
  </si>
  <si>
    <t>ゆめマート八代高田</t>
  </si>
  <si>
    <t>ゆめマート　八代高田</t>
  </si>
  <si>
    <t>マルショク　八代店</t>
  </si>
  <si>
    <t>キョウワプロテック学生食堂</t>
  </si>
  <si>
    <t>ローソン八代通町店</t>
  </si>
  <si>
    <t>八代中央クリニック</t>
  </si>
  <si>
    <t>八代市南部学校給食センター</t>
  </si>
  <si>
    <t>八代市麦島学校給食センター</t>
  </si>
  <si>
    <t>Ｂｏｕｌａｎｇｅｒｉｅ　Ｇｉｔａｎｅ</t>
  </si>
  <si>
    <t>八代市西部学校給食センター</t>
  </si>
  <si>
    <t>八代市中部学校給食センター</t>
  </si>
  <si>
    <t>八代市立代陽小学校</t>
  </si>
  <si>
    <t>センベロ酒場　せんばんち</t>
  </si>
  <si>
    <t>株式会社ヒライ　八代工場</t>
  </si>
  <si>
    <t>西富士</t>
  </si>
  <si>
    <t>西小路プロダクツ</t>
  </si>
  <si>
    <t>Ｐｏｒｔ＆Ｃａｆｅ　Ｓｕｇａｒ　ｊｒ</t>
  </si>
  <si>
    <t>お茶の濱大松園ゆめタウン八代店</t>
  </si>
  <si>
    <t>田原精肉店</t>
  </si>
  <si>
    <t>たか福</t>
  </si>
  <si>
    <t>バナナ</t>
  </si>
  <si>
    <t>デカダス（ＤＥＫＡＤＡ’Ｓ）</t>
  </si>
  <si>
    <t>リカ</t>
  </si>
  <si>
    <t>ホテルウィングインターナショナル熊本八代</t>
  </si>
  <si>
    <t>ゆめぜん</t>
  </si>
  <si>
    <t>ドラッグ　セイムス　八代店</t>
  </si>
  <si>
    <t>ドラッグセイムス氷川宮原店</t>
  </si>
  <si>
    <t>お茶の泉園</t>
  </si>
  <si>
    <t>ｙｕｍｍｙ</t>
  </si>
  <si>
    <t>ヒライ　八代工場</t>
  </si>
  <si>
    <t>ＳＮＡＣＫ　ＤＡＩＹＡ</t>
  </si>
  <si>
    <t>ＳＩＮＧＬＥ　МＡＬＴ　ＢＡＲ　翠</t>
  </si>
  <si>
    <t>初華</t>
  </si>
  <si>
    <t>コップンカー食堂</t>
  </si>
  <si>
    <t>ｓａｗａｄａ　ｃｏｆｆｅｅ　ｒｏａｓｔｅｒｓ</t>
  </si>
  <si>
    <t>ナウいでしょ</t>
  </si>
  <si>
    <t>宝生豆化食品</t>
  </si>
  <si>
    <t>ギャン　タブル</t>
  </si>
  <si>
    <t>週末かふぇ百笑家</t>
  </si>
  <si>
    <t>シロイチ</t>
  </si>
  <si>
    <t>救護施設　千草寮</t>
  </si>
  <si>
    <t>八代市千丁学校給食センター</t>
  </si>
  <si>
    <t>串王</t>
  </si>
  <si>
    <t>八代市東陽学校給食センター</t>
  </si>
  <si>
    <t>八代市立鏡中学校</t>
  </si>
  <si>
    <t>医療法人社団明保会　保元内科クリニック</t>
  </si>
  <si>
    <t>医療法人社団メディウス会　あらき整形外科医院</t>
  </si>
  <si>
    <t>八代市立　宮地さくら保育園</t>
  </si>
  <si>
    <t>彩食カフェ　とみ一</t>
  </si>
  <si>
    <t>八代市医師会立病院</t>
  </si>
  <si>
    <t>医療法人社団五常会　泉内科医院</t>
  </si>
  <si>
    <t>医療法人社団武内会　武内外科胃腸科医院</t>
  </si>
  <si>
    <t>医療法人社団幸済会　尾田内科医院</t>
  </si>
  <si>
    <t>松村眼科医院</t>
  </si>
  <si>
    <t>グッドライフ夕葉</t>
  </si>
  <si>
    <t>特別養護老人ホーム　みなみ園</t>
  </si>
  <si>
    <t>八代市立高田あけぼの保育園</t>
  </si>
  <si>
    <t>八代市立金剛みどり保育園</t>
  </si>
  <si>
    <t>八代市立郡築しおかぜ保育園</t>
  </si>
  <si>
    <t>ダイレックス海士江店</t>
  </si>
  <si>
    <t>わじま</t>
  </si>
  <si>
    <t>株式会社児湯食鳥八代工場</t>
  </si>
  <si>
    <t>スナック　杏樹</t>
  </si>
  <si>
    <t>味千ラーメン　八代新町店</t>
  </si>
  <si>
    <t>熊本高専八代キャンパス学寮食堂</t>
  </si>
  <si>
    <t>熊本高専八代キャンパス学生食堂</t>
  </si>
  <si>
    <t>サークルフーズ(株)　精肉部　日奈久店</t>
  </si>
  <si>
    <t>サークルフーズ（株）精肉部　八代店</t>
  </si>
  <si>
    <t>丸亀製麺　八代店</t>
  </si>
  <si>
    <t>丸亀製麺　ゆめタウン八代店</t>
  </si>
  <si>
    <t>庄屋イオン八代店</t>
  </si>
  <si>
    <t>どんどん亭　八代店</t>
  </si>
  <si>
    <t>ウリシクタン</t>
  </si>
  <si>
    <t>東陽ブランド化推進協議会</t>
  </si>
  <si>
    <t>焼肉ホルモンくたみや八代本店</t>
  </si>
  <si>
    <t>グラン八代平安閣</t>
  </si>
  <si>
    <t>ガスト　八代店</t>
  </si>
  <si>
    <t>ショッピングシティアーバン</t>
  </si>
  <si>
    <t>イーティーズ　八代店</t>
  </si>
  <si>
    <t>スナック　結(ゆう)</t>
  </si>
  <si>
    <t>東陽交流センターせせらぎ（お菓子工房）</t>
  </si>
  <si>
    <t>東陽交流センターせせらぎ（さんふるる）</t>
  </si>
  <si>
    <t>ココス　八代店</t>
  </si>
  <si>
    <t>さかもと温泉センター　クレオン</t>
  </si>
  <si>
    <t>就労支援事業所　ステップ１</t>
  </si>
  <si>
    <t>株式会社　エーブル</t>
  </si>
  <si>
    <t>ＦＵ－ｃｈａ</t>
  </si>
  <si>
    <t>サーティワンアイスクリーム　八代店</t>
  </si>
  <si>
    <t>日月亭</t>
  </si>
  <si>
    <t>寿司じじや　八代松江店</t>
  </si>
  <si>
    <t>NIGHT　IN　ADULT</t>
  </si>
  <si>
    <t>酒菜処　西京</t>
  </si>
  <si>
    <t>ギャラリー＆カフェ　クミン</t>
  </si>
  <si>
    <t>居食屋もんも</t>
  </si>
  <si>
    <t>スーパーホテル熊本・八代</t>
  </si>
  <si>
    <t>ＳＷＩＴＣＨ</t>
  </si>
  <si>
    <t>介護老人保健施設ハピネスケア日南</t>
  </si>
  <si>
    <t>美華寿司</t>
  </si>
  <si>
    <t>食事処すぎの家</t>
  </si>
  <si>
    <t>めん六や　熊本八代北店</t>
  </si>
  <si>
    <t>旨唐揚げと居酒メシ　ミライザカ　八代店</t>
  </si>
  <si>
    <t>フードコート　八代店</t>
  </si>
  <si>
    <t>ファミリ－レストラン　ジョイフル八代店</t>
  </si>
  <si>
    <t>ファミリ－レストランジョイフル南八代店</t>
  </si>
  <si>
    <t>ジョイフル八代西片店</t>
  </si>
  <si>
    <t>すき家八代新地町店</t>
  </si>
  <si>
    <t>四季料理大阪屋</t>
  </si>
  <si>
    <t>飲み処　秀と舞</t>
  </si>
  <si>
    <t>ＥＮＤＥＬＥＡ　ＣＯＦＦＥＥ</t>
  </si>
  <si>
    <t>ＢＡＲ　ＴＨＲＥＥ</t>
  </si>
  <si>
    <t>ジョイフル八代宮原店</t>
  </si>
  <si>
    <t>日本マイクロバイオファーマ株式会社　八代工場</t>
  </si>
  <si>
    <t>中村学園事業部２３４３０</t>
  </si>
  <si>
    <t>かっぱ寿司　八代店</t>
  </si>
  <si>
    <t>芦北ふくだグルメ</t>
  </si>
  <si>
    <t>スナックカズ</t>
  </si>
  <si>
    <t>あしきた　天一</t>
  </si>
  <si>
    <t>パブスナックバーディー</t>
  </si>
  <si>
    <t>みちしお</t>
  </si>
  <si>
    <t>みよし</t>
  </si>
  <si>
    <t>たつや</t>
  </si>
  <si>
    <t>長浜海産物</t>
  </si>
  <si>
    <t>熊本ヤクルト株式会社芦北センタ－</t>
  </si>
  <si>
    <t>浜田水産（株）</t>
  </si>
  <si>
    <t>大山加工所</t>
  </si>
  <si>
    <t>さざなみ</t>
  </si>
  <si>
    <t>さらりん</t>
  </si>
  <si>
    <t>メーランド</t>
  </si>
  <si>
    <t>芦北うたせ直売食堂　えび庵</t>
  </si>
  <si>
    <t>ローソン水俣市立総合医療センター店</t>
  </si>
  <si>
    <t>ファミリーマート　水俣大黒店</t>
  </si>
  <si>
    <t>宝菜屋</t>
  </si>
  <si>
    <t>洋食厨房Ｎｉｓｈｉ</t>
  </si>
  <si>
    <t>カラオケ　ＧＲＥＥＮ</t>
  </si>
  <si>
    <t>亀井荘</t>
  </si>
  <si>
    <t>まどか工房</t>
  </si>
  <si>
    <t>山科鮮魚</t>
  </si>
  <si>
    <t>ゆたか水産</t>
  </si>
  <si>
    <t>水光社　津奈木店</t>
  </si>
  <si>
    <t>博多製菓</t>
  </si>
  <si>
    <t>斉田商店</t>
  </si>
  <si>
    <t>冷水商店</t>
  </si>
  <si>
    <t>彩</t>
  </si>
  <si>
    <t>特別養護老人ホーム　和光苑</t>
  </si>
  <si>
    <t>寒川水源亭</t>
  </si>
  <si>
    <t>ロゼフィン</t>
  </si>
  <si>
    <t>カネヤマめぐみよりみち直売所</t>
  </si>
  <si>
    <t>水俣市ふれあいセンター</t>
  </si>
  <si>
    <t>どんどん太郎田浦店</t>
  </si>
  <si>
    <t>水俣漁師市直売所</t>
  </si>
  <si>
    <t>TABLIER</t>
  </si>
  <si>
    <t>ぐりぐり園</t>
  </si>
  <si>
    <t>ヒライ　田浦店</t>
  </si>
  <si>
    <t>ぱせり</t>
  </si>
  <si>
    <t>幸乃蔵</t>
  </si>
  <si>
    <t>有限会社イデアブレーン</t>
  </si>
  <si>
    <t>エコパーク水俣管理事務所</t>
  </si>
  <si>
    <t>スカイレストラン　えむず</t>
  </si>
  <si>
    <t>セブンイレブン芦北インター店</t>
  </si>
  <si>
    <t>セブンイレブン水俣ひばりケ丘店</t>
  </si>
  <si>
    <t>さるかに合掌亭</t>
  </si>
  <si>
    <t>齊藤旅館</t>
  </si>
  <si>
    <t>スナック　ひまわり</t>
  </si>
  <si>
    <t>セブンイレブン芦北田浦店</t>
  </si>
  <si>
    <t>門崎商店</t>
  </si>
  <si>
    <t>白石豆腐店</t>
  </si>
  <si>
    <t>田上加工</t>
  </si>
  <si>
    <t>ｃａｆｅ　１０６</t>
  </si>
  <si>
    <t>喫茶えんじん</t>
  </si>
  <si>
    <t>知的障害者授産施設（通所）　わくワークみなまた</t>
  </si>
  <si>
    <t>ママズ・デリ</t>
  </si>
  <si>
    <t>侍茶屋</t>
  </si>
  <si>
    <t>喫茶　花</t>
  </si>
  <si>
    <t>パブ　宴</t>
  </si>
  <si>
    <t>スナック　ラストシ－ン</t>
  </si>
  <si>
    <t>御国ラーメン</t>
  </si>
  <si>
    <t>和酒屋　R・H・K</t>
  </si>
  <si>
    <t>炭火焼肉　暖</t>
  </si>
  <si>
    <t>ファミリ－マ－ト　芦北津奈木店</t>
  </si>
  <si>
    <t>カラオケ　サミ</t>
  </si>
  <si>
    <t>天野製茶園</t>
  </si>
  <si>
    <t>ＪＡあしきた　津奈木ふれあい市直売所</t>
  </si>
  <si>
    <t>フクちゃん農園加工所</t>
  </si>
  <si>
    <t>芦北町水産物加工施設</t>
  </si>
  <si>
    <t>越小場公民館</t>
  </si>
  <si>
    <t>地域サロン（集まろ会）</t>
  </si>
  <si>
    <t>レストラン　夕日の宿</t>
  </si>
  <si>
    <t>移動販売　たこマルくん</t>
  </si>
  <si>
    <t>モナコパレス水俣店</t>
  </si>
  <si>
    <t>フアミリーマート水俣百間店</t>
  </si>
  <si>
    <t>食彩　チャリクロ</t>
  </si>
  <si>
    <t>洋風酒房　ビッグマリーⅡ</t>
  </si>
  <si>
    <t>天然酵母パン　むく工房</t>
  </si>
  <si>
    <t>野田加工所</t>
  </si>
  <si>
    <t>ファミリーふれあいハウス</t>
  </si>
  <si>
    <t>狼　ROW</t>
  </si>
  <si>
    <t>ゝ神</t>
  </si>
  <si>
    <t>夢工房　花ちゃん</t>
  </si>
  <si>
    <t>ウェンブリー</t>
  </si>
  <si>
    <t>久木田弁当</t>
  </si>
  <si>
    <t>マルサ水産</t>
  </si>
  <si>
    <t>熟成焼肉　まごころ田島</t>
  </si>
  <si>
    <t>水俣高校売店</t>
  </si>
  <si>
    <t>憩いの空間　天使の卵</t>
  </si>
  <si>
    <t>白梅　湯裸楽</t>
  </si>
  <si>
    <t>湯宿　鶴水荘</t>
  </si>
  <si>
    <t>株式会社　マキオマ－ト</t>
  </si>
  <si>
    <t>ミュージックかっこ　かっこ　かっこ</t>
  </si>
  <si>
    <t>大野温泉センター</t>
  </si>
  <si>
    <t>紫おん　Ⅱ</t>
  </si>
  <si>
    <t>山紅葉</t>
  </si>
  <si>
    <t>たえちゃん工房</t>
  </si>
  <si>
    <t>紫おん　Ⅲ</t>
  </si>
  <si>
    <t>ナンキューフーズ株式会社　ミートセンター</t>
  </si>
  <si>
    <t>ナンキューフーズ株式会社　加工センター</t>
  </si>
  <si>
    <t>ヒライ田浦店</t>
  </si>
  <si>
    <t>ななうら直販所</t>
  </si>
  <si>
    <t>芦北町物産館</t>
  </si>
  <si>
    <t>芦北町女島活力推進センター</t>
  </si>
  <si>
    <t>生活協同組合水光社　従業員食堂（２台）</t>
  </si>
  <si>
    <t>水俣市立総合医療センター　売店</t>
  </si>
  <si>
    <t>pub sam</t>
  </si>
  <si>
    <t>STUDIO VEGAN</t>
  </si>
  <si>
    <t>スナック道</t>
  </si>
  <si>
    <t>道の駅　芦北</t>
  </si>
  <si>
    <t>水光社　ホームセンター</t>
  </si>
  <si>
    <t>水光社本店　１Ｆ</t>
  </si>
  <si>
    <t>つなぎ物産ギャラリー</t>
  </si>
  <si>
    <t>中村鮮魚</t>
  </si>
  <si>
    <t>シンエイテクノウッド（株）</t>
  </si>
  <si>
    <t>M's CITY　従業員食堂</t>
  </si>
  <si>
    <t>JNC水俣工場</t>
  </si>
  <si>
    <t>ＪＮＣ水俣工場社員クラブ</t>
  </si>
  <si>
    <t>まどか園</t>
  </si>
  <si>
    <t>レストラン光</t>
  </si>
  <si>
    <t>永心</t>
  </si>
  <si>
    <t>諸国屋本舗</t>
  </si>
  <si>
    <t>惣菜のやまいち</t>
  </si>
  <si>
    <t>頭石元気村食品加工所</t>
  </si>
  <si>
    <t>新水俣魚市場　第２加工所</t>
  </si>
  <si>
    <t>河村電器産業（株）　水俣工場</t>
  </si>
  <si>
    <t>湯浦ショッピングセンター　ペア</t>
  </si>
  <si>
    <t>セブンーイレブン芦北町店</t>
  </si>
  <si>
    <t>ドラッグコスモス津奈木店</t>
  </si>
  <si>
    <t>ファミリーマート水俣初野店</t>
  </si>
  <si>
    <t>ヘルシーパーク芦北</t>
  </si>
  <si>
    <t>ドラッグコスモス芦北店</t>
  </si>
  <si>
    <t>あ・うん　井上</t>
  </si>
  <si>
    <t>LieN　スナック</t>
  </si>
  <si>
    <t>介護老人保健施設　やすらぎ苑</t>
  </si>
  <si>
    <t>特別養護老人ホーム　「つなぎの里」</t>
  </si>
  <si>
    <t>天水</t>
  </si>
  <si>
    <t>スーパーヒラキ　佐敷駅前店</t>
  </si>
  <si>
    <t>つるの屋</t>
  </si>
  <si>
    <t>ＭＩＫＡＫＵ</t>
  </si>
  <si>
    <t>どーんず　まーけっと</t>
  </si>
  <si>
    <t>ハッピー</t>
  </si>
  <si>
    <t>焼鳥　聖ちゃん</t>
  </si>
  <si>
    <t>（有）和風三笠</t>
  </si>
  <si>
    <t>有限会社みやもと鱗福　計石店</t>
  </si>
  <si>
    <t>湯の児荘</t>
  </si>
  <si>
    <t>食処かしわぎ</t>
  </si>
  <si>
    <t>ＪＡ婦人部　ふくろ加工グループ</t>
  </si>
  <si>
    <t>カウベルン</t>
  </si>
  <si>
    <t>スリ身工房芦北</t>
  </si>
  <si>
    <t>遠山商店</t>
  </si>
  <si>
    <t>スリ身工房　芦北</t>
  </si>
  <si>
    <t>肥後うらら</t>
  </si>
  <si>
    <t>ローソン水俣袋店</t>
  </si>
  <si>
    <t>みなまた観光物産館「まつぼっくり」</t>
  </si>
  <si>
    <t>イタリア小料理　コラッジオ</t>
  </si>
  <si>
    <t>平松加工所</t>
  </si>
  <si>
    <t>ニッコクトラストキッチンカー</t>
  </si>
  <si>
    <t>ＯＴＡＣＨＩＭＩＳＡＫＩ</t>
  </si>
  <si>
    <t>一蓮亭</t>
  </si>
  <si>
    <t>絆</t>
  </si>
  <si>
    <t>味心　松</t>
  </si>
  <si>
    <t>東島鮮魚</t>
  </si>
  <si>
    <t>新生スナック　ゆうこ</t>
  </si>
  <si>
    <t>Ｓｔａｒ　Ｄｕｓｔ</t>
  </si>
  <si>
    <t>焼鳥　亀万</t>
  </si>
  <si>
    <t>ファミリーマート　芦北湯浦店</t>
  </si>
  <si>
    <t>本格炭火焼　とんぼ</t>
  </si>
  <si>
    <t>れすとらん　うめのや</t>
  </si>
  <si>
    <t>あさひ荘</t>
  </si>
  <si>
    <t>ショットバー　マンハッタン</t>
  </si>
  <si>
    <t>道木希代子　加工所</t>
  </si>
  <si>
    <t>株式会社新水俣魚市場</t>
  </si>
  <si>
    <t>（有）みやもと鱗福　計石店</t>
  </si>
  <si>
    <t>ファミリ－マ－ト　芦北湯浦店</t>
  </si>
  <si>
    <t>橋本水産</t>
  </si>
  <si>
    <t>木村蒲鉾店</t>
  </si>
  <si>
    <t>有限会社高田蒲鉾</t>
  </si>
  <si>
    <t>津奈木漁業協同組合加工部</t>
  </si>
  <si>
    <t>緒方食品</t>
  </si>
  <si>
    <t>九州旅客鉄道株式会社　水俣駅</t>
  </si>
  <si>
    <t>大石皮膚科クリニック</t>
  </si>
  <si>
    <t>（株）みやもと海産物</t>
  </si>
  <si>
    <t>平生加工所</t>
  </si>
  <si>
    <t>山下加工所</t>
  </si>
  <si>
    <t>ローソン水俣桜井町３丁目店</t>
  </si>
  <si>
    <t>Kitchen　心</t>
  </si>
  <si>
    <t>くま</t>
  </si>
  <si>
    <t>湯浦ショッピングセンターペア</t>
  </si>
  <si>
    <t>一心大将</t>
  </si>
  <si>
    <t>スナック　リサ</t>
  </si>
  <si>
    <t>洋食処　ブロス．ｋａｎｅｋｏ</t>
  </si>
  <si>
    <t>さんきち</t>
  </si>
  <si>
    <t>チャイナキッチン良心亭</t>
  </si>
  <si>
    <t>スナック　ドラセナ</t>
  </si>
  <si>
    <t>なんばん本舗</t>
  </si>
  <si>
    <t>大川るーぷ亭</t>
  </si>
  <si>
    <t>食茶　かまえ</t>
  </si>
  <si>
    <t>星野富弘美術館　お休み処</t>
  </si>
  <si>
    <t>コラッジオ</t>
  </si>
  <si>
    <t>希林館</t>
  </si>
  <si>
    <t>つなぎ温泉　四季彩</t>
  </si>
  <si>
    <t>つなぎ美術館　喫茶部</t>
  </si>
  <si>
    <t>川口加工所</t>
  </si>
  <si>
    <t>漆前加工所</t>
  </si>
  <si>
    <t>吉田</t>
  </si>
  <si>
    <t>（有）山中水産</t>
  </si>
  <si>
    <t>（有）菱貴水産</t>
  </si>
  <si>
    <t>兼田商店</t>
  </si>
  <si>
    <t>芦北漁業協同組合</t>
  </si>
  <si>
    <t>株式会社マルフク</t>
  </si>
  <si>
    <t>株式会社福田農場</t>
  </si>
  <si>
    <t>水光社　陣内店</t>
  </si>
  <si>
    <t>倉谷グループ加工場</t>
  </si>
  <si>
    <t>オレンジ・ファーム安田</t>
  </si>
  <si>
    <t>(有)みやもと鱗福　計石店</t>
  </si>
  <si>
    <t>井川　ミツヨ</t>
  </si>
  <si>
    <t>長濱商店</t>
  </si>
  <si>
    <t>水俣市市役所売店</t>
  </si>
  <si>
    <t>水俣市役所売店</t>
  </si>
  <si>
    <t>味の四季彩　陣内店</t>
  </si>
  <si>
    <t>デリカよしだ　芦北店</t>
  </si>
  <si>
    <t>恵愛園内事業所</t>
  </si>
  <si>
    <t>あけぼの苑内事業所</t>
  </si>
  <si>
    <t>五松園内事業所</t>
  </si>
  <si>
    <t>楠本商店</t>
  </si>
  <si>
    <t>宮本農園　きよみ工房</t>
  </si>
  <si>
    <t>ドラッグコスモス水俣店</t>
  </si>
  <si>
    <t>みなまる株式会社モンブラン　フジヤ</t>
  </si>
  <si>
    <t>みなまるキッチン</t>
  </si>
  <si>
    <t>矢城食堂</t>
  </si>
  <si>
    <t>貝汁味処　南里</t>
  </si>
  <si>
    <t>若竹</t>
  </si>
  <si>
    <t>プランタン</t>
  </si>
  <si>
    <t>スナック　りえ</t>
  </si>
  <si>
    <t>山元商店</t>
  </si>
  <si>
    <t>ヘルシーパーク　芦北</t>
  </si>
  <si>
    <t>たこやきリップル</t>
  </si>
  <si>
    <t>蜂楽饅頭</t>
  </si>
  <si>
    <t>平野加工所</t>
  </si>
  <si>
    <t>ゆうじ淡水</t>
  </si>
  <si>
    <t>橋本商店</t>
  </si>
  <si>
    <t>岡部商店</t>
  </si>
  <si>
    <t>たなか耳鼻科・眼科</t>
  </si>
  <si>
    <t>酒井精肉店</t>
  </si>
  <si>
    <t>肉ののうやま</t>
  </si>
  <si>
    <t>ＪＡあしきた　津奈木基幹支所加工場</t>
  </si>
  <si>
    <t>岡崎加工所</t>
  </si>
  <si>
    <t>松下加工所</t>
  </si>
  <si>
    <t>池田農産加工所</t>
  </si>
  <si>
    <t>宮嶋</t>
  </si>
  <si>
    <t>すずめ</t>
  </si>
  <si>
    <t>株式会社ヒライ　水俣店</t>
  </si>
  <si>
    <t>けむり</t>
  </si>
  <si>
    <t>セブンーイレブン芦北湯浦店</t>
  </si>
  <si>
    <t>福田農場</t>
  </si>
  <si>
    <t>Minamataya</t>
  </si>
  <si>
    <t>旅宿　湯治屋</t>
  </si>
  <si>
    <t>ほっとはうす</t>
  </si>
  <si>
    <t>平国丸</t>
  </si>
  <si>
    <t>石坂川加工所</t>
  </si>
  <si>
    <t>地酒や　みやもと</t>
  </si>
  <si>
    <t>小さな居酒屋　ここ</t>
  </si>
  <si>
    <t>喜久屋旅館</t>
  </si>
  <si>
    <t>ひさこ</t>
  </si>
  <si>
    <t>アマンド</t>
  </si>
  <si>
    <t>ソウル</t>
  </si>
  <si>
    <t>あしきた農協　農産物処理加工施設</t>
  </si>
  <si>
    <t>炉端焼　丸八</t>
  </si>
  <si>
    <t>ささ原温泉</t>
  </si>
  <si>
    <t>なぎさ</t>
  </si>
  <si>
    <t>黒うさぎ</t>
  </si>
  <si>
    <t>ロバートブラウン</t>
  </si>
  <si>
    <t>カフェ　パレット</t>
  </si>
  <si>
    <t>Ｂｉｓｔｒｏｔ　Ｂａｍｂｏｃｈｅビストロ　バンボッシュ</t>
  </si>
  <si>
    <t>水香</t>
  </si>
  <si>
    <t>スナック　洋子</t>
  </si>
  <si>
    <t>喜楽食堂</t>
  </si>
  <si>
    <t>Yショップ津奈木てらとこ店</t>
  </si>
  <si>
    <t>株式会社テラプローブ　社員食堂</t>
  </si>
  <si>
    <t>（有）三村松月堂</t>
  </si>
  <si>
    <t>菓子工房　アルルカン</t>
  </si>
  <si>
    <t>ゆうじ淡水（食品加工部）</t>
  </si>
  <si>
    <t>竹下　満子</t>
  </si>
  <si>
    <t>みやもと鱗福</t>
  </si>
  <si>
    <t>合資会社ヤマナカ</t>
  </si>
  <si>
    <t>船津鮮魚店</t>
  </si>
  <si>
    <t>みのり製麺</t>
  </si>
  <si>
    <t>みやちゃん</t>
  </si>
  <si>
    <t>ヤクルト水俣センター</t>
  </si>
  <si>
    <t>れんげの会</t>
  </si>
  <si>
    <t>カネヤマめぐみ　よりみち直売所</t>
  </si>
  <si>
    <t>ファミリ－マ－ト芦北津奈木店</t>
  </si>
  <si>
    <t>有木田頭集落センター</t>
  </si>
  <si>
    <t>ＪＡあしきたゼリー加工場</t>
  </si>
  <si>
    <t>マヨたこ芦北店</t>
  </si>
  <si>
    <t>テトテ</t>
  </si>
  <si>
    <t>味千拉麺水俣店</t>
  </si>
  <si>
    <t>（株）協栄青果市場</t>
  </si>
  <si>
    <t>炉端焼　山賊</t>
  </si>
  <si>
    <t>ステーキ＆バーベキュー　ダ・ﾛｰﾌﾟ亭</t>
  </si>
  <si>
    <t>焼鳥洸ちゃん</t>
  </si>
  <si>
    <t>ビジネス旅館　桂</t>
  </si>
  <si>
    <t>味処　池田屋</t>
  </si>
  <si>
    <t>和風スナック　古都</t>
  </si>
  <si>
    <t>食事の店　味</t>
  </si>
  <si>
    <t>温泉　いわさき</t>
  </si>
  <si>
    <t>どさん子大将</t>
  </si>
  <si>
    <t>心ちゃん</t>
  </si>
  <si>
    <t>メロディー</t>
  </si>
  <si>
    <t>愛林館</t>
  </si>
  <si>
    <t>庵茶屋</t>
  </si>
  <si>
    <t>倉谷グル－プ加工場</t>
  </si>
  <si>
    <t>みよこ</t>
  </si>
  <si>
    <t>海の見えるパン工房</t>
  </si>
  <si>
    <t>浜口菓子店</t>
  </si>
  <si>
    <t>津奈木漁業協同組合（つなぎ朝市）</t>
  </si>
  <si>
    <t>水光社　港町店</t>
  </si>
  <si>
    <t>合資会社水俣佐賀屋醸造場</t>
  </si>
  <si>
    <t>白藤食品</t>
  </si>
  <si>
    <t>（資）亀萬酒造</t>
  </si>
  <si>
    <t>金﨑商店</t>
  </si>
  <si>
    <t>津奈木漁協加工部</t>
  </si>
  <si>
    <t>松尾食品</t>
  </si>
  <si>
    <t>芦北町水産物加工施設（芦北町漁業協同組合）</t>
  </si>
  <si>
    <t>うちや</t>
  </si>
  <si>
    <t>日本ゼネラルフード（１０３２）事業所</t>
  </si>
  <si>
    <t>大野屋</t>
  </si>
  <si>
    <t>スナック　カレン</t>
  </si>
  <si>
    <t>ロッキー水俣古賀店</t>
  </si>
  <si>
    <t>カラオケスタジオとお～ん</t>
  </si>
  <si>
    <t>スナック　すずらん</t>
  </si>
  <si>
    <t>マリーンスポットＭ</t>
  </si>
  <si>
    <t>（株）レヴアル</t>
  </si>
  <si>
    <t>(株)夢ファームあしきた</t>
  </si>
  <si>
    <t>まごころ夢工房</t>
  </si>
  <si>
    <t>居酒屋　大貴</t>
  </si>
  <si>
    <t>㈱大創産業　エムズシティ水俣店</t>
  </si>
  <si>
    <t>（株）夢ファームあしきた</t>
  </si>
  <si>
    <t>おるがんと商店</t>
  </si>
  <si>
    <t>大野中学校　家庭科室</t>
  </si>
  <si>
    <t>ＪＡあしきたファーマーズマーケットでこぽん</t>
  </si>
  <si>
    <t>IBUKURO</t>
  </si>
  <si>
    <t>ワタミの宅食</t>
  </si>
  <si>
    <t>みなまた観光物産館　まつぼっくり</t>
  </si>
  <si>
    <t>日清医療食品（株）南九州支店　白梅荘事務所</t>
  </si>
  <si>
    <t>JNC(株)水俣製作所</t>
  </si>
  <si>
    <t>猪鹿</t>
  </si>
  <si>
    <t>ぎゅーぎゅー亭</t>
  </si>
  <si>
    <t>湯町　ふくうら</t>
  </si>
  <si>
    <t>福浦鮮魚店</t>
  </si>
  <si>
    <t>魂商</t>
  </si>
  <si>
    <t>ロッキー芦北店</t>
  </si>
  <si>
    <t>コア21水俣店（2台）</t>
  </si>
  <si>
    <t>七滝</t>
  </si>
  <si>
    <t>民家れすとらん・大山</t>
  </si>
  <si>
    <t>スイス</t>
  </si>
  <si>
    <t>カネヤマうどん　津奈木店</t>
  </si>
  <si>
    <t>和風スナックひとみ</t>
  </si>
  <si>
    <t>スナック　ＢＡＲＯＮ</t>
  </si>
  <si>
    <t>肴酒お食事　かんなり</t>
  </si>
  <si>
    <t>水俣エコ牛乳</t>
  </si>
  <si>
    <t>水光社八幡店</t>
  </si>
  <si>
    <t>森永牛乳　佐敷販売店</t>
  </si>
  <si>
    <t>新水俣魚市場</t>
  </si>
  <si>
    <t>吉尾商店</t>
  </si>
  <si>
    <t>御立岬温泉センター</t>
  </si>
  <si>
    <t>株式会社福田農場　グラシア</t>
  </si>
  <si>
    <t>株式会社福田農場　スペイン館</t>
  </si>
  <si>
    <t>株式会社福田農場　セビリア館</t>
  </si>
  <si>
    <t>マルイ食品株式会社しらぬい工場</t>
  </si>
  <si>
    <t>ほっとはうす　みんなの家</t>
  </si>
  <si>
    <t>スナック翔子</t>
  </si>
  <si>
    <t>霜村商店</t>
  </si>
  <si>
    <t>中屋醸造（有）</t>
  </si>
  <si>
    <t>栄永商店</t>
  </si>
  <si>
    <t>熊本県立芦北高等学校　売店</t>
  </si>
  <si>
    <t>境商店</t>
  </si>
  <si>
    <t>杉迫米穀店</t>
  </si>
  <si>
    <t>田中商店</t>
  </si>
  <si>
    <t>浜崎商店</t>
  </si>
  <si>
    <t>渕上商店</t>
  </si>
  <si>
    <t>三角屋</t>
  </si>
  <si>
    <t>倉本商店</t>
  </si>
  <si>
    <t>水産物処理加工施設</t>
  </si>
  <si>
    <t>頭石元気村加工所</t>
  </si>
  <si>
    <t>水俣港船客待合所売店</t>
  </si>
  <si>
    <t>ロッキースーパーストア　水俣南福寺店</t>
  </si>
  <si>
    <t>風季のとうパン工房</t>
  </si>
  <si>
    <t>有限会社鬼塚食品</t>
  </si>
  <si>
    <t>ゆのつる．ひゃくしな倶楽部農産加工所</t>
  </si>
  <si>
    <t>（農）米田生産組合　加工部</t>
  </si>
  <si>
    <t>有限会社肉のアカミセ</t>
  </si>
  <si>
    <t>マキオマート</t>
  </si>
  <si>
    <t>緒方糀屋</t>
  </si>
  <si>
    <t>明月苑</t>
  </si>
  <si>
    <t>鶴ケ荘</t>
  </si>
  <si>
    <t>セルフ＆ペンションＴＯＲＩＥ</t>
  </si>
  <si>
    <t>田浦町特産品売場</t>
  </si>
  <si>
    <t>スナックラ・ビアンローズ</t>
  </si>
  <si>
    <t>味処　紅琳</t>
  </si>
  <si>
    <t>ガンゾー</t>
  </si>
  <si>
    <t>あん・さんく</t>
  </si>
  <si>
    <t>株式会社アクアピア熊本工場</t>
  </si>
  <si>
    <t>アージェ　ひげのみせ</t>
  </si>
  <si>
    <t>寿司まどか水俣店</t>
  </si>
  <si>
    <t>有限会社　みやもと鱗福　白岩工場</t>
  </si>
  <si>
    <t>カネヤマ　めぐみ工房</t>
  </si>
  <si>
    <t>ナポレオン</t>
  </si>
  <si>
    <t>喫茶　ティータイム</t>
  </si>
  <si>
    <t>居酒屋和っこ</t>
  </si>
  <si>
    <t>モナミ</t>
  </si>
  <si>
    <t>メトロ</t>
  </si>
  <si>
    <t>湧泉閣</t>
  </si>
  <si>
    <t>スナック　セピア</t>
  </si>
  <si>
    <t>華ひろ</t>
  </si>
  <si>
    <t>荒瀬鮮魚店</t>
  </si>
  <si>
    <t>温泉れすとらん</t>
  </si>
  <si>
    <t>昭和堂菓舗</t>
  </si>
  <si>
    <t>三太郎餅本舗</t>
  </si>
  <si>
    <t>水光社陣内店</t>
  </si>
  <si>
    <t>生活協同組合くまもと　水俣支所</t>
  </si>
  <si>
    <t>有限会社水俣蜂楽饅頭</t>
  </si>
  <si>
    <t>宮里精肉店</t>
  </si>
  <si>
    <t>田舎工房</t>
  </si>
  <si>
    <t>食酒菜　林吾</t>
  </si>
  <si>
    <t>株式会社みやもと海産物第３工場</t>
  </si>
  <si>
    <t>あしきた農協農産物処理加工施設</t>
  </si>
  <si>
    <t>佐々木水産</t>
  </si>
  <si>
    <t>林田水産</t>
  </si>
  <si>
    <t>エムズシティ</t>
  </si>
  <si>
    <t>生協くまもと　八幡店</t>
  </si>
  <si>
    <t>本店食料品仮店舗</t>
  </si>
  <si>
    <t>（株）テラプローブ４F（２台）</t>
  </si>
  <si>
    <t>（株）スズキ自販熊本　水俣店</t>
  </si>
  <si>
    <t>もより　Caf?</t>
  </si>
  <si>
    <t>モンヴェール農山ハム工場</t>
  </si>
  <si>
    <t>レストラン　ラルジュ</t>
  </si>
  <si>
    <t>六六</t>
  </si>
  <si>
    <t>２１世紀　水俣店</t>
  </si>
  <si>
    <t>ホームプラザ　ナフコ芦北店</t>
  </si>
  <si>
    <t>藤の花</t>
  </si>
  <si>
    <t>岡本種苗園</t>
  </si>
  <si>
    <t>生活協同組合くまもと　水俣本部　社員食堂</t>
  </si>
  <si>
    <t>まるしま食堂</t>
  </si>
  <si>
    <t>ポータルスタジオ　うみかぜ</t>
  </si>
  <si>
    <t>Shammu Shamm</t>
  </si>
  <si>
    <t>つなぎ朝市１</t>
  </si>
  <si>
    <t>つなぎ朝市２</t>
  </si>
  <si>
    <t>有限会社野坂屋旅館</t>
  </si>
  <si>
    <t>ピーターパン</t>
  </si>
  <si>
    <t>ザ・ナイト</t>
  </si>
  <si>
    <t>ＪＡあしきた女性部　月浦農産加工グループ</t>
  </si>
  <si>
    <t>水俣市立総合医療センター１Ｆ</t>
  </si>
  <si>
    <t>水俣市立総合医療センター２Ｆ</t>
  </si>
  <si>
    <t>本井木加工場</t>
  </si>
  <si>
    <t>da　Saburafu</t>
  </si>
  <si>
    <t>有限会社ガイアみなまた</t>
  </si>
  <si>
    <t>新　料理処　魚・ウナギ等</t>
  </si>
  <si>
    <t>吉野食品加工</t>
  </si>
  <si>
    <t>ＢＵＤＤＹ</t>
  </si>
  <si>
    <t>味富家</t>
  </si>
  <si>
    <t>ヒラキ佐敷駅前店</t>
  </si>
  <si>
    <t>天松水産</t>
  </si>
  <si>
    <t>倉本酒店</t>
  </si>
  <si>
    <t>タブール</t>
  </si>
  <si>
    <t>さいとう屋</t>
  </si>
  <si>
    <t>花まつり</t>
  </si>
  <si>
    <t>肥後デコトラ・ファミリー</t>
  </si>
  <si>
    <t>津奈木漁協　カキ小屋</t>
  </si>
  <si>
    <t>尚光苑</t>
  </si>
  <si>
    <t>生喜の里</t>
  </si>
  <si>
    <t>熊本ラーメンもっこす亭　芦北店</t>
  </si>
  <si>
    <t>ほりパン</t>
  </si>
  <si>
    <t>湯之鶴温泉保健センター</t>
  </si>
  <si>
    <t>味の四季彩　八幡店</t>
  </si>
  <si>
    <t>味の四季彩　港町店</t>
  </si>
  <si>
    <t>タブール号</t>
  </si>
  <si>
    <t>鮨　すしまる</t>
  </si>
  <si>
    <t>井上病院</t>
  </si>
  <si>
    <t>セブンーイレブン　新水俣駅前店</t>
  </si>
  <si>
    <t>セブンーイレブン新水俣駅前店</t>
  </si>
  <si>
    <t>いりきはーつの空翔ぶかたつむり号鹿児島４８１よ１１１１</t>
  </si>
  <si>
    <t>ビハーラまどか</t>
  </si>
  <si>
    <t>みのり農園</t>
  </si>
  <si>
    <t>新清苑</t>
  </si>
  <si>
    <t>芦北整形外科医院</t>
  </si>
  <si>
    <t>カラオケ　ひろこ</t>
  </si>
  <si>
    <t>酔仙食堂</t>
  </si>
  <si>
    <t>株式会社　湯の児海と夕やけ</t>
  </si>
  <si>
    <t>喫茶工房　レウリーレ</t>
  </si>
  <si>
    <t>やきとり家族　きちんと　水俣</t>
  </si>
  <si>
    <t>ダイニングバー　KEi2</t>
  </si>
  <si>
    <t>すき家３号水俣店</t>
  </si>
  <si>
    <t>有限会社上球磨農産錦工場</t>
  </si>
  <si>
    <t>サンロード　オールデイズ鬼木店　正面</t>
  </si>
  <si>
    <t>サンロード　オールデイズ鬼木店　トイレ側</t>
  </si>
  <si>
    <t>moca cafe</t>
  </si>
  <si>
    <t>ま心ちゃんぽんぎょうざ店</t>
  </si>
  <si>
    <t>bar owl</t>
  </si>
  <si>
    <t>五木村同志会味噌加工施設</t>
  </si>
  <si>
    <t>菓子工房ひより</t>
  </si>
  <si>
    <t>潮音と海音</t>
  </si>
  <si>
    <t>居酒屋　一休</t>
  </si>
  <si>
    <t>紅取山ハウス</t>
  </si>
  <si>
    <t>ミナミ</t>
  </si>
  <si>
    <t>やきとり五右衛門</t>
  </si>
  <si>
    <t>ファミリーマート人吉錦町西店</t>
  </si>
  <si>
    <t>水上村ジビエ処理加工施設</t>
  </si>
  <si>
    <t>創作料理居酒屋　一歩</t>
  </si>
  <si>
    <t>人吉スターレーン</t>
  </si>
  <si>
    <t>球泉洞</t>
  </si>
  <si>
    <t>温泉旅館水上荘</t>
  </si>
  <si>
    <t>chelsea</t>
  </si>
  <si>
    <t>唐揚げ工房まいど熊本人吉２号店</t>
  </si>
  <si>
    <t>鶏王（トリキング）</t>
  </si>
  <si>
    <t>スナックちいちゃん</t>
  </si>
  <si>
    <t>ローソン南国ドライブイン店</t>
  </si>
  <si>
    <t>サラダ村</t>
  </si>
  <si>
    <t>寿晴工房</t>
  </si>
  <si>
    <t>ホテル　イブ</t>
  </si>
  <si>
    <t>ホテルエアポート</t>
  </si>
  <si>
    <t>しいばストアー</t>
  </si>
  <si>
    <t>ダイニングすぴりっと</t>
  </si>
  <si>
    <t>焼酎蔵　うたげ</t>
  </si>
  <si>
    <t>農事組合法人　下村婦人会市房漬加工組合</t>
  </si>
  <si>
    <t>あさぎり万十</t>
  </si>
  <si>
    <t>荒毛食品</t>
  </si>
  <si>
    <t>セブンーイレブン人吉鶴田町店</t>
  </si>
  <si>
    <t>中央食材配送センター</t>
  </si>
  <si>
    <t>イオン錦店　従食</t>
  </si>
  <si>
    <t>モンマートつかもと</t>
  </si>
  <si>
    <t>ＳＬＯＷ　ＣＡＦＥ</t>
  </si>
  <si>
    <t>サンロード　下原田店</t>
  </si>
  <si>
    <t>彩慈庵</t>
  </si>
  <si>
    <t>大ちゃん</t>
  </si>
  <si>
    <t>ログカフェ　市房の風</t>
  </si>
  <si>
    <t>Ｓ．Ｗ．Ａ．Ｔ</t>
  </si>
  <si>
    <t>農家民宿とよのあかり</t>
  </si>
  <si>
    <t>担々麺ちがや</t>
  </si>
  <si>
    <t>雀荘２４０Ｚ</t>
  </si>
  <si>
    <t>さざなみ保育園</t>
  </si>
  <si>
    <t>Kitchen　森　甘味</t>
  </si>
  <si>
    <t>就労継続支援B型事業所　「マロン工房」</t>
  </si>
  <si>
    <t>ドラゴン（DRAGON）</t>
  </si>
  <si>
    <t>せん月保育園</t>
  </si>
  <si>
    <t>有田販売店</t>
  </si>
  <si>
    <t>一桜　いちりん</t>
  </si>
  <si>
    <t>BAR　525</t>
  </si>
  <si>
    <t>食品製造部</t>
  </si>
  <si>
    <t>民宿　山水</t>
  </si>
  <si>
    <t>みーきっちん</t>
  </si>
  <si>
    <t>Cafe Rosy+</t>
  </si>
  <si>
    <t>おまんじゅう　宮</t>
  </si>
  <si>
    <t>Ａｕｔｏ　Ｓｔａｆｆ　Ｓｅｒｖｉｃｅ</t>
  </si>
  <si>
    <t>水上村江代地域農産物加工施設</t>
  </si>
  <si>
    <t>サンロ－ド西間店</t>
  </si>
  <si>
    <t>まさちゃんファーム</t>
  </si>
  <si>
    <t>有限会社　牛車　肉の山本</t>
  </si>
  <si>
    <t>天琴ラーメン製麺所</t>
  </si>
  <si>
    <t>乙女座</t>
  </si>
  <si>
    <t>田舎の体験交流館「さんがうら」</t>
  </si>
  <si>
    <t>ホテル　さ蔵</t>
  </si>
  <si>
    <t>ラーメン矢黒</t>
  </si>
  <si>
    <t>あけみ</t>
  </si>
  <si>
    <t>天の川</t>
  </si>
  <si>
    <t>たつだラーメン</t>
  </si>
  <si>
    <t>スナックうぐいす</t>
  </si>
  <si>
    <t>お食事処　みつばち</t>
  </si>
  <si>
    <t>レストラン　クチィーナ</t>
  </si>
  <si>
    <t>金七</t>
  </si>
  <si>
    <t>メディスパ・Ｖｉｌｌａ　光永</t>
  </si>
  <si>
    <t>願成寺餃子</t>
  </si>
  <si>
    <t>BETTY 012</t>
  </si>
  <si>
    <t>スナック　ルーシー</t>
  </si>
  <si>
    <t>カフェ　あるむ</t>
  </si>
  <si>
    <t>ＭＯＺＯＣＡ　ＣＡＦＥ</t>
  </si>
  <si>
    <t>スナック　win</t>
  </si>
  <si>
    <t>Ｆａｒｍｅｒｓ　ｃａｆｅ　ＳＡＫＵＲＩ（咲莉）</t>
  </si>
  <si>
    <t>食彩工房　なのはな</t>
  </si>
  <si>
    <t>Bar 69 (rock)</t>
  </si>
  <si>
    <t>リュウキンカの郷</t>
  </si>
  <si>
    <t>凛空</t>
  </si>
  <si>
    <t>熊本スバル自動車株式会社</t>
  </si>
  <si>
    <t>めんだ　とり勝</t>
  </si>
  <si>
    <t>球磨焼酎ト球磨ノ食「開」</t>
  </si>
  <si>
    <t>有限会社　肉のまるふく</t>
  </si>
  <si>
    <t>春夏秋冬</t>
  </si>
  <si>
    <t>株式会社肥後銀行　人吉支店　２Ｆ休憩室</t>
  </si>
  <si>
    <t>昭南ハイテックス株式会社　人吉工場</t>
  </si>
  <si>
    <t>くまもと菓房人吉店</t>
  </si>
  <si>
    <t>ふれあい食材センター</t>
  </si>
  <si>
    <t>グッディ</t>
  </si>
  <si>
    <t>ファミリーマート　ゆのまえ店</t>
  </si>
  <si>
    <t>ハムのヨネザワ</t>
  </si>
  <si>
    <t>きじや</t>
  </si>
  <si>
    <t>ヤマザキＹショップ　酒のつかもと分店</t>
  </si>
  <si>
    <t>ひとよし森のホール</t>
  </si>
  <si>
    <t>寄り処　びっぐ</t>
  </si>
  <si>
    <t>居酒屋さん　酒々楽々</t>
  </si>
  <si>
    <t>重兵衛</t>
  </si>
  <si>
    <t>土肥養鶏場</t>
  </si>
  <si>
    <t>ローソン球磨渡店</t>
  </si>
  <si>
    <t>スナック　アンジュ</t>
  </si>
  <si>
    <t>セブン‐イレブン多良木警察署前店</t>
  </si>
  <si>
    <t>パン工房「メルヘン」</t>
  </si>
  <si>
    <t>鯖乃家</t>
  </si>
  <si>
    <t>まるとく食堂</t>
  </si>
  <si>
    <t>まるぼし亭</t>
  </si>
  <si>
    <t>槻木の味処　まなびや</t>
  </si>
  <si>
    <t>中村商店</t>
  </si>
  <si>
    <t>炭火焼き　人吉ホルモン</t>
  </si>
  <si>
    <t>だんだん　PARTⅡ</t>
  </si>
  <si>
    <t>居酒屋　妹里</t>
  </si>
  <si>
    <t>Ｃｕｒａｒ</t>
  </si>
  <si>
    <t>TSUKIGI　TABLE（ツキギテーブル）</t>
  </si>
  <si>
    <t>ドラッグコスモス人吉インター店</t>
  </si>
  <si>
    <t>M's　cafe</t>
  </si>
  <si>
    <t>すいとぴい</t>
  </si>
  <si>
    <t>サンロードシティ　錦店　正面左</t>
  </si>
  <si>
    <t>サンロードシティ　錦店　横入口</t>
  </si>
  <si>
    <t>サンロード株式会社　免田店</t>
  </si>
  <si>
    <t>ドラッグストアモリあさぎり店</t>
  </si>
  <si>
    <t>合資会社池田屋　魚彩館</t>
  </si>
  <si>
    <t>龍力</t>
  </si>
  <si>
    <t>ユノカフェ</t>
  </si>
  <si>
    <t>喜しん</t>
  </si>
  <si>
    <t>吉無田商店</t>
  </si>
  <si>
    <t>ら～めん龍風　錦店</t>
  </si>
  <si>
    <t>吉祥</t>
  </si>
  <si>
    <t>おかしのいえ</t>
  </si>
  <si>
    <t>ファミリーマート　サンロード相良店</t>
  </si>
  <si>
    <t>たから湯</t>
  </si>
  <si>
    <t>ピザ＆クマーモン</t>
  </si>
  <si>
    <t>有限会社やまえ堂人吉工場</t>
  </si>
  <si>
    <t>花ごころ</t>
  </si>
  <si>
    <t>庄籠製菓舗</t>
  </si>
  <si>
    <t>竹林</t>
  </si>
  <si>
    <t>菓子工房　ＫＡＮＥＫＯ</t>
  </si>
  <si>
    <t>恒川とうふ</t>
  </si>
  <si>
    <t>Ｂａｒ　Ｂｌｕｅ　Ｂｅｅ</t>
  </si>
  <si>
    <t>ら～めん龍風　人吉店</t>
  </si>
  <si>
    <t>株式会社　出水電設</t>
  </si>
  <si>
    <t>サンロード駅</t>
  </si>
  <si>
    <t>ドラッグストアモリ　あさぎり店</t>
  </si>
  <si>
    <t>和ちゃん家</t>
  </si>
  <si>
    <t>活魚旬菜・サンループ　　おとどけ料理</t>
  </si>
  <si>
    <t>ちづ食堂</t>
  </si>
  <si>
    <t>スナック　A＆Y</t>
  </si>
  <si>
    <t>弁当（石井商店）</t>
  </si>
  <si>
    <t>山里</t>
  </si>
  <si>
    <t>相良藩　田（でん）</t>
  </si>
  <si>
    <t>中山間松尾集落加工部会</t>
  </si>
  <si>
    <t>鮮ど市場　　人吉店</t>
  </si>
  <si>
    <t>甲斐酒店</t>
  </si>
  <si>
    <t>音明屋（おとめや）</t>
  </si>
  <si>
    <t>手づくり工房・どんぐり</t>
  </si>
  <si>
    <t>楽天</t>
  </si>
  <si>
    <t>（有）大夢（いわい温泉）</t>
  </si>
  <si>
    <t>（有）大夢（ホテルさ蔵）</t>
  </si>
  <si>
    <t>有限会社　大　夢</t>
  </si>
  <si>
    <t>山の幸館</t>
  </si>
  <si>
    <t>魚さわハロー免田店</t>
  </si>
  <si>
    <t>チェリーゴルフ人吉コース</t>
  </si>
  <si>
    <t>浜たこ</t>
  </si>
  <si>
    <t>おもしろ館</t>
  </si>
  <si>
    <t>ふれあい交流センター湯～とぴあ</t>
  </si>
  <si>
    <t>木屋商店</t>
  </si>
  <si>
    <t>せんげつ</t>
  </si>
  <si>
    <t>焼肉くまさん</t>
  </si>
  <si>
    <t>くま村湯の駅</t>
  </si>
  <si>
    <t>Ｉ（愛）</t>
  </si>
  <si>
    <t>串焼き　松もと</t>
  </si>
  <si>
    <t>ボンボンベーカリー</t>
  </si>
  <si>
    <t>ＢＡＲ　ＤＯＩＴ</t>
  </si>
  <si>
    <t>麺だ！人吉店</t>
  </si>
  <si>
    <t>きらら会</t>
  </si>
  <si>
    <t>尾方食品</t>
  </si>
  <si>
    <t>リキュール久米製造所</t>
  </si>
  <si>
    <t>源ちゃん工房</t>
  </si>
  <si>
    <t>西農産加工所</t>
  </si>
  <si>
    <t>楽苦農家</t>
  </si>
  <si>
    <t>セブンイレブン球磨錦町店</t>
  </si>
  <si>
    <t>中林直販所</t>
  </si>
  <si>
    <t>谷口酒店</t>
  </si>
  <si>
    <t>ほっともっと人吉南泉田店</t>
  </si>
  <si>
    <t>ここなストア</t>
  </si>
  <si>
    <t>炭火焼　旭屋</t>
  </si>
  <si>
    <t>一期屋　別館（試飲場）</t>
  </si>
  <si>
    <t>やまえ堂</t>
  </si>
  <si>
    <t>松田食品</t>
  </si>
  <si>
    <t>夢乃蔵</t>
  </si>
  <si>
    <t>ティルーム　山脈</t>
  </si>
  <si>
    <t>熊本ヤクルト（株）人吉営業所</t>
  </si>
  <si>
    <t>簑田屋</t>
  </si>
  <si>
    <t>つばき坂</t>
  </si>
  <si>
    <t>ほっともっと　　あさぎり店</t>
  </si>
  <si>
    <t>串焼きモダン</t>
  </si>
  <si>
    <t>大井手屋</t>
  </si>
  <si>
    <t>ビア　スナック　ローズ</t>
  </si>
  <si>
    <t>ほっともっと　多良木店</t>
  </si>
  <si>
    <t>ビオーネ</t>
  </si>
  <si>
    <t>モナコパレス青井本店</t>
  </si>
  <si>
    <t>モナコパレス東間店</t>
  </si>
  <si>
    <t>サンロード免田店</t>
  </si>
  <si>
    <t>ファミリーマート　サンロード土手町店</t>
  </si>
  <si>
    <t>ドラッグコスモス錦店</t>
  </si>
  <si>
    <t>ローソン球磨多良木店</t>
  </si>
  <si>
    <t>Cafe　Rosy+</t>
  </si>
  <si>
    <t>おうちごはん</t>
  </si>
  <si>
    <t>あぐり船の尾</t>
  </si>
  <si>
    <t>田舎の体験交流館さんがうら</t>
  </si>
  <si>
    <t>球磨村農産加工グループあじさい</t>
  </si>
  <si>
    <t>玉泉院　人吉会館</t>
  </si>
  <si>
    <t>インフィニティ</t>
  </si>
  <si>
    <t>Ｋ’ｓ　Ｃｏｐａｉｎ（ケイズコパン）</t>
  </si>
  <si>
    <t>岩永商店</t>
  </si>
  <si>
    <t>日々パン</t>
  </si>
  <si>
    <t>エジプト料理アッシャムス</t>
  </si>
  <si>
    <t>Bar エルシャン</t>
  </si>
  <si>
    <t>Bar Aile</t>
  </si>
  <si>
    <t>カオ　ニャット</t>
  </si>
  <si>
    <t>アサヒ牛乳</t>
  </si>
  <si>
    <t>パン工房　麦の音</t>
  </si>
  <si>
    <t>イスミ母ちゃん弁当</t>
  </si>
  <si>
    <t>テイクアウトカフェ　そわか</t>
  </si>
  <si>
    <t>珈琲豆屋　むかしむかし</t>
  </si>
  <si>
    <t>おかどめ幸福駅売店</t>
  </si>
  <si>
    <t>黒豚キッチン　KUMAKURO　幸福駅店</t>
  </si>
  <si>
    <t>ノクチューン</t>
  </si>
  <si>
    <t>五木屋本舗　人吉店</t>
  </si>
  <si>
    <t>セブンイレブン九州道山江SA上り</t>
  </si>
  <si>
    <t>九州道山江SA下り店</t>
  </si>
  <si>
    <t>温泉　くま村湯の駅</t>
  </si>
  <si>
    <t>幸食彩工房</t>
  </si>
  <si>
    <t>ベーグルの樹</t>
  </si>
  <si>
    <t>農事組合法人　　下村婦人会市房漬加工組合</t>
  </si>
  <si>
    <t>ふれあい福祉センター</t>
  </si>
  <si>
    <t>ふれあい加工所</t>
  </si>
  <si>
    <t>道の駅　　錦　　くらんど市</t>
  </si>
  <si>
    <t>平川菓子</t>
  </si>
  <si>
    <t>すぷぅぅん</t>
  </si>
  <si>
    <t>おどり寿し　人吉店</t>
  </si>
  <si>
    <t>御揚屋　悦治郎</t>
  </si>
  <si>
    <t>霧の駅</t>
  </si>
  <si>
    <t>水上村物産館水の上の市場</t>
  </si>
  <si>
    <t>ひだまり工房</t>
  </si>
  <si>
    <t>とんぼ　パート２</t>
  </si>
  <si>
    <t>農産物直売所くらんど市</t>
  </si>
  <si>
    <t>球磨川リバーサイドキャンプ場</t>
  </si>
  <si>
    <t>森林２F</t>
  </si>
  <si>
    <t>時代の駅むらやくば</t>
  </si>
  <si>
    <t>ふれあいリフレ茶湯里</t>
  </si>
  <si>
    <t>（有）人吉農産</t>
  </si>
  <si>
    <t>(有)牛車　　肉の山本</t>
  </si>
  <si>
    <t>居酒家　　次男坊</t>
  </si>
  <si>
    <t>Kajiya　まちカフェ</t>
  </si>
  <si>
    <t>魚国総本社・球磨２９１６３２</t>
  </si>
  <si>
    <t>Secret</t>
  </si>
  <si>
    <t>スナックさくら</t>
  </si>
  <si>
    <t>春</t>
  </si>
  <si>
    <t>らあめん　狸</t>
  </si>
  <si>
    <t>山小屋</t>
  </si>
  <si>
    <t>株式会社　堤　酒造</t>
  </si>
  <si>
    <t>（株）親父のガンコとうふ</t>
  </si>
  <si>
    <t>球磨郡公立多良木病院　売店　ラウンジ</t>
  </si>
  <si>
    <t>球磨郡公立多良木病院　旧館１Ｆ　休憩コーナー</t>
  </si>
  <si>
    <t>道の駅錦　自販機コーナー（2台）</t>
  </si>
  <si>
    <t>売店　グリーンリーブスモール</t>
  </si>
  <si>
    <t>(株)親父のガンコとうふ</t>
  </si>
  <si>
    <t>Rejina</t>
  </si>
  <si>
    <t>さん市水産</t>
  </si>
  <si>
    <t>イオン錦店　ギャザリング</t>
  </si>
  <si>
    <t>市場食堂</t>
  </si>
  <si>
    <t>ふれあい交流センター　湯～とぴあ</t>
  </si>
  <si>
    <t>Skull　Crew</t>
  </si>
  <si>
    <t>物産館　かわせみ</t>
  </si>
  <si>
    <t>うなぎろばた公園</t>
  </si>
  <si>
    <t>女梶木</t>
  </si>
  <si>
    <t>いいから</t>
  </si>
  <si>
    <t>イスミ商事　錦店</t>
  </si>
  <si>
    <t>ファミリーマートサンロード木上店</t>
  </si>
  <si>
    <t>兼田製菓舗</t>
  </si>
  <si>
    <t>西　商店</t>
  </si>
  <si>
    <t>東　万十</t>
  </si>
  <si>
    <t>語らい亭</t>
  </si>
  <si>
    <t>柳本鮮魚店</t>
  </si>
  <si>
    <t>球磨川キャンプ場</t>
  </si>
  <si>
    <t>地鶏、居酒屋、村いちばん</t>
  </si>
  <si>
    <t>海産物オニシタ</t>
  </si>
  <si>
    <t>Ｊ</t>
  </si>
  <si>
    <t>サンロード瓦屋店</t>
  </si>
  <si>
    <t>郵便事業（株）人吉支店　２Ｆ　食堂</t>
  </si>
  <si>
    <t>ゆめマート　人吉店頭</t>
  </si>
  <si>
    <t>桑原食品</t>
  </si>
  <si>
    <t>万江川漬</t>
  </si>
  <si>
    <t>指定多機能型就労支援事業所　風月</t>
  </si>
  <si>
    <t>ＪＰハイテック人吉発電所</t>
  </si>
  <si>
    <t>まんまる（小料理）</t>
  </si>
  <si>
    <t>我楽－GARA－</t>
  </si>
  <si>
    <t>龍園</t>
  </si>
  <si>
    <t>マルエイグループ</t>
  </si>
  <si>
    <t>セブンイレブン人吉蟹作町店</t>
  </si>
  <si>
    <t>ドラッグコスモス多良木店</t>
  </si>
  <si>
    <t>豊永牧場</t>
  </si>
  <si>
    <t>セブン-イレブン人吉下原田町店</t>
  </si>
  <si>
    <t>石田養魚場</t>
  </si>
  <si>
    <t>涼水戸の宿</t>
  </si>
  <si>
    <t>人吉民芸の村</t>
  </si>
  <si>
    <t>国産やきとり　二吉</t>
  </si>
  <si>
    <t>キッチン　あや</t>
  </si>
  <si>
    <t>川魚　みのだ</t>
  </si>
  <si>
    <t>手づくり・しふぉん屋</t>
  </si>
  <si>
    <t>ＪＡグリーン中央</t>
  </si>
  <si>
    <t>ローソン　人吉西間下町店</t>
  </si>
  <si>
    <t>（株）お茶の五木園　梅花庵</t>
  </si>
  <si>
    <t>かめ家</t>
  </si>
  <si>
    <t>ぶけぐら</t>
  </si>
  <si>
    <t>永楽荘</t>
  </si>
  <si>
    <t>cafe  HAPPY</t>
  </si>
  <si>
    <t>瀬戸とうふ店</t>
  </si>
  <si>
    <t>ゆめマート　多良木</t>
  </si>
  <si>
    <t>ゆめマート　人吉</t>
  </si>
  <si>
    <t>ツヤばあのそうざいとおかし</t>
  </si>
  <si>
    <t>人吉海軍航空基地資料館</t>
  </si>
  <si>
    <t>てつ食堂</t>
  </si>
  <si>
    <t>喫茶ミカゲ</t>
  </si>
  <si>
    <t>小川商店</t>
  </si>
  <si>
    <t>木上商店</t>
  </si>
  <si>
    <t>「あんぱさんど」</t>
  </si>
  <si>
    <t>新城</t>
  </si>
  <si>
    <t>みんなのひろば　ふきだまり</t>
  </si>
  <si>
    <t>宮本電機（株）牛島工場</t>
  </si>
  <si>
    <t>シーズアンドニーズ深田店</t>
  </si>
  <si>
    <t>Ｂａｒ　Ｌｏｔｕｓ</t>
  </si>
  <si>
    <t>福嶋農産加工場</t>
  </si>
  <si>
    <t>ス－パ－センタ－ニシムタ　人吉店</t>
  </si>
  <si>
    <t>スーパードラッグコスモス　瓦屋町店</t>
  </si>
  <si>
    <t>髙瀬豆腐店</t>
  </si>
  <si>
    <t>Ａコープ多良木</t>
  </si>
  <si>
    <t>やきとり五右衛門・五右衛門フーズ</t>
  </si>
  <si>
    <t>サンロード明屋書店</t>
  </si>
  <si>
    <t>窪田商店</t>
  </si>
  <si>
    <t>桑原鮮魚青果</t>
  </si>
  <si>
    <t>山江村物産館ゆっくり</t>
  </si>
  <si>
    <t>株式会社　お菓子の香梅　人吉店</t>
  </si>
  <si>
    <t>植の里</t>
  </si>
  <si>
    <t>津山商店</t>
  </si>
  <si>
    <t>Aコープなかくま</t>
  </si>
  <si>
    <t>Ａコープゆのまえ</t>
  </si>
  <si>
    <t>旅館　翠嵐楼</t>
  </si>
  <si>
    <t>どンぐり</t>
  </si>
  <si>
    <t>有限会社　那須宝来堂</t>
  </si>
  <si>
    <t>東陣</t>
  </si>
  <si>
    <t>居酒屋（スナック）里</t>
  </si>
  <si>
    <t>居酒屋「桃太郎」</t>
  </si>
  <si>
    <t>山遊館　夢旬</t>
  </si>
  <si>
    <t>魚八</t>
  </si>
  <si>
    <t>駅前会館</t>
  </si>
  <si>
    <t>那須製麺所</t>
  </si>
  <si>
    <t>（有）　すなお</t>
  </si>
  <si>
    <t>杉下商店</t>
  </si>
  <si>
    <t>市房庵　なるお</t>
  </si>
  <si>
    <t>ろばた焼　魚魚</t>
  </si>
  <si>
    <t>お食事処　ふるさと</t>
  </si>
  <si>
    <t>焼とり　あしび</t>
  </si>
  <si>
    <t>Aコープ相良店</t>
  </si>
  <si>
    <t>冨源庵</t>
  </si>
  <si>
    <t>北村　食品</t>
  </si>
  <si>
    <t>有）渕田酒造本店</t>
  </si>
  <si>
    <t>アヴィニョン</t>
  </si>
  <si>
    <t>蛍ノ里</t>
  </si>
  <si>
    <t>ミートショップ　トクナガ</t>
  </si>
  <si>
    <t>スローライフ　雪草</t>
  </si>
  <si>
    <t>居酒屋　一家</t>
  </si>
  <si>
    <t>智</t>
  </si>
  <si>
    <t>割烹ふじ</t>
  </si>
  <si>
    <t>イスミ本店</t>
  </si>
  <si>
    <t>人吉球磨ゴルフセンター</t>
  </si>
  <si>
    <t>伝承逸品館</t>
  </si>
  <si>
    <t>五木堂　本店</t>
  </si>
  <si>
    <t>あおい月</t>
  </si>
  <si>
    <t>スナック　Sweet　Box</t>
  </si>
  <si>
    <t>モスバーガー　人吉店</t>
  </si>
  <si>
    <t>人吉温泉　おおがの宿</t>
  </si>
  <si>
    <t>BARON</t>
  </si>
  <si>
    <t>（有）マイ・マート</t>
  </si>
  <si>
    <t>おたけさん会</t>
  </si>
  <si>
    <t>ＧＬＭ人吉医療センター内売店</t>
  </si>
  <si>
    <t>おべんとうのヒライ元気ダイニング人吉相良町店</t>
  </si>
  <si>
    <t>田舎の体験交流館　さんがうら</t>
  </si>
  <si>
    <t>かない</t>
  </si>
  <si>
    <t>ＲＡＨＹＥ</t>
  </si>
  <si>
    <t>ドラッグストアモリ　宝来店</t>
  </si>
  <si>
    <t>甲石商店</t>
  </si>
  <si>
    <t>ローソン人吉駒井田町店</t>
  </si>
  <si>
    <t>ローソン人吉願成寺町店</t>
  </si>
  <si>
    <t>２１４２７西洋フード・コンパスグループ株式会社</t>
  </si>
  <si>
    <t>一般社団法人　九州ソーシャルサポート</t>
  </si>
  <si>
    <t>スナック　えがお</t>
  </si>
  <si>
    <t>Ａｎｎ’ｓ　Ｆａｃｔｏｒｙ</t>
  </si>
  <si>
    <t>株式会社ミート丸真　あさぎり工場</t>
  </si>
  <si>
    <t>おかえり</t>
  </si>
  <si>
    <t>ＤＣＭダイキ　サンロードシティ店</t>
  </si>
  <si>
    <t>レストラン　ピザピノ</t>
  </si>
  <si>
    <t>からあげ工房まいど</t>
  </si>
  <si>
    <t>えん</t>
  </si>
  <si>
    <t>（有）あさぎり町ふるさと振興社</t>
  </si>
  <si>
    <t>味工房　さがら</t>
  </si>
  <si>
    <t>わが家</t>
  </si>
  <si>
    <t>スナック　あかり</t>
  </si>
  <si>
    <t>蜂来饅頭たこやき大阪錦店</t>
  </si>
  <si>
    <t>山園商店</t>
  </si>
  <si>
    <t>德田家</t>
  </si>
  <si>
    <t>ゆべし館</t>
  </si>
  <si>
    <t>食工房「野いちご」</t>
  </si>
  <si>
    <t>焼肉　エム</t>
  </si>
  <si>
    <t>セブン－イレブン人吉瓦屋町店</t>
  </si>
  <si>
    <t>沢村寿司</t>
  </si>
  <si>
    <t>尾方商店</t>
  </si>
  <si>
    <t>お食事処　謙五</t>
  </si>
  <si>
    <t>西峯食堂</t>
  </si>
  <si>
    <t>ファミリーマートサンロード下原田店</t>
  </si>
  <si>
    <t>惣菜　いつき苑</t>
  </si>
  <si>
    <t>高原弁当</t>
  </si>
  <si>
    <t>茶びん</t>
  </si>
  <si>
    <t>一品料理　てまり</t>
  </si>
  <si>
    <t>コーヒーハウスじゅん</t>
  </si>
  <si>
    <t>うなぎ専門店　しらいし</t>
  </si>
  <si>
    <t>愛掌殿　くま川</t>
  </si>
  <si>
    <t>八百甚</t>
  </si>
  <si>
    <t>レストラン高山</t>
  </si>
  <si>
    <t>軽食喫茶ラウンジ　欅</t>
  </si>
  <si>
    <t>国際観光旅館鍋屋本館</t>
  </si>
  <si>
    <t>友田食品</t>
  </si>
  <si>
    <t>丸一そば屋</t>
  </si>
  <si>
    <t>幸楽</t>
  </si>
  <si>
    <t>人吉冷蔵（株）小売部</t>
  </si>
  <si>
    <t>酒井食堂</t>
  </si>
  <si>
    <t>内布食堂</t>
  </si>
  <si>
    <t>肉のみやた</t>
  </si>
  <si>
    <t>松の泉酒造</t>
  </si>
  <si>
    <t>スナック　ちえみ</t>
  </si>
  <si>
    <t>華鶏</t>
  </si>
  <si>
    <t>あおい</t>
  </si>
  <si>
    <t>蓑田食品</t>
  </si>
  <si>
    <t>五木村やまめ養殖施設</t>
  </si>
  <si>
    <t>Ｔｈｅ　Ｆａｈｒｅｎｈｅｉｔ</t>
  </si>
  <si>
    <t>やき家　ひで</t>
  </si>
  <si>
    <t>モナコパレス人吉</t>
  </si>
  <si>
    <t>嵯峨の里　観音宿　「古時香」</t>
  </si>
  <si>
    <t>淋肉屋</t>
  </si>
  <si>
    <t>ＢＡＲ　結</t>
  </si>
  <si>
    <t>Ｃａｆe　みなもと</t>
  </si>
  <si>
    <t>Ａコープなかくま</t>
  </si>
  <si>
    <t>てつ　どんどん</t>
  </si>
  <si>
    <t>ヘルシーランド</t>
  </si>
  <si>
    <t>渓流グリルＭＹＯＪＩＮ</t>
  </si>
  <si>
    <t>渓流ヴィラＩＴＳＵＫＩ</t>
  </si>
  <si>
    <t>ホテル華の荘</t>
  </si>
  <si>
    <t>ホテル華の荘一休堂</t>
  </si>
  <si>
    <t>セブン-イレブン五日町店</t>
  </si>
  <si>
    <t>アンリーシュ　エクスペディションズ</t>
  </si>
  <si>
    <t>COCO</t>
  </si>
  <si>
    <t>マルミ</t>
  </si>
  <si>
    <t>chako  cafe</t>
  </si>
  <si>
    <t>ゆたか事業所</t>
  </si>
  <si>
    <t>豊永農産加工所</t>
  </si>
  <si>
    <t>子守茶屋</t>
  </si>
  <si>
    <t>猪鹿解体処理加工施設</t>
  </si>
  <si>
    <t>ゼンカイミート株式会社</t>
  </si>
  <si>
    <t>トータル・ケア・サポート　給食センター</t>
  </si>
  <si>
    <t>美野里</t>
  </si>
  <si>
    <t>珉珉軒</t>
  </si>
  <si>
    <t>高瀬フーズ</t>
  </si>
  <si>
    <t>山崎商店</t>
  </si>
  <si>
    <t>BAR　シャルム</t>
  </si>
  <si>
    <t>大三ミート産業（株）ダイレックス錦町店</t>
  </si>
  <si>
    <t>やきとり　東亭</t>
  </si>
  <si>
    <t>犬童農産加工所</t>
  </si>
  <si>
    <t>丸山農産加工所</t>
  </si>
  <si>
    <t>華ごよみ</t>
  </si>
  <si>
    <t>ビジネスホテル　角屋</t>
  </si>
  <si>
    <t>寿　春日会館</t>
  </si>
  <si>
    <t>合資会社宮元酒造場</t>
  </si>
  <si>
    <t>豊永光蔵</t>
  </si>
  <si>
    <t>スナック夢</t>
  </si>
  <si>
    <t>みずき園</t>
  </si>
  <si>
    <t>スナック　オーナー</t>
  </si>
  <si>
    <t>みのだ漬物加工所</t>
  </si>
  <si>
    <t>ビハ公園キャンプ場</t>
  </si>
  <si>
    <t>明蘭</t>
  </si>
  <si>
    <t>白川食品</t>
  </si>
  <si>
    <t>焼肉の殿堂　南大門</t>
  </si>
  <si>
    <t>松本酒造場</t>
  </si>
  <si>
    <t>段村食品</t>
  </si>
  <si>
    <t>ゆめマート　人吉店</t>
  </si>
  <si>
    <t>株式会社　渕田酒造場銀の露</t>
  </si>
  <si>
    <t>マイ・マート</t>
  </si>
  <si>
    <t>人吉温泉物産館</t>
  </si>
  <si>
    <t>釜田醸造所</t>
  </si>
  <si>
    <t>みどりのパン屋さん</t>
  </si>
  <si>
    <t>堤製菓本舗</t>
  </si>
  <si>
    <t>スーパーキッド人吉店</t>
  </si>
  <si>
    <t>アンダンテ</t>
  </si>
  <si>
    <t>アリラン</t>
  </si>
  <si>
    <t>く　れ　こ</t>
  </si>
  <si>
    <t>にはち蔵</t>
  </si>
  <si>
    <t>林　蒲鉾店</t>
  </si>
  <si>
    <t>ＢＡＲ　ＷＥＳＴＳＩＤＥ</t>
  </si>
  <si>
    <t>まるしん</t>
  </si>
  <si>
    <t>終着駅</t>
  </si>
  <si>
    <t>和工房</t>
  </si>
  <si>
    <t>抜群酒造合資会社</t>
  </si>
  <si>
    <t>六調子酒造</t>
  </si>
  <si>
    <t>キッコーツツミ</t>
  </si>
  <si>
    <t>活魚旬菜　ほうらい茶屋</t>
  </si>
  <si>
    <t>そば処　田ぐち</t>
  </si>
  <si>
    <t>ミーちゃん工房</t>
  </si>
  <si>
    <t>スナック　ヒロ</t>
  </si>
  <si>
    <t>農家の宿　茶乃実</t>
  </si>
  <si>
    <t>食堂　ゆき</t>
  </si>
  <si>
    <t>照山</t>
  </si>
  <si>
    <t>ふじ屋</t>
  </si>
  <si>
    <t>ほたるの家</t>
  </si>
  <si>
    <t>海代食堂</t>
  </si>
  <si>
    <t>合資会社　寿福酒造場寿泉</t>
  </si>
  <si>
    <t>満天ラーメン</t>
  </si>
  <si>
    <t>青井食堂</t>
  </si>
  <si>
    <t>多良木町ふれあい交流センター　えびすの湯</t>
  </si>
  <si>
    <t>お好み焼き　とみ</t>
  </si>
  <si>
    <t>川富</t>
  </si>
  <si>
    <t>マルミツ青果</t>
  </si>
  <si>
    <t>小さなお菓子屋さん　ボンボンズMaki</t>
  </si>
  <si>
    <t>Abbey's　Garden</t>
  </si>
  <si>
    <t>銀馬車パレス多良木店</t>
  </si>
  <si>
    <t>椎葉食品</t>
  </si>
  <si>
    <t>(株)渕田酒造場</t>
  </si>
  <si>
    <t>（株）あさぎりフレッシュフーズ</t>
  </si>
  <si>
    <t>ゆのまえ温泉　湯楽里</t>
  </si>
  <si>
    <t>言の葉</t>
  </si>
  <si>
    <t>一勝地やまめ養魚場</t>
  </si>
  <si>
    <t>ほっともっと人吉バイパス店</t>
  </si>
  <si>
    <t>くま村　湯の駅</t>
  </si>
  <si>
    <t>立花農園</t>
  </si>
  <si>
    <t>五木久領庵</t>
  </si>
  <si>
    <t>しろキッチンカー</t>
  </si>
  <si>
    <t>ウエスタン</t>
  </si>
  <si>
    <t>多良木町物産館利用組合</t>
  </si>
  <si>
    <t>お食事処　神城</t>
  </si>
  <si>
    <t>kura　倉　cafe</t>
  </si>
  <si>
    <t>ｂａｒ　ＢｉｇＢｅａｒ</t>
  </si>
  <si>
    <t>ＴＨＥ　和慶</t>
  </si>
  <si>
    <t>肥後銀行人吉支店内社員食堂</t>
  </si>
  <si>
    <t>なす</t>
  </si>
  <si>
    <t>とんぼ　パート１</t>
  </si>
  <si>
    <t>アルデ</t>
  </si>
  <si>
    <t>障がい者多機能型就労支援事業所　風月</t>
  </si>
  <si>
    <t>豊永販売店</t>
  </si>
  <si>
    <t>ファミリーマートサンロード多良木店</t>
  </si>
  <si>
    <t>サンロ－ド鬼木店</t>
  </si>
  <si>
    <t>ダイレックス人吉店</t>
  </si>
  <si>
    <t>あゆや吉村</t>
  </si>
  <si>
    <t>球磨焼酎株式会社</t>
  </si>
  <si>
    <t>虎鉄</t>
  </si>
  <si>
    <t>やまぶき</t>
  </si>
  <si>
    <t>セブンイレブン人吉下林店</t>
  </si>
  <si>
    <t>房の露株式会社</t>
  </si>
  <si>
    <t>ＳＫグループ</t>
  </si>
  <si>
    <t>瀬崎商店</t>
  </si>
  <si>
    <t>市房観光ホテル</t>
  </si>
  <si>
    <t>ギャラリー・カフェ　宙　sora</t>
  </si>
  <si>
    <t>呑み処　円笑</t>
  </si>
  <si>
    <t>幸福温泉</t>
  </si>
  <si>
    <t>やきとり千姫</t>
  </si>
  <si>
    <t>村上精肉店</t>
  </si>
  <si>
    <t>山内商店</t>
  </si>
  <si>
    <t>スーパードラッグコスモスあさぎり店</t>
  </si>
  <si>
    <t>ロ－ソン錦町西店</t>
  </si>
  <si>
    <t>武田蒲鉾店</t>
  </si>
  <si>
    <t>そうざいの笑味</t>
  </si>
  <si>
    <t>飲み食処　やま斗</t>
  </si>
  <si>
    <t>味処　みやざき</t>
  </si>
  <si>
    <t>田舎ん万十</t>
  </si>
  <si>
    <t>まどか食品</t>
  </si>
  <si>
    <t>あずま食品</t>
  </si>
  <si>
    <t>尾崎加工施設組合</t>
  </si>
  <si>
    <t>吉本肉店</t>
  </si>
  <si>
    <t>セブンイレブン人吉下青井町店</t>
  </si>
  <si>
    <t>セブンイレブン人吉西間上町店</t>
  </si>
  <si>
    <t>もとやま</t>
  </si>
  <si>
    <t>村右衛門クラフト　樹想館</t>
  </si>
  <si>
    <t>澤村寿司</t>
  </si>
  <si>
    <t>リスペックⅡ</t>
  </si>
  <si>
    <t>食品館ハロー　免田店</t>
  </si>
  <si>
    <t>尾寄崎キャンプ場</t>
  </si>
  <si>
    <t>ワンミリオンベーカリー錦町店</t>
  </si>
  <si>
    <t>キッチンりへい</t>
  </si>
  <si>
    <t>スーパードラッグコスモス瓦屋町店</t>
  </si>
  <si>
    <t>ドラッグコスモス免田店</t>
  </si>
  <si>
    <t>WELL</t>
  </si>
  <si>
    <t>てつどんどん</t>
  </si>
  <si>
    <t>大劇　人吉店</t>
  </si>
  <si>
    <t>魚王（ウオキング）</t>
  </si>
  <si>
    <t>雷辛</t>
  </si>
  <si>
    <t>R</t>
  </si>
  <si>
    <t>ドラッグストアモリ　人吉瓦屋店</t>
  </si>
  <si>
    <t>ドラッグストア　モリ　人吉瓦屋店</t>
  </si>
  <si>
    <t>ドラックストアモリ　多良木店</t>
  </si>
  <si>
    <t>ドラッグストアモリ多良木店</t>
  </si>
  <si>
    <t>イスミ　インター店</t>
  </si>
  <si>
    <t>イスミ錦店</t>
  </si>
  <si>
    <t>ギャラリー　小川</t>
  </si>
  <si>
    <t>みやざき屋</t>
  </si>
  <si>
    <t>日野いちご園加工販売所</t>
  </si>
  <si>
    <t>かしのみねぱん</t>
  </si>
  <si>
    <t>水上村農産物加工所</t>
  </si>
  <si>
    <t>人吉連合青果（株）</t>
  </si>
  <si>
    <t>ゆめマート多良木店</t>
  </si>
  <si>
    <t>Ｂａｒ　メモリー</t>
  </si>
  <si>
    <t>ハピスト</t>
  </si>
  <si>
    <t>バー　デューココ</t>
  </si>
  <si>
    <t>ちいさなちいさなパン屋さん</t>
  </si>
  <si>
    <t>みなみうり</t>
  </si>
  <si>
    <t>大川商店</t>
  </si>
  <si>
    <t>かどしんストア</t>
  </si>
  <si>
    <t>みなみ酒店</t>
  </si>
  <si>
    <t>栗山豆腐店</t>
  </si>
  <si>
    <t>兼田農産加工所</t>
  </si>
  <si>
    <t>ビジネスホテル　肥前屋</t>
  </si>
  <si>
    <t>ラウンジ衣花</t>
  </si>
  <si>
    <t>ひとよしフォーク村</t>
  </si>
  <si>
    <t>カラオケ喫茶＆スナック球清</t>
  </si>
  <si>
    <t>しっとう屋</t>
  </si>
  <si>
    <t>ふる里五木</t>
  </si>
  <si>
    <t>うなぎの松田屋</t>
  </si>
  <si>
    <t>ゆず</t>
  </si>
  <si>
    <t>スマイルハッピーフード</t>
  </si>
  <si>
    <t>勝ちゃん</t>
  </si>
  <si>
    <t>キヌ</t>
  </si>
  <si>
    <t>みちよ</t>
  </si>
  <si>
    <t>ローソン人吉相良町店</t>
  </si>
  <si>
    <t>（株）鳥飼酒造場</t>
  </si>
  <si>
    <t>（株）鳥飼酒造場　草津蒸溜所</t>
  </si>
  <si>
    <t>花の木</t>
  </si>
  <si>
    <t>旅館志らき</t>
  </si>
  <si>
    <t>ホテル　朝陽館</t>
  </si>
  <si>
    <t>茶食館　プリンス</t>
  </si>
  <si>
    <t>鮎道楽</t>
  </si>
  <si>
    <t>生活協同組合くまもと　ミニコープ人吉</t>
  </si>
  <si>
    <t>えびチャン</t>
  </si>
  <si>
    <t>くらんど</t>
  </si>
  <si>
    <t>ほっともっと　錦町店</t>
  </si>
  <si>
    <t>大岩商店</t>
  </si>
  <si>
    <t>カレー食堂　アルナ</t>
  </si>
  <si>
    <t>多宝軒</t>
  </si>
  <si>
    <t>プリンシプル株式会社（公立多良木病院）</t>
  </si>
  <si>
    <t>サンロ－ド湯前店</t>
  </si>
  <si>
    <t>ファミリーマートサンロード駅店</t>
  </si>
  <si>
    <t>ホテルサン人吉</t>
  </si>
  <si>
    <t>森山商店</t>
  </si>
  <si>
    <t>味元</t>
  </si>
  <si>
    <t>スナック　紗智</t>
  </si>
  <si>
    <t>シシリアン．</t>
  </si>
  <si>
    <t>BUONO　BUONO</t>
  </si>
  <si>
    <t>民宿川原</t>
  </si>
  <si>
    <t>トーマス</t>
  </si>
  <si>
    <t>河内商店</t>
  </si>
  <si>
    <t>株式会社　子守唄の里五木五木物産館</t>
  </si>
  <si>
    <t>母屋</t>
  </si>
  <si>
    <t>球磨禅心生活　クマゼンスタイル</t>
  </si>
  <si>
    <t>浅ちゃん屋</t>
  </si>
  <si>
    <t>居酒屋　大福ちゃん</t>
  </si>
  <si>
    <t>球磨豆腐</t>
  </si>
  <si>
    <t>はんど</t>
  </si>
  <si>
    <t>スナック　ダンディー</t>
  </si>
  <si>
    <t>をかし屋・トゴエル</t>
  </si>
  <si>
    <t>ファミリーマート　サンロードシティ店</t>
  </si>
  <si>
    <t>市房山キャンプ場</t>
  </si>
  <si>
    <t>ＥＶＩＳＵ</t>
  </si>
  <si>
    <t>一期屋ＨＡＮＡＲＥ</t>
  </si>
  <si>
    <t>ダイレックス錦町店</t>
  </si>
  <si>
    <t>リ・バイバル</t>
  </si>
  <si>
    <t>合資会社藤田商店</t>
  </si>
  <si>
    <t>村口米穀店</t>
  </si>
  <si>
    <t>イスミ商事（株）インター店</t>
  </si>
  <si>
    <t>桜</t>
  </si>
  <si>
    <t>さがらっぱ２１の会</t>
  </si>
  <si>
    <t>いず美</t>
  </si>
  <si>
    <t>香花堂　人吉斎場</t>
  </si>
  <si>
    <t>スナック　ベル</t>
  </si>
  <si>
    <t>Proud</t>
  </si>
  <si>
    <t>樅木加工</t>
  </si>
  <si>
    <t>ＳＫグル－プ</t>
  </si>
  <si>
    <t>益田玲子商店</t>
  </si>
  <si>
    <t>民宿　小川</t>
  </si>
  <si>
    <t>ちくぢ</t>
  </si>
  <si>
    <t>居酒屋　小春</t>
  </si>
  <si>
    <t>球磨乃路</t>
  </si>
  <si>
    <t>赤れんが</t>
  </si>
  <si>
    <t>居酒屋　萬両</t>
  </si>
  <si>
    <t>丸じゅん</t>
  </si>
  <si>
    <t>山北商店</t>
  </si>
  <si>
    <t>三和商店</t>
  </si>
  <si>
    <t>犬遊楽</t>
  </si>
  <si>
    <t>五木物産館</t>
  </si>
  <si>
    <t>ガスト人吉店</t>
  </si>
  <si>
    <t>那須茶園</t>
  </si>
  <si>
    <t>み</t>
  </si>
  <si>
    <t>そば茶屋　吹上庵サンロードシティー店</t>
  </si>
  <si>
    <t>グリーンコープ人吉キープ＆ショップ「手とテとて」</t>
  </si>
  <si>
    <t>サンロ－ド下原田店</t>
  </si>
  <si>
    <t>サンロード　免田店</t>
  </si>
  <si>
    <t>岩見商店</t>
  </si>
  <si>
    <t>有限会社生駒水産</t>
  </si>
  <si>
    <t>グリル　かかし</t>
  </si>
  <si>
    <t>アサホ企画</t>
  </si>
  <si>
    <t>サンロード下原田店</t>
  </si>
  <si>
    <t>とんぼ</t>
  </si>
  <si>
    <t>うの花</t>
  </si>
  <si>
    <t>MALT　L&amp;A</t>
  </si>
  <si>
    <t>Taverna  da  Mizumoto</t>
  </si>
  <si>
    <t>なとり</t>
  </si>
  <si>
    <t>平川すし店</t>
  </si>
  <si>
    <t>旬菜庵　月のあかり</t>
  </si>
  <si>
    <t>大柿紅取加工場</t>
  </si>
  <si>
    <t>ひがし</t>
  </si>
  <si>
    <t>ちとせや</t>
  </si>
  <si>
    <t>和食乃　さんる～ぷ</t>
  </si>
  <si>
    <t>松屋ビジネスホテル</t>
  </si>
  <si>
    <t>有限会社人吉農産</t>
  </si>
  <si>
    <t>やきとりのやん八</t>
  </si>
  <si>
    <t>レストラン石水</t>
  </si>
  <si>
    <t>コロッケ倶楽部人吉駅前店</t>
  </si>
  <si>
    <t>スナック　アーバン</t>
  </si>
  <si>
    <t>茶房　人吉</t>
  </si>
  <si>
    <t>（株）子守唄の里五木</t>
  </si>
  <si>
    <t>エベレストキッチン</t>
  </si>
  <si>
    <t>大衆酒場　CHABO</t>
  </si>
  <si>
    <t>囲炉裏キュイジーヌＬＯＯＰ</t>
  </si>
  <si>
    <t>カミナリ</t>
  </si>
  <si>
    <t>夢のや</t>
  </si>
  <si>
    <t>Mスタジアム</t>
  </si>
  <si>
    <t>１９番ホール</t>
  </si>
  <si>
    <t>Happy yellow kitchen</t>
  </si>
  <si>
    <t>有限会社　正　園</t>
  </si>
  <si>
    <t>ビストロ　ビザビ</t>
  </si>
  <si>
    <t>和食乃さんる～ぷ　仕出しセンター</t>
  </si>
  <si>
    <t>たから山荘</t>
  </si>
  <si>
    <t>やませみ</t>
  </si>
  <si>
    <t>金七錦店</t>
  </si>
  <si>
    <t>和食乃さんる～ぷ</t>
  </si>
  <si>
    <t>合戦峰物産販売所</t>
  </si>
  <si>
    <t>ふれあい直売所</t>
  </si>
  <si>
    <t>農産加工所「若可菜」</t>
  </si>
  <si>
    <t>PIT　BULL</t>
  </si>
  <si>
    <t>gozzo</t>
  </si>
  <si>
    <t>ひろこの台所</t>
  </si>
  <si>
    <t>DIABLO</t>
  </si>
  <si>
    <t>ダイソー人吉レックス店</t>
  </si>
  <si>
    <t>ダイソーゆめマート人吉店</t>
  </si>
  <si>
    <t>スーパーセンターニシムタ人吉店</t>
  </si>
  <si>
    <t>ダイナム熊本人吉店</t>
  </si>
  <si>
    <t>銀馬車多良木店</t>
  </si>
  <si>
    <t>銀馬車錦店</t>
  </si>
  <si>
    <t>ほっともっと人吉農免店</t>
  </si>
  <si>
    <t>(株)現代フードサービス人吉事務所</t>
  </si>
  <si>
    <t>Ｂａｒｂｉｅ</t>
  </si>
  <si>
    <t>ばばがみ</t>
  </si>
  <si>
    <t>KOTONOHA</t>
  </si>
  <si>
    <t>人吉アサノ電機（株）</t>
  </si>
  <si>
    <t>はなてばこ</t>
  </si>
  <si>
    <t>Ｌｉｔｔｌｅ　ｖｉｖｉｅｎｎｅ</t>
  </si>
  <si>
    <t>ＴＨＩＲＴＥＥＮ</t>
  </si>
  <si>
    <t>呑み処　笑顔</t>
  </si>
  <si>
    <t>ＢＡＲ　ミツボシ</t>
  </si>
  <si>
    <t>吉本肉店処理場</t>
  </si>
  <si>
    <t>スズキアリーナ人吉</t>
  </si>
  <si>
    <t>四季の郷</t>
  </si>
  <si>
    <t>ローソン　人吉駒井田町店</t>
  </si>
  <si>
    <t>人吉球磨きぼうの家</t>
  </si>
  <si>
    <t>移動販売　わいえふ</t>
  </si>
  <si>
    <t>お食事処風月</t>
  </si>
  <si>
    <t>西田商店</t>
  </si>
  <si>
    <t>ジャピーナ</t>
  </si>
  <si>
    <t>松龍軒</t>
  </si>
  <si>
    <t>リメンバー</t>
  </si>
  <si>
    <t>ニコニコキッチンカー</t>
  </si>
  <si>
    <t>つきぎ資源活用協議会～みらい～</t>
  </si>
  <si>
    <t>株式会社長田商事　オサダ多良木店</t>
  </si>
  <si>
    <t>ワタミの宅食　熊本人吉営業所</t>
  </si>
  <si>
    <t>ｏｎｅ</t>
  </si>
  <si>
    <t>ＢＵＮＮＡ　ＲＯＡＳＴＥＲＹ</t>
  </si>
  <si>
    <t>郷土料理　四季</t>
  </si>
  <si>
    <t>居酒屋五木村</t>
  </si>
  <si>
    <t>Ｌｕｍｉｅ</t>
  </si>
  <si>
    <t>吉田ＢＡＲ</t>
  </si>
  <si>
    <t>浜川園</t>
  </si>
  <si>
    <t>ＭＡＳＳＥＮ</t>
  </si>
  <si>
    <t>株式会社親父のガンコとうふ</t>
  </si>
  <si>
    <t>からあげ専門店　とり福</t>
  </si>
  <si>
    <t>Ｐｅａｒｌ</t>
  </si>
  <si>
    <t>日清医療食品（株）外山胃腸病院事業所</t>
  </si>
  <si>
    <t>ＣＡＦＥみなもと</t>
  </si>
  <si>
    <t>ピザのたいしかん</t>
  </si>
  <si>
    <t>球磨病院　売店</t>
  </si>
  <si>
    <t>洋食のお店　創菜畑ひがし</t>
  </si>
  <si>
    <t>スナック　マスカット</t>
  </si>
  <si>
    <t>食彩　よしなが</t>
  </si>
  <si>
    <t>銀馬車あさぎり店</t>
  </si>
  <si>
    <t>魚さわ　イスミ人吉店</t>
  </si>
  <si>
    <t>お弁当のヒライ</t>
  </si>
  <si>
    <t>山之一</t>
  </si>
  <si>
    <t>デーリィミルク人吉販売店</t>
  </si>
  <si>
    <t>だいりん</t>
  </si>
  <si>
    <t>SHIZUKU</t>
  </si>
  <si>
    <t>ＢＡＲ　ＣＲＥＳＣＥＮＴ</t>
  </si>
  <si>
    <t>響</t>
  </si>
  <si>
    <t>お持ち帰り専門センター　人吉店</t>
  </si>
  <si>
    <t>ムッチャン</t>
  </si>
  <si>
    <t>藍田漬</t>
  </si>
  <si>
    <t>まかない亭</t>
  </si>
  <si>
    <t>サンロード　湯前店（煮物、焼物加工室）</t>
  </si>
  <si>
    <t>郷</t>
  </si>
  <si>
    <t>サンロード湯前店</t>
  </si>
  <si>
    <t>中田ミ－ト</t>
  </si>
  <si>
    <t>鯉安</t>
  </si>
  <si>
    <t>和風スナック　アン</t>
  </si>
  <si>
    <t>ｐｌａｙｆｕｌ</t>
  </si>
  <si>
    <t>田島食品</t>
  </si>
  <si>
    <t>（有）中島蛋白食品</t>
  </si>
  <si>
    <t>めん六や　熊本人吉店</t>
  </si>
  <si>
    <t>ファミリーマート　サンロード多良木店</t>
  </si>
  <si>
    <t>サンロ－ド多良木店</t>
  </si>
  <si>
    <t>久我豆冨こんにゃく店</t>
  </si>
  <si>
    <t>高橋酒造株式会社多良木蒸留所</t>
  </si>
  <si>
    <t>平川漬</t>
  </si>
  <si>
    <t>食と健康を考える会</t>
  </si>
  <si>
    <t>和風レストランまつ藤</t>
  </si>
  <si>
    <t>鳥扇（とりせん）</t>
  </si>
  <si>
    <t>たらぎビジネスホテル</t>
  </si>
  <si>
    <t>ほんだ</t>
  </si>
  <si>
    <t>徳田養魚場</t>
  </si>
  <si>
    <t>（資）池田屋　魚彩館</t>
  </si>
  <si>
    <t>有限会社　村上精肉店食品加工工場</t>
  </si>
  <si>
    <t>恒松酒造本店</t>
  </si>
  <si>
    <t>川辺製菓店</t>
  </si>
  <si>
    <t>（有）あらたけ蒲鉾店</t>
  </si>
  <si>
    <t>酒井物産株式会社多良木営業所</t>
  </si>
  <si>
    <t>うなぎの吉鶴</t>
  </si>
  <si>
    <t>酒井物産株式会社　多良木営業所</t>
  </si>
  <si>
    <t>田中勇商店</t>
  </si>
  <si>
    <t>Ｂａｒ　ＲＥＧＡＲＤ</t>
  </si>
  <si>
    <t>ストロベリースィーフ</t>
  </si>
  <si>
    <t>くまがわ食品</t>
  </si>
  <si>
    <t>湯山温泉　元湯</t>
  </si>
  <si>
    <t>五木とうふ店</t>
  </si>
  <si>
    <t>やきとり　たかた</t>
  </si>
  <si>
    <t>やまめ庵</t>
  </si>
  <si>
    <t>民宿　いちょう</t>
  </si>
  <si>
    <t>京料理　グルメ桑原</t>
  </si>
  <si>
    <t>お食事・酒楽　やまちゃん</t>
  </si>
  <si>
    <t>Ｆｉｎｅ</t>
  </si>
  <si>
    <t>ドライブインＡＪＩＳＡＴＯ</t>
  </si>
  <si>
    <t>ダイニング　筏</t>
  </si>
  <si>
    <t>肉のまるふく</t>
  </si>
  <si>
    <t>ドラッグコスモス　免田店</t>
  </si>
  <si>
    <t>焼肉ハウス　おおもり</t>
  </si>
  <si>
    <t>四季の創菜　旬Ａコープなかくま店</t>
  </si>
  <si>
    <t>焼肉道場</t>
  </si>
  <si>
    <t>みゆき</t>
  </si>
  <si>
    <t>堤酒造</t>
  </si>
  <si>
    <t>スナック　涼子</t>
  </si>
  <si>
    <t>松永つけもの</t>
  </si>
  <si>
    <t>（有）永尾商店</t>
  </si>
  <si>
    <t>Ｂａｒ　暖　＃８２５</t>
  </si>
  <si>
    <t>井手コンニャク</t>
  </si>
  <si>
    <t>照美屋</t>
  </si>
  <si>
    <t>株式会社　ミート丸真あさぎり工場</t>
  </si>
  <si>
    <t>平山ほしみそ組合</t>
  </si>
  <si>
    <t>八ちゃん工房</t>
  </si>
  <si>
    <t>ラーメンつねまつ</t>
  </si>
  <si>
    <t>萬咲</t>
  </si>
  <si>
    <t>有限会社あさぎり町ふるさと振興社</t>
  </si>
  <si>
    <t>民宿　のなかだ</t>
  </si>
  <si>
    <t>Farmer's Cafe.　SAKURI　（咲莉）</t>
  </si>
  <si>
    <t>スナック　まちあわせ</t>
  </si>
  <si>
    <t>串焼　きんぺい</t>
  </si>
  <si>
    <t>食品館ハロー免田店</t>
  </si>
  <si>
    <t>ハロー免田店</t>
  </si>
  <si>
    <t>田山富子の店</t>
  </si>
  <si>
    <t>こだわりのみそ　粹</t>
  </si>
  <si>
    <t>生活協同組合くまもと　人吉球磨支所</t>
  </si>
  <si>
    <t>チクキョウミ－ト</t>
  </si>
  <si>
    <t>高野食品</t>
  </si>
  <si>
    <t>山内鮮魚店</t>
  </si>
  <si>
    <t>チャイニーズレストラン明蘭</t>
  </si>
  <si>
    <t>杏奈</t>
  </si>
  <si>
    <t>西商店</t>
  </si>
  <si>
    <t>一心</t>
  </si>
  <si>
    <t>甲斐豆腐店</t>
  </si>
  <si>
    <t>まちなかホテル丸一</t>
  </si>
  <si>
    <t>スナック　ひかる</t>
  </si>
  <si>
    <t>きらら</t>
  </si>
  <si>
    <t>人吉の里</t>
  </si>
  <si>
    <t>ル・ジタン</t>
  </si>
  <si>
    <t>やきとり七輪</t>
  </si>
  <si>
    <t>つぼ八　人吉店</t>
  </si>
  <si>
    <t>レストラン　赤い屋根</t>
  </si>
  <si>
    <t>米津米店お食事処　米米</t>
  </si>
  <si>
    <t>お好み焼　たこ焼　とん太</t>
  </si>
  <si>
    <t>やきとり　ひら川</t>
  </si>
  <si>
    <t>串焼き　ひがし</t>
  </si>
  <si>
    <t>寿司まどか人吉インター店</t>
  </si>
  <si>
    <t>釜田グリコ牛乳特約店</t>
  </si>
  <si>
    <t>ひがき精肉店</t>
  </si>
  <si>
    <t>栃原鮮魚店</t>
  </si>
  <si>
    <t>大勝軒</t>
  </si>
  <si>
    <t>参之蔵</t>
  </si>
  <si>
    <t>ハーティサンクス</t>
  </si>
  <si>
    <t>カラオケ喫茶　うぐいす館</t>
  </si>
  <si>
    <t>うちだ屋　人吉店</t>
  </si>
  <si>
    <t>みずき園パン工房「メルヘン」</t>
  </si>
  <si>
    <t>クラブ　ドーム</t>
  </si>
  <si>
    <t>ユニオン</t>
  </si>
  <si>
    <t>どんどん太郎　人吉相良町店</t>
  </si>
  <si>
    <t>エザキ珈琲</t>
  </si>
  <si>
    <t>市房堂</t>
  </si>
  <si>
    <t>イスミ　ハロー免田店</t>
  </si>
  <si>
    <t>おべんとうのヒライ　元気ダイニング人吉相良町店</t>
  </si>
  <si>
    <t>めいちゃん家</t>
  </si>
  <si>
    <t>スーパー・キッド人吉店</t>
  </si>
  <si>
    <t>吉田病院　病棟</t>
  </si>
  <si>
    <t>吉田病院　デイ･ケアセンター</t>
  </si>
  <si>
    <t>豊永耳鼻咽頭科</t>
  </si>
  <si>
    <t>仁田畑クリニック</t>
  </si>
  <si>
    <t>外山胃腸病院</t>
  </si>
  <si>
    <t>サンロ－ドシティ店</t>
  </si>
  <si>
    <t>スナック　おひさま</t>
  </si>
  <si>
    <t>（株）子守唄の里五木五木物産館</t>
  </si>
  <si>
    <t>山菜の里会</t>
  </si>
  <si>
    <t>中津留物産</t>
  </si>
  <si>
    <t>スナック八幡</t>
  </si>
  <si>
    <t>BAR　EIGHT</t>
  </si>
  <si>
    <t>和食の店　吉泉</t>
  </si>
  <si>
    <t>とり丸</t>
  </si>
  <si>
    <t>Ｂｏｏｍ　（ブーム）</t>
  </si>
  <si>
    <t>香花堂　藍田斎場</t>
  </si>
  <si>
    <t>香花堂　西斎場</t>
  </si>
  <si>
    <t>中免田加工所</t>
  </si>
  <si>
    <t>イスミ錦店　精肉部</t>
  </si>
  <si>
    <t>イスミインタ－店</t>
  </si>
  <si>
    <t>デリカよしだ錦店　惣菜部</t>
  </si>
  <si>
    <t>Ｋ’ｓ　Ｃоｐａｉｎ</t>
  </si>
  <si>
    <t>しろみづき荘</t>
  </si>
  <si>
    <t>高橋酒造株式会社ビン詰工場</t>
  </si>
  <si>
    <t>高橋酒造株式会社紙パック工場</t>
  </si>
  <si>
    <t>白岳酒造研究所</t>
  </si>
  <si>
    <t>山江温泉健康センタ－</t>
  </si>
  <si>
    <t>お茶の三翠園</t>
  </si>
  <si>
    <t>熊ヶ嶽</t>
  </si>
  <si>
    <t>Ｓｅｌｅｃｔ　（セレクト）</t>
  </si>
  <si>
    <t>新辰巳</t>
  </si>
  <si>
    <t>五洋建設宿舎内(有)松山中央給食</t>
  </si>
  <si>
    <t>ｖｉｖｉｅｎｎｅ</t>
  </si>
  <si>
    <t>ホテル　軽井沢</t>
  </si>
  <si>
    <t>嶽元農産</t>
  </si>
  <si>
    <t>Ｃｈａｔ　Ｃａｆｅ（チャット　カフェ）</t>
  </si>
  <si>
    <t>La　ｐｒｉeｒe　ｄｕ　ｃａｆe</t>
  </si>
  <si>
    <t>串焼き　山久</t>
  </si>
  <si>
    <t>人吉市学校給食センター</t>
  </si>
  <si>
    <t>錦町学校給食センター</t>
  </si>
  <si>
    <t>社会福祉法人　人吉市社会福祉事業団</t>
  </si>
  <si>
    <t>虎之介</t>
  </si>
  <si>
    <t>FOOD　BASE　井上商店</t>
  </si>
  <si>
    <t>バンバン</t>
  </si>
  <si>
    <t>でたらめや</t>
  </si>
  <si>
    <t>Bar　BEAST</t>
  </si>
  <si>
    <t>Honey Bee Shot Bar</t>
  </si>
  <si>
    <t>サリュー</t>
  </si>
  <si>
    <t>inahoya</t>
  </si>
  <si>
    <t>勝よし</t>
  </si>
  <si>
    <t>kura 倉 cafe</t>
  </si>
  <si>
    <t>あさぎり町救護施設しらがね寮</t>
  </si>
  <si>
    <t>イナホヤ</t>
  </si>
  <si>
    <t>あさぎり町学校給食センター</t>
  </si>
  <si>
    <t>湯前町学校給食共同調理場</t>
  </si>
  <si>
    <t>京だる</t>
  </si>
  <si>
    <t>アンリーシュエクスペディションズ</t>
  </si>
  <si>
    <t>Ristrante TAKEMOTO</t>
  </si>
  <si>
    <t>是々庵　ichifuji</t>
  </si>
  <si>
    <t>La priere du cafe</t>
  </si>
  <si>
    <t>キッチン　チカ</t>
  </si>
  <si>
    <t>スナック　プラスワン</t>
  </si>
  <si>
    <t>馬場醤油店</t>
  </si>
  <si>
    <t>ゆうがの杜</t>
  </si>
  <si>
    <t>スナック　リンクル</t>
  </si>
  <si>
    <t>ＫＲＡＮ</t>
  </si>
  <si>
    <t>株式会社　尾鷹林業</t>
  </si>
  <si>
    <t>明治牛乳水上販売店</t>
  </si>
  <si>
    <t>藏座トーフ店</t>
  </si>
  <si>
    <t>民宿川原　四季おりおり</t>
  </si>
  <si>
    <t>幸　食品</t>
  </si>
  <si>
    <t>よねもと</t>
  </si>
  <si>
    <t>レストランふきのとう</t>
  </si>
  <si>
    <t>マヨたこ多良木営業所</t>
  </si>
  <si>
    <t>木下醸造所</t>
  </si>
  <si>
    <t>happy yellow kitchen</t>
  </si>
  <si>
    <t>和鶏ダイニングすずめ</t>
  </si>
  <si>
    <t>たこ日和</t>
  </si>
  <si>
    <t>藤田商店</t>
  </si>
  <si>
    <t>（一社）青井の杜外苑街づくり協会</t>
  </si>
  <si>
    <t>イスミ　錦店</t>
  </si>
  <si>
    <t>喜楽苑</t>
  </si>
  <si>
    <t>スナックＫ</t>
  </si>
  <si>
    <t>クレヨンの森　味噌工房</t>
  </si>
  <si>
    <t>錦自然農園</t>
  </si>
  <si>
    <t>簑田食品</t>
  </si>
  <si>
    <t>おべんとうのヒライ　球磨錦町店</t>
  </si>
  <si>
    <t>そば茶屋　吹上庵サンロ－ドシテイ店</t>
  </si>
  <si>
    <t>赤い屋根</t>
  </si>
  <si>
    <t>とんかつ　あおい</t>
  </si>
  <si>
    <t>居酒屋　こびょうたん</t>
  </si>
  <si>
    <t>四季家庭料理　あかし</t>
  </si>
  <si>
    <t>串焼きひがし　相良町店</t>
  </si>
  <si>
    <t>三日月食堂　昭和</t>
  </si>
  <si>
    <t>癒の杜</t>
  </si>
  <si>
    <t>香月商店</t>
  </si>
  <si>
    <t>ゆめマート多良木</t>
  </si>
  <si>
    <t>いちぼう</t>
  </si>
  <si>
    <t>寿司酒場　いなだ</t>
  </si>
  <si>
    <t>ビジネスホテル人吉</t>
  </si>
  <si>
    <t>ケイ工房</t>
  </si>
  <si>
    <t>スナック　ふれんど</t>
  </si>
  <si>
    <t>食遊々　あんじゅらな</t>
  </si>
  <si>
    <t>花雅（はなまさ）</t>
  </si>
  <si>
    <t>木香庵</t>
  </si>
  <si>
    <t>Wing</t>
  </si>
  <si>
    <t>だんだんなー</t>
  </si>
  <si>
    <t>味の里</t>
  </si>
  <si>
    <t>山田酒米店</t>
  </si>
  <si>
    <t>（有）佐伯水産</t>
  </si>
  <si>
    <t>辛麺屋　ひとよし</t>
  </si>
  <si>
    <t>バナナの森　ピコット</t>
  </si>
  <si>
    <t>シルバーの店　いこい</t>
  </si>
  <si>
    <t>かっちゃん工房</t>
  </si>
  <si>
    <t>ケーキ工房　ポエム</t>
  </si>
  <si>
    <t>高橋酒造株式会社第２ビン詰工場</t>
  </si>
  <si>
    <t>堤　鮮魚店</t>
  </si>
  <si>
    <t>笹山食品</t>
  </si>
  <si>
    <t>Aqua</t>
  </si>
  <si>
    <t>森酒店</t>
  </si>
  <si>
    <t>熊本日産自動車（株）人吉支店</t>
  </si>
  <si>
    <t>光進建設（株）</t>
  </si>
  <si>
    <t>人吉三日月の姫</t>
  </si>
  <si>
    <t>グリーンコープ生協くまもとキープ＆ショップ「手とテとて」</t>
  </si>
  <si>
    <t>松井食品</t>
  </si>
  <si>
    <t>ゲストハウスHEART</t>
  </si>
  <si>
    <t>永田村右衛門ROASTERY</t>
  </si>
  <si>
    <t>ベーカリー　サンジェルマン</t>
  </si>
  <si>
    <t>ラーメン竜</t>
  </si>
  <si>
    <t>水上村物産館　水の上の市場</t>
  </si>
  <si>
    <t>焼肉和民</t>
  </si>
  <si>
    <t>ONNI　BAKE＆COFFEE</t>
  </si>
  <si>
    <t>SNACK＆CAFE　スキンピー</t>
  </si>
  <si>
    <t>ドラッグコスモス人吉店</t>
  </si>
  <si>
    <t>牛車　肉の山本</t>
  </si>
  <si>
    <t>ゆめマート人吉</t>
  </si>
  <si>
    <t>グリーンコープ生協くまもと人吉キープ＆ショップ くまりば 「手とテとて」</t>
  </si>
  <si>
    <t>洋食屋やまぼうし</t>
  </si>
  <si>
    <t>餃子専門店　茶びん</t>
  </si>
  <si>
    <t>Art gallery Mass cafe</t>
  </si>
  <si>
    <t>ＢＡＲ３２９</t>
  </si>
  <si>
    <t>たかみや医院</t>
  </si>
  <si>
    <t>山江老人保健施設</t>
  </si>
  <si>
    <t>スナック夢夢</t>
  </si>
  <si>
    <t>公立多良木病院</t>
  </si>
  <si>
    <t>パン香房むぎ</t>
  </si>
  <si>
    <t>IMPACT</t>
  </si>
  <si>
    <t>Bar　Lotus</t>
  </si>
  <si>
    <t>球泉洞幸盛亭</t>
  </si>
  <si>
    <t>愛生記念病院</t>
  </si>
  <si>
    <t>吉田病院</t>
  </si>
  <si>
    <t>（有）秋山製菓舗</t>
  </si>
  <si>
    <t>しらさぎ荘annex</t>
  </si>
  <si>
    <t>ケアハウスあいせい</t>
  </si>
  <si>
    <t>いつき</t>
  </si>
  <si>
    <t>水上村学校給食センター</t>
  </si>
  <si>
    <t>介護老人保健施設タンポポ</t>
  </si>
  <si>
    <t>浜田医院</t>
  </si>
  <si>
    <t>こんどう整形外科</t>
  </si>
  <si>
    <t>すしみむろ　since1976　三駒すし</t>
  </si>
  <si>
    <t>TSURUTOKAME</t>
  </si>
  <si>
    <t>Rainbowfarm</t>
  </si>
  <si>
    <t>一期屋</t>
  </si>
  <si>
    <t>多良木学校給食センター</t>
  </si>
  <si>
    <t>医療法人光永医院</t>
  </si>
  <si>
    <t>共栄精密株式会社人吉工場</t>
  </si>
  <si>
    <t>スナック　エルム</t>
  </si>
  <si>
    <t>上村うなぎ屋</t>
  </si>
  <si>
    <t>ホワイト酪農協同組合</t>
  </si>
  <si>
    <t>和食レストラン庄屋サンロードシティ人吉店</t>
  </si>
  <si>
    <t>二代目</t>
  </si>
  <si>
    <t>株式会社人吉旅館</t>
  </si>
  <si>
    <t>マレーナ</t>
  </si>
  <si>
    <t>石亭の館</t>
  </si>
  <si>
    <t>パン工房－ツインズ－</t>
  </si>
  <si>
    <t>Ｇｒａｎｄ　Ｃｈａｒｉｏｔ</t>
  </si>
  <si>
    <t>チャイニーズレストラン　明蘭</t>
  </si>
  <si>
    <t>山江亭</t>
  </si>
  <si>
    <t>人吉亭</t>
  </si>
  <si>
    <t>cafe'　亜麻色</t>
  </si>
  <si>
    <t>テディベア</t>
  </si>
  <si>
    <t>maman（ママン）</t>
  </si>
  <si>
    <t>スナック　グッサン</t>
  </si>
  <si>
    <t>ジョイフル熊本免田店</t>
  </si>
  <si>
    <t>五木園西の杜店　梅花庵</t>
  </si>
  <si>
    <t>人吉ビアンモール</t>
  </si>
  <si>
    <t>グリーンコープ人吉キープ＆ショップ「ヒトハレ」</t>
  </si>
  <si>
    <t>辛麺屋たけ</t>
  </si>
  <si>
    <t>とんかつ　勝亭</t>
  </si>
  <si>
    <t>すき家　２１９号人吉店</t>
  </si>
  <si>
    <t>スナック　Ｍｉｌｋｙ</t>
  </si>
  <si>
    <t>エーム３７８６（人吉医療センター）</t>
  </si>
  <si>
    <t>ノン樹</t>
  </si>
  <si>
    <t>Mｅｒｕｒｅｔｔｏ</t>
  </si>
  <si>
    <t>ボートピア長洲</t>
  </si>
  <si>
    <t>ココキッチン</t>
  </si>
  <si>
    <t>ＨＯＷ　有働病院店</t>
  </si>
  <si>
    <t>焼きたてパン工房　モントレゾー</t>
  </si>
  <si>
    <t>ライフデリ　有明店</t>
  </si>
  <si>
    <t>配食弁当　ソアラ</t>
  </si>
  <si>
    <t>玉名鮮魚</t>
  </si>
  <si>
    <t>天琴</t>
  </si>
  <si>
    <t>橘屋本舗</t>
  </si>
  <si>
    <t>炭焼　政一</t>
  </si>
  <si>
    <t>セブンイレブン　玉名寺田店</t>
  </si>
  <si>
    <t>ことぶき食堂</t>
  </si>
  <si>
    <t>東洋電装（株）熊本工場</t>
  </si>
  <si>
    <t>麗　饌　味</t>
  </si>
  <si>
    <t>株式会社マルエイ天水店</t>
  </si>
  <si>
    <t>玉名農業協同組合野田加工室</t>
  </si>
  <si>
    <t>アロエの森</t>
  </si>
  <si>
    <t>田中製麺所</t>
  </si>
  <si>
    <t>まつお製麺</t>
  </si>
  <si>
    <t>寿司の松葉</t>
  </si>
  <si>
    <t>にこにこわがんせ</t>
  </si>
  <si>
    <t>（株）マルエイ　横島店</t>
  </si>
  <si>
    <t>有限会社　徳永蒲鉾店</t>
  </si>
  <si>
    <t>Ａｎｇｅｌ　Ｂｒｅａｔｈ</t>
  </si>
  <si>
    <t>池上　米店</t>
  </si>
  <si>
    <t>春夏冬（しゅんかとう）</t>
  </si>
  <si>
    <t>CAFE　オンフルール</t>
  </si>
  <si>
    <t>春日野オイル</t>
  </si>
  <si>
    <t>きくすい荘</t>
  </si>
  <si>
    <t>槇の木</t>
  </si>
  <si>
    <t>スパイスサトー</t>
  </si>
  <si>
    <t>有明高等学校　学生食堂</t>
  </si>
  <si>
    <t>有明高等学校　自彊会館（寮）食堂</t>
  </si>
  <si>
    <t>セブンイレブン　グリーンランド北店</t>
  </si>
  <si>
    <t>あらおシティモール内　社員食堂</t>
  </si>
  <si>
    <t>Bakery  アウロ－ラ</t>
  </si>
  <si>
    <t>ラブアンドピース</t>
  </si>
  <si>
    <t>ビスヌ 玉名店</t>
  </si>
  <si>
    <t>ホルン玉名店</t>
  </si>
  <si>
    <t>ファミリーマート　YOUランド　玉名店</t>
  </si>
  <si>
    <t>ＢＡＣＣＨＵＳ（バッカス）</t>
  </si>
  <si>
    <t>スナック　ひよこ</t>
  </si>
  <si>
    <t>関所亭</t>
  </si>
  <si>
    <t>食堂よっか堂</t>
  </si>
  <si>
    <t>有限会社　こざき会館</t>
  </si>
  <si>
    <t>佃の匠</t>
  </si>
  <si>
    <t>前田水産</t>
  </si>
  <si>
    <t>スター気分</t>
  </si>
  <si>
    <t>自家焙煎　珈琲の木</t>
  </si>
  <si>
    <t>有限会社　高田製油所</t>
  </si>
  <si>
    <t>石原梨園</t>
  </si>
  <si>
    <t>（株）マルハン　荒尾店　B</t>
  </si>
  <si>
    <t>（株）マルハン　荒尾店　A</t>
  </si>
  <si>
    <t>カラオケ喫茶・花</t>
  </si>
  <si>
    <t>セブン・イレブン天水小天店</t>
  </si>
  <si>
    <t>らくのう牛乳菊水販売店</t>
  </si>
  <si>
    <t>あめんぼ</t>
  </si>
  <si>
    <t>野菜工房　藤吉郎</t>
  </si>
  <si>
    <t>ＢＡＯＯ荒尾</t>
  </si>
  <si>
    <t>スナック　ＶＩＤＡ（ヴィーダ）</t>
  </si>
  <si>
    <t>味千拉麺　荒尾グリーンランド前店</t>
  </si>
  <si>
    <t>森永牛乳玉名南ミルクセンター</t>
  </si>
  <si>
    <t>なごみ庵</t>
  </si>
  <si>
    <t>アマルレストラン</t>
  </si>
  <si>
    <t>ロッキー玉名中央店</t>
  </si>
  <si>
    <t>CAFE　GIRO</t>
  </si>
  <si>
    <t>kapok</t>
  </si>
  <si>
    <t>猿渡製麺所</t>
  </si>
  <si>
    <t>Ristorante  中川オリーブ農園　〇megane</t>
  </si>
  <si>
    <t>オリーブファクトリー</t>
  </si>
  <si>
    <t>小料理三平</t>
  </si>
  <si>
    <t>熊本スバル自動車玉名店</t>
  </si>
  <si>
    <t>熊本日産自動車玉名支店</t>
  </si>
  <si>
    <t>CAFE　ａｎｄ　ＢＡＲ　ＫＯＭＯ</t>
  </si>
  <si>
    <t>わさんたらんか</t>
  </si>
  <si>
    <t>ゼロファームぷらす</t>
  </si>
  <si>
    <t>伊三郎製ぱん　玉名店</t>
  </si>
  <si>
    <t>天水福祉事業会　天水生命学園</t>
  </si>
  <si>
    <t>本田観光梨園</t>
  </si>
  <si>
    <t>森永牛乳玉名中販売店</t>
  </si>
  <si>
    <t>鈴（りん）</t>
  </si>
  <si>
    <t>スナック順子</t>
  </si>
  <si>
    <t>はなもも</t>
  </si>
  <si>
    <t>畑の天使</t>
  </si>
  <si>
    <t>玉東総合福祉保健センタ－ふれあいの丘交流センタ－</t>
  </si>
  <si>
    <t>和ＤＩＮＩＮＧ　いつものトコロ</t>
  </si>
  <si>
    <t>喫茶　あんず</t>
  </si>
  <si>
    <t>Moca　cafeモカ　カフェ</t>
  </si>
  <si>
    <t>中一酒店</t>
  </si>
  <si>
    <t>ほかほか弁当　本村店</t>
  </si>
  <si>
    <t>食処　おいで</t>
  </si>
  <si>
    <t>へんこつ</t>
  </si>
  <si>
    <t>福永鮮魚店</t>
  </si>
  <si>
    <t>充食堂</t>
  </si>
  <si>
    <t>ロール・ピュール・ドゥージエーム</t>
  </si>
  <si>
    <t>チャイニーズレストラン　奈乃琳</t>
  </si>
  <si>
    <t>渡辺鮮魚</t>
  </si>
  <si>
    <t>炭火焼きとり　とりしょう玉名店</t>
  </si>
  <si>
    <t>Repos</t>
  </si>
  <si>
    <t>山兆</t>
  </si>
  <si>
    <t>旬菜　おかむら</t>
  </si>
  <si>
    <t>Rakish</t>
  </si>
  <si>
    <t>ミスターバーク玉名店</t>
  </si>
  <si>
    <t>焼肉太郎</t>
  </si>
  <si>
    <t>鳥一</t>
  </si>
  <si>
    <t>あいあい庵</t>
  </si>
  <si>
    <t>玉名温泉　つかさの湯　１Ｆ</t>
  </si>
  <si>
    <t>玉名温泉　つかさの湯　２Ｆ</t>
  </si>
  <si>
    <t>玉名温泉　つかさの湯</t>
  </si>
  <si>
    <t>司菊水ゴルフクラブ</t>
  </si>
  <si>
    <t>ゆめこうじ岩崎店</t>
  </si>
  <si>
    <t>ゆめこうじ横島店</t>
  </si>
  <si>
    <t>CooK　八幡台店</t>
  </si>
  <si>
    <t>ゆめこうじ長洲店</t>
  </si>
  <si>
    <t>シティーローズ</t>
  </si>
  <si>
    <t>TANBO　cafe</t>
  </si>
  <si>
    <t>居酒屋　兆治</t>
  </si>
  <si>
    <t>食奏万琳</t>
  </si>
  <si>
    <t>山本豆腐店</t>
  </si>
  <si>
    <t>ななみかん工房</t>
  </si>
  <si>
    <t>やさい村</t>
  </si>
  <si>
    <t>ひかり</t>
  </si>
  <si>
    <t>株式会社  丸美屋菊水工場</t>
  </si>
  <si>
    <t>Queen　～　クイーン　～</t>
  </si>
  <si>
    <t>徳蔵</t>
  </si>
  <si>
    <t>和人庵</t>
  </si>
  <si>
    <t>あっぱれ家</t>
  </si>
  <si>
    <t>誉寿司</t>
  </si>
  <si>
    <t>武蔵ラーメン</t>
  </si>
  <si>
    <t>駅前居酒屋ぽっぽ</t>
  </si>
  <si>
    <t>浜政工房</t>
  </si>
  <si>
    <t>セブン－イレブン長洲清源寺店</t>
  </si>
  <si>
    <t>小料理　旬</t>
  </si>
  <si>
    <t>DONGURI＋</t>
  </si>
  <si>
    <t>トクヤマ</t>
  </si>
  <si>
    <t>錦の露酒店</t>
  </si>
  <si>
    <t>九州看護福祉大学売店</t>
  </si>
  <si>
    <t>きりん屋</t>
  </si>
  <si>
    <t>食彩厨房　和SABI</t>
  </si>
  <si>
    <t>お弁当のヒライ　マルエイ新長洲店</t>
  </si>
  <si>
    <t>ユ－マ－トトクナガ　とくし丸</t>
  </si>
  <si>
    <t>TREASURE　MILE</t>
  </si>
  <si>
    <t>道ばたキッチン</t>
  </si>
  <si>
    <t>えるもんど</t>
  </si>
  <si>
    <t>マキカフェ</t>
  </si>
  <si>
    <t>魚晋</t>
  </si>
  <si>
    <t>古都</t>
  </si>
  <si>
    <t>セブンイレブン玉名山田店</t>
  </si>
  <si>
    <t>からたち</t>
  </si>
  <si>
    <t>清田酒店</t>
  </si>
  <si>
    <t>パン工房ゆらっち</t>
  </si>
  <si>
    <t>カフェフルール</t>
  </si>
  <si>
    <t>カラオケニューヨーク４０</t>
  </si>
  <si>
    <t>とり新食鳥</t>
  </si>
  <si>
    <t>火鵡炉</t>
  </si>
  <si>
    <t>アン　パルファン　ピュール</t>
  </si>
  <si>
    <t>村上テ</t>
  </si>
  <si>
    <t>焼肉　山水</t>
  </si>
  <si>
    <t>スマイル　カフェ</t>
  </si>
  <si>
    <t>セブン-イレブン玉名下店</t>
  </si>
  <si>
    <t>幸せの黄金鯛焼き</t>
  </si>
  <si>
    <t>セ・ラーンジュ</t>
  </si>
  <si>
    <t>モナコパレスグリーンランド店</t>
  </si>
  <si>
    <t>知慕里</t>
  </si>
  <si>
    <t>ライフ食品</t>
  </si>
  <si>
    <t>森永牛乳　新大　宅配センター</t>
  </si>
  <si>
    <t>笑顔あふれるGastoronomia「CoCopeli」</t>
  </si>
  <si>
    <t>ダ・ラーハ　バル</t>
  </si>
  <si>
    <t>ハニー・バニー</t>
  </si>
  <si>
    <t>森永食研　ケアポート緑ヶ丘店</t>
  </si>
  <si>
    <t>淀川食品株式会社新生翠病院事業所</t>
  </si>
  <si>
    <t>Jｅｎｇａ</t>
  </si>
  <si>
    <t>そば処　関庵</t>
  </si>
  <si>
    <t>祐菓子</t>
  </si>
  <si>
    <t>大輪</t>
  </si>
  <si>
    <t>橋口屋</t>
  </si>
  <si>
    <t>セブンイレブン九州道玉名ＰＡ下り店</t>
  </si>
  <si>
    <t>Bakery　アウローラ</t>
  </si>
  <si>
    <t>南関町加工品開発センター</t>
  </si>
  <si>
    <t>ひまわりのたね</t>
  </si>
  <si>
    <t>Bake shop　Hatch</t>
  </si>
  <si>
    <t>焼肉　牛寅゛</t>
  </si>
  <si>
    <t>スーパー・キッド玉名店</t>
  </si>
  <si>
    <t>千龍ラーメン</t>
  </si>
  <si>
    <t>ファミリーマート玉名岩崎店</t>
  </si>
  <si>
    <t>吉永商店</t>
  </si>
  <si>
    <t>イーティーズ　グリーンランド店</t>
  </si>
  <si>
    <t>まごころ市場</t>
  </si>
  <si>
    <t>HIGH　BURY</t>
  </si>
  <si>
    <t>肥後　新鮮村</t>
  </si>
  <si>
    <t>スナック　玉名</t>
  </si>
  <si>
    <t>雲龍軒</t>
  </si>
  <si>
    <t>玉名市岱明磯の里</t>
  </si>
  <si>
    <t>小山酒店</t>
  </si>
  <si>
    <t>（株）マルエイ天水店</t>
  </si>
  <si>
    <t>Ｙショップ菊水</t>
  </si>
  <si>
    <t>はしもと　キッチン</t>
  </si>
  <si>
    <t>お菓子のキタハラ</t>
  </si>
  <si>
    <t>慈眼苑売店</t>
  </si>
  <si>
    <t>ピット　カフェ</t>
  </si>
  <si>
    <t>パピヨン</t>
  </si>
  <si>
    <t>プチ・フォート</t>
  </si>
  <si>
    <t>JOURNEY</t>
  </si>
  <si>
    <t>髙口商店</t>
  </si>
  <si>
    <t>ピザポケット荒尾店</t>
  </si>
  <si>
    <t>安藤商店</t>
  </si>
  <si>
    <t>焼鳥　忠治</t>
  </si>
  <si>
    <t>ユーマートトクナガ長洲店</t>
  </si>
  <si>
    <t>有明みらい</t>
  </si>
  <si>
    <t>セブン－イレブン　長洲梅田店</t>
  </si>
  <si>
    <t>元気村交流センター</t>
  </si>
  <si>
    <t>紅さんざし</t>
  </si>
  <si>
    <t>川と緑と風のテラス</t>
  </si>
  <si>
    <t>有限会社　お菓子のむらた</t>
  </si>
  <si>
    <t>野菊会</t>
  </si>
  <si>
    <t>荒尾高校売店</t>
  </si>
  <si>
    <t>ロコバーガー</t>
  </si>
  <si>
    <t>一龍</t>
  </si>
  <si>
    <t>山荘やまひこ</t>
  </si>
  <si>
    <t>池本食品</t>
  </si>
  <si>
    <t>セブンーイレブン玉名駅東店</t>
  </si>
  <si>
    <t>セブン－イレブン玉名駅東店</t>
  </si>
  <si>
    <t>居酒屋大将</t>
  </si>
  <si>
    <t>福島果樹園</t>
  </si>
  <si>
    <t>凸版印刷株式会社Ｄ棟</t>
  </si>
  <si>
    <t>（株）ダイナム熊本長洲店</t>
  </si>
  <si>
    <t>てんすい倶楽部</t>
  </si>
  <si>
    <t>西日本高速道路リテール株式会社玉名パーキングエリア上り売店</t>
  </si>
  <si>
    <t>西日本高速道路リテール株式会社玉名パーキングエリア下り売店</t>
  </si>
  <si>
    <t>日立造船（株）第一ハウス</t>
  </si>
  <si>
    <t>トッパンパックス（株）玉名工場　１階休憩室</t>
  </si>
  <si>
    <t>トッパンパックス（株）玉名工場　３階休憩室</t>
  </si>
  <si>
    <t>凸版印刷(株)　エレクトロニクス　熊本事業所　５F</t>
  </si>
  <si>
    <t>ジャパンマリンユナイテッド株式会社　本館１階</t>
  </si>
  <si>
    <t>有明高等学校　看護学科棟</t>
  </si>
  <si>
    <t>有明高等学校　売店前</t>
  </si>
  <si>
    <t>パスカワールドグリーンランド店　１階(２台）</t>
  </si>
  <si>
    <t>パスカワールドグリーンランド店　２階</t>
  </si>
  <si>
    <t>天水ジョープレゼッツ</t>
  </si>
  <si>
    <t>特産品センターなんかんいきいき村　南関店内</t>
  </si>
  <si>
    <t>あじしん</t>
  </si>
  <si>
    <t>ざしき笑し</t>
  </si>
  <si>
    <t>ＰＩＺＺＥＲＩＡ　ＡＶＥＮＴＯ</t>
  </si>
  <si>
    <t>ホテルセキア　ザ・ショップ</t>
  </si>
  <si>
    <t>ちょっと寄って亭</t>
  </si>
  <si>
    <t>ステーキ＆創作ダイニング　くうかい</t>
  </si>
  <si>
    <t>荒尾ときめき市組合</t>
  </si>
  <si>
    <t>有明フェリーサンライズ号　船内</t>
  </si>
  <si>
    <t>ピッツェリア　レガーメ</t>
  </si>
  <si>
    <t>焼肉　TONBO．</t>
  </si>
  <si>
    <t>カフェ　ハート・フル</t>
  </si>
  <si>
    <t>みそまめ食堂</t>
  </si>
  <si>
    <t>肥後新鮮村</t>
  </si>
  <si>
    <t>Koekenbak</t>
  </si>
  <si>
    <t>ＩＦＣ</t>
  </si>
  <si>
    <t>豊寿司</t>
  </si>
  <si>
    <t>ハム工房たしろ</t>
  </si>
  <si>
    <t>司ロイヤルホテル</t>
  </si>
  <si>
    <t>つかさの湯</t>
  </si>
  <si>
    <t>武藤さんちの海苔</t>
  </si>
  <si>
    <t>ＦＯＯＤ　ＡＲＴ　　こはく</t>
  </si>
  <si>
    <t>みの屋</t>
  </si>
  <si>
    <t>てんほー</t>
  </si>
  <si>
    <t>日吉丸</t>
  </si>
  <si>
    <t>熊本ヤクルト（株）岱明センター</t>
  </si>
  <si>
    <t>玉名市岱明コミュニティセンター</t>
  </si>
  <si>
    <t>セブンイレブン横島外平店</t>
  </si>
  <si>
    <t>草枕温泉てんすい</t>
  </si>
  <si>
    <t>肉のさいき</t>
  </si>
  <si>
    <t>和水町立病院内売店ショップしもかわ</t>
  </si>
  <si>
    <t>つる肉屋</t>
  </si>
  <si>
    <t>ホテルセキアビアホール（イタリアンレストラン）</t>
  </si>
  <si>
    <t>ホテルセキア　プールサイドパラダイス</t>
  </si>
  <si>
    <t>ホテルセキア　2階洋食・中華</t>
  </si>
  <si>
    <t>ホテルセキア　ピッツェリアバール　イルモンテ</t>
  </si>
  <si>
    <t>ホテルセキア　２階和食</t>
  </si>
  <si>
    <t>ホテルセキア</t>
  </si>
  <si>
    <t>工房　庭の花</t>
  </si>
  <si>
    <t>セブンイレブン荒尾金山店</t>
  </si>
  <si>
    <t>マルエイ八幡台店</t>
  </si>
  <si>
    <t>バーベキューカフェ　万田山</t>
  </si>
  <si>
    <t>林商店</t>
  </si>
  <si>
    <t>お食事処　はなや</t>
  </si>
  <si>
    <t>林田薬局</t>
  </si>
  <si>
    <t>ロッキーディスカウント長洲店</t>
  </si>
  <si>
    <t>ひまわりの里　ぐるめ家</t>
  </si>
  <si>
    <t>まつもと</t>
  </si>
  <si>
    <t>ゆめタウンあらお</t>
  </si>
  <si>
    <t>トッパンフォームズ（株）九州工場ロビー</t>
  </si>
  <si>
    <t>(株)サンコーモータース　本社ロビー</t>
  </si>
  <si>
    <t>串円</t>
  </si>
  <si>
    <t>セブン・イレブン　荒尾市役所通り店</t>
  </si>
  <si>
    <t>パナソニックプレシジョンデバイス株式会社Ｂ棟１Ｆ</t>
  </si>
  <si>
    <t>セブンーイレブン菊水インター店</t>
  </si>
  <si>
    <t>(有)やさい畑</t>
  </si>
  <si>
    <t>居酒屋　きらら亭</t>
  </si>
  <si>
    <t>JR九州荒尾駅</t>
  </si>
  <si>
    <t>たから</t>
  </si>
  <si>
    <t>ジェリーズポップコーン</t>
  </si>
  <si>
    <t>荒尾オリーブファーム　マエダ</t>
  </si>
  <si>
    <t>てんすい　郷〇市</t>
  </si>
  <si>
    <t>Ａ－ランチ</t>
  </si>
  <si>
    <t>酒膳　朧</t>
  </si>
  <si>
    <t>牛深水産　玉名加工場</t>
  </si>
  <si>
    <t>幸せの黄金鯛焼</t>
  </si>
  <si>
    <t>（有）菊屋</t>
  </si>
  <si>
    <t>荒尾タクシー</t>
  </si>
  <si>
    <t>絆舎</t>
  </si>
  <si>
    <t>ファミリーマート長洲清源寺店</t>
  </si>
  <si>
    <t>Ａｒｂａｒｏ</t>
  </si>
  <si>
    <t>（株）藤木水産</t>
  </si>
  <si>
    <t>ふるさとセンターＹーＢｏｘ</t>
  </si>
  <si>
    <t>（有）横島町特産物振興協会</t>
  </si>
  <si>
    <t>荒尾市民病院</t>
  </si>
  <si>
    <t>まるごとあらお物産館</t>
  </si>
  <si>
    <t>あらたまハートブランドストア</t>
  </si>
  <si>
    <t>どんどん太郎　菊水店</t>
  </si>
  <si>
    <t>ヒライ　菊水店</t>
  </si>
  <si>
    <t>藤末果樹園</t>
  </si>
  <si>
    <t>Ｈｏｔ　ｌｏａｄ</t>
  </si>
  <si>
    <t>おき汐</t>
  </si>
  <si>
    <t>熊本工機（株）</t>
  </si>
  <si>
    <t>からあげ虎一　荒尾本店</t>
  </si>
  <si>
    <t>一心寿司</t>
  </si>
  <si>
    <t>ｒａｔｃａ</t>
  </si>
  <si>
    <t>ナナ</t>
  </si>
  <si>
    <t>シャトレーゼ熊本荒尾店</t>
  </si>
  <si>
    <t>玉名ビジネスホテル鈴鹿</t>
  </si>
  <si>
    <t>ＳＯ</t>
  </si>
  <si>
    <t>スナック　ＯＷＬＥＡ</t>
  </si>
  <si>
    <t>しょうすけ翔　　祐</t>
  </si>
  <si>
    <t>極ラーメン　宙</t>
  </si>
  <si>
    <t>ゆめ吉</t>
  </si>
  <si>
    <t>郷土料理　千田</t>
  </si>
  <si>
    <t>田舎漬家</t>
  </si>
  <si>
    <t>宮本精肉店</t>
  </si>
  <si>
    <t>瓢箪</t>
  </si>
  <si>
    <t>Ｙショップ　吉富</t>
  </si>
  <si>
    <t>来々軒</t>
  </si>
  <si>
    <t>キャロル</t>
  </si>
  <si>
    <t>御料理　味ひろ</t>
  </si>
  <si>
    <t>中国料理　煌</t>
  </si>
  <si>
    <t>就労支援センターほし</t>
  </si>
  <si>
    <t>（株）ウエスト玉名店</t>
  </si>
  <si>
    <t>御料理　晴屋</t>
  </si>
  <si>
    <t>専大玉名高等学校　食堂</t>
  </si>
  <si>
    <t>セブン－イレブン岱明町高道店</t>
  </si>
  <si>
    <t>株式会社マルエイ　横島店</t>
  </si>
  <si>
    <t>有限会社杉乃屋　天水店</t>
  </si>
  <si>
    <t>明るい農村天水</t>
  </si>
  <si>
    <t>花の館</t>
  </si>
  <si>
    <t>ショップ熊本</t>
  </si>
  <si>
    <t>緑彩館</t>
  </si>
  <si>
    <t>三加和温泉ふるさと交流センター</t>
  </si>
  <si>
    <t>座スナフキンズ</t>
  </si>
  <si>
    <t>Ｙショップ和水椛島店</t>
  </si>
  <si>
    <t>株式会社いわもと南関工場</t>
  </si>
  <si>
    <t>静子工房</t>
  </si>
  <si>
    <t>勝</t>
  </si>
  <si>
    <t>ウチごはんＳｅｋｉ</t>
  </si>
  <si>
    <t>（有）農村プラザ</t>
  </si>
  <si>
    <t>糸永商店</t>
  </si>
  <si>
    <t>楽菜ダイニング　喰堂</t>
  </si>
  <si>
    <t>馬力屋</t>
  </si>
  <si>
    <t>馬力屋精肉舗</t>
  </si>
  <si>
    <t>北九福鳥（株）熊本営業所</t>
  </si>
  <si>
    <t>イオンタウン荒尾</t>
  </si>
  <si>
    <t>博多一番どり居食屋　有明プラザ店</t>
  </si>
  <si>
    <t>パティスリー　Ｈｉｍａｋｉ</t>
  </si>
  <si>
    <t>セブンイレブン荒尾打越店</t>
  </si>
  <si>
    <t>古川鮮魚店</t>
  </si>
  <si>
    <t>海の幸　磯どり</t>
  </si>
  <si>
    <t>欧風創作菓子カプルス</t>
  </si>
  <si>
    <t>高浜鉄工団地内売店</t>
  </si>
  <si>
    <t>ファミリーマート　荒尾文化センター前店</t>
  </si>
  <si>
    <t>セブンイレブン長洲町長洲店</t>
  </si>
  <si>
    <t>肉の宮本　長洲店</t>
  </si>
  <si>
    <t>坦々麺家　はまたんたん</t>
  </si>
  <si>
    <t>海物の里</t>
  </si>
  <si>
    <t>中吉</t>
  </si>
  <si>
    <t>仕出し魚豊</t>
  </si>
  <si>
    <t>お好み焼き　源ちゃん</t>
  </si>
  <si>
    <t>玉名温泉　つかさの湯　男湯</t>
  </si>
  <si>
    <t>玉名温泉　つかさの湯　女湯</t>
  </si>
  <si>
    <t>マミーズ緑ヶ丘店</t>
  </si>
  <si>
    <t>マミーズ玉名店</t>
  </si>
  <si>
    <t>はまだ農園</t>
  </si>
  <si>
    <t>杏乃郷</t>
  </si>
  <si>
    <t>鶏屋山﨑</t>
  </si>
  <si>
    <t>麦の花</t>
  </si>
  <si>
    <t>京や</t>
  </si>
  <si>
    <t>玉名温泉つかさの湯（男子）</t>
  </si>
  <si>
    <t>玉名温泉つかさの湯（女子）</t>
  </si>
  <si>
    <t>丸美屋　南関工場</t>
  </si>
  <si>
    <t>菊水ロマン館</t>
  </si>
  <si>
    <t>カフェ・シャルトン</t>
  </si>
  <si>
    <t>気楽屋</t>
  </si>
  <si>
    <t>ｇａｔｔｏ</t>
  </si>
  <si>
    <t>ベルエアマックス荒尾店（ビーンズカフェ荒尾）</t>
  </si>
  <si>
    <t>石原　義典</t>
  </si>
  <si>
    <t>エンター珈琲</t>
  </si>
  <si>
    <t>３</t>
  </si>
  <si>
    <t>Ａｒｅａ</t>
  </si>
  <si>
    <t>ナゴミマルシェ菊屋　りんご店</t>
  </si>
  <si>
    <t>ナゴミマルシェ菊屋　みかん店</t>
  </si>
  <si>
    <t>ティーズファーム</t>
  </si>
  <si>
    <t>お好み焼　パウロ</t>
  </si>
  <si>
    <t>出張ＢＢＱ三太</t>
  </si>
  <si>
    <t>ｊｅｒｒｙｓ　ｒｉｋｉｈｏｕ</t>
  </si>
  <si>
    <t>（有）信和メディカルサ－ビス玉名営業所</t>
  </si>
  <si>
    <t>セブンイレブン玉名伊倉店</t>
  </si>
  <si>
    <t>セブンイレブン玉名中店</t>
  </si>
  <si>
    <t>尚玄山荘</t>
  </si>
  <si>
    <t>日本料理　山路</t>
  </si>
  <si>
    <t>ＪＡ玉名農産物直売所　i-きらめき築山店</t>
  </si>
  <si>
    <t>マックスバリュ荒尾店</t>
  </si>
  <si>
    <t>マックスバリュ桜山店</t>
  </si>
  <si>
    <t>有明フェリー　みらい号　船内</t>
  </si>
  <si>
    <t>味千ラーメン玉名店</t>
  </si>
  <si>
    <t>魚国総本社・玉名291122</t>
  </si>
  <si>
    <t>ロッキーディスカウント玉名店</t>
  </si>
  <si>
    <t>株式会社シェフコ　熊本工場</t>
  </si>
  <si>
    <t>ウィル八起　玉名店</t>
  </si>
  <si>
    <t>シャトレーゼ玉名店</t>
  </si>
  <si>
    <t>隠れ家ダイニングみとりん</t>
  </si>
  <si>
    <t>（有）フレッシュミ－ト宮本</t>
  </si>
  <si>
    <t>スナック　パピヨン</t>
  </si>
  <si>
    <t>海徳屋鮮魚店</t>
  </si>
  <si>
    <t>八百膳</t>
  </si>
  <si>
    <t>宮畑商店</t>
  </si>
  <si>
    <t>六甲</t>
  </si>
  <si>
    <t>スナックパパ</t>
  </si>
  <si>
    <t>三次食品</t>
  </si>
  <si>
    <t>プチ食堂上杉</t>
  </si>
  <si>
    <t>野田飴老舗</t>
  </si>
  <si>
    <t>楽農物語</t>
  </si>
  <si>
    <t>はたけや</t>
  </si>
  <si>
    <t>株式会社マルエイ　天水店</t>
  </si>
  <si>
    <t>ＤＣＭダイキ天水店</t>
  </si>
  <si>
    <t>早崇食品</t>
  </si>
  <si>
    <t>松木商店</t>
  </si>
  <si>
    <t>すみ火　焼肉の福栄</t>
  </si>
  <si>
    <t>岡田商店</t>
  </si>
  <si>
    <t>べ～子屋</t>
  </si>
  <si>
    <t>カフェレストラン　moto</t>
  </si>
  <si>
    <t>竹下食品</t>
  </si>
  <si>
    <t>大江食品</t>
  </si>
  <si>
    <t>パブリックスペース雲海</t>
  </si>
  <si>
    <t>ビッグオーク精肉部</t>
  </si>
  <si>
    <t>特産品センターなんかん（いきいき村）</t>
  </si>
  <si>
    <t>ピーター花見２号店</t>
  </si>
  <si>
    <t>バ－ガ－　ピノキオ</t>
  </si>
  <si>
    <t>生鮮ディスカウント・サカイ荒尾店</t>
  </si>
  <si>
    <t>キッチン　よつやま</t>
  </si>
  <si>
    <t>サーティワン　アイスクリーム　有明プラザ店</t>
  </si>
  <si>
    <t>第一製網（株）本社工場</t>
  </si>
  <si>
    <t>すずや</t>
  </si>
  <si>
    <t>砂時計</t>
  </si>
  <si>
    <t>Ｃａｆｅ　ｄｕ　Ｂｏｃａｇｅ　　小さな森のカフェ</t>
  </si>
  <si>
    <t>福田の漬物</t>
  </si>
  <si>
    <t>きびな５</t>
  </si>
  <si>
    <t>コットン</t>
  </si>
  <si>
    <t>リクシル有明工場　沖洲寮</t>
  </si>
  <si>
    <t>リクシル株式会社有明工場　加工棟食堂</t>
  </si>
  <si>
    <t>リクシル株式会社有明工場　厚生棟食堂</t>
  </si>
  <si>
    <t>利　濱田鮮魚店</t>
  </si>
  <si>
    <t>マルトヨ本店</t>
  </si>
  <si>
    <t>マルヒ</t>
  </si>
  <si>
    <t>なりとく</t>
  </si>
  <si>
    <t>荒尾温泉　ドリームの湯</t>
  </si>
  <si>
    <t>寿し勝</t>
  </si>
  <si>
    <t>セブンイレブン荒尾庄山店</t>
  </si>
  <si>
    <t>伊藤医院</t>
  </si>
  <si>
    <t>中九州カントリークラブ喫茶部</t>
  </si>
  <si>
    <t>玉屋商店</t>
  </si>
  <si>
    <t>介護老人保健施設　星雲荘</t>
  </si>
  <si>
    <t>原倉喜左衛門</t>
  </si>
  <si>
    <t>arbre cafe</t>
  </si>
  <si>
    <t>木葉駅前活性化施設　ゆめ・ステーション・このは</t>
  </si>
  <si>
    <t>大阪てっぱん</t>
  </si>
  <si>
    <t>Ｍｕ　ｓｔｙｌｅ</t>
  </si>
  <si>
    <t>マツモトキヨシ　玉名店</t>
  </si>
  <si>
    <t>La joie de vivre （ラ　ジョワ　ド　ヴィーヴル）</t>
  </si>
  <si>
    <t>カフェレストラン　moto 2</t>
  </si>
  <si>
    <t>安素味</t>
  </si>
  <si>
    <t>よねろすみす</t>
  </si>
  <si>
    <t>なかいち亭</t>
  </si>
  <si>
    <t>エニタイムフィットネス有明プラザ</t>
  </si>
  <si>
    <t>ごちそうお肉　がみや</t>
  </si>
  <si>
    <t>ビストロ　すてっぷ</t>
  </si>
  <si>
    <t>(株)リクシル　住宅加工課?</t>
  </si>
  <si>
    <t>コア２１　玉名店</t>
  </si>
  <si>
    <t>まんじゅう乃池田堂</t>
  </si>
  <si>
    <t>（有）お菓子の霜上</t>
  </si>
  <si>
    <t>池端うずら園加工場</t>
  </si>
  <si>
    <t>Ａマ－ト大浜カラオケランド</t>
  </si>
  <si>
    <t>ピザ・カリフォルニア玉名店</t>
  </si>
  <si>
    <t>玉名みそ加工場</t>
  </si>
  <si>
    <t>ＪＡ玉名農産物直売所</t>
  </si>
  <si>
    <t>株式会社マルエイ岩崎店</t>
  </si>
  <si>
    <t>（株）マルエイ伊倉店</t>
  </si>
  <si>
    <t>株式会社マルエイ長洲店</t>
  </si>
  <si>
    <t>ファミリーマート伊倉南方店</t>
  </si>
  <si>
    <t>玉名高校売店</t>
  </si>
  <si>
    <t>金花</t>
  </si>
  <si>
    <t>西野精肉店</t>
  </si>
  <si>
    <t>Ｓｅｅｙａ</t>
  </si>
  <si>
    <t>焼肉　大同園</t>
  </si>
  <si>
    <t>カフェギャラリー　モカ</t>
  </si>
  <si>
    <t>前本屋</t>
  </si>
  <si>
    <t>cafe ＆ ＩＺＡＫＡＹＡ　Ｒ</t>
  </si>
  <si>
    <t>創作料理　じゅんの里</t>
  </si>
  <si>
    <t>西島食品</t>
  </si>
  <si>
    <t>バンブ</t>
  </si>
  <si>
    <t>那古井館</t>
  </si>
  <si>
    <t>ぎょくとう総合福祉保健センターふれあいの丘　交流センター</t>
  </si>
  <si>
    <t>欧風料理　シェ・ホンダ</t>
  </si>
  <si>
    <t>蒲池屋精肉舗</t>
  </si>
  <si>
    <t>だんごっこ亭　坂本</t>
  </si>
  <si>
    <t>たこおやじ</t>
  </si>
  <si>
    <t>株式会社丸美屋南関工場</t>
  </si>
  <si>
    <t>知的障害者更生施設うすま苑</t>
  </si>
  <si>
    <t>ビバリーヒルズ</t>
  </si>
  <si>
    <t>弁慶</t>
  </si>
  <si>
    <t>カフェ　シャララ</t>
  </si>
  <si>
    <t>鮮ど市場　荒尾店</t>
  </si>
  <si>
    <t>有料老人ホーム　シニアハウス　ばーすでぃ</t>
  </si>
  <si>
    <t>レストランシアタ－２F　ヒラルダ（Ｓ）</t>
  </si>
  <si>
    <t>レストランシアタ－１F　ヒラルダ</t>
  </si>
  <si>
    <t>ペガサス</t>
  </si>
  <si>
    <t>和食間　ＫＡＴＳＵＭＩ</t>
  </si>
  <si>
    <t>民家　コミュニティレストラン「梨の花」</t>
  </si>
  <si>
    <t>青果イクタ</t>
  </si>
  <si>
    <t>一休</t>
  </si>
  <si>
    <t>旬彩グリル　ソラリ</t>
  </si>
  <si>
    <t>ありあけの里</t>
  </si>
  <si>
    <t>鹿児島屋</t>
  </si>
  <si>
    <t>ハマサキ　旬菜工房</t>
  </si>
  <si>
    <t>加藤久夫</t>
  </si>
  <si>
    <t>田舎のパン屋さん</t>
  </si>
  <si>
    <t>パティスリー　めるむ</t>
  </si>
  <si>
    <t>長洲港売店</t>
  </si>
  <si>
    <t>有明きぼう</t>
  </si>
  <si>
    <t>パントマイム</t>
  </si>
  <si>
    <t>和食　せい郷</t>
  </si>
  <si>
    <t>社会福祉法人　若葉会指定就労継続支援Ｂ型事業所　若葉作業所</t>
  </si>
  <si>
    <t>からあげ　鶏我道</t>
  </si>
  <si>
    <t>ユーマートトクナガ長洲</t>
  </si>
  <si>
    <t>（株）荏原九州</t>
  </si>
  <si>
    <t>玉名温泉つかさの湯　玉名　イベント通路</t>
  </si>
  <si>
    <t>おべんとう　かがしや</t>
  </si>
  <si>
    <t>膳家　小山</t>
  </si>
  <si>
    <t>ベルエアMAX荒尾店（ビーンズカフェ荒尾喫茶）</t>
  </si>
  <si>
    <t>寿し　令和</t>
  </si>
  <si>
    <t>ダイレックス　グリーンランド店</t>
  </si>
  <si>
    <t>ダイレックス玉名店</t>
  </si>
  <si>
    <t>栄匠</t>
  </si>
  <si>
    <t>The Big mammy</t>
  </si>
  <si>
    <t>玉名女子高等学校</t>
  </si>
  <si>
    <t>とり唐亭</t>
  </si>
  <si>
    <t>KI・TA・KO・RE</t>
  </si>
  <si>
    <t>からあげ味王</t>
  </si>
  <si>
    <t>農産物直販店舗　ふぁーすと</t>
  </si>
  <si>
    <t>ここゆる処　ほぼここ</t>
  </si>
  <si>
    <t>(株)パワフルライフ　風の杜店</t>
  </si>
  <si>
    <t>日立造船　清源寮</t>
  </si>
  <si>
    <t>有限会社丸信産業</t>
  </si>
  <si>
    <t>食事処　ばかうま</t>
  </si>
  <si>
    <t>ドラッグコスモス　グリーンランド店</t>
  </si>
  <si>
    <t>スーパードラッグコスモス立願寺店</t>
  </si>
  <si>
    <t>ドラッグコスモス横島店</t>
  </si>
  <si>
    <t>スーパードラッグコスモス玉名大倉店</t>
  </si>
  <si>
    <t>ドラッグコスモス　原万田店</t>
  </si>
  <si>
    <t>鉄板バル　剛鉄</t>
  </si>
  <si>
    <t>城ケ崎病院職員食堂</t>
  </si>
  <si>
    <t>肥後銀行玉名支店内の社員食堂</t>
  </si>
  <si>
    <t>株式会社マルエイ伊倉店</t>
  </si>
  <si>
    <t>La  Reine Aliceラ　レーヌ　アリス</t>
  </si>
  <si>
    <t>スナックハマダ</t>
  </si>
  <si>
    <t>金芳園</t>
  </si>
  <si>
    <t>ＭＥＬＳ　メルス</t>
  </si>
  <si>
    <t>精香園</t>
  </si>
  <si>
    <t>パブ　へん</t>
  </si>
  <si>
    <t>みっちゃん家</t>
  </si>
  <si>
    <t>ケンタッキーフライドチキン玉名店</t>
  </si>
  <si>
    <t>ハ－ブの里</t>
  </si>
  <si>
    <t>アローザ</t>
  </si>
  <si>
    <t>田尻飴舗</t>
  </si>
  <si>
    <t>伊藤商店</t>
  </si>
  <si>
    <t>マルエイ六栄店</t>
  </si>
  <si>
    <t>鮮ど市場　玉名店</t>
  </si>
  <si>
    <t>ファミリーマート玉名石貫店</t>
  </si>
  <si>
    <t>ダイレックス玉名中央店</t>
  </si>
  <si>
    <t>ドラッグコスモスグリーンランド店</t>
  </si>
  <si>
    <t>スーパードラッグコスモス六田店</t>
  </si>
  <si>
    <t>玉東食品センター</t>
  </si>
  <si>
    <t>（有）こざき会館</t>
  </si>
  <si>
    <t>ハーブの里</t>
  </si>
  <si>
    <t>なんちゃん</t>
  </si>
  <si>
    <t>カフェギャラリー　小林</t>
  </si>
  <si>
    <t>天水　昭</t>
  </si>
  <si>
    <t>田中パン教室</t>
  </si>
  <si>
    <t>奈良原　製麺所</t>
  </si>
  <si>
    <t>八石酒店</t>
  </si>
  <si>
    <t>「もやいの郷」販売センター</t>
  </si>
  <si>
    <t>前田酒店</t>
  </si>
  <si>
    <t>ファミリーマート南関上坂下店</t>
  </si>
  <si>
    <t>平野屋のキムチ</t>
  </si>
  <si>
    <t>ももちゃん</t>
  </si>
  <si>
    <t>うどん　岩久</t>
  </si>
  <si>
    <t>吉丸商店</t>
  </si>
  <si>
    <t>ショートストーリー</t>
  </si>
  <si>
    <t>ビジネスホテル　五十鈴荘</t>
  </si>
  <si>
    <t>一石</t>
  </si>
  <si>
    <t>お食事処　う甚</t>
  </si>
  <si>
    <t>大阪やき三太熊本荒尾店</t>
  </si>
  <si>
    <t>食品工房　森野</t>
  </si>
  <si>
    <t>セブンーイレブン長洲清源寺店</t>
  </si>
  <si>
    <t>セブンーイレブン荒尾緑ヶ丘店</t>
  </si>
  <si>
    <t>セブン・イレブン荒尾市役所通り店</t>
  </si>
  <si>
    <t>（有）徳永蒲鉾店</t>
  </si>
  <si>
    <t>㈱ＬＩＸＩＬ有明工場　加工工場</t>
  </si>
  <si>
    <t>内野海産（株）</t>
  </si>
  <si>
    <t>パナソニックデバイス(株)　Ｂ棟２Ｆ組合事務所</t>
  </si>
  <si>
    <t>パナソニックデバイス(株)　Ｄ棟１Ｆ談話室</t>
  </si>
  <si>
    <t>熊本スチール工業</t>
  </si>
  <si>
    <t>天作</t>
  </si>
  <si>
    <t>セブン－イレブン荒尾本村店</t>
  </si>
  <si>
    <t>セブン―イレブン九州道玉名ＰＡ上り店</t>
  </si>
  <si>
    <t>コメリハードアンドグリーン天水店</t>
  </si>
  <si>
    <t>魚王</t>
  </si>
  <si>
    <t>mimi biscuits</t>
  </si>
  <si>
    <t>らーめん　とんとん</t>
  </si>
  <si>
    <t>CAFE and BAR KOMO</t>
  </si>
  <si>
    <t>スーパードラッグコスモス長洲店</t>
  </si>
  <si>
    <t>ドラッグコスモス荒尾市役所通店</t>
  </si>
  <si>
    <t>ドラッグコスモス川登店</t>
  </si>
  <si>
    <t>ドラッグコスモス岱明店</t>
  </si>
  <si>
    <t>インディア料理　サンジ</t>
  </si>
  <si>
    <t>コノ　ＣＡＦＥ</t>
  </si>
  <si>
    <t>ぷらっとぎょくとう</t>
  </si>
  <si>
    <t>ＡＬＬＡ　ＬＩＢＥＲＡ</t>
  </si>
  <si>
    <t>株式会社　大乾　玉名工場</t>
  </si>
  <si>
    <t>ハラミ食堂STANDばりきや</t>
  </si>
  <si>
    <t>ファミリーマート玉名大浜店</t>
  </si>
  <si>
    <t>和食　田太</t>
  </si>
  <si>
    <t>レンビ</t>
  </si>
  <si>
    <t>吉永菓舗</t>
  </si>
  <si>
    <t>麺家いっぽう</t>
  </si>
  <si>
    <t>やきとり　咲家</t>
  </si>
  <si>
    <t>一心会館たんぽぽ堂</t>
  </si>
  <si>
    <t>猪屋おくの</t>
  </si>
  <si>
    <t>南整形外科病院</t>
  </si>
  <si>
    <t>有料老人ホーム百の花</t>
  </si>
  <si>
    <t>おぢゃ屋</t>
  </si>
  <si>
    <t>しずく屋</t>
  </si>
  <si>
    <t>就労支援センターワンピース</t>
  </si>
  <si>
    <t>欒</t>
  </si>
  <si>
    <t>玉名女子高等学校　購買部</t>
  </si>
  <si>
    <t>水本商店</t>
  </si>
  <si>
    <t>ライブスイーツカフェ　ル　パピヨン</t>
  </si>
  <si>
    <t>緑ケ丘宅配センター</t>
  </si>
  <si>
    <t>九州ゴルフ倶楽部小岱山コースレストラン</t>
  </si>
  <si>
    <t>九州ゴルフ倶楽部小岱山コースIN茶店</t>
  </si>
  <si>
    <t>九州ゴルフ倶楽部小岱山コースOUT茶店</t>
  </si>
  <si>
    <t>Aile</t>
  </si>
  <si>
    <t>中山大吉商店</t>
  </si>
  <si>
    <t>深見氷店</t>
  </si>
  <si>
    <t>（株）中川本店</t>
  </si>
  <si>
    <t>安田製菓店</t>
  </si>
  <si>
    <t>ミスタードーナツゆめタウン玉名ショップ</t>
  </si>
  <si>
    <t>悠紀会売店</t>
  </si>
  <si>
    <t>ジャムおじさん</t>
  </si>
  <si>
    <t>お好み焼き　甲子園</t>
  </si>
  <si>
    <t>居酒屋　O?</t>
  </si>
  <si>
    <t>ふじもと食堂</t>
  </si>
  <si>
    <t>居酒屋　玉名本陣</t>
  </si>
  <si>
    <t>こころ</t>
  </si>
  <si>
    <t>Ｍｅｚｚｏ　Ｃｌｕｂ　Ｉ／Ｚ（メゾクラブ　アイゼ）</t>
  </si>
  <si>
    <t>Cafe’　ピジョン</t>
  </si>
  <si>
    <t>大阪王将玉名ゆめタウン店</t>
  </si>
  <si>
    <t>Renren Sweets</t>
  </si>
  <si>
    <t>食工房・ホットパパス</t>
  </si>
  <si>
    <t>（株）ヒライ天水店</t>
  </si>
  <si>
    <t>マルニシ</t>
  </si>
  <si>
    <t>寺本</t>
  </si>
  <si>
    <t>北川食品</t>
  </si>
  <si>
    <t>大﨑精肉店</t>
  </si>
  <si>
    <t>有限会社　高木食品</t>
  </si>
  <si>
    <t>おうちパン　Ｓｌｏｗ　Ｓｔｅｐ　Ｂａｋｅｒｙ</t>
  </si>
  <si>
    <t>明治牛乳　高道販売店</t>
  </si>
  <si>
    <t>株式会社有明共栄（不二ライトメタル内）</t>
  </si>
  <si>
    <t>セブンイレブン南関小原店</t>
  </si>
  <si>
    <t>ビッグオーク</t>
  </si>
  <si>
    <t>松岡商会</t>
  </si>
  <si>
    <t>有限会社　フードサポート</t>
  </si>
  <si>
    <t>郁チャン漬</t>
  </si>
  <si>
    <t>やまもも</t>
  </si>
  <si>
    <t>オークカフェ</t>
  </si>
  <si>
    <t>(株)LIXIL有明工場　事務棟食堂</t>
  </si>
  <si>
    <t>(株)LIXIL有明工場　ビル加工工場休憩所①</t>
  </si>
  <si>
    <t>(株)LIXIL有明工場　ビル加工場休憩所②</t>
  </si>
  <si>
    <t>(株)LIXIL有明工場　物流センター屋外休憩所①</t>
  </si>
  <si>
    <t>(株)LIXIL有明工場　物流センター屋外②</t>
  </si>
  <si>
    <t>(株)LIXIL有明工場　住宅ビル加工工場</t>
  </si>
  <si>
    <t>(株)LIXIL有明工場　押出付属棟</t>
  </si>
  <si>
    <t>オーガニックキッチン　アズキ</t>
  </si>
  <si>
    <t>カフェ　テラス　マイアミ</t>
  </si>
  <si>
    <t>商店ＣＡＦＥ</t>
  </si>
  <si>
    <t>樹あじ川</t>
  </si>
  <si>
    <t>中九州カントリー倶楽部</t>
  </si>
  <si>
    <t>稲佐すし惣菜</t>
  </si>
  <si>
    <t>レストラン松風</t>
  </si>
  <si>
    <t>寿し丁</t>
  </si>
  <si>
    <t>熊本の味　味っ子</t>
  </si>
  <si>
    <t>肥後の茶屋</t>
  </si>
  <si>
    <t>（有）田中彦二商店</t>
  </si>
  <si>
    <t>業務用食材総合卸　寅蔵</t>
  </si>
  <si>
    <t>ダイレックス荒尾店</t>
  </si>
  <si>
    <t>以和貴</t>
  </si>
  <si>
    <t>前菜と和風ステーキ膳</t>
  </si>
  <si>
    <t>ゲームパーラー</t>
  </si>
  <si>
    <t>新宿とんかつデリカさぼてん</t>
  </si>
  <si>
    <t>すたみな太郎　荒尾店</t>
  </si>
  <si>
    <t>とんかつ浜勝　荒尾有明プラザ店</t>
  </si>
  <si>
    <t>荒尾市ふれあい福祉センター</t>
  </si>
  <si>
    <t>農産物加工場</t>
  </si>
  <si>
    <t>株式会社イズミ　ゆめタウン玉名　従業員食堂</t>
  </si>
  <si>
    <t>ＪＲ玉名駅前軒下</t>
  </si>
  <si>
    <t>ＪＲ玉名駅第２ホーム</t>
  </si>
  <si>
    <t>ＪＲ玉名駅待合室</t>
  </si>
  <si>
    <t>お菓子のよね村</t>
  </si>
  <si>
    <t>肥後の万十</t>
  </si>
  <si>
    <t>モミジ食品</t>
  </si>
  <si>
    <t>肉の大吉</t>
  </si>
  <si>
    <t>Ｒ　ＤＡＩＵＮ</t>
  </si>
  <si>
    <t>庄屋ゆめタウン玉名店</t>
  </si>
  <si>
    <t>レストラン　ハリケーン</t>
  </si>
  <si>
    <t>珈琲館蔵</t>
  </si>
  <si>
    <t>ホテル　セス</t>
  </si>
  <si>
    <t>からあげコロリン荒尾店</t>
  </si>
  <si>
    <t>居酒屋ハルの家</t>
  </si>
  <si>
    <t>JR新玉名駅</t>
  </si>
  <si>
    <t>柳屋茶舗ダイレックス玉名中央店</t>
  </si>
  <si>
    <t>マルエイ岩崎店</t>
  </si>
  <si>
    <t>マルエイ長洲店</t>
  </si>
  <si>
    <t>菊屋本店</t>
  </si>
  <si>
    <t>グリーンコープ荒尾店</t>
  </si>
  <si>
    <t>蔵ぶ三十三</t>
  </si>
  <si>
    <t>肉のたかむく</t>
  </si>
  <si>
    <t>株式会社エム・ケイ・ケミカル　南関工場</t>
  </si>
  <si>
    <t>韓国焼肉　まだん</t>
  </si>
  <si>
    <t>０Ｈ２９６３熊本</t>
  </si>
  <si>
    <t>介護老人保健施設　幸</t>
  </si>
  <si>
    <t>社会福祉法人創友会　特別養護老人ホーム　慈幸苑</t>
  </si>
  <si>
    <t>コアハウス玉名店</t>
  </si>
  <si>
    <t>VEGI－CAFE</t>
  </si>
  <si>
    <t>荒尾こころの郷病院　休憩スペース</t>
  </si>
  <si>
    <t>荒尾こころの郷病院　ロビー</t>
  </si>
  <si>
    <t>カフェ　シャルトン</t>
  </si>
  <si>
    <t>カフェレストランアンドフラワー　イグレック</t>
  </si>
  <si>
    <t>パン工房　あやめ</t>
  </si>
  <si>
    <t>世界のタコ健</t>
  </si>
  <si>
    <t>カラオケ　れもん</t>
  </si>
  <si>
    <t>日本水神株式会社　玉名工場</t>
  </si>
  <si>
    <t>はいから</t>
  </si>
  <si>
    <t>きくがわ商店</t>
  </si>
  <si>
    <t>みえまる屋</t>
  </si>
  <si>
    <t>レストラン　松風</t>
  </si>
  <si>
    <t>博多ソルたこ</t>
  </si>
  <si>
    <t>セブン-イレブン荒尾川登店</t>
  </si>
  <si>
    <t>東製油</t>
  </si>
  <si>
    <t>グリ－ンコ－プ玉名センター</t>
  </si>
  <si>
    <t>うなぎのほりもと</t>
  </si>
  <si>
    <t>スナック　微笑</t>
  </si>
  <si>
    <t>裕</t>
  </si>
  <si>
    <t>モスバーガー玉名店</t>
  </si>
  <si>
    <t>やきとり　大蔵</t>
  </si>
  <si>
    <t>（株）ヒライ岱明店</t>
  </si>
  <si>
    <t>髙本鮮魚店</t>
  </si>
  <si>
    <t>株式会社ヒライ　岱明町高道店</t>
  </si>
  <si>
    <t>大森商店</t>
  </si>
  <si>
    <t>ＪＡ玉名横島支所</t>
  </si>
  <si>
    <t>ＪＡたまな　菊水供給センター</t>
  </si>
  <si>
    <t>三加和温泉　ふるさと交流センター</t>
  </si>
  <si>
    <t>つる兵衛</t>
  </si>
  <si>
    <t>お料理のまえぶち</t>
  </si>
  <si>
    <t>イン茶屋</t>
  </si>
  <si>
    <t>アウト茶屋</t>
  </si>
  <si>
    <t>宝寿司</t>
  </si>
  <si>
    <t>どんどん太郎岱明店</t>
  </si>
  <si>
    <t>有限会社　一德商店</t>
  </si>
  <si>
    <t>（有）クロレラプレット</t>
  </si>
  <si>
    <t>（有）長崎屋</t>
  </si>
  <si>
    <t>ほっともっとグリーンランド通り店</t>
  </si>
  <si>
    <t>セブン-イレブン荒尾東屋形店</t>
  </si>
  <si>
    <t>寺本商店</t>
  </si>
  <si>
    <t>フレッシュ　フード　イモト</t>
  </si>
  <si>
    <t>カラオケ　ＣＬＵＢ　ＤＡＭ　有明プラザ店</t>
  </si>
  <si>
    <t>ファミリーマートグリーンランド通り店</t>
  </si>
  <si>
    <t>九州オーエム㈱</t>
  </si>
  <si>
    <t>モナコパレス　グリーンランド店</t>
  </si>
  <si>
    <t>さかた耳鼻咽喉科クリニック</t>
  </si>
  <si>
    <t>荒尾郵便局</t>
  </si>
  <si>
    <t>玉の湯（吉永牛乳店）</t>
  </si>
  <si>
    <t>玉名工業高校（吉永牛乳店）</t>
  </si>
  <si>
    <t>オレンジレストラン</t>
  </si>
  <si>
    <t>喫茶＆スナック　マドリッド</t>
  </si>
  <si>
    <t>お好み焼、焼そば、鉄板焼、うまかモン</t>
  </si>
  <si>
    <t>唐揚げ専門店　から吉</t>
  </si>
  <si>
    <t>ビストロ・パリジャン</t>
  </si>
  <si>
    <t>うなぎの山口</t>
  </si>
  <si>
    <t>麺酒飯亭よこ田</t>
  </si>
  <si>
    <t>創作厨房　わいん亭</t>
  </si>
  <si>
    <t>居酒屋悟空</t>
  </si>
  <si>
    <t>みずきグループ</t>
  </si>
  <si>
    <t>ごはんどき荒尾店</t>
  </si>
  <si>
    <t>パナソニック(株)　厚生棟１F商談室</t>
  </si>
  <si>
    <t>カフェ・バンカレラ荒尾店</t>
  </si>
  <si>
    <t>カラオケ　花・花</t>
  </si>
  <si>
    <t>秀</t>
  </si>
  <si>
    <t>松月</t>
  </si>
  <si>
    <t>生粉打ちそば処　良久良久</t>
  </si>
  <si>
    <t>寿司　小太鼓</t>
  </si>
  <si>
    <t>有明フェリー　きぼう</t>
  </si>
  <si>
    <t>セブンーイレブン玉東山口店</t>
  </si>
  <si>
    <t>ＣＬＩＣＨE　（クリシェ）</t>
  </si>
  <si>
    <t>Coeur a Coeur</t>
  </si>
  <si>
    <t>一本堂JR玉名駅店</t>
  </si>
  <si>
    <t>平川食堂</t>
  </si>
  <si>
    <t>La　Reine　Alice</t>
  </si>
  <si>
    <t>グリ－ンマ－ト</t>
  </si>
  <si>
    <t>サンバード</t>
  </si>
  <si>
    <t>ホテルブランカ</t>
  </si>
  <si>
    <t>グリーンランド１Ｆホール（ジンギスカン）</t>
  </si>
  <si>
    <t>ホテルヴェルデ日本料理「小岱」</t>
  </si>
  <si>
    <t>洋食レストランフォンタ－ナ</t>
  </si>
  <si>
    <t>カフェ＆バーグリーンスター</t>
  </si>
  <si>
    <t>赤い風船</t>
  </si>
  <si>
    <t>ホテルヴェルデ　リストランテ「トレヴィ」</t>
  </si>
  <si>
    <t>キャンディハウス</t>
  </si>
  <si>
    <t>ドリームハウス</t>
  </si>
  <si>
    <t>ホテルヴェルデ</t>
  </si>
  <si>
    <t>ホテルヴェルデ　日本料理　「小岱」</t>
  </si>
  <si>
    <t>フィストラ</t>
  </si>
  <si>
    <t>小北商店</t>
  </si>
  <si>
    <t>グーグー</t>
  </si>
  <si>
    <t>有明髙等学校　学生食堂</t>
  </si>
  <si>
    <t>TOMO'Sキッチン</t>
  </si>
  <si>
    <t>炙処　彩</t>
  </si>
  <si>
    <t>株式会社アグリスＧＱ</t>
  </si>
  <si>
    <t>ＨＩＫＥ</t>
  </si>
  <si>
    <t>HIKE</t>
  </si>
  <si>
    <t>どんどん太郎荒尾店</t>
  </si>
  <si>
    <t>ヒライ　荒尾店</t>
  </si>
  <si>
    <t>司ロイヤルホテル２Ｆ</t>
  </si>
  <si>
    <t>魚処　きむら</t>
  </si>
  <si>
    <t>スナック　クリゲ</t>
  </si>
  <si>
    <t>こかげ</t>
  </si>
  <si>
    <t>茶の間</t>
  </si>
  <si>
    <t>酒処　立願寺村</t>
  </si>
  <si>
    <t>スナックキャニオン</t>
  </si>
  <si>
    <t>株式会社マルエイ築地店</t>
  </si>
  <si>
    <t>（有）平田商店</t>
  </si>
  <si>
    <t>司ボウル玉名</t>
  </si>
  <si>
    <t>お菓子の香梅　玉名店</t>
  </si>
  <si>
    <t>石本豆腐店</t>
  </si>
  <si>
    <t>村上総合食品</t>
  </si>
  <si>
    <t>第一工場</t>
  </si>
  <si>
    <t>第二工場　１階</t>
  </si>
  <si>
    <t>第二工場　２階</t>
  </si>
  <si>
    <t>まるまん食品</t>
  </si>
  <si>
    <t>新みつや荒尾本店</t>
  </si>
  <si>
    <t>株式会社うちだ屋　荒尾店</t>
  </si>
  <si>
    <t>玲佳</t>
  </si>
  <si>
    <t>スパイスコットンＤＵＥ</t>
  </si>
  <si>
    <t>かめ屋</t>
  </si>
  <si>
    <t>（有）寿司大関</t>
  </si>
  <si>
    <t>トロカデロ</t>
  </si>
  <si>
    <t>魚萬</t>
  </si>
  <si>
    <t>瀬﨑商店</t>
  </si>
  <si>
    <t>おもちゃのオオノ</t>
  </si>
  <si>
    <t>荒尾中央病院</t>
  </si>
  <si>
    <t>パスカワールドグリーンランド店２Ｆ</t>
  </si>
  <si>
    <t>玉名病院</t>
  </si>
  <si>
    <t>マルハン荒尾店（店内スロット側パック）</t>
  </si>
  <si>
    <t>専修大学玉名高等学校　校舎（明治パック）</t>
  </si>
  <si>
    <t>悠紀会病院</t>
  </si>
  <si>
    <t>上村佃煮製造業</t>
  </si>
  <si>
    <t>おばんざいの店　ゆずる</t>
  </si>
  <si>
    <t>（株）マルキョウ玉名店　幸楽寿し</t>
  </si>
  <si>
    <t>（株）マルキョウ玉名店　菜の華</t>
  </si>
  <si>
    <t>濱﨑海産</t>
  </si>
  <si>
    <t>新居商店</t>
  </si>
  <si>
    <t>リカーショップ田上</t>
  </si>
  <si>
    <t>宇佐商店</t>
  </si>
  <si>
    <t>牛島商店</t>
  </si>
  <si>
    <t>磯田酒店</t>
  </si>
  <si>
    <t>風月</t>
  </si>
  <si>
    <t>味処　与太郎</t>
  </si>
  <si>
    <t>Hitz総合サービス株式会社熊本支店Hitz本館食堂</t>
  </si>
  <si>
    <t>可徳商店</t>
  </si>
  <si>
    <t>㈱ブリジストンＥＭＫ食堂</t>
  </si>
  <si>
    <t>和楽荘</t>
  </si>
  <si>
    <t>有富商店</t>
  </si>
  <si>
    <t>特別養護老人ホーム　さくら苑</t>
  </si>
  <si>
    <t>ジョープレゼッツ</t>
  </si>
  <si>
    <t>たまきな荘</t>
  </si>
  <si>
    <t>ホテルしらさぎ　大浴場前</t>
  </si>
  <si>
    <t>有明高専寮</t>
  </si>
  <si>
    <t>有限会社　竹水苑</t>
  </si>
  <si>
    <t>ワインフ－ドひさや</t>
  </si>
  <si>
    <t>中坂商店</t>
  </si>
  <si>
    <t>朝市の会</t>
  </si>
  <si>
    <t>内野海産（株）清源寺営業所</t>
  </si>
  <si>
    <t>ひふみ亭</t>
  </si>
  <si>
    <t>和麺　ほん田</t>
  </si>
  <si>
    <t>竜瀬</t>
  </si>
  <si>
    <t>ふれあいの丘　交流センター</t>
  </si>
  <si>
    <t>味千ラーメン　菊水店</t>
  </si>
  <si>
    <t>ｉｆ（イフ）</t>
  </si>
  <si>
    <t>タコヤキなべちゃん</t>
  </si>
  <si>
    <t>多機能型施設るぴなす</t>
  </si>
  <si>
    <t>おっぺしゃん工房</t>
  </si>
  <si>
    <t>第一倉庫</t>
  </si>
  <si>
    <t>二幸製パン</t>
  </si>
  <si>
    <t>南関食品</t>
  </si>
  <si>
    <t>古川商店</t>
  </si>
  <si>
    <t>株式会社　丸美屋南関工場</t>
  </si>
  <si>
    <t>有限会社　やさい畑</t>
  </si>
  <si>
    <t>河野商店</t>
  </si>
  <si>
    <t>坂西商店</t>
  </si>
  <si>
    <t>津留酒店</t>
  </si>
  <si>
    <t>清田商店</t>
  </si>
  <si>
    <t>かあちゃん弁当</t>
  </si>
  <si>
    <t>木村　商店</t>
  </si>
  <si>
    <t>エイティー九州株式会社</t>
  </si>
  <si>
    <t>エイティー九州㈱鋳造工場外休憩所</t>
  </si>
  <si>
    <t>エイティー九州㈱食堂（厚生棟）</t>
  </si>
  <si>
    <t>エイティー九州㈱保全工場休憩所</t>
  </si>
  <si>
    <t>エイティー九州㈱加工場休憩所</t>
  </si>
  <si>
    <t>蒲池精肉店</t>
  </si>
  <si>
    <t>ピーターショップ花見</t>
  </si>
  <si>
    <t>桃苑</t>
  </si>
  <si>
    <t>たまな　フラワーパーク</t>
  </si>
  <si>
    <t>玉龍ラーメン</t>
  </si>
  <si>
    <t>THE PARK</t>
  </si>
  <si>
    <t>PALM TREE</t>
  </si>
  <si>
    <t>玉名の牡蠣小屋</t>
  </si>
  <si>
    <t>夢屋台</t>
  </si>
  <si>
    <t>鶏っきぃ</t>
  </si>
  <si>
    <t>９０５号室</t>
  </si>
  <si>
    <t>Ｒｏｓｅ</t>
  </si>
  <si>
    <t>よつやま　ファミリーショップ</t>
  </si>
  <si>
    <t>島野鮮魚</t>
  </si>
  <si>
    <t>ユーマートトクナガ　とくし丸２号車</t>
  </si>
  <si>
    <t>荒尾　オリーブ</t>
  </si>
  <si>
    <t>たちばな</t>
  </si>
  <si>
    <t>ファミリーマート　ドラッグイレブン玉名店</t>
  </si>
  <si>
    <t>ファミリーマートドラッグイレブン玉名店</t>
  </si>
  <si>
    <t>ローソン玉名築地店</t>
  </si>
  <si>
    <t>わくわくショッピング</t>
  </si>
  <si>
    <t>ローソン玉名玉東木葉店</t>
  </si>
  <si>
    <t>ローソン玉名南関関東店</t>
  </si>
  <si>
    <t>（株）LIXIL有明工場　押出工場</t>
  </si>
  <si>
    <t>タビジ　－Kitchen ｱﾝﾄﾞ Bar－</t>
  </si>
  <si>
    <t>カラオケ　５５</t>
  </si>
  <si>
    <t>エスカフェ</t>
  </si>
  <si>
    <t>ローソン荒尾上井手店</t>
  </si>
  <si>
    <t>中華厨房美味</t>
  </si>
  <si>
    <t>ファ－ム徳山</t>
  </si>
  <si>
    <t>中川うなぎ</t>
  </si>
  <si>
    <t>ホテルしらさぎ　売店</t>
  </si>
  <si>
    <t>セブンイレブン玉名岩崎店</t>
  </si>
  <si>
    <t>Ａマート大浜</t>
  </si>
  <si>
    <t>牧青果店</t>
  </si>
  <si>
    <t>株式会社マルエイ　伊倉店</t>
  </si>
  <si>
    <t>アニヴェルセール</t>
  </si>
  <si>
    <t>アップルハウス</t>
  </si>
  <si>
    <t>奴本店</t>
  </si>
  <si>
    <t>居酒屋　山かつ</t>
  </si>
  <si>
    <t>果夢樹</t>
  </si>
  <si>
    <t>居酒屋　けちんぼう</t>
  </si>
  <si>
    <t>ファミリー焼肉　大門</t>
  </si>
  <si>
    <t>味福</t>
  </si>
  <si>
    <t>八芳園</t>
  </si>
  <si>
    <t>PuB　NEW　OTTOTTO</t>
  </si>
  <si>
    <t>喜久屋製菓舗</t>
  </si>
  <si>
    <t>まつり屋</t>
  </si>
  <si>
    <t>（株）キングミート販売玉名店</t>
  </si>
  <si>
    <t>嶋添酒店</t>
  </si>
  <si>
    <t>美感遊創</t>
  </si>
  <si>
    <t>玉名ＰＡ上り線</t>
  </si>
  <si>
    <t>玉名ＰＡ下り線</t>
  </si>
  <si>
    <t>猿渡揚げ物店</t>
  </si>
  <si>
    <t>和水町立病院内売店ショップ　しもかわ</t>
  </si>
  <si>
    <t>片山製麺</t>
  </si>
  <si>
    <t>焼き菓子店　ひつじ</t>
  </si>
  <si>
    <t>ぱんのわ</t>
  </si>
  <si>
    <t>うえだ屋</t>
  </si>
  <si>
    <t>からあげ亭</t>
  </si>
  <si>
    <t>古酒屋</t>
  </si>
  <si>
    <t>蘖</t>
  </si>
  <si>
    <t>ファミリーマート　サンロード菊水店</t>
  </si>
  <si>
    <t>エイティー九州（株）</t>
  </si>
  <si>
    <t>大城精肉店</t>
  </si>
  <si>
    <t>やきとり　昇</t>
  </si>
  <si>
    <t>ふじや</t>
  </si>
  <si>
    <t>Soba Cafe Le Poulailler</t>
  </si>
  <si>
    <t>旬彩あみ屋</t>
  </si>
  <si>
    <t>寿食堂</t>
  </si>
  <si>
    <t>食事の店　とみた</t>
  </si>
  <si>
    <t>松田海産</t>
  </si>
  <si>
    <t>中山食料品店</t>
  </si>
  <si>
    <t>野ばら焼肉</t>
  </si>
  <si>
    <t>寿司松</t>
  </si>
  <si>
    <t>アラベスク</t>
  </si>
  <si>
    <t>ビジネス旅館梅崎</t>
  </si>
  <si>
    <t>BROWN</t>
  </si>
  <si>
    <t>ばじる亭</t>
  </si>
  <si>
    <t>山口うなぎ屋</t>
  </si>
  <si>
    <t>Hitz総合サービス株式会社熊本支店給食部センター</t>
  </si>
  <si>
    <t>Hitz総合サービス株式会社熊本支店給食部第１ハウス</t>
  </si>
  <si>
    <t>Hitz総合サービス株式会社熊本支店給食部第２ハウス</t>
  </si>
  <si>
    <t>Hitz総合サービス株式会社熊本支店給食部第３ハウス</t>
  </si>
  <si>
    <t>Hitz総合サービス株式会社熊本支店給食部本館</t>
  </si>
  <si>
    <t>Calcutta　Cafe</t>
  </si>
  <si>
    <t>トッパンパックス（株）A棟２F</t>
  </si>
  <si>
    <t>まごころ弁当　玉名店</t>
  </si>
  <si>
    <t>社会福祉法人若葉会　指定就労継続支援Ｂ型事業若葉作業所</t>
  </si>
  <si>
    <t>荒尾漁協直売店</t>
  </si>
  <si>
    <t>ふれあい朝市</t>
  </si>
  <si>
    <t>宮村海産</t>
  </si>
  <si>
    <t>五木食品株式会社　荒尾工場</t>
  </si>
  <si>
    <t>スーパードラッグコスモス　長洲店</t>
  </si>
  <si>
    <t>九州コンパス凸事業所</t>
  </si>
  <si>
    <t>（株）ブリヂストン熊本工場ＮＯ．３</t>
  </si>
  <si>
    <t>平田肉店</t>
  </si>
  <si>
    <t>ダイソー　イオンタウン荒尾店</t>
  </si>
  <si>
    <t>ダイソー　熊本荒尾店</t>
  </si>
  <si>
    <t>さかもと</t>
  </si>
  <si>
    <t>（株）マルエイ　六栄店</t>
  </si>
  <si>
    <t>セブン‐イレブン和水町江田店</t>
  </si>
  <si>
    <t>森永宅配センター荒尾</t>
  </si>
  <si>
    <t>ダイソー熊本玉名岱明店</t>
  </si>
  <si>
    <t>しまべーぐる</t>
  </si>
  <si>
    <t>大同食品</t>
  </si>
  <si>
    <t>ゆめタウン玉名</t>
  </si>
  <si>
    <t>cafe稲の声（voice of rice）</t>
  </si>
  <si>
    <t>シルバーカンパニー</t>
  </si>
  <si>
    <t>ちとせ庵</t>
  </si>
  <si>
    <t>リバーサイド</t>
  </si>
  <si>
    <t>王様サンド</t>
  </si>
  <si>
    <t>エイティ―九州株式会社</t>
  </si>
  <si>
    <t>ふれあいキッチン</t>
  </si>
  <si>
    <t>PIZZAREVO KITCHEN CAR</t>
  </si>
  <si>
    <t>ワタミの宅食熊本玉名営業所</t>
  </si>
  <si>
    <t>ワタミの宅食熊本荒尾営業所</t>
  </si>
  <si>
    <t>ジャンボ</t>
  </si>
  <si>
    <t>nui.</t>
  </si>
  <si>
    <t>ピザーラ　おとどけ２２号</t>
  </si>
  <si>
    <t>Ciel</t>
  </si>
  <si>
    <t>熊本三菱自動車販売(株)玉名店</t>
  </si>
  <si>
    <t>鶏笑　朝倉店</t>
  </si>
  <si>
    <t>大三ミート　グリーンランド店</t>
  </si>
  <si>
    <t>中王ラーメン</t>
  </si>
  <si>
    <t>いだてん号</t>
  </si>
  <si>
    <t>柳屋茶舗</t>
  </si>
  <si>
    <t>雪の糸素麺</t>
  </si>
  <si>
    <t>おふくろの味てんすい</t>
  </si>
  <si>
    <t>ＱｕａＴＴｒｏＶａｇｅｅＮａ（クワトロバジーナ）</t>
  </si>
  <si>
    <t>平見食品</t>
  </si>
  <si>
    <t>大浜加工場</t>
  </si>
  <si>
    <t>MaNa KEBAB</t>
  </si>
  <si>
    <t>花</t>
  </si>
  <si>
    <t>キッチン３７８</t>
  </si>
  <si>
    <t>ドラッグストアモリ　荒尾店</t>
  </si>
  <si>
    <t>ドラッグストアモリ　荒尾駅前店</t>
  </si>
  <si>
    <t>ドラッグストア　モリ　荒尾店</t>
  </si>
  <si>
    <t>ひえしまさんち</t>
  </si>
  <si>
    <t>徳永万十店</t>
  </si>
  <si>
    <t>ＭＡＥＨＩＲＯ</t>
  </si>
  <si>
    <t>オーム牛乳荒尾販売所</t>
  </si>
  <si>
    <t>セブンイレブン荒尾四ツ山２丁目店</t>
  </si>
  <si>
    <t>長洲ミルクセンター</t>
  </si>
  <si>
    <t>稗島珈琲店</t>
  </si>
  <si>
    <t>松尾製麺</t>
  </si>
  <si>
    <t>大三ミート産業（株）</t>
  </si>
  <si>
    <t>株式会社丸美屋菊水工場</t>
  </si>
  <si>
    <t>小林みそ</t>
  </si>
  <si>
    <t>みかわ温泉ふるさと交流センター四季彩ダイニング花菜ゆら</t>
  </si>
  <si>
    <t>ものがたりＪＡＰＡＮ天水工場</t>
  </si>
  <si>
    <t>なごみ亭</t>
  </si>
  <si>
    <t>居酒屋　?家</t>
  </si>
  <si>
    <t>たんぽぽ（小岱山薬草の会）</t>
  </si>
  <si>
    <t>Ａ　ＲＥＢＯＵＲＳ</t>
  </si>
  <si>
    <t>花いち</t>
  </si>
  <si>
    <t>ハートアンドハート</t>
  </si>
  <si>
    <t>番屋</t>
  </si>
  <si>
    <t>マクドナルド有明プラザ店</t>
  </si>
  <si>
    <t>マクドナルド　玉名店</t>
  </si>
  <si>
    <t>スローフードの店品川</t>
  </si>
  <si>
    <t>ファミリーマート玉名築地店</t>
  </si>
  <si>
    <t>創作和食　ダイニング善</t>
  </si>
  <si>
    <t>Lounge Artist</t>
  </si>
  <si>
    <t>肉の坂商</t>
  </si>
  <si>
    <t>有明成仁病院売店</t>
  </si>
  <si>
    <t>明治牛乳高瀬販売所</t>
  </si>
  <si>
    <t>アジル(株)乳製品部</t>
  </si>
  <si>
    <t>井田製菓</t>
  </si>
  <si>
    <t>株式会社　丸美屋菊水工場</t>
  </si>
  <si>
    <t>彩彩</t>
  </si>
  <si>
    <t>きらめき加工所</t>
  </si>
  <si>
    <t>安心留のつけもの</t>
  </si>
  <si>
    <t>（株）もち吉　玉名店</t>
  </si>
  <si>
    <t>奥之院売店</t>
  </si>
  <si>
    <t>専大玉名高校食堂</t>
  </si>
  <si>
    <t>株式会社マルエイ横島店</t>
  </si>
  <si>
    <t>ドラッグコスモス原万田店</t>
  </si>
  <si>
    <t>美健料理屋　禅</t>
  </si>
  <si>
    <t>ぷらcocoキッチン</t>
  </si>
  <si>
    <t>髙尾工房</t>
  </si>
  <si>
    <t>くまもと本田農産</t>
  </si>
  <si>
    <t>四季菜</t>
  </si>
  <si>
    <t>肥後ッ子</t>
  </si>
  <si>
    <t>ときめき食彩</t>
  </si>
  <si>
    <t>居酒屋　鳥ぎん</t>
  </si>
  <si>
    <t>ホテルロワ－ル</t>
  </si>
  <si>
    <t>ウエスト　荒尾店</t>
  </si>
  <si>
    <t>かまどか</t>
  </si>
  <si>
    <t>ＳＨＩＤＡＫＡ</t>
  </si>
  <si>
    <t>げんき家グループ</t>
  </si>
  <si>
    <t>セブンイレブン荒尾山の手店</t>
  </si>
  <si>
    <t>やきとり竜鳳１３１５</t>
  </si>
  <si>
    <t>ジョイフル熊本長洲店</t>
  </si>
  <si>
    <t>ジョイフル荒尾宮内店</t>
  </si>
  <si>
    <t>ジョイフル熊本菊水店</t>
  </si>
  <si>
    <t>ジョイフル熊本玉名店</t>
  </si>
  <si>
    <t>ファミリーレストランジョイフル荒尾店</t>
  </si>
  <si>
    <t>キング　ケバブ</t>
  </si>
  <si>
    <t>キングケバブ</t>
  </si>
  <si>
    <t>荒尾市役所</t>
  </si>
  <si>
    <t>焼き鳥　テラちゃん</t>
  </si>
  <si>
    <t>マルハン荒尾店</t>
  </si>
  <si>
    <t>錆猫食堂</t>
  </si>
  <si>
    <t>せきの里</t>
  </si>
  <si>
    <t>旬彩ＳＯＢＡ常次郎庵</t>
  </si>
  <si>
    <t>九州オーエム株式会社</t>
  </si>
  <si>
    <t>玉名白梅学園　自販機コーナー</t>
  </si>
  <si>
    <t>白梅学園　白梅寮</t>
  </si>
  <si>
    <t>やきとり竜鳳１５７０</t>
  </si>
  <si>
    <t>旬彩SOBA常次郎庵</t>
  </si>
  <si>
    <t>（株）有明共栄</t>
  </si>
  <si>
    <t>いのした</t>
  </si>
  <si>
    <t>スナック　レディ－</t>
  </si>
  <si>
    <t>荒尾モランボン</t>
  </si>
  <si>
    <t>食事処　たけだ</t>
  </si>
  <si>
    <t>お結び８８</t>
  </si>
  <si>
    <t>フルーツサンド　cocolon</t>
  </si>
  <si>
    <t>（株）スズキ自販熊本　玉名店</t>
  </si>
  <si>
    <t>（株）スズキ自販熊本　荒尾店</t>
  </si>
  <si>
    <t>ファミリーマート荒尾本井手店</t>
  </si>
  <si>
    <t>なっちゃん</t>
  </si>
  <si>
    <t>ホテル　リバ－サイドステ－ジ</t>
  </si>
  <si>
    <t>居酒屋カラオケ　夢えのぐ</t>
  </si>
  <si>
    <t>ピザ＆カフェ　ボーイ</t>
  </si>
  <si>
    <t>Kamada　Farmカマダ　ファーム</t>
  </si>
  <si>
    <t>潮湯センター海老屋</t>
  </si>
  <si>
    <t>カレーショップ　Ｌ－Ａ</t>
  </si>
  <si>
    <t>花の香酒造　株式会社</t>
  </si>
  <si>
    <t>松嶋精肉店</t>
  </si>
  <si>
    <t>エミファーム</t>
  </si>
  <si>
    <t>ワイン酒場オーノ</t>
  </si>
  <si>
    <t>クルーチ</t>
  </si>
  <si>
    <t>天助</t>
  </si>
  <si>
    <t>博多屋台　桃源郷</t>
  </si>
  <si>
    <t>イタリアンレストラン　CALMA</t>
  </si>
  <si>
    <t>自然食カフェ＆ショップ旬</t>
  </si>
  <si>
    <t>サトヤマカンパニー</t>
  </si>
  <si>
    <t>ローズプランニング</t>
  </si>
  <si>
    <t>しゃぶしゃぶ・寿司・カニ食べ放題　しゃぶ厘</t>
  </si>
  <si>
    <t>おとどけキッチン</t>
  </si>
  <si>
    <t>うまか亭総本舗</t>
  </si>
  <si>
    <t>ミニチャルメラ号</t>
  </si>
  <si>
    <t>くうかい　荒尾店</t>
  </si>
  <si>
    <t>グリーンおばさんのお菓子工房</t>
  </si>
  <si>
    <t>ロコマート</t>
  </si>
  <si>
    <t>浜崎海産</t>
  </si>
  <si>
    <t>都乃郷</t>
  </si>
  <si>
    <t>ファミリーマート荒尾西原町店</t>
  </si>
  <si>
    <t>まちの駅　ゆたーっと</t>
  </si>
  <si>
    <t>Ｙショップ　ヤハタ</t>
  </si>
  <si>
    <t>健康の家</t>
  </si>
  <si>
    <t>ヒナタカフェ</t>
  </si>
  <si>
    <t>山下屋</t>
  </si>
  <si>
    <t>(有)村中酒店</t>
  </si>
  <si>
    <t>深草商店</t>
  </si>
  <si>
    <t>コンビニエンスあらのお</t>
  </si>
  <si>
    <t>熊本ヤクルト（株）玉名センタ－</t>
  </si>
  <si>
    <t>ローソン玉名天水部田見店</t>
  </si>
  <si>
    <t>とみたや</t>
  </si>
  <si>
    <t>どんどん太郎　岱明町高道店</t>
  </si>
  <si>
    <t>ＲＥＬＩＥＵＲ（ルリユール）</t>
  </si>
  <si>
    <t>裏乃カフェ</t>
  </si>
  <si>
    <t>展作</t>
  </si>
  <si>
    <t>玉名温泉元湯ひきの荘</t>
  </si>
  <si>
    <t>喜（よろこび）</t>
  </si>
  <si>
    <t>株式会社菊水ロマン館①</t>
  </si>
  <si>
    <t>ガスト玉名店</t>
  </si>
  <si>
    <t>カレーハウスCoCo壱番屋　熊本玉名店</t>
  </si>
  <si>
    <t>森山牛乳販売店</t>
  </si>
  <si>
    <t>JA玉名農産物直売所　i-きらめき築山店</t>
  </si>
  <si>
    <t>三嶋弁当</t>
  </si>
  <si>
    <t>たちばな　かおる</t>
  </si>
  <si>
    <t>喫茶カラオケ　マイステージ</t>
  </si>
  <si>
    <t>餅屋　白うさぎ</t>
  </si>
  <si>
    <t>花立加工</t>
  </si>
  <si>
    <t>猿渡商店</t>
  </si>
  <si>
    <t>やきとり　串王</t>
  </si>
  <si>
    <t>らん太郎</t>
  </si>
  <si>
    <t>アンジェ</t>
  </si>
  <si>
    <t>ベリーズ</t>
  </si>
  <si>
    <t>パームテラス</t>
  </si>
  <si>
    <t>スパイス</t>
  </si>
  <si>
    <t>串焼き　新大</t>
  </si>
  <si>
    <t>ラヴィアンシェリー　ヴィラクラシック</t>
  </si>
  <si>
    <t>ラヴィアンシェリー　ヴィラスイート</t>
  </si>
  <si>
    <t>ラウンジ響</t>
  </si>
  <si>
    <t>右田柑橘</t>
  </si>
  <si>
    <t>Ｈａ?Ｌ　　Ｂ??Ｌ　　（ハル　ボール）</t>
  </si>
  <si>
    <t>凪coffee</t>
  </si>
  <si>
    <t>精粋園事業所</t>
  </si>
  <si>
    <t>東　茶舗</t>
  </si>
  <si>
    <t>ワインフード　ひさや</t>
  </si>
  <si>
    <t>おふくろキッチン</t>
  </si>
  <si>
    <t>あおいの花</t>
  </si>
  <si>
    <t>(株)LIXIL有明工場　表面処理工場</t>
  </si>
  <si>
    <t>(株)LIXIL有明工場　材料事務所棟裏</t>
  </si>
  <si>
    <t>(株)LIXIL有明工場　鋳造工場</t>
  </si>
  <si>
    <t>セブンイレブンKOYOくまもと県北病院店</t>
  </si>
  <si>
    <t>瑠璃ズキッチン</t>
  </si>
  <si>
    <t>ほっかほっか亭荒尾市役所前店</t>
  </si>
  <si>
    <t>有明フェリー振興（株）第１待合室</t>
  </si>
  <si>
    <t>ジャパンマリンユナイテッド（株）有明工場第２ハウス</t>
  </si>
  <si>
    <t>セブンイレブン荒尾蔵満店</t>
  </si>
  <si>
    <t>楽園</t>
  </si>
  <si>
    <t>医療法人洗心会　介護老人保健施設　慈眼苑</t>
  </si>
  <si>
    <t>くまもと県北病院</t>
  </si>
  <si>
    <t>くまもと県北病院事業所</t>
  </si>
  <si>
    <t>洋食とお酒の店　ARBOS</t>
  </si>
  <si>
    <t>コラッジョ</t>
  </si>
  <si>
    <t>エーム３６５１</t>
  </si>
  <si>
    <t>移動スーパーとくし丸　1号車</t>
  </si>
  <si>
    <t>海老屋</t>
  </si>
  <si>
    <t>業務スーパー玉名店</t>
  </si>
  <si>
    <t>幸</t>
  </si>
  <si>
    <t>TOBIKATAYA</t>
  </si>
  <si>
    <t>院内保育所はぴすく</t>
  </si>
  <si>
    <t>虎之助</t>
  </si>
  <si>
    <t>焼鳥　十両</t>
  </si>
  <si>
    <t>揃-ZORO-</t>
  </si>
  <si>
    <t>ごんべぇの館</t>
  </si>
  <si>
    <t>きくすいの里</t>
  </si>
  <si>
    <t>いっきゅう</t>
  </si>
  <si>
    <t>スナック　糸</t>
  </si>
  <si>
    <t>糀屋</t>
  </si>
  <si>
    <t>株式会社熊本セーフティベジフル</t>
  </si>
  <si>
    <t>生活彩家　荒尾市民病院店</t>
  </si>
  <si>
    <t>マルエイ玉東店</t>
  </si>
  <si>
    <t>羊肉専門店　ジンギスカン　いろ葉</t>
  </si>
  <si>
    <t>エニタイムフィットネス玉名店</t>
  </si>
  <si>
    <t>創作和食ダイニング　善</t>
  </si>
  <si>
    <t>乳製品製造処　風の丘</t>
  </si>
  <si>
    <t>炭火焼き　とりひろ</t>
  </si>
  <si>
    <t>10 carat</t>
  </si>
  <si>
    <t>Lucky Box</t>
  </si>
  <si>
    <t>酵素玄米研究所たまな</t>
  </si>
  <si>
    <t>南関関所村</t>
  </si>
  <si>
    <t>ジョーのからあげ</t>
  </si>
  <si>
    <t>サンライズ</t>
  </si>
  <si>
    <t>パンの杏樹</t>
  </si>
  <si>
    <t>創作和食ダイニング善</t>
  </si>
  <si>
    <t>もんちっ家</t>
  </si>
  <si>
    <t>夘野木商店</t>
  </si>
  <si>
    <t>ドラッグセイムス菊水江田店</t>
  </si>
  <si>
    <t>ドラッグセイムス玉名伊倉店</t>
  </si>
  <si>
    <t>wakataco</t>
  </si>
  <si>
    <t>WAKABA</t>
  </si>
  <si>
    <t>ミルクセンター荒尾</t>
  </si>
  <si>
    <t>まるちゅう</t>
  </si>
  <si>
    <t>古庄胃腸科・内科</t>
  </si>
  <si>
    <t>玉東町共同調理場</t>
  </si>
  <si>
    <t>和水町立病院</t>
  </si>
  <si>
    <t>BAR　AKi</t>
  </si>
  <si>
    <t>４７６６３事業所</t>
  </si>
  <si>
    <t>いしかわ産婦人科</t>
  </si>
  <si>
    <t>玉カフェ</t>
  </si>
  <si>
    <t>LAGOM　Chiffon</t>
  </si>
  <si>
    <t>DARUMA</t>
  </si>
  <si>
    <t>小田整形外科医院</t>
  </si>
  <si>
    <t>ライフケア</t>
  </si>
  <si>
    <t>西整形外科医院</t>
  </si>
  <si>
    <t>西良文医院</t>
  </si>
  <si>
    <t>有明工業高等専門学校</t>
  </si>
  <si>
    <t>岱明学校給食センター</t>
  </si>
  <si>
    <t>天水学校給食センター</t>
  </si>
  <si>
    <t>玉名中央学校給食センター</t>
  </si>
  <si>
    <t>エーム３６４９</t>
  </si>
  <si>
    <t>目野果実直売所</t>
  </si>
  <si>
    <t>炭火焼　さいびや</t>
  </si>
  <si>
    <t>株式会社ローカル　玉東支店</t>
  </si>
  <si>
    <t>お好み焼　どんどん亭</t>
  </si>
  <si>
    <t>わいわいよこしま</t>
  </si>
  <si>
    <t>フェリーチェ</t>
  </si>
  <si>
    <t>玉名ラブホテル　ワオッ！！ パートツー</t>
  </si>
  <si>
    <t>マルエイ　天水店</t>
  </si>
  <si>
    <t>焼鳥　居酒屋　花串</t>
  </si>
  <si>
    <t>味の郷　　小岱</t>
  </si>
  <si>
    <t>薬菜ダイニング喰堂</t>
  </si>
  <si>
    <t>０Ｈ１１３４熊本</t>
  </si>
  <si>
    <t>CREATE BAR K</t>
  </si>
  <si>
    <t>ほっともっと玉名築地店</t>
  </si>
  <si>
    <t>ごはん処よこしま</t>
  </si>
  <si>
    <t>ボートチケットショップ長洲売店</t>
  </si>
  <si>
    <t>日本料理　たがみ</t>
  </si>
  <si>
    <t>やっさん家</t>
  </si>
  <si>
    <t>金峰園</t>
  </si>
  <si>
    <t>エコロッジ・ノースロード</t>
  </si>
  <si>
    <t>エコロッジ・サウスロード（Ａ棟）</t>
  </si>
  <si>
    <t>エコロッジ・サウスロード（Ｂ棟）</t>
  </si>
  <si>
    <t>高木食品</t>
  </si>
  <si>
    <t>garden</t>
  </si>
  <si>
    <t>小料理　はち</t>
  </si>
  <si>
    <t>６３９５８ふれあいクリニック</t>
  </si>
  <si>
    <t>６３９６１高橋整形外科</t>
  </si>
  <si>
    <t>６５１７８オレンジヒル小岱</t>
  </si>
  <si>
    <t>６３９５５大塚医院</t>
  </si>
  <si>
    <t>６４１６７荒尾クリニック</t>
  </si>
  <si>
    <t>６３９５６浦田医院</t>
  </si>
  <si>
    <t>６４１６５悠紀会病院</t>
  </si>
  <si>
    <t>Blossom Kitchen</t>
  </si>
  <si>
    <t>すき家２０８号玉名店</t>
  </si>
  <si>
    <t>すき家２０８号荒尾原万田店</t>
  </si>
  <si>
    <t>風工房Ｒ</t>
  </si>
  <si>
    <t>くろだいや</t>
  </si>
  <si>
    <t>焼肉園モランボン　荒尾本店</t>
  </si>
  <si>
    <t>ゆめタウンシティモール</t>
  </si>
  <si>
    <t>BAR　SLOTH</t>
  </si>
  <si>
    <t>ラウンジ　雅</t>
  </si>
  <si>
    <t>菓舖　菊水堂</t>
  </si>
  <si>
    <t>バイキングレストラン　いきいき</t>
  </si>
  <si>
    <t>久吉丸</t>
  </si>
  <si>
    <t>ステーキハウス　モッコス</t>
  </si>
  <si>
    <t>炭火焼鳥　道</t>
  </si>
  <si>
    <t>御食事処　大丸</t>
  </si>
  <si>
    <t>高浜精肉店</t>
  </si>
  <si>
    <t>工房　風の里</t>
  </si>
  <si>
    <t>cafe　Cachetee</t>
  </si>
  <si>
    <t>ケーキショップ亜湖の木</t>
  </si>
  <si>
    <t>よしこ処SEIRYU</t>
  </si>
  <si>
    <t>ミスタードーナツ宇土シティ</t>
  </si>
  <si>
    <t>セブンイレブン宇土城塚店</t>
  </si>
  <si>
    <t>真秀の郷</t>
  </si>
  <si>
    <t>ローソン宇土赤瀬町店</t>
  </si>
  <si>
    <t>ほっともっと宇土店</t>
  </si>
  <si>
    <t>ホテル六花</t>
  </si>
  <si>
    <t>chii　DEＬＩ</t>
  </si>
  <si>
    <t>Little　Farmer’s　BakeryGOTO</t>
  </si>
  <si>
    <t>（株）一休本舗宇土店</t>
  </si>
  <si>
    <t>つつみ</t>
  </si>
  <si>
    <t>藤崎</t>
  </si>
  <si>
    <t>小魚屋（ととや）</t>
  </si>
  <si>
    <t>華々</t>
  </si>
  <si>
    <t>株式会社鳥真</t>
  </si>
  <si>
    <t>（株）日の出屋</t>
  </si>
  <si>
    <t>ワールドカントリー倶楽部レストラン</t>
  </si>
  <si>
    <t>ワールドカントリー倶楽部５番ホール茶店</t>
  </si>
  <si>
    <t>BLUE　PLANET</t>
  </si>
  <si>
    <t>六花苑</t>
  </si>
  <si>
    <t>威風堂々　松橋店</t>
  </si>
  <si>
    <t>ワーキングオフィスきらり</t>
  </si>
  <si>
    <t>居酒屋　ひさご</t>
  </si>
  <si>
    <t>小川食堂</t>
  </si>
  <si>
    <t>オープンハート</t>
  </si>
  <si>
    <t>お散歩カフェ　airisu</t>
  </si>
  <si>
    <t>七星</t>
  </si>
  <si>
    <t>セブンイレブン　宇城松橋久具店</t>
  </si>
  <si>
    <t>かいせん</t>
  </si>
  <si>
    <t>うえば屋</t>
  </si>
  <si>
    <t>肉の本田</t>
  </si>
  <si>
    <t>(株)高木海藻店宇土駅前工場</t>
  </si>
  <si>
    <t>緒方パン</t>
  </si>
  <si>
    <t>丸宮</t>
  </si>
  <si>
    <t>たるたん</t>
  </si>
  <si>
    <t>ぶどう畑の赤い屋根</t>
  </si>
  <si>
    <t>二九月</t>
  </si>
  <si>
    <t>割烹　おくむら</t>
  </si>
  <si>
    <t>仕出し　おくむら</t>
  </si>
  <si>
    <t>スナック彩海（さいか）</t>
  </si>
  <si>
    <t>マヨたこ　宇土店</t>
  </si>
  <si>
    <t>がじゅまるの樹</t>
  </si>
  <si>
    <t>うたどころ蓮</t>
  </si>
  <si>
    <t>どんどん太郎小川店</t>
  </si>
  <si>
    <t>スナックGUCCI　グッチ</t>
  </si>
  <si>
    <t>和食ダイニング四代目　たなか</t>
  </si>
  <si>
    <t>菓子工房　リトルハウス</t>
  </si>
  <si>
    <t>四季彩食　和樂</t>
  </si>
  <si>
    <t>Cafesta</t>
  </si>
  <si>
    <t>Chenelle（シェネル）</t>
  </si>
  <si>
    <t>山小屋カフェ　モンジュール</t>
  </si>
  <si>
    <t>有限会社フーズ・ジョイ　宇土工場</t>
  </si>
  <si>
    <t>がじゅまる</t>
  </si>
  <si>
    <t>中華屋　炒炒</t>
  </si>
  <si>
    <t>ファミリーマート宇城豊福店</t>
  </si>
  <si>
    <t>じゃっき家</t>
  </si>
  <si>
    <t>食卓　mano</t>
  </si>
  <si>
    <t>むすび・宇土</t>
  </si>
  <si>
    <t>居酒屋食房　一膳</t>
  </si>
  <si>
    <t>大蔵</t>
  </si>
  <si>
    <t>もってかえっ亭</t>
  </si>
  <si>
    <t>炭火焼まるしょう</t>
  </si>
  <si>
    <t>利江商店</t>
  </si>
  <si>
    <t>九州大豆食品株式会社　宇土工場</t>
  </si>
  <si>
    <t>菊芋堂</t>
  </si>
  <si>
    <t>田口鮮魚店</t>
  </si>
  <si>
    <t>ナイスバーディ　居酒屋</t>
  </si>
  <si>
    <t>湊鮮魚</t>
  </si>
  <si>
    <t>SAUSAGE　FEST</t>
  </si>
  <si>
    <t>DJ　cafe　＆　Sports　Ｂar　ANAKONDA</t>
  </si>
  <si>
    <t>カラオケ　たから</t>
  </si>
  <si>
    <t>居酒屋　大地</t>
  </si>
  <si>
    <t>夢一番</t>
  </si>
  <si>
    <t>居酒屋　うろこ</t>
  </si>
  <si>
    <t>セブンイレブン宇城きらら１丁目店</t>
  </si>
  <si>
    <t>元気の森かじか</t>
  </si>
  <si>
    <t>ながよし</t>
  </si>
  <si>
    <t>アグリパーク豊野</t>
  </si>
  <si>
    <t>すし錦</t>
  </si>
  <si>
    <t>石田農産</t>
  </si>
  <si>
    <t>萩</t>
  </si>
  <si>
    <t>スナック　　セカンドラブ</t>
  </si>
  <si>
    <t>焼鳥の店　八千代</t>
  </si>
  <si>
    <t>お茶の竹翠園</t>
  </si>
  <si>
    <t>田舎弁当　ままや</t>
  </si>
  <si>
    <t>デイリーヤマザキ　宇城萩尾店</t>
  </si>
  <si>
    <t>Shins　Honey</t>
  </si>
  <si>
    <t>どんこ舟　松橋店</t>
  </si>
  <si>
    <t>やろまい</t>
  </si>
  <si>
    <t>料理屋</t>
  </si>
  <si>
    <t>きねつき石窯パン工房　ぴのきお</t>
  </si>
  <si>
    <t>鮨　割烹　門内</t>
  </si>
  <si>
    <t>セブンイレブン　宇土松山町店</t>
  </si>
  <si>
    <t>創作居酒屋　ほのか</t>
  </si>
  <si>
    <t>有佐スーパー中央店</t>
  </si>
  <si>
    <t>いざか</t>
  </si>
  <si>
    <t>そう菜松ちゃん</t>
  </si>
  <si>
    <t>からあげ聖林（ハリウッド）</t>
  </si>
  <si>
    <t>東丸</t>
  </si>
  <si>
    <t>一顆園</t>
  </si>
  <si>
    <t>狩猟の里</t>
  </si>
  <si>
    <t>エメラルド</t>
  </si>
  <si>
    <t>パブハウス　べア</t>
  </si>
  <si>
    <t>稲耕</t>
  </si>
  <si>
    <t>みさと会</t>
  </si>
  <si>
    <t>としちゃん</t>
  </si>
  <si>
    <t>デイリーヤマザキ宇城曲野店</t>
  </si>
  <si>
    <t>岩本支店</t>
  </si>
  <si>
    <t>Ｖｉａ　ＡＫＡＳＥ海岸</t>
  </si>
  <si>
    <t>彰光堂</t>
  </si>
  <si>
    <t>セブンイレブン　小川江頭店</t>
  </si>
  <si>
    <t>ファミリーマート　松橋曲野店</t>
  </si>
  <si>
    <t>懐水集</t>
  </si>
  <si>
    <t>県立宇土高校寮</t>
  </si>
  <si>
    <t>地鶏食堂　松橋</t>
  </si>
  <si>
    <t>カフェ・モン・レガール</t>
  </si>
  <si>
    <t>NPO法人　スポーツアカデミー熊本宇城</t>
  </si>
  <si>
    <t>おかしの幸</t>
  </si>
  <si>
    <t>へグレンさん</t>
  </si>
  <si>
    <t>宇土センターホテル</t>
  </si>
  <si>
    <t>住宅型有料老人ホームマハロガーデン</t>
  </si>
  <si>
    <t>熊本県くすのき園</t>
  </si>
  <si>
    <t>Lemi-Moru</t>
  </si>
  <si>
    <t>スーパーセンタートライアル宇城店</t>
  </si>
  <si>
    <t>西港明治館</t>
  </si>
  <si>
    <t>ダイニングカフェ　マジョラム</t>
  </si>
  <si>
    <t>まつの木作業所</t>
  </si>
  <si>
    <t>Ｙショップはしぐち</t>
  </si>
  <si>
    <t>マルセイかわもと</t>
  </si>
  <si>
    <t>ファミリーフードありさ　中央店</t>
  </si>
  <si>
    <t>ポニーベーカリー</t>
  </si>
  <si>
    <t>マヨたこ宇土店</t>
  </si>
  <si>
    <t>うまか屋</t>
  </si>
  <si>
    <t>東伸製麺工業</t>
  </si>
  <si>
    <t>ありあけ浜や</t>
  </si>
  <si>
    <t>明日香</t>
  </si>
  <si>
    <t>お台所のお手伝い　なかた</t>
  </si>
  <si>
    <t>安井蒲鉾店（味の安井）</t>
  </si>
  <si>
    <t>ＴＥＬ　Ｍｅ</t>
  </si>
  <si>
    <t>カズ</t>
  </si>
  <si>
    <t>宇土市健康福祉館</t>
  </si>
  <si>
    <t>とりころ亭</t>
  </si>
  <si>
    <t>創作料理　えん</t>
  </si>
  <si>
    <t>マヨたこ　西川店</t>
  </si>
  <si>
    <t>好再来</t>
  </si>
  <si>
    <t>熊本県立豊野少年自然の家</t>
  </si>
  <si>
    <t>シルバーバック松橋店（株）佐々木冷菓</t>
  </si>
  <si>
    <t>にぼらや　宇土店</t>
  </si>
  <si>
    <t>萩原製造所</t>
  </si>
  <si>
    <t>いぶき</t>
  </si>
  <si>
    <t>株式会社　奥村生魚店　そうざい部</t>
  </si>
  <si>
    <t>（株）緒方商店　松橋工場</t>
  </si>
  <si>
    <t>いずみ荘</t>
  </si>
  <si>
    <t>お弁当のふぁんたじぃ</t>
  </si>
  <si>
    <t>のり金</t>
  </si>
  <si>
    <t>吉本水産</t>
  </si>
  <si>
    <t>むすんで　ひらいて　HIヒロセ松橋店</t>
  </si>
  <si>
    <t>SAKODA　ホームファニシングス熊本店</t>
  </si>
  <si>
    <t>畑中そうや</t>
  </si>
  <si>
    <t>旨うま　あいとう</t>
  </si>
  <si>
    <t>Anne</t>
  </si>
  <si>
    <t>ダイニング　ウロコ</t>
  </si>
  <si>
    <t>石段の郷　佐俣の湯</t>
  </si>
  <si>
    <t>カフェ・バー　さらん</t>
  </si>
  <si>
    <t>生鮮直売所　はたけ</t>
  </si>
  <si>
    <t>Tico-'s</t>
  </si>
  <si>
    <t>キャンディ　カァフェ</t>
  </si>
  <si>
    <t>小森ファーム</t>
  </si>
  <si>
    <t>ドライブイン　リーフ</t>
  </si>
  <si>
    <t>さかき</t>
  </si>
  <si>
    <t>岩本農園</t>
  </si>
  <si>
    <t>宝友</t>
  </si>
  <si>
    <t>桝田豆腐店</t>
  </si>
  <si>
    <t>昭和カフェ　銀乃船</t>
  </si>
  <si>
    <t>CAFE　CHIFFON</t>
  </si>
  <si>
    <t>デコイ</t>
  </si>
  <si>
    <t>うたごえ広場　いこい</t>
  </si>
  <si>
    <t>木香館</t>
  </si>
  <si>
    <t>やまめ茶屋</t>
  </si>
  <si>
    <t>ベーカーシェフ　小川店</t>
  </si>
  <si>
    <t>割烹　さかぐち</t>
  </si>
  <si>
    <t>スイーツ工房きこり</t>
  </si>
  <si>
    <t>セブン・イレブン　宇城御領店</t>
  </si>
  <si>
    <t>フレッシュくまい不知火店</t>
  </si>
  <si>
    <t>笑心</t>
  </si>
  <si>
    <t>古民家カフェ　三角西港</t>
  </si>
  <si>
    <t>（株）コメリ宇土店　資材館</t>
  </si>
  <si>
    <t>マルショク松橋駅前店</t>
  </si>
  <si>
    <t>有明荘</t>
  </si>
  <si>
    <t>スナック　Creek（クリーク）</t>
  </si>
  <si>
    <t>四川</t>
  </si>
  <si>
    <t>中津からあげ　とり嘉</t>
  </si>
  <si>
    <t>セブンイレブン宇城松橋南田店</t>
  </si>
  <si>
    <t>宮崎誠昌堂</t>
  </si>
  <si>
    <t>田端商店</t>
  </si>
  <si>
    <t>もみじ庵</t>
  </si>
  <si>
    <t>くりーむトントン円心堂</t>
  </si>
  <si>
    <t>ｈｉｙｏｒｉ　ｃａｆｅ＋（ヒヨリカフェ）</t>
  </si>
  <si>
    <t>安井蒲鉾店</t>
  </si>
  <si>
    <t>砥用食品</t>
  </si>
  <si>
    <t>宮嵜</t>
  </si>
  <si>
    <t>（株）たもつやフーズ</t>
  </si>
  <si>
    <t>韓国キムチ</t>
  </si>
  <si>
    <t>喫茶ピラポ</t>
  </si>
  <si>
    <t>スナック秋桜</t>
  </si>
  <si>
    <t>ルアン</t>
  </si>
  <si>
    <t>ＳＵ不知火海倶楽部公達</t>
  </si>
  <si>
    <t>スナック　ピープル</t>
  </si>
  <si>
    <t>どんどん太郎松橋中央店</t>
  </si>
  <si>
    <t>宇城総合病院職員食堂</t>
  </si>
  <si>
    <t>テン・フォー宇土松橋店</t>
  </si>
  <si>
    <t>Ｍｉｒａｎｄａ</t>
  </si>
  <si>
    <t>奏味厨房　たかおか</t>
  </si>
  <si>
    <t>（資）岩本商店</t>
  </si>
  <si>
    <t>いっこう</t>
  </si>
  <si>
    <t>角屋</t>
  </si>
  <si>
    <t>せんば</t>
  </si>
  <si>
    <t>かじ家</t>
  </si>
  <si>
    <t>茶の心</t>
  </si>
  <si>
    <t>炭火酒家　中々</t>
  </si>
  <si>
    <t>あ助</t>
  </si>
  <si>
    <t>寿し久</t>
  </si>
  <si>
    <t>たこやき丸</t>
  </si>
  <si>
    <t>めんきち</t>
  </si>
  <si>
    <t>うとイタリア食堂まぁーる</t>
  </si>
  <si>
    <t>SILVER　BACKS　CAFE</t>
  </si>
  <si>
    <t>旬香　綴</t>
  </si>
  <si>
    <t>焼鳥とりしげ　松橋店</t>
  </si>
  <si>
    <t>Charme irie</t>
  </si>
  <si>
    <t>株式会社赤瀬鉱泉</t>
  </si>
  <si>
    <t>美食家　かなえ</t>
  </si>
  <si>
    <t>フジモト</t>
  </si>
  <si>
    <t>炭火焼とり　居酒屋　和み</t>
  </si>
  <si>
    <t>Area51</t>
  </si>
  <si>
    <t>幸登里</t>
  </si>
  <si>
    <t>おもひ・や～る</t>
  </si>
  <si>
    <t>ロードステーションほたる</t>
  </si>
  <si>
    <t>ファミリーマート熊本宇土松原店</t>
  </si>
  <si>
    <t>沼田精肉店</t>
  </si>
  <si>
    <t>肉の嶋谷</t>
  </si>
  <si>
    <t>杉本精肉店</t>
  </si>
  <si>
    <t>福永養蜂園</t>
  </si>
  <si>
    <t>べっぴん</t>
  </si>
  <si>
    <t>コッコ亭</t>
  </si>
  <si>
    <t>リンガーハット熊本松橋店</t>
  </si>
  <si>
    <t>みどり</t>
  </si>
  <si>
    <t>モスバ－ガ－松橋店</t>
  </si>
  <si>
    <t>みすみ食堂</t>
  </si>
  <si>
    <t>カラオケ喫茶ふれんど</t>
  </si>
  <si>
    <t>やすきち</t>
  </si>
  <si>
    <t>おふくろ万十</t>
  </si>
  <si>
    <t>坂田豆腐店</t>
  </si>
  <si>
    <t>吉住豆腐店</t>
  </si>
  <si>
    <t>カラオケ倶楽部リバ－サイド</t>
  </si>
  <si>
    <t>三浦屋</t>
  </si>
  <si>
    <t>停車場</t>
  </si>
  <si>
    <t>魚家</t>
  </si>
  <si>
    <t>魚国総本社・宇土２９１８２０</t>
  </si>
  <si>
    <t>和風スナック春夏　冬</t>
  </si>
  <si>
    <t>とん平</t>
  </si>
  <si>
    <t>田口商店</t>
  </si>
  <si>
    <t>中神荘</t>
  </si>
  <si>
    <t>モッコス</t>
  </si>
  <si>
    <t>サンジ</t>
  </si>
  <si>
    <t>料亭　さかもと屋</t>
  </si>
  <si>
    <t>ピーチツリー２　松橋店本館</t>
  </si>
  <si>
    <t>ピーチツリー２松橋店別館</t>
  </si>
  <si>
    <t>ケーキの店くるみ</t>
  </si>
  <si>
    <t>なごみ温泉　やすらぎの湯</t>
  </si>
  <si>
    <t>和風居酒屋喜兆</t>
  </si>
  <si>
    <t>上天草水産</t>
  </si>
  <si>
    <t>ハッピードリームサーカス</t>
  </si>
  <si>
    <t>ムルドルハウス</t>
  </si>
  <si>
    <t>中島農園</t>
  </si>
  <si>
    <t>tapi　tapi</t>
  </si>
  <si>
    <t>Bourbon Street</t>
  </si>
  <si>
    <t>カフェブリッコ　熊本宇土</t>
  </si>
  <si>
    <t>アイスMOON</t>
  </si>
  <si>
    <t>お茶処　みすみ庵</t>
  </si>
  <si>
    <t>田舎家</t>
  </si>
  <si>
    <t>芳川</t>
  </si>
  <si>
    <t>味千ラーメン豊福店</t>
  </si>
  <si>
    <t>五色ノ郷</t>
  </si>
  <si>
    <t>波満屋</t>
  </si>
  <si>
    <t>松本精肉店</t>
  </si>
  <si>
    <t>三角駅前　みやげ館</t>
  </si>
  <si>
    <t>有限会社　天龍水産</t>
  </si>
  <si>
    <t>合資会社諏訪醤油</t>
  </si>
  <si>
    <t>嶋幸水産</t>
  </si>
  <si>
    <t>宇城寿し</t>
  </si>
  <si>
    <t>スナック　サファイア</t>
  </si>
  <si>
    <t>やきとりの店都</t>
  </si>
  <si>
    <t>スナック華水月</t>
  </si>
  <si>
    <t>弁当のたかし</t>
  </si>
  <si>
    <t>串達</t>
  </si>
  <si>
    <t>喰会</t>
  </si>
  <si>
    <t>福助</t>
  </si>
  <si>
    <t>雁俣源流の里</t>
  </si>
  <si>
    <t>ニューヤマザキデイリーストア宇土駅前店</t>
  </si>
  <si>
    <t>（株）日翔開発</t>
  </si>
  <si>
    <t>エイファクトリー</t>
  </si>
  <si>
    <t>喫茶去　たかしま園</t>
  </si>
  <si>
    <t>居酒屋　梅屋</t>
  </si>
  <si>
    <t>美里リハビリテーション病院介護医療院事業所</t>
  </si>
  <si>
    <t>レストランルボンヌ</t>
  </si>
  <si>
    <t>双葉寿し</t>
  </si>
  <si>
    <t>スナック　シュガー</t>
  </si>
  <si>
    <t>スキップ宇土事業所</t>
  </si>
  <si>
    <t>pop'n69（ポップンロック）</t>
  </si>
  <si>
    <t>宇土食堂</t>
  </si>
  <si>
    <t>Ｒカフェ</t>
  </si>
  <si>
    <t>中地鮮魚店</t>
  </si>
  <si>
    <t>吟將製菓</t>
  </si>
  <si>
    <t>シャトレーゼ　宇土シティーモール店</t>
  </si>
  <si>
    <t>和華屋</t>
  </si>
  <si>
    <t>おいしいお肉研究所　未来屋</t>
  </si>
  <si>
    <t>支援センター　ソレイユ</t>
  </si>
  <si>
    <t>スーパーセンタートライアル宇土店</t>
  </si>
  <si>
    <t>カモシカカフェ</t>
  </si>
  <si>
    <t>ホテルスターライト</t>
  </si>
  <si>
    <t>50円～やきとり工場直売所小川店</t>
  </si>
  <si>
    <t>夏雪</t>
  </si>
  <si>
    <t>うな専</t>
  </si>
  <si>
    <t>パティスリー　ポルタ</t>
  </si>
  <si>
    <t>鳥一心</t>
  </si>
  <si>
    <t>Ｎａｇｏｍｉ</t>
  </si>
  <si>
    <t>ＫＡＧＵＹＡ</t>
  </si>
  <si>
    <t>Ｇｒａｃｅ</t>
  </si>
  <si>
    <t>手づくりパン花風</t>
  </si>
  <si>
    <t>美里町地域おこし協力隊</t>
  </si>
  <si>
    <t>ビジネスホテル　みすみ</t>
  </si>
  <si>
    <t>たこやき大阪・蜂来饅頭　小川店</t>
  </si>
  <si>
    <t>味康</t>
  </si>
  <si>
    <t>講和寿し</t>
  </si>
  <si>
    <t>ひろ子</t>
  </si>
  <si>
    <t>池ちゃん唐揚</t>
  </si>
  <si>
    <t>喫茶見堂</t>
  </si>
  <si>
    <t>スナック佳扇</t>
  </si>
  <si>
    <t>ほりうち</t>
  </si>
  <si>
    <t>マリンハウス</t>
  </si>
  <si>
    <t>十七八や</t>
  </si>
  <si>
    <t>米屋</t>
  </si>
  <si>
    <t>焼肉なべしま松橋店</t>
  </si>
  <si>
    <t>キッチン　ママ</t>
  </si>
  <si>
    <t>スナック紳士街</t>
  </si>
  <si>
    <t>ホテルベンデナート</t>
  </si>
  <si>
    <t>奥村精肉店</t>
  </si>
  <si>
    <t>吟将製菓</t>
  </si>
  <si>
    <t>菓舗　讃岐屋</t>
  </si>
  <si>
    <t>プレシードあかね</t>
  </si>
  <si>
    <t>元湯　佐俣の湯</t>
  </si>
  <si>
    <t>たばた</t>
  </si>
  <si>
    <t>葉玉豆腐店</t>
  </si>
  <si>
    <t>ほっともっと松山店</t>
  </si>
  <si>
    <t>モッコス珈琲館</t>
  </si>
  <si>
    <t>中華名菜　大香楼</t>
  </si>
  <si>
    <t>スナックあすなろ</t>
  </si>
  <si>
    <t>食楽会酒　ごちごち</t>
  </si>
  <si>
    <t>漬物の吉田</t>
  </si>
  <si>
    <t>コミックバスタースーパーライブステージ</t>
  </si>
  <si>
    <t>四季彩　和</t>
  </si>
  <si>
    <t>よしだ</t>
  </si>
  <si>
    <t>藤迫</t>
  </si>
  <si>
    <t>セブンイレブン宇城松橋竹崎店</t>
  </si>
  <si>
    <t>三笠うどんゆめマート松橋店</t>
  </si>
  <si>
    <t>ＨＡＳＨＩＮＳＨＩＴＡ</t>
  </si>
  <si>
    <t>５５ｃａｆｅ</t>
  </si>
  <si>
    <t>ｔｈｅ　ｃｒｅａｍ</t>
  </si>
  <si>
    <t>あおいとり</t>
  </si>
  <si>
    <t>セブンイレブン宇土走潟町店</t>
  </si>
  <si>
    <t>デイリーヤマザキ松橋久具店</t>
  </si>
  <si>
    <t>ｃａｆｅ　Ａｄｏｍａｎｉ</t>
  </si>
  <si>
    <t>吉武商店</t>
  </si>
  <si>
    <t>寺田屋</t>
  </si>
  <si>
    <t>パン工房　いちご一枝</t>
  </si>
  <si>
    <t>添田商店</t>
  </si>
  <si>
    <t>森の散歩道</t>
  </si>
  <si>
    <t>水野豆腐店</t>
  </si>
  <si>
    <t>里の惣菜　はっちゃん</t>
  </si>
  <si>
    <t>野中とうふ</t>
  </si>
  <si>
    <t>みろく庵</t>
  </si>
  <si>
    <t>左座加工場</t>
  </si>
  <si>
    <t>松永さんちの工房</t>
  </si>
  <si>
    <t>マックスバリュ宇土店</t>
  </si>
  <si>
    <t>プライム</t>
  </si>
  <si>
    <t>迫田商店</t>
  </si>
  <si>
    <t>網田レトロ館（ＪＲ網田駅）</t>
  </si>
  <si>
    <t>ＯＨ！スマイル</t>
  </si>
  <si>
    <t>スナック美智子</t>
  </si>
  <si>
    <t>大浜荘</t>
  </si>
  <si>
    <t>錦寿司</t>
  </si>
  <si>
    <t>松錦館</t>
  </si>
  <si>
    <t>焼肉・ステーキケンちゃん</t>
  </si>
  <si>
    <t>ドライブイン寿</t>
  </si>
  <si>
    <t>どんどん太郎　宇土店</t>
  </si>
  <si>
    <t>日清医療食品株式会社　西城園事業所</t>
  </si>
  <si>
    <t>土田精肉店</t>
  </si>
  <si>
    <t>カレーとオムライスの店　洋食亭</t>
  </si>
  <si>
    <t>音楽酒場　Ｓｉｎｇｅｒ</t>
  </si>
  <si>
    <t>池永鮮魚店仕出し部</t>
  </si>
  <si>
    <t>池永鮮魚店</t>
  </si>
  <si>
    <t>石窯パン工房　ピノキオ</t>
  </si>
  <si>
    <t>居酒屋てんてこまい</t>
  </si>
  <si>
    <t>スナック風音～シオン</t>
  </si>
  <si>
    <t>山下酒店</t>
  </si>
  <si>
    <t>ラウンジ　エメラルド</t>
  </si>
  <si>
    <t>カラオケ喫茶シティー</t>
  </si>
  <si>
    <t>カフェ＆レスト　木里</t>
  </si>
  <si>
    <t>味処　とっぺん</t>
  </si>
  <si>
    <t>肥後銀行宇土支店内食堂</t>
  </si>
  <si>
    <t>グリーンハウスなかお</t>
  </si>
  <si>
    <t>若田精肉店</t>
  </si>
  <si>
    <t>海街珈琲</t>
  </si>
  <si>
    <t>tonari　coffee</t>
  </si>
  <si>
    <t>ホテル　パル</t>
  </si>
  <si>
    <t>レモスタ</t>
  </si>
  <si>
    <t>百笑庵　あぜつ</t>
  </si>
  <si>
    <t>麺屋毘沙門</t>
  </si>
  <si>
    <t>はなれ毘沙門</t>
  </si>
  <si>
    <t>パスカワールド宇土店</t>
  </si>
  <si>
    <t>スナック　CoCo</t>
  </si>
  <si>
    <t>水上婦人部</t>
  </si>
  <si>
    <t>合同会社　いわや</t>
  </si>
  <si>
    <t>割烹ふみ</t>
  </si>
  <si>
    <t>焼とり味仙</t>
  </si>
  <si>
    <t>一龍ラーメン</t>
  </si>
  <si>
    <t>八ちゃん堂　東店</t>
  </si>
  <si>
    <t>平和食堂</t>
  </si>
  <si>
    <t>山神荘</t>
  </si>
  <si>
    <t>中国四川料理　大明天</t>
  </si>
  <si>
    <t>カラオケ　りさ</t>
  </si>
  <si>
    <t>味千拉麺　佐野店</t>
  </si>
  <si>
    <t>やきとり元気</t>
  </si>
  <si>
    <t>いっかん</t>
  </si>
  <si>
    <t>天草八郎</t>
  </si>
  <si>
    <t>信合店</t>
  </si>
  <si>
    <t>合名会社　桜間商店</t>
  </si>
  <si>
    <t>ヒノキ食品</t>
  </si>
  <si>
    <t>（株）九州フジパン熊本工場</t>
  </si>
  <si>
    <t>つくし百姓工房　土　筆</t>
  </si>
  <si>
    <t>田﨑製菓</t>
  </si>
  <si>
    <t>アグリのむのむ加工所</t>
  </si>
  <si>
    <t>手作り工房　四季</t>
  </si>
  <si>
    <t>たい焼わらべ</t>
  </si>
  <si>
    <t>みつ井</t>
  </si>
  <si>
    <t>浜　勝</t>
  </si>
  <si>
    <t>三和りんどうグル－プ</t>
  </si>
  <si>
    <t>（株）魚さわ　三角店</t>
  </si>
  <si>
    <t>田中万十店</t>
  </si>
  <si>
    <t>黄色いハンカチ</t>
  </si>
  <si>
    <t>社会福祉法人天水福祉事業会ワークセンターみすみ</t>
  </si>
  <si>
    <t>吉水農産加工所</t>
  </si>
  <si>
    <t>広島お好み焼き　椛</t>
  </si>
  <si>
    <t>創庵</t>
  </si>
  <si>
    <t>斉藤さん家</t>
  </si>
  <si>
    <t>御坂茶屋うどん</t>
  </si>
  <si>
    <t>手羽先　大笑</t>
  </si>
  <si>
    <t>介護老人保健施設　景雅苑内　九州パートナーフーズ(株)</t>
  </si>
  <si>
    <t>園村苺園</t>
  </si>
  <si>
    <t>Ｆｌｏｗｅｒ　ｏｆ　Ｅａｒｔｈ</t>
  </si>
  <si>
    <t>中華嘉美</t>
  </si>
  <si>
    <t>道の駅宇土マリーナおこしき館</t>
  </si>
  <si>
    <t>道繁</t>
  </si>
  <si>
    <t>Ｇｒｅａｔ　Ｃｏｆｆｅｅ</t>
  </si>
  <si>
    <t>食彩酒房　螢</t>
  </si>
  <si>
    <t>Ｌａｄｙ　王</t>
  </si>
  <si>
    <t>olge</t>
  </si>
  <si>
    <t>ベルローズ</t>
  </si>
  <si>
    <t>しらぬい亭</t>
  </si>
  <si>
    <t>Ａｒｅａ　５１</t>
  </si>
  <si>
    <t>カラオケ　ＮＯＲＡ</t>
  </si>
  <si>
    <t>（株）丸将</t>
  </si>
  <si>
    <t>モッコス珈琲館　出張所</t>
  </si>
  <si>
    <t>聖商</t>
  </si>
  <si>
    <t>Kunoichi</t>
  </si>
  <si>
    <t>田代食品</t>
  </si>
  <si>
    <t>にがり工房</t>
  </si>
  <si>
    <t>岡崎物産</t>
  </si>
  <si>
    <t>Ｃｉｎｎａｍｏｎ　（シナモン）</t>
  </si>
  <si>
    <t>ゆめマート　松橋（食肉コーナー）</t>
  </si>
  <si>
    <t>ゆめマート　松橋</t>
  </si>
  <si>
    <t>有限会社　藤本鮮魚</t>
  </si>
  <si>
    <t>社会福祉法人　天水福祉事業会ワークセンターみすみ</t>
  </si>
  <si>
    <t>レストラン野のはな</t>
  </si>
  <si>
    <t>船場蔵屋敷</t>
  </si>
  <si>
    <t>レストラン　木香里</t>
  </si>
  <si>
    <t>和風レストラン天海</t>
  </si>
  <si>
    <t>吾衛門</t>
  </si>
  <si>
    <t>大盛食堂</t>
  </si>
  <si>
    <t>静</t>
  </si>
  <si>
    <t>こむぎ</t>
  </si>
  <si>
    <t>田囲幸</t>
  </si>
  <si>
    <t>横綱ラーメン</t>
  </si>
  <si>
    <t>喫茶キャビン</t>
  </si>
  <si>
    <t>ばんばん寿し　宇土店</t>
  </si>
  <si>
    <t>スナックみすみ</t>
  </si>
  <si>
    <t>居食処　めし勝　小川店</t>
  </si>
  <si>
    <t>ローソン熊本不知火町店</t>
  </si>
  <si>
    <t>セブンイレブン熊本松橋東店</t>
  </si>
  <si>
    <t>日清医療食品（株）優光事業所有料老人ホーム優光事務所</t>
  </si>
  <si>
    <t>大衆居酒屋　たいせい</t>
  </si>
  <si>
    <t>城南堂</t>
  </si>
  <si>
    <t>島田ストアー</t>
  </si>
  <si>
    <t>お茶の月香園</t>
  </si>
  <si>
    <t>九州大豆食品株式会社宇土工場</t>
  </si>
  <si>
    <t>（名）境屋商店</t>
  </si>
  <si>
    <t>ゆめマート　松橋ベーカリー</t>
  </si>
  <si>
    <t>THE KEYSTONE GARDEN</t>
  </si>
  <si>
    <t>よんひきのこぶた</t>
  </si>
  <si>
    <t>スイーツ工房　きこり</t>
  </si>
  <si>
    <t>もみじ屋</t>
  </si>
  <si>
    <t>小料理ようこ</t>
  </si>
  <si>
    <t>カフェレストラン　スカーレット</t>
  </si>
  <si>
    <t>口福餃子</t>
  </si>
  <si>
    <t>物産館よんなっせ加工所</t>
  </si>
  <si>
    <t>（資）シガキ食品</t>
  </si>
  <si>
    <t>清村菜園</t>
  </si>
  <si>
    <t>ＩＺＡＫＡＹＡ　Ｂｅｅ</t>
  </si>
  <si>
    <t>Ｂｅｅ</t>
  </si>
  <si>
    <t>牛深活魚　海よし</t>
  </si>
  <si>
    <t>ＴＡＫＯ　ｃａｍｅ</t>
  </si>
  <si>
    <t>ローソン宇土新松原町店</t>
  </si>
  <si>
    <t>天草ちゃんぽん千蘭</t>
  </si>
  <si>
    <t>ダイレックス松橋店</t>
  </si>
  <si>
    <t>薩摩屋</t>
  </si>
  <si>
    <t>サイゼリヤ　宇土シティモール</t>
  </si>
  <si>
    <t>長友商事（株）</t>
  </si>
  <si>
    <t>ニュー天津</t>
  </si>
  <si>
    <t>清香園食品部</t>
  </si>
  <si>
    <t>きよこ</t>
  </si>
  <si>
    <t>ぽーちゃん家</t>
  </si>
  <si>
    <t>こだわり工房</t>
  </si>
  <si>
    <t>ログハウスＰｉｎｋ’ｓプチ裏Ｃａｆｅ</t>
  </si>
  <si>
    <t>熊本こすもす園</t>
  </si>
  <si>
    <t>まるい鮮魚</t>
  </si>
  <si>
    <t>波呂鮮魚</t>
  </si>
  <si>
    <t>豊田精肉店</t>
  </si>
  <si>
    <t>ピーチツリー２宇土店本館</t>
  </si>
  <si>
    <t>ピーチツリー２宇土店別館</t>
  </si>
  <si>
    <t>庵</t>
  </si>
  <si>
    <t>とよ桝</t>
  </si>
  <si>
    <t>石山商店</t>
  </si>
  <si>
    <t>ポケット</t>
  </si>
  <si>
    <t>スナック路</t>
  </si>
  <si>
    <t>サンテーラス</t>
  </si>
  <si>
    <t>高本</t>
  </si>
  <si>
    <t>ファミリ－マ－トおこしき海岸店</t>
  </si>
  <si>
    <t>焼肉　仙斉</t>
  </si>
  <si>
    <t>山隈万十</t>
  </si>
  <si>
    <t>十々</t>
  </si>
  <si>
    <t>日本マクドナルド株式会社３号線小川町店</t>
  </si>
  <si>
    <t>銀水楼</t>
  </si>
  <si>
    <t>上野商店</t>
  </si>
  <si>
    <t>サービス付高齢者向け住宅みなみ園</t>
  </si>
  <si>
    <t>セブン‐イレブン宇土長浜町店</t>
  </si>
  <si>
    <t>石窯ピザＨＡＲＶＥＳＴ（ハーベスト）</t>
  </si>
  <si>
    <t>居酒屋寿司宏</t>
  </si>
  <si>
    <t>わがまま食堂　まんま家</t>
  </si>
  <si>
    <t>ビストロ　ティミード</t>
  </si>
  <si>
    <t>さかなざ</t>
  </si>
  <si>
    <t>阿波屋菓舗</t>
  </si>
  <si>
    <t>コロッケ倶楽部松橋店</t>
  </si>
  <si>
    <t>九州すし市場宇城バリュー店</t>
  </si>
  <si>
    <t>湯葉豆富料理　魚民</t>
  </si>
  <si>
    <t>居酒屋くや</t>
  </si>
  <si>
    <t>卵と酒　こびと</t>
  </si>
  <si>
    <t>cafe&amp;school　樹</t>
  </si>
  <si>
    <t>デイリーヤマザキ三角前越店</t>
  </si>
  <si>
    <t>生活協同組合くまもとミニコープ宇土</t>
  </si>
  <si>
    <t>栄寿司</t>
  </si>
  <si>
    <t>栄寿司　鉢盛りセンター</t>
  </si>
  <si>
    <t>TOHOシネマズ宇城</t>
  </si>
  <si>
    <t>Luludi（ルルディ）</t>
  </si>
  <si>
    <t>全日食チェーンフレッシュショップパティオ</t>
  </si>
  <si>
    <t>玄米菜食　ちーラビCafe</t>
  </si>
  <si>
    <t>おやつ屋</t>
  </si>
  <si>
    <t>不知火カントリークラブ（喫茶室）</t>
  </si>
  <si>
    <t>不知火カントリークラブ食堂</t>
  </si>
  <si>
    <t>不知火カントリークラブ茶小屋（イン）</t>
  </si>
  <si>
    <t>不知火カントリークラブ茶小屋（アウト）</t>
  </si>
  <si>
    <t>ＭＩＸ－ＢＡＲ　３２９</t>
  </si>
  <si>
    <t>麺屋クニマル</t>
  </si>
  <si>
    <t>デイリーヤマザキ宇城豊野店</t>
  </si>
  <si>
    <t>フランス菓子　オルタンシア</t>
  </si>
  <si>
    <t>食遊空間　正旨</t>
  </si>
  <si>
    <t>川端ベース</t>
  </si>
  <si>
    <t>桜屋</t>
  </si>
  <si>
    <t>肉三代目</t>
  </si>
  <si>
    <t>ａｚｕｒｅ　ｍｏｏｎ（アズールムーン）</t>
  </si>
  <si>
    <t>藤永商店</t>
  </si>
  <si>
    <t>食彩　心和</t>
  </si>
  <si>
    <t>石井果樹園</t>
  </si>
  <si>
    <t>フルーツカフェ石井</t>
  </si>
  <si>
    <t>Ｂａｒ　Ｂｕｚｚ</t>
  </si>
  <si>
    <t>未来食品３３</t>
  </si>
  <si>
    <t>パティスリー太陽の下</t>
  </si>
  <si>
    <t>就労支援センターＮＩＣＥ</t>
  </si>
  <si>
    <t>つゆ</t>
  </si>
  <si>
    <t>とよのむら</t>
  </si>
  <si>
    <t>デイジー</t>
  </si>
  <si>
    <t>有明堂</t>
  </si>
  <si>
    <t>イオンモール宇城店Ｂ－Ｒサーティーワンアイスクリーム</t>
  </si>
  <si>
    <t>魚光（ウオミツ）</t>
  </si>
  <si>
    <t>平岩鮮魚</t>
  </si>
  <si>
    <t>イオン宇城店</t>
  </si>
  <si>
    <t>海東の駅</t>
  </si>
  <si>
    <t>内野</t>
  </si>
  <si>
    <t>漬け一</t>
  </si>
  <si>
    <t>ニュー佳楽</t>
  </si>
  <si>
    <t>焼肉　草野</t>
  </si>
  <si>
    <t>ビストロうえむら亭</t>
  </si>
  <si>
    <t>喫茶シャトル</t>
  </si>
  <si>
    <t>ログキャビン　こだま</t>
  </si>
  <si>
    <t>広島風お好み焼き麦の家</t>
  </si>
  <si>
    <t>カラオケ歌門</t>
  </si>
  <si>
    <t>福田料亭</t>
  </si>
  <si>
    <t>あぶみ野</t>
  </si>
  <si>
    <t>居酒屋花・華宇土店</t>
  </si>
  <si>
    <t>牡蠣王</t>
  </si>
  <si>
    <t>ＯＨＣ・オジサンハンドメイドカフェ</t>
  </si>
  <si>
    <t>酒蔵一本槍</t>
  </si>
  <si>
    <t>割烹いしはら</t>
  </si>
  <si>
    <t>スナック宝扇</t>
  </si>
  <si>
    <t>居酒屋ホルモン風太郎</t>
  </si>
  <si>
    <t>風の館　塩屋</t>
  </si>
  <si>
    <t>コムシロンカフェ</t>
  </si>
  <si>
    <t>宮田農園「喫茶よんなっせ」</t>
  </si>
  <si>
    <t>からあげ禅閤宇土店</t>
  </si>
  <si>
    <t>ＡＲＣＨＩ（アーチ）</t>
  </si>
  <si>
    <t>錦馬超</t>
  </si>
  <si>
    <t>ZEXY熊本店</t>
  </si>
  <si>
    <t>とり兵衛</t>
  </si>
  <si>
    <t>（株）杉本本店</t>
  </si>
  <si>
    <t>＋Ｂ　就労継続支援Ｂ型「手しごと」</t>
  </si>
  <si>
    <t>海辺のイベント村</t>
  </si>
  <si>
    <t>ファミリ－レストランジョイフル松橋店</t>
  </si>
  <si>
    <t>ジョイフル熊本不知火店</t>
  </si>
  <si>
    <t>ワッフルプレイ</t>
  </si>
  <si>
    <t>ホテルパルアネックス松橋</t>
  </si>
  <si>
    <t>桜味屋</t>
  </si>
  <si>
    <t>果実酢工房</t>
  </si>
  <si>
    <t>みかど</t>
  </si>
  <si>
    <t>うなぎの小野</t>
  </si>
  <si>
    <t>有限会社フーズ・ジョイ　第二工場</t>
  </si>
  <si>
    <t>宇城市民病院</t>
  </si>
  <si>
    <t>カラオケ響</t>
  </si>
  <si>
    <t>ジョイフル宇土住吉店</t>
  </si>
  <si>
    <t>橋</t>
  </si>
  <si>
    <t>アグリパーク豊野　不知火店</t>
  </si>
  <si>
    <t>帰らんちゃよか</t>
  </si>
  <si>
    <t>佐野</t>
  </si>
  <si>
    <t>あゆみ商店</t>
  </si>
  <si>
    <t>カラオケ　くるみ</t>
  </si>
  <si>
    <t>有限会社マザーフーズ</t>
  </si>
  <si>
    <t>愛唱家</t>
  </si>
  <si>
    <t>利休庵</t>
  </si>
  <si>
    <t>味・工房もりかわ</t>
  </si>
  <si>
    <t>杜之創庫</t>
  </si>
  <si>
    <t>こ春</t>
  </si>
  <si>
    <t>ローソン宇城松橋町店</t>
  </si>
  <si>
    <t>ミルキ－</t>
  </si>
  <si>
    <t>ガネーシャ</t>
  </si>
  <si>
    <t>黄金焼き本舗</t>
  </si>
  <si>
    <t>スナック　パール</t>
  </si>
  <si>
    <t>まるしげ家</t>
  </si>
  <si>
    <t>カラオケスタジオソプラノ</t>
  </si>
  <si>
    <t>由美子</t>
  </si>
  <si>
    <t>ひまわりグループ</t>
  </si>
  <si>
    <t>合名会社小袖餅本舗</t>
  </si>
  <si>
    <t>株式会社フジデリカ熊本工場</t>
  </si>
  <si>
    <t>山崎製パン株式会社熊本工場</t>
  </si>
  <si>
    <t>上原鮮魚店</t>
  </si>
  <si>
    <t>窪田鮮魚</t>
  </si>
  <si>
    <t>５５おやつ</t>
  </si>
  <si>
    <t>TAPISTAイオンモール宇城店</t>
  </si>
  <si>
    <t>ファミリーマート不知火役場前店</t>
  </si>
  <si>
    <t>那須自然農園</t>
  </si>
  <si>
    <t>ギャラリーカフェ　リファインド</t>
  </si>
  <si>
    <t>野の花</t>
  </si>
  <si>
    <t>古庄製菓</t>
  </si>
  <si>
    <t>有佐スーパー砥用店</t>
  </si>
  <si>
    <t>あいランド</t>
  </si>
  <si>
    <t>うな雅　調理配送センター</t>
  </si>
  <si>
    <t>セブンイレブン　宇城小川駅前店</t>
  </si>
  <si>
    <t>五木屋</t>
  </si>
  <si>
    <t>小山商会</t>
  </si>
  <si>
    <t>ｓｅｔｏｙａ</t>
  </si>
  <si>
    <t>BBQハウス　ジャ和</t>
  </si>
  <si>
    <t>もとうめ</t>
  </si>
  <si>
    <t>ハッピーチキン</t>
  </si>
  <si>
    <t>スナックZERO</t>
  </si>
  <si>
    <t>ゆめマート三角</t>
  </si>
  <si>
    <t>ゆめマート宇土</t>
  </si>
  <si>
    <t>お弁当のヒライ　スーパーキッド宇土店</t>
  </si>
  <si>
    <t>おとだま</t>
  </si>
  <si>
    <t>ミスタ－ド－ナツイオンモール宇城バリューショップ</t>
  </si>
  <si>
    <t>美里町立砥用中学校</t>
  </si>
  <si>
    <t>美里町立中央中学校</t>
  </si>
  <si>
    <t>こもく商店</t>
  </si>
  <si>
    <t>ぶらうにぃ</t>
  </si>
  <si>
    <t>御舩果樹園</t>
  </si>
  <si>
    <t>間部病院　事業所</t>
  </si>
  <si>
    <t>ねんりん　事業所</t>
  </si>
  <si>
    <t>ＧＡＩＡ（ガイア）</t>
  </si>
  <si>
    <t>６Ｌ ＫＩＴＣＨＥＮ</t>
  </si>
  <si>
    <t>株式会社ホリスティック松橋事業所</t>
  </si>
  <si>
    <t>Ｃａｆｅ　Ｌｏｕｎｇｅ　Ｈ＆Ｒ</t>
  </si>
  <si>
    <t>宇土市学校給食センター</t>
  </si>
  <si>
    <t>宇城総合病院</t>
  </si>
  <si>
    <t>くまもと温石病院</t>
  </si>
  <si>
    <t>マルキン食品株式会社　松橋工場</t>
  </si>
  <si>
    <t>丸亀製麺　クロス２１UTO</t>
  </si>
  <si>
    <t>エーム３７４２</t>
  </si>
  <si>
    <t>はま寿司　宇土シティモール店</t>
  </si>
  <si>
    <t>農家ハンター　ジビエファーム</t>
  </si>
  <si>
    <t>介護老人保健施設　松幸</t>
  </si>
  <si>
    <t>純手打ち讃岐うどんかなたけ</t>
  </si>
  <si>
    <t>酒房、お食事処　ＲＹＯＵ</t>
  </si>
  <si>
    <t>まんてん</t>
  </si>
  <si>
    <t>マルエイ　松橋店</t>
  </si>
  <si>
    <t>マルエイ　松橋店パンコーナー</t>
  </si>
  <si>
    <t>マルエイ　松橋店魚介類販売販売コーナー</t>
  </si>
  <si>
    <t>マルエイ　松橋店食肉販売コーナー</t>
  </si>
  <si>
    <t>七福</t>
  </si>
  <si>
    <t>酒楽亭　囲</t>
  </si>
  <si>
    <t>ワンペナ</t>
  </si>
  <si>
    <t>株式会社大成熊本営業所</t>
  </si>
  <si>
    <t>ホテル　A－スタイル</t>
  </si>
  <si>
    <t>ファミリーマート松橋豊川店</t>
  </si>
  <si>
    <t>株式会社ダイチクフーズ熊本工場</t>
  </si>
  <si>
    <t>ダイチクフーズ熊本工場</t>
  </si>
  <si>
    <t>セブンイレブン宇城松橋曲野店</t>
  </si>
  <si>
    <t>サーティワンアイスクリーム宇土シティ店</t>
  </si>
  <si>
    <t>ＰＬＡＹ ＦＡＲＭ</t>
  </si>
  <si>
    <t>ローソン松橋インター店</t>
  </si>
  <si>
    <t>おぐらの唐揚　松橋店</t>
  </si>
  <si>
    <t>ケンタッキーフライドチキンイオンモール宇城店</t>
  </si>
  <si>
    <t>３５１６３三菱ケミカル株式会社熊本工場</t>
  </si>
  <si>
    <t>食房田尻</t>
  </si>
  <si>
    <t>Cafestyle Dining Bar M's</t>
  </si>
  <si>
    <t>ファミリーマート　美里町中央店</t>
  </si>
  <si>
    <t>よい子。　ＣＬＵＢ</t>
  </si>
  <si>
    <t>ジョイフル熊本松橋インター店</t>
  </si>
  <si>
    <t>すき家266号宇城松橋店</t>
  </si>
  <si>
    <t>すき家３号宇土店</t>
  </si>
  <si>
    <t>いきなり！ステーキ　イオンモール宇城店</t>
  </si>
  <si>
    <t>九州エア・ウォーター株式会社　熊本第一工場</t>
  </si>
  <si>
    <t>中村学園事業部２１８３０</t>
  </si>
  <si>
    <t>マクドナルドクロス２１　宇土店</t>
  </si>
  <si>
    <t>フレッシュ　くまい</t>
  </si>
  <si>
    <t>かっぱ寿司　宇土店</t>
  </si>
  <si>
    <t>ファミリーマート宇土浦田町</t>
  </si>
  <si>
    <t>アートＦＬＡＳＨ</t>
  </si>
  <si>
    <t>上天草看護専門学校</t>
  </si>
  <si>
    <t>Ｙショップ　なかむらさんち</t>
  </si>
  <si>
    <t>えのきざこ</t>
  </si>
  <si>
    <t>やまかわ</t>
  </si>
  <si>
    <t>有限会社　キッチンナガタ</t>
  </si>
  <si>
    <t>居酒屋りょう</t>
  </si>
  <si>
    <t>（株）浜田水産</t>
  </si>
  <si>
    <t>ＮＰＯ法人おかげさまで</t>
  </si>
  <si>
    <t>大西農園</t>
  </si>
  <si>
    <t>松下商店</t>
  </si>
  <si>
    <t>洲﨑商店</t>
  </si>
  <si>
    <t>岡部鮮魚店</t>
  </si>
  <si>
    <t>福﨑商店</t>
  </si>
  <si>
    <t>ショップはまさき</t>
  </si>
  <si>
    <t>和洋菓子ノムラ</t>
  </si>
  <si>
    <t>浦田ショッピング</t>
  </si>
  <si>
    <t>鯛福寿司</t>
  </si>
  <si>
    <t>グリル喫茶れいんぼう</t>
  </si>
  <si>
    <t>木口　常子</t>
  </si>
  <si>
    <t>海の幸　ひらはた</t>
  </si>
  <si>
    <t>ふるさとグループ</t>
  </si>
  <si>
    <t>味乃</t>
  </si>
  <si>
    <t>魚処　仁</t>
  </si>
  <si>
    <t>大野蒲鉾店</t>
  </si>
  <si>
    <t>（有）水野食品</t>
  </si>
  <si>
    <t>松村さん家の隠れ家</t>
  </si>
  <si>
    <t>はしのそば天慎</t>
  </si>
  <si>
    <t>居酒屋　川のほとり</t>
  </si>
  <si>
    <t>ふれあい広場</t>
  </si>
  <si>
    <t>浜崎鮮魚　浜んくら</t>
  </si>
  <si>
    <t>ふなごや</t>
  </si>
  <si>
    <t>あまづら加工所</t>
  </si>
  <si>
    <t>食彩処やまぼうし</t>
  </si>
  <si>
    <t>永野正雄商店</t>
  </si>
  <si>
    <t>竹部水産</t>
  </si>
  <si>
    <t>福連木とうふ</t>
  </si>
  <si>
    <t>ピーナッツ豆腐のきゅーぴっと</t>
  </si>
  <si>
    <t>志水商店</t>
  </si>
  <si>
    <t>ヴィア・チェントロ</t>
  </si>
  <si>
    <t>海月</t>
  </si>
  <si>
    <t>パン工房　リビエラ</t>
  </si>
  <si>
    <t>お茶の松下園</t>
  </si>
  <si>
    <t>やいや</t>
  </si>
  <si>
    <t>GIRASOLE（ジラソーレ）</t>
  </si>
  <si>
    <t>ふるカフェ　ジェノア</t>
  </si>
  <si>
    <t>しまのさち工房</t>
  </si>
  <si>
    <t>有限会社　ミヤザキ</t>
  </si>
  <si>
    <t>大江農畜産物処理加工施設</t>
  </si>
  <si>
    <t>寿し・仕出し　わたなべ</t>
  </si>
  <si>
    <t>わたなべ</t>
  </si>
  <si>
    <t>直売所わかみや</t>
  </si>
  <si>
    <t>楽園珈琲</t>
  </si>
  <si>
    <t>スナック　イブ</t>
  </si>
  <si>
    <t>藍のあまくさ村</t>
  </si>
  <si>
    <t>縁側engawa by alaskamitsu</t>
  </si>
  <si>
    <t>デイリーヤマザキ本渡佐伊津店</t>
  </si>
  <si>
    <t>河浦町総合交流施設愛夢里</t>
  </si>
  <si>
    <t>天慎</t>
  </si>
  <si>
    <t>メーンの盛</t>
  </si>
  <si>
    <t>民宿　鶴丸</t>
  </si>
  <si>
    <t>和牛焼肉　だんだん</t>
  </si>
  <si>
    <t>大集合</t>
  </si>
  <si>
    <t>医食同源　南風原</t>
  </si>
  <si>
    <t>大矢野はまゆう会</t>
  </si>
  <si>
    <t>ブーランジェリー　パーネ</t>
  </si>
  <si>
    <t>フレッシュおかもと</t>
  </si>
  <si>
    <t>（株）ニュー直江</t>
  </si>
  <si>
    <t>田中文具店</t>
  </si>
  <si>
    <t>仁田商店</t>
  </si>
  <si>
    <t>金子商店</t>
  </si>
  <si>
    <t>酒ジパング　大矢野店</t>
  </si>
  <si>
    <t>Ｒショップかどおか</t>
  </si>
  <si>
    <t>グリコ牛乳牛深販売店</t>
  </si>
  <si>
    <t>海カフェ　ジェノア</t>
  </si>
  <si>
    <t>福丸水産</t>
  </si>
  <si>
    <t>スナックふれんど</t>
  </si>
  <si>
    <t>岩崎商店</t>
  </si>
  <si>
    <t>大野代理店</t>
  </si>
  <si>
    <t>北垣商店</t>
  </si>
  <si>
    <t>グリーンショップハマ</t>
  </si>
  <si>
    <t>漁栄丸</t>
  </si>
  <si>
    <t>熊本ヤクルト（株）牛深センター</t>
  </si>
  <si>
    <t>工房野の花</t>
  </si>
  <si>
    <t>小浦商店</t>
  </si>
  <si>
    <t>ペンション大矢野</t>
  </si>
  <si>
    <t>丸正製めん所</t>
  </si>
  <si>
    <t>味千拉麺天草有明店</t>
  </si>
  <si>
    <t>公元</t>
  </si>
  <si>
    <t>ＹＳＰＳ天草やまかわ</t>
  </si>
  <si>
    <t>山幸館</t>
  </si>
  <si>
    <t>ホテルアレグリアガーデンズ天草</t>
  </si>
  <si>
    <t>味千ラーメン天草本渡店</t>
  </si>
  <si>
    <t>ネオウェルネススポーツクラブ</t>
  </si>
  <si>
    <t>天草わら焼　徳</t>
  </si>
  <si>
    <t>ＮＹＤＳ天草姫戸店</t>
  </si>
  <si>
    <t>はなカフェ淳花</t>
  </si>
  <si>
    <t>担担麺屋　９３０（クミオ）</t>
  </si>
  <si>
    <t>じゅうじゅう</t>
  </si>
  <si>
    <t>Ｆｉｌｉｐｅｐｅ　Ａｍａｋｕｓａ</t>
  </si>
  <si>
    <t>ファミリーマート天草本渡北店</t>
  </si>
  <si>
    <t>ファーストフードタバタ</t>
  </si>
  <si>
    <t>一鶴</t>
  </si>
  <si>
    <t>天草ロザリオファーム（株）</t>
  </si>
  <si>
    <t>株式会社しんわ青果</t>
  </si>
  <si>
    <t>オカベ学盛堂</t>
  </si>
  <si>
    <t>田中屋</t>
  </si>
  <si>
    <t>Ｙショップ村本酒店</t>
  </si>
  <si>
    <t>田嶋商店</t>
  </si>
  <si>
    <t>天照</t>
  </si>
  <si>
    <t>中道鮮魚</t>
  </si>
  <si>
    <t>平野屋（辨）</t>
  </si>
  <si>
    <t>椿</t>
  </si>
  <si>
    <t>お弁当惣菜　凪</t>
  </si>
  <si>
    <t>とん食堂</t>
  </si>
  <si>
    <t>紅花（ＢＥＮＩＢＡＮＡ）</t>
  </si>
  <si>
    <t>やすらぎ荘</t>
  </si>
  <si>
    <t>有料老人ホーム　ウェルかめ</t>
  </si>
  <si>
    <t>民宿　泉</t>
  </si>
  <si>
    <t>Yショップもりた</t>
  </si>
  <si>
    <t>Ｙショップかねこ</t>
  </si>
  <si>
    <t>切通商店</t>
  </si>
  <si>
    <t>松木鮮魚店</t>
  </si>
  <si>
    <t>あぶり厨房　我風</t>
  </si>
  <si>
    <t>ＬＵＣＫＹ　ＩＮＤＩＡＮ　ＲＥＳＴＡＵＲＡＮＴＥ</t>
  </si>
  <si>
    <t>こ　ぬれ木　末</t>
  </si>
  <si>
    <t>松島温泉　ホテル　マリンヒルズ</t>
  </si>
  <si>
    <t>浦本酒店</t>
  </si>
  <si>
    <t>オレンジハウス東棟</t>
  </si>
  <si>
    <t>オレンジハウス西棟</t>
  </si>
  <si>
    <t>セブン－イレブン天草小松原町店</t>
  </si>
  <si>
    <t>宮下豆腐店</t>
  </si>
  <si>
    <t>有限会社　ヤマサキ商事楠浦工場</t>
  </si>
  <si>
    <t>朝市食堂</t>
  </si>
  <si>
    <t>（株）アマレイ　宮地岳工場</t>
  </si>
  <si>
    <t>つばくらめの会</t>
  </si>
  <si>
    <t>塩田商店</t>
  </si>
  <si>
    <t>barrette</t>
  </si>
  <si>
    <t>リック宮地岳店</t>
  </si>
  <si>
    <t>ミナクルファーム</t>
  </si>
  <si>
    <t>一二海</t>
  </si>
  <si>
    <t>福伸グループ　セントラルキッチン</t>
  </si>
  <si>
    <t>エリカ</t>
  </si>
  <si>
    <t>ヤキトリマン</t>
  </si>
  <si>
    <t>ヤキトリマンラボ</t>
  </si>
  <si>
    <t>あまくさ焼餅</t>
  </si>
  <si>
    <t>ぐうちょきぱん</t>
  </si>
  <si>
    <t>どん竜ラーメン</t>
  </si>
  <si>
    <t>ＡＹＵＭＩ　ＲＯＳＥ</t>
  </si>
  <si>
    <t>Ｐｉｎｅ　ｈｏｕｓｅ</t>
  </si>
  <si>
    <t>農事組合法人　天草大王生産販売組合</t>
  </si>
  <si>
    <t>天草通宝Ｆａｃｔｏｒｙ</t>
  </si>
  <si>
    <t>Ｅｌｆ</t>
  </si>
  <si>
    <t>兄弟船　２号店</t>
  </si>
  <si>
    <t>リスペクト　ワン</t>
  </si>
  <si>
    <t>白百合</t>
  </si>
  <si>
    <t>上天草市農林水産物加工品開発研究センター</t>
  </si>
  <si>
    <t>とら８</t>
  </si>
  <si>
    <t>山本　商店</t>
  </si>
  <si>
    <t>セブン－イレブン天草栄町店</t>
  </si>
  <si>
    <t>もやいショップあまくさ</t>
  </si>
  <si>
    <t>天草ハイボール　ＤＡＩＤＡＩ</t>
  </si>
  <si>
    <t>古民具カフェ　時代屋</t>
  </si>
  <si>
    <t>杉田豆腐店</t>
  </si>
  <si>
    <t>かわしま屋</t>
  </si>
  <si>
    <t>福砂屋</t>
  </si>
  <si>
    <t>九電工天草オリーブ園</t>
  </si>
  <si>
    <t>みゃおみゃおベーカリー</t>
  </si>
  <si>
    <t>産直・まごころ市場</t>
  </si>
  <si>
    <t>ｅｎａ</t>
  </si>
  <si>
    <t>楠甫地区振興会加工グループ</t>
  </si>
  <si>
    <t>なかむら餅屋</t>
  </si>
  <si>
    <t>なかた</t>
  </si>
  <si>
    <t>山下水産</t>
  </si>
  <si>
    <t>サン　はらいっぱい</t>
  </si>
  <si>
    <t>フーズバービッグママゴン</t>
  </si>
  <si>
    <t>ザザ</t>
  </si>
  <si>
    <t>石山離宮　五足のくつ　Ｃ棟</t>
  </si>
  <si>
    <t>ほっともっと大矢野店</t>
  </si>
  <si>
    <t>レストラングリルきかい</t>
  </si>
  <si>
    <t>ビジネス民宿パール</t>
  </si>
  <si>
    <t>ペルラの湯舟</t>
  </si>
  <si>
    <t>おたふく</t>
  </si>
  <si>
    <t>天草木場の杜自然学校</t>
  </si>
  <si>
    <t>スナック℃ーute</t>
  </si>
  <si>
    <t>福伸はなれ利久</t>
  </si>
  <si>
    <t>ファミリーショップうえの</t>
  </si>
  <si>
    <t>味千拉麺天草亀川店</t>
  </si>
  <si>
    <t>鉄板焼ステーキ＆ＢＡＲＴＨＥ．ＣＲＯＳＳ　ＢＥＡＴ</t>
  </si>
  <si>
    <t>橋詰商店　肉の馬力屋</t>
  </si>
  <si>
    <t>パティスリー　メール・ドゥース</t>
  </si>
  <si>
    <t>ちゃんこ綱</t>
  </si>
  <si>
    <t>ふぁくとりーNolley</t>
  </si>
  <si>
    <t>天立海産</t>
  </si>
  <si>
    <t>ＧＯＬＤ</t>
  </si>
  <si>
    <t>天草シーフーズ（株）</t>
  </si>
  <si>
    <t>サトミ</t>
  </si>
  <si>
    <t>まるきん</t>
  </si>
  <si>
    <t>カフェ　レストラン　ばってん</t>
  </si>
  <si>
    <t>カラオケ　シャルール</t>
  </si>
  <si>
    <t>カラオケ・憩い</t>
  </si>
  <si>
    <t>天草拓心高等学校　拓洋寮</t>
  </si>
  <si>
    <t>りゅう</t>
  </si>
  <si>
    <t>きく亭</t>
  </si>
  <si>
    <t>ＯＴＯＨＩＭＥ</t>
  </si>
  <si>
    <t>園鮮魚</t>
  </si>
  <si>
    <t>百円堂</t>
  </si>
  <si>
    <t>大劇　天草店</t>
  </si>
  <si>
    <t>茶碗屋旅館</t>
  </si>
  <si>
    <t>おやさいくらぶ</t>
  </si>
  <si>
    <t>Healing　Room　Coo　アロマ＆ハーブ　カフェ　Coo</t>
  </si>
  <si>
    <t>Rentier（ランティエ）</t>
  </si>
  <si>
    <t>大矢野物産館　さんぱーる　ファーストフード</t>
  </si>
  <si>
    <t>松ちゃん</t>
  </si>
  <si>
    <t>サン　ミカド</t>
  </si>
  <si>
    <t>民宿　大漁丸</t>
  </si>
  <si>
    <t>フタバラ－メン</t>
  </si>
  <si>
    <t>旅館　伊賀屋</t>
  </si>
  <si>
    <t>やきとり　おくむら</t>
  </si>
  <si>
    <t>セブン－イレブン天草本渡広瀬店</t>
  </si>
  <si>
    <t>どんどん太郎大矢野店</t>
  </si>
  <si>
    <t>九電工　天草オリーブ園</t>
  </si>
  <si>
    <t>SEXY GIRL</t>
  </si>
  <si>
    <t>グリーンハウス</t>
  </si>
  <si>
    <t>しおさい館</t>
  </si>
  <si>
    <t>ダイケン</t>
  </si>
  <si>
    <t>とぎたや</t>
  </si>
  <si>
    <t>みかん屋さん</t>
  </si>
  <si>
    <t>ＲＩＣいけださかや</t>
  </si>
  <si>
    <t>岩﨑水産</t>
  </si>
  <si>
    <t>天草サンフードふれあい号</t>
  </si>
  <si>
    <t>石原鮮魚</t>
  </si>
  <si>
    <t>孔雀</t>
  </si>
  <si>
    <t>ありあけ加工所</t>
  </si>
  <si>
    <t>ゆめマート松島店内</t>
  </si>
  <si>
    <t>きびなご工房　一海（かずみ）</t>
  </si>
  <si>
    <t>味千ラーメン苓北店</t>
  </si>
  <si>
    <t>セブン－イレブン　天草丸尾町店</t>
  </si>
  <si>
    <t>上</t>
  </si>
  <si>
    <t>浜田鮮魚</t>
  </si>
  <si>
    <t>フレッシュはまだ</t>
  </si>
  <si>
    <t>ファミリーマート松島合津店</t>
  </si>
  <si>
    <t>松本パン</t>
  </si>
  <si>
    <t>ス－パ－センタ－ＴＡＩＹＯリンドマ－ル店</t>
  </si>
  <si>
    <t>ザ　ダイソ－リンドマ－ルＴＡＩＹＯ熊本本渡店</t>
  </si>
  <si>
    <t>新和町農畜産物加工所管理組合</t>
  </si>
  <si>
    <t>浜　石油</t>
  </si>
  <si>
    <t>サンはらいっぱい</t>
  </si>
  <si>
    <t>ふく福</t>
  </si>
  <si>
    <t>Ｄｉｎｉｎｇ　Ｂａｒ　すうべにいる</t>
  </si>
  <si>
    <t>ＢＡＲ　矢好人</t>
  </si>
  <si>
    <t>うみのよこ</t>
  </si>
  <si>
    <t>マルケイ鮮魚店</t>
  </si>
  <si>
    <t>ＬＩＦＥ　ＦＯＯＤＳ　ＤＥＰＥＲＴＭＥＮＴ食べる　生活　百貨店</t>
  </si>
  <si>
    <t>Mi　Cafe（ミ・カフェ）</t>
  </si>
  <si>
    <t>ＢＡＲ　Ａｇａｉｎ</t>
  </si>
  <si>
    <t>OE　ロザリオ・クラスタ</t>
  </si>
  <si>
    <t>みんみん</t>
  </si>
  <si>
    <t>工房樹機</t>
  </si>
  <si>
    <t>食の天草　にじ</t>
  </si>
  <si>
    <t>カフェニジノフネ</t>
  </si>
  <si>
    <t>尾崎鮮魚</t>
  </si>
  <si>
    <t>天草ビュ－ホテル小松屋渚館</t>
  </si>
  <si>
    <t>ケンタッキ－フライドチキンイオン天草店</t>
  </si>
  <si>
    <t>鳥安</t>
  </si>
  <si>
    <t>猫八</t>
  </si>
  <si>
    <t>チキンショップ　まさき</t>
  </si>
  <si>
    <t>あ・うん</t>
  </si>
  <si>
    <t>潮さい</t>
  </si>
  <si>
    <t>多菜香</t>
  </si>
  <si>
    <t>たこやき　カフェ　ショップ</t>
  </si>
  <si>
    <t>八喜家</t>
  </si>
  <si>
    <t>デイリーヤマザキ　天草浜田店</t>
  </si>
  <si>
    <t>民宿　ふくまつ</t>
  </si>
  <si>
    <t>イオン天草店</t>
  </si>
  <si>
    <t>明治牛乳天草センタ－大矢野店</t>
  </si>
  <si>
    <t>鳴瀬水産</t>
  </si>
  <si>
    <t>菓子工房　ル・モンド</t>
  </si>
  <si>
    <t>梅田寿司</t>
  </si>
  <si>
    <t>マルマサ浜田鮮魚</t>
  </si>
  <si>
    <t>花つばき</t>
  </si>
  <si>
    <t>ハラールキッチン楽</t>
  </si>
  <si>
    <t>綱第三想庫</t>
  </si>
  <si>
    <t>天草ゆうゆう</t>
  </si>
  <si>
    <t>田畑農産</t>
  </si>
  <si>
    <t>小山農産加工所</t>
  </si>
  <si>
    <t>瀬島工場</t>
  </si>
  <si>
    <t>旅館　有明荘</t>
  </si>
  <si>
    <t>しろう天草観光朝市</t>
  </si>
  <si>
    <t>有限会社シ－・エス商会</t>
  </si>
  <si>
    <t>バリュー東部店内松田鮮魚</t>
  </si>
  <si>
    <t>天草漁師市場</t>
  </si>
  <si>
    <t>ローソン天草南新町店</t>
  </si>
  <si>
    <t>ダイソー天草牛深店</t>
  </si>
  <si>
    <t>ローソン天草佐伊津町店</t>
  </si>
  <si>
    <t>ニューヤマザキデイリーストア　天草龍誠店</t>
  </si>
  <si>
    <t>かわだや</t>
  </si>
  <si>
    <t>千里十里</t>
  </si>
  <si>
    <t>酔処　泰（ＹＡＳＵ）</t>
  </si>
  <si>
    <t>さかえや</t>
  </si>
  <si>
    <t>珈琲工房　麟泉　シープル店</t>
  </si>
  <si>
    <t>天草空港タ－ミナル売店</t>
  </si>
  <si>
    <t>１０８　拓心高校店</t>
  </si>
  <si>
    <t>母ちゃんのキッチン工房</t>
  </si>
  <si>
    <t>旬彩工房　やまびこ</t>
  </si>
  <si>
    <t>ホルン松島店</t>
  </si>
  <si>
    <t>清福丸</t>
  </si>
  <si>
    <t>やじろべえの台所</t>
  </si>
  <si>
    <t>和風青山</t>
  </si>
  <si>
    <t>たまや</t>
  </si>
  <si>
    <t>忠しゃん</t>
  </si>
  <si>
    <t>原田豆腐店</t>
  </si>
  <si>
    <t>博多　仁太郎</t>
  </si>
  <si>
    <t>高尾企画</t>
  </si>
  <si>
    <t>中鋪海産</t>
  </si>
  <si>
    <t>たんぽぽ</t>
  </si>
  <si>
    <t>天草炉ばた　ぼんぼ</t>
  </si>
  <si>
    <t>スナック　ｓｈｏｋｏ</t>
  </si>
  <si>
    <t>Ａｍａｃｕｆａ南蛮村</t>
  </si>
  <si>
    <t>シルバーバック天草本渡店</t>
  </si>
  <si>
    <t>日産自動車　天草店</t>
  </si>
  <si>
    <t>バリュー東部店</t>
  </si>
  <si>
    <t>金馬車　大矢野店　休憩所</t>
  </si>
  <si>
    <t>金馬車　大矢野店　店内</t>
  </si>
  <si>
    <t>牛深総合センター</t>
  </si>
  <si>
    <t>直売所　わかみや</t>
  </si>
  <si>
    <t>熊本県立天草高等学校</t>
  </si>
  <si>
    <t>九州電力（株）天草営業所</t>
  </si>
  <si>
    <t>熊本県立天草工業高等学校</t>
  </si>
  <si>
    <t>苓北温泉</t>
  </si>
  <si>
    <t>小手毬</t>
  </si>
  <si>
    <t>ＰＯＳＴ</t>
  </si>
  <si>
    <t>心　憩いの家</t>
  </si>
  <si>
    <t>長与水産</t>
  </si>
  <si>
    <t>上元商店</t>
  </si>
  <si>
    <t>ＳＨＩＭＡ×ＳＨＩＭＡ</t>
  </si>
  <si>
    <t>スーパーたぁ～君</t>
  </si>
  <si>
    <t>はまゆう</t>
  </si>
  <si>
    <t>炭火酒場うねり</t>
  </si>
  <si>
    <t>海ほたる</t>
  </si>
  <si>
    <t>牛角天草店</t>
  </si>
  <si>
    <t>（株）西原商会九州　天草営業所</t>
  </si>
  <si>
    <t>やきとり孫八</t>
  </si>
  <si>
    <t>ＲＵＮ</t>
  </si>
  <si>
    <t>有明温泉　さざ波の湯</t>
  </si>
  <si>
    <t>ゆめマート　松島　店頭</t>
  </si>
  <si>
    <t>天草ケーブルネットワーク株式会社</t>
  </si>
  <si>
    <t>コインランドリー　クルー</t>
  </si>
  <si>
    <t>株式会社コメリ　本渡店　従業員食堂</t>
  </si>
  <si>
    <t>鉄板ダイニング　喃風天草店</t>
  </si>
  <si>
    <t>杉本鮮魚</t>
  </si>
  <si>
    <t>ＢＩＧ　ＤＲＥＡＭ</t>
  </si>
  <si>
    <t>和の食卓　楠</t>
  </si>
  <si>
    <t>まつぼっくり</t>
  </si>
  <si>
    <t>ＨＩＧＨ　ＢＥＡＣＨ</t>
  </si>
  <si>
    <t>株式会社オーシャンプロテック</t>
  </si>
  <si>
    <t>おやつ工房　満々</t>
  </si>
  <si>
    <t>宮地岳営農組合</t>
  </si>
  <si>
    <t>スナック　マキ</t>
  </si>
  <si>
    <t>グリーンマート</t>
  </si>
  <si>
    <t>杉本　きみえ</t>
  </si>
  <si>
    <t>えびす会</t>
  </si>
  <si>
    <t>ファミリーマート天草有明店</t>
  </si>
  <si>
    <t>城河原地域づくり振興会</t>
  </si>
  <si>
    <t>デイリーヤマザキ天草志柿店</t>
  </si>
  <si>
    <t>おべんとうのヒライ天草２号橋店</t>
  </si>
  <si>
    <t>中商店</t>
  </si>
  <si>
    <t>末松商店</t>
  </si>
  <si>
    <t>（有）ショッピング熊本屋</t>
  </si>
  <si>
    <t>ザ・ダイソー天草空港通り店</t>
  </si>
  <si>
    <t>天草中央総合病院売店</t>
  </si>
  <si>
    <t>ファミリーマート本渡小松原店</t>
  </si>
  <si>
    <t>川本　初子</t>
  </si>
  <si>
    <t>小崎　里香</t>
  </si>
  <si>
    <t>かしの木館</t>
  </si>
  <si>
    <t>マルナカ</t>
  </si>
  <si>
    <t>民宿　あさひ荘</t>
  </si>
  <si>
    <t>民宿　浜乃家</t>
  </si>
  <si>
    <t>Ｙｓｐｓ　天草やまかわ</t>
  </si>
  <si>
    <t>船辺商店</t>
  </si>
  <si>
    <t>フレッシュ　ヨシダ</t>
  </si>
  <si>
    <t>ローソン上天草大矢野町店</t>
  </si>
  <si>
    <t>焼き鳥　空海</t>
  </si>
  <si>
    <t>二代目安さん食堂</t>
  </si>
  <si>
    <t>旬彩の小川</t>
  </si>
  <si>
    <t>カフェ　ひより</t>
  </si>
  <si>
    <t>天草民宿なんばん</t>
  </si>
  <si>
    <t>元祖　串焼き一番　本店</t>
  </si>
  <si>
    <t>道愚楽（どぐら）</t>
  </si>
  <si>
    <t>民宿　葵</t>
  </si>
  <si>
    <t>すし鮮</t>
  </si>
  <si>
    <t>浦本ストアー</t>
  </si>
  <si>
    <t>レンタルホール　アトリエ館</t>
  </si>
  <si>
    <t>鳥料理　鳥蔵</t>
  </si>
  <si>
    <t>堀田養鰻</t>
  </si>
  <si>
    <t>居酒屋　大吉</t>
  </si>
  <si>
    <t>サンリブ本渡店</t>
  </si>
  <si>
    <t>ドラッグストアモリ天草大浜店</t>
  </si>
  <si>
    <t>ゆめマート牛深店内</t>
  </si>
  <si>
    <t>ラティエンダ</t>
  </si>
  <si>
    <t>焼き鳥一番</t>
  </si>
  <si>
    <t>蓮池精肉店</t>
  </si>
  <si>
    <t>舞</t>
  </si>
  <si>
    <t>おさかな食堂　将吾</t>
  </si>
  <si>
    <t>Ｙショップ荒木天草御所浦ＧＰ店</t>
  </si>
  <si>
    <t>山下鮮魚店</t>
  </si>
  <si>
    <t>熊本部品（株）</t>
  </si>
  <si>
    <t>天草飴本舗</t>
  </si>
  <si>
    <t>Ｅ．ｋｉｔｃｈｅｎ</t>
  </si>
  <si>
    <t>濃幸海老鶏とんこつ拉麺ハイヤ</t>
  </si>
  <si>
    <t>いろは</t>
  </si>
  <si>
    <t>岡野商店</t>
  </si>
  <si>
    <t>㈱キューアサ</t>
  </si>
  <si>
    <t>天草フレックス㈱　従業員食堂</t>
  </si>
  <si>
    <t>天草フレックス㈱　自販機コーナー</t>
  </si>
  <si>
    <t>ＴＡＩＹＯ牛深店</t>
  </si>
  <si>
    <t>オーバーターン</t>
  </si>
  <si>
    <t>リトルマニラ</t>
  </si>
  <si>
    <t>ファミリーマート上天草大矢野店</t>
  </si>
  <si>
    <t>ダイニング　アンド　バー　進</t>
  </si>
  <si>
    <t>ニューアップルコア</t>
  </si>
  <si>
    <t>フレッシュ　かとう</t>
  </si>
  <si>
    <t>旭商店</t>
  </si>
  <si>
    <t>ハート</t>
  </si>
  <si>
    <t>Ysps天草　やまかわ</t>
  </si>
  <si>
    <t>カラオケスナック　典子の店</t>
  </si>
  <si>
    <t>ふぁんふぁん</t>
  </si>
  <si>
    <t>ＥＡＴ７３０</t>
  </si>
  <si>
    <t>悟空</t>
  </si>
  <si>
    <t>キャッスル。</t>
  </si>
  <si>
    <t>若松屋</t>
  </si>
  <si>
    <t>ＰＩＮＫＦＬＡＭＩＮＧＯ</t>
  </si>
  <si>
    <t>スナックヤングレディー</t>
  </si>
  <si>
    <t>大野鮮魚</t>
  </si>
  <si>
    <t>森商店</t>
  </si>
  <si>
    <t>ミスタードーナツ天草本渡ショップ</t>
  </si>
  <si>
    <t>STEAK HOUSE BY THE WAY</t>
  </si>
  <si>
    <t>工鮮魚店</t>
  </si>
  <si>
    <t>工房梅</t>
  </si>
  <si>
    <t>川島屋</t>
  </si>
  <si>
    <t>サカエ</t>
  </si>
  <si>
    <t>亀泉荘</t>
  </si>
  <si>
    <t>ファミリーマート　本渡亀川店</t>
  </si>
  <si>
    <t>ＬＩＮＫ</t>
  </si>
  <si>
    <t>肉の吉永</t>
  </si>
  <si>
    <t>カレー庵　くいしん坊</t>
  </si>
  <si>
    <t>まるきゅう食堂</t>
  </si>
  <si>
    <t>寿旅館</t>
  </si>
  <si>
    <t>秀丸荘</t>
  </si>
  <si>
    <t>ビア　レストラン　ばってん</t>
  </si>
  <si>
    <t>益田精肉店</t>
  </si>
  <si>
    <t>平道鮮魚店</t>
  </si>
  <si>
    <t>スーパーセンターＴＡＩＹＯ本渡店</t>
  </si>
  <si>
    <t>セブン－イレブン上天草大矢野中店</t>
  </si>
  <si>
    <t>上天草総合病院売店　亜斗夢</t>
  </si>
  <si>
    <t>川島屋２号橋店</t>
  </si>
  <si>
    <t>ローソン上天草松島店</t>
  </si>
  <si>
    <t>龍星グループ</t>
  </si>
  <si>
    <t>たこうめ</t>
  </si>
  <si>
    <t>パンダ</t>
  </si>
  <si>
    <t>鹿釜精肉店</t>
  </si>
  <si>
    <t>肉のスギモト</t>
  </si>
  <si>
    <t>ショッピングプラザキャモン</t>
  </si>
  <si>
    <t>浅畑鮮魚</t>
  </si>
  <si>
    <t>さくらグループ</t>
  </si>
  <si>
    <t>豆福製菓部</t>
  </si>
  <si>
    <t>木原都堂</t>
  </si>
  <si>
    <t>おかん</t>
  </si>
  <si>
    <t>よしみ</t>
  </si>
  <si>
    <t>喫茶　Agio</t>
  </si>
  <si>
    <t>みなと食堂</t>
  </si>
  <si>
    <t>朝日屋</t>
  </si>
  <si>
    <t>鮨時</t>
  </si>
  <si>
    <t>貴久春寿し</t>
  </si>
  <si>
    <t>若松屋旅館</t>
  </si>
  <si>
    <t>焼肉たけやん</t>
  </si>
  <si>
    <t>寿し、仕出し弁当わたなべ</t>
  </si>
  <si>
    <t>ホテル松竜園　海星</t>
  </si>
  <si>
    <t>お好み焼き待夢（タイム）</t>
  </si>
  <si>
    <t>伊崎商店</t>
  </si>
  <si>
    <t>デイリーヤマザキ天草苓北</t>
  </si>
  <si>
    <t>岩本農産所</t>
  </si>
  <si>
    <t>どんぐり</t>
  </si>
  <si>
    <t>道の駅　上天草さんぱーる</t>
  </si>
  <si>
    <t>オートバックス天草本渡店</t>
  </si>
  <si>
    <t>ファミリーマート大矢野宮津店</t>
  </si>
  <si>
    <t>大矢野ショッピングプラザ　キャモン</t>
  </si>
  <si>
    <t>サンキューマート</t>
  </si>
  <si>
    <t>モナコパレス天草本渡店</t>
  </si>
  <si>
    <t>居酒屋　かし原</t>
  </si>
  <si>
    <t>こむらさき</t>
  </si>
  <si>
    <t>旬彩　あや</t>
  </si>
  <si>
    <t>宮口商店</t>
  </si>
  <si>
    <t>木村パン</t>
  </si>
  <si>
    <t>原田餅店</t>
  </si>
  <si>
    <t>榲山商店</t>
  </si>
  <si>
    <t>カネモ鮮魚</t>
  </si>
  <si>
    <t>樫原鮮魚店</t>
  </si>
  <si>
    <t>（株）アマレイ</t>
  </si>
  <si>
    <t>いわ工房</t>
  </si>
  <si>
    <t>本渡港タ－ミナル売店</t>
  </si>
  <si>
    <t>コメリハードアンドグリーン天草栖本店</t>
  </si>
  <si>
    <t>木場酒店</t>
  </si>
  <si>
    <t>居酒屋　大将</t>
  </si>
  <si>
    <t>亀丸活魚店</t>
  </si>
  <si>
    <t>居酒屋　蔵</t>
  </si>
  <si>
    <t>大王商会</t>
  </si>
  <si>
    <t>高良</t>
  </si>
  <si>
    <t>橋口鮮魚店</t>
  </si>
  <si>
    <t>美肌健康サロン</t>
  </si>
  <si>
    <t>ベーカリーぴゅあ</t>
  </si>
  <si>
    <t>熊本県立天草拓心高等学校（マリン校舎）</t>
  </si>
  <si>
    <t>ごはん屋　凪</t>
  </si>
  <si>
    <t>愛夢里﨑津店</t>
  </si>
  <si>
    <t>さつき工房</t>
  </si>
  <si>
    <t>ぐらん・じゅて</t>
  </si>
  <si>
    <t>おさ舟</t>
  </si>
  <si>
    <t>(株)あまくさ魚園</t>
  </si>
  <si>
    <t>新和観光センター</t>
  </si>
  <si>
    <t>天草風自家製カレー屋　珊瑚礁</t>
  </si>
  <si>
    <t>四季のお料理あまくさひこ丸</t>
  </si>
  <si>
    <t>天草漁業協同組合本渡地方卸売市場　魚市場</t>
  </si>
  <si>
    <t>佐伊津出張所</t>
  </si>
  <si>
    <t>崎津支所</t>
  </si>
  <si>
    <t>天草漁業協同組合　上出張所</t>
  </si>
  <si>
    <t>天草漁業協同組合上天草総合支所</t>
  </si>
  <si>
    <t>天草漁業協同組合　五和支所</t>
  </si>
  <si>
    <t>(有)うまかや</t>
  </si>
  <si>
    <t>Ａコープ牛深店</t>
  </si>
  <si>
    <t>さかな屋さんの台所</t>
  </si>
  <si>
    <t>福吉の蒲鉾</t>
  </si>
  <si>
    <t>貝川かまぼこ店</t>
  </si>
  <si>
    <t>（株）山下水産</t>
  </si>
  <si>
    <t>おべんとうの楓</t>
  </si>
  <si>
    <t>すわや菓舗</t>
  </si>
  <si>
    <t>坂越製菓店</t>
  </si>
  <si>
    <t>麺や一紅</t>
  </si>
  <si>
    <t>GREEN　NOTE　Fika</t>
  </si>
  <si>
    <t>民宿　とみかわ</t>
  </si>
  <si>
    <t>ホテルハーバーイン</t>
  </si>
  <si>
    <t>駄菓子屋</t>
  </si>
  <si>
    <t>山翠荘</t>
  </si>
  <si>
    <t>鮓　たいと</t>
  </si>
  <si>
    <t>ドル</t>
  </si>
  <si>
    <t>株式会社　有江商店弁当部</t>
  </si>
  <si>
    <t>丸高新町店</t>
  </si>
  <si>
    <t>龍華園南新町店</t>
  </si>
  <si>
    <t>民宿さつき荘</t>
  </si>
  <si>
    <t>シェフ・あらき</t>
  </si>
  <si>
    <t>ラーメン天松軒</t>
  </si>
  <si>
    <t>尾田原</t>
  </si>
  <si>
    <t>天長丸売店</t>
  </si>
  <si>
    <t>(有)ヒューマンクラフトサンキューマート</t>
  </si>
  <si>
    <t>宮本　一代</t>
  </si>
  <si>
    <t>うどんの店　野の花</t>
  </si>
  <si>
    <t>ベストアメニティ上天草大矢野工場</t>
  </si>
  <si>
    <t>食亭　ばん屋</t>
  </si>
  <si>
    <t>栖本温泉センター河童ロマン館</t>
  </si>
  <si>
    <t>めん屋　大王</t>
  </si>
  <si>
    <t>グリッター</t>
  </si>
  <si>
    <t>ママゴン</t>
  </si>
  <si>
    <t>モスバ－ガ－大矢野店</t>
  </si>
  <si>
    <t>旅館有明</t>
  </si>
  <si>
    <t>ホテルあまくさ</t>
  </si>
  <si>
    <t>ピザハウス　ココット</t>
  </si>
  <si>
    <t>有明</t>
  </si>
  <si>
    <t>光アイランド</t>
  </si>
  <si>
    <t>すし処　みずの</t>
  </si>
  <si>
    <t>スナック　舞</t>
  </si>
  <si>
    <t>ミュージックパブ扇</t>
  </si>
  <si>
    <t>平野ファミリー</t>
  </si>
  <si>
    <t>春風庵</t>
  </si>
  <si>
    <t>姫戸支所</t>
  </si>
  <si>
    <t>竜ケ岳支所</t>
  </si>
  <si>
    <t>楠本鮮魚</t>
  </si>
  <si>
    <t>島田屋</t>
  </si>
  <si>
    <t>海彩</t>
  </si>
  <si>
    <t>いろは食堂</t>
  </si>
  <si>
    <t>マルホン醤油</t>
  </si>
  <si>
    <t>古賀鮮魚店</t>
  </si>
  <si>
    <t>むつ海会</t>
  </si>
  <si>
    <t>民宿　瀬の浦</t>
  </si>
  <si>
    <t>旅館　花月</t>
  </si>
  <si>
    <t>民宿　鈴荘別館</t>
  </si>
  <si>
    <t>ファミリーマート天草栖本店</t>
  </si>
  <si>
    <t>倉岳町漁協水産物センタ－</t>
  </si>
  <si>
    <t>松江商店</t>
  </si>
  <si>
    <t>永井鮮魚店</t>
  </si>
  <si>
    <t>肉のたやま</t>
  </si>
  <si>
    <t>マミーマート</t>
  </si>
  <si>
    <t>フレッシュ　おかもと</t>
  </si>
  <si>
    <t>エンジェルハート</t>
  </si>
  <si>
    <t>カラオケホ－ルベスト１０</t>
  </si>
  <si>
    <t>船崎鮮魚店</t>
  </si>
  <si>
    <t>有限会社　野崎水産</t>
  </si>
  <si>
    <t>下田出張所</t>
  </si>
  <si>
    <t>(有)オガワ　セルフ大矢野</t>
  </si>
  <si>
    <t>本渡温泉センター</t>
  </si>
  <si>
    <t>平野商店</t>
  </si>
  <si>
    <t>ロッキー 佐伊津店</t>
  </si>
  <si>
    <t>（有）五穀庵</t>
  </si>
  <si>
    <t>天草魚</t>
  </si>
  <si>
    <t>Ｃｈｅｚ　ｎｏｕｓシェ　ヌー</t>
  </si>
  <si>
    <t>シンフォニー</t>
  </si>
  <si>
    <t>スナック縁</t>
  </si>
  <si>
    <t>赤い月珈琲</t>
  </si>
  <si>
    <t>おにたこ</t>
  </si>
  <si>
    <t>すーぱーたぁくん</t>
  </si>
  <si>
    <t>山彩</t>
  </si>
  <si>
    <t>スナック　Ｍｕｓｅ</t>
  </si>
  <si>
    <t>PET RESORT BRAINS AMAKUSA</t>
  </si>
  <si>
    <t>居酒屋　伊野商店</t>
  </si>
  <si>
    <t>みずの果樹園</t>
  </si>
  <si>
    <t>浜﨑商店</t>
  </si>
  <si>
    <t>ファミリー酒場銀河</t>
  </si>
  <si>
    <t>活魚の古賀</t>
  </si>
  <si>
    <t>旅館　生吉</t>
  </si>
  <si>
    <t>ニューハピー</t>
  </si>
  <si>
    <t>スナックＡｎｇｅｌのカブリ</t>
  </si>
  <si>
    <t>かなめや</t>
  </si>
  <si>
    <t>高田商店</t>
  </si>
  <si>
    <t>立花屋</t>
  </si>
  <si>
    <t>尾上精肉店</t>
  </si>
  <si>
    <t>山田農場直売所</t>
  </si>
  <si>
    <t>天草事業部</t>
  </si>
  <si>
    <t>小林　やえ</t>
  </si>
  <si>
    <t>下浦加工グループ</t>
  </si>
  <si>
    <t>御所浦海産</t>
  </si>
  <si>
    <t>障害者支援センター　のぞみ</t>
  </si>
  <si>
    <t>たなそこ　吉野屋</t>
  </si>
  <si>
    <t>うらかべ商店</t>
  </si>
  <si>
    <t>ホテルアレグリアガーデンズ天草　売店</t>
  </si>
  <si>
    <t>株式会社ＪＡ直売天草天草とれたて市場</t>
  </si>
  <si>
    <t>天草青年の家</t>
  </si>
  <si>
    <t>熊本ヤクルト（株）　牛深センター</t>
  </si>
  <si>
    <t>産直まごころ市場</t>
  </si>
  <si>
    <t>しばふ広場朝市</t>
  </si>
  <si>
    <t>白見商店</t>
  </si>
  <si>
    <t>岩下鮮魚店</t>
  </si>
  <si>
    <t>Ｙショップ荒木天草御所浦ジオパーク店</t>
  </si>
  <si>
    <t>松岡水産</t>
  </si>
  <si>
    <t>ドラッグストアモリ天草亀川店</t>
  </si>
  <si>
    <t>黒まん</t>
  </si>
  <si>
    <t>プラタナス</t>
  </si>
  <si>
    <t>ポッケ</t>
  </si>
  <si>
    <t>紅蘭</t>
  </si>
  <si>
    <t>旅館　宝洋館</t>
  </si>
  <si>
    <t>民宿　すずや</t>
  </si>
  <si>
    <t>中国酒家「群愛」</t>
  </si>
  <si>
    <t>松屋旅館</t>
  </si>
  <si>
    <t>ビーフヤヒロ</t>
  </si>
  <si>
    <t>居酒屋マサ</t>
  </si>
  <si>
    <t>トニオハウス</t>
  </si>
  <si>
    <t>驛（スティション）</t>
  </si>
  <si>
    <t>ＰＵＢテニスクラブ</t>
  </si>
  <si>
    <t>お食事処さざんか</t>
  </si>
  <si>
    <t>福嶋金物店</t>
  </si>
  <si>
    <t>黒ちゃん　ＰＡＲＴⅡ</t>
  </si>
  <si>
    <t>にいとら</t>
  </si>
  <si>
    <t>松江精肉店</t>
  </si>
  <si>
    <t>つくし</t>
  </si>
  <si>
    <t>赤のれん</t>
  </si>
  <si>
    <t>ひとみ</t>
  </si>
  <si>
    <t>ｃａｆ’ｅ　ＩＲＯＨＡ</t>
  </si>
  <si>
    <t>旅館　海舟</t>
  </si>
  <si>
    <t>焼とり炉ばたいさりび</t>
  </si>
  <si>
    <t>ＰＡＮ　ＤＥ　ＣＡＦＥ雲母　ＫｉＲａＲａ</t>
  </si>
  <si>
    <t>どんどん太郎本渡馬場店</t>
  </si>
  <si>
    <t>フ－ドショップかねこ</t>
  </si>
  <si>
    <t>ヒライ本渡馬場店</t>
  </si>
  <si>
    <t>有限会社ロシアン洋菓子店</t>
  </si>
  <si>
    <t>福マート</t>
  </si>
  <si>
    <t>（株）苓北グリーンサービス</t>
  </si>
  <si>
    <t>ワタナベ</t>
  </si>
  <si>
    <t>ミケネコオリーブ</t>
  </si>
  <si>
    <t>民宿釣宿　なか川</t>
  </si>
  <si>
    <t>プーズロッジ</t>
  </si>
  <si>
    <t>（有）　おにつか</t>
  </si>
  <si>
    <t>桑原商店</t>
  </si>
  <si>
    <t>食べる生活百貨店</t>
  </si>
  <si>
    <t>天草・観光ドルフィンクルーズ</t>
  </si>
  <si>
    <t>天草ドルフィンクルーズ</t>
  </si>
  <si>
    <t>カラオケ令和（レオ）</t>
  </si>
  <si>
    <t>ミスターバーガー</t>
  </si>
  <si>
    <t>フレンド</t>
  </si>
  <si>
    <t>旅館せと平</t>
  </si>
  <si>
    <t>ホテル松竜園</t>
  </si>
  <si>
    <t>天草ビュ－ホテル小松屋渚館６Ｆ</t>
  </si>
  <si>
    <t>天然房もっぱん</t>
  </si>
  <si>
    <t>お好み焼き待夢</t>
  </si>
  <si>
    <t>田口製菓舗</t>
  </si>
  <si>
    <t>焼肉のまんぷく</t>
  </si>
  <si>
    <t>（有）ソルト・ファーム天草製塩所</t>
  </si>
  <si>
    <t>総合仕出しおたふく</t>
  </si>
  <si>
    <t>さつき会</t>
  </si>
  <si>
    <t>天草水産加工場</t>
  </si>
  <si>
    <t>小浜加工場</t>
  </si>
  <si>
    <t>菜匠</t>
  </si>
  <si>
    <t>酒楽嘉肴　よし田</t>
  </si>
  <si>
    <t>イルカフェ　アマクサ</t>
  </si>
  <si>
    <t>天草市イルカセンター（漁協レストラン）</t>
  </si>
  <si>
    <t>天草市イルカセンター（二江市場）</t>
  </si>
  <si>
    <t>お食事処　さざんか</t>
  </si>
  <si>
    <t>ＪＡあまくさ女性部大矢野総支部　軽トラ朝市</t>
  </si>
  <si>
    <t>ラウンジ　ＲＩＳＥ</t>
  </si>
  <si>
    <t>セブンーイレブン　天草知ヶ崎店</t>
  </si>
  <si>
    <t>本渡鮮魚商組合</t>
  </si>
  <si>
    <t>P・ＧＡＩＡ　牛深店</t>
  </si>
  <si>
    <t>Ｐ・ＧＡＩＡ　本渡店</t>
  </si>
  <si>
    <t>パリス・パリス</t>
  </si>
  <si>
    <t>株式会社　アマレイ</t>
  </si>
  <si>
    <t>Ｐｒｅｇｏ</t>
  </si>
  <si>
    <t>イ－ズ</t>
  </si>
  <si>
    <t>旅館あかね荘</t>
  </si>
  <si>
    <t>スーパーセンタータイヨーリンドマール店</t>
  </si>
  <si>
    <t>天草渚亭</t>
  </si>
  <si>
    <t>牛深魚市場</t>
  </si>
  <si>
    <t>苓北食堂</t>
  </si>
  <si>
    <t>観岳の郷　うめ呂</t>
  </si>
  <si>
    <t>ＴＯＮＴＯＮＢＯＯ</t>
  </si>
  <si>
    <t>ふぁくとりーＮｏｌｌｅｙ</t>
  </si>
  <si>
    <t>上天草市交流センター　スパ・タラソ天草</t>
  </si>
  <si>
    <t>河浦病院売店</t>
  </si>
  <si>
    <t>苓州屋</t>
  </si>
  <si>
    <t>ハートの樹</t>
  </si>
  <si>
    <t>ファミリーマート本渡古川店</t>
  </si>
  <si>
    <t>マルヨシ商店</t>
  </si>
  <si>
    <t>リゾラテラス天草</t>
  </si>
  <si>
    <t>ベーカリーキッチン３ピース</t>
  </si>
  <si>
    <t>有限会社苓南　後浜冷凍冷蔵庫</t>
  </si>
  <si>
    <t>ドラッグコスモス松島店</t>
  </si>
  <si>
    <t>ドラッグコスモス大矢野店</t>
  </si>
  <si>
    <t>ドラッグコスモス諏訪町店</t>
  </si>
  <si>
    <t>ドラッグコスモス天草食場店</t>
  </si>
  <si>
    <t>生活協同組合くまもと　天草支所</t>
  </si>
  <si>
    <t>大江戸温泉物語　天草ホテル亀屋</t>
  </si>
  <si>
    <t>杉の森グループ</t>
  </si>
  <si>
    <t>まみこっぱ</t>
  </si>
  <si>
    <t>ショップ　かねこ</t>
  </si>
  <si>
    <t>リカーショップマキタ</t>
  </si>
  <si>
    <t>Ｙショップ荒木天草御所浦GP店</t>
  </si>
  <si>
    <t>祇園橋</t>
  </si>
  <si>
    <t>御食事処　松苑</t>
  </si>
  <si>
    <t>よさこい</t>
  </si>
  <si>
    <t>自家製カレ－屋　珊瑚礁</t>
  </si>
  <si>
    <t>旅館有明荘</t>
  </si>
  <si>
    <t>旅館　浜屋</t>
  </si>
  <si>
    <t>ＮＹＤＳ天草高浜店</t>
  </si>
  <si>
    <t>植村食堂</t>
  </si>
  <si>
    <t>オセクンチ</t>
  </si>
  <si>
    <t>カトレア</t>
  </si>
  <si>
    <t>五和処理場</t>
  </si>
  <si>
    <t>別城商店</t>
  </si>
  <si>
    <t>里翠</t>
  </si>
  <si>
    <t>坂本海産</t>
  </si>
  <si>
    <t>Ｃａｆｅ　Ｏｒｉｇｉｎ</t>
  </si>
  <si>
    <t>尾上梅園</t>
  </si>
  <si>
    <t>海付水産</t>
  </si>
  <si>
    <t>特産品開発加工センター</t>
  </si>
  <si>
    <t>須﨑商店</t>
  </si>
  <si>
    <t>マルちゃんショップ</t>
  </si>
  <si>
    <t>鶴屋天草店</t>
  </si>
  <si>
    <t>大塚商店</t>
  </si>
  <si>
    <t>愛夢里</t>
  </si>
  <si>
    <t>社会福祉法人晃明会　牛深事業所</t>
  </si>
  <si>
    <t>株式会社　熊本セントラル企画</t>
  </si>
  <si>
    <t>和潮旅館</t>
  </si>
  <si>
    <t>丸とら鮮魚</t>
  </si>
  <si>
    <t>村尾鮮魚店</t>
  </si>
  <si>
    <t>（有）蜂楽饅頭本渡支店</t>
  </si>
  <si>
    <t>南風屋</t>
  </si>
  <si>
    <t>松島観光ホテル岬亭</t>
  </si>
  <si>
    <t>あすなろ</t>
  </si>
  <si>
    <t>北垣水産</t>
  </si>
  <si>
    <t>ＳＷＥＥＴＳ　ＬＡＢＯ　ＢＯＮＧＯＵＴ</t>
  </si>
  <si>
    <t>ドリュ－ブレッド</t>
  </si>
  <si>
    <t>よしだ屋饅頭</t>
  </si>
  <si>
    <t>深夜食堂　からたち</t>
  </si>
  <si>
    <t>旬彩　いち松</t>
  </si>
  <si>
    <t>夢屋</t>
  </si>
  <si>
    <t>天草自動車学校売店</t>
  </si>
  <si>
    <t>肥後銀行　天草支店内食堂</t>
  </si>
  <si>
    <t>旅館白浜荘</t>
  </si>
  <si>
    <t>千晴</t>
  </si>
  <si>
    <t>旅館　なかしま荘</t>
  </si>
  <si>
    <t>珠里</t>
  </si>
  <si>
    <t>居酒屋　かもめ</t>
  </si>
  <si>
    <t>喫茶木馬</t>
  </si>
  <si>
    <t>よしやホテルきらら停</t>
  </si>
  <si>
    <t>ほっともっと牛深店</t>
  </si>
  <si>
    <t>クラブクィン</t>
  </si>
  <si>
    <t>天草　天空の船</t>
  </si>
  <si>
    <t>すなっく　さくら</t>
  </si>
  <si>
    <t>コカコーラボトラーズジャパン(株)天草支店</t>
  </si>
  <si>
    <t>本渡青果市場</t>
  </si>
  <si>
    <t>福田果樹園</t>
  </si>
  <si>
    <t>嶋田屋</t>
  </si>
  <si>
    <t>寺本商事</t>
  </si>
  <si>
    <t>天草フード</t>
  </si>
  <si>
    <t>Ａコープ苓北</t>
  </si>
  <si>
    <t>居酒屋　ずんどこ</t>
  </si>
  <si>
    <t>樹帝</t>
  </si>
  <si>
    <t>北路</t>
  </si>
  <si>
    <t>レストラン　アマランス</t>
  </si>
  <si>
    <t>旅館きく</t>
  </si>
  <si>
    <t>日の出荘新館</t>
  </si>
  <si>
    <t>天蔵のむら田</t>
  </si>
  <si>
    <t>ときん茶屋</t>
  </si>
  <si>
    <t>乙姫屋</t>
  </si>
  <si>
    <t>マツオカ</t>
  </si>
  <si>
    <t>パン工房　カントリー</t>
  </si>
  <si>
    <t>四丸豆腐店</t>
  </si>
  <si>
    <t>八福</t>
  </si>
  <si>
    <t>大栄丸</t>
  </si>
  <si>
    <t>居酒屋　喜楽</t>
  </si>
  <si>
    <t>焼とり　安</t>
  </si>
  <si>
    <t>酒萬</t>
  </si>
  <si>
    <t>スーパーまるいえ</t>
  </si>
  <si>
    <t>あかね家</t>
  </si>
  <si>
    <t>真珠</t>
  </si>
  <si>
    <t>田口みそ・糀店</t>
  </si>
  <si>
    <t>楓竜</t>
  </si>
  <si>
    <t>Ｂｅｌｌｅ－ｒｏｓｅ</t>
  </si>
  <si>
    <t>ドラッグコスモス本渡北店</t>
  </si>
  <si>
    <t>スーパードラッグコスモス亀場店</t>
  </si>
  <si>
    <t>天草民宿　竹内</t>
  </si>
  <si>
    <t>ダーツバー＆ビアガーデン　神天</t>
  </si>
  <si>
    <t>おやつ家　菓音</t>
  </si>
  <si>
    <t>サンスマイル出張所</t>
  </si>
  <si>
    <t>味千拉麺　天草有明店</t>
  </si>
  <si>
    <t>スクラミーアイスクリーム</t>
  </si>
  <si>
    <t>mio camino AMAKUSA</t>
  </si>
  <si>
    <t>惣菜屋かずよ</t>
  </si>
  <si>
    <t>天草海まる</t>
  </si>
  <si>
    <t>Ｒｅｇｅｎ　Ｂｏｇｅｎ（レーゲン　ボーゲン）</t>
  </si>
  <si>
    <t>福伸　はなれ利久</t>
  </si>
  <si>
    <t>乾物屋コマツ</t>
  </si>
  <si>
    <t>株式会社佐々木冷菓天草出張所</t>
  </si>
  <si>
    <t>林鮮魚店</t>
  </si>
  <si>
    <t>幸寿司</t>
  </si>
  <si>
    <t>カラオケスナックさっちゃん</t>
  </si>
  <si>
    <t>くつろぎの宿 マルコ</t>
  </si>
  <si>
    <t>イルカの里グループ</t>
  </si>
  <si>
    <t>フードショップにしだ</t>
  </si>
  <si>
    <t>池崎しょうゆ醸造元</t>
  </si>
  <si>
    <t>デイリーヤマザキ　天草二江店</t>
  </si>
  <si>
    <t>淀川商店</t>
  </si>
  <si>
    <t>ながさき</t>
  </si>
  <si>
    <t>パブモンシェルトントン</t>
  </si>
  <si>
    <t>みつば食堂</t>
  </si>
  <si>
    <t>ビーチ</t>
  </si>
  <si>
    <t>有限会社ショッピング熊本屋栖本店</t>
  </si>
  <si>
    <t>龍華園</t>
  </si>
  <si>
    <t>ＫＵＲＯＳＨＩＯ</t>
  </si>
  <si>
    <t>吉平鮮魚</t>
  </si>
  <si>
    <t>直売所わかみや（魚）</t>
  </si>
  <si>
    <t>ショップつるど</t>
  </si>
  <si>
    <t>福屋</t>
  </si>
  <si>
    <t>榲山青果店</t>
  </si>
  <si>
    <t>Ｙショップふじかわ</t>
  </si>
  <si>
    <t>やおしん</t>
  </si>
  <si>
    <t>脇島商店</t>
  </si>
  <si>
    <t>山口豆腐店</t>
  </si>
  <si>
    <t>竹本豆腐店</t>
  </si>
  <si>
    <t>グループ藍愛</t>
  </si>
  <si>
    <t>(株)井上勇商店</t>
  </si>
  <si>
    <t>こすもす市場</t>
  </si>
  <si>
    <t>農産加工食品いわさき</t>
  </si>
  <si>
    <t>地魚処　一屋</t>
  </si>
  <si>
    <t>ブレッドハウス　パティ</t>
  </si>
  <si>
    <t>cafe RAIN</t>
  </si>
  <si>
    <t>浜屋</t>
  </si>
  <si>
    <t>光泉閣</t>
  </si>
  <si>
    <t>天草社　三喜</t>
  </si>
  <si>
    <t>松寿し</t>
  </si>
  <si>
    <t>居酒屋　あすきぼう</t>
  </si>
  <si>
    <t>ル・ヴァン・リブレ</t>
  </si>
  <si>
    <t>山田精肉店</t>
  </si>
  <si>
    <t>ザ・ダイソー上天草店</t>
  </si>
  <si>
    <t>天草病院売店</t>
  </si>
  <si>
    <t>横山精肉店</t>
  </si>
  <si>
    <t>熊本屋</t>
  </si>
  <si>
    <t>居酒屋　藤家</t>
  </si>
  <si>
    <t>天草セントラル病院Ｂ棟ロビー</t>
  </si>
  <si>
    <t>天草セントラル病院Ｃ棟職員食堂</t>
  </si>
  <si>
    <t>田北商店</t>
  </si>
  <si>
    <t>山下安徳商店</t>
  </si>
  <si>
    <t>ミートショップ東川</t>
  </si>
  <si>
    <t>松永精肉鮮魚店</t>
  </si>
  <si>
    <t>愼心</t>
  </si>
  <si>
    <t>串道楽　磯洋</t>
  </si>
  <si>
    <t>ホテル松泉閣ろまん館</t>
  </si>
  <si>
    <t>株式会社　松泉閣ろまん館</t>
  </si>
  <si>
    <t>甲ら家　汐彩</t>
  </si>
  <si>
    <t>旅館　甲ら家</t>
  </si>
  <si>
    <t>珈琲茶話</t>
  </si>
  <si>
    <t>ひろ寿し</t>
  </si>
  <si>
    <t>お好み焼　瀬文</t>
  </si>
  <si>
    <t>味の名門　幸寿し</t>
  </si>
  <si>
    <t>赤こしょう</t>
  </si>
  <si>
    <t>味一番</t>
  </si>
  <si>
    <t>エームＳＪ３７３２－１</t>
  </si>
  <si>
    <t>エームＳＪ３７３２－２</t>
  </si>
  <si>
    <t>おかむら</t>
  </si>
  <si>
    <t>吉田食堂</t>
  </si>
  <si>
    <t>浦田かまぼこ店</t>
  </si>
  <si>
    <t>チーム天草大江加工所</t>
  </si>
  <si>
    <t>キムチ工房</t>
  </si>
  <si>
    <t>酒ディスカウント苓北</t>
  </si>
  <si>
    <t>杉本冷菓</t>
  </si>
  <si>
    <t>浜田商店</t>
  </si>
  <si>
    <t>上天草高等学校売店</t>
  </si>
  <si>
    <t>小規模多機能ホーム　はるかぜ</t>
  </si>
  <si>
    <t>ユーマートひらた</t>
  </si>
  <si>
    <t>三福園</t>
  </si>
  <si>
    <t>清流荘</t>
  </si>
  <si>
    <t>ぼちぼち</t>
  </si>
  <si>
    <t>大公望</t>
  </si>
  <si>
    <t>大野菓舗</t>
  </si>
  <si>
    <t>Aコープ苓北</t>
  </si>
  <si>
    <t>ドラッグストア　モリ　天草大浜店</t>
  </si>
  <si>
    <t>ドラッグストア　モリ天草大浜店</t>
  </si>
  <si>
    <t>ドラッグストアモリ　天草亀川店</t>
  </si>
  <si>
    <t>しゅびどぅばー</t>
  </si>
  <si>
    <t>黒瀬製菓舗</t>
  </si>
  <si>
    <t>コープ牛深</t>
  </si>
  <si>
    <t>苓北支所</t>
  </si>
  <si>
    <t>松島支所松島町水産物センター</t>
  </si>
  <si>
    <t>瓢六</t>
  </si>
  <si>
    <t>(有)　明成</t>
  </si>
  <si>
    <t>ほっともっと本渡太田町店</t>
  </si>
  <si>
    <t>金ちゃん堂</t>
  </si>
  <si>
    <t>川本トーフ店</t>
  </si>
  <si>
    <t>天草木工す</t>
  </si>
  <si>
    <t>社会福祉法人晃明会牛深事業所</t>
  </si>
  <si>
    <t>あかね</t>
  </si>
  <si>
    <t>麟泉の湯</t>
  </si>
  <si>
    <t>生活協同組合くまもと　ミニコープ天草</t>
  </si>
  <si>
    <t>スーパーゼロ　河浦店</t>
  </si>
  <si>
    <t>幸ちゃん</t>
  </si>
  <si>
    <t>志波商店</t>
  </si>
  <si>
    <t>町家カフェ</t>
  </si>
  <si>
    <t>龍ケ岳支所</t>
  </si>
  <si>
    <t>金馬車　大矢野店</t>
  </si>
  <si>
    <t>熊本ヤクルト（株）天草営業所</t>
  </si>
  <si>
    <t>満海</t>
  </si>
  <si>
    <t>森鮮魚店</t>
  </si>
  <si>
    <t>一二海牧場</t>
  </si>
  <si>
    <t>啓正会（酒井病院）</t>
  </si>
  <si>
    <t>もやい倶楽部</t>
  </si>
  <si>
    <t>老岳集落女性部</t>
  </si>
  <si>
    <t>カラオケフレンド</t>
  </si>
  <si>
    <t>天草酒造</t>
  </si>
  <si>
    <t>レストランハニー</t>
  </si>
  <si>
    <t>大塚みそ屋</t>
  </si>
  <si>
    <t>五和饅頭</t>
  </si>
  <si>
    <t>金子鮮魚店</t>
  </si>
  <si>
    <t>花丸本店</t>
  </si>
  <si>
    <t>イオン天草　従業員食堂</t>
  </si>
  <si>
    <t>イオン天草　２F</t>
  </si>
  <si>
    <t>イオン天草　１F</t>
  </si>
  <si>
    <t>スナック　愛</t>
  </si>
  <si>
    <t>酒バー</t>
  </si>
  <si>
    <t>（有）橋本うに商会</t>
  </si>
  <si>
    <t>山田酒店</t>
  </si>
  <si>
    <t>富士広旅館</t>
  </si>
  <si>
    <t>光浜荘</t>
  </si>
  <si>
    <t>有限会社永田冷菓</t>
  </si>
  <si>
    <t>木戸鮮魚店</t>
  </si>
  <si>
    <t>越地鮮魚店</t>
  </si>
  <si>
    <t>カメリアハウス</t>
  </si>
  <si>
    <t>田中漬物小屋</t>
  </si>
  <si>
    <t>合資会社　堀田功乳舎</t>
  </si>
  <si>
    <t>株式会社西原商会九州　天草営業所</t>
  </si>
  <si>
    <t>入福食堂</t>
  </si>
  <si>
    <t>喫茶スナックｃｏｃｏ</t>
  </si>
  <si>
    <t>味千苓北店</t>
  </si>
  <si>
    <t>スナックカモン</t>
  </si>
  <si>
    <t>秀寿し</t>
  </si>
  <si>
    <t>三葉</t>
  </si>
  <si>
    <t>天草町支所水産物簡易加工処理施設</t>
  </si>
  <si>
    <t>有限会社肉の吉永</t>
  </si>
  <si>
    <t>松村</t>
  </si>
  <si>
    <t>お菓子のみつみ</t>
  </si>
  <si>
    <t>お菓子のサンエイ</t>
  </si>
  <si>
    <t>ファミリーショップいのうえ</t>
  </si>
  <si>
    <t>（有）丸三商会</t>
  </si>
  <si>
    <t>株式会社　拓洋　天草養魚事業部</t>
  </si>
  <si>
    <t>味柑ちゃんグループ</t>
  </si>
  <si>
    <t>植田食品</t>
  </si>
  <si>
    <t>醍醐</t>
  </si>
  <si>
    <t>パインハウス</t>
  </si>
  <si>
    <t>穂ずみ</t>
  </si>
  <si>
    <t>恵比須亭</t>
  </si>
  <si>
    <t>みほ</t>
  </si>
  <si>
    <t>ほっともっと本渡船之尾店</t>
  </si>
  <si>
    <t>弁当のこーえん</t>
  </si>
  <si>
    <t>割烹たちばな</t>
  </si>
  <si>
    <t>天草民芸お食事処ぐるめ居酒屋花太郎</t>
  </si>
  <si>
    <t>サンスマイル河浦店</t>
  </si>
  <si>
    <t>よつ葉</t>
  </si>
  <si>
    <t>井手農産加工所</t>
  </si>
  <si>
    <t>水野商店</t>
  </si>
  <si>
    <t>松島観光ホテル岬亭売店</t>
  </si>
  <si>
    <t>松下物産</t>
  </si>
  <si>
    <t>中本商店</t>
  </si>
  <si>
    <t>山川商店</t>
  </si>
  <si>
    <t>植田酒店</t>
  </si>
  <si>
    <t>花田鮮魚</t>
  </si>
  <si>
    <t>山國鮮魚店</t>
  </si>
  <si>
    <t>天草蕎麦処　苓州屋</t>
  </si>
  <si>
    <t>かん黒</t>
  </si>
  <si>
    <t>Ｐｉｃａｓｓｏ</t>
  </si>
  <si>
    <t>集庵</t>
  </si>
  <si>
    <t>松島観光ホテル</t>
  </si>
  <si>
    <t>ヴァンサンカン</t>
  </si>
  <si>
    <t>小豆カフェ</t>
  </si>
  <si>
    <t>吉浦商店</t>
  </si>
  <si>
    <t>小林商店</t>
  </si>
  <si>
    <t>食工房　あやか</t>
  </si>
  <si>
    <t>工房みやび</t>
  </si>
  <si>
    <t>岡田蒲鉾店</t>
  </si>
  <si>
    <t>みなと屋</t>
  </si>
  <si>
    <t>青壮年部工場</t>
  </si>
  <si>
    <t>すしの横綱</t>
  </si>
  <si>
    <t>居酒屋　時遊人</t>
  </si>
  <si>
    <t>スナックブーベ</t>
  </si>
  <si>
    <t>たくみ寿司</t>
  </si>
  <si>
    <t>げんき</t>
  </si>
  <si>
    <t>御所浦町漁協加工場</t>
  </si>
  <si>
    <t>碧水館</t>
  </si>
  <si>
    <t>シャトー天草</t>
  </si>
  <si>
    <t>健幸一番楽らく農園</t>
  </si>
  <si>
    <t>ラウンジバー　エース</t>
  </si>
  <si>
    <t>Ｂａｒ　ミラルダ</t>
  </si>
  <si>
    <t>稲ちゃんのつけもの</t>
  </si>
  <si>
    <t>ＣＯＯＬ</t>
  </si>
  <si>
    <t>ロッキー牛深店</t>
  </si>
  <si>
    <t>吉永製パン所</t>
  </si>
  <si>
    <t>AMAKUSA SONAR BEER</t>
  </si>
  <si>
    <t>山﨑商店</t>
  </si>
  <si>
    <t>銀馬車　牛深店</t>
  </si>
  <si>
    <t>魚勝</t>
  </si>
  <si>
    <t>蓮池精肉　３９マート店</t>
  </si>
  <si>
    <t>大三ミート産業（株）ダイレックス天草店</t>
  </si>
  <si>
    <t>ダイレックス天草店</t>
  </si>
  <si>
    <t>スナック　はな筏</t>
  </si>
  <si>
    <t>ウッディーハウス</t>
  </si>
  <si>
    <t>Maria Tacos</t>
  </si>
  <si>
    <t>アタックス　シープル店</t>
  </si>
  <si>
    <t>サンスマイル</t>
  </si>
  <si>
    <t>活魚　幸光</t>
  </si>
  <si>
    <t>Ｂ＆Ｃホテル天草</t>
  </si>
  <si>
    <t>漁栄海産</t>
  </si>
  <si>
    <t>万よう銘茶</t>
  </si>
  <si>
    <t>天草拓心高等学校マリン校舎</t>
  </si>
  <si>
    <t>清島商店</t>
  </si>
  <si>
    <t>ライズ</t>
  </si>
  <si>
    <t>貝川蒲鉾店</t>
  </si>
  <si>
    <t>唐田水産</t>
  </si>
  <si>
    <t>熊本県立牛深高等学校</t>
  </si>
  <si>
    <t>食の天草にじ</t>
  </si>
  <si>
    <t>Ｌａｕｎｇｅ　すず　涼</t>
  </si>
  <si>
    <t>ねころびカフェ</t>
  </si>
  <si>
    <t>麻こころ茶屋</t>
  </si>
  <si>
    <t>プチ・ブル</t>
  </si>
  <si>
    <t>植田商品</t>
  </si>
  <si>
    <t>びとん</t>
  </si>
  <si>
    <t>天草タマンゴファーム</t>
  </si>
  <si>
    <t>明月食堂</t>
  </si>
  <si>
    <t>岩﨑商店</t>
  </si>
  <si>
    <t>栄美屋旅館</t>
  </si>
  <si>
    <t>ヴァン．ロゼ</t>
  </si>
  <si>
    <t>天草フードサービス</t>
  </si>
  <si>
    <t>冗談酒場</t>
  </si>
  <si>
    <t>ＬＥ・ＯＴＯ</t>
  </si>
  <si>
    <t>太郎寿司</t>
  </si>
  <si>
    <t>ちゃいるど</t>
  </si>
  <si>
    <t>デイリーヤマザキ天草浜田店</t>
  </si>
  <si>
    <t>天草地域医療センター売店</t>
  </si>
  <si>
    <t>桑野商店</t>
  </si>
  <si>
    <t>永野正雄酒店</t>
  </si>
  <si>
    <t>うえーぶ　オガタ</t>
  </si>
  <si>
    <t>九商売店</t>
  </si>
  <si>
    <t>ドリームショップこじま</t>
  </si>
  <si>
    <t>株式会社　松下蒲鉾店</t>
  </si>
  <si>
    <t>洋菓子のボングー</t>
  </si>
  <si>
    <t>イタリア料理　ラ・モト</t>
  </si>
  <si>
    <t>台湾料理　福源</t>
  </si>
  <si>
    <t>味千ラーメン二号橋店</t>
  </si>
  <si>
    <t>上天草市松島展望休憩所</t>
  </si>
  <si>
    <t>農協青壮年部上津留ＯＢ会</t>
  </si>
  <si>
    <t>げんこつリゾート</t>
  </si>
  <si>
    <t>cafe FiveSpot</t>
  </si>
  <si>
    <t>どっこいしょ</t>
  </si>
  <si>
    <t>うとっち</t>
  </si>
  <si>
    <t>島崎鮮魚</t>
  </si>
  <si>
    <t>デイリーヤマザキ天草河浦店</t>
  </si>
  <si>
    <t>すしよし</t>
  </si>
  <si>
    <t>天草プリンスホテル</t>
  </si>
  <si>
    <t>伊勢元</t>
  </si>
  <si>
    <t>五橋苑</t>
  </si>
  <si>
    <t>ガス燈</t>
  </si>
  <si>
    <t>鶴岡旅舘</t>
  </si>
  <si>
    <t>藤森</t>
  </si>
  <si>
    <t>串焼十一茶屋</t>
  </si>
  <si>
    <t>（株）ヒライ本渡店</t>
  </si>
  <si>
    <t>天草プリンスホテルビアガーデン</t>
  </si>
  <si>
    <t>大野酒店</t>
  </si>
  <si>
    <t>四郎ケ浜荘</t>
  </si>
  <si>
    <t>天草温泉旅館</t>
  </si>
  <si>
    <t>株式会社うしぶか海彩館</t>
  </si>
  <si>
    <t>温泉センターやすらぎの湯</t>
  </si>
  <si>
    <t>道</t>
  </si>
  <si>
    <t>合資会社　魚正</t>
  </si>
  <si>
    <t>下田温泉　湯の華サウナ＆民宿</t>
  </si>
  <si>
    <t>とと源</t>
  </si>
  <si>
    <t>潮風の里</t>
  </si>
  <si>
    <t>和風スナック鮎</t>
  </si>
  <si>
    <t>ラーメン森田</t>
  </si>
  <si>
    <t>高戸鮮魚店</t>
  </si>
  <si>
    <t>すなっく華美</t>
  </si>
  <si>
    <t>味千食堂栖本店</t>
  </si>
  <si>
    <t>京華園</t>
  </si>
  <si>
    <t>浅井菓子店</t>
  </si>
  <si>
    <t>津田鮮魚</t>
  </si>
  <si>
    <t>お多福</t>
  </si>
  <si>
    <t>エンジョイもりえだ</t>
  </si>
  <si>
    <t>天風庵ピープル</t>
  </si>
  <si>
    <t>合資会社　いわしや</t>
  </si>
  <si>
    <t>あにす</t>
  </si>
  <si>
    <t>原蒲鉾店</t>
  </si>
  <si>
    <t>仲んた</t>
  </si>
  <si>
    <t>福田酒店</t>
  </si>
  <si>
    <t>浜鮮魚店</t>
  </si>
  <si>
    <t>平岡商店</t>
  </si>
  <si>
    <t>吉永泰秀商店</t>
  </si>
  <si>
    <t>立田商店</t>
  </si>
  <si>
    <t>有限会社宮崎海産</t>
  </si>
  <si>
    <t>沢村一商店</t>
  </si>
  <si>
    <t>天草第一病院売店</t>
  </si>
  <si>
    <t>袋田酒店</t>
  </si>
  <si>
    <t>矢田　忠</t>
  </si>
  <si>
    <t>浦田祐助酒店</t>
  </si>
  <si>
    <t>共同作業場</t>
  </si>
  <si>
    <t>後迫商店</t>
  </si>
  <si>
    <t>大田商店</t>
  </si>
  <si>
    <t>尾上商店</t>
  </si>
  <si>
    <t>矢田　杉夫</t>
  </si>
  <si>
    <t>沢田酒店</t>
  </si>
  <si>
    <t>山下土産品</t>
  </si>
  <si>
    <t>西屋商店</t>
  </si>
  <si>
    <t>さざ波の湯</t>
  </si>
  <si>
    <t>リップルランド</t>
  </si>
  <si>
    <t>デイリーヤマザキ天草牛深店</t>
  </si>
  <si>
    <t>唐津屋酒店</t>
  </si>
  <si>
    <t>柳本商店</t>
  </si>
  <si>
    <t>(有)川﨑商店</t>
  </si>
  <si>
    <t>Ｙショップもりた</t>
  </si>
  <si>
    <t>肥前豆腐店</t>
  </si>
  <si>
    <t>池田酒店</t>
  </si>
  <si>
    <t>お食事処　多魯</t>
  </si>
  <si>
    <t>天草池田電機㈱</t>
  </si>
  <si>
    <t>天草市民センター</t>
  </si>
  <si>
    <t>本渡バスセンター</t>
  </si>
  <si>
    <t>竜洞山みどりの村</t>
  </si>
  <si>
    <t>虹のはし</t>
  </si>
  <si>
    <t>来来ラーメン竜ケ岳店</t>
  </si>
  <si>
    <t>水谷商店</t>
  </si>
  <si>
    <t>仕出し橋口</t>
  </si>
  <si>
    <t>ＩＤＯＬ</t>
  </si>
  <si>
    <t>株式会社　海星ムサシ牛深店</t>
  </si>
  <si>
    <t>あまくさ農業協同組合大矢野統括支所</t>
  </si>
  <si>
    <t>水天</t>
  </si>
  <si>
    <t>大矢野自動車学校</t>
  </si>
  <si>
    <t>あまくさ食品</t>
  </si>
  <si>
    <t>ホテル　藍の岬</t>
  </si>
  <si>
    <t>やまぐち加工所</t>
  </si>
  <si>
    <t>光水</t>
  </si>
  <si>
    <t>丸重ミ－ト</t>
  </si>
  <si>
    <t>穀粒家（こつぶや）</t>
  </si>
  <si>
    <t>江郷商店</t>
  </si>
  <si>
    <t>（有）中村海産</t>
  </si>
  <si>
    <t>丸錦商店</t>
  </si>
  <si>
    <t>小松野商店</t>
  </si>
  <si>
    <t>古賀商店</t>
  </si>
  <si>
    <t>元梅酒店</t>
  </si>
  <si>
    <t>藤本店</t>
  </si>
  <si>
    <t>浦上本店</t>
  </si>
  <si>
    <t>西田米穀</t>
  </si>
  <si>
    <t>みくりや</t>
  </si>
  <si>
    <t>長船商店</t>
  </si>
  <si>
    <t>中川商店</t>
  </si>
  <si>
    <t>スーパー大丸</t>
  </si>
  <si>
    <t>苓北町温泉センター麟泉の湯</t>
  </si>
  <si>
    <t>いづみの会</t>
  </si>
  <si>
    <t>ひめんなきなっせ市場</t>
  </si>
  <si>
    <t>湯島のひといき処　南風泊（はえどまり）</t>
  </si>
  <si>
    <t>ロッキー本渡店</t>
  </si>
  <si>
    <t>Ｍａｍｉｅのシフォンケーキ</t>
  </si>
  <si>
    <t>大空食堂</t>
  </si>
  <si>
    <t>スパタラソ天草</t>
  </si>
  <si>
    <t>有限会社丸山水産　養殖場</t>
  </si>
  <si>
    <t>天草第一病院</t>
  </si>
  <si>
    <t>ケアハウス　かんな</t>
  </si>
  <si>
    <t>天草セントラル病院</t>
  </si>
  <si>
    <t>ミヤザキ・レーガン</t>
  </si>
  <si>
    <t>よってけぇなあ～</t>
  </si>
  <si>
    <t>維新之蔵</t>
  </si>
  <si>
    <t>多恋人　ＡＭＡＫＵＳＡ</t>
  </si>
  <si>
    <t>金馬車大矢野店ＮＯ２</t>
  </si>
  <si>
    <t>金馬車大矢野 NO.3</t>
  </si>
  <si>
    <t>喫茶シアトル９</t>
  </si>
  <si>
    <t>田中鮮魚</t>
  </si>
  <si>
    <t>カフェ　シアトル９</t>
  </si>
  <si>
    <t>ローソン天草中央総合病院前店</t>
  </si>
  <si>
    <t>田中鮮魚店</t>
  </si>
  <si>
    <t>ざこ家</t>
  </si>
  <si>
    <t>天草地域共同寄宿舎</t>
  </si>
  <si>
    <t>焼鳥商人（あきんど）</t>
  </si>
  <si>
    <t>苓北寮（九電産業）</t>
  </si>
  <si>
    <t>鳥こう</t>
  </si>
  <si>
    <t>極旨</t>
  </si>
  <si>
    <t>房木水産</t>
  </si>
  <si>
    <t>本屋と活版印刷所の屋根裏</t>
  </si>
  <si>
    <t>叶奏</t>
  </si>
  <si>
    <t>大平農産</t>
  </si>
  <si>
    <t>肉のダイニング　ばんめしや天草</t>
  </si>
  <si>
    <t>稲田精肉店</t>
  </si>
  <si>
    <t>歌太郎</t>
  </si>
  <si>
    <t>株式会社　海神貿易　九州支部</t>
  </si>
  <si>
    <t>株式会社海神貿易九州支部</t>
  </si>
  <si>
    <t>もり農園</t>
  </si>
  <si>
    <t>蔵々</t>
  </si>
  <si>
    <t>Ｈappier</t>
  </si>
  <si>
    <t>Ａｋｉｎａｉ（お弁当屋）</t>
  </si>
  <si>
    <t>株式会社　船田工務店</t>
  </si>
  <si>
    <t>LOFT</t>
  </si>
  <si>
    <t>天草市複合施設ここらす</t>
  </si>
  <si>
    <t>サンフードやまざわ</t>
  </si>
  <si>
    <t>徳永商店</t>
  </si>
  <si>
    <t>えびす茶屋</t>
  </si>
  <si>
    <t>ダイニングバー笑笑</t>
  </si>
  <si>
    <t>大漁（組合食堂）</t>
  </si>
  <si>
    <t>牧場</t>
  </si>
  <si>
    <t>総合交流ターミナル施設ユメール</t>
  </si>
  <si>
    <t>スナック　だーりん</t>
  </si>
  <si>
    <t>ナイトスポット　ＨＩＭＥ</t>
  </si>
  <si>
    <t>鶴丸海産物</t>
  </si>
  <si>
    <t>木崎商店</t>
  </si>
  <si>
    <t>天草海鮮蔵</t>
  </si>
  <si>
    <t>藤森鮮魚</t>
  </si>
  <si>
    <t>のの花キッチン</t>
  </si>
  <si>
    <t>有限会社船﨑水産</t>
  </si>
  <si>
    <t>のの花　キッチン</t>
  </si>
  <si>
    <t>天草食肉センター</t>
  </si>
  <si>
    <t>カジュアルレストランピア９</t>
  </si>
  <si>
    <t>和食茶屋　花大路</t>
  </si>
  <si>
    <t>株式会社有江商店</t>
  </si>
  <si>
    <t>中本鮮魚店</t>
  </si>
  <si>
    <t>（有）ファミリーショップいのうえ</t>
  </si>
  <si>
    <t>串焼　よみや</t>
  </si>
  <si>
    <t>居酒屋　なう</t>
  </si>
  <si>
    <t>あかしや〔酒井病院内売店〕</t>
  </si>
  <si>
    <t>宮﨑　竜二</t>
  </si>
  <si>
    <t>ラウンジ　美樹</t>
  </si>
  <si>
    <t>エコ　ホテル　アシスト</t>
  </si>
  <si>
    <t>安栄丸</t>
  </si>
  <si>
    <t>和蘭豆ランズ</t>
  </si>
  <si>
    <t>和楽旬彩　紀のん</t>
  </si>
  <si>
    <t>高木商店</t>
  </si>
  <si>
    <t>小田農園</t>
  </si>
  <si>
    <t>菜野花</t>
  </si>
  <si>
    <t>(有)ファミリーショップいのうえ</t>
  </si>
  <si>
    <t>伊野商店</t>
  </si>
  <si>
    <t>泉屋旅館</t>
  </si>
  <si>
    <t>天草ゆ楽園</t>
  </si>
  <si>
    <t>キッチンポット</t>
  </si>
  <si>
    <t>あらかわ</t>
  </si>
  <si>
    <t>居酒屋　まり</t>
  </si>
  <si>
    <t>エントレポル・ファボール</t>
  </si>
  <si>
    <t>石山離宮　五足のくつ</t>
  </si>
  <si>
    <t>キララ　きたざと</t>
  </si>
  <si>
    <t>よりみち食堂</t>
  </si>
  <si>
    <t>浦本菓子店</t>
  </si>
  <si>
    <t>NPO法人おかげさまで</t>
  </si>
  <si>
    <t>みさきや商店</t>
  </si>
  <si>
    <t>浜口商店</t>
  </si>
  <si>
    <t>鬼塚商店</t>
  </si>
  <si>
    <t>Ｙショップひのしま荒木</t>
  </si>
  <si>
    <t>海の都</t>
  </si>
  <si>
    <t>（資）西本商店</t>
  </si>
  <si>
    <t>梅田屋</t>
  </si>
  <si>
    <t>レストランニュー入船</t>
  </si>
  <si>
    <t>辰八</t>
  </si>
  <si>
    <t>らーめん　大福</t>
  </si>
  <si>
    <t>華紋</t>
  </si>
  <si>
    <t>森永牛乳大矢野販売店</t>
  </si>
  <si>
    <t>和風喫茶　潮の香</t>
  </si>
  <si>
    <t>じゃじゃ馬</t>
  </si>
  <si>
    <t>味の宿　海王亭</t>
  </si>
  <si>
    <t>創作菓子工房　アローム</t>
  </si>
  <si>
    <t>やすくん亭</t>
  </si>
  <si>
    <t>日本マクドナルド株式会社３２４　本渡店</t>
  </si>
  <si>
    <t>マクドナルドイオン天草店</t>
  </si>
  <si>
    <t>どんどん太郎天草２号橋店</t>
  </si>
  <si>
    <t>アロマ子ども広場</t>
  </si>
  <si>
    <t>パライゾ上天草株式会社上天草物産館さんぱーる</t>
  </si>
  <si>
    <t>アコウ樹</t>
  </si>
  <si>
    <t>カニの江口</t>
  </si>
  <si>
    <t>柿原商店</t>
  </si>
  <si>
    <t>天草一夜干しシンセン</t>
  </si>
  <si>
    <t>磯波</t>
  </si>
  <si>
    <t>海原鮮魚店</t>
  </si>
  <si>
    <t>Ｈａｎａ</t>
  </si>
  <si>
    <t>望洋閣</t>
  </si>
  <si>
    <t>浜崎鮮魚店</t>
  </si>
  <si>
    <t>寿し処かね多</t>
  </si>
  <si>
    <t>民宿　まきしま</t>
  </si>
  <si>
    <t>カゼ</t>
  </si>
  <si>
    <t>民宿　はいや</t>
  </si>
  <si>
    <t>ショッピングセンターいわしや</t>
  </si>
  <si>
    <t>ホテル　シーガル亭</t>
  </si>
  <si>
    <t>（有）髙野水産加工場</t>
  </si>
  <si>
    <t>スナック　ローズ</t>
  </si>
  <si>
    <t>スターライト</t>
  </si>
  <si>
    <t>餅屋あかぎ</t>
  </si>
  <si>
    <t>サンセット牛深</t>
  </si>
  <si>
    <t>美食一番</t>
  </si>
  <si>
    <t>手作り乃里</t>
  </si>
  <si>
    <t>堤田商店</t>
  </si>
  <si>
    <t>吉盛屋</t>
  </si>
  <si>
    <t>フルーツセンター伊藤青果</t>
  </si>
  <si>
    <t>佐々木商店</t>
  </si>
  <si>
    <t>羊角水産</t>
  </si>
  <si>
    <t>矢田　高広</t>
  </si>
  <si>
    <t>レジャーホテル軽井沢</t>
  </si>
  <si>
    <t>ショップ　はまさき</t>
  </si>
  <si>
    <t>中鋪商店</t>
  </si>
  <si>
    <t>牛深総合支所</t>
  </si>
  <si>
    <t>天草市オリーブ加工所</t>
  </si>
  <si>
    <t>堀田功乳舎</t>
  </si>
  <si>
    <t>肉のニュー今福</t>
  </si>
  <si>
    <t>うお福</t>
  </si>
  <si>
    <t>（資）家吉商店</t>
  </si>
  <si>
    <t>玉木商店</t>
  </si>
  <si>
    <t>天草空港ターミナル売店</t>
  </si>
  <si>
    <t>ゆめマート松島店　従業員食堂</t>
  </si>
  <si>
    <t>サンリブ本渡店　店内</t>
  </si>
  <si>
    <t>チェリーゴルフクラブ天草コース</t>
  </si>
  <si>
    <t>まごころ弁当河浦店</t>
  </si>
  <si>
    <t>天草漁業協同組合高浜出張所</t>
  </si>
  <si>
    <t>しだの屋</t>
  </si>
  <si>
    <t>便利屋</t>
  </si>
  <si>
    <t>小場商店</t>
  </si>
  <si>
    <t>ニューヤマザキデイリーストア天草久玉店</t>
  </si>
  <si>
    <t>溝脇商店</t>
  </si>
  <si>
    <t>なのはな加工グループ</t>
  </si>
  <si>
    <t>ＪＡあまくさ河浦農産加工場</t>
  </si>
  <si>
    <t>Orera 120</t>
  </si>
  <si>
    <t>川端水産</t>
  </si>
  <si>
    <t>ハラールキッチン楽　菓子製造所</t>
  </si>
  <si>
    <t>(株)アト・みらい　天草市立河浦病院</t>
  </si>
  <si>
    <t>TRES.03</t>
  </si>
  <si>
    <t>福田さん家のオリーブ園。</t>
  </si>
  <si>
    <t>セブンイレブン天草亀場店</t>
  </si>
  <si>
    <t>もちや　もち吉　本渡店</t>
  </si>
  <si>
    <t>(株)アト・みらい　五和学校給食センター</t>
  </si>
  <si>
    <t>（株）アト・みらい　牛深学校給食センター</t>
  </si>
  <si>
    <t>(株)アト・みらい　御所浦学校給食センター</t>
  </si>
  <si>
    <t>麺乃そよ</t>
  </si>
  <si>
    <t>兄弟船　焼肉・海鮮</t>
  </si>
  <si>
    <t>あまくさ農業協同組合Ａマート有明店</t>
  </si>
  <si>
    <t>あまくさ農業協同組合上津浦店舗</t>
  </si>
  <si>
    <t>ＪＡあまくさＹショップ深海店</t>
  </si>
  <si>
    <t>ＪＡあまくさ二浦委託店</t>
  </si>
  <si>
    <t>ＪＡあまくさ河内委託店</t>
  </si>
  <si>
    <t>佐伊津事業所売店</t>
  </si>
  <si>
    <t>ＪＡあまくさ　二浦委託店</t>
  </si>
  <si>
    <t>農産物処理加工施設．幸せグループ</t>
  </si>
  <si>
    <t>ＪＡあまくさ浅海事業所</t>
  </si>
  <si>
    <t>ＹショップＪＡあまくさ新和店</t>
  </si>
  <si>
    <t>あまくさ農業協同組合下田南支所</t>
  </si>
  <si>
    <t>グリーントップ牛深店</t>
  </si>
  <si>
    <t>Ａマ－ト大江</t>
  </si>
  <si>
    <t>幸グループ</t>
  </si>
  <si>
    <t>大矢野町農業協同組合（Ａコープ大矢野）</t>
  </si>
  <si>
    <t>あまくさ農業協同組合福連木支所</t>
  </si>
  <si>
    <t>Ａコープ大矢野</t>
  </si>
  <si>
    <t>ＪＡあまくさ葬祭松島斎場</t>
  </si>
  <si>
    <t>ひろ福</t>
  </si>
  <si>
    <t>三世乃絆</t>
  </si>
  <si>
    <t>Ａコープ河浦　宮野河内店</t>
  </si>
  <si>
    <t>Ａマート倉岳</t>
  </si>
  <si>
    <t>?いち</t>
  </si>
  <si>
    <t>宮下旅館</t>
  </si>
  <si>
    <t>竹下商店</t>
  </si>
  <si>
    <t>ｍ’ｓ　ｋｉｔｃｈｅｎ</t>
  </si>
  <si>
    <t>Ｑｕｅｅｎｓ　Ｂｅｅ</t>
  </si>
  <si>
    <t>ちどり荘</t>
  </si>
  <si>
    <t>コーヒー・キッチン　ミヤジマ</t>
  </si>
  <si>
    <t>七紬屋(なつや)</t>
  </si>
  <si>
    <t>TIPSY</t>
  </si>
  <si>
    <t>T.Y.Coffee</t>
  </si>
  <si>
    <t>カフェ La.La.La</t>
  </si>
  <si>
    <t>味松</t>
  </si>
  <si>
    <t>ぱっくん田中酒店</t>
  </si>
  <si>
    <t>有限会社　林商店</t>
  </si>
  <si>
    <t>苓北ショッピングセンターシープル</t>
  </si>
  <si>
    <t>ＳＵＮＳＥＴ</t>
  </si>
  <si>
    <t>フレンドショップたかはし</t>
  </si>
  <si>
    <t>有限会社　坂西商店一力</t>
  </si>
  <si>
    <t>西日本プラント工業株式会社　苓北寮</t>
  </si>
  <si>
    <t>川本商店</t>
  </si>
  <si>
    <t>農産加工部会第３加工所</t>
  </si>
  <si>
    <t>民宿あさひ荘</t>
  </si>
  <si>
    <t>味一番館</t>
  </si>
  <si>
    <t>株式会社　海老の宮川志柿店</t>
  </si>
  <si>
    <t>天草病院　売店</t>
  </si>
  <si>
    <t>平野搾油所</t>
  </si>
  <si>
    <t>肉処　こう</t>
  </si>
  <si>
    <t>スナック　ポン太</t>
  </si>
  <si>
    <t>本原クリニック</t>
  </si>
  <si>
    <t>カラオケＢａｎＢａｎ天草店</t>
  </si>
  <si>
    <t>みつみ</t>
  </si>
  <si>
    <t>うに豆総本家　豆福</t>
  </si>
  <si>
    <t>（有）喜久屋製菓大浜支店</t>
  </si>
  <si>
    <t>スミエ</t>
  </si>
  <si>
    <t>山本精肉店</t>
  </si>
  <si>
    <t>民宿イルカ館</t>
  </si>
  <si>
    <t>浦田鮮魚店</t>
  </si>
  <si>
    <t>民宿　小田床</t>
  </si>
  <si>
    <t>蓑田農産加工所</t>
  </si>
  <si>
    <t>陳内鮮魚店</t>
  </si>
  <si>
    <t>浜川製麺所</t>
  </si>
  <si>
    <t>チロリン村</t>
  </si>
  <si>
    <t>加世田かまぼこ</t>
  </si>
  <si>
    <t>四季</t>
  </si>
  <si>
    <t>パブ魔女</t>
  </si>
  <si>
    <t>成松鮮魚</t>
  </si>
  <si>
    <t>橋本鮮魚</t>
  </si>
  <si>
    <t>熊本県海水養殖漁業協同組合　栖本事業所</t>
  </si>
  <si>
    <t>松本</t>
  </si>
  <si>
    <t>榲山青果</t>
  </si>
  <si>
    <t>桑島商店</t>
  </si>
  <si>
    <t>Ａマート龍ヶ岳大道店</t>
  </si>
  <si>
    <t>天草町支所</t>
  </si>
  <si>
    <t>高浜出張所</t>
  </si>
  <si>
    <t>ホテル竜宮</t>
  </si>
  <si>
    <t>レストラン紫苑</t>
  </si>
  <si>
    <t>長船海産物</t>
  </si>
  <si>
    <t>湯楽亭</t>
  </si>
  <si>
    <t>スナック　藍</t>
  </si>
  <si>
    <t>益田製麺工場</t>
  </si>
  <si>
    <t>ＧＡＲＤＥＮ　ＰＬＡＣＥ潮まねき</t>
  </si>
  <si>
    <t>スナック　おちゃ女</t>
  </si>
  <si>
    <t>チャオ</t>
  </si>
  <si>
    <t>竹寿し</t>
  </si>
  <si>
    <t>松枝商店</t>
  </si>
  <si>
    <t>竜宮</t>
  </si>
  <si>
    <t>天草海龍観光株式会社</t>
  </si>
  <si>
    <t>たこ焼大阪大矢野店</t>
  </si>
  <si>
    <t>生産者直売の店　ふれあい広場</t>
  </si>
  <si>
    <t>栖本有研</t>
  </si>
  <si>
    <t>スナック　らんぶる</t>
  </si>
  <si>
    <t>久玉　赤のれん</t>
  </si>
  <si>
    <t>丸木水産漁業株式会社　大江支店</t>
  </si>
  <si>
    <t>ロザリオ塩</t>
  </si>
  <si>
    <t>旅館　はまさき</t>
  </si>
  <si>
    <t>貴族</t>
  </si>
  <si>
    <t>Ｃａｒｔａｎ～かぁたん～</t>
  </si>
  <si>
    <t>やまなみ商店</t>
  </si>
  <si>
    <t>お食事処　灘や</t>
  </si>
  <si>
    <t>斉藤商店</t>
  </si>
  <si>
    <t>ciel</t>
  </si>
  <si>
    <t>ザ・マスターズ天草コースクラブハウスレストラン</t>
  </si>
  <si>
    <t>ＫＩＴＯ　ＫＩＴＯ　４５</t>
  </si>
  <si>
    <t>金田水産</t>
  </si>
  <si>
    <t>活漁居酒屋　花町</t>
  </si>
  <si>
    <t>（株）スズキ自販熊本　本渡店</t>
  </si>
  <si>
    <t>Ａコープ大矢野店</t>
  </si>
  <si>
    <t>株式会社　やくそうの島天草社　三喜</t>
  </si>
  <si>
    <t>あまくさの里　みかん山</t>
  </si>
  <si>
    <t>あゆみちゃん</t>
  </si>
  <si>
    <t>立川商店</t>
  </si>
  <si>
    <t>本渡五和農業協同組合五和西支店</t>
  </si>
  <si>
    <t>すまいる</t>
  </si>
  <si>
    <t>「リュウホン」</t>
  </si>
  <si>
    <t>古江の里</t>
  </si>
  <si>
    <t>牛深まるごと朝市</t>
  </si>
  <si>
    <t>新和支所</t>
  </si>
  <si>
    <t>浜中商店</t>
  </si>
  <si>
    <t>民宿　ほてい</t>
  </si>
  <si>
    <t>母家</t>
  </si>
  <si>
    <t>寿し竜</t>
  </si>
  <si>
    <t>スーパーセンターＴＡＩＹＯリンドマール店</t>
  </si>
  <si>
    <t>福田鮮魚店</t>
  </si>
  <si>
    <t>紅</t>
  </si>
  <si>
    <t>天長丸　売店</t>
  </si>
  <si>
    <t>チェリーゴルフ　ザ・マスターズ天草コース</t>
  </si>
  <si>
    <t>おに平</t>
  </si>
  <si>
    <t>みつみ本店</t>
  </si>
  <si>
    <t>有限会社　水野食品</t>
  </si>
  <si>
    <t>牛深市温泉センターやすらぎの湯</t>
  </si>
  <si>
    <t>しんわ夕やけ市運営管理協議会</t>
  </si>
  <si>
    <t>スナック　スウィープ</t>
  </si>
  <si>
    <t>宮下たばこ店</t>
  </si>
  <si>
    <t>グリーントップ牛深</t>
  </si>
  <si>
    <t>櫻家</t>
  </si>
  <si>
    <t>キッチンパーク</t>
  </si>
  <si>
    <t>スナック花林</t>
  </si>
  <si>
    <t>たけちゃん堂</t>
  </si>
  <si>
    <t>ロッキー佐伊津店</t>
  </si>
  <si>
    <t>小川鮮魚店</t>
  </si>
  <si>
    <t>池﨑牛乳店</t>
  </si>
  <si>
    <t>えびすベーカリー</t>
  </si>
  <si>
    <t>鶴丸商店</t>
  </si>
  <si>
    <t>山田ミート</t>
  </si>
  <si>
    <t>（有）天慎</t>
  </si>
  <si>
    <t>熊本県立天草拓心高等学校マリン校舎売店</t>
  </si>
  <si>
    <t>お好み焼　季なり</t>
  </si>
  <si>
    <t>農産加工はまちゃん</t>
  </si>
  <si>
    <t>みよし屋</t>
  </si>
  <si>
    <t>株式会社トーホーキャッシュアンドキャリーAプライス天草店</t>
  </si>
  <si>
    <t>ＯｗＬ（あうる）</t>
  </si>
  <si>
    <t>本渡五和農業協同組合グリーントップ本渡</t>
  </si>
  <si>
    <t>（有）川口商店</t>
  </si>
  <si>
    <t>川床鮮魚店</t>
  </si>
  <si>
    <t>旅館　八福</t>
  </si>
  <si>
    <t>ミソの森田</t>
  </si>
  <si>
    <t>天草厚生病院　２F食堂</t>
  </si>
  <si>
    <t>清福</t>
  </si>
  <si>
    <t>食事処　うみそら</t>
  </si>
  <si>
    <t>うみそら</t>
  </si>
  <si>
    <t>たけのや</t>
  </si>
  <si>
    <t>苓州屋　かかしの里店</t>
  </si>
  <si>
    <t>宮地岳かかしの里</t>
  </si>
  <si>
    <t>ふるさと直販 立原の里</t>
  </si>
  <si>
    <t>ロッキーディスカウント牛深店</t>
  </si>
  <si>
    <t>明治牛乳　天草センター</t>
  </si>
  <si>
    <t>天草工業高校売店</t>
  </si>
  <si>
    <t>グリーンコープ　天草センター</t>
  </si>
  <si>
    <t>德永商店</t>
  </si>
  <si>
    <t>BIG DREAM</t>
  </si>
  <si>
    <t>スナック　現代</t>
  </si>
  <si>
    <t>スナックNew　レモン　クラブ</t>
  </si>
  <si>
    <t>喫茶　どんぐり</t>
  </si>
  <si>
    <t>スナック舞</t>
  </si>
  <si>
    <t>わくわく海中水族館シードーナツ</t>
  </si>
  <si>
    <t>サンリブ本渡</t>
  </si>
  <si>
    <t>ゆめマート松島</t>
  </si>
  <si>
    <t>ゆめマート　牛深</t>
  </si>
  <si>
    <t>栖本学校給食センター</t>
  </si>
  <si>
    <t>天草パールセンター</t>
  </si>
  <si>
    <t>YAMATO</t>
  </si>
  <si>
    <t>天草梅肉ポーク</t>
  </si>
  <si>
    <t>炭ボウズ</t>
  </si>
  <si>
    <t>かのやcafe</t>
  </si>
  <si>
    <t>アマクササンタカミングホテル</t>
  </si>
  <si>
    <t>ちづる</t>
  </si>
  <si>
    <t>天草中央総合病院　事業所</t>
  </si>
  <si>
    <t>大塚泌尿器科クリニック　事業所</t>
  </si>
  <si>
    <t>翔洋苑　事業所</t>
  </si>
  <si>
    <t>高齢者福祉施設　ひかりの園</t>
  </si>
  <si>
    <t>お菓子の家　L'atelier　fanteine</t>
  </si>
  <si>
    <t>KANPAI　天草</t>
  </si>
  <si>
    <t>株式会社　うしぶか海彩館（漁師村）</t>
  </si>
  <si>
    <t>はるちゃん</t>
  </si>
  <si>
    <t>ひらめや</t>
  </si>
  <si>
    <t>エームＳＪ３７３２－３</t>
  </si>
  <si>
    <t>庄屋イオン天草店内</t>
  </si>
  <si>
    <t>サークルフーズ（株）精肉部　本渡店</t>
  </si>
  <si>
    <t>うらもと屋</t>
  </si>
  <si>
    <t>上田原農園</t>
  </si>
  <si>
    <t>THE FAN CLUB</t>
  </si>
  <si>
    <t>スナック　結</t>
  </si>
  <si>
    <t>東浜　凜太楼</t>
  </si>
  <si>
    <t>蛸久</t>
  </si>
  <si>
    <t>Parfait</t>
  </si>
  <si>
    <t>寿司じじや天草空港通り店</t>
  </si>
  <si>
    <t>大江戸温泉物語　天草ホテル亀屋アルコールカウンター</t>
  </si>
  <si>
    <t>大江戸温泉物語　天草ホテル亀屋ライブキッチン</t>
  </si>
  <si>
    <t>大江戸温泉物語　天草ホテル亀屋厨房</t>
  </si>
  <si>
    <t>ｍｏｆ－ｍｏｆ（モフモフ）</t>
  </si>
  <si>
    <t>スペース　クリエイト自遊空間　熊本天草店</t>
  </si>
  <si>
    <t>グリーントップ本渡</t>
  </si>
  <si>
    <t>そうざいのいしはら</t>
  </si>
  <si>
    <t>すき家　３２４号天草店</t>
  </si>
  <si>
    <t>イーティーズ天草店</t>
  </si>
  <si>
    <t>あんちゃん</t>
  </si>
  <si>
    <t>ヤマ猫コーヒー</t>
  </si>
  <si>
    <t>ファミリーレストランジョイフル大矢野店</t>
  </si>
  <si>
    <t>ファミリーレストランジョイフル　本渡店</t>
  </si>
  <si>
    <t>瀬戸総合食堂</t>
  </si>
  <si>
    <t>営業施設名称、屋号</t>
    <rPh sb="0" eb="6">
      <t>エイギョウシセツメイショウ</t>
    </rPh>
    <rPh sb="7" eb="9">
      <t>ヤゴウ</t>
    </rPh>
    <phoneticPr fontId="18"/>
  </si>
  <si>
    <t>熊本県山鹿市山鹿九日町１５６８</t>
  </si>
  <si>
    <t>熊本県山鹿市鹿本町御宇田７４８－１</t>
  </si>
  <si>
    <t>熊本県山鹿市鹿本町梶屋１２５７</t>
  </si>
  <si>
    <t>熊本県山鹿市鹿本町梶屋７４８</t>
  </si>
  <si>
    <t>熊本県山鹿市鹿北町岩野４１８６－１３０</t>
  </si>
  <si>
    <t>熊本県山鹿市平山５３４６番地１</t>
  </si>
  <si>
    <t>熊本県山鹿市南島１９７９</t>
  </si>
  <si>
    <t>熊本県山鹿市鹿本町来民字上町１２００－５</t>
  </si>
  <si>
    <t>熊本県山鹿市山鹿５３</t>
  </si>
  <si>
    <t>熊本県山鹿市山鹿1860</t>
  </si>
  <si>
    <t>熊本県山鹿市鹿本町来民707-4</t>
  </si>
  <si>
    <t>熊本県山鹿市鹿本町来民2317-15</t>
  </si>
  <si>
    <t>熊本県山鹿市鹿本町来民１５７６</t>
  </si>
  <si>
    <t>熊本県山鹿市温泉通１６９０</t>
  </si>
  <si>
    <t>熊本県山鹿市山鹿１５１０</t>
  </si>
  <si>
    <t>熊本県山鹿市志々岐６１８</t>
  </si>
  <si>
    <t>熊本県山鹿市久原5494-1</t>
  </si>
  <si>
    <t>熊本県山鹿市鹿北町多久２１６５</t>
  </si>
  <si>
    <t>熊本県山鹿市菊鹿町相良３３７</t>
  </si>
  <si>
    <t>熊本県山鹿市古閑十三部１００６－５</t>
  </si>
  <si>
    <t>熊本県山鹿市鹿校通1丁目2-6</t>
  </si>
  <si>
    <t>熊本県山鹿市方保田３５１８</t>
  </si>
  <si>
    <t>熊本県山鹿市鹿北町椎持５番地２</t>
  </si>
  <si>
    <t>熊本県山鹿市鹿本町庄４８６－１</t>
  </si>
  <si>
    <t>熊本県山鹿市山鹿１１４１</t>
  </si>
  <si>
    <t>熊本県山鹿市山鹿１２２－９</t>
  </si>
  <si>
    <t>熊本県山鹿市鹿本町下高橋１１９－２</t>
  </si>
  <si>
    <t>山鹿市鹿本町中富５２</t>
  </si>
  <si>
    <t>山鹿市菊鹿町上内田９９４番地２</t>
  </si>
  <si>
    <t>熊本県山鹿市菊鹿町上内田５８４－１</t>
  </si>
  <si>
    <t>山鹿市津留２４５７</t>
  </si>
  <si>
    <t>山鹿市鹿北町芋生2582-1</t>
  </si>
  <si>
    <t>山鹿市鹿北町岩野１１６９</t>
  </si>
  <si>
    <t>山鹿市菊鹿町下永野565</t>
  </si>
  <si>
    <t>山鹿市鹿校通1丁目1-32</t>
  </si>
  <si>
    <t>山鹿市中央通３０８番地</t>
  </si>
  <si>
    <t>山鹿市山鹿１６４５</t>
  </si>
  <si>
    <t>山鹿市平山５２０５</t>
  </si>
  <si>
    <t>熊本県山鹿市山鹿１７０９スカイシティビル　１Ｆ</t>
  </si>
  <si>
    <t>熊本県山鹿市方保田3417-1</t>
  </si>
  <si>
    <t>山鹿市古閑１０７４番地１</t>
  </si>
  <si>
    <t>山鹿市古閑1074ー１</t>
  </si>
  <si>
    <t>山鹿市鹿校通2-2-11</t>
  </si>
  <si>
    <t>山鹿市中央通３０１</t>
  </si>
  <si>
    <t>山鹿市鹿北町岩野５２４３－２５</t>
  </si>
  <si>
    <t>山鹿市鹿北町多久3529-5</t>
  </si>
  <si>
    <t>山鹿市山鹿１６２２－１</t>
  </si>
  <si>
    <t>山鹿市山鹿1番地温泉プラザ山鹿１階</t>
  </si>
  <si>
    <t>山鹿市志々岐２４５０</t>
  </si>
  <si>
    <t>山鹿市山鹿1番地</t>
  </si>
  <si>
    <t>山鹿市山鹿１８５７－１０</t>
  </si>
  <si>
    <t>山鹿市菊鹿町上内田229</t>
  </si>
  <si>
    <t>山鹿市山鹿３３４－１</t>
  </si>
  <si>
    <t>山鹿市大橋通６０１</t>
  </si>
  <si>
    <t>山鹿市平山２１１</t>
  </si>
  <si>
    <t>山鹿市西中町１６２２－１山鹿Ｓビル１Ｆ</t>
  </si>
  <si>
    <t>山鹿市西中町１６２２－１山鹿Ｓビル２Ｆ</t>
  </si>
  <si>
    <t>山鹿市名塚２－５２</t>
  </si>
  <si>
    <t>山鹿市熊入町２５４－５</t>
  </si>
  <si>
    <t>山鹿市志々岐１０８５－７</t>
  </si>
  <si>
    <t>山鹿市熊入町１１２－４</t>
  </si>
  <si>
    <t>山鹿市山鹿１６０９－２</t>
  </si>
  <si>
    <t>山鹿市山鹿1019</t>
  </si>
  <si>
    <t>山鹿市中央通２０１セントラルパーク</t>
  </si>
  <si>
    <t>山鹿市久原３１６９－５</t>
  </si>
  <si>
    <t>山鹿市鹿本町下高橋５８８－２</t>
  </si>
  <si>
    <t>山鹿市鹿央町合里1761-1</t>
  </si>
  <si>
    <t>山鹿市鹿央町岩原１４４１</t>
  </si>
  <si>
    <t>山鹿市鹿校通３丁目２－６３</t>
  </si>
  <si>
    <t>山鹿市山鹿市寺島１３０５</t>
  </si>
  <si>
    <t>山鹿市菊鹿町松尾631-1</t>
  </si>
  <si>
    <t>山鹿市方保田３４１７－１</t>
  </si>
  <si>
    <t>山鹿市中９８９－１</t>
  </si>
  <si>
    <t>山鹿市久原４０９２</t>
  </si>
  <si>
    <t>山鹿市昭和町３０４番地</t>
  </si>
  <si>
    <t>山鹿市熊入町１３９－１</t>
  </si>
  <si>
    <t>山鹿市寺島２４８－２</t>
  </si>
  <si>
    <t>山鹿市小原１６５７－１</t>
  </si>
  <si>
    <t>山鹿市鹿本町津袋１０６</t>
  </si>
  <si>
    <t>山鹿市鹿本町津袋４３７</t>
  </si>
  <si>
    <t>山鹿市鹿北町四丁１６３８－１</t>
  </si>
  <si>
    <t>山鹿市鹿北町岩野1512</t>
  </si>
  <si>
    <t>山鹿市山鹿１４７７－１</t>
  </si>
  <si>
    <t>山鹿市中１３２６－１</t>
  </si>
  <si>
    <t>山鹿市山鹿８７４－１</t>
  </si>
  <si>
    <t>山鹿市鹿北町椎持３２４６－１</t>
  </si>
  <si>
    <t>山鹿市南島９３０</t>
  </si>
  <si>
    <t>山鹿市南島赤根９３０－１</t>
  </si>
  <si>
    <t>山鹿市鹿本町来民７１５</t>
  </si>
  <si>
    <t>山鹿市山鹿１６７２</t>
  </si>
  <si>
    <t>山鹿市昭和町313-1</t>
  </si>
  <si>
    <t>山鹿市中央通４０４</t>
  </si>
  <si>
    <t>山鹿市平山２８１－１</t>
  </si>
  <si>
    <t>山鹿市山鹿1630-1</t>
  </si>
  <si>
    <t>県下一円</t>
  </si>
  <si>
    <t>山鹿市鹿北町岩野４１８６－１３０</t>
  </si>
  <si>
    <t>県下一円福岡100 せ 9525</t>
  </si>
  <si>
    <t>山鹿市昭和町４０２</t>
  </si>
  <si>
    <t>山鹿市山鹿1番地1</t>
  </si>
  <si>
    <t>山鹿市鹿校通２－５－９</t>
  </si>
  <si>
    <t>山鹿市平山５３４６－１</t>
  </si>
  <si>
    <t>山鹿市泉町１８５７－４１</t>
  </si>
  <si>
    <t>山鹿市鹿本町中川６２０－５</t>
  </si>
  <si>
    <t>山鹿市熊入町字西田200-1</t>
  </si>
  <si>
    <t>山鹿市鹿北町芋生4194番地1</t>
  </si>
  <si>
    <t>山鹿市鹿北町多久１６４１－１</t>
  </si>
  <si>
    <t>山鹿市鹿本町来民584-4</t>
  </si>
  <si>
    <t>山鹿市中１０００－２</t>
  </si>
  <si>
    <t>山鹿市鍋田204-1</t>
  </si>
  <si>
    <t>山鹿市平山５２５８－１他４筆</t>
  </si>
  <si>
    <t>山鹿市山鹿１０４８</t>
  </si>
  <si>
    <t>山鹿市菊鹿町相良374</t>
  </si>
  <si>
    <t>山鹿市菊鹿町池永１７７</t>
  </si>
  <si>
    <t>熊本県山鹿市下吉田水上１０８６－５</t>
  </si>
  <si>
    <t>山鹿市鹿校通1-12-19</t>
  </si>
  <si>
    <t>山鹿市山鹿泉町1857-10</t>
  </si>
  <si>
    <t>山鹿市平山432</t>
  </si>
  <si>
    <t>山鹿市鹿本町高橋1264-6</t>
  </si>
  <si>
    <t>山鹿市久原4230-24</t>
  </si>
  <si>
    <t>山鹿市久原4001番地2</t>
  </si>
  <si>
    <t>山鹿市昭和町201　ライフステージ山鹿１F幸せ酒蔵の街　店舗４</t>
  </si>
  <si>
    <t>山鹿市昭和町401　2F</t>
  </si>
  <si>
    <t>山鹿市平山5469-1</t>
  </si>
  <si>
    <t>山鹿市大橋通101</t>
  </si>
  <si>
    <t>熊本県山鹿市鹿央町仁王堂837</t>
  </si>
  <si>
    <t>熊本県山鹿市鹿央町合里1033番地1</t>
  </si>
  <si>
    <t>山鹿市鹿本町来民1929-2</t>
  </si>
  <si>
    <t>山鹿市宗方通７０２番地</t>
  </si>
  <si>
    <t>山鹿市菊鹿町下内田</t>
  </si>
  <si>
    <t>山鹿市菊鹿町下内田733</t>
  </si>
  <si>
    <t>山鹿市宗方通702番地</t>
  </si>
  <si>
    <t>熊本県山鹿市鹿北町岩野１３０－１</t>
  </si>
  <si>
    <t>山鹿市鹿北町岩野１３０－１</t>
  </si>
  <si>
    <t>熊本県山鹿市昭和町２０１ライフステージビル　店舗②</t>
  </si>
  <si>
    <t>熊本県山鹿市泉町１８５６</t>
  </si>
  <si>
    <t>山鹿市平山５００３</t>
  </si>
  <si>
    <t>山鹿市平山５２３５</t>
  </si>
  <si>
    <t>山鹿市平山５２５５－２</t>
  </si>
  <si>
    <t>山鹿市菊鹿町池永１０５－１</t>
  </si>
  <si>
    <t>山鹿市中１０２８</t>
  </si>
  <si>
    <t>山鹿市志々岐２５０８－１</t>
  </si>
  <si>
    <t>山鹿市山鹿１７８２</t>
  </si>
  <si>
    <t>山鹿市平山５９５５番地</t>
  </si>
  <si>
    <t>山鹿市山鹿１８２０</t>
  </si>
  <si>
    <t>熊本県山鹿市山鹿１７０９－１スカイスティビル３Ｆ</t>
  </si>
  <si>
    <t>県内一円</t>
  </si>
  <si>
    <t>山鹿市中央通１１０１</t>
  </si>
  <si>
    <t>山鹿市平山5346-5</t>
  </si>
  <si>
    <t>熊本県山鹿市平山４８３９</t>
  </si>
  <si>
    <t>山鹿市泉町１８５７新天ビル１Ｆ</t>
  </si>
  <si>
    <t>山鹿市鹿北町椎持３１８３</t>
  </si>
  <si>
    <t>熊本県山鹿市鹿本町津袋４０－１</t>
  </si>
  <si>
    <t>山鹿市方保田鳥越３４６１－７</t>
  </si>
  <si>
    <t>山鹿市鹿北町多久１３３７－３</t>
  </si>
  <si>
    <t>山鹿市鹿北町椎持１４０１</t>
  </si>
  <si>
    <t>山鹿市鹿北町多久１３４５－２</t>
  </si>
  <si>
    <t>山鹿市鹿北町多久２９６０－４</t>
  </si>
  <si>
    <t>山鹿市山鹿1577-2</t>
  </si>
  <si>
    <t>山鹿市山鹿９８９</t>
  </si>
  <si>
    <t>山鹿市鹿北町四丁７１０－６</t>
  </si>
  <si>
    <t>山鹿市古閑６８３－１</t>
  </si>
  <si>
    <t>山鹿市鹿校通２丁目５番９号</t>
  </si>
  <si>
    <t>山鹿市鹿本町来民1236</t>
  </si>
  <si>
    <t>山鹿市長坂６２８</t>
  </si>
  <si>
    <t>山鹿市長坂６２８番地</t>
  </si>
  <si>
    <t>熊本県山鹿市古閑１５００－１山鹿回生病院内</t>
  </si>
  <si>
    <t>山鹿市方保田３４９７－７</t>
  </si>
  <si>
    <t>熊本県山鹿市山鹿１１４３</t>
  </si>
  <si>
    <t>山鹿市鹿北町多久２４４０の１</t>
  </si>
  <si>
    <t>熊本県山鹿市名塚９９１－１</t>
  </si>
  <si>
    <t>熊本県山鹿市方保田２７９－１</t>
  </si>
  <si>
    <t>熊本県山鹿市鹿本町高橋１２６４－６</t>
  </si>
  <si>
    <t>山鹿市菊鹿町上永野１３０４－２</t>
  </si>
  <si>
    <t>熊本県山鹿市山鹿字嶋の本６３６</t>
  </si>
  <si>
    <t>山鹿市山鹿嶋の本６３６</t>
  </si>
  <si>
    <t>山鹿市中１０２８－１</t>
  </si>
  <si>
    <t>山鹿市山鹿１　温泉プラザ山鹿　１Ｆ</t>
  </si>
  <si>
    <t>熊本県山鹿市長坂１１７</t>
  </si>
  <si>
    <t>熊本県山鹿市鹿校通２丁目５－９</t>
  </si>
  <si>
    <t>熊本県山鹿市山鹿1番地</t>
  </si>
  <si>
    <t>熊本県山鹿市鹿本町来民５４９－３</t>
  </si>
  <si>
    <t>熊本県山鹿市菊鹿町松尾字合瀬川５０９－１</t>
  </si>
  <si>
    <t>熊本県山鹿市鹿央町合里１６０８</t>
  </si>
  <si>
    <t>熊本県山鹿市菊鹿町相良字下原５５９番２</t>
  </si>
  <si>
    <t>山鹿市方保田２８４０－３</t>
  </si>
  <si>
    <t>熊本県山鹿市中６４０‐１</t>
  </si>
  <si>
    <t>山鹿市鹿北町多久３５２９－５</t>
  </si>
  <si>
    <t>山鹿市山鹿１７２８－２</t>
  </si>
  <si>
    <t>山鹿市山鹿１５８５</t>
  </si>
  <si>
    <t>山鹿市平山２４３－６</t>
  </si>
  <si>
    <t>山鹿市山鹿１６３０－１</t>
  </si>
  <si>
    <t>山鹿市鹿本町来民５４９－３</t>
  </si>
  <si>
    <t>山鹿市坂田５０３－１</t>
  </si>
  <si>
    <t>山鹿市鹿北町多久２６８３－１</t>
  </si>
  <si>
    <t>熊本県山鹿市古閑６８３－１</t>
  </si>
  <si>
    <t>熊本県山鹿市菊鹿町相良９５６</t>
  </si>
  <si>
    <t>熊本県山鹿市鹿本町来民２３１７－１５</t>
  </si>
  <si>
    <t>山鹿市山鹿１３９２</t>
  </si>
  <si>
    <t>山鹿市菊鹿町下永野５６６－１</t>
  </si>
  <si>
    <t>熊本県山鹿市菊鹿町相良３７４</t>
  </si>
  <si>
    <t>山鹿市方保田３６３６－２</t>
  </si>
  <si>
    <t>熊本県山鹿市鹿本町来民３５</t>
  </si>
  <si>
    <t>山鹿市鹿校通２丁目１－５</t>
  </si>
  <si>
    <t>山鹿市平山梶ヶ原５３４４-４</t>
  </si>
  <si>
    <t>山鹿市鹿北町四丁１２９７－３</t>
  </si>
  <si>
    <t>熊本県山鹿市山鹿１６２２－１</t>
  </si>
  <si>
    <t>県下一円　　久留米480さ7494</t>
  </si>
  <si>
    <t>熊本県山鹿市熊入町72</t>
  </si>
  <si>
    <t>熊本県山鹿市菊鹿町木野291-1</t>
  </si>
  <si>
    <t>熊本県山鹿市山鹿９８７－３</t>
  </si>
  <si>
    <t>山鹿市鹿本町来民1200-5</t>
  </si>
  <si>
    <t>熊本県山鹿市平山4156</t>
  </si>
  <si>
    <t>山鹿市鹿本町梶屋952-1</t>
  </si>
  <si>
    <t>熊本県山鹿市山鹿1392</t>
  </si>
  <si>
    <t>山鹿市山鹿５１１番地</t>
  </si>
  <si>
    <t>山鹿市菊鹿町相良字下原559-2</t>
  </si>
  <si>
    <t>山鹿市菊鹿町相良526番地</t>
  </si>
  <si>
    <t>熊本県山鹿市杉１１１０</t>
  </si>
  <si>
    <t>熊本県山鹿市鹿北町岩野4186-130</t>
  </si>
  <si>
    <t>山鹿市寺島1355</t>
  </si>
  <si>
    <t>熊本県山鹿市菊鹿町池永104-1</t>
  </si>
  <si>
    <t>熊本県内一円（尾張小牧100せ8264）</t>
  </si>
  <si>
    <t>熊本県山鹿市鹿北町椎持5番地2</t>
  </si>
  <si>
    <t>熊本県山鹿市鹿北町岩野4186-114</t>
  </si>
  <si>
    <t>熊本県山鹿市平山５３４８－４</t>
  </si>
  <si>
    <t>山鹿市蒲生１５０３</t>
  </si>
  <si>
    <t>山鹿市古閑１３２１</t>
  </si>
  <si>
    <t>山鹿市菊鹿町相良１６８</t>
  </si>
  <si>
    <t>山鹿市鹿本町来民546-4</t>
  </si>
  <si>
    <t>山鹿市松坂町１１０４</t>
  </si>
  <si>
    <t>山鹿市鹿本町御宇田字地園３７４－２</t>
  </si>
  <si>
    <t>熊本県山鹿市津留2811-1</t>
  </si>
  <si>
    <t>山鹿市城４０２９－１</t>
  </si>
  <si>
    <t>山鹿市鹿校通２丁目９－１７</t>
  </si>
  <si>
    <t>山鹿市菊鹿町相良９５６</t>
  </si>
  <si>
    <t>山鹿市鹿北町椎持１２１０</t>
  </si>
  <si>
    <t>山鹿市鹿本町下高橋蛭塚６２６</t>
  </si>
  <si>
    <t>山鹿市菊鹿町相良３８０‐１</t>
  </si>
  <si>
    <t>山鹿市昭和町２０１水戸屋ビル１F</t>
  </si>
  <si>
    <t>山鹿市鹿本町御宇田字水洗７２１－３</t>
  </si>
  <si>
    <t>山鹿市山鹿１６１９番地１</t>
  </si>
  <si>
    <t>山鹿市泉町211-4</t>
  </si>
  <si>
    <t>山鹿市鹿北町四丁１４２１－１</t>
  </si>
  <si>
    <t>山鹿市昭和町３１３－１</t>
  </si>
  <si>
    <t>山鹿市山鹿３０１－１</t>
  </si>
  <si>
    <t>山鹿市津留３８５</t>
  </si>
  <si>
    <t>山鹿市泉町４１２－３</t>
  </si>
  <si>
    <t>山鹿市山鹿１番地１さくら湯</t>
  </si>
  <si>
    <t>山鹿市小群３２７－１</t>
  </si>
  <si>
    <t>山鹿市鹿本町石渕１１０４</t>
  </si>
  <si>
    <t>山鹿市鹿央町千田３５７</t>
  </si>
  <si>
    <t>熊本県山鹿市山鹿１６１８－２</t>
  </si>
  <si>
    <t>熊本県山鹿市中央通り３４０－１</t>
  </si>
  <si>
    <t>山鹿市山鹿1751-4</t>
  </si>
  <si>
    <t>山鹿市菊鹿町山内２１２１</t>
  </si>
  <si>
    <t>山鹿市昭和町２０１ライフステージ山鹿</t>
  </si>
  <si>
    <t>山鹿市方保田３４７２</t>
  </si>
  <si>
    <t>熊本県山鹿市山鹿４１</t>
  </si>
  <si>
    <t>山鹿市山鹿字西中町１６２８</t>
  </si>
  <si>
    <t>熊本県山鹿市鹿本町御宇田字水洗６７７－１</t>
  </si>
  <si>
    <t>熊本県山鹿市菊鹿町池永６３８</t>
  </si>
  <si>
    <t>熊本県山鹿市山鹿１山鹿市温泉プラザ内</t>
  </si>
  <si>
    <t>熊本県山鹿市鹿本町御宇田３３９－１</t>
  </si>
  <si>
    <t>熊本県山鹿市山鹿１５３５</t>
  </si>
  <si>
    <t>山鹿市山鹿１番地</t>
  </si>
  <si>
    <t>熊本県山鹿市平山２５６番地１</t>
  </si>
  <si>
    <t>熊本県山鹿市山鹿２５３</t>
  </si>
  <si>
    <t>熊本県山鹿市山鹿1708番１</t>
  </si>
  <si>
    <t>山鹿市菊鹿町下内田７３３</t>
  </si>
  <si>
    <t>山鹿市泉町１８５９</t>
  </si>
  <si>
    <t>熊本県山鹿市山鹿１７０８</t>
  </si>
  <si>
    <t>熊本県山鹿市鹿央町広３５５１</t>
  </si>
  <si>
    <t>山鹿市鹿本町中川２１１６</t>
  </si>
  <si>
    <t>山鹿市上広町９９２</t>
  </si>
  <si>
    <t>山鹿市山鹿１８４８</t>
  </si>
  <si>
    <t>熊本県山鹿市鹿本町来民１１６６－２</t>
  </si>
  <si>
    <t>熊本県山鹿市平山5346-5</t>
  </si>
  <si>
    <t>山鹿市鹿北町椎持１０８３－１</t>
  </si>
  <si>
    <t>山鹿市鹿北町椎持1083-1</t>
  </si>
  <si>
    <t>山鹿市泉町４０５－１</t>
  </si>
  <si>
    <t>山鹿市泉町２１１－１</t>
  </si>
  <si>
    <t>熊本県山鹿市鹿北町岩野２０２０－１</t>
  </si>
  <si>
    <t>山鹿市南島１２５４　在原アパート</t>
  </si>
  <si>
    <t>山鹿市鹿本町中富字福島５２</t>
  </si>
  <si>
    <t>山鹿市久原１７５１－１</t>
  </si>
  <si>
    <t>熊本４８０い４２３８　県下一円</t>
  </si>
  <si>
    <t>山鹿市鹿本町御宇田５９５－３</t>
  </si>
  <si>
    <t>山鹿市方保田３８４３</t>
  </si>
  <si>
    <t>山鹿市平山陣ノ内４９９８</t>
  </si>
  <si>
    <t>熊本県山鹿市鹿本町来民８９７－２</t>
  </si>
  <si>
    <t>山鹿市古閑十三部１００６－５</t>
  </si>
  <si>
    <t>山鹿市古閑十三部1006-5</t>
  </si>
  <si>
    <t>熊本県山鹿市熊入町西田１７３</t>
  </si>
  <si>
    <t>山鹿市鹿校通２丁目１２番２１号</t>
  </si>
  <si>
    <t>熊本県山鹿市鹿本町庄１０９３－２</t>
  </si>
  <si>
    <t>熊本県山鹿市山鹿市鹿本町御宇田636-1</t>
  </si>
  <si>
    <t>熊本県山鹿市鹿本町御宇田636-1</t>
  </si>
  <si>
    <t>熊本県山鹿市方保田919</t>
  </si>
  <si>
    <t>熊本県山鹿市方保田3472-1</t>
  </si>
  <si>
    <t>熊本県山鹿市鹿央町千田2950</t>
  </si>
  <si>
    <t>熊本県山鹿市鹿本町来民２０５５</t>
  </si>
  <si>
    <t>熊本県山鹿市山鹿字西九日町1616番地2-3</t>
  </si>
  <si>
    <t>県内一円　　熊本400な6336</t>
  </si>
  <si>
    <t>山鹿市山鹿1856</t>
  </si>
  <si>
    <t>熊本県山鹿市菊鹿町相良376-1</t>
  </si>
  <si>
    <t>山鹿市鹿本町御宇田水洗６６１</t>
  </si>
  <si>
    <t>熊本県山鹿市山鹿６２９－３</t>
  </si>
  <si>
    <t>山鹿市山鹿６２９－３</t>
  </si>
  <si>
    <t>山鹿市山鹿１７６８番地</t>
  </si>
  <si>
    <t>熊本県山鹿市宗方1-3</t>
  </si>
  <si>
    <t>山鹿市古閑字十三部１００６－５</t>
  </si>
  <si>
    <t>山鹿市熊入町西田１７３</t>
  </si>
  <si>
    <t>山鹿市熊入町119-3</t>
  </si>
  <si>
    <t>県下一円熊本４８０け１６６９</t>
  </si>
  <si>
    <t>山鹿市山鹿字嶋の本636</t>
  </si>
  <si>
    <t>山鹿市山鹿字嶋の本６３６</t>
  </si>
  <si>
    <t>山鹿市熊入町７３</t>
  </si>
  <si>
    <t>山鹿市方保田字西ノ平２８４０－１</t>
  </si>
  <si>
    <t>山鹿市泉町１８５７－６２</t>
  </si>
  <si>
    <t>熊本県山鹿市菊鹿町下永野５６５</t>
  </si>
  <si>
    <t>熊本県山鹿市菊鹿町米原４５１－１６</t>
  </si>
  <si>
    <t>山鹿市鹿本町来民７０７</t>
  </si>
  <si>
    <t>熊本県山鹿市鹿本町来民５４５－２</t>
  </si>
  <si>
    <t>熊本県山鹿市鹿本町御宇田２０３５－１</t>
  </si>
  <si>
    <t>山鹿市鹿本町津袋５８６－１</t>
  </si>
  <si>
    <t>熊本県山鹿市久原4455</t>
  </si>
  <si>
    <t>熊本県山鹿市鹿北町芋生203-2</t>
  </si>
  <si>
    <t>山鹿市菊鹿町矢谷上威１１７０‐２１</t>
  </si>
  <si>
    <t>熊本県山鹿市小坂1522</t>
  </si>
  <si>
    <t>山鹿市桜町３９６－７</t>
  </si>
  <si>
    <t>山鹿市菊鹿町相良３７６－１</t>
  </si>
  <si>
    <t>熊本県山鹿市川端町１０８</t>
  </si>
  <si>
    <t>山鹿市菊鹿町池永１７７番地</t>
  </si>
  <si>
    <t>熊本県山鹿市菊鹿町上内田２０５１</t>
  </si>
  <si>
    <t>熊本県山鹿市鹿北町芋生２３１０－２</t>
  </si>
  <si>
    <t>熊本県山鹿市中1000-2</t>
  </si>
  <si>
    <t>熊本県山鹿市山鹿６２１</t>
  </si>
  <si>
    <t>山鹿市泉町１８５７</t>
  </si>
  <si>
    <t>熊本県山鹿市山鹿１番地</t>
  </si>
  <si>
    <t>山鹿市山鹿１８０７－１</t>
  </si>
  <si>
    <t>山鹿市鹿北町岩野４０９２－１－２</t>
  </si>
  <si>
    <t>熊本県山鹿市鹿校通１丁目１番２４号</t>
  </si>
  <si>
    <t>山鹿市鹿本町高橋408</t>
  </si>
  <si>
    <t>山鹿市昭和町１０１</t>
  </si>
  <si>
    <t>山鹿市山鹿821-3</t>
  </si>
  <si>
    <t>熊本県山鹿市山鹿821番地3</t>
  </si>
  <si>
    <t>熊本県山鹿市菊鹿町矢谷487</t>
  </si>
  <si>
    <t>熊本県山鹿市志々岐７９８番地</t>
  </si>
  <si>
    <t>山鹿市志々岐７９８番地</t>
  </si>
  <si>
    <t>山鹿市方保田３６７１番地１</t>
  </si>
  <si>
    <t>熊本県山鹿市鹿本町来民704</t>
  </si>
  <si>
    <t>熊本県山鹿市鹿央町持松１１６２</t>
  </si>
  <si>
    <t>山鹿市山鹿３９６－１４</t>
  </si>
  <si>
    <t>山鹿市山鹿４３番地</t>
  </si>
  <si>
    <t>熊本県山鹿市山鹿１４６６</t>
  </si>
  <si>
    <t>山鹿市山鹿１５０５－２</t>
  </si>
  <si>
    <t>熊本県山鹿市山鹿１０１１</t>
  </si>
  <si>
    <t>熊本県山鹿市山鹿４４</t>
  </si>
  <si>
    <t>山鹿市方保田３４８９ー３</t>
  </si>
  <si>
    <t>県下一円　北九州483さ2000</t>
  </si>
  <si>
    <t>山鹿市新町４０５－１</t>
  </si>
  <si>
    <t>熊本県山鹿市鹿本町来民７１６－１</t>
  </si>
  <si>
    <t>県下一円（宮崎130さ22-33）</t>
  </si>
  <si>
    <t>熊本県山鹿市鹿本町来民７１５</t>
  </si>
  <si>
    <t>熊本県山鹿市鹿本町来民１２１０</t>
  </si>
  <si>
    <t>熊本県山鹿市菊鹿町相良３７６－１</t>
  </si>
  <si>
    <t>熊本県山鹿市菊鹿町長９４９</t>
  </si>
  <si>
    <t>山鹿市鹿校通１丁目１－３５</t>
  </si>
  <si>
    <t>熊本県山鹿市山鹿627-2</t>
  </si>
  <si>
    <t>熊本県山鹿市鹿本町御宇田６３６</t>
  </si>
  <si>
    <t>熊本県山鹿市平山字小倉原５３３２番１</t>
  </si>
  <si>
    <t>熊本県山鹿市鹿本町来民１５４８</t>
  </si>
  <si>
    <t>熊本県山鹿市寺島１８９－１</t>
  </si>
  <si>
    <t>熊本県内一円福岡　８００　は　１７９８</t>
  </si>
  <si>
    <t>山鹿市昭和町６０８</t>
  </si>
  <si>
    <t>熊本県山鹿市鹿北町多久４６１</t>
  </si>
  <si>
    <t>熊本県山鹿市石1389-2</t>
  </si>
  <si>
    <t>熊本県山鹿市杉１６０７</t>
  </si>
  <si>
    <t>熊本県山鹿市鹿校通１丁目１－３２</t>
  </si>
  <si>
    <t>熊本県山鹿市中１０３０－１</t>
  </si>
  <si>
    <t>熊本県山鹿市方保田３４７９－２</t>
  </si>
  <si>
    <t>熊本県山鹿市鹿本町石渕１１０４</t>
  </si>
  <si>
    <t>熊本県山鹿市昭和町２０１</t>
  </si>
  <si>
    <t>山鹿市泉町１８５７－１０OMビル２F</t>
  </si>
  <si>
    <t>熊本県山鹿市鹿本町津袋９６３－１</t>
  </si>
  <si>
    <t>熊本県山鹿市鹿本町来民１０８３－２</t>
  </si>
  <si>
    <t>熊本県山鹿市新町１３０３－４</t>
  </si>
  <si>
    <t>熊本県山鹿市鹿本町来民１１６６番地の２</t>
  </si>
  <si>
    <t>県下一円（福岡480せ5516）</t>
  </si>
  <si>
    <t>山鹿市方保田2820-3</t>
  </si>
  <si>
    <t>山鹿市鹿本町庄1099</t>
  </si>
  <si>
    <t>熊本県山鹿市鍋田2106　鍋田団地1-2-6</t>
  </si>
  <si>
    <t>熊本県山鹿市鹿本町御宇田228-3</t>
  </si>
  <si>
    <t>熊本県山鹿市鹿北町多久１６７８－１</t>
  </si>
  <si>
    <t>山鹿市方保田2820-1</t>
  </si>
  <si>
    <t>熊本県山鹿市鹿央町岩原2965</t>
  </si>
  <si>
    <t>熊本県山鹿市鹿央町岩原1402</t>
  </si>
  <si>
    <t>熊本県山鹿市久原吹上4285</t>
  </si>
  <si>
    <t>山鹿市中央通101番地</t>
  </si>
  <si>
    <t>山鹿市中央通101番</t>
  </si>
  <si>
    <t>熊本県山鹿市中央通101番地</t>
  </si>
  <si>
    <t>熊本県山鹿市山鹿１６７２（西中町）</t>
  </si>
  <si>
    <t>熊本県山鹿市山鹿１０２２</t>
  </si>
  <si>
    <t>熊本県山鹿市山鹿１</t>
  </si>
  <si>
    <t>熊本県山鹿市山鹿１７０１－１</t>
  </si>
  <si>
    <t>熊本県山鹿市中７７７－１</t>
  </si>
  <si>
    <t>熊本県山鹿市山鹿４１７－３</t>
  </si>
  <si>
    <t>熊本県山鹿市鹿校通り３－１－５７</t>
  </si>
  <si>
    <t>熊本県山鹿市熊入町西田１７９－４</t>
  </si>
  <si>
    <t>熊本県山鹿市山鹿１７０８－６</t>
  </si>
  <si>
    <t>熊本県山鹿市昭和町３０１－２</t>
  </si>
  <si>
    <t>熊本県山鹿市鹿校通３－１－５７</t>
  </si>
  <si>
    <t>山鹿市鹿北町椎持3195</t>
  </si>
  <si>
    <t>熊本県山鹿市寺島字山の下２４７番１</t>
  </si>
  <si>
    <t>熊本県山鹿市鹿北町芋生３６０９</t>
  </si>
  <si>
    <t>熊本県山鹿市鹿北町椎持１２１０</t>
  </si>
  <si>
    <t>熊本県山鹿市鹿北町岩野９６５－１</t>
  </si>
  <si>
    <t>熊本県山鹿市南島８７３－１</t>
  </si>
  <si>
    <t>熊本県山鹿市鹿央町岩原４６７０－１</t>
  </si>
  <si>
    <t>熊本県山鹿市志々岐１１１－２</t>
  </si>
  <si>
    <t>熊本県山鹿市平山金山２０９番地</t>
  </si>
  <si>
    <t>熊本県山鹿市鹿本町来民７０７－４</t>
  </si>
  <si>
    <t>熊本県山鹿市山鹿1531</t>
  </si>
  <si>
    <t>熊本県山鹿市方保田１２９５</t>
  </si>
  <si>
    <t>熊本県山鹿市菊鹿町木野２８８６</t>
  </si>
  <si>
    <t>熊本県山鹿市鹿本町来民1166番地の２</t>
  </si>
  <si>
    <t>熊本県山鹿市鹿本町御宇田水洗６６１</t>
  </si>
  <si>
    <t>熊本県山鹿市下町１７８２</t>
  </si>
  <si>
    <t>山鹿市山鹿1709-1スカイスティビル３F</t>
  </si>
  <si>
    <t>熊本県山鹿市山鹿３０３</t>
  </si>
  <si>
    <t>山鹿市鹿央町千田４２４７</t>
  </si>
  <si>
    <t>熊本県山鹿市熊入町８４６－１１</t>
  </si>
  <si>
    <t>熊本県山鹿市南島１１５１－１</t>
  </si>
  <si>
    <t>熊本県山鹿市鹿央町千田４２４７</t>
  </si>
  <si>
    <t>熊本県山鹿市鹿本町下高橋５６８</t>
  </si>
  <si>
    <t>熊本県山鹿市鹿校通２丁目４－３０</t>
  </si>
  <si>
    <t>熊本県山鹿市菊鹿町下内田３９０</t>
  </si>
  <si>
    <t>熊本県山鹿市鹿北町四丁1694-1</t>
  </si>
  <si>
    <t>熊本県山鹿市泉町１８５８</t>
  </si>
  <si>
    <t>山鹿市山鹿53-4</t>
  </si>
  <si>
    <t>熊本県山鹿市山鹿990</t>
  </si>
  <si>
    <t>山鹿市泉町1860</t>
  </si>
  <si>
    <t>熊本県山鹿市鹿北町多久2926</t>
  </si>
  <si>
    <t>山鹿市山鹿1851-3</t>
  </si>
  <si>
    <t>山鹿市鹿本町小柳1020</t>
  </si>
  <si>
    <t>熊本県山鹿市山鹿８０３番地</t>
  </si>
  <si>
    <t>山鹿市鹿北町四丁1436</t>
  </si>
  <si>
    <t>熊本県山鹿市山鹿３１４</t>
  </si>
  <si>
    <t>熊本県山鹿市鹿北町岩野５４７７－１</t>
  </si>
  <si>
    <t>山鹿市山鹿西九日町1604番3</t>
  </si>
  <si>
    <t>県内一円　熊本400ち4210</t>
  </si>
  <si>
    <t>熊本県山鹿市鹿央町岩原1451-1</t>
  </si>
  <si>
    <t>熊本県山鹿市山鹿１０１９－６</t>
  </si>
  <si>
    <t>熊本県山鹿市古閑十三部1006-5</t>
  </si>
  <si>
    <t>熊本県山鹿市菊鹿町木野２７９９</t>
  </si>
  <si>
    <t>熊本県山鹿市鹿北町椎持１０８３－１</t>
  </si>
  <si>
    <t>熊本県山鹿市鹿央町持松２４２９</t>
  </si>
  <si>
    <t>熊本県山鹿市鹿北町岩野５２８５</t>
  </si>
  <si>
    <t>熊本県山鹿市古閑１２８１</t>
  </si>
  <si>
    <t>熊本県山鹿市津留６１</t>
  </si>
  <si>
    <t>熊本県山鹿市鹿北町多久１３８３‐３</t>
  </si>
  <si>
    <t>熊本県山鹿市熊入町１３９－１</t>
  </si>
  <si>
    <t>山鹿市古閑１０２７－１</t>
  </si>
  <si>
    <t>熊本県山鹿市鹿本町下高橋７０</t>
  </si>
  <si>
    <t>熊本県山鹿市山鹿５３８番地３</t>
  </si>
  <si>
    <t>山鹿市菊鹿町上内田吉原２００２</t>
  </si>
  <si>
    <t>熊本県山鹿市平山字丸ノ内５２０６－７</t>
  </si>
  <si>
    <t>熊本県山鹿市平山５３００－１</t>
  </si>
  <si>
    <t>熊本県山鹿市方保田３４１７番地１</t>
  </si>
  <si>
    <t>熊本県山鹿市鹿本町来民１５８６</t>
  </si>
  <si>
    <t>熊本県山鹿市山鹿１０２５</t>
  </si>
  <si>
    <t>熊本県山鹿市方保田3417番地1</t>
  </si>
  <si>
    <t>熊本県山鹿市杉1110</t>
  </si>
  <si>
    <t>熊本県山鹿市菊鹿町山内２１０１</t>
  </si>
  <si>
    <t>熊本県山鹿市鹿本町御宇田618-1</t>
  </si>
  <si>
    <t>山鹿市蒲生756-1</t>
  </si>
  <si>
    <t>熊本県山鹿市鹿北町岩野2159-3</t>
  </si>
  <si>
    <t>山鹿市鹿本町来民549-3</t>
  </si>
  <si>
    <t>熊本県山鹿市菊鹿町相良380-1</t>
  </si>
  <si>
    <t>熊本県山鹿市鹿本町来民590-2</t>
  </si>
  <si>
    <t>熊本県山鹿市山鹿１８５８</t>
  </si>
  <si>
    <t>山鹿市鹿北町岩野5497-2</t>
  </si>
  <si>
    <t>熊本県山鹿市古閑字十三部１０２７－１</t>
  </si>
  <si>
    <t>熊本県山鹿市山鹿1535</t>
  </si>
  <si>
    <t>熊本県山鹿市山鹿1793-5</t>
  </si>
  <si>
    <t>山鹿市山鹿1737-1</t>
  </si>
  <si>
    <t>山鹿市泉町1857-10　2F</t>
  </si>
  <si>
    <t>熊本県山鹿市山鹿1028-1-2</t>
  </si>
  <si>
    <t>熊本県山鹿市山鹿市久原4230-24</t>
  </si>
  <si>
    <t>熊本県山鹿市山鹿1139-14</t>
  </si>
  <si>
    <t>熊本県山鹿市久原4230-24</t>
  </si>
  <si>
    <t>熊本県山鹿市昭和町３０３－２信厚ビル１F</t>
  </si>
  <si>
    <t>山鹿市大橋通９０２－２</t>
  </si>
  <si>
    <t>熊本県山鹿市鹿本町津袋40-1</t>
  </si>
  <si>
    <t>熊本県山鹿市山鹿1682-2</t>
  </si>
  <si>
    <t>熊本県山鹿市鹿北町椎持３２６４</t>
  </si>
  <si>
    <t>熊本県山鹿市昭和町402</t>
  </si>
  <si>
    <t>山鹿市山鹿１７０９－１</t>
  </si>
  <si>
    <t>熊本県山鹿市杉３２０－１</t>
  </si>
  <si>
    <t>熊本県山鹿市鹿央町持松１５９－１</t>
  </si>
  <si>
    <t>熊本県山鹿市鹿北町椎持５－２</t>
  </si>
  <si>
    <t>熊本県山鹿市平山５９５５番地</t>
  </si>
  <si>
    <t>熊本県山鹿市鹿本町来民５６０－２</t>
  </si>
  <si>
    <t>熊本県山鹿市山鹿６２１番地</t>
  </si>
  <si>
    <t>熊本県山鹿市鹿本町大字来民字水町５６０－２</t>
  </si>
  <si>
    <t>熊本県山鹿市古閑９８４</t>
  </si>
  <si>
    <t>熊本県山鹿市大字山鹿１５４０</t>
  </si>
  <si>
    <t>熊本県山鹿市熊入町313番地</t>
  </si>
  <si>
    <t>熊本県山鹿市鹿北町四丁１７０５</t>
  </si>
  <si>
    <t>熊本県山鹿市山鹿７３－１３</t>
  </si>
  <si>
    <t>熊本県山鹿市山鹿１８５７－４</t>
  </si>
  <si>
    <t>熊本県山鹿市山鹿１７６８番地</t>
  </si>
  <si>
    <t>熊本県山鹿市鹿校通１丁目２－６</t>
  </si>
  <si>
    <t>熊本県山鹿市熊入町３９－７</t>
  </si>
  <si>
    <t>熊本県山鹿市鹿本町来民２０３８</t>
  </si>
  <si>
    <t>熊本県山鹿市古閑１３８７－１</t>
  </si>
  <si>
    <t>熊本県山鹿市鹿北町多久１３７７－３</t>
  </si>
  <si>
    <t>熊本県山鹿市山鹿１６４５</t>
  </si>
  <si>
    <t>熊本県山鹿市菊鹿町池永１０４－１</t>
  </si>
  <si>
    <t>熊本県山鹿市山鹿１８５７番地４０</t>
  </si>
  <si>
    <t>熊本県山鹿市鹿本町下高橋９３</t>
  </si>
  <si>
    <t>熊本県山鹿市熊入町３９</t>
  </si>
  <si>
    <t>熊本県山鹿市鹿本町来民１１７０番地</t>
  </si>
  <si>
    <t>熊本県山鹿市鹿央町千田１６２０</t>
  </si>
  <si>
    <t>熊本県山鹿市鹿北町多久２９２１</t>
  </si>
  <si>
    <t>熊本県山鹿市鹿北町四丁１６８８</t>
  </si>
  <si>
    <t>熊本県山鹿市方保田２１２６</t>
  </si>
  <si>
    <t>熊本県山鹿市南島３７１－６</t>
  </si>
  <si>
    <t>熊本県山鹿市熊入町４４</t>
  </si>
  <si>
    <t>熊本県山鹿市鹿本町津袋１１－４</t>
  </si>
  <si>
    <t>熊本県山鹿市古閑字天の川８９５－１</t>
  </si>
  <si>
    <t>熊本県山鹿市桜町７２４</t>
  </si>
  <si>
    <t>熊本県山鹿市小坂２２３０</t>
  </si>
  <si>
    <t>熊本県山鹿市古閑１０２５－２</t>
  </si>
  <si>
    <t>熊本県山鹿市久原３０３７</t>
  </si>
  <si>
    <t>熊本県山鹿市菊鹿町宮ノ原２３４</t>
  </si>
  <si>
    <t>熊本県山鹿市鹿北町芋生９８５‐２‐４</t>
  </si>
  <si>
    <t>熊本県山鹿市長坂５８３</t>
  </si>
  <si>
    <t>熊本県山鹿市鹿校通２－１２－１</t>
  </si>
  <si>
    <t>熊本県山鹿市鹿央町岩原５１９３</t>
  </si>
  <si>
    <t>熊本県山鹿市鹿央町合里５６６</t>
  </si>
  <si>
    <t>熊本県山鹿市菊鹿町長２３１４</t>
  </si>
  <si>
    <t>熊本県山鹿市鹿央町千田字八島２９５０</t>
  </si>
  <si>
    <t>熊本県山鹿市鹿校通1丁目２－４９</t>
  </si>
  <si>
    <t>熊本県山鹿市方保田鳥越３４６２－１</t>
  </si>
  <si>
    <t>熊本県山鹿市菊鹿町上内田９９４番地２</t>
  </si>
  <si>
    <t>山鹿市菊鹿町矢谷１０７２</t>
  </si>
  <si>
    <t>熊本県山鹿市古閑１２８１－１野満テナント１０５号</t>
  </si>
  <si>
    <t>熊本県山鹿市鹿央町岩原５３６７</t>
  </si>
  <si>
    <t>熊本県山鹿市大字古閑字十三部１００６番５ゆめマート東山鹿店１F</t>
  </si>
  <si>
    <t>山鹿市久原５５０９番地</t>
  </si>
  <si>
    <t>熊本県山鹿市菊鹿町太田３０４－２</t>
  </si>
  <si>
    <t>山鹿市鹿校通３丁目２－１</t>
  </si>
  <si>
    <t>熊本県山鹿市昭和町４０１１Fウッドスリービル</t>
  </si>
  <si>
    <t>山鹿市志々岐２５０８－１他４筆</t>
  </si>
  <si>
    <t>熊本県山鹿市鹿本町石渕１１０３－２</t>
  </si>
  <si>
    <t>山鹿市鹿本町石渕１１０３の２</t>
  </si>
  <si>
    <t>山鹿市山鹿１７０９－１　１F</t>
  </si>
  <si>
    <t>熊本県山鹿市山鹿１６２２－１Sビル１F</t>
  </si>
  <si>
    <t>山鹿市泉町８０３－１</t>
  </si>
  <si>
    <t>山鹿市山鹿１６３０</t>
  </si>
  <si>
    <t>熊本県山鹿市山鹿九日町１５８８－２</t>
  </si>
  <si>
    <t>熊本県山鹿市中央通２０１セントラルパーク</t>
  </si>
  <si>
    <t>熊本県山鹿市杉１６４５</t>
  </si>
  <si>
    <t>県下一円熊本５８１ま１２１１</t>
  </si>
  <si>
    <t>熊本県山鹿市山鹿字温泉４９－３</t>
  </si>
  <si>
    <t>熊本県山鹿市山鹿３３４－１</t>
  </si>
  <si>
    <t>熊本県山鹿市中央通り２０１</t>
  </si>
  <si>
    <t>熊本県山鹿市菊鹿町山内扇野２１２１</t>
  </si>
  <si>
    <t>熊本県山鹿市菊鹿町矢谷１１６８</t>
  </si>
  <si>
    <t>熊本県山鹿市蒲生９２－３</t>
  </si>
  <si>
    <t>熊本県山鹿市南島９４１－１</t>
  </si>
  <si>
    <t>熊本県山鹿市泉町１８６７</t>
  </si>
  <si>
    <t>熊本県山鹿市山鹿１３４１－１</t>
  </si>
  <si>
    <t>熊本県山鹿市平山２８０－１</t>
  </si>
  <si>
    <t>熊本県山鹿市菊鹿町池永１０５－１</t>
  </si>
  <si>
    <t>熊本県山鹿市泉町１８５１－１０</t>
  </si>
  <si>
    <t>熊本県山鹿市山鹿１６１８</t>
  </si>
  <si>
    <t>熊本県山鹿市長坂５７９</t>
  </si>
  <si>
    <t>熊本県山鹿市鹿北町岩野１１６９</t>
  </si>
  <si>
    <t>熊本県山鹿市久原３９０５</t>
  </si>
  <si>
    <t>熊本県山鹿市山鹿１８４８</t>
  </si>
  <si>
    <t>熊本県山鹿市久原５７４３‐３</t>
  </si>
  <si>
    <t>熊本県山鹿市鹿北町岩野</t>
  </si>
  <si>
    <t>熊本県山鹿市久原５７４３－３</t>
  </si>
  <si>
    <t>熊本県山鹿市鹿央町合里６０４５</t>
  </si>
  <si>
    <t>山鹿市山鹿１６８１</t>
  </si>
  <si>
    <t>県下一円福岡　８０１　ほ　１１１１</t>
  </si>
  <si>
    <t>県下一円熊本　８００　せ　４０６４</t>
  </si>
  <si>
    <t>熊本県山鹿市鹿本町石渕７１１－２</t>
  </si>
  <si>
    <t>県下一円熊本　８００　せ　４０３４</t>
  </si>
  <si>
    <t>熊本県山鹿市鹿本町来民１１４４－１１</t>
  </si>
  <si>
    <t>県下一円久留米　４８０　そ　４１９３</t>
  </si>
  <si>
    <t>熊本県山鹿市坂田２３１２</t>
  </si>
  <si>
    <t>熊本県山鹿市古閑１０２９－１</t>
  </si>
  <si>
    <t>山鹿市長坂１２４３番地</t>
  </si>
  <si>
    <t>熊本県山鹿市中９６７－２</t>
  </si>
  <si>
    <t>県下一円（福岡８３０　た　９５）</t>
  </si>
  <si>
    <t>県下一円（熊本　４８０　の　８８０３）</t>
  </si>
  <si>
    <t>熊本県山鹿市古閑１０７５－１１</t>
  </si>
  <si>
    <t>熊本県山鹿市新町１０４番地</t>
  </si>
  <si>
    <t>熊本県山鹿市菊鹿町米原４８４</t>
  </si>
  <si>
    <t>熊本県山鹿市山鹿１７９９</t>
  </si>
  <si>
    <t>熊本県山鹿市山鹿１７０９－１スカイステイビル１F</t>
  </si>
  <si>
    <t>熊本県山鹿市鹿校通１丁目２番１０号</t>
  </si>
  <si>
    <t>熊本県山鹿市川端町１０５</t>
  </si>
  <si>
    <t>山鹿市上吉田３４１番地２</t>
  </si>
  <si>
    <t>熊本県山鹿市山鹿字黒田７５４－１</t>
  </si>
  <si>
    <t>熊本県山鹿市山鹿１５７７－２</t>
  </si>
  <si>
    <t>熊本県山鹿市鹿本町高橋４７２</t>
  </si>
  <si>
    <t>熊本県山鹿市山鹿１６０８番地</t>
  </si>
  <si>
    <t>熊本県山鹿市鹿北町多久１６４１－１</t>
  </si>
  <si>
    <t>熊本県山鹿市菊鹿町下永野１０６５</t>
  </si>
  <si>
    <t>熊本県山鹿市山鹿３１７</t>
  </si>
  <si>
    <t>熊本県山鹿市山鹿１６９８番地</t>
  </si>
  <si>
    <t>熊本県山鹿市寺島辺田前２２４－２</t>
  </si>
  <si>
    <t>熊本県山鹿市鹿本町来民１７０１</t>
  </si>
  <si>
    <t>熊本県山鹿市平山１２０５</t>
  </si>
  <si>
    <t>熊本県山鹿市山鹿１８５７－１０ＯＭシティ１階</t>
  </si>
  <si>
    <t>山鹿市中６３７－１</t>
  </si>
  <si>
    <t>熊本県山鹿市山鹿1番地温泉プラザ山鹿</t>
  </si>
  <si>
    <t>熊本県山鹿市鹿央町千田３０８８－１</t>
  </si>
  <si>
    <t>熊本県山鹿市泉町１８５７新天ビル２階</t>
  </si>
  <si>
    <t>熊本県山鹿市方保田３４１７－１</t>
  </si>
  <si>
    <t>熊本県山鹿市菊鹿町下内田７３３（あんずの丘内）</t>
  </si>
  <si>
    <t>熊本県山鹿市中１３２６－１</t>
  </si>
  <si>
    <t>熊本県山鹿市大橋通５０９</t>
  </si>
  <si>
    <t>熊本県山鹿市熊入町２１３</t>
  </si>
  <si>
    <t>熊本県山鹿市古閑１０００－１</t>
  </si>
  <si>
    <t>熊本県山鹿市南島上ノ町４２－１</t>
  </si>
  <si>
    <t>山鹿市山鹿１３９４－１</t>
  </si>
  <si>
    <t>山鹿市熊入町４３－５</t>
  </si>
  <si>
    <t>熊本県山鹿市下吉田６４７番地１</t>
  </si>
  <si>
    <t>熊本県山鹿市大字方保田字大道の下３４９６番２外２筆</t>
  </si>
  <si>
    <t>熊本県山鹿市山鹿５１１</t>
  </si>
  <si>
    <t>熊本県山鹿市鹿北町岩野１３６１</t>
  </si>
  <si>
    <t>熊本県山鹿市昭和町５０６</t>
  </si>
  <si>
    <t>熊本県山鹿市鹿本町御宇田２９０</t>
  </si>
  <si>
    <t>山鹿市山鹿９２０－１</t>
  </si>
  <si>
    <t>県下一円（福岡　８３０　た　２４４）</t>
  </si>
  <si>
    <t>熊本県山鹿市方保田３５０４－８</t>
  </si>
  <si>
    <t>熊本県山鹿市山鹿１４２８</t>
  </si>
  <si>
    <t>熊本県山鹿市山鹿１５２４番地７</t>
  </si>
  <si>
    <t>山鹿市山鹿１８０５－２</t>
  </si>
  <si>
    <t>熊本県山鹿市杉１６４５－２</t>
  </si>
  <si>
    <t>山鹿市泉町１８６０</t>
  </si>
  <si>
    <t>山鹿市鹿本町来民１１４０</t>
  </si>
  <si>
    <t>山鹿市山鹿１７０９</t>
  </si>
  <si>
    <t>熊本県山鹿市泉町１８５７－１７</t>
  </si>
  <si>
    <t>熊本県山鹿市志々岐２５０８</t>
  </si>
  <si>
    <t>熊本県山鹿市古閑６０８</t>
  </si>
  <si>
    <t>熊本県山鹿市坂田２３０５－２</t>
  </si>
  <si>
    <t>熊本県山鹿市鹿央町広５９６</t>
  </si>
  <si>
    <t>熊本県山鹿市菊鹿町相良３８０－１</t>
  </si>
  <si>
    <t>熊本県山鹿市鹿北町岩野１２５９－２</t>
  </si>
  <si>
    <t>山鹿市鹿本町来民６９４－４</t>
  </si>
  <si>
    <t>熊本県山鹿市鹿本町来民１５８２－２</t>
  </si>
  <si>
    <t>熊本県山鹿市鹿北町岩野２８１３－１</t>
  </si>
  <si>
    <t>熊本県山鹿市上吉田１２３１</t>
  </si>
  <si>
    <t>熊本県山鹿市鹿本町御宇田６９２－２</t>
  </si>
  <si>
    <t>熊本県山鹿市鹿本町御宇田６７７－４</t>
  </si>
  <si>
    <t>熊本県山鹿市城４０２９－１</t>
  </si>
  <si>
    <t>熊本県山鹿市古閑字辻１３２６－１３</t>
  </si>
  <si>
    <t>熊本県山鹿市山鹿字西九日町１６１３－８山鹿ビル１Ｆ</t>
  </si>
  <si>
    <t>山鹿市山鹿１４９６番地</t>
  </si>
  <si>
    <t>熊本県山鹿市鹿北町多久１３８３－３</t>
  </si>
  <si>
    <t>熊本県山鹿市鹿校通２丁目１２－１</t>
  </si>
  <si>
    <t>熊本県山鹿市鹿北町岩野４０９２－１</t>
  </si>
  <si>
    <t>山鹿市山鹿１４１８</t>
  </si>
  <si>
    <t>山鹿市大字志々岐１０８３－２</t>
  </si>
  <si>
    <t>熊本県山鹿市鹿本町来民３３６</t>
  </si>
  <si>
    <t>山鹿市菊鹿町相良５２６番地</t>
  </si>
  <si>
    <t>熊本県山鹿市平山３６９９－２２</t>
  </si>
  <si>
    <t>熊本県山鹿市鹿央町岩原２９６５</t>
  </si>
  <si>
    <t>熊本県山鹿市山鹿１０００</t>
  </si>
  <si>
    <t>山鹿市熊入町４１ー４</t>
  </si>
  <si>
    <t>山鹿市鹿校通３丁目１－１</t>
  </si>
  <si>
    <t>山鹿市菊鹿町下永野８４１</t>
  </si>
  <si>
    <t>山鹿市鹿本町来民１２６７－１</t>
  </si>
  <si>
    <t>山鹿市鹿本町津袋４５０</t>
  </si>
  <si>
    <t>山鹿市鹿北町多久１６４３</t>
  </si>
  <si>
    <t>山鹿市菊鹿町上内田１６８１番地</t>
  </si>
  <si>
    <t>山鹿市大橋通７０３</t>
  </si>
  <si>
    <t>山鹿市平山２３５</t>
  </si>
  <si>
    <t>山鹿市鹿本町来民１５８２ー２</t>
  </si>
  <si>
    <t>山鹿市菊鹿町松尾２１７６－１</t>
  </si>
  <si>
    <t>山鹿市古閑９８４</t>
  </si>
  <si>
    <t>山鹿市鹿本町津袋６５４－１</t>
  </si>
  <si>
    <t>山鹿市鹿本町来民９７８－１</t>
  </si>
  <si>
    <t>山鹿市菊鹿町松尾５０４－１</t>
  </si>
  <si>
    <t>山鹿市大橋通り１２０４</t>
  </si>
  <si>
    <t>山鹿市大字山鹿３６９</t>
  </si>
  <si>
    <t>山鹿市中７７７－１</t>
  </si>
  <si>
    <t>山鹿市方保田3843</t>
  </si>
  <si>
    <t>山鹿市山鹿字上町１３７２番</t>
  </si>
  <si>
    <t>熊本県山鹿市南島１３６１－２</t>
  </si>
  <si>
    <t>山鹿市山鹿１６２６</t>
  </si>
  <si>
    <t>山鹿市方保田鳥越３４６２－１</t>
  </si>
  <si>
    <t>熊本県山鹿市鹿本町御宇田６２３番２</t>
  </si>
  <si>
    <t>熊本県山鹿市大橋通３０５</t>
  </si>
  <si>
    <t>熊本県山鹿市大橋通４０１番２</t>
  </si>
  <si>
    <t>山鹿市菊鹿町矢谷1033-1</t>
  </si>
  <si>
    <t>熊本県山鹿市昭和町303-2信厚ビル１F</t>
  </si>
  <si>
    <t>山鹿市山鹿１８５１－３</t>
  </si>
  <si>
    <t>菊池郡菊陽町大字戸次１５６９－１</t>
  </si>
  <si>
    <t>菊池市赤星１８９０</t>
  </si>
  <si>
    <t>菊池郡大津町大津１２３３－５</t>
  </si>
  <si>
    <t>菊池市隈府１１０４－１６番地</t>
  </si>
  <si>
    <t>合志市幾久富１７５８－６６６セブンハイツ１０３</t>
  </si>
  <si>
    <t>合志市御代志１５９７－１１</t>
  </si>
  <si>
    <t>合志市栄３７９６番地</t>
  </si>
  <si>
    <t>菊池市七城町蘇崎１３９６－５</t>
  </si>
  <si>
    <t>合志市須屋２２６７－３</t>
  </si>
  <si>
    <t>菊池市木柑子１４２７</t>
  </si>
  <si>
    <t>合志市栄３８０２－４</t>
  </si>
  <si>
    <t>菊池市片角２９０</t>
  </si>
  <si>
    <t>菊池市隈府１２７３－１</t>
  </si>
  <si>
    <t>菊池郡大津町室９８３－１</t>
  </si>
  <si>
    <t>菊池郡大津町室９５５</t>
  </si>
  <si>
    <t>菊池市旭志川辺１１２６－６</t>
  </si>
  <si>
    <t>菊池郡菊陽町光の森６－２０－２</t>
  </si>
  <si>
    <t>菊池郡菊陽町大字原水５３５９</t>
  </si>
  <si>
    <t>菊池郡菊陽町久保田役給１７９－１</t>
  </si>
  <si>
    <t>菊池市泗水町住吉４３６７</t>
  </si>
  <si>
    <t>合志市栄2147番</t>
  </si>
  <si>
    <t>菊池市隈府８４３番１</t>
  </si>
  <si>
    <t>合志市幾久富１８６６－１０５１KTビル１０２号</t>
  </si>
  <si>
    <t>菊池郡大津町美咲野４丁目２０－１２</t>
  </si>
  <si>
    <t>菊池郡大津町引水字西鶴１２０－２</t>
  </si>
  <si>
    <t>熊本県菊池郡菊陽町新山３丁目１８－１４</t>
  </si>
  <si>
    <t>菊池郡菊陽町原水１１３６－１１</t>
  </si>
  <si>
    <t>菊池市重味３８２３</t>
  </si>
  <si>
    <t>菊池市出田２１２１－１８５</t>
  </si>
  <si>
    <t>菊池郡大津町引水字西鶴７３－１</t>
  </si>
  <si>
    <t>菊池郡菊陽町光の森５丁目２３－１１</t>
  </si>
  <si>
    <t>菊池郡菊陽町光の森７丁目４７－１０</t>
  </si>
  <si>
    <t>菊池郡菊陽町大字辛川２６５５</t>
  </si>
  <si>
    <t>菊池市隈府１２９７－１１</t>
  </si>
  <si>
    <t>菊池郡大津町大津１１９７－２</t>
  </si>
  <si>
    <t>合志市野々島４４１４－２０６</t>
  </si>
  <si>
    <t>合志市須屋１９２８－１森山ビル１</t>
  </si>
  <si>
    <t>合志市須屋２６０４－２</t>
  </si>
  <si>
    <t>菊池市七城町蘇崎６２０－１</t>
  </si>
  <si>
    <t>合志市幾久富１９０９－２６７</t>
  </si>
  <si>
    <t>菊池市旭志麓１５１３－２</t>
  </si>
  <si>
    <t>熊本県菊池市隈府６４２－６</t>
  </si>
  <si>
    <t>熊本県合志市須屋１５１５－１</t>
  </si>
  <si>
    <t>熊本県菊池市西寺１７５８－２</t>
  </si>
  <si>
    <t>合志市豊岡２０１２－７６</t>
  </si>
  <si>
    <t>熊本県菊池郡菊陽町光の森５丁目１６－２</t>
  </si>
  <si>
    <t>菊池市旭志弁利６２</t>
  </si>
  <si>
    <t>菊池郡菊陽町花立２丁目７番８号</t>
  </si>
  <si>
    <t>菊池市隈府字梅ノ木６７７－１</t>
  </si>
  <si>
    <t>菊池郡菊陽町大字津久礼字久保２７６９番２</t>
  </si>
  <si>
    <t>菊池郡菊陽町武蔵ヶ丘北１－５－３８神山アパート１０１号</t>
  </si>
  <si>
    <t>合志市須屋２７８５－２</t>
  </si>
  <si>
    <t>菊池市旭志川辺１１０６－１</t>
  </si>
  <si>
    <t>合志市須屋１９０８－１上ﾉ原アパート１－３</t>
  </si>
  <si>
    <t>合志市豊岡１９００ー３９</t>
  </si>
  <si>
    <t>菊池郡菊陽町新山２丁目１１－３３</t>
  </si>
  <si>
    <t>菊池郡菊陽町津久礼１８２２－３</t>
  </si>
  <si>
    <t>合志市幾久富字八丁谷１８２８－６１</t>
  </si>
  <si>
    <t>合志市竹迫９０２－１</t>
  </si>
  <si>
    <t>菊池郡大津町室９７５－２</t>
  </si>
  <si>
    <t>菊池市旭志麓４８４</t>
  </si>
  <si>
    <t>菊池郡大津町大字平川１５００</t>
  </si>
  <si>
    <t>熊本県菊池市七城町蘇崎１４７１－８</t>
  </si>
  <si>
    <t>熊本県合志市豊岡１２８０</t>
  </si>
  <si>
    <t>熊本県菊池市泗水町吉富３２３９－７</t>
  </si>
  <si>
    <t>菊池郡大津町大字室１３７</t>
  </si>
  <si>
    <t>合志市須屋１９２３－３後藤テナント１F</t>
  </si>
  <si>
    <t>合志市御代志８２９－１０</t>
  </si>
  <si>
    <t>合志市須屋上ノ原１９３６－１</t>
  </si>
  <si>
    <t>菊池市隈府１１２４－３</t>
  </si>
  <si>
    <t>菊池市旭志伊坂５５３の２</t>
  </si>
  <si>
    <t>菊池郡大津町室字門出１９５－９さくらビル（１－２号室）</t>
  </si>
  <si>
    <t>菊池郡大津町室２１５－２</t>
  </si>
  <si>
    <t>菊池市隈府１６２－２エクシード菊池１F</t>
  </si>
  <si>
    <t>菊池市隈府７９３の１</t>
  </si>
  <si>
    <t>菊池市隈府４３４－２４</t>
  </si>
  <si>
    <t>菊池郡菊陽町辛川４４８</t>
  </si>
  <si>
    <t>菊池市泗水町豊水３１６３－１</t>
  </si>
  <si>
    <t>菊池市北宮字北田３３４－１</t>
  </si>
  <si>
    <t>菊池市木柑子１７６９－４</t>
  </si>
  <si>
    <t>合志市野々島４３９３－１４６</t>
  </si>
  <si>
    <t>菊池郡大津町大字室字北出口1395-1</t>
  </si>
  <si>
    <t>菊池市大琳寺２６７</t>
  </si>
  <si>
    <t>菊池市隈府立町1299観光ビル103号</t>
  </si>
  <si>
    <t>菊池郡菊陽町曲手７６０</t>
  </si>
  <si>
    <t>菊池郡大津町美咲野3-28-3</t>
  </si>
  <si>
    <t>菊池市片角290番地エルシティキャニオン内</t>
  </si>
  <si>
    <t>菊池郡大津町陣内順田217の２</t>
  </si>
  <si>
    <t>菊池郡菊陽町津久礼2374-2</t>
  </si>
  <si>
    <t>合志市須屋759-1</t>
  </si>
  <si>
    <t>合志市須屋2505-3</t>
  </si>
  <si>
    <t>合志市御代志810-1</t>
  </si>
  <si>
    <t>菊池郡菊陽町光の森7丁目３３－１</t>
  </si>
  <si>
    <t>菊池郡大津町大字大津1286-1</t>
  </si>
  <si>
    <t>菊池市旭志麓484</t>
  </si>
  <si>
    <t>菊池市泗水町永2773の120</t>
  </si>
  <si>
    <t>菊池郡菊陽町大字原水6051</t>
  </si>
  <si>
    <t>菊池市重味１３４番地</t>
  </si>
  <si>
    <t>菊池市七城町山崎１３３－１</t>
  </si>
  <si>
    <t>菊池市泗水町豊水３３５１</t>
  </si>
  <si>
    <t>菊池市隈府１１２１－９</t>
  </si>
  <si>
    <t>菊池市重味２２２４－８</t>
  </si>
  <si>
    <t>菊池市泗水町永３１８８</t>
  </si>
  <si>
    <t>菊池市隈府９４６－６フラワービル２Ｆ</t>
  </si>
  <si>
    <t>熊本県菊池市隈府１１２１－５</t>
  </si>
  <si>
    <t>菊池市七城町岡田３０６メロンドーム内</t>
  </si>
  <si>
    <t>合志市須屋１９７８－２</t>
  </si>
  <si>
    <t>菊池市泗水町田島字亀甲１７７３番地</t>
  </si>
  <si>
    <t>菊池市隈府７６８</t>
  </si>
  <si>
    <t>菊池市玉祥寺上の平１３８－２７</t>
  </si>
  <si>
    <t>菊池郡菊陽町津久礼石坂２３３４－１６</t>
  </si>
  <si>
    <t>菊池郡菊陽町光の森７丁目１４－４</t>
  </si>
  <si>
    <t>菊池郡菊陽町原水字尾ノ上２９４９－１</t>
  </si>
  <si>
    <t>合志市須屋１０６６番１白百合タウン３号</t>
  </si>
  <si>
    <t>菊池郡菊陽町原水字下大谷３８８０－１４</t>
  </si>
  <si>
    <t>菊池市野間口２７１</t>
  </si>
  <si>
    <t>菊池郡菊陽町大字原水６０５５</t>
  </si>
  <si>
    <t>菊池郡菊陽町原水５１０７</t>
  </si>
  <si>
    <t>菊池郡菊陽町辛川６４６</t>
  </si>
  <si>
    <t>合志市豊岡１９００－３８</t>
  </si>
  <si>
    <t>菊池市旭志川辺１０３５－２</t>
  </si>
  <si>
    <t>菊池市旭志尾足９８１ー１</t>
  </si>
  <si>
    <t>合志市須屋３０２３－６３</t>
  </si>
  <si>
    <t>菊池市旭志伊坂５５５－１</t>
  </si>
  <si>
    <t>合志市豊岡２３６５</t>
  </si>
  <si>
    <t>熊本県合志市幾久富字建山１９０８－８</t>
  </si>
  <si>
    <t>合志市合生２３３０</t>
  </si>
  <si>
    <t>菊池郡大津町室２５９－５</t>
  </si>
  <si>
    <t>合志市野々島３９０５－５</t>
  </si>
  <si>
    <t>合志市幾久富１５６８－３</t>
  </si>
  <si>
    <t>菊池郡菊陽町津久礼２１５８－４４</t>
  </si>
  <si>
    <t>菊池郡　菊陽町大字辛川　１１５９</t>
  </si>
  <si>
    <t>菊池市重味134</t>
  </si>
  <si>
    <t>菊池市隈府946-6フラワービル4F B</t>
  </si>
  <si>
    <t>菊池郡大津町下町231</t>
  </si>
  <si>
    <t>菊池郡菊陽町津久礼132-1グリーンリッチ内</t>
  </si>
  <si>
    <t>合志市野々島５５５５</t>
  </si>
  <si>
    <t>菊池郡大津町室６９４－１</t>
  </si>
  <si>
    <t>菊池市四町分６１４－２</t>
  </si>
  <si>
    <t>合志市豊岡１２８０</t>
  </si>
  <si>
    <t>熊本県菊池市七城町蘇崎１３９６－５</t>
  </si>
  <si>
    <t>熊本県合志市福原１－１</t>
  </si>
  <si>
    <t>菊池市泗水町豊水3126-1</t>
  </si>
  <si>
    <t>菊池市隈府字院ノ馬場９５５番２４親ビル１階１０２</t>
  </si>
  <si>
    <t>菊池市藤田１－１</t>
  </si>
  <si>
    <t>菊池郡菊陽町大字吹田字八追1211－3</t>
  </si>
  <si>
    <t>合志市須屋７５９－１</t>
  </si>
  <si>
    <t>菊池郡大津町大字吹田字八追1211－３</t>
  </si>
  <si>
    <t>菊池郡菊陽町津久礼2474サンリーイオン菊陽店１階</t>
  </si>
  <si>
    <t>菊池郡菊陽町大字久保田字田地408番２</t>
  </si>
  <si>
    <t>菊池市大琳寺２０２番地１ファイン１０１号</t>
  </si>
  <si>
    <t>菊池郡大津町引水759</t>
  </si>
  <si>
    <t>菊池郡菊陽町光の森7丁目23－７</t>
  </si>
  <si>
    <t>菊池郡菊陽町花立２丁目５－１０</t>
  </si>
  <si>
    <t>合志市須屋１８２３番地５</t>
  </si>
  <si>
    <t>菊池市隈府１１０４番地１</t>
  </si>
  <si>
    <t>菊池市泗水町吉富１００－２９（応用電機株式会社熊本事業部内食堂）</t>
  </si>
  <si>
    <t>菊池郡菊陽町光の森６－１８－１</t>
  </si>
  <si>
    <t>合志市野々島５６７７－２９</t>
  </si>
  <si>
    <t>菊池市泗水町豊水２２９－１</t>
  </si>
  <si>
    <t>菊池郡大津町引水１１４－５</t>
  </si>
  <si>
    <t>菊池市七城町水次1350-1</t>
  </si>
  <si>
    <t>菊池郡大津町室1420-3メガセンタートライアル大津店内</t>
  </si>
  <si>
    <t>菊池郡大津町室1378</t>
  </si>
  <si>
    <t>合志市豊岡２０１１－９７</t>
  </si>
  <si>
    <t>菊池市旭志新明２６９６－２</t>
  </si>
  <si>
    <t>菊池郡菊陽町久保田2806-1</t>
  </si>
  <si>
    <t>菊池郡菊陽町光の森７－２３－１１</t>
  </si>
  <si>
    <t>菊池市隈府１１０５－１６</t>
  </si>
  <si>
    <t>菊池市隈府９４６－６フラワービル１FA</t>
  </si>
  <si>
    <t>菊池市隈府字町１０４</t>
  </si>
  <si>
    <t>熊本県菊池市隈府１２８－１</t>
  </si>
  <si>
    <t>菊池市隈府立町１２９９</t>
  </si>
  <si>
    <t>熊本県菊池市隈府２８５</t>
  </si>
  <si>
    <t>菊池市七城町岡田８１０</t>
  </si>
  <si>
    <t>菊池市七城町岡田３０６</t>
  </si>
  <si>
    <t>菊池市七城町林原９６２番地の１</t>
  </si>
  <si>
    <t>菊池市泗水町田島２１４１番１</t>
  </si>
  <si>
    <t>菊池市西寺１４１８－３</t>
  </si>
  <si>
    <t>熊本県合志市須屋１８４０－２９</t>
  </si>
  <si>
    <t>合志市須屋７０７－１</t>
  </si>
  <si>
    <t>合志市須屋２５４０</t>
  </si>
  <si>
    <t>熊本県菊池市隈府逢帰１５７０－１</t>
  </si>
  <si>
    <t>菊池市旭志麓１５０５</t>
  </si>
  <si>
    <t>菊池郡大津町杉水一ノ迫３０２１－ １</t>
  </si>
  <si>
    <t>菊池郡大津町室148</t>
  </si>
  <si>
    <t>菊池郡菊陽町津久礼１９４５</t>
  </si>
  <si>
    <t>菊池郡菊陽町原水５６６６－８０</t>
  </si>
  <si>
    <t>菊池郡菊陽町原水５６６６ー８０</t>
  </si>
  <si>
    <t>菊池郡菊陽町津久礼２２０５－１メナードビル１F</t>
  </si>
  <si>
    <t>菊池郡菊陽町光の森５－２３－４</t>
  </si>
  <si>
    <t>菊池郡大津町大字大津字門出１２３０番地</t>
  </si>
  <si>
    <t>熊本県菊池郡大津町平川２９３</t>
  </si>
  <si>
    <t>菊池郡大津町大字引水６７６</t>
  </si>
  <si>
    <t>合志市福原１１１０－２</t>
  </si>
  <si>
    <t>菊池郡大津町室1512－１</t>
  </si>
  <si>
    <t>合志市御代志８１２ー２</t>
  </si>
  <si>
    <t>菊池郡菊陽町光の森７丁目３３番地１</t>
  </si>
  <si>
    <t>菊池郡大津町室６８３番地ー１HIヒロセ店内</t>
  </si>
  <si>
    <t>菊池郡菊陽町光の森３丁目１２番地９</t>
  </si>
  <si>
    <t>菊池市旭志麓迎原２１０５</t>
  </si>
  <si>
    <t>菊池市隈府９６２番地１４たかのはビル２階</t>
  </si>
  <si>
    <t>合志市豊岡２５２５－３</t>
  </si>
  <si>
    <t>菊池郡菊陽町津久礼2683-1</t>
  </si>
  <si>
    <t>合志市幾久富１７５８－７６６</t>
  </si>
  <si>
    <t>菊池郡菊陽町大字津久礼２２０５－１</t>
  </si>
  <si>
    <t>菊池市出田２５０８－３</t>
  </si>
  <si>
    <t>菊池郡大津町大字大津１４１０－９</t>
  </si>
  <si>
    <t>菊池郡菊陽町光の森２丁目７－１０</t>
  </si>
  <si>
    <t>菊池市小木１８４３</t>
  </si>
  <si>
    <t>菊池市野間口４０８－１</t>
  </si>
  <si>
    <t>菊池市隈府1729番地１１</t>
  </si>
  <si>
    <t>菊池市隈府６７７番地１</t>
  </si>
  <si>
    <t>菊池市泗水町吉富２４３４番地１</t>
  </si>
  <si>
    <t>菊池郡菊陽町津久礼２３４７－１</t>
  </si>
  <si>
    <t>菊池郡大津町大字室137</t>
  </si>
  <si>
    <t>菊池郡大津町大津1191-1</t>
  </si>
  <si>
    <t>菊池市森北1478</t>
  </si>
  <si>
    <t>菊池市旭志伊萩３０７－９</t>
  </si>
  <si>
    <t>合志市須屋７０９－２</t>
  </si>
  <si>
    <t>菊池市泗水町吉富３００－３９</t>
  </si>
  <si>
    <t>菊池市隈府字守山1112-14</t>
  </si>
  <si>
    <t>菊池郡大津町大字大津１３９６－４</t>
  </si>
  <si>
    <t>菊池郡大津町平川1045</t>
  </si>
  <si>
    <t>菊池市隈府９４７－８本田ビル１階</t>
  </si>
  <si>
    <t>菊池市隈府８７２</t>
  </si>
  <si>
    <t>合志市上庄２１６６－１</t>
  </si>
  <si>
    <t>菊池市泗水町永3263-5</t>
  </si>
  <si>
    <t>菊池郡大津町大字吹田１９８－２</t>
  </si>
  <si>
    <t>菊池郡菊陽町沖野４－１２－５</t>
  </si>
  <si>
    <t>菊池郡大津町大字平川１０４５</t>
  </si>
  <si>
    <t>熊本県菊池郡大津町大字室字北出口１３９２－１</t>
  </si>
  <si>
    <t>合志市須屋１９３０－２</t>
  </si>
  <si>
    <t>菊池市泗水町住吉４６３</t>
  </si>
  <si>
    <t>菊池市旭志弁利１１５９－９</t>
  </si>
  <si>
    <t>菊池市泗水町吉富２５０－４９</t>
  </si>
  <si>
    <t>合志市野々島１０３７</t>
  </si>
  <si>
    <t>菊池郡菊陽町原水1146-9</t>
  </si>
  <si>
    <t>菊池市隈府１１２１－５進都ビル１Ｆ</t>
  </si>
  <si>
    <t>菊池市隈府１０９０－１</t>
  </si>
  <si>
    <t>菊池市森北字仁田畑１８１２ー２４</t>
  </si>
  <si>
    <t>菊池市隈府１１２１番地１４</t>
  </si>
  <si>
    <t>菊池市隈府９５５－３０</t>
  </si>
  <si>
    <t>熊本県菊池市隈府９８５－１</t>
  </si>
  <si>
    <t>菊池市隈府８６８</t>
  </si>
  <si>
    <t>菊池市隈府字前田９１３ー９</t>
  </si>
  <si>
    <t>熊本県菊池市隈府１１０８－９</t>
  </si>
  <si>
    <t>菊池郡大津町大津鍛ノ上１３９６－２キムチの里内</t>
  </si>
  <si>
    <t>菊池市袈裟尾字下大迫４４５－４</t>
  </si>
  <si>
    <t>熊本県菊池市深川４３３菊池有働病院内</t>
  </si>
  <si>
    <t>菊池郡菊陽町津久礼1837</t>
  </si>
  <si>
    <t>菊池郡菊陽町原水５２０１</t>
  </si>
  <si>
    <t>菊池市泗水町吉富３０３０</t>
  </si>
  <si>
    <t>菊池郡大津町大津2399-45</t>
  </si>
  <si>
    <t>菊池郡大津町室１９５－１</t>
  </si>
  <si>
    <t>菊池市泗水町住吉４４６４</t>
  </si>
  <si>
    <t>合志市幾久富１７５８－６８９</t>
  </si>
  <si>
    <t>合志市竹迫鶴２０５９－１</t>
  </si>
  <si>
    <t>菊池郡菊陽町光の森６丁目５－２</t>
  </si>
  <si>
    <t>熊本県菊池郡菊陽町光の森３－２２－２</t>
  </si>
  <si>
    <t>合志市幾久富１９０９－５２８コープ合志内</t>
  </si>
  <si>
    <t>合志市須屋１９２２番地３１階A号室</t>
  </si>
  <si>
    <t>菊池市下河原５１９－３</t>
  </si>
  <si>
    <t>合志市栄３７６６－３２</t>
  </si>
  <si>
    <t>菊池郡菊陽町大字津久礼３０１０－１</t>
  </si>
  <si>
    <t>菊池郡菊陽町光の森７丁目３３－１</t>
  </si>
  <si>
    <t>菊池市七城町蘇崎１２８１</t>
  </si>
  <si>
    <t>合志市栄２３８１－２</t>
  </si>
  <si>
    <t>菊池郡菊陽町原水５５９４番地</t>
  </si>
  <si>
    <t>菊池郡菊陽町光の森５－１９－３</t>
  </si>
  <si>
    <t>菊池郡菊陽町大字原水字下原８９４番１、８９５番</t>
  </si>
  <si>
    <t>菊池郡菊陽町大字原水字下原８９４番1、８９５番</t>
  </si>
  <si>
    <t>菊池郡大津町矢護川1343</t>
  </si>
  <si>
    <t>菊池市隈府１７２９番地１１</t>
  </si>
  <si>
    <t>菊池郡菊陽町津久礼2754-8</t>
  </si>
  <si>
    <t>熊本県内一円熊本480 に 966</t>
  </si>
  <si>
    <t>菊池郡大津町高尾野平成273-13</t>
  </si>
  <si>
    <t>合志市福原１－１</t>
  </si>
  <si>
    <t>菊池郡菊陽町津久礼2774-2</t>
  </si>
  <si>
    <t>合志市須屋５４６</t>
  </si>
  <si>
    <t>菊池郡大津町大字高尾野273－13</t>
  </si>
  <si>
    <t>菊池郡菊陽町光の森７丁目２５－１</t>
  </si>
  <si>
    <t>菊池郡大津町引水７５９</t>
  </si>
  <si>
    <t>菊池郡菊陽町杉並台２丁目１２－１７</t>
  </si>
  <si>
    <t>菊池郡大津町室２１５－２Yビル２F</t>
  </si>
  <si>
    <t>合志市御代志１６９２－１</t>
  </si>
  <si>
    <t>熊本県合志市福原２４１８</t>
  </si>
  <si>
    <t>熊本県合志市豊岡４１１－１</t>
  </si>
  <si>
    <t>熊本県合志市豊岡字北拾町２０００－１６５３</t>
  </si>
  <si>
    <t>菊池市西寺１７０３－１</t>
  </si>
  <si>
    <t>菊池郡大津町室1484</t>
  </si>
  <si>
    <t>熊本県菊池市隈府５８－３</t>
  </si>
  <si>
    <t>菊池郡大津町大字室字門出２１５－２６</t>
  </si>
  <si>
    <t>熊本県菊池市泗水町吉富３２４１－４</t>
  </si>
  <si>
    <t>菊池郡大津町高尾野４７７</t>
  </si>
  <si>
    <t>菊池郡菊陽町原水１６４９</t>
  </si>
  <si>
    <t>菊池市泗水町豊水３３７５－１</t>
  </si>
  <si>
    <t>菊池市隈府９５５－２４親ビル２階２０２号室</t>
  </si>
  <si>
    <t>菊池郡大津町大林１５２８－６５</t>
  </si>
  <si>
    <t>菊池郡大津町室１７８１－１</t>
  </si>
  <si>
    <t>合志市須屋１９３２－１</t>
  </si>
  <si>
    <t>熊本県菊池市旭志麓１５８４－４</t>
  </si>
  <si>
    <t>菊池市隈府９５５－２４</t>
  </si>
  <si>
    <t>熊本県菊池市重味３４９９</t>
  </si>
  <si>
    <t>熊本県菊池市泗水町住吉字寅渕４６１</t>
  </si>
  <si>
    <t>熊本県菊池市泗水町吉富字塚本３１７８－１</t>
  </si>
  <si>
    <t>熊本県内一円</t>
  </si>
  <si>
    <t>菊池市切明４３４－２４</t>
  </si>
  <si>
    <t>菊池郡菊陽町原水１１６４－７</t>
  </si>
  <si>
    <t>合志市幾久富１７５８番６６６セブンハイツ１０１号室</t>
  </si>
  <si>
    <t>菊池郡大津町大字室１５１２番地１</t>
  </si>
  <si>
    <t>熊本県菊池市旭志伊坂３３５</t>
  </si>
  <si>
    <t>菊池郡大津町大字室字東追尻６８３－５</t>
  </si>
  <si>
    <t>菊池郡大津町杉水８６１－１０</t>
  </si>
  <si>
    <t>菊池郡菊陽町原水２８９７</t>
  </si>
  <si>
    <t>菊池郡大津町大字室字西追尻７８９番地</t>
  </si>
  <si>
    <t>菊池郡菊陽町光の森２丁目２５－８</t>
  </si>
  <si>
    <t>合志市栄３７９１番地５０</t>
  </si>
  <si>
    <t>熊本県菊池市七城町蘇崎字鬼丸６１８－１</t>
  </si>
  <si>
    <t>合志市幾久富１８６６－５８０</t>
  </si>
  <si>
    <t>菊池郡菊陽町津久礼２４７２</t>
  </si>
  <si>
    <t>合志市野々島５６６２－５</t>
  </si>
  <si>
    <t>菊池郡菊陽町光の森７丁目８番８</t>
  </si>
  <si>
    <t>菊池郡菊陽町杉並台２－１１－２</t>
  </si>
  <si>
    <t>熊本県菊池市隈府字院の馬場９６７－１</t>
  </si>
  <si>
    <t>合志市須屋１０５－１</t>
  </si>
  <si>
    <t>菊池市七城町小野崎６６４－５</t>
  </si>
  <si>
    <t>菊池市隈府５００－２</t>
  </si>
  <si>
    <t>菊池市隈府９６７－１</t>
  </si>
  <si>
    <t>菊池市隈府１１０６－６　１F</t>
  </si>
  <si>
    <t>菊池郡大津町大字大林１３６７番地１</t>
  </si>
  <si>
    <t>菊池郡大津町室８６</t>
  </si>
  <si>
    <t>熊本県内一円熊本４８０　こ　９６２</t>
  </si>
  <si>
    <t>合志市福原２９２２</t>
  </si>
  <si>
    <t>菊池市七城町甲佐町２７１－４</t>
  </si>
  <si>
    <t>菊池郡大津町大津１３４０</t>
  </si>
  <si>
    <t>菊池市今５８番地</t>
  </si>
  <si>
    <t>合志市幾久富１７５８－５３</t>
  </si>
  <si>
    <t>菊池郡大津町岩坂４２１</t>
  </si>
  <si>
    <t>菊池市野間口前畑９０３－１、９０４－１</t>
  </si>
  <si>
    <t>菊池市隈府９４７</t>
  </si>
  <si>
    <t>合志市栄３７６６－３０</t>
  </si>
  <si>
    <t>菊池市西寺１４０６－８</t>
  </si>
  <si>
    <t>菊池市市原菊池渓谷内</t>
  </si>
  <si>
    <t>菊池市西寺１９７２－１</t>
  </si>
  <si>
    <t>合志市竹迫２１３１－１</t>
  </si>
  <si>
    <t>菊池郡大津町室字東迫尻723-1</t>
  </si>
  <si>
    <t>菊池市隈府４３４</t>
  </si>
  <si>
    <t>菊池市隈府６７７－１</t>
  </si>
  <si>
    <t>合志市幾久富１９０９－１１８８</t>
  </si>
  <si>
    <t>菊池市泗水町富納１７１－１</t>
  </si>
  <si>
    <t>合志市御代志１６７２－６</t>
  </si>
  <si>
    <t>熊本県内一円熊本 333 す 2012</t>
  </si>
  <si>
    <t>菊池郡菊陽町久保田266-2</t>
  </si>
  <si>
    <t>合志市幾久富１９０９－４２</t>
  </si>
  <si>
    <t>菊池郡菊陽町大字原水４６４</t>
  </si>
  <si>
    <t>菊池郡菊陽町大字原水字中尾上２９５０－１</t>
  </si>
  <si>
    <t>菊池市泗水町吉富４１３－５</t>
  </si>
  <si>
    <t>菊池市玉祥寺１３８－７</t>
  </si>
  <si>
    <t>菊池市隈府１１０５－２０</t>
  </si>
  <si>
    <t>熊本県菊池市隈府院の馬場９４７－３</t>
  </si>
  <si>
    <t>菊池郡菊陽町光の森７－１７－５</t>
  </si>
  <si>
    <t>菊池郡菊陽町原水５６８７－２</t>
  </si>
  <si>
    <t>菊池郡菊陽町原水６００４</t>
  </si>
  <si>
    <t>熊本県合志市須屋６２６－１０</t>
  </si>
  <si>
    <t>菊池郡大津町大字室字東迫尻５４７</t>
  </si>
  <si>
    <t>菊池郡菊陽町津久礼２２０５</t>
  </si>
  <si>
    <t>合志市栄３８０５</t>
  </si>
  <si>
    <t>合志市須屋３１９－１７須屋プラザ1-B</t>
  </si>
  <si>
    <t>熊本県内一円　熊本３３３す２０１２</t>
  </si>
  <si>
    <t>合志市須屋２０２８－１</t>
  </si>
  <si>
    <t>菊池市泗水町永８４５ー１</t>
  </si>
  <si>
    <t>菊池市旭志川辺１０３５の２</t>
  </si>
  <si>
    <t>合志市須屋２０３３－５</t>
  </si>
  <si>
    <t>熊本県合志市野々島４０１８－２</t>
  </si>
  <si>
    <t>菊池郡菊陽町曲手上部田６６８</t>
  </si>
  <si>
    <t>菊池市泗水町吉富２８６５－７</t>
  </si>
  <si>
    <t>菊池郡大津町大字室２１５番地１５</t>
  </si>
  <si>
    <t>菊池市隈府中古町４３４－７４</t>
  </si>
  <si>
    <t>熊本県合志市合生３４２７</t>
  </si>
  <si>
    <t>熊本県菊池市重味２９４４－１</t>
  </si>
  <si>
    <t>合志市大字福原３０１８－１</t>
  </si>
  <si>
    <t>菊池市泗水町豊水２０８８</t>
  </si>
  <si>
    <t>菊池市旭志川辺１８８６番地</t>
  </si>
  <si>
    <t>菊池市西迫間１６４番地</t>
  </si>
  <si>
    <t>熊本県合志市栄３８０２－４熊本県農業公園</t>
  </si>
  <si>
    <t>菊池郡菊陽町大字原水４０００－１ソニー内</t>
  </si>
  <si>
    <t>菊池市泗水町豊水３７２７－１</t>
  </si>
  <si>
    <t>菊池市旭志麓４７２</t>
  </si>
  <si>
    <t>合志市栄３８０５番地</t>
  </si>
  <si>
    <t>菊池市泗水町吉富１７５－７</t>
  </si>
  <si>
    <t>菊池市大琳寺２９４－１</t>
  </si>
  <si>
    <t>合志市須屋２５７５－２</t>
  </si>
  <si>
    <t>菊池郡大津町大字室９５５</t>
  </si>
  <si>
    <t>菊池郡大津町室１９５－９さくらビル１Ｆ</t>
  </si>
  <si>
    <t>合志市幾久富１９０９－１４５６－２</t>
  </si>
  <si>
    <t>合志市須屋１９１１番地３</t>
  </si>
  <si>
    <t>菊池郡菊陽町津久礼２４３６</t>
  </si>
  <si>
    <t>合志市須屋２６２－７</t>
  </si>
  <si>
    <t>菊池市長田４－１</t>
  </si>
  <si>
    <t>菊池郡菊陽町原水５３５９</t>
  </si>
  <si>
    <t>合志市野々島１９２３</t>
  </si>
  <si>
    <t>合志市須屋３４４６</t>
  </si>
  <si>
    <t>熊本県内一円（熊本８８０ あ ２４-４０）</t>
  </si>
  <si>
    <t>菊池郡大津町大津31</t>
  </si>
  <si>
    <t>菊池郡菊陽町原水４０００－１</t>
  </si>
  <si>
    <t>菊池市隈府４３２－１</t>
  </si>
  <si>
    <t>合志市須屋２６５９</t>
  </si>
  <si>
    <t>菊池郡菊陽町津久礼2265-3</t>
  </si>
  <si>
    <t>菊池郡菊陽町津久礼2598</t>
  </si>
  <si>
    <t>菊池郡大津町室1672-３</t>
  </si>
  <si>
    <t>菊池郡大津町室1613</t>
  </si>
  <si>
    <t>合志市須屋７０６</t>
  </si>
  <si>
    <t>菊池郡菊陽町光の森６丁目２０－２</t>
  </si>
  <si>
    <t>菊池郡大津町森７２９－４１</t>
  </si>
  <si>
    <t>合志市豊岡２０００－２５８８</t>
  </si>
  <si>
    <t>合志市幾久富１６５６－３１</t>
  </si>
  <si>
    <t>菊池市隈府１０６３－３</t>
  </si>
  <si>
    <t>菊池郡菊陽町辛川４４８番地</t>
  </si>
  <si>
    <t>菊池郡大津町大津1230坂上店舗１F</t>
  </si>
  <si>
    <t>菊池市隈府８８８</t>
  </si>
  <si>
    <t>菊池市泗水町豊水３３５－１</t>
  </si>
  <si>
    <t>菊池市泗水町豊水３５７５</t>
  </si>
  <si>
    <t>菊池市泗水町田島６２０</t>
  </si>
  <si>
    <t>菊池市西迫間９９２－５</t>
  </si>
  <si>
    <t>熊本県菊池郡菊陽町光の森2丁目29番地６</t>
  </si>
  <si>
    <t>菊池郡菊陽町武蔵ヶ丘北2-15-2</t>
  </si>
  <si>
    <t>菊池郡大津町高尾野２７２－４</t>
  </si>
  <si>
    <t>菊池郡菊陽町曲手760</t>
  </si>
  <si>
    <t>菊池郡菊陽町花立3丁目１－１</t>
  </si>
  <si>
    <t>菊池市泗水町永１９２４－１</t>
  </si>
  <si>
    <t>菊池市原４４５５－１０</t>
  </si>
  <si>
    <t>菊池郡菊陽町津久礼158－２コーポサンライズビル</t>
  </si>
  <si>
    <t>菊池郡大津町大字室215－２Yビル</t>
  </si>
  <si>
    <t>合志市御代志１３４２</t>
  </si>
  <si>
    <t>菊池郡大津町引水789－１</t>
  </si>
  <si>
    <t>合志市須屋４９６－１</t>
  </si>
  <si>
    <t>県内一円熊本４８０ く １３９８</t>
  </si>
  <si>
    <t>菊池市泗水町豊水３３８１</t>
  </si>
  <si>
    <t>菊池市隈府北原６０９－１</t>
  </si>
  <si>
    <t>菊池郡大津町大字室字門出１９５－１</t>
  </si>
  <si>
    <t>菊池郡大津町引水前鶴１４２番地</t>
  </si>
  <si>
    <t>菊池郡大津町大字室１２５</t>
  </si>
  <si>
    <t>菊池郡大津町室１６１－１</t>
  </si>
  <si>
    <t>菊池郡菊陽町光の森４丁目３－１１</t>
  </si>
  <si>
    <t>菊池郡菊陽町津久礼２９７６－１２</t>
  </si>
  <si>
    <t>菊池郡大津町大字陣内３８</t>
  </si>
  <si>
    <t>菊池郡菊陽町大字原水５５９９－５</t>
  </si>
  <si>
    <t>菊池市亘２１９－３</t>
  </si>
  <si>
    <t>合志市御代志１６０５－４</t>
  </si>
  <si>
    <t>菊池市七城町蘇崎１３１０－３</t>
  </si>
  <si>
    <t>合志市幾久富１７５８－１９３</t>
  </si>
  <si>
    <t>菊池市隈府９５５　１F</t>
  </si>
  <si>
    <t>合志市竹迫１８０４</t>
  </si>
  <si>
    <t>菊池市原菊池深葉国有林</t>
  </si>
  <si>
    <t>菊池市隈府１１１３－１ローズスペース１階B号室</t>
  </si>
  <si>
    <t>熊本県一円</t>
  </si>
  <si>
    <t>熊本県菊池市泗水町吉富２８６５－７</t>
  </si>
  <si>
    <t>菊池市隈府６０９－１</t>
  </si>
  <si>
    <t>熊本県菊池市重味２４５４－３－１</t>
  </si>
  <si>
    <t>菊池郡大津町引水７５３－１</t>
  </si>
  <si>
    <t>菊池郡大津町大字大津５３３番２</t>
  </si>
  <si>
    <t>菊池郡菊陽町大字津久礼字久保２６８３番２</t>
  </si>
  <si>
    <t>熊本県合志市須屋２６２４－１</t>
  </si>
  <si>
    <t>菊池市七城町林原９１７－１</t>
  </si>
  <si>
    <t>合志市須屋１９３１－１</t>
  </si>
  <si>
    <t>熊本県菊池市豊間２３７６－１</t>
  </si>
  <si>
    <t>菊池市隈府９５５－２４親ビル２階</t>
  </si>
  <si>
    <t>菊池郡大津町大字室字西迫尻７８９番地</t>
  </si>
  <si>
    <t>菊池市隈府９４７－８ー１F</t>
  </si>
  <si>
    <t>菊池市雪野１２４４</t>
  </si>
  <si>
    <t>熊本県菊池市原４４５６</t>
  </si>
  <si>
    <t>合志市豊岡２３８６</t>
  </si>
  <si>
    <t>菊池郡菊陽町光の森４丁目１７－１５</t>
  </si>
  <si>
    <t>菊池郡大津町大津１１７３－４</t>
  </si>
  <si>
    <t>菊池郡菊陽町光の森２－６－１</t>
  </si>
  <si>
    <t>菊池郡大津町大字室字西迫尻７８９</t>
  </si>
  <si>
    <t>熊本県菊池郡大津町高尾野２７２－４</t>
  </si>
  <si>
    <t>熊本県合志市御代志８１０－１</t>
  </si>
  <si>
    <t>熊本県菊池市森北字仁田畑１８１２－２４</t>
  </si>
  <si>
    <t>合志市豊岡２０００－１４５</t>
  </si>
  <si>
    <t>菊池郡大津町大津1034</t>
  </si>
  <si>
    <t>菊池市七城町橋田前田３０９－１</t>
  </si>
  <si>
    <t>菊池郡大津町大字大津上鶴１４８１－３</t>
  </si>
  <si>
    <t>菊池市泗水町吉富１００－２９</t>
  </si>
  <si>
    <t>菊池市隈府９７６番地１栄久保ビル２階</t>
  </si>
  <si>
    <t>熊本県菊池郡大津町陣内１９３６－１</t>
  </si>
  <si>
    <t>熊本県菊池市泗水町吉富２５０－７１</t>
  </si>
  <si>
    <t>菊池市西寺１４１８－１</t>
  </si>
  <si>
    <t>菊池市泗水町豊水５５９－３</t>
  </si>
  <si>
    <t>菊池郡菊陽町光の森７－３５－３</t>
  </si>
  <si>
    <t>合志市竹迫１６４７</t>
  </si>
  <si>
    <t>熊本県菊池市原永山３５４７</t>
  </si>
  <si>
    <t>菊池郡大津町杉水西上原1187-１</t>
  </si>
  <si>
    <t>菊池郡菊陽町大字原水１１６３番１</t>
  </si>
  <si>
    <t>菊池郡菊陽町津久礼２２０５－２F</t>
  </si>
  <si>
    <t>合志市幾久富１９０９－１５０５</t>
  </si>
  <si>
    <t>菊池市森北２０１６－１</t>
  </si>
  <si>
    <t>合志市幾久富１８６６番地５２６</t>
  </si>
  <si>
    <t>菊池郡大津町大字室５３６－５</t>
  </si>
  <si>
    <t>菊池郡大津町平川1500</t>
  </si>
  <si>
    <t>菊池郡大津町大津１１４９－２　１F</t>
  </si>
  <si>
    <t>菊池市隈府１１２１－６　３F</t>
  </si>
  <si>
    <t>菊池市七城町岡田１０４</t>
  </si>
  <si>
    <t>菊池郡菊陽町大字原水１１５６－１７</t>
  </si>
  <si>
    <t>菊池市泗水町豊水３３９３</t>
  </si>
  <si>
    <t>菊池市隈府１１０８－１０</t>
  </si>
  <si>
    <t>菊池市大字隈府院の馬場９６７の１久保ビル３号室</t>
  </si>
  <si>
    <t>合志市御代志１６００－１</t>
  </si>
  <si>
    <t>菊池郡大津町室１３９９</t>
  </si>
  <si>
    <t>菊池市隈府９７６－１　２F</t>
  </si>
  <si>
    <t>菊池市隈府１２９８</t>
  </si>
  <si>
    <t>合志市野々島２４９５－１</t>
  </si>
  <si>
    <t>菊池市隈府１１０５番地２０　１階</t>
  </si>
  <si>
    <t>合志市御代志１６９３－３</t>
  </si>
  <si>
    <t>菊池市市野瀬２５</t>
  </si>
  <si>
    <t>菊池郡菊陽町津久礼２１９９</t>
  </si>
  <si>
    <t>合志市御代志赤松１６７５－１</t>
  </si>
  <si>
    <t>菊池市西寺１４６５－１</t>
  </si>
  <si>
    <t>菊池市泗水町吉富３２１５－２５</t>
  </si>
  <si>
    <t>合志市御代志１６６１－１</t>
  </si>
  <si>
    <t>菊池市泗水町吉富６０</t>
  </si>
  <si>
    <t>菊池市隈府９６２－１大忠ビル２階１号室</t>
  </si>
  <si>
    <t>菊池郡大津町室２１２－３ひまわりビル２Ｆ　Ｃ．Ｄ号室</t>
  </si>
  <si>
    <t>菊池郡菊陽町大字津久礼１５８－１７</t>
  </si>
  <si>
    <t>菊池郡菊陽町津久礼久保２７５０－５</t>
  </si>
  <si>
    <t>菊池郡大津町高尾野２７２－３８</t>
  </si>
  <si>
    <t>合志市御代志２０８６－３０</t>
  </si>
  <si>
    <t>合志市竹迫２２６４－１アンビー熊本</t>
  </si>
  <si>
    <t>合志市竹迫２２６４－１　アンビー熊本合志物産館　志来菜彩内</t>
  </si>
  <si>
    <t>合志市竹迫２２５２－１</t>
  </si>
  <si>
    <t>熊本県内一円　（熊本８００せ２２８７）</t>
  </si>
  <si>
    <t>合志市竹迫２２６４－１</t>
  </si>
  <si>
    <t>合志市竹迫２２５２－３</t>
  </si>
  <si>
    <t>合志市須屋３１８－１</t>
  </si>
  <si>
    <t>菊池市深川４３３</t>
  </si>
  <si>
    <t>菊池市隈府９４７－１木村ビル１Ｆ</t>
  </si>
  <si>
    <t>菊池郡菊陽町原水１３４８－３</t>
  </si>
  <si>
    <t>合志市野々島５６２０－５</t>
  </si>
  <si>
    <t>菊池郡菊陽町花立１丁目５－３８</t>
  </si>
  <si>
    <t>合志市合生２１２１－１</t>
  </si>
  <si>
    <t>菊池郡菊陽町光の森７丁目５２－３</t>
  </si>
  <si>
    <t>菊池郡菊陽町津久礼２２０５　磯部ビル</t>
  </si>
  <si>
    <t>熊本県菊池郡菊陽町新山２－１１－７</t>
  </si>
  <si>
    <t>菊池郡菊陽町津久礼２４１２番地１</t>
  </si>
  <si>
    <t>熊本県内一円　熊本８００す８１９９</t>
  </si>
  <si>
    <t>熊本県合志市幾久富字建山１９０９－７０５</t>
  </si>
  <si>
    <t>菊池市七城町蘇崎１４７１番地８</t>
  </si>
  <si>
    <t>菊池市隈府字守山１１０２番地４</t>
  </si>
  <si>
    <t>菊池市泗水町永２６６９－２０</t>
  </si>
  <si>
    <t>菊池市泗水町吉富字北原２２６６－１</t>
  </si>
  <si>
    <t>菊池市隈府９６８</t>
  </si>
  <si>
    <t>菊池市泗水町住吉４５７４</t>
  </si>
  <si>
    <t>菊池郡大津町室門出１４７－１０１</t>
  </si>
  <si>
    <t>熊本県菊池郡大津町大津１０９６</t>
  </si>
  <si>
    <t>菊池郡大津町室８８</t>
  </si>
  <si>
    <t>菊池郡大津町大津２１２－１</t>
  </si>
  <si>
    <t>菊池郡大津町室４０１－６</t>
  </si>
  <si>
    <t>菊池郡大津町室門出１３７</t>
  </si>
  <si>
    <t>菊池郡大津町室１３７</t>
  </si>
  <si>
    <t>菊池郡大津町大津１１８８</t>
  </si>
  <si>
    <t>菊池郡大津町大林４９２</t>
  </si>
  <si>
    <t>菊池市四町分２４５７－１</t>
  </si>
  <si>
    <t>菊池郡大津町室１００８－１</t>
  </si>
  <si>
    <t>菊池郡大津町大津１１４９－２　２Ｆ</t>
  </si>
  <si>
    <t>菊池郡大津町平川４００８</t>
  </si>
  <si>
    <t>菊池市旭志弁利１２８３番地</t>
  </si>
  <si>
    <t>菊池市泗水町吉富１９</t>
  </si>
  <si>
    <t>菊池市隈府７５７－１</t>
  </si>
  <si>
    <t>菊池郡菊陽町大字津久礼字駄飼代２５７０番地１</t>
  </si>
  <si>
    <t>熊本県菊池郡菊陽町光の森２丁目２９番地６</t>
  </si>
  <si>
    <t>菊池郡菊陽町大字津久礼南八久保３９５２－１１１</t>
  </si>
  <si>
    <t>合志市幾久富１５９０－４</t>
  </si>
  <si>
    <t>菊池郡大津町美咲野３丁目５－３</t>
  </si>
  <si>
    <t>合志市須屋１８２１－１１</t>
  </si>
  <si>
    <t>菊池市玉祥寺１２７－９</t>
  </si>
  <si>
    <t>熊本県合志市御代志１６６１－８２</t>
  </si>
  <si>
    <t>合志市野々島３０８７</t>
  </si>
  <si>
    <t>合志市野々島５５７７－８</t>
  </si>
  <si>
    <t>菊池市野間口前畑９０５</t>
  </si>
  <si>
    <t>菊池市隈府東正観寺９６８</t>
  </si>
  <si>
    <t>菊池市隈府２６５</t>
  </si>
  <si>
    <t>菊池市隈府前田８９６番地</t>
  </si>
  <si>
    <t>菊池市出田２７１６</t>
  </si>
  <si>
    <t>菊池市隈府９５４－１</t>
  </si>
  <si>
    <t>菊池市七城町亀尾２０２０</t>
  </si>
  <si>
    <t>菊池郡菊陽町大字久保田408－5</t>
  </si>
  <si>
    <t>菊池市大琳寺２７５－５</t>
  </si>
  <si>
    <t>熊本県内一円（豊橋800す1597）</t>
  </si>
  <si>
    <t>菊池郡大津町高尾野７２７</t>
  </si>
  <si>
    <t>県内一円（福岡100そ1887）</t>
  </si>
  <si>
    <t>菊池郡大津町引水字前鶴１５６－１</t>
  </si>
  <si>
    <t>菊池郡菊陽町津久礼２０１３－１</t>
  </si>
  <si>
    <t>合志市幾久富１７５８－１７７</t>
  </si>
  <si>
    <t>菊池郡菊陽町光の森７－３３－１ゆめタウン光の森１Ｆ</t>
  </si>
  <si>
    <t>菊池郡大津町杉水６３６－１</t>
  </si>
  <si>
    <t>菊池市隈府１３４０</t>
  </si>
  <si>
    <t>菊池郡大津町大字大津３０番１</t>
  </si>
  <si>
    <t>菊池郡大津町大字岩坂５５７</t>
  </si>
  <si>
    <t>菊池郡菊陽町津久礼２６５５番地１</t>
  </si>
  <si>
    <t>菊池市隈府中町１２４</t>
  </si>
  <si>
    <t>菊池市隈府１１１３－１ローズスペースビル２F</t>
  </si>
  <si>
    <t>菊池市亘３７－５</t>
  </si>
  <si>
    <t>合志市竹迫２２８６</t>
  </si>
  <si>
    <t>熊本県菊池郡菊陽町大字原水１１９０－２</t>
  </si>
  <si>
    <t>菊池郡大津町大津１４８７－１</t>
  </si>
  <si>
    <t>菊池市隈府１０４れとろ館内（テナントB）</t>
  </si>
  <si>
    <t>熊本県合志市御代志１６０３－１２</t>
  </si>
  <si>
    <t>合志市須屋１９７９－５</t>
  </si>
  <si>
    <t>菊池市隈府１１０９－１５</t>
  </si>
  <si>
    <t>菊池郡大津町大字室１４７ダイシンビル１階</t>
  </si>
  <si>
    <t>菊池郡大津町平川１５００</t>
  </si>
  <si>
    <t>合志市野々島２４５１－１</t>
  </si>
  <si>
    <t>菊池市旭志川辺二の柏木１８１９－３</t>
  </si>
  <si>
    <t>菊池市泗水町吉富２４３４番地１分</t>
  </si>
  <si>
    <t>菊池市泗水町吉富２８－８</t>
  </si>
  <si>
    <t>菊池市重味２３３１－３２</t>
  </si>
  <si>
    <t>熊本県菊池市泗水町豊水２０８８</t>
  </si>
  <si>
    <t>合志市野々島５６７８番２</t>
  </si>
  <si>
    <t>合志市御代志２０２０－２</t>
  </si>
  <si>
    <t>熊本県菊池郡大津町平川１４１０－５</t>
  </si>
  <si>
    <t>熊本県内一円（熊本４８０ぬ３４２７）</t>
  </si>
  <si>
    <t>熊本県合志市須屋１８４０－４４</t>
  </si>
  <si>
    <t>熊本県菊池市赤星１８９０</t>
  </si>
  <si>
    <t>熊本県菊池市泗水町吉富３００－２１</t>
  </si>
  <si>
    <t>熊本県合志市御代志１７３８－６</t>
  </si>
  <si>
    <t>合志市須屋２５５５－９</t>
  </si>
  <si>
    <t>菊池郡菊陽町杉並台２－１１－７</t>
  </si>
  <si>
    <t>県内一円(熊本５８１け９２５）</t>
  </si>
  <si>
    <t>合志市須屋３５４７番</t>
  </si>
  <si>
    <t>菊池市東正観寺９６２－１２</t>
  </si>
  <si>
    <t>菊池市隈府９４６</t>
  </si>
  <si>
    <t>菊池市隈府１３７３</t>
  </si>
  <si>
    <t>菊池市隈府９６０</t>
  </si>
  <si>
    <t>菊池市隈府立町９４１</t>
  </si>
  <si>
    <t>菊池市隈府４６９－１０</t>
  </si>
  <si>
    <t>菊池市泗水町豊水字古閑前３０８３番１</t>
  </si>
  <si>
    <t>合志市須屋６７２－１６</t>
  </si>
  <si>
    <t>菊池市泗水町豊水３２９４－１</t>
  </si>
  <si>
    <t>熊本県菊池市原８６８</t>
  </si>
  <si>
    <t>菊池市隈府１０１４</t>
  </si>
  <si>
    <t>熊本県菊池市泗水町住吉２８３９－４</t>
  </si>
  <si>
    <t>菊陽町大字津久礼字久保２７５４－８</t>
  </si>
  <si>
    <t>菊池郡菊陽町光の森５－１９－１－１F</t>
  </si>
  <si>
    <t>菊池郡大津町室３１３－２２</t>
  </si>
  <si>
    <t>菊池郡菊陽町原水１４３０</t>
  </si>
  <si>
    <t>菊池郡菊陽町大字津久礼２５０８</t>
  </si>
  <si>
    <t>菊池郡菊陽町津久礼２３４８－１０</t>
  </si>
  <si>
    <t>菊池郡菊陽町津久礼２３３４‐１３</t>
  </si>
  <si>
    <t>熊本県菊池郡菊陽町大字原水６０５８</t>
  </si>
  <si>
    <t>菊池郡菊陽町津久礼１９８２－６</t>
  </si>
  <si>
    <t>熊本県菊池郡菊陽町大字久保田２８９７</t>
  </si>
  <si>
    <t>菊池郡大津町室１３６３番地２</t>
  </si>
  <si>
    <t>菊池郡菊陽町光の森７－２－１０</t>
  </si>
  <si>
    <t>熊本県菊池郡菊陽町大字辛川６００－５</t>
  </si>
  <si>
    <t>菊池郡菊陽町光の森５丁目１４番地１</t>
  </si>
  <si>
    <t>菊池郡菊陽町新山１丁目１１番１１号</t>
  </si>
  <si>
    <t>合志市野々島４９０６－１</t>
  </si>
  <si>
    <t>菊池市木庭１５２３</t>
  </si>
  <si>
    <t>菊池市原１６００番地</t>
  </si>
  <si>
    <t>熊本県菊池郡菊陽町津久礼１６４－２</t>
  </si>
  <si>
    <t>菊池郡菊陽町津久礼２３４５－４島村ビル２０１号</t>
  </si>
  <si>
    <t>菊池郡大津町大字矢護川字立石３３５８</t>
  </si>
  <si>
    <t>菊池郡菊陽町津久礼２１９８ダイレックス菊陽店内</t>
  </si>
  <si>
    <t>菊池郡大津町大字高尾野２７２－１０</t>
  </si>
  <si>
    <t>合志市竹迫２００１</t>
  </si>
  <si>
    <t>合志市幾久富１８６６－６６０</t>
  </si>
  <si>
    <t>合志市幾久富１８６６－１０００</t>
  </si>
  <si>
    <t>熊本県合志市豊岡２２２４－６２</t>
  </si>
  <si>
    <t>熊本県菊池郡大津町大字引水７０８－２</t>
  </si>
  <si>
    <t>菊池郡菊陽町原水４０００番地の１</t>
  </si>
  <si>
    <t>熊本県菊池郡菊陽町津久礼２２０４－１</t>
  </si>
  <si>
    <t>菊池市泗水町吉富２５０－２２４</t>
  </si>
  <si>
    <t>合志市須屋木原野２３５５－２</t>
  </si>
  <si>
    <t>菊池郡大津町大字引水字古荘谷８１０番地ー１大津亀の井ホテル</t>
  </si>
  <si>
    <t>菊池郡菊陽町津久礼２８０３－１</t>
  </si>
  <si>
    <t>菊池市隈府８８６－１</t>
  </si>
  <si>
    <t>熊本県菊池郡菊陽町光の森７－２３－１１プラトゥー光の森１Ｆ</t>
  </si>
  <si>
    <t>熊本県菊池市隈府字古町５４６－１</t>
  </si>
  <si>
    <t>熊本県菊池郡菊陽町光の森５丁目２２－３</t>
  </si>
  <si>
    <t>菊池郡大津町室1401-1</t>
  </si>
  <si>
    <t>菊池市片角２９６－３</t>
  </si>
  <si>
    <t>菊池郡菊陽町武蔵ヶ丘北２丁目１４－１</t>
  </si>
  <si>
    <t>菊池郡大津町大津１３１１－１</t>
  </si>
  <si>
    <t>菊池市西寺１４６０－１</t>
  </si>
  <si>
    <t>菊池郡菊陽町津久礼2803-1</t>
  </si>
  <si>
    <t>熊本県合志市幾久富字下沖野1866番704</t>
  </si>
  <si>
    <t>菊池郡菊陽町光の森５丁目１１－８</t>
  </si>
  <si>
    <t>合志市須屋２０２３番地４</t>
  </si>
  <si>
    <t>合志市野々島１２９５</t>
  </si>
  <si>
    <t>合志市竹迫２２５８アンビー熊本２街区１階</t>
  </si>
  <si>
    <t>熊本県合志市須屋１２８５－３</t>
  </si>
  <si>
    <t>菊池市隈府９６２ー１４タカダビル２階</t>
  </si>
  <si>
    <t>菊池市隈府１２９９肥後物産観光ビル１Ｆ－３</t>
  </si>
  <si>
    <t>菊池市隈府９０９</t>
  </si>
  <si>
    <t>菊池市広瀬６２５－１２０</t>
  </si>
  <si>
    <t>熊本県合志市野々島５４３２－１</t>
  </si>
  <si>
    <t>菊池郡大津町杉水３４１０‐３２</t>
  </si>
  <si>
    <t>菊池市七城町蘇崎一本杉１１６１</t>
  </si>
  <si>
    <t>熊本県菊池郡大津町美咲野３－５－３</t>
  </si>
  <si>
    <t>熊本県菊池市七城町林原字川原９４９－１</t>
  </si>
  <si>
    <t>熊本県菊池郡菊陽町光の森７丁目３３－１　１Ｆ</t>
  </si>
  <si>
    <t>熊本県菊池郡菊陽町原水２８９７</t>
  </si>
  <si>
    <t>菊池郡菊陽町曲手２３７</t>
  </si>
  <si>
    <t>菊池郡菊陽町津久礼3725-9</t>
  </si>
  <si>
    <t>熊本県菊池郡菊陽町光の森7丁目33-1</t>
  </si>
  <si>
    <t>熊本県合志市福原１－２７セミコンテクノパーク</t>
  </si>
  <si>
    <t>菊池郡大津町大津１２７１－１－１</t>
  </si>
  <si>
    <t>熊本県菊池郡大津町室１７６－４</t>
  </si>
  <si>
    <t>熊本県内一円　熊本８８０あ２５６３</t>
  </si>
  <si>
    <t>熊本県内一円　熊本４８０な７０３９</t>
  </si>
  <si>
    <t>熊本県菊池市七城町蘇崎８０９－９</t>
  </si>
  <si>
    <t>菊池郡菊陽町武蔵ケ丘北２丁目８番１号</t>
  </si>
  <si>
    <t>熊本県合志市竹迫２２９０－２</t>
  </si>
  <si>
    <t>菊池郡大津町杉水７０５－２</t>
  </si>
  <si>
    <t>熊本県菊池郡大津町大字室１７２８－１テクノ・ヴィラＳ２０１号</t>
  </si>
  <si>
    <t>熊本県菊池市泗水町田島１１５２－２０</t>
  </si>
  <si>
    <t>熊本県菊池郡大津町大字大津1286-1</t>
  </si>
  <si>
    <t>菊池郡大津町陣内３１４－１</t>
  </si>
  <si>
    <t>熊本県菊池市泗水町吉富２１９３番地１</t>
  </si>
  <si>
    <t>菊池市泗水町豊水３１２６－１</t>
  </si>
  <si>
    <t>熊本県内一円（熊本４８０こ５７１８）</t>
  </si>
  <si>
    <t>菊池市赤星２０００</t>
  </si>
  <si>
    <t>菊池市泗水町吉富２５０番地</t>
  </si>
  <si>
    <t>熊本県菊池郡大津町室１３３８番地１</t>
  </si>
  <si>
    <t>熊本県菊池郡大津町大字高尾野２７２－１０</t>
  </si>
  <si>
    <t>菊池郡大津町高尾野大字平成２７２－１２</t>
  </si>
  <si>
    <t>合志市福原２０８</t>
  </si>
  <si>
    <t>熊本県菊池市西寺字西前田１３６２－１</t>
  </si>
  <si>
    <t>菊池市下河原１９１</t>
  </si>
  <si>
    <t>菊池郡大津町真木１１１８</t>
  </si>
  <si>
    <t>菊池市隈府９６２番地１大忠ビル2階３号室</t>
  </si>
  <si>
    <t>熊本県菊池市龍門９１６番地</t>
  </si>
  <si>
    <t>菊池郡菊陽町久保田１５９１－１</t>
  </si>
  <si>
    <t>熊本県菊池郡菊陽町花立３丁目４２４２の１番地</t>
  </si>
  <si>
    <t>熊本県菊池郡菊陽町津久礼２２６５－３</t>
  </si>
  <si>
    <t>合志市幾久富１２８０</t>
  </si>
  <si>
    <t>菊池市旭志新明２８５１－４</t>
  </si>
  <si>
    <t>菊池郡大津町大字引水９４９－２</t>
  </si>
  <si>
    <t>菊池郡菊陽町原水５５４８</t>
  </si>
  <si>
    <t>菊池郡大津町大字大津１０９３</t>
  </si>
  <si>
    <t>菊池郡大津町大津１０８２－１</t>
  </si>
  <si>
    <t>菊池郡大津町室１５４‐５</t>
  </si>
  <si>
    <t>菊池郡大津町室１０６‐２</t>
  </si>
  <si>
    <t>菊池郡大津町室１０３７</t>
  </si>
  <si>
    <t>菊池郡大津町室１０１１－１</t>
  </si>
  <si>
    <t>菊池郡菊陽町津久礼２８１６</t>
  </si>
  <si>
    <t>菊池郡菊陽町大字原水４０００－１熊本TEC</t>
  </si>
  <si>
    <t>菊池郡大津町室９６５ー６　（２F）</t>
  </si>
  <si>
    <t>菊池郡大津町引水吉里７９１‐１‐２</t>
  </si>
  <si>
    <t>菊池郡菊陽町光の森５－９－１６</t>
  </si>
  <si>
    <t>合志市竹迫１９５７－５</t>
  </si>
  <si>
    <t>熊本県菊池郡菊陽町大字津久礼４２２４－１</t>
  </si>
  <si>
    <t>菊池郡菊陽町津久礼１３０－４</t>
  </si>
  <si>
    <t>熊本県内一円　熊本８００す８４８１</t>
  </si>
  <si>
    <t>菊池郡菊陽町大字原水字南沖野５６６６－５</t>
  </si>
  <si>
    <t>菊池郡菊陽町向陽台１番１号</t>
  </si>
  <si>
    <t>合志市御代志１６２６－７</t>
  </si>
  <si>
    <t>熊本県合志市御代志１４４８－１</t>
  </si>
  <si>
    <t>合志市御代志１７３９</t>
  </si>
  <si>
    <t>菊池市隈府１１２１－５</t>
  </si>
  <si>
    <t>菊池市西寺１４５７番地６</t>
  </si>
  <si>
    <t>菊池市隈府９５４</t>
  </si>
  <si>
    <t>菊池市隈府４３５－１</t>
  </si>
  <si>
    <t>菊池市亘堀木３９－５</t>
  </si>
  <si>
    <t>菊池市隈府１０５７－５</t>
  </si>
  <si>
    <t>熊本県菊池郡大津町大字室１３７番地</t>
  </si>
  <si>
    <t>菊池郡大津町大津字門出１２４８－１</t>
  </si>
  <si>
    <t>菊池郡菊陽町大字原水字村上４１２８－１</t>
  </si>
  <si>
    <t>菊池市泗水町吉富字上原３２２３－８</t>
  </si>
  <si>
    <t>菊池市隈府院の馬場９５５－３２</t>
  </si>
  <si>
    <t>菊池市隈府９４０－２</t>
  </si>
  <si>
    <t>菊池市隈府高の瀬１３７５</t>
  </si>
  <si>
    <t>菊池市泗水町豊水３５０８</t>
  </si>
  <si>
    <t>菊池市旭志川辺８８６－３</t>
  </si>
  <si>
    <t>菊池市隈府９３１</t>
  </si>
  <si>
    <t>菊池市泗水町住吉２８３９－４</t>
  </si>
  <si>
    <t>合志市幾久富１９０９－４８</t>
  </si>
  <si>
    <t>熊本県菊池市大琳寺字下原３３番～３７番</t>
  </si>
  <si>
    <t>熊本県菊池市隈府字堀木１０５３－１</t>
  </si>
  <si>
    <t>菊池郡菊陽町大字原水５３５９番地</t>
  </si>
  <si>
    <t>熊本県合志市福原１０１３</t>
  </si>
  <si>
    <t>菊池市旭志大字尾足６６４－１</t>
  </si>
  <si>
    <t>合志市豊岡字須屋久保２０００番１１１</t>
  </si>
  <si>
    <t>熊本県菊池市重味３０８－２</t>
  </si>
  <si>
    <t>菊池市西寺１７８７</t>
  </si>
  <si>
    <t>熊本県菊池郡大津町高尾野２７２－１０</t>
  </si>
  <si>
    <t>菊池市隈府１１１３－１ローズスペース１－G</t>
  </si>
  <si>
    <t>菊池郡大津町室１０２番地</t>
  </si>
  <si>
    <t>菊池市七城町岡田３０６－１</t>
  </si>
  <si>
    <t>菊池郡大津町杉水６９２</t>
  </si>
  <si>
    <t>菊池市泗水町住吉字東赤迫１５７６－１外</t>
  </si>
  <si>
    <t>合志市御代志９９７</t>
  </si>
  <si>
    <t>菊池市泗水町吉富３４</t>
  </si>
  <si>
    <t>菊池市泗水町住吉１３３２－１７</t>
  </si>
  <si>
    <t>菊池市七城町岡田　１０４</t>
  </si>
  <si>
    <t>熊本県菊池市七城町岡田３０６メロンドーム</t>
  </si>
  <si>
    <t>菊池市隈府２１４－２</t>
  </si>
  <si>
    <t>合志市野々島４７９４－１</t>
  </si>
  <si>
    <t>菊池郡大津町杉水３４０３－４５</t>
  </si>
  <si>
    <t>合志市幾久富１９０９－５２８</t>
  </si>
  <si>
    <t>菊池郡大津町字西迫尻789</t>
  </si>
  <si>
    <t>菊池市野間口１０７１－３</t>
  </si>
  <si>
    <t>合志市御代志８１８－２</t>
  </si>
  <si>
    <t>菊池市隈府東正観寺１１２１－５進都ビル</t>
  </si>
  <si>
    <t>菊池市旭志川辺１８８６</t>
  </si>
  <si>
    <t>菊池市七城町水次１４５０</t>
  </si>
  <si>
    <t>菊池郡菊陽町原水５５０８－５</t>
  </si>
  <si>
    <t>合志市幾久富１８６６の５８０</t>
  </si>
  <si>
    <t>菊池市隈府２４５</t>
  </si>
  <si>
    <t>菊池市隈府１１１３－１ﾛｰｽﾞｽﾍﾟｰｽﾋﾞﾙ２F</t>
  </si>
  <si>
    <t>菊池郡菊陽町大字津久礼字久保２７６９－２</t>
  </si>
  <si>
    <t>合志市須屋１９３５－５</t>
  </si>
  <si>
    <t>菊池郡大津町大字大津１２８６－１</t>
  </si>
  <si>
    <t>菊池郡菊陽町津久礼２１９８</t>
  </si>
  <si>
    <t>熊本県菊池市泗水町福本７７６－１</t>
  </si>
  <si>
    <t>菊池市隈府東正観寺１１２１－５</t>
  </si>
  <si>
    <t>菊池市隈府１１１４番地六軒街テナントNo１</t>
  </si>
  <si>
    <t>菊池郡大津町大字瀬田７１１</t>
  </si>
  <si>
    <t>菊池市旭志川辺９３</t>
  </si>
  <si>
    <t>菊池市七城町林原９</t>
  </si>
  <si>
    <t>菊池市七城町蘇崎１４７１－１０</t>
  </si>
  <si>
    <t>菊池市重味道園３５０３－１</t>
  </si>
  <si>
    <t>菊池市重味３５０３－１</t>
  </si>
  <si>
    <t>菊池市泗水町永２８００－３１</t>
  </si>
  <si>
    <t>熊本県菊池郡菊陽町原水５５８７</t>
  </si>
  <si>
    <t>熊本県菊池郡菊陽町光の森7丁目33-1ゆめタウン光の森南館１階</t>
  </si>
  <si>
    <t>熊本県菊池郡菊陽町光の森7丁目33-1ゆめタウン光の森１階</t>
  </si>
  <si>
    <t>菊池市旭志小原４３２</t>
  </si>
  <si>
    <t>菊池郡菊陽町光の森７－３９－１ゆめタウン光の森南館１Ｆ</t>
  </si>
  <si>
    <t>菊池市原字迫２８６９番１</t>
  </si>
  <si>
    <t>熊本県菊池市七城町蘇崎１３１０番地３</t>
  </si>
  <si>
    <t>熊本県合志市幾久富１８６６－１１５７菊池サンハイツ１０１</t>
  </si>
  <si>
    <t>合志市幾久富１９０９－１８６３</t>
  </si>
  <si>
    <t>菊池市泗水町住吉２１９３－１</t>
  </si>
  <si>
    <t>菊池郡菊陽町光の森７丁目１－５</t>
  </si>
  <si>
    <t>熊本県合志市須屋字上の原１９２８－１０</t>
  </si>
  <si>
    <t>熊本県菊池市下河原２８１８</t>
  </si>
  <si>
    <t>合志市竹迫２２５３－２</t>
  </si>
  <si>
    <t>熊本県合志市須屋２５４１</t>
  </si>
  <si>
    <t>菊池郡大津町室９６３</t>
  </si>
  <si>
    <t>菊池郡大津町大字室２１２番地３ひまわりビル２階F号</t>
  </si>
  <si>
    <t>菊池郡大津町室字門出１９５－９さくらビル２</t>
  </si>
  <si>
    <t>菊池郡菊陽町津久礼杉の本３８１３－１</t>
  </si>
  <si>
    <t>菊池郡大津町大字杉水字上原２８８９－７</t>
  </si>
  <si>
    <t>熊本県菊池郡菊陽町津久礼２３５８－４</t>
  </si>
  <si>
    <t>菊池郡菊陽町津久礼２９４６－４</t>
  </si>
  <si>
    <t>熊本県菊池郡菊陽町原水６０６６</t>
  </si>
  <si>
    <t>合志市幾久富１８６６－５８２</t>
  </si>
  <si>
    <t>熊本県菊池市泗水町永３７３９番</t>
  </si>
  <si>
    <t>熊本県菊池郡菊陽町原水６０５８</t>
  </si>
  <si>
    <t>合志市豊岡２０００－１２０７</t>
  </si>
  <si>
    <t>熊本県菊池市泗水町吉富３２１５－５８</t>
  </si>
  <si>
    <t>熊本県菊池郡大津町高尾野１０４－１</t>
  </si>
  <si>
    <t>合志市福原２６３６</t>
  </si>
  <si>
    <t>熊本県合志市幾久富１９０９－５２８</t>
  </si>
  <si>
    <t>菊池郡菊陽町原水５５４８番地</t>
  </si>
  <si>
    <t>菊池郡大津町大津１０９４</t>
  </si>
  <si>
    <t>菊池市隈府１６２２</t>
  </si>
  <si>
    <t>菊池市隈府７８０－１</t>
  </si>
  <si>
    <t>菊池市隈府１１０７ながれぐもビル２F</t>
  </si>
  <si>
    <t>菊池市隈府１１０８</t>
  </si>
  <si>
    <t>菊池市隈府守山１１１５－９</t>
  </si>
  <si>
    <t>菊池市隈府１１１５</t>
  </si>
  <si>
    <t>熊本県合志市須屋２９１８－３</t>
  </si>
  <si>
    <t>菊池市原４３９１</t>
  </si>
  <si>
    <t>菊池市隈府９４０</t>
  </si>
  <si>
    <t>菊池市隈府上町２３</t>
  </si>
  <si>
    <t>合志市栄２２９５－２</t>
  </si>
  <si>
    <t>合志市豊岡１９００－２</t>
  </si>
  <si>
    <t>合志市須屋１９８３－７田上ビル１０３号</t>
  </si>
  <si>
    <t>菊池市隈府字496番地1、496番地8</t>
  </si>
  <si>
    <t>菊池市隈府栄町７８０－５</t>
  </si>
  <si>
    <t>熊本県内一円　熊本８８０あ１６８９</t>
  </si>
  <si>
    <t>熊本県内一円　熊本４８０ち２５７６</t>
  </si>
  <si>
    <t>合志市須屋１９１０</t>
  </si>
  <si>
    <t>合志市幾久富１８６６－７４</t>
  </si>
  <si>
    <t>熊本県菊池市七城町砂田１１３９</t>
  </si>
  <si>
    <t>菊池市稗方７５４</t>
  </si>
  <si>
    <t>熊本県合志市野々島５１６１</t>
  </si>
  <si>
    <t>合志市竹迫２２９２</t>
  </si>
  <si>
    <t>菊池郡大津町高尾野２７２－８</t>
  </si>
  <si>
    <t>合志市栄３７９１－１１</t>
  </si>
  <si>
    <t>熊本県菊池郡大津町室１７８２</t>
  </si>
  <si>
    <t>熊本県菊池郡大津町大字平川１２７３</t>
  </si>
  <si>
    <t>熊本県菊池市原２８６９</t>
  </si>
  <si>
    <t>県内一円　熊本８００せ３０５７</t>
  </si>
  <si>
    <t>菊池郡大津町大字森字居島７８１－１</t>
  </si>
  <si>
    <t>菊池市旭志川辺１８８８－１</t>
  </si>
  <si>
    <t>菊池郡大津町室７３６－１</t>
  </si>
  <si>
    <t>菊池市隈府８６１ー１</t>
  </si>
  <si>
    <t>菊池郡菊陽町花立３丁目９－１</t>
  </si>
  <si>
    <t>熊本県菊池郡菊陽町辛川２０９９－２</t>
  </si>
  <si>
    <t>菊池郡菊陽町津久礼２３４５－３</t>
  </si>
  <si>
    <t>菊池市泗水町福本９２７－１２</t>
  </si>
  <si>
    <t>菊池郡大津町杉水１１３５－１</t>
  </si>
  <si>
    <t>合志市須屋６５６－１</t>
  </si>
  <si>
    <t>菊池郡大津町大津１５６４－５</t>
  </si>
  <si>
    <t>菊池郡菊陽町大字津久礼２４７２</t>
  </si>
  <si>
    <t>県内一円（熊本８００　せ　１２３２）</t>
  </si>
  <si>
    <t>菊池市泗水町田島１１５２－２０</t>
  </si>
  <si>
    <t>菊池郡菊陽町大字津久礼２６５５－１</t>
  </si>
  <si>
    <t>菊池郡菊陽町大字津久礼字村の上１３５－１</t>
  </si>
  <si>
    <t>菊池市旭志伊坂字南大笹５６９－１</t>
  </si>
  <si>
    <t>菊池市重味３３６０－１</t>
  </si>
  <si>
    <t>熊本県菊池郡大津町杉水３３７７</t>
  </si>
  <si>
    <t>菊池市広瀬６２５－２１０</t>
  </si>
  <si>
    <t>菊池郡菊陽町武蔵ヶ丘北３－４１０３</t>
  </si>
  <si>
    <t>合志市須屋６２４</t>
  </si>
  <si>
    <t>菊池市隈府立町９４２－４</t>
  </si>
  <si>
    <t>菊池郡大津町大字古城１０３３</t>
  </si>
  <si>
    <t>熊本県菊池郡大津町大字岩坂５７８番地</t>
  </si>
  <si>
    <t>菊池市木柑子１７８４ー１</t>
  </si>
  <si>
    <t>菊池郡菊陽町津久礼2204-1</t>
  </si>
  <si>
    <t>菊池郡菊陽町津久礼字中迎原3242番地1</t>
  </si>
  <si>
    <t>菊池郡菊陽町光の森7丁目33－1ゆめタウン光の森</t>
  </si>
  <si>
    <t>菊池市隈府字古町５４６－１</t>
  </si>
  <si>
    <t>菊池郡大津町室２１３－１</t>
  </si>
  <si>
    <t>菊池郡大津町大津１３１０－１</t>
  </si>
  <si>
    <t>菊池郡大津町平川４０１１－１</t>
  </si>
  <si>
    <t>菊池郡菊陽町原水３８８０－１３</t>
  </si>
  <si>
    <t>菊池郡大津町杉水３４１０－７４</t>
  </si>
  <si>
    <t>菊池郡大津町下町３４３－８</t>
  </si>
  <si>
    <t>菊池郡菊陽町曲手６８８－１</t>
  </si>
  <si>
    <t>合志市幾久富１９０９－５２</t>
  </si>
  <si>
    <t>菊池郡菊陽町武蔵ヶ丘北二丁目１４番１号</t>
  </si>
  <si>
    <t>菊池郡菊陽町原水５５１０－１</t>
  </si>
  <si>
    <t>菊池郡大津町吹田字八迫１１９６番１</t>
  </si>
  <si>
    <t>菊池市泗水町吉富２５２９－７</t>
  </si>
  <si>
    <t>菊池市木柑子字上向原１４９３－２</t>
  </si>
  <si>
    <t>菊池郡菊陽町久保田７２７－１</t>
  </si>
  <si>
    <t>菊池市泗水町住吉２８２８－１</t>
  </si>
  <si>
    <t>菊池郡菊陽町曲手７０７番地</t>
  </si>
  <si>
    <t>合志市竹迫２２８０</t>
  </si>
  <si>
    <t>菊池郡菊陽町武蔵ヶ丘北３丁目８－１青木コーポＢ棟</t>
  </si>
  <si>
    <t>菊池郡菊陽町光の森二丁目１６－１</t>
  </si>
  <si>
    <t>菊池郡菊陽町津久礼２０１５－２</t>
  </si>
  <si>
    <t>菊池郡菊陽町津久礼２３３４－９　渡辺アパート１F</t>
  </si>
  <si>
    <t>菊池郡大津町大字室１０９番地</t>
  </si>
  <si>
    <t>熊本県内一円（熊本８８３　あ　１９６４）</t>
  </si>
  <si>
    <t>菊池郡菊陽町光の森１丁目１６番４号</t>
  </si>
  <si>
    <t>合志市竹迫字桜山２２６４－１アンビー熊本合志物産館</t>
  </si>
  <si>
    <t>菊池郡菊陽町曲手１５５２－１</t>
  </si>
  <si>
    <t>菊池郡大津町室１９５－９さくらビル１－１</t>
  </si>
  <si>
    <t>菊池郡菊陽町津久礼２６４７－１</t>
  </si>
  <si>
    <t>菊池市泗水町田島２１６２番地１</t>
  </si>
  <si>
    <t>菊池市泗水町吉富３３００－６８</t>
  </si>
  <si>
    <t>菊池市隈府１０４６－１</t>
  </si>
  <si>
    <t>菊池市隈府８９７－２</t>
  </si>
  <si>
    <t>菊池市隈府８１９－３</t>
  </si>
  <si>
    <t>菊池市隈府６４９－４</t>
  </si>
  <si>
    <t>菊池市隈府８１４－３</t>
  </si>
  <si>
    <t>菊池市隈府１１０８－９</t>
  </si>
  <si>
    <t>菊池郡大津町大津１０５６</t>
  </si>
  <si>
    <t>菊池市隈府８６１－１</t>
  </si>
  <si>
    <t>熊本県菊池郡菊陽町大字曲手字東原３９２－２</t>
  </si>
  <si>
    <t>熊本県菊池市泗水町豊水３３９３</t>
  </si>
  <si>
    <t>菊池郡大津町大字引水８０７番６</t>
  </si>
  <si>
    <t>菊池郡菊陽町大字曲手字東原３９２－２</t>
  </si>
  <si>
    <t>菊池郡菊陽町光の森２丁目２３番地２</t>
  </si>
  <si>
    <t>菊池郡菊陽町久保田２８１８－６</t>
  </si>
  <si>
    <t>菊池郡菊陽町大字原水５７３０－１０</t>
  </si>
  <si>
    <t>菊池市隈府１２２８</t>
  </si>
  <si>
    <t>菊池市七城町亀尾７１－１</t>
  </si>
  <si>
    <t>菊池市野間口５１５－１</t>
  </si>
  <si>
    <t>熊本県菊池市隈府１１２０</t>
  </si>
  <si>
    <t>熊本県菊池市西寺１７８４</t>
  </si>
  <si>
    <t>熊本県菊池市下河原６４５－１</t>
  </si>
  <si>
    <t>熊本県菊池市旭志麓２９２６－１３</t>
  </si>
  <si>
    <t>熊本県菊池郡大津町大津８１４－６</t>
  </si>
  <si>
    <t>菊池市隈府院ノ馬場９６２－８</t>
  </si>
  <si>
    <t>菊池郡菊陽町光の森４－１２－２０</t>
  </si>
  <si>
    <t>菊池郡大津町室１４８－１</t>
  </si>
  <si>
    <t>菊池郡大津町室９０９の３</t>
  </si>
  <si>
    <t>菊池郡菊陽町原水１３２１－５</t>
  </si>
  <si>
    <t>菊池郡大津町真木４３７</t>
  </si>
  <si>
    <t>菊池市隈府２１６</t>
  </si>
  <si>
    <t>菊池市重味宮の前２８２８</t>
  </si>
  <si>
    <t>熊本県菊池郡菊陽町下津久礼１９４５</t>
  </si>
  <si>
    <t>熊本県菊池郡大津町大字室字北北口１３９２－１</t>
  </si>
  <si>
    <t>熊本県菊池市旭志伊坂３０６－３</t>
  </si>
  <si>
    <t>菊池市深川３５６－１</t>
  </si>
  <si>
    <t>熊本県菊池郡菊陽町大字曲手字出口５４６－４</t>
  </si>
  <si>
    <t>熊本県菊池郡菊陽町大字津久礼３３３７－１</t>
  </si>
  <si>
    <t>熊本県菊池郡菊陽町大字久保田727ー1</t>
  </si>
  <si>
    <t>菊池郡大津町大字大津字門出１２１１－１</t>
  </si>
  <si>
    <t>菊池市雪野９３８－１</t>
  </si>
  <si>
    <t>熊本県菊池市片角２９０</t>
  </si>
  <si>
    <t>菊池郡菊陽町津久礼２３１６</t>
  </si>
  <si>
    <t>合志市竹迫１７４０－４</t>
  </si>
  <si>
    <t>熊本県合志市須屋２７４５－４</t>
  </si>
  <si>
    <t>熊本県合志市栄３７６６番地２４</t>
  </si>
  <si>
    <t>菊池市重味２３４１－３</t>
  </si>
  <si>
    <t>合志市栄３７９６恵楓園内</t>
  </si>
  <si>
    <t>菊池郡菊陽町津久礼３９６０－６</t>
  </si>
  <si>
    <t>熊本県菊池郡菊陽町原水２９３８－１</t>
  </si>
  <si>
    <t>菊池市七城町林原１番地</t>
  </si>
  <si>
    <t>菊池市隈府９６２－８</t>
  </si>
  <si>
    <t>菊池郡菊陽町光の森２丁目４－４</t>
  </si>
  <si>
    <t>熊本県菊池市泗水町永１９２４－１</t>
  </si>
  <si>
    <t>菊池郡大津町大字新３４２番地</t>
  </si>
  <si>
    <t>菊池郡菊陽町津久礼石坂２２３０－１</t>
  </si>
  <si>
    <t>熊本県菊池郡菊陽町大字曲手５４６－４</t>
  </si>
  <si>
    <t>熊本県菊池郡菊陽町津久礼２４２１</t>
  </si>
  <si>
    <t>菊池郡菊陽町光の森５丁目１９－１ウインズヒル１Ｆ</t>
  </si>
  <si>
    <t>菊池郡菊陽町大字原水４０００－１</t>
  </si>
  <si>
    <t>菊池郡菊陽町大字津久礼字駄飼代２５３１</t>
  </si>
  <si>
    <t>合志市幾久富１４６０－５</t>
  </si>
  <si>
    <t>合志市御代志１６６１－１４５</t>
  </si>
  <si>
    <t>菊池郡菊陽町光の森６丁目１７－１２</t>
  </si>
  <si>
    <t>菊池郡大津町室９７６</t>
  </si>
  <si>
    <t>菊池郡大津町高尾野２７２－１０</t>
  </si>
  <si>
    <t>熊本県合志市須屋１９３３番地２</t>
  </si>
  <si>
    <t>菊池郡大津町真木２９５</t>
  </si>
  <si>
    <t>菊池郡大津町引水７７３</t>
  </si>
  <si>
    <t>菊池郡菊陽町原水２９５４ー６</t>
  </si>
  <si>
    <t>菊池市四町分字免兎原１０３０番地</t>
  </si>
  <si>
    <t>菊池郡大津町室１００８－２</t>
  </si>
  <si>
    <t>熊本県菊池郡菊陽町大字原水４０００－１</t>
  </si>
  <si>
    <t>菊池市大琳寺２４２－１</t>
  </si>
  <si>
    <t>菊池市隈府１１０６－６　栄恵ビル２F</t>
  </si>
  <si>
    <t>菊池郡大津町矢護川１３３２</t>
  </si>
  <si>
    <t>合志市御代志１８５４－１</t>
  </si>
  <si>
    <t>合志市御代志７２２－１白鳩園内</t>
  </si>
  <si>
    <t>菊池市隈府９５５－２７</t>
  </si>
  <si>
    <t>菊池郡菊陽町新山１丁目６－５２</t>
  </si>
  <si>
    <t>菊池市隈府４７２－３１</t>
  </si>
  <si>
    <t>熊本県菊池郡大津町室１０５２</t>
  </si>
  <si>
    <t>熊本県菊池市大琳寺７５番地３</t>
  </si>
  <si>
    <t>熊本県菊池郡大津町字室９６３</t>
  </si>
  <si>
    <t>菊池市隈府９６２番地１４　タカダビル２階</t>
  </si>
  <si>
    <t>熊本県菊池市泗水町４３６７－１</t>
  </si>
  <si>
    <t>合志市幾久富１６５６－４７２</t>
  </si>
  <si>
    <t>熊本県菊池市隈府９６２番地１大忠ビル２階２号室</t>
  </si>
  <si>
    <t>菊池郡菊陽町津久礼２２０５－４磯部ビル２F</t>
  </si>
  <si>
    <t>菊池市隈府９６２－８村上ビル　２Ｆ</t>
  </si>
  <si>
    <t>熊本県菊池郡大津町瀬田７１１</t>
  </si>
  <si>
    <t>菊池郡菊陽町武蔵ヶ丘３丁目２６－２５ショッピングセンター内</t>
  </si>
  <si>
    <t>菊池市泗水町永３３６８－１</t>
  </si>
  <si>
    <t>合志市須屋１８２８番地１１セイアメニティビル１階ＢＣ号室</t>
  </si>
  <si>
    <t>菊池市隈府１１２１番地６フラワービルⅡ１階１号室</t>
  </si>
  <si>
    <t>菊池市隈府１１２１番地６フラワービルⅡ２階４号室</t>
  </si>
  <si>
    <t>菊池郡大津町大津１１４７</t>
  </si>
  <si>
    <t>菊池市大字赤星１８９０</t>
  </si>
  <si>
    <t>菊池郡大津町大字岩坂３２５８－４</t>
  </si>
  <si>
    <t>菊池郡大津町新２８９－１０</t>
  </si>
  <si>
    <t>熊本県菊池市隈府１２９７番地肥後物産ビル２階９号室</t>
  </si>
  <si>
    <t>菊池郡大津町杉水３４０３番地４６</t>
  </si>
  <si>
    <t>熊本県合志市御代志１６６１－１ルーロ合志３階</t>
  </si>
  <si>
    <t>菊池市隈府１２９７番地１１DOレジャービル２階　A号室</t>
  </si>
  <si>
    <t>熊本県菊池郡菊陽町辛川４４８</t>
  </si>
  <si>
    <t>合志市幾久富１６５６－３１－５</t>
  </si>
  <si>
    <t>合志市須屋１９２７－５</t>
  </si>
  <si>
    <t>合志市須屋１４１５－１</t>
  </si>
  <si>
    <t>菊池市旭志小原２４６</t>
  </si>
  <si>
    <t>熊本県菊池郡大津町引水９４４－１</t>
  </si>
  <si>
    <t>熊本県菊池市旭志伊坂字山の上５３９</t>
  </si>
  <si>
    <t>熊本県内一円（熊本４８３　く　５２４）</t>
  </si>
  <si>
    <t>菊池市泗水町永３３６９</t>
  </si>
  <si>
    <t>菊池郡大津町大字大津１０４４番地２階２０１号</t>
  </si>
  <si>
    <t>菊池郡大津町門出１９５－９サクラビル２－２</t>
  </si>
  <si>
    <t>合志市須屋１９２２番地３</t>
  </si>
  <si>
    <t>菊池郡菊陽町久保田２６７５</t>
  </si>
  <si>
    <t>菊池郡大津町室三郎松１２７２－３</t>
  </si>
  <si>
    <t>菊池郡大津町新田２６７－１</t>
  </si>
  <si>
    <t>合志市須屋２７４５－２１</t>
  </si>
  <si>
    <t>菊池市七城町林原９６２－１</t>
  </si>
  <si>
    <t>菊池郡菊陽町津久礼２６０７－１</t>
  </si>
  <si>
    <t>菊池市豊間４８１</t>
  </si>
  <si>
    <t>菊池市七城町林原７０</t>
  </si>
  <si>
    <t>菊池市泗水町福本前田３７０－１</t>
  </si>
  <si>
    <t>菊池市泗水町田島陣塚２１４１－１</t>
  </si>
  <si>
    <t>合志市野々島４８５０－１</t>
  </si>
  <si>
    <t>菊池市隈府東正観寺１０９７－２</t>
  </si>
  <si>
    <t>菊池市泗水町豊水龍角２２４－１</t>
  </si>
  <si>
    <t>合志市御代志８３９－４</t>
  </si>
  <si>
    <t>菊池市片角１５１－３</t>
  </si>
  <si>
    <t>合志市幾久富１８６６－１０５８</t>
  </si>
  <si>
    <t>菊池郡大津町大字室１７０７番地</t>
  </si>
  <si>
    <t>菊池郡大津町室２５４－１</t>
  </si>
  <si>
    <t>菊池郡菊陽町大字津久礼字久保２７５０－５</t>
  </si>
  <si>
    <t>菊池郡菊陽町久保田２８２１－９</t>
  </si>
  <si>
    <t>熊本県菊池郡菊陽町大字辛川２６５５番地</t>
  </si>
  <si>
    <t>熊本県菊池郡菊陽町大字辛川２６５５</t>
  </si>
  <si>
    <t>熊本県菊池市泗水町田島２１４１－１</t>
  </si>
  <si>
    <t>熊本県菊池郡大津町室字三郎松１７２３－１</t>
  </si>
  <si>
    <t>熊本県菊池郡大津町室５７８</t>
  </si>
  <si>
    <t>熊本県菊池市七城町甲佐町１６</t>
  </si>
  <si>
    <t>熊本県菊池市原立門４６８６</t>
  </si>
  <si>
    <t>熊本県菊池市旭志伊坂字西町田５３－１</t>
  </si>
  <si>
    <t>合志市栄２１２７－８１</t>
  </si>
  <si>
    <t>菊池市隈府中古町４３４－２４</t>
  </si>
  <si>
    <t>菊池郡菊陽町津久礼石坂２２１１－１</t>
  </si>
  <si>
    <t>合志市須屋２７４５－１１</t>
  </si>
  <si>
    <t>熊本県内一円熊４１み８４８４</t>
  </si>
  <si>
    <t>合志市豊岡２９</t>
  </si>
  <si>
    <t>菊池市泗水町豊水３５７５番地</t>
  </si>
  <si>
    <t>菊池市泗水町住吉東赤迫１５７６－１外メルコ・ディスプレイ・テクノロジー㈱内</t>
  </si>
  <si>
    <t>熊本県菊池郡菊陽町光の森7丁目4-14</t>
  </si>
  <si>
    <t>菊池市隈府字院の馬場９６７－１</t>
  </si>
  <si>
    <t>熊本県菊池市七城町蘇崎１１９６－３</t>
  </si>
  <si>
    <t>熊本県菊池市七城町袈裟尾４４５－４</t>
  </si>
  <si>
    <t>菊池市泗水町吉富３０２４</t>
  </si>
  <si>
    <t>菊池郡菊陽町武蔵ヶ丘北３丁目３－２２</t>
  </si>
  <si>
    <t>菊池郡菊陽町大字原水５５９４－２</t>
  </si>
  <si>
    <t>菊池郡大津町大字大津１３４０</t>
  </si>
  <si>
    <t>合志市須屋４４０</t>
  </si>
  <si>
    <t>合志市須屋１９３６－１</t>
  </si>
  <si>
    <t>菊池市隈府２６６</t>
  </si>
  <si>
    <t>菊池市隈府９５５－２４大迫ビル２F２０１</t>
  </si>
  <si>
    <t>菊池市泗水町住吉字東赤迫１５７６－１</t>
  </si>
  <si>
    <t>合志市野々島４９１４</t>
  </si>
  <si>
    <t>菊池市森北字迫畑１０６９－１</t>
  </si>
  <si>
    <t>菊池郡菊陽町津久礼２９６６－５</t>
  </si>
  <si>
    <t>菊池郡菊陽町原水１１９０－０９</t>
  </si>
  <si>
    <t>菊池市泗水町住吉１５７６－１</t>
  </si>
  <si>
    <t>菊池郡大津町室１４０１－１</t>
  </si>
  <si>
    <t>菊池市森北１０７７番地</t>
  </si>
  <si>
    <t>合志市野々島２４４１－１</t>
  </si>
  <si>
    <t>熊本県菊池市泗水町住吉字堤1906番地</t>
  </si>
  <si>
    <t>合志市須屋１９３０－６</t>
  </si>
  <si>
    <t>熊本県菊池郡大津町室１９８５</t>
  </si>
  <si>
    <t>菊池郡菊陽町原水５５８７－３</t>
  </si>
  <si>
    <t>菊池郡菊陽町原水１３７２－４</t>
  </si>
  <si>
    <t>菊池市隈府９５５－２３大久保ビル２階３号室</t>
  </si>
  <si>
    <t>菊池郡菊陽町沖野１丁目５６６６－１９１</t>
  </si>
  <si>
    <t>菊池郡菊陽町津久礼石坂２２５５－３</t>
  </si>
  <si>
    <t>菊池郡大津町吹田１０－３</t>
  </si>
  <si>
    <t>菊池市木柑子３３６</t>
  </si>
  <si>
    <t>合志市福原２４２３－１</t>
  </si>
  <si>
    <t>熊本県菊池市原１６００</t>
  </si>
  <si>
    <t>菊池市隈府字守山１１０５番１５　２階</t>
  </si>
  <si>
    <t>菊池郡菊陽町大字津久礼字石坂２１９９ダイレックス菊陽店内</t>
  </si>
  <si>
    <t>菊池市隈府４９４</t>
  </si>
  <si>
    <t>熊本県合志市須屋３１８－１</t>
  </si>
  <si>
    <t>菊池郡大津町室１７２７－３</t>
  </si>
  <si>
    <t>菊池市大琳寺１２３</t>
  </si>
  <si>
    <t>菊池郡菊陽町久保田２８０７－１４</t>
  </si>
  <si>
    <t>菊池郡菊陽町大字津久礼２７４０－１</t>
  </si>
  <si>
    <t>熊本県合志市須屋２６５９</t>
  </si>
  <si>
    <t>合志市須屋１９２８－２ニュー上須屋ハイツ１F</t>
  </si>
  <si>
    <t>熊本県菊池市七城町林原９６２－１</t>
  </si>
  <si>
    <t>菊池市森北字白金２０１６－１</t>
  </si>
  <si>
    <t>菊池郡菊陽町津久礼２７４７－３</t>
  </si>
  <si>
    <t>菊池郡大津町室１１５－５</t>
  </si>
  <si>
    <t>菊池市隈府１１１４　六軒街</t>
  </si>
  <si>
    <t>菊池市原５０２６番地</t>
  </si>
  <si>
    <t>菊池郡菊陽町光の森２丁目7-6</t>
  </si>
  <si>
    <t>熊本県菊池市隈府北原６０９－１</t>
  </si>
  <si>
    <t>熊本県合志市合生３８５０ー１</t>
  </si>
  <si>
    <t>熊本県合志市竹迫２２５３－２</t>
  </si>
  <si>
    <t>熊本県菊池市隈府１２９７－１１Doレジャービル２F</t>
  </si>
  <si>
    <t>菊池市隈府９５５親ビル２０２</t>
  </si>
  <si>
    <t>菊池市木柑子１４８０－２０</t>
  </si>
  <si>
    <t>菊池市隈府９４７番地３メインビル２０１号室</t>
  </si>
  <si>
    <t>熊本県合志市野々島２４４１－１</t>
  </si>
  <si>
    <t>熊本県合志市須屋１８２１－１１</t>
  </si>
  <si>
    <t>熊本県合志市須屋２５５５－１</t>
  </si>
  <si>
    <t>熊本県菊池市泗水町住吉２２３７</t>
  </si>
  <si>
    <t>熊本県菊池市隈府８８０－９</t>
  </si>
  <si>
    <t>菊池郡菊陽町１丁目１６－７</t>
  </si>
  <si>
    <t>合志市豊岡２０１２－６７</t>
  </si>
  <si>
    <t>合志市須屋１９７８－１３</t>
  </si>
  <si>
    <t>熊本県菊池市旭志伊坂５３２－１</t>
  </si>
  <si>
    <t>熊本県合志市竹迫２２９８</t>
  </si>
  <si>
    <t>合志市御代志１６６１－１４２</t>
  </si>
  <si>
    <t>合志市合生３９５５</t>
  </si>
  <si>
    <t>合志市福原１－１５</t>
  </si>
  <si>
    <t>菊池市隈府２０３番地</t>
  </si>
  <si>
    <t>熊本県菊池郡菊陽町大字津久礼２６５５－１</t>
  </si>
  <si>
    <t>合志市須屋２６５９熊本再春医療センター内</t>
  </si>
  <si>
    <t>菊池郡大津町１８７</t>
  </si>
  <si>
    <t>菊池郡菊陽町津久礼２１４５－１</t>
  </si>
  <si>
    <t>熊本県菊池市隈府９６２－１１</t>
  </si>
  <si>
    <t>熊本県合志市須屋１８２３－５</t>
  </si>
  <si>
    <t>熊本県合志市竹迫２２９０－３</t>
  </si>
  <si>
    <t>熊本県菊池郡大津町大津１３９６－２</t>
  </si>
  <si>
    <t>菊池市旭志弁利１４３－２</t>
  </si>
  <si>
    <t>合志市上庄６５</t>
  </si>
  <si>
    <t>合志市野々島５０３３</t>
  </si>
  <si>
    <t>菊池市隈府１２９９</t>
  </si>
  <si>
    <t>菊池市豊間２７１－４</t>
  </si>
  <si>
    <t>菊池市泗水町豊水３３６９</t>
  </si>
  <si>
    <t>菊池郡大津町森３０２</t>
  </si>
  <si>
    <t>菊池郡大津町外牧７６</t>
  </si>
  <si>
    <t>菊池郡大津町大津１２５９‐１</t>
  </si>
  <si>
    <t>菊池郡大津町森１９３－２</t>
  </si>
  <si>
    <t>合志市上庄１２１４</t>
  </si>
  <si>
    <t>菊池市旭志川辺６７０－３</t>
  </si>
  <si>
    <t>熊本県菊池郡菊陽町津久礼２７３１番地３</t>
  </si>
  <si>
    <t>菊池郡大津町大字大津１２５３－１</t>
  </si>
  <si>
    <t>合志市須屋２９０５</t>
  </si>
  <si>
    <t>合志市幾久富１９０９－２５５</t>
  </si>
  <si>
    <t>菊池市泗水町田島６２０－１</t>
  </si>
  <si>
    <t>菊池市木柑子１７７７</t>
  </si>
  <si>
    <t>菊池郡菊陽町花立三丁目９番１号</t>
  </si>
  <si>
    <t>菊池市四町分３８３－３</t>
  </si>
  <si>
    <t>菊池市重味２５５３－２</t>
  </si>
  <si>
    <t>菊池郡大津町字新２０１</t>
  </si>
  <si>
    <t>菊池市稗方1879-6</t>
  </si>
  <si>
    <t>熊本県菊池郡菊陽町大字久保田２４８８</t>
  </si>
  <si>
    <t>菊池市下河原字城山５１９－３</t>
  </si>
  <si>
    <t>菊池市長田１０番地</t>
  </si>
  <si>
    <t>合志市野々島４７９３</t>
  </si>
  <si>
    <t>菊池郡菊陽町大字辛川　１１５９</t>
  </si>
  <si>
    <t>合志市上生２０４</t>
  </si>
  <si>
    <t>菊池市隈府１６８</t>
  </si>
  <si>
    <t>菊池市大琳寺９５</t>
  </si>
  <si>
    <t>菊池郡大津町室３３</t>
  </si>
  <si>
    <t>合志市幾久富１８６６－７０６</t>
  </si>
  <si>
    <t>菊池郡大津町岩坂１４８５</t>
  </si>
  <si>
    <t>菊池郡大津町字新差原３４３</t>
  </si>
  <si>
    <t>熊本県菊池郡大津町大字大津１２７１－１</t>
  </si>
  <si>
    <t>熊本県菊池郡菊陽町原水６０４７</t>
  </si>
  <si>
    <t>熊本県菊池市原５０１９</t>
  </si>
  <si>
    <t>熊本県菊池市旭志川辺１８８６</t>
  </si>
  <si>
    <t>熊本県菊池市野間口５５４－１</t>
  </si>
  <si>
    <t>熊本県菊池市泗水町福本１８４－３</t>
  </si>
  <si>
    <t>熊本県菊池市亘３５７番地１</t>
  </si>
  <si>
    <t>菊池市隈府９３５</t>
  </si>
  <si>
    <t>合志市上庄１３７３</t>
  </si>
  <si>
    <t>菊池市隈府字前田９１３－１</t>
  </si>
  <si>
    <t>菊池市隈府２７５</t>
  </si>
  <si>
    <t>菊池市七城町岡田３０６（メロンドーム内）</t>
  </si>
  <si>
    <t>熊本県菊池郡大津町大津１２４７－１の一部</t>
  </si>
  <si>
    <t>熊本県菊池郡大津町大津１２３４</t>
  </si>
  <si>
    <t>菊池郡大津町引水７８９－１</t>
  </si>
  <si>
    <t>菊池郡大津町室１４８</t>
  </si>
  <si>
    <t>菊池郡大津町室１０１－１</t>
  </si>
  <si>
    <t>熊本県菊池市亘８－２</t>
  </si>
  <si>
    <t>合志市野々島字東原４４１４番１７</t>
  </si>
  <si>
    <t>菊池市森北仁田１８１２－２６</t>
  </si>
  <si>
    <t>菊池郡菊陽町新山２丁目８番２３号</t>
  </si>
  <si>
    <t>菊池郡菊陽町光の森６－１－３</t>
  </si>
  <si>
    <t>菊池市七城町蘇崎１３１０番地３</t>
  </si>
  <si>
    <t>菊池郡菊陽町大字久保田２８２３番地５</t>
  </si>
  <si>
    <t>熊本県菊池郡菊陽町原水７－１</t>
  </si>
  <si>
    <t>熊本県菊池郡菊陽町辛川４９６－８</t>
  </si>
  <si>
    <t>熊本県菊池郡菊陽町久保田２９８４</t>
  </si>
  <si>
    <t>熊本県合志市合生４１０７－１</t>
  </si>
  <si>
    <t>菊池市七城町蘇崎字十三部1365番地8号</t>
  </si>
  <si>
    <t>熊本県菊池市隈府１０４　ルームA</t>
  </si>
  <si>
    <t>菊池郡菊陽町津久礼２５３１番地</t>
  </si>
  <si>
    <t>熊本県内一円（久留米　８００　す　２２０６）</t>
  </si>
  <si>
    <t>熊本県内一円（熊本 ８８０ あ ２７８５）</t>
  </si>
  <si>
    <t>菊池郡大津町高尾野２７２番地１０</t>
  </si>
  <si>
    <t>熊本県菊池市隈府１２９８番地</t>
  </si>
  <si>
    <t>熊本県内一円（熊本４８０に９８１６）</t>
  </si>
  <si>
    <t>合志市幾久富１８６６－６７６</t>
  </si>
  <si>
    <t>菊池郡菊陽町津久礼２６６８ー１</t>
  </si>
  <si>
    <t>菊池郡菊陽町戸次２７３－１</t>
  </si>
  <si>
    <t>合志市合生４０３７－１</t>
  </si>
  <si>
    <t>合志市須屋２７４５</t>
  </si>
  <si>
    <t>菊池市七城町甲佐町２４－１</t>
  </si>
  <si>
    <t>合志市須屋２７６０－５</t>
  </si>
  <si>
    <t>熊本県合志市御代志１６６１－７８</t>
  </si>
  <si>
    <t>熊本県菊池市泗水町吉富古閑原３４３０</t>
  </si>
  <si>
    <t>熊本県菊池郡菊陽町原水１４３０</t>
  </si>
  <si>
    <t>合志市須屋上の原１９３２－１</t>
  </si>
  <si>
    <t>菊池郡菊陽町光の森７丁目３５－１</t>
  </si>
  <si>
    <t>合志市須屋２６７０番地３</t>
  </si>
  <si>
    <t>菊池郡菊陽町久保田２９８４</t>
  </si>
  <si>
    <t>合志市幾久富１９０９－７３４</t>
  </si>
  <si>
    <t>菊池郡菊陽町原水２８４９－１</t>
  </si>
  <si>
    <t>菊池市隈府下町４２８</t>
  </si>
  <si>
    <t>菊池市四町分岩下１２８２－２</t>
  </si>
  <si>
    <t>菊池郡菊陽町上津久礼８７６</t>
  </si>
  <si>
    <t>合志市須屋字東畑2863番3の一部</t>
  </si>
  <si>
    <t>合志市御代志字松ノ本１６６５－３０５</t>
  </si>
  <si>
    <t>菊池郡大津町大字下町字田地３４２番２他４筆</t>
  </si>
  <si>
    <t>合志市幾久富字建山１９０９－４４８</t>
  </si>
  <si>
    <t>合志市幾久富１９０９－４６７</t>
  </si>
  <si>
    <t>熊本県菊池市下河原１９１</t>
  </si>
  <si>
    <t>菊池郡大津町室８３</t>
  </si>
  <si>
    <t>熊本県菊池市隈府１６０－１</t>
  </si>
  <si>
    <t>熊本県菊池市大字隈府１５８７－１７</t>
  </si>
  <si>
    <t>菊池郡菊陽町光の森７丁目４２－８</t>
  </si>
  <si>
    <t>熊本県内一円熊本４８３　え　４１９１</t>
  </si>
  <si>
    <t>熊本県合志市御代志１６６５－１７７</t>
  </si>
  <si>
    <t>菊池市北宮３２７－１</t>
  </si>
  <si>
    <t>熊本県菊池郡大津町美咲野３－１７－２</t>
  </si>
  <si>
    <t>熊本県菊池郡大津町大津１５５５－２－２</t>
  </si>
  <si>
    <t>合志市須屋２０２８－１４</t>
  </si>
  <si>
    <t>熊本県菊池郡大津町室２１５番地２スマイルタウン１０３号室</t>
  </si>
  <si>
    <t>熊本県菊池郡菊陽町津久礼１３６－１１</t>
  </si>
  <si>
    <t>熊本県菊池郡菊陽町光の森３丁目２２－１</t>
  </si>
  <si>
    <t>合志市竹迫１９５７‐５</t>
  </si>
  <si>
    <t>菊池郡菊陽町大字津久礼２７４６</t>
  </si>
  <si>
    <t>熊本県菊池郡大津町室１９１０－６</t>
  </si>
  <si>
    <t>熊本県菊池郡大津町引水６９４ー４</t>
  </si>
  <si>
    <t>熊本県菊池郡大津町引水６９４－４</t>
  </si>
  <si>
    <t>熊本県菊池郡大津町室１４７ニューダイシンビル１F　１０５号室</t>
  </si>
  <si>
    <t>熊本県菊池郡大津町陣内１８４２－３</t>
  </si>
  <si>
    <t>菊池市隈府１１１０－６　２階</t>
  </si>
  <si>
    <t>熊本県菊池市隈府１１０５－２０</t>
  </si>
  <si>
    <t>熊本県菊池郡大津町陣内３１４－１</t>
  </si>
  <si>
    <t>菊池市隈府１１２１－１３</t>
  </si>
  <si>
    <t>熊本県菊池郡大津町瀬田１０２１</t>
  </si>
  <si>
    <t>菊池市西寺１６５１－１</t>
  </si>
  <si>
    <t>菊池郡菊陽町光の森７丁目３３－１ゆめタウン光の森店２階</t>
  </si>
  <si>
    <t>合志市竹迫２２６４－２</t>
  </si>
  <si>
    <t>菊池郡大津町大津１２９７－１</t>
  </si>
  <si>
    <t>菊池郡菊陽町光の森５丁目１１－４</t>
  </si>
  <si>
    <t>熊本県合志市須屋２９０５</t>
  </si>
  <si>
    <t>熊本県菊池市七城町清水６３－２</t>
  </si>
  <si>
    <t>熊本県菊池市泗水町永３３７８</t>
  </si>
  <si>
    <t>熊本県菊池市隈府９６２番地１４タカダビル１階</t>
  </si>
  <si>
    <t>熊本県内一円熊本４８０　ね　９６４８</t>
  </si>
  <si>
    <t>菊池市泗水町永１０２１</t>
  </si>
  <si>
    <t>菊池市出田２６３０番地</t>
  </si>
  <si>
    <t>熊本県内一円熊本１００　せ　７３７７</t>
  </si>
  <si>
    <t>熊本県合志市須屋１０６６－１白百合タウン５号</t>
  </si>
  <si>
    <t>菊池市隈府７７７－３　２F</t>
  </si>
  <si>
    <t>熊本県合志市竹迫字桜山２２８６番</t>
  </si>
  <si>
    <t>菊池市隈府８６９－１</t>
  </si>
  <si>
    <t>菊池郡菊陽町久保田２８０７－３ＳＫＹＨＩＬＬＳ　１Ｆ</t>
  </si>
  <si>
    <t>熊本県合志市幾久富１９０９－１４２７</t>
  </si>
  <si>
    <t>菊池郡菊陽町津久礼２３５０‐３</t>
  </si>
  <si>
    <t>菊池郡大津町大津１２３１</t>
  </si>
  <si>
    <t>菊池郡大津町大津１２３３－６</t>
  </si>
  <si>
    <t>菊池郡菊陽町大字津久礼字村ノ上１４５－２</t>
  </si>
  <si>
    <t>熊本県合志市野々島５３６４－１</t>
  </si>
  <si>
    <t>菊池郡菊陽町津久礼１３２－１</t>
  </si>
  <si>
    <t>熊本県菊池郡菊陽町原水４９５８－１４</t>
  </si>
  <si>
    <t>熊本県菊池郡菊陽町津久礼２７３１</t>
  </si>
  <si>
    <t>合志市須屋３１９－７７</t>
  </si>
  <si>
    <t>菊池郡大津町室東迫尻６８３－１HIヒロセ大津店内</t>
  </si>
  <si>
    <t>菊池郡大津町引水９４４－１</t>
  </si>
  <si>
    <t>合志市御代志７１３番１４</t>
  </si>
  <si>
    <t>合志市竹迫２１４０</t>
  </si>
  <si>
    <t>合志市幾久富１７５８－９４</t>
  </si>
  <si>
    <t>合志市幾久富１６５６－４８５</t>
  </si>
  <si>
    <t>合志市福原２４２２－１</t>
  </si>
  <si>
    <t>熊本県菊池郡大津町字前田１１４３番地１</t>
  </si>
  <si>
    <t>合志市豊岡４３９</t>
  </si>
  <si>
    <t>菊池郡菊陽町光の森7丁目50番地１</t>
  </si>
  <si>
    <t>合志市須屋字松ノ本１９９５番５</t>
  </si>
  <si>
    <t>菊池郡菊陽町大字曲手７０７番地</t>
  </si>
  <si>
    <t>熊本県菊池郡大津町大字平川１５００</t>
  </si>
  <si>
    <t>菊池郡菊陽町津久礼３６００－１８３</t>
  </si>
  <si>
    <t>菊池郡大津町陣内１１６１－４</t>
  </si>
  <si>
    <t>菊池郡大津町大字杉水字水迫３３７５－３</t>
  </si>
  <si>
    <t>熊本県内一円　熊本５２は８８５３</t>
  </si>
  <si>
    <t>菊池郡大津町大林字竹迫６２８‐４</t>
  </si>
  <si>
    <t>菊池郡大津町大津１１３４－２</t>
  </si>
  <si>
    <t>菊池郡菊陽町大字原水１１９２番地６</t>
  </si>
  <si>
    <t>菊池郡菊陽町大字津久礼２２６８－４１</t>
  </si>
  <si>
    <t>菊池郡菊陽町津久礼２３４３番地富永ビル１階</t>
  </si>
  <si>
    <t>熊本県合志市豊岡２５１９－１４</t>
  </si>
  <si>
    <t>熊本県菊池市泗水町豊水３３７５－１</t>
  </si>
  <si>
    <t>菊池郡菊陽町光の森５丁目１番１４号</t>
  </si>
  <si>
    <t>菊池郡大津町室６８３HIヒロセ内</t>
  </si>
  <si>
    <t>菊池郡菊陽町大字津久礼２６４８</t>
  </si>
  <si>
    <t>菊池郡菊陽町原水６８０</t>
  </si>
  <si>
    <t>熊本県菊池市大琳寺東村前２３６－１</t>
  </si>
  <si>
    <t>菊池郡菊陽町曲手８３８</t>
  </si>
  <si>
    <t>菊池郡菊陽町原水２８７０－１</t>
  </si>
  <si>
    <t>熊本県菊池市隈府９５５－２３大久保ビル２F</t>
  </si>
  <si>
    <t>菊池郡菊陽町大字津久礼２６１１番</t>
  </si>
  <si>
    <t>合志市須屋1931番地10ﾊｲﾑｿﾚｲﾕ102</t>
  </si>
  <si>
    <t>合志市野々島５４３２－１</t>
  </si>
  <si>
    <t>菊池市隈府９５５－２４大迫ビル２F　２０１</t>
  </si>
  <si>
    <t>菊池郡菊陽町光の森７－５２－３</t>
  </si>
  <si>
    <t>合志市豊岡２０１２－８１</t>
  </si>
  <si>
    <t>菊池市原東原４１７６－１０１</t>
  </si>
  <si>
    <t>菊池市隈府９６２－１０</t>
  </si>
  <si>
    <t>熊本県菊池市七城町甲佐町２４－１</t>
  </si>
  <si>
    <t>熊本県菊池市泗水町吉富３３－１</t>
  </si>
  <si>
    <t>熊本県菊池市旭志尾足２８３</t>
  </si>
  <si>
    <t>熊本県菊池市隈府字梅ノ木６５１－１</t>
  </si>
  <si>
    <t>熊本県菊池市重味１２６８</t>
  </si>
  <si>
    <t>菊池市隈府９４７－８</t>
  </si>
  <si>
    <t>菊池市隈府１２９８－１</t>
  </si>
  <si>
    <t>菊池市七城町林原９番地</t>
  </si>
  <si>
    <t>菊池市隈府１５９７－１</t>
  </si>
  <si>
    <t>菊池市七城町１４７１番地８</t>
  </si>
  <si>
    <t>菊池市西寺１５２２</t>
  </si>
  <si>
    <t>菊池市泗水町吉富３００番３７</t>
  </si>
  <si>
    <t>菊池市隈府１０８６－４</t>
  </si>
  <si>
    <t>菊池市赤星１１５３</t>
  </si>
  <si>
    <t>熊本県菊池市旭志伊萩字松尾４６０</t>
  </si>
  <si>
    <t>菊池市旭志伊坂２７４</t>
  </si>
  <si>
    <t>菊池市七城町蘇崎１３１２番地</t>
  </si>
  <si>
    <t>菊池市大琳寺３０－１</t>
  </si>
  <si>
    <t>熊本県内一円熊本１３２　そ　５５</t>
  </si>
  <si>
    <t>合志市竹迫２２６４－１　アンビー熊本内</t>
  </si>
  <si>
    <t>熊本県菊池郡菊陽町津久礼石坂２２４８－１</t>
  </si>
  <si>
    <t>熊本県菊池郡菊陽町大字原水１４０９－６</t>
  </si>
  <si>
    <t>合志市御代志１５４０－１</t>
  </si>
  <si>
    <t>合志市竹迫２２５８番地アンビー熊本</t>
  </si>
  <si>
    <t>熊本県菊池郡菊陽町大字曲手７６０</t>
  </si>
  <si>
    <t>熊本県菊池郡菊陽町原水２９２１</t>
  </si>
  <si>
    <t>菊池市旭志川辺１０６１－５（株式会社くまさんメディクス川辺工場内）</t>
  </si>
  <si>
    <t>菊池市重味字滝１５１４・１５１５</t>
  </si>
  <si>
    <t>熊本県合志市豊岡１９００－１８８</t>
  </si>
  <si>
    <t>熊本県菊池市森北１２７９－１</t>
  </si>
  <si>
    <t>熊本県菊池郡菊陽町光の森２－２９－４</t>
  </si>
  <si>
    <t>熊本県合志市須屋１５４５－４</t>
  </si>
  <si>
    <t>熊本県菊池市隈府１１１４六軒街</t>
  </si>
  <si>
    <t>菊池郡菊陽町原水１６１５－１</t>
  </si>
  <si>
    <t>熊本県合志市須屋１９２２－３</t>
  </si>
  <si>
    <t>熊本県菊池市旭志川辺９０４番１</t>
  </si>
  <si>
    <t>菊池郡菊陽町原水１６４６－１</t>
  </si>
  <si>
    <t>熊本県合志市上庄３</t>
  </si>
  <si>
    <t>合志市御代志１６６１ー１</t>
  </si>
  <si>
    <t>菊池市隈府１１０７　ながれぐもビル１F</t>
  </si>
  <si>
    <t>熊本県菊池郡菊陽町光の森５丁目１４番地１</t>
  </si>
  <si>
    <t>熊本県合志市幾久富１８６６－１３９５</t>
  </si>
  <si>
    <t>熊本県合志市幾久富１８８６－１３９５</t>
  </si>
  <si>
    <t>合志市幾久富１８６６－５４</t>
  </si>
  <si>
    <t>菊池郡菊陽町大字久保田２７３６－５</t>
  </si>
  <si>
    <t>熊本県合志市須屋１９３２－１</t>
  </si>
  <si>
    <t>熊本県合志市豊岡１３１３－２</t>
  </si>
  <si>
    <t>熊本県菊池郡菊陽町津久礼２２６８－３３</t>
  </si>
  <si>
    <t>菊池市原４９９３－１</t>
  </si>
  <si>
    <t>熊本県菊池郡菊陽町光の森７丁目１４－９</t>
  </si>
  <si>
    <t>菊池市旭志川辺１２</t>
  </si>
  <si>
    <t>菊池市四町分３４１８</t>
  </si>
  <si>
    <t>菊池市隈府９７６－１栄久保ビル１Ｆ</t>
  </si>
  <si>
    <t>熊本県菊池市旭志新明１２３１</t>
  </si>
  <si>
    <t>菊池市原４１７６－１００</t>
  </si>
  <si>
    <t>菊池市木柑子上向原１４９３－２</t>
  </si>
  <si>
    <t>菊池市隈府４９８－５</t>
  </si>
  <si>
    <t>菊池市泗水町南田島１５１６－２</t>
  </si>
  <si>
    <t>菊池市泗水町亀尾３５３３</t>
  </si>
  <si>
    <t>熊本県菊池市赤星２０００番地</t>
  </si>
  <si>
    <t>菊池市旭志伊萩３１４</t>
  </si>
  <si>
    <t>菊池市泗水町永１９２４番地</t>
  </si>
  <si>
    <t>合志市竹迫１７７７</t>
  </si>
  <si>
    <t>菊池郡大津町室１５０‐１</t>
  </si>
  <si>
    <t>菊池郡大津町大津１４９６－２</t>
  </si>
  <si>
    <t>菊池郡大津町杉水３３７０</t>
  </si>
  <si>
    <t>菊池郡大津町室９６５－６</t>
  </si>
  <si>
    <t>熊本県菊池郡大津町大字室２１３－１</t>
  </si>
  <si>
    <t>熊本県菊池郡菊陽町字津久礼拿駄飼代２５３１</t>
  </si>
  <si>
    <t>熊本県菊池郡菊陽町久保田２３３５</t>
  </si>
  <si>
    <t>菊池郡菊陽町久保田２３３５</t>
  </si>
  <si>
    <t>熊本県菊池郡菊陽町杉並台２丁目１１番５号</t>
  </si>
  <si>
    <t>熊本県菊池郡菊陽町原水５５４８</t>
  </si>
  <si>
    <t>合志市須屋字山伏塚２０２４－１</t>
  </si>
  <si>
    <t>菊池郡大津町室字門出１０４－８</t>
  </si>
  <si>
    <t>菊池郡菊陽町光の森６－６－１</t>
  </si>
  <si>
    <t>菊池郡菊陽町光の森２－４－１</t>
  </si>
  <si>
    <t>合志市幾久富字上沖野１６４７－９６</t>
  </si>
  <si>
    <t>合志市須屋７１５－１８</t>
  </si>
  <si>
    <t>熊本県菊池市七城町林原９熊本畜産流通センター</t>
  </si>
  <si>
    <t>熊本県菊池郡菊陽町辛川４４８ 番地</t>
  </si>
  <si>
    <t>熊本県菊池市隈府１０４０</t>
  </si>
  <si>
    <t>菊池市隈府２８５</t>
  </si>
  <si>
    <t>菊池市旭志新明７８６－２</t>
  </si>
  <si>
    <t>菊池市隈府字北原６０８－１</t>
  </si>
  <si>
    <t>菊池市深川４１５－３</t>
  </si>
  <si>
    <t>菊池郡菊陽町津久礼１３３－９</t>
  </si>
  <si>
    <t>合志市豊岡６７</t>
  </si>
  <si>
    <t>菊池郡菊陽町光の森７－３３－１ゆめタウン光の森１F</t>
  </si>
  <si>
    <t>菊池郡菊陽町武蔵ヶ丘3丁目２６－２５</t>
  </si>
  <si>
    <t>菊池郡菊陽町津久礼２９００番地</t>
  </si>
  <si>
    <t>菊池郡菊陽町大字津久礼３０１５－１７</t>
  </si>
  <si>
    <t>熊本県菊池市隈府１１２１番地６フラワービルⅡ１階３号室</t>
  </si>
  <si>
    <t>菊池市隈府東正観寺１１２４</t>
  </si>
  <si>
    <t>熊本県菊池市隈府８０８番地</t>
  </si>
  <si>
    <t>熊本県菊池市大字隈府８０８番地</t>
  </si>
  <si>
    <t>菊池市今１２８番地２号</t>
  </si>
  <si>
    <t>菊池市隈府字城山１２９７－１１ＤＯレジャービル１０２</t>
  </si>
  <si>
    <t>菊池郡大津町字室９６３</t>
  </si>
  <si>
    <t>熊本県菊池郡菊陽町津久礼２２０５－１メナードビル２F</t>
  </si>
  <si>
    <t>熊本県菊池市隈府字宮跡１４９０－１</t>
  </si>
  <si>
    <t>菊池市七城町水次字下河原１９５－１</t>
  </si>
  <si>
    <t>熊本県菊池市隈府１０４６－２</t>
  </si>
  <si>
    <t>熊本県合志市幾久富１６５６－１０２</t>
  </si>
  <si>
    <t>菊池郡大津町室字門出１０２番地</t>
  </si>
  <si>
    <t>熊本県菊池郡大津町杉水３３７</t>
  </si>
  <si>
    <t>熊本県内一円　熊本８００す９７４４</t>
  </si>
  <si>
    <t>熊本県菊池郡菊陽町辛川１９２３－１</t>
  </si>
  <si>
    <t>菊池市隈府東正観寺９４７</t>
  </si>
  <si>
    <t>菊池郡大津町大字杉水３３３８－１</t>
  </si>
  <si>
    <t>菊池郡菊陽町津久礼２２０５メーナードビル２Ｆ</t>
  </si>
  <si>
    <t>熊本県菊池市隈府１１１４</t>
  </si>
  <si>
    <t>熊本県菊池郡菊陽町大字津久礼２５４１－１</t>
  </si>
  <si>
    <t>熊本県菊池市隈府４９４菊池中央病院内</t>
  </si>
  <si>
    <t>熊本県菊池市下河原３２３９－１</t>
  </si>
  <si>
    <t>菊池郡菊陽町杉並台２丁目１１－５</t>
  </si>
  <si>
    <t>菊池郡菊陽町大字津久礼2482番地2</t>
  </si>
  <si>
    <t>熊本県菊池市七城町林原９</t>
  </si>
  <si>
    <t>熊本県菊池郡大津町平川２５２７</t>
  </si>
  <si>
    <t>熊本県菊池市大琳寺２０２</t>
  </si>
  <si>
    <t>熊本県菊池市旭志伊萩３０８－２</t>
  </si>
  <si>
    <t>合志市幾久富１９０９－５２４</t>
  </si>
  <si>
    <t>菊池市七城町砂田169-1</t>
  </si>
  <si>
    <t>菊池市七城町辺田字居屋敷397番6</t>
  </si>
  <si>
    <t>熊本県菊池郡菊陽町原水１０１６－２</t>
  </si>
  <si>
    <t>合志市竹迫２０１１－１</t>
  </si>
  <si>
    <t>菊池市隈府１１００－１</t>
  </si>
  <si>
    <t>熊本県菊池郡菊陽町原水２９２１番地</t>
  </si>
  <si>
    <t>熊本県菊池市泗水町住吉１７９３－７</t>
  </si>
  <si>
    <t>熊本県菊池郡菊陽町光の森７－３３－１</t>
  </si>
  <si>
    <t>熊本県菊池市原４４９２－１５</t>
  </si>
  <si>
    <t>熊本県菊池郡大津町矢護川２７３９</t>
  </si>
  <si>
    <t>菊池市袈裟尾６２７－１０</t>
  </si>
  <si>
    <t>熊本県菊池市隈府１１２１－１３</t>
  </si>
  <si>
    <t>菊池市森北１０７７</t>
  </si>
  <si>
    <t>菊池市下河原２８４３</t>
  </si>
  <si>
    <t>菊池郡菊陽町大字津久礼２４３３</t>
  </si>
  <si>
    <t>菊池郡大津町室２６１－９</t>
  </si>
  <si>
    <t>熊本県合志市豊岡２０００－１０２</t>
  </si>
  <si>
    <t>熊本県菊池市七城町蘇崎１１４</t>
  </si>
  <si>
    <t>熊本県菊池市泗水町住吉５７４－２</t>
  </si>
  <si>
    <t>熊本県合志市幾久富１９０９－８０７</t>
  </si>
  <si>
    <t>熊本県合志市竹迫２２５８番地</t>
  </si>
  <si>
    <t>菊池郡菊陽町光の森２丁目３－１１</t>
  </si>
  <si>
    <t>菊池市西寺１７５１－８</t>
  </si>
  <si>
    <t>熊本県菊池市隈府１０５９</t>
  </si>
  <si>
    <t>熊本県菊池郡大津町引水７５９</t>
  </si>
  <si>
    <t>熊本県菊池郡菊陽町津久礼３０４７－２</t>
  </si>
  <si>
    <t>菊池郡菊陽町光の森７丁目３３番１</t>
  </si>
  <si>
    <t>熊本県合志市幾久富１７７６－６</t>
  </si>
  <si>
    <t>熊本県合志市御代志１５２０－２</t>
  </si>
  <si>
    <t>熊本県菊池郡大津町陣内３８</t>
  </si>
  <si>
    <t>菊池市隈府１１０６－６　３F</t>
  </si>
  <si>
    <t>熊本県菊池市隈府１１１５－１３</t>
  </si>
  <si>
    <t>熊本県菊池市旭志小原３１９ー３</t>
  </si>
  <si>
    <t>菊池市隈府1121-5　進都プラザ2F</t>
  </si>
  <si>
    <t>菊池市泗水町吉富３５８－４６</t>
  </si>
  <si>
    <t>熊本県菊池市隈府１２９７番地</t>
  </si>
  <si>
    <t>熊本県合志市須屋１９０８－１上ノ原アパート１０２号</t>
  </si>
  <si>
    <t>熊本県合志市須屋７０２</t>
  </si>
  <si>
    <t>熊本県菊池郡菊陽町久保田２３６１－３</t>
  </si>
  <si>
    <t>合志市福原１２６０</t>
  </si>
  <si>
    <t>熊本県菊池市七城町蘇崎字鎧迫１６０９－１、１６１１－４</t>
  </si>
  <si>
    <t>熊本県菊池市豊間１１６９番地</t>
  </si>
  <si>
    <t>熊本県菊池郡大津町室１９５－９さくらビル２F</t>
  </si>
  <si>
    <t>熊本県菊池郡菊陽町津久礼２２２９番地１</t>
  </si>
  <si>
    <t>熊本県菊池郡大津町大字室字東迫尻683-1</t>
  </si>
  <si>
    <t>合志市須屋１９８６－１２エステートピア雅１F左</t>
  </si>
  <si>
    <t>菊池郡菊陽津久礼２３６２ー１</t>
  </si>
  <si>
    <t>菊池郡菊陽町津久礼２３６２ー１</t>
  </si>
  <si>
    <t>熊本県合志市野々島５０２－１</t>
  </si>
  <si>
    <t>熊本県菊池郡大津町室９９３－２</t>
  </si>
  <si>
    <t>熊本県菊池市隈府１１２１番地６フラワービルⅡ３階</t>
  </si>
  <si>
    <t>菊池郡菊陽町津久礼字花立４２２８－１</t>
  </si>
  <si>
    <t>熊本県菊池郡大津町大字室２１３番地３ひまわりビルE号</t>
  </si>
  <si>
    <t>熊本県菊池郡大津町室１４７ニューダイシンビル１F</t>
  </si>
  <si>
    <t>菊池郡菊陽町光の森６－１８</t>
  </si>
  <si>
    <t>菊池郡大津町室２５５－１</t>
  </si>
  <si>
    <t>熊本県内一円熊本８００　せ　４４０４</t>
  </si>
  <si>
    <t>熊本県菊池市隈府１０４０－１０</t>
  </si>
  <si>
    <t>菊池郡大津町平川２８４</t>
  </si>
  <si>
    <t>菊池郡大津町室９７４－１</t>
  </si>
  <si>
    <t>菊池郡大津町引水１５６－１</t>
  </si>
  <si>
    <t>菊池郡菊陽町久保田２６５－１</t>
  </si>
  <si>
    <t>菊池市隈府字北原５７１－１</t>
  </si>
  <si>
    <t>合志市竹迫２０１３－１サンコーポ竹迫１０２号</t>
  </si>
  <si>
    <t>熊本県菊池市原字東原４１７６</t>
  </si>
  <si>
    <t>熊本県菊池郡菊陽町津久礼２９８７－６</t>
  </si>
  <si>
    <t>熊本県菊池市隈府９５５－２４親ビル１Ｆ</t>
  </si>
  <si>
    <t>熊本県菊池市旭志新明２６９６－２</t>
  </si>
  <si>
    <t>菊池郡菊陽町津久礼石坂２３３４－９</t>
  </si>
  <si>
    <t>熊本県菊池市隈府１５３１－８</t>
  </si>
  <si>
    <t>熊本県菊池市隈府１２９７肥後物産観光ビル２Ｆ</t>
  </si>
  <si>
    <t>熊本県菊池郡菊陽町光の森２－２９－１</t>
  </si>
  <si>
    <t>菊池郡菊陽町津久礼２２０５メナードビル１F</t>
  </si>
  <si>
    <t>合志市御代志２０４０番地１</t>
  </si>
  <si>
    <t>菊池市出田２８９７－２</t>
  </si>
  <si>
    <t>菊池市旭志伊坂３３５</t>
  </si>
  <si>
    <t>菊池郡菊陽町津久礼２５３１</t>
  </si>
  <si>
    <t>菊池市隈府９４７の３メインビル２０２</t>
  </si>
  <si>
    <t>菊池市旭志麓１０６０－７</t>
  </si>
  <si>
    <t>菊池郡菊陽町光の森７丁目２５－３</t>
  </si>
  <si>
    <t>菊池市隈府１２３７－１</t>
  </si>
  <si>
    <t>合志市福原１４５８－１</t>
  </si>
  <si>
    <t>合志市野々島９６１</t>
  </si>
  <si>
    <t>菊池郡菊陽町原水５５８７</t>
  </si>
  <si>
    <t>合志市野々島２４３８－１</t>
  </si>
  <si>
    <t>熊本県菊池郡大津町大字室字東迫尻６８３－１</t>
  </si>
  <si>
    <t>熊本県菊池郡菊陽町原水５１９３－１</t>
  </si>
  <si>
    <t>菊池市泗水町吉富２２７９－１</t>
  </si>
  <si>
    <t>菊池市泗水町豊水３５８２－１</t>
  </si>
  <si>
    <t>合志市野々島５４８１－６</t>
  </si>
  <si>
    <t>菊池郡大津町室９４９番地</t>
  </si>
  <si>
    <t>菊池郡菊陽町光の森７丁目８－８</t>
  </si>
  <si>
    <t>合志市須屋１８２８－１１</t>
  </si>
  <si>
    <t>菊池郡菊陽町原水２８６１－１</t>
  </si>
  <si>
    <t>合志市幾久富1656-31</t>
  </si>
  <si>
    <t>菊池郡菊陽町花立1丁目５－３８</t>
  </si>
  <si>
    <t>熊本県菊池郡大津町吹田１１３８</t>
  </si>
  <si>
    <t>熊本県菊池郡大津町森６６番地３</t>
  </si>
  <si>
    <t>合志市栄３７９３</t>
  </si>
  <si>
    <t>合志市須屋２２４５－１</t>
  </si>
  <si>
    <t>熊本県内一円熊本１０１　ろ　８</t>
  </si>
  <si>
    <t>熊本県菊池市隈府９６２番地１大忠ビル２階３号室</t>
  </si>
  <si>
    <t>菊池郡菊陽町大字津久礼久保90街区3号</t>
  </si>
  <si>
    <t>合志市竹迫２２５３－１</t>
  </si>
  <si>
    <t>菊池郡菊陽町大字津久礼１７３番１４</t>
  </si>
  <si>
    <t>熊本県菊池郡大津町大字大津１１０４ピアパレスみいけ１階</t>
  </si>
  <si>
    <t>熊本県菊池郡大津町大津１１０４ピアパレスみいけ１階</t>
  </si>
  <si>
    <t>菊池郡大津町大字室１７５７番地６</t>
  </si>
  <si>
    <t>菊池郡菊陽町大字津久礼字駄飼代２６１１</t>
  </si>
  <si>
    <t>熊本県菊池郡菊陽町杉並台２丁目１１－２</t>
  </si>
  <si>
    <t>熊本県菊池郡菊陽町津久礼２４７２</t>
  </si>
  <si>
    <t>熊本県菊池市木庭３０５</t>
  </si>
  <si>
    <t>熊本県菊池郡菊陽町津久礼字廣街道２４６４</t>
  </si>
  <si>
    <t>熊本県菊池郡菊陽町津久礼２６０７－１</t>
  </si>
  <si>
    <t>熊本県菊池郡菊陽町津久礼２４６４</t>
  </si>
  <si>
    <t>熊本県菊池郡菊陽町津久礼２４６４番</t>
  </si>
  <si>
    <t>熊本県菊池市原４４９１番地</t>
  </si>
  <si>
    <t>熊本県菊池市原５０２６</t>
  </si>
  <si>
    <t>熊本県菊池郡菊陽町大字津久礼２４６４番地</t>
  </si>
  <si>
    <t>菊池郡大津町室１７８２</t>
  </si>
  <si>
    <t>菊池郡大津町大津２４－１</t>
  </si>
  <si>
    <t>熊本県菊池郡菊陽町大字津久礼１５８－１７</t>
  </si>
  <si>
    <t>熊本県菊池郡菊陽町花立２－５－１０</t>
  </si>
  <si>
    <t>菊池郡菊陽町津久礼２４７２カリーノサンリー菊陽１F</t>
  </si>
  <si>
    <t>熊本県菊池市泗水町豊水２８３９－１</t>
  </si>
  <si>
    <t>熊本県合志市御代志１６６１－２７１</t>
  </si>
  <si>
    <t>熊本県菊池市旭志麓２９３４－１８</t>
  </si>
  <si>
    <t>熊本県菊池市隈府９０３－４１階　1号室</t>
  </si>
  <si>
    <t>熊本県合志市栄２２９５－７２</t>
  </si>
  <si>
    <t>熊本県菊池郡大津町室２１５－２スマイルタウンビル２F－２０３</t>
  </si>
  <si>
    <t>菊池郡菊陽町津久礼２４６４</t>
  </si>
  <si>
    <t>熊本県菊池市原４４９０番地</t>
  </si>
  <si>
    <t>菊池郡大津町陣内１８４２－３</t>
  </si>
  <si>
    <t>菊池郡大津町室２２１</t>
  </si>
  <si>
    <t>菊池郡大津町室195-9さくらビル2-1</t>
  </si>
  <si>
    <t>菊池郡大津町室1782</t>
  </si>
  <si>
    <t>合志市須屋1220</t>
  </si>
  <si>
    <t>熊本県菊池市旭志麓２９３４－１０</t>
  </si>
  <si>
    <t>熊本県内一円（熊本４８０　に　９４８０）</t>
  </si>
  <si>
    <t>合志市竹迫２２５８</t>
  </si>
  <si>
    <t>菊池郡菊陽町光の森６－１３－１</t>
  </si>
  <si>
    <t>菊池郡菊陽町花立二丁目４－２３</t>
  </si>
  <si>
    <t>菊池郡大津町杉水３４１０－５７</t>
  </si>
  <si>
    <t>菊池市袈裟尾４４５－４</t>
  </si>
  <si>
    <t>菊池市旭志川辺１３４９－４</t>
  </si>
  <si>
    <t>菊池市泗水町吉富２５０</t>
  </si>
  <si>
    <t>熊本県菊池市泗水町吉富２５０</t>
  </si>
  <si>
    <t>菊池市泗水町豊水３３３６</t>
  </si>
  <si>
    <t>熊本県内一円（久留米４８３　い　９０２）</t>
  </si>
  <si>
    <t>熊本県菊池郡大津町引水７００－１</t>
  </si>
  <si>
    <t>菊池郡菊陽町原水２９２１番地</t>
  </si>
  <si>
    <t>菊池市野間口８９９－１テラスハウス六花５</t>
  </si>
  <si>
    <t>菊池市隈府９３７－１</t>
  </si>
  <si>
    <t>菊池郡大津町大字大津下井迫２２２３</t>
  </si>
  <si>
    <t>合志市幾久富１７５８－５３業務スーパー光の森店内</t>
  </si>
  <si>
    <t>合志市御代志１５２０－１</t>
  </si>
  <si>
    <t>菊池市隈府９５５－３２有働テナント２階２号室</t>
  </si>
  <si>
    <t>菊池市袈裟尾５７７－２</t>
  </si>
  <si>
    <t>合志市須屋過怠松２６９６－７７５</t>
  </si>
  <si>
    <t>合志市御代志８１２－２</t>
  </si>
  <si>
    <t>菊池郡大津町室２１５－２　Sビル１F</t>
  </si>
  <si>
    <t>熊本県菊池郡大津町大字室２４７番地１</t>
  </si>
  <si>
    <t>熊本県菊池郡菊陽町光の森2丁目16-1</t>
  </si>
  <si>
    <t>菊池市泗水町田島２４４４</t>
  </si>
  <si>
    <t>熊本県菊池郡菊陽町光の森2丁目６－１</t>
  </si>
  <si>
    <t>菊池市隈府８２３－１</t>
  </si>
  <si>
    <t>菊池市隈府９５５－３１</t>
  </si>
  <si>
    <t>菊池郡菊陽町原水２９３３</t>
  </si>
  <si>
    <t>菊池市泗水町福本９０４－１</t>
  </si>
  <si>
    <t>菊池市大琳寺７５番地３号</t>
  </si>
  <si>
    <t>菊池市泗水町吉富２２７６－１</t>
  </si>
  <si>
    <t>菊池市泗水町豊水３３８８－１</t>
  </si>
  <si>
    <t>菊池郡菊陽町大字原水２９５１－１</t>
  </si>
  <si>
    <t>菊池郡大津町室２７０－９</t>
  </si>
  <si>
    <t>菊池郡大津町大字室東迫尻５３９－１</t>
  </si>
  <si>
    <t>菊池郡大津町平川字葉山４００</t>
  </si>
  <si>
    <t>合志市須屋２０８０－７</t>
  </si>
  <si>
    <t>合志市竹迫桜山２２２４</t>
  </si>
  <si>
    <t>合志市福原３１１１</t>
  </si>
  <si>
    <t>合志市合生４３６０－１</t>
  </si>
  <si>
    <t>熊本県菊池市七城町林原１番地</t>
  </si>
  <si>
    <t>熊本県内一円（熊本８８０あ２９７０）</t>
  </si>
  <si>
    <t>合志市須屋２８９５－７</t>
  </si>
  <si>
    <t>合志市幾久富１８６６－１１１６第２南ヶ丘ハイツ１０３</t>
  </si>
  <si>
    <t>菊池郡七城町辺田３８９</t>
  </si>
  <si>
    <t>菊池郡大津町大字室２１２番地３ひまわりビル１階</t>
  </si>
  <si>
    <t>菊池郡菊陽町光の森七丁目３３番地１</t>
  </si>
  <si>
    <t>合志市福原１－１東京エレクトロン九州内８F</t>
  </si>
  <si>
    <t>合志市福原１－１東京エレクトロン九州内１F</t>
  </si>
  <si>
    <t>合志市福原１－１東京エレクトロン九州内2F</t>
  </si>
  <si>
    <t>菊池市旭志川辺１３１４－１</t>
  </si>
  <si>
    <t>合志市御代志字高良木４８９－２</t>
  </si>
  <si>
    <t>菊池郡大津町大字平川１５００番地</t>
  </si>
  <si>
    <t>熊本県菊池郡大津町平川１５００番地</t>
  </si>
  <si>
    <t>菊池市原２８６９</t>
  </si>
  <si>
    <t>菊池市北宮３３６－４</t>
  </si>
  <si>
    <t>菊池郡大津町室６８３－１</t>
  </si>
  <si>
    <t>熊本県合志市幾久富１９０９－１４８２</t>
  </si>
  <si>
    <t>菊池郡菊陽町大字津久礼２６５５ー１</t>
  </si>
  <si>
    <t>菊池郡菊陽町光の森７－４１－１０</t>
  </si>
  <si>
    <t>菊池市七城町林原１</t>
  </si>
  <si>
    <t>菊池市野間口１０１０－２</t>
  </si>
  <si>
    <t>菊池郡大津町室１６１３</t>
  </si>
  <si>
    <t>合志市福原１－１東京エレクトロン内</t>
  </si>
  <si>
    <t>合志市須屋２６５９－２</t>
  </si>
  <si>
    <t>菊池郡大津町室５３３－１</t>
  </si>
  <si>
    <t>菊池市隈府１１１４</t>
  </si>
  <si>
    <t>菊池市七城町橋田３７９－５</t>
  </si>
  <si>
    <t>熊本県菊池郡大津町大字杉水3421-63</t>
  </si>
  <si>
    <t>熊本県菊池市隈府１１０５－１２　１階</t>
  </si>
  <si>
    <t>菊池市隈府９４７番地１１木村ビル２F</t>
  </si>
  <si>
    <t>熊本県菊池郡大津町大字引水710番地1</t>
  </si>
  <si>
    <t>菊池市隈府北原６０９番地１</t>
  </si>
  <si>
    <t>菊池郡大津町大字大津１２８６－１ダイレックス内</t>
  </si>
  <si>
    <t>菊池郡菊陽町大字原水１３２４番地１５</t>
  </si>
  <si>
    <t>菊池郡菊陽町津久礼１２６－６</t>
  </si>
  <si>
    <t>菊池市隈府８７７</t>
  </si>
  <si>
    <t>菊池郡大津町室５３４－１</t>
  </si>
  <si>
    <t>菊池郡大津町大津鍛治ノ上１２９９</t>
  </si>
  <si>
    <t>菊池郡菊陽町津久礼２２４７－１</t>
  </si>
  <si>
    <t>菊池郡菊陽町杉並台２丁目１１番７号</t>
  </si>
  <si>
    <t>合志市須屋１０６６　２号</t>
  </si>
  <si>
    <t>菊池郡菊陽町大字津久礼２３８０－１</t>
  </si>
  <si>
    <t>菊池郡菊陽町津久礼３番地５</t>
  </si>
  <si>
    <t>菊池郡菊陽町新山２丁目１１－１</t>
  </si>
  <si>
    <t>菊池郡菊陽町大字津久礼2521番地7</t>
  </si>
  <si>
    <t>合志市栄４５４</t>
  </si>
  <si>
    <t>菊池郡菊陽町原水１３２１番地５</t>
  </si>
  <si>
    <t>菊池郡大津町室２１４－９</t>
  </si>
  <si>
    <t>菊池市七城町蘇崎１１９６－３</t>
  </si>
  <si>
    <t>菊池郡菊陽町大字津久礼２５２４ー１</t>
  </si>
  <si>
    <t>菊池郡菊陽町辛川６６６番地</t>
  </si>
  <si>
    <t>菊池郡菊陽町光の森５丁目１４－１</t>
  </si>
  <si>
    <t>熊本県菊池郡菊陽町光の森７丁目３９番地１</t>
  </si>
  <si>
    <t>熊本県合志市御代志字小池８２９－２</t>
  </si>
  <si>
    <t>菊池市旭志川辺１２１７</t>
  </si>
  <si>
    <t>熊本県菊池郡菊陽町光の森７丁目３３－１</t>
  </si>
  <si>
    <t>熊本県合志市幾久富１８６６－３２２</t>
  </si>
  <si>
    <t>菊池郡菊陽町光の森７丁目４１番地１０</t>
  </si>
  <si>
    <t>菊池市隈府字北原５９７番２</t>
  </si>
  <si>
    <t>菊池郡大津町大字大津１３０２－１</t>
  </si>
  <si>
    <t>菊池市七城町蘇崎１３６０－５</t>
  </si>
  <si>
    <t>熊本県菊池郡大津町室三郎松１７４０－２</t>
  </si>
  <si>
    <t>合志市幾久富１９０９番４８</t>
  </si>
  <si>
    <t>菊池市長田１５１番地</t>
  </si>
  <si>
    <t>菊池郡大津町室1399</t>
  </si>
  <si>
    <t>熊本県合志市幾久富１７５８－２８５</t>
  </si>
  <si>
    <t>菊池市隈府字下堀外８２４番１</t>
  </si>
  <si>
    <t>菊池郡菊陽町光の森６丁目２</t>
  </si>
  <si>
    <t>菊池郡大津町室１５９番地７駅前ハイツ１F</t>
  </si>
  <si>
    <t>菊池郡大津町平川平出３５７７－１</t>
  </si>
  <si>
    <t>熊本県阿蘇市蔵原６２７－１</t>
  </si>
  <si>
    <t>阿蘇郡西原村小森３６０２－５</t>
  </si>
  <si>
    <t>阿蘇郡西原村小森３０６３－１</t>
  </si>
  <si>
    <t>阿蘇郡南阿蘇村河陽５５７９番地１</t>
  </si>
  <si>
    <t>阿蘇郡産山村大字田尻１４－４</t>
  </si>
  <si>
    <t>阿蘇市赤水８１０番地１１</t>
  </si>
  <si>
    <t>阿蘇市一の宮町宮地２９９６－２</t>
  </si>
  <si>
    <t>阿蘇郡高森町高森１９７８－２</t>
  </si>
  <si>
    <t>阿蘇郡南阿蘇村久石２２５７</t>
  </si>
  <si>
    <t>阿蘇市黒川１１０５番地の３</t>
  </si>
  <si>
    <t>阿蘇市一の宮町宮地４５４６－１</t>
  </si>
  <si>
    <t>阿蘇市波野大字波野２７０９－５</t>
  </si>
  <si>
    <t>阿蘇郡南阿蘇村久石２８０７</t>
  </si>
  <si>
    <t>阿蘇市波野滝水４０１</t>
  </si>
  <si>
    <t>阿蘇郡南阿蘇村一関８５８</t>
  </si>
  <si>
    <t>阿蘇郡高森町大字高森１９７８－２</t>
  </si>
  <si>
    <t>熊本県阿蘇市内牧４７１－１</t>
  </si>
  <si>
    <t>熊本県阿蘇市一の宮町宮地２２６９－２</t>
  </si>
  <si>
    <t>阿蘇市一の宮町宮地３０７５</t>
  </si>
  <si>
    <t>阿蘇郡西原村河原１２３９－１</t>
  </si>
  <si>
    <t>阿蘇郡南阿蘇村河陰字下駄原３２０８－１他６筆</t>
  </si>
  <si>
    <t>阿蘇郡南小国町満願寺字黒川６７５５－１他４筆</t>
  </si>
  <si>
    <t>阿蘇郡南小国町大字満願寺飛瀬２８２０番地</t>
  </si>
  <si>
    <t>阿蘇郡南阿蘇村大字河陽５５７９番地３</t>
  </si>
  <si>
    <t>阿蘇市黒川９７４番地の７</t>
  </si>
  <si>
    <t>阿蘇郡南阿蘇村大字両併１２８３－３</t>
  </si>
  <si>
    <t>阿蘇郡南阿蘇村河陽字葛原５５４０－２</t>
  </si>
  <si>
    <t>阿蘇郡西原村大字小森６１８－８</t>
  </si>
  <si>
    <t>阿蘇市竹原４６２</t>
  </si>
  <si>
    <t>阿蘇市一の宮町中通１６７４</t>
  </si>
  <si>
    <t>阿蘇郡南小国町中原４１９０－１</t>
  </si>
  <si>
    <t>阿蘇市一の宮町宮地１６６－１</t>
  </si>
  <si>
    <t>阿蘇郡高森町上色見２６３９</t>
  </si>
  <si>
    <t>阿蘇市内牧３６３</t>
  </si>
  <si>
    <t>阿蘇市一の宮町宮地３１０１番地</t>
  </si>
  <si>
    <t>阿蘇市赤水７６７</t>
  </si>
  <si>
    <t>阿蘇郡高森町色見老良原２３０３ー１</t>
  </si>
  <si>
    <t>阿蘇郡西原村布田６７９－５</t>
  </si>
  <si>
    <t>阿蘇郡小国町西里２０５３－２０４</t>
  </si>
  <si>
    <t>阿蘇市役犬原１３２０－５</t>
  </si>
  <si>
    <t>阿蘇郡小国町宮原２８４３－１</t>
  </si>
  <si>
    <t>阿蘇市西湯浦松尾１４５２（熊本４６　に　６７９８）</t>
  </si>
  <si>
    <t>熊本県阿蘇市黒流４４５－２</t>
  </si>
  <si>
    <t>熊本県阿蘇郡南阿蘇村久石２９２１－２</t>
  </si>
  <si>
    <t>熊本県阿蘇郡西原村宮山１７３１－１２</t>
  </si>
  <si>
    <t>阿蘇市内牧２６４</t>
  </si>
  <si>
    <t>熊本県阿蘇郡西原村小森２７３６－１</t>
  </si>
  <si>
    <t>熊本県阿蘇郡西原村小森2752-1-2</t>
  </si>
  <si>
    <t>熊本県阿蘇郡南小国町満願寺１５７８</t>
  </si>
  <si>
    <t>阿蘇郡高森町高森１５７７番地</t>
  </si>
  <si>
    <t>熊本県阿蘇郡南阿蘇村河陽5579番地1阿蘇ファームランド阿蘇オルゴール館内</t>
  </si>
  <si>
    <t>阿蘇郡西原村布田化粧塚８５２</t>
  </si>
  <si>
    <t>阿蘇郡南阿蘇村一関７８５－３</t>
  </si>
  <si>
    <t>阿蘇郡南阿蘇村大字両併１２８３番地３</t>
  </si>
  <si>
    <t>熊本県阿蘇市小里９４－３</t>
  </si>
  <si>
    <t>阿蘇市今町４０７番地２</t>
  </si>
  <si>
    <t>熊本県阿蘇郡小国町北里１４１４</t>
  </si>
  <si>
    <t>阿蘇郡小国町大字宮原１８６５－２</t>
  </si>
  <si>
    <t>阿蘇郡高森町大字高森３０１４</t>
  </si>
  <si>
    <t>阿蘇郡高森町大字高森３０１６</t>
  </si>
  <si>
    <t>阿蘇郡南小国町大字満願寺字蔵迫２８４９番地１</t>
  </si>
  <si>
    <t>阿蘇市内牧２３５</t>
  </si>
  <si>
    <t>熊本県阿蘇市西町７２５</t>
  </si>
  <si>
    <t>阿蘇郡南小国町赤馬場１８３－４</t>
  </si>
  <si>
    <t>阿蘇市小里７９２</t>
  </si>
  <si>
    <t>阿蘇郡南阿蘇村河陽５５７９－３</t>
  </si>
  <si>
    <t>熊本県阿蘇郡南阿蘇村久石２７７４－１</t>
  </si>
  <si>
    <t>阿蘇市一の宮町宮地２６３９－１１</t>
  </si>
  <si>
    <t>阿蘇郡小国町宮原１８５１</t>
  </si>
  <si>
    <t>阿蘇市波野大字小地野１１２７</t>
  </si>
  <si>
    <t>阿蘇郡南阿蘇村久石２７７４－１</t>
  </si>
  <si>
    <t>阿蘇市三久保７７４</t>
  </si>
  <si>
    <t>阿蘇市赤水８１０－１２</t>
  </si>
  <si>
    <t>阿蘇市内牧２６０</t>
  </si>
  <si>
    <t>阿蘇郡南阿蘇村河陰４４５１</t>
  </si>
  <si>
    <t>熊本県阿蘇郡小国町上田１４４６</t>
  </si>
  <si>
    <t>熊本県阿蘇郡南阿蘇村久石１－１０１</t>
  </si>
  <si>
    <t>熊本県阿蘇市一の宮町宮地１８４９－１</t>
  </si>
  <si>
    <t>熊本県阿蘇郡小国町西里３２２３ー２０</t>
  </si>
  <si>
    <t>熊本県阿蘇郡南阿蘇村久石２１９７</t>
  </si>
  <si>
    <t>熊本県阿蘇市乙姫２１６－３</t>
  </si>
  <si>
    <t>熊本県阿蘇市黒川山下無番地阿蘇駅構内</t>
  </si>
  <si>
    <t>熊本県阿蘇市一の宮町宮地４５０７</t>
  </si>
  <si>
    <t>熊本県阿蘇郡南阿蘇村立野１８５ー１</t>
  </si>
  <si>
    <t>熊本県阿蘇郡南阿蘇村大字久石字ニノ長迫２７５２－１</t>
  </si>
  <si>
    <t>熊本県阿蘇郡南阿蘇村吉田５９－６</t>
  </si>
  <si>
    <t>熊本県阿蘇郡産山村田尻３４８－３</t>
  </si>
  <si>
    <t>熊本県阿蘇市波野大字小池野１６０２番地</t>
  </si>
  <si>
    <t>熊本県阿蘇市一の宮町宮地３１８４－２</t>
  </si>
  <si>
    <t>阿蘇郡西原村布田字社司原６７９ー９</t>
  </si>
  <si>
    <t>熊本県阿蘇郡高森町大字高森２１８８番地１</t>
  </si>
  <si>
    <t>熊本県阿蘇市狩尾上山崎７９０－３</t>
  </si>
  <si>
    <t>熊本県阿蘇市一の宮町宮地３８７－５</t>
  </si>
  <si>
    <t>熊本県阿蘇郡南阿蘇村一関１８８９－１</t>
  </si>
  <si>
    <t>熊本県阿蘇郡西原村河原９３６</t>
  </si>
  <si>
    <t>阿蘇郡西原村大字小森２９００－１</t>
  </si>
  <si>
    <t>阿蘇郡西原村大字小森１６６１</t>
  </si>
  <si>
    <t>阿蘇郡南阿蘇村大字久石字ニノ長迫２７５２－１</t>
  </si>
  <si>
    <t>阿蘇郡南小国町大字赤馬場５６８</t>
  </si>
  <si>
    <t>阿蘇郡南阿蘇村河陽４６３５－６</t>
  </si>
  <si>
    <t>阿蘇郡高森町高森１７１８－４</t>
  </si>
  <si>
    <t>阿蘇市一の宮町宮地３０８０</t>
  </si>
  <si>
    <t>阿蘇市一の宮町坂梨５８９－７</t>
  </si>
  <si>
    <t>阿蘇郡高森町大字上色見２８０３</t>
  </si>
  <si>
    <t>阿蘇郡西原村大字小森１８０１の３</t>
  </si>
  <si>
    <t>阿蘇市波野大字小池野１６０２番地</t>
  </si>
  <si>
    <t>阿蘇郡西原村大字布田１０８７番</t>
  </si>
  <si>
    <t>阿蘇市赤水１２４０－２</t>
  </si>
  <si>
    <t>阿蘇郡小国町大字西里２０５３－２０４</t>
  </si>
  <si>
    <t>阿蘇郡小国町宮原１６１３</t>
  </si>
  <si>
    <t>阿蘇郡小国町大字西里２６８９</t>
  </si>
  <si>
    <t>阿蘇郡西原村小森１８０１－４</t>
  </si>
  <si>
    <t>阿蘇市内牧３８５－１</t>
  </si>
  <si>
    <t>阿蘇郡西原村大字小森３２０４番地１</t>
  </si>
  <si>
    <t>阿蘇郡南小国町満願寺７０００－４</t>
  </si>
  <si>
    <t>熊本県阿蘇郡西原村大字小森１８０５番地８</t>
  </si>
  <si>
    <t>阿蘇郡西原村布田６７９－６</t>
  </si>
  <si>
    <t>阿蘇郡西原村大字鳥子南原６１９</t>
  </si>
  <si>
    <t>熊本県阿蘇郡高森町大字高森１５９０－１</t>
  </si>
  <si>
    <t>熊本県阿蘇郡南阿蘇村大字河陽字袋ヶ蔵５５６６番１</t>
  </si>
  <si>
    <t>阿蘇郡小国町西里字坂本２６７６</t>
  </si>
  <si>
    <t>熊本県阿蘇市一の宮町宮地２３２１－５</t>
  </si>
  <si>
    <t>熊本県阿蘇郡南阿蘇村河陽１８８３－１</t>
  </si>
  <si>
    <t>阿蘇郡西原村布田高遊９３９－１</t>
  </si>
  <si>
    <t>阿蘇市内牧２１７</t>
  </si>
  <si>
    <t>熊本県阿蘇郡南小国町大字満願寺6630番地1</t>
  </si>
  <si>
    <t>阿蘇郡南阿蘇村河陽１８８３－１</t>
  </si>
  <si>
    <t>阿蘇郡西原村布田９８７－１１</t>
  </si>
  <si>
    <t>阿蘇郡西原村布田１１７５－８</t>
  </si>
  <si>
    <t>阿蘇郡西原村小森１８０１－３６</t>
  </si>
  <si>
    <t>阿蘇郡南小国町満願寺６７０４</t>
  </si>
  <si>
    <t>阿蘇郡小国町下城３３９７</t>
  </si>
  <si>
    <t>阿蘇郡西原村大字布田１０３５番地７４</t>
  </si>
  <si>
    <t>阿蘇市車帰３６１番地１</t>
  </si>
  <si>
    <t>阿蘇市西湯浦８３６</t>
  </si>
  <si>
    <t>阿蘇郡南阿蘇村中松３８４７－６７</t>
  </si>
  <si>
    <t>阿蘇市内牧２５０－３</t>
  </si>
  <si>
    <t>阿蘇郡南小国町満願寺３１７</t>
  </si>
  <si>
    <t>阿蘇郡小国町北里７６０</t>
  </si>
  <si>
    <t>阿蘇市黒川１２３０</t>
  </si>
  <si>
    <t>阿蘇郡小国町大字下城字滝之上４８０９－１７</t>
  </si>
  <si>
    <t>阿蘇郡小国町大字宮原２８４３－１</t>
  </si>
  <si>
    <t>熊本県阿蘇市一の宮町宮地１９８３－３</t>
  </si>
  <si>
    <t>阿蘇郡南阿蘇村大字河陽５５７９－３</t>
  </si>
  <si>
    <t>阿蘇郡南阿蘇村大字河陽袋ケ蔵５５６６－１</t>
  </si>
  <si>
    <t>阿蘇市西湯浦１４６０</t>
  </si>
  <si>
    <t>阿蘇市狩尾上山崎７９０ー３</t>
  </si>
  <si>
    <t>阿蘇郡小国町下城５４３－１</t>
  </si>
  <si>
    <t>阿蘇郡南阿蘇村吉田２０４４－２</t>
  </si>
  <si>
    <t>阿蘇郡南阿蘇村大字中松２０６５</t>
  </si>
  <si>
    <t>阿蘇郡南阿蘇村中松２０４９－５</t>
  </si>
  <si>
    <t>阿蘇郡小国町上田１８００</t>
  </si>
  <si>
    <t>阿蘇郡小国町宮原９４８－９</t>
  </si>
  <si>
    <t>阿蘇郡南阿蘇村河陽１８０５－２</t>
  </si>
  <si>
    <t>阿蘇郡高森町上色見１３９０番地１</t>
  </si>
  <si>
    <t>阿蘇市波野大字波野字遊雀北向８７２－５</t>
  </si>
  <si>
    <t>阿蘇郡西原村河原字小野３６１５</t>
  </si>
  <si>
    <t>阿蘇郡高森町高森２１３３番地５</t>
  </si>
  <si>
    <t>阿蘇郡南阿蘇村一関１９６０－３</t>
  </si>
  <si>
    <t>阿蘇郡西原村大字小森２１９０－２１３</t>
  </si>
  <si>
    <t>阿蘇市一の宮町宮地１８６３－９大阿蘇プラザ１Ｆ</t>
  </si>
  <si>
    <t>阿蘇郡南阿蘇村久石２００４－１</t>
  </si>
  <si>
    <t>阿蘇市西町南荷内原１００３－３</t>
  </si>
  <si>
    <t>阿蘇市山田１８２７－３</t>
  </si>
  <si>
    <t>阿蘇郡南小国町満願寺西黒川６４９３－１９</t>
  </si>
  <si>
    <t>阿蘇郡南小国町満願寺字火焼輪知６３５１－１他</t>
  </si>
  <si>
    <t>阿蘇郡高森町中２８８５番地</t>
  </si>
  <si>
    <t>阿蘇郡南阿蘇村河陽２０６２</t>
  </si>
  <si>
    <t>熊本県阿蘇郡高森町大字高森2195-10</t>
  </si>
  <si>
    <t>阿蘇市赤水１９３０－１阿蘇火山博物館内</t>
  </si>
  <si>
    <t>阿蘇郡南阿蘇村河陰２６６－２</t>
  </si>
  <si>
    <t>阿蘇郡南阿蘇村河陰５４６－４</t>
  </si>
  <si>
    <t>阿蘇郡小国町北里１８００番地の４５</t>
  </si>
  <si>
    <t>阿蘇郡西原村鳥子３４１５</t>
  </si>
  <si>
    <t>阿蘇郡西原村鳥子２６０９</t>
  </si>
  <si>
    <t>阿蘇郡西原村河原８５５－１</t>
  </si>
  <si>
    <t>阿蘇市蔵原向田８３２－１</t>
  </si>
  <si>
    <t>阿蘇郡南小国町満願寺６６９４－１</t>
  </si>
  <si>
    <t>阿蘇郡南阿蘇村一関１２７３－１</t>
  </si>
  <si>
    <t>阿蘇郡西原村小森４３９</t>
  </si>
  <si>
    <t>阿蘇郡小国町宮原２１０－１</t>
  </si>
  <si>
    <t>阿蘇郡南阿蘇村立野１５０２番地</t>
  </si>
  <si>
    <t>阿蘇市西湯浦１２３４－１</t>
  </si>
  <si>
    <t>阿蘇郡南阿蘇村白川２０５１</t>
  </si>
  <si>
    <t>阿蘇市一の宮町荻の草１０７－１</t>
  </si>
  <si>
    <t>阿蘇市黒川１５９５番地７号</t>
  </si>
  <si>
    <t>阿蘇郡南小国町大字満願寺１９９３</t>
  </si>
  <si>
    <t>阿蘇郡南小国町赤馬場１９３８－１１</t>
  </si>
  <si>
    <t>阿蘇郡南小国町大字満願寺６６１８</t>
  </si>
  <si>
    <t>阿蘇市内牧２５５－１２</t>
  </si>
  <si>
    <t>阿蘇市内牧１６の１</t>
  </si>
  <si>
    <t>阿蘇市波野大字波野２３９０</t>
  </si>
  <si>
    <t>阿蘇郡南小国町大字赤馬場１２８３－１</t>
  </si>
  <si>
    <t>阿蘇郡南小国町満願寺６３９２－２</t>
  </si>
  <si>
    <t>阿蘇郡南小国町中原８４６番地３</t>
  </si>
  <si>
    <t>阿蘇郡南阿蘇村河陰５２６２－６６</t>
  </si>
  <si>
    <t>熊本県阿蘇郡西原村大字鳥子字講米畑３５８－１１</t>
  </si>
  <si>
    <t>阿蘇郡南阿蘇村下野４９７－３</t>
  </si>
  <si>
    <t>阿蘇郡小国町下城２１８</t>
  </si>
  <si>
    <t>阿蘇郡久木野村河陰３５８－６</t>
  </si>
  <si>
    <t>阿蘇郡小国町北里３７１番地の１</t>
  </si>
  <si>
    <t>阿蘇郡南小国町赤馬場４３２８－１</t>
  </si>
  <si>
    <t>阿蘇市一の宮町宮地４５５５－２７</t>
  </si>
  <si>
    <t>阿蘇市一の宮町大字手野中園１６４２番地</t>
  </si>
  <si>
    <t>阿蘇市一の宮町宮地２２６９番地２</t>
  </si>
  <si>
    <t>阿蘇郡南阿蘇村吉田東区南町４９の１２</t>
  </si>
  <si>
    <t>阿蘇郡南阿蘇村白川１８００－１</t>
  </si>
  <si>
    <t>阿蘇郡南阿蘇村河陽５５４２－１</t>
  </si>
  <si>
    <t>阿蘇郡南阿蘇村長野１８番地２</t>
  </si>
  <si>
    <t>阿蘇郡南阿蘇村大字久石２８３９番地３</t>
  </si>
  <si>
    <t>阿蘇郡西原村宮山１６４２－１</t>
  </si>
  <si>
    <t>阿蘇郡南阿蘇村河陰５２６２－３５</t>
  </si>
  <si>
    <t>熊本県阿蘇郡南阿蘇村河陰5262-63</t>
  </si>
  <si>
    <t>阿蘇郡西原村大字宮山１８２番地</t>
  </si>
  <si>
    <t>阿蘇郡高森町高森１９７８－１</t>
  </si>
  <si>
    <t>阿蘇郡南小国町満願寺６３３８ー１５５</t>
  </si>
  <si>
    <t>阿蘇郡西原村布田９９６－１０</t>
  </si>
  <si>
    <t>阿蘇郡高森町高森１６１４－３高森観光交流センター内</t>
  </si>
  <si>
    <t>阿蘇郡高森町高森１３５６</t>
  </si>
  <si>
    <t>阿蘇市車帰２１０－１６</t>
  </si>
  <si>
    <t>阿蘇郡南阿蘇村下野７５４－３</t>
  </si>
  <si>
    <t>阿蘇郡産山村田尻１６４２－３</t>
  </si>
  <si>
    <t>阿蘇郡高森町大字高森２２１６</t>
  </si>
  <si>
    <t>阿蘇郡南阿蘇村久石４６０－１</t>
  </si>
  <si>
    <t>阿蘇郡産山村田尻９６７－２</t>
  </si>
  <si>
    <t>阿蘇郡南小国町満願寺７９０８－１</t>
  </si>
  <si>
    <t>阿蘇郡南阿蘇村一関１８８１－２</t>
  </si>
  <si>
    <t>阿蘇市一の宮町三野６１９</t>
  </si>
  <si>
    <t>阿蘇郡西原村小森１８０１－３０</t>
  </si>
  <si>
    <t>阿蘇市一の宮町宮地３０９２</t>
  </si>
  <si>
    <t>阿蘇市車帰字下道上２１０－２５</t>
  </si>
  <si>
    <t>阿蘇郡西原村河原３４６７</t>
  </si>
  <si>
    <t>阿蘇郡高森町河原３４３６－６</t>
  </si>
  <si>
    <t>阿蘇郡南阿蘇村立野８３５－２</t>
  </si>
  <si>
    <t>阿蘇市的石１４７６－１</t>
  </si>
  <si>
    <t>阿蘇市内牧２３９－２</t>
  </si>
  <si>
    <t>阿蘇市乙姫１９５２－１</t>
  </si>
  <si>
    <t>阿蘇市一の宮町宮地３０９３</t>
  </si>
  <si>
    <t>阿蘇市内牧字中町２１８－５</t>
  </si>
  <si>
    <t>阿蘇郡南阿蘇村河陽５６０１－１６</t>
  </si>
  <si>
    <t>阿蘇郡南阿蘇村白川２０４０番地</t>
  </si>
  <si>
    <t>阿蘇郡西原村河原２２８１</t>
  </si>
  <si>
    <t>阿蘇郡西原村布田高遊１０３５</t>
  </si>
  <si>
    <t>阿蘇市内牧北新井手１０３３－１０</t>
  </si>
  <si>
    <t>阿蘇郡南阿蘇村中松３６０１－１</t>
  </si>
  <si>
    <t>阿蘇郡南阿蘇村大字白川宮の前２１０１の４</t>
  </si>
  <si>
    <t>阿蘇郡南阿蘇村中松４０２５－１</t>
  </si>
  <si>
    <t>阿蘇郡南小国町大字赤馬場１４６番地１</t>
  </si>
  <si>
    <t>阿蘇市乙姫３４３ー１</t>
  </si>
  <si>
    <t>阿蘇市黒川字尾西２１４０</t>
  </si>
  <si>
    <t>阿蘇市内牧北新井手１０１５－１９</t>
  </si>
  <si>
    <t>阿蘇市内牧１０３９－２</t>
  </si>
  <si>
    <t>阿蘇郡南小国町大字満願寺５９５６</t>
  </si>
  <si>
    <t>阿蘇市一の宮町宮地１１５－１</t>
  </si>
  <si>
    <t>阿蘇市西町字土手の内９２７ー３</t>
  </si>
  <si>
    <t>阿蘇郡南小国町満願寺６９９４</t>
  </si>
  <si>
    <t>阿蘇市一の宮町坂梨８６２</t>
  </si>
  <si>
    <t>阿蘇市一の宮町中通２６４０</t>
  </si>
  <si>
    <t>阿蘇郡南阿蘇村大字白川４２３</t>
  </si>
  <si>
    <t>阿蘇郡南小国町赤馬場市原１８９４番地</t>
  </si>
  <si>
    <t>阿蘇郡高森町高森３１９１</t>
  </si>
  <si>
    <t>阿蘇郡西原村布田１０３５－４</t>
  </si>
  <si>
    <t>阿蘇郡南阿蘇村中松３８９８－１</t>
  </si>
  <si>
    <t>阿蘇郡南阿蘇村両併３４９</t>
  </si>
  <si>
    <t>阿蘇郡小国町下城４１７３－１</t>
  </si>
  <si>
    <t>阿蘇郡南阿蘇村大字一関１３０２－１</t>
  </si>
  <si>
    <t>阿蘇郡小国町宮原１７１８番７</t>
  </si>
  <si>
    <t>阿蘇郡小国町黒渕２８７４の６</t>
  </si>
  <si>
    <t>阿蘇市西町９９６番地</t>
  </si>
  <si>
    <t>阿蘇市波野小地野１２０３－５</t>
  </si>
  <si>
    <t>阿蘇市波野大字中江１０</t>
  </si>
  <si>
    <t>阿蘇市小池３７７ー１</t>
  </si>
  <si>
    <t>阿蘇市的石９５８</t>
  </si>
  <si>
    <t>阿蘇市一の宮町宮地４４２９</t>
  </si>
  <si>
    <t>阿蘇郡西原村鳥子字溝米畑３５８－１１</t>
  </si>
  <si>
    <t>阿蘇郡南阿蘇村久石２５５２</t>
  </si>
  <si>
    <t>阿蘇郡南阿蘇村中松３００番地１２</t>
  </si>
  <si>
    <t>阿蘇郡西原村小森３５９０－６</t>
  </si>
  <si>
    <t>阿蘇郡産山村田尻６０９－４</t>
  </si>
  <si>
    <t>阿蘇郡南小国町満願寺３３１１</t>
  </si>
  <si>
    <t>阿蘇市内牧１０３８－１</t>
  </si>
  <si>
    <t>阿蘇郡南阿蘇村河陽５９９６－２</t>
  </si>
  <si>
    <t>阿蘇郡小国町黒渕３１２</t>
  </si>
  <si>
    <t>阿蘇郡西原村小森２０４５</t>
  </si>
  <si>
    <t>阿蘇郡南阿蘇村河陰字午王谷５２９８－１</t>
  </si>
  <si>
    <t>阿蘇市黒川２１６３</t>
  </si>
  <si>
    <t>阿蘇市一の宮町宮地３０９２－２</t>
  </si>
  <si>
    <t>阿蘇郡高森町高森２１３３－２３</t>
  </si>
  <si>
    <t>阿蘇郡南阿蘇村河陽５５８０－１３</t>
  </si>
  <si>
    <t>阿蘇郡南阿蘇村久石４４１１－９</t>
  </si>
  <si>
    <t>阿蘇市一の宮町宮地１９３７</t>
  </si>
  <si>
    <t>阿蘇市内牧２５２－７田代第一ビル２階</t>
  </si>
  <si>
    <t>阿蘇郡西原村小森１８７４</t>
  </si>
  <si>
    <t>阿蘇郡西原村布田１０２６－５</t>
  </si>
  <si>
    <t>福岡８３０　ね　９９９県内一円</t>
  </si>
  <si>
    <t>阿蘇郡南小国町満願寺６２９１番地１</t>
  </si>
  <si>
    <t>阿蘇郡高森町上色見２５８０－４</t>
  </si>
  <si>
    <t>阿蘇市永草２３９１－１５</t>
  </si>
  <si>
    <t>阿蘇郡南小国町赤馬場１７８９－１</t>
  </si>
  <si>
    <t>県内一円北九州１００　す　１４１３</t>
  </si>
  <si>
    <t>阿蘇郡南阿蘇村久石２６７７－５</t>
  </si>
  <si>
    <t>阿蘇郡西原村布田１０３４－２６</t>
  </si>
  <si>
    <t>阿蘇郡高森町上色見２５７８－３</t>
  </si>
  <si>
    <t>阿蘇市一の宮町宮地４１６０番地２</t>
  </si>
  <si>
    <t>阿蘇郡南小国町満願寺北黒川６５５２－２</t>
  </si>
  <si>
    <t>阿蘇郡南阿蘇村大字久石２８１５</t>
  </si>
  <si>
    <t>阿蘇郡南阿蘇村下野１３５－１</t>
  </si>
  <si>
    <t>阿蘇郡西原村鳥子字講米畑３５８－１１</t>
  </si>
  <si>
    <t>阿蘇郡南小国町中原４４７－１</t>
  </si>
  <si>
    <t>阿蘇郡南小国町中原４４７－１　４４７－３</t>
  </si>
  <si>
    <t>阿蘇市内牧２３７</t>
  </si>
  <si>
    <t>阿蘇郡高森町色見２４０８－１</t>
  </si>
  <si>
    <t>阿蘇郡小国町大字西里字麻生鶴2053番437</t>
  </si>
  <si>
    <t>阿蘇郡小国町北里４２９－２</t>
  </si>
  <si>
    <t>阿蘇郡南小国町大字満願寺５０</t>
  </si>
  <si>
    <t>阿蘇市車帰３５８</t>
  </si>
  <si>
    <t>阿蘇市黒川１０７６</t>
  </si>
  <si>
    <t>阿蘇郡産山村産山２２３６</t>
  </si>
  <si>
    <t>阿蘇郡小国町西里２２４１ー６</t>
  </si>
  <si>
    <t>阿蘇郡小国町宮原２２９２－４</t>
  </si>
  <si>
    <t>阿蘇市一の宮町宮地３０７９</t>
  </si>
  <si>
    <t>阿蘇郡産山村大字田尻字東小坪４４０－４４</t>
  </si>
  <si>
    <t>阿蘇市一の宮町宮地１８７０番地Ｇｒｅｅｎシャワー　１－Ｂ号室</t>
  </si>
  <si>
    <t>阿蘇郡南小国町大字中原４１９０ー１</t>
  </si>
  <si>
    <t>阿蘇郡南小国町中原１４－２</t>
  </si>
  <si>
    <t>阿蘇郡小国町宮原２９１１</t>
  </si>
  <si>
    <t>阿蘇郡産山村山鹿２４８５</t>
  </si>
  <si>
    <t>阿蘇市狩尾４９６</t>
  </si>
  <si>
    <t>阿蘇郡小国町北里３２２３－１７</t>
  </si>
  <si>
    <t>阿蘇郡産山村田尻１４－１</t>
  </si>
  <si>
    <t>阿蘇郡南小国町満願寺５１１３</t>
  </si>
  <si>
    <t>阿蘇郡産山村大字大利５８５番地</t>
  </si>
  <si>
    <t>阿蘇郡南小国町大字満願寺５９２５</t>
  </si>
  <si>
    <t>阿蘇市赤水蛇尾１６００番地３</t>
  </si>
  <si>
    <t>阿蘇郡小国町宮原２３３１番地</t>
  </si>
  <si>
    <t>熊本県阿蘇郡小国町大字宮原字下湯原１７９９</t>
  </si>
  <si>
    <t>阿蘇市黒川１３６５番地</t>
  </si>
  <si>
    <t>阿蘇郡小国町大字宮原１９７３－１－２</t>
  </si>
  <si>
    <t>阿蘇郡南小国町満願寺２３１９</t>
  </si>
  <si>
    <t>阿蘇市永草２０８９</t>
  </si>
  <si>
    <t>阿蘇郡南小国町満願寺６５９４－３</t>
  </si>
  <si>
    <t>阿蘇郡南小国町満願寺北黒川６５９２－２</t>
  </si>
  <si>
    <t>阿蘇郡小国町宮原１６２８</t>
  </si>
  <si>
    <t>阿蘇郡南阿蘇村河陰３００７番地</t>
  </si>
  <si>
    <t>阿蘇郡西原村河原３４６０</t>
  </si>
  <si>
    <t>阿蘇郡南阿蘇村両併２４０８－５</t>
  </si>
  <si>
    <t>阿蘇郡西原村大字小森１１１３</t>
  </si>
  <si>
    <t>阿蘇郡高森町野尻７１１－１</t>
  </si>
  <si>
    <t>阿蘇郡南阿蘇村白川２０９６－１</t>
  </si>
  <si>
    <t>阿蘇郡南阿蘇村白川１８１０</t>
  </si>
  <si>
    <t>阿蘇郡西原村小森３２６４</t>
  </si>
  <si>
    <t>阿蘇郡高森町大字高森２１６４番地</t>
  </si>
  <si>
    <t>阿蘇郡西原村河原藤水３９４４－１</t>
  </si>
  <si>
    <t>阿蘇郡産山村田尻１２１３</t>
  </si>
  <si>
    <t>阿蘇郡南阿蘇村一関４３８</t>
  </si>
  <si>
    <t>阿蘇市波野大字中江９６</t>
  </si>
  <si>
    <t>阿蘇郡南阿蘇村立野字吉村１５７１－１</t>
  </si>
  <si>
    <t>阿蘇郡高森町大字高森３２１９</t>
  </si>
  <si>
    <t>阿蘇市波野大字小地野１６０２番地</t>
  </si>
  <si>
    <t>阿蘇郡小国町宮原1734番地の4</t>
  </si>
  <si>
    <t>阿蘇郡南小国町赤馬場２９０８－１</t>
  </si>
  <si>
    <t>阿蘇郡西原村布田１０２６－３</t>
  </si>
  <si>
    <t>阿蘇郡小国町宮原１４９６</t>
  </si>
  <si>
    <t>阿蘇市一の宮町宮地１８６１</t>
  </si>
  <si>
    <t>熊本県阿蘇市一の宮町宮地１８６１</t>
  </si>
  <si>
    <t>阿蘇郡南阿蘇村両併２３８５番地</t>
  </si>
  <si>
    <t>阿蘇郡小国町西里3223-28</t>
  </si>
  <si>
    <t>阿蘇郡南阿蘇村河陽１８９５番地１</t>
  </si>
  <si>
    <t>阿蘇郡南阿蘇村大字河陽５５８０－１</t>
  </si>
  <si>
    <t>阿蘇郡南小国町大字満願寺５７２５番地の１</t>
  </si>
  <si>
    <t>阿蘇郡高森町大字色見１２７４－１</t>
  </si>
  <si>
    <t>阿蘇郡小国町上田１７３８</t>
  </si>
  <si>
    <t>阿蘇市内牧252-3</t>
  </si>
  <si>
    <t>阿蘇市黒川2124</t>
  </si>
  <si>
    <t>阿蘇郡産山村産山2101</t>
  </si>
  <si>
    <t>阿蘇郡高森町高森１６１４－３</t>
  </si>
  <si>
    <t>阿蘇市一の宮町中通６４０－１</t>
  </si>
  <si>
    <t>阿蘇市乙姫２０８３－１１７</t>
  </si>
  <si>
    <t>阿蘇郡西原村小森１５５１－１</t>
  </si>
  <si>
    <t>阿蘇市内牧字中町１４８－３</t>
  </si>
  <si>
    <t>阿蘇市一の宮町宮地２２７６－３</t>
  </si>
  <si>
    <t>阿蘇郡南阿蘇村河陽５５７９番地３</t>
  </si>
  <si>
    <t>阿蘇郡南阿蘇村大字一関字徳力１４７１－２</t>
  </si>
  <si>
    <t>阿蘇郡産山村田尻５８１－２</t>
  </si>
  <si>
    <t>阿蘇郡西原村河原２３９６－１</t>
  </si>
  <si>
    <t>阿蘇郡高森町高森１６２３－１２</t>
  </si>
  <si>
    <t>阿蘇市波野大字小地野１１４３－２</t>
  </si>
  <si>
    <t>阿蘇市竹原４７５</t>
  </si>
  <si>
    <t>阿蘇市西町５３０</t>
  </si>
  <si>
    <t>阿蘇郡小国町上田荒倉８６９</t>
  </si>
  <si>
    <t>阿蘇郡小国町下城１７７６</t>
  </si>
  <si>
    <t>阿蘇郡南阿蘇村河陽３４４０－４</t>
  </si>
  <si>
    <t>阿蘇市西町８８５</t>
  </si>
  <si>
    <t>阿蘇市内牧２１９－３</t>
  </si>
  <si>
    <t>県内一円（熊本４８０そ３８－９２）</t>
  </si>
  <si>
    <t>阿蘇郡小国町宮原１７１３－２</t>
  </si>
  <si>
    <t>阿蘇市乙姫２１３２－５６</t>
  </si>
  <si>
    <t>阿蘇市赤水１６００－３</t>
  </si>
  <si>
    <t>阿蘇郡高森町色見字老良原２３０６－３</t>
  </si>
  <si>
    <t>阿蘇郡南阿蘇村一関字松山１８７３</t>
  </si>
  <si>
    <t>阿蘇郡南阿蘇村河陽３７４７－２</t>
  </si>
  <si>
    <t>阿蘇郡小国町宮原字若宮２８４３－１</t>
  </si>
  <si>
    <t>阿蘇市小倉１０１０番地</t>
  </si>
  <si>
    <t>阿蘇郡産山村産山下栖原３８４</t>
  </si>
  <si>
    <t>阿蘇市西町字西瀬戸口８４９－１</t>
  </si>
  <si>
    <t>阿蘇郡産山村山鹿６１１－１</t>
  </si>
  <si>
    <t>阿蘇郡南小国町満願寺６３７５ー２</t>
  </si>
  <si>
    <t>阿蘇郡南小国町満願寺小葉瀬７００８</t>
  </si>
  <si>
    <t>阿蘇郡小国町黒渕４１０１</t>
  </si>
  <si>
    <t>阿蘇郡産山村大字山鹿２１０７－１</t>
  </si>
  <si>
    <t>阿蘇郡南小国町大字赤馬場字杉田１７８６－１</t>
  </si>
  <si>
    <t>阿蘇郡南小国町満願寺北黒川６６００－１</t>
  </si>
  <si>
    <t>阿蘇郡南阿蘇村大字白川２２４－５</t>
  </si>
  <si>
    <t>阿蘇郡南阿蘇村中松字中車鶴３９１８－１</t>
  </si>
  <si>
    <t>阿蘇郡南小国町大字赤馬場１０１－１</t>
  </si>
  <si>
    <t>阿蘇市永草１５２７</t>
  </si>
  <si>
    <t>阿蘇郡南阿蘇村一関１２４７</t>
  </si>
  <si>
    <t>阿蘇市一の宮町手野３６５</t>
  </si>
  <si>
    <t>阿蘇市一の宮町手野８９３－２</t>
  </si>
  <si>
    <t>阿蘇郡西原村小森字大峯９６７</t>
  </si>
  <si>
    <t>阿蘇郡高森町大字高森２１０９－１ダイレックス高森店内</t>
  </si>
  <si>
    <t>阿蘇郡高森町野尻１８８８</t>
  </si>
  <si>
    <t>阿蘇市一の宮町中通６３５－２</t>
  </si>
  <si>
    <t>阿蘇市一の宮町宮地２２１１－４</t>
  </si>
  <si>
    <t>阿蘇郡西原村小森２１１５－３</t>
  </si>
  <si>
    <t>阿蘇市内牧２１８ー６</t>
  </si>
  <si>
    <t>阿蘇市一の宮町坂梨３００１</t>
  </si>
  <si>
    <t>阿蘇郡南阿蘇村河陰３５３２－５</t>
  </si>
  <si>
    <t>阿蘇郡南阿蘇村大字中松字上車鶴３８９０－４</t>
  </si>
  <si>
    <t>阿蘇郡南阿蘇村大字河陽４５３０</t>
  </si>
  <si>
    <t>阿蘇郡西原村１８０１－１８グリーン西原１０１号</t>
  </si>
  <si>
    <t>阿蘇市赤水７５２の１</t>
  </si>
  <si>
    <t>県内一円大分８００す４０７２</t>
  </si>
  <si>
    <t>阿蘇郡南阿蘇村河陰３３６８番地</t>
  </si>
  <si>
    <t>阿蘇郡南阿蘇村久石３６６５－１２</t>
  </si>
  <si>
    <t>阿蘇郡西原村小森字桑鶴２１９０－２９</t>
  </si>
  <si>
    <t>阿蘇郡西原村布田１９７４</t>
  </si>
  <si>
    <t>阿蘇郡小国町宮原１７５４－１４</t>
  </si>
  <si>
    <t>阿蘇郡小国町大字宮原１７５４－１４</t>
  </si>
  <si>
    <t>阿蘇郡蘇陽町上色見１３８８－１</t>
  </si>
  <si>
    <t>阿蘇郡小国町宮原１７５０－１</t>
  </si>
  <si>
    <t>阿蘇郡小国町大字宮原２２９５－１</t>
  </si>
  <si>
    <t>阿蘇郡小国町宮原２３２２－１</t>
  </si>
  <si>
    <t>阿蘇郡南阿蘇村下野字山田１４７－２５</t>
  </si>
  <si>
    <t>阿蘇郡西原村布田１０２５－３</t>
  </si>
  <si>
    <t>阿蘇市内牧３６５番地</t>
  </si>
  <si>
    <t>阿蘇郡南阿蘇村中松３４２</t>
  </si>
  <si>
    <t>熊本県阿蘇市一の宮町宮地１６２番地</t>
  </si>
  <si>
    <t>阿蘇郡西原村布田１１６９－８</t>
  </si>
  <si>
    <t>阿蘇郡南小国町満願寺７７７６</t>
  </si>
  <si>
    <t>阿蘇市一の宮町宮地３０９２番地２</t>
  </si>
  <si>
    <t>阿蘇郡一の宮町宮地3092番地2</t>
  </si>
  <si>
    <t>阿蘇市一の宮町宮地南油町４４５３－２</t>
  </si>
  <si>
    <t>阿蘇郡南阿蘇村立野８０９</t>
  </si>
  <si>
    <t>阿蘇郡高森町大字高森１２６６</t>
  </si>
  <si>
    <t>阿蘇郡南阿蘇村河陰１３５０－６</t>
  </si>
  <si>
    <t>阿蘇市一の宮町宮地５８７２－５</t>
  </si>
  <si>
    <t>阿蘇市内牧３３７</t>
  </si>
  <si>
    <t>阿蘇市永草２５６２－８</t>
  </si>
  <si>
    <t>阿蘇郡小国町下城２２９－２</t>
  </si>
  <si>
    <t>阿蘇郡高森町高森１１０６－２</t>
  </si>
  <si>
    <t>阿蘇郡南阿蘇村久石２８４８－１</t>
  </si>
  <si>
    <t>阿蘇市黒川１２１４－２</t>
  </si>
  <si>
    <t>阿蘇市内牧２４０－２</t>
  </si>
  <si>
    <t>阿蘇郡小国町宮原２３２２の１</t>
  </si>
  <si>
    <t>阿蘇郡南阿蘇村河陰３６１７－７</t>
  </si>
  <si>
    <t>阿蘇市内牧２５２－５</t>
  </si>
  <si>
    <t>阿蘇市乙姫１５０６</t>
  </si>
  <si>
    <t>阿蘇郡小国町宮原２６５７</t>
  </si>
  <si>
    <t>阿蘇郡小国町宮原１２１</t>
  </si>
  <si>
    <t>阿蘇市乙姫２１３２－１３３</t>
  </si>
  <si>
    <t>阿蘇市内牧１２８７</t>
  </si>
  <si>
    <t>阿蘇市一の宮町坂梨３０３０－２</t>
  </si>
  <si>
    <t>阿蘇市黒川１０９５</t>
  </si>
  <si>
    <t>阿蘇市内牧２５０－４</t>
  </si>
  <si>
    <t>阿蘇市西町５３０番地</t>
  </si>
  <si>
    <t>阿蘇市黒川２７８</t>
  </si>
  <si>
    <t>阿蘇郡南阿蘇村河陰３５３２－２０</t>
  </si>
  <si>
    <t>阿蘇郡南阿蘇村河陰３７１７－１</t>
  </si>
  <si>
    <t>阿蘇郡西原村布田１０３５－７４</t>
  </si>
  <si>
    <t>阿蘇郡南阿蘇村河陰４３４－１</t>
  </si>
  <si>
    <t>阿蘇郡西原村小森２１９０－２０３</t>
  </si>
  <si>
    <t>阿蘇市的石字端辺７７５－３２</t>
  </si>
  <si>
    <t>阿蘇郡高森町大字高森３０９５－３</t>
  </si>
  <si>
    <t>阿蘇郡小国町宮原１７３３－１５</t>
  </si>
  <si>
    <t>阿蘇市波野大字小地野１６０２</t>
  </si>
  <si>
    <t>阿蘇市黒川１４４０－１</t>
  </si>
  <si>
    <t>阿蘇郡高森町高森１２３１</t>
  </si>
  <si>
    <t>阿蘇市黒川１５２０－１</t>
  </si>
  <si>
    <t>阿蘇郡小国町大字宮原１７３４－２</t>
  </si>
  <si>
    <t>阿蘇市波野大字小地野６６－２</t>
  </si>
  <si>
    <t>阿蘇市波野小地野７</t>
  </si>
  <si>
    <t>阿蘇市一の宮町手野１９７６</t>
  </si>
  <si>
    <t>阿蘇市内牧字村下１５４５－１</t>
  </si>
  <si>
    <t>阿蘇郡南阿蘇村久石２２６０－３</t>
  </si>
  <si>
    <t>阿蘇郡小国町大字宮原１７１６</t>
  </si>
  <si>
    <t>阿蘇郡南小国町満願寺手津７８９６－１</t>
  </si>
  <si>
    <t>阿蘇郡南阿蘇村大字河陽３９８１番１</t>
  </si>
  <si>
    <t>阿蘇郡西原村布田字乾原１０３５－７６</t>
  </si>
  <si>
    <t>阿蘇郡西原村大字布田１１７５－８</t>
  </si>
  <si>
    <t>阿蘇郡西原村大字小森字名ヶ迫鶴８２８－１</t>
  </si>
  <si>
    <t>阿蘇郡西原村布田１００４－４</t>
  </si>
  <si>
    <t>阿蘇郡西原村小森３２６０</t>
  </si>
  <si>
    <t>阿蘇郡西原村大字小森７３５－４</t>
  </si>
  <si>
    <t>阿蘇郡西原村鳥子講米畑３５８－１１</t>
  </si>
  <si>
    <t>阿蘇郡西原村布田１０３４－２５</t>
  </si>
  <si>
    <t>阿蘇郡西原村布田１０３４ー２５</t>
  </si>
  <si>
    <t>阿蘇郡南阿蘇村河陽５１５４</t>
  </si>
  <si>
    <t>阿蘇市西町９９６</t>
  </si>
  <si>
    <t>阿蘇郡西原村小森２１７６－２７</t>
  </si>
  <si>
    <t>阿蘇市山田１８２８－１４</t>
  </si>
  <si>
    <t>阿蘇市内牧２５２－１</t>
  </si>
  <si>
    <t>阿蘇市内牧１２８７県内一円</t>
  </si>
  <si>
    <t>阿蘇郡高森町上色見２６７６</t>
  </si>
  <si>
    <t>熊本県阿蘇市小里７８１番地</t>
  </si>
  <si>
    <t>阿蘇郡南阿蘇村大字白川２０９６－１</t>
  </si>
  <si>
    <t>阿蘇郡南阿蘇村吉田１４６１－１</t>
  </si>
  <si>
    <t>阿蘇郡南阿蘇村中松２７０２</t>
  </si>
  <si>
    <t>阿蘇郡南阿蘇村吉田１３９４</t>
  </si>
  <si>
    <t>阿蘇郡産山村大字田尻２０２</t>
  </si>
  <si>
    <t>阿蘇郡小国町下城３３４４</t>
  </si>
  <si>
    <t>阿蘇郡南小国町満願寺７１３０</t>
  </si>
  <si>
    <t>阿蘇郡南小国町満願寺６６１０</t>
  </si>
  <si>
    <t>阿蘇郡南小国町満願寺字西黒川６４９６</t>
  </si>
  <si>
    <t>阿蘇市内牧２５０－７</t>
  </si>
  <si>
    <t>阿蘇郡産山村田尻４９２－１１</t>
  </si>
  <si>
    <t>阿蘇郡一の宮町宮地２４０２</t>
  </si>
  <si>
    <t>阿蘇郡小国町北里１４３５－３</t>
  </si>
  <si>
    <t>阿蘇郡小国町宮原１７９２－１</t>
  </si>
  <si>
    <t>阿蘇市内牧１１５３－１</t>
  </si>
  <si>
    <t>阿蘇郡西原村鳥子３５８－１１</t>
  </si>
  <si>
    <t>阿蘇郡一の宮町宮地５８３３</t>
  </si>
  <si>
    <t>阿蘇市一の宮町宮地２３９５－１</t>
  </si>
  <si>
    <t>阿蘇市一の宮町坂梨１４００－１</t>
  </si>
  <si>
    <t>阿蘇郡小国町宮原２３３０番地１</t>
  </si>
  <si>
    <t>阿蘇市一の宮町宮地</t>
  </si>
  <si>
    <t>阿蘇郡産山村片俣７７７－４－３</t>
  </si>
  <si>
    <t>阿蘇市小池９番地</t>
  </si>
  <si>
    <t>阿蘇市黒川１２４９</t>
  </si>
  <si>
    <t>阿蘇市一の宮町宮地５８１２</t>
  </si>
  <si>
    <t>阿蘇市内牧１１３７－６</t>
  </si>
  <si>
    <t>阿蘇市西町４７－２</t>
  </si>
  <si>
    <t>阿蘇郡西原村河原２７８</t>
  </si>
  <si>
    <t>阿蘇郡西原村大字小森３５９０－３他２筆</t>
  </si>
  <si>
    <t>阿蘇郡南阿蘇村河陽４４１０－１２</t>
  </si>
  <si>
    <t>阿蘇郡南小国町満願寺４１６８</t>
  </si>
  <si>
    <t>阿蘇郡南阿蘇村一関４３５－１</t>
  </si>
  <si>
    <t>阿蘇郡西原村大字小森２７２８－１</t>
  </si>
  <si>
    <t>阿蘇郡高森町高森３６２８</t>
  </si>
  <si>
    <t>阿蘇郡高森町大字高森３６２８</t>
  </si>
  <si>
    <t>阿蘇市乙姫２０８３－１１３A－００１号</t>
  </si>
  <si>
    <t>阿蘇市永草土枳原１３４７番地</t>
  </si>
  <si>
    <t>阿蘇市永草上枳原１３４７番地</t>
  </si>
  <si>
    <t>阿蘇郡南阿蘇村河陰字室町１３５０－８</t>
  </si>
  <si>
    <t>阿蘇郡高森町高森１６７２</t>
  </si>
  <si>
    <t>阿蘇郡南小国町中原２５０２</t>
  </si>
  <si>
    <t>阿蘇郡南小国町満願寺６６０１－４</t>
  </si>
  <si>
    <t>阿蘇郡南小国町満願寺６５４８</t>
  </si>
  <si>
    <t>阿蘇郡南小国町満願寺字北黒川６５５４</t>
  </si>
  <si>
    <t>阿蘇郡南小国町大字赤馬場２０３１－１</t>
  </si>
  <si>
    <t>阿蘇郡南小国町中原４８番地</t>
  </si>
  <si>
    <t>阿蘇郡南小国町赤馬場５６８</t>
  </si>
  <si>
    <t>阿蘇郡南阿蘇村河陰字岩神３６１３－８</t>
  </si>
  <si>
    <t>阿蘇市内牧１１５９－６</t>
  </si>
  <si>
    <t>阿蘇市一の宮町坂梨１４９７</t>
  </si>
  <si>
    <t>阿蘇市小里３６８－２</t>
  </si>
  <si>
    <t>阿蘇市一の宮町三野２６２</t>
  </si>
  <si>
    <t>阿蘇市波野大字小池野１２２９－３</t>
  </si>
  <si>
    <t>阿蘇郡南阿蘇村河陰３８２７</t>
  </si>
  <si>
    <t>阿蘇市一の宮町手野１５３１－２</t>
  </si>
  <si>
    <t>阿蘇郡南阿蘇村大字河陰４６０７－１</t>
  </si>
  <si>
    <t>阿蘇郡南阿蘇村河陰４４２４</t>
  </si>
  <si>
    <t>阿蘇郡西原村大字小森３５９０－３</t>
  </si>
  <si>
    <t>阿蘇郡小国町大字宮原１６１３</t>
  </si>
  <si>
    <t>阿蘇市内牧２０６</t>
  </si>
  <si>
    <t>阿蘇市黒川字堂床１５３３－１</t>
  </si>
  <si>
    <t>阿蘇郡小国町西里２７１６、２７１７</t>
  </si>
  <si>
    <t>阿蘇郡小国町宮原１６７７</t>
  </si>
  <si>
    <t>阿蘇郡小国町宮原２６５７－３</t>
  </si>
  <si>
    <t>阿蘇郡小国町大字西里３０４４</t>
  </si>
  <si>
    <t>阿蘇郡小国町大字北里３７１番地の１</t>
  </si>
  <si>
    <t>阿蘇市一の宮町三野２３５１番地</t>
  </si>
  <si>
    <t>熊本県阿蘇市黒川１４４０－１</t>
  </si>
  <si>
    <t>阿蘇市西町１１６</t>
  </si>
  <si>
    <t>阿蘇市内牧１２８８－４</t>
  </si>
  <si>
    <t>阿蘇市黒川８１－１</t>
  </si>
  <si>
    <t>阿蘇郡小国町大字上田２２３</t>
  </si>
  <si>
    <t>阿蘇市内牧２３８</t>
  </si>
  <si>
    <t>阿蘇市今町３８８</t>
  </si>
  <si>
    <t>阿蘇市一の宮町宮地２３６１－４</t>
  </si>
  <si>
    <t>阿蘇郡南阿蘇村河陽５１５８－１</t>
  </si>
  <si>
    <t>阿蘇郡西原村大字鳥子２７１０</t>
  </si>
  <si>
    <t>阿蘇郡南阿蘇村一関１９５７－１</t>
  </si>
  <si>
    <t>阿蘇市竹原５６５</t>
  </si>
  <si>
    <t>阿蘇郡南阿蘇村一関２２９８</t>
  </si>
  <si>
    <t>阿蘇郡南阿蘇村大字中松２８５３－１</t>
  </si>
  <si>
    <t>阿蘇郡小国町下城３３３６</t>
  </si>
  <si>
    <t>阿蘇郡南阿蘇村大字河陽字袋ヶ蔵５５６６番１</t>
  </si>
  <si>
    <t>阿蘇郡西原村鳥子３１２－４</t>
  </si>
  <si>
    <t>阿蘇郡南阿蘇村河陽１９２５－１</t>
  </si>
  <si>
    <t>阿蘇市西町３５－１</t>
  </si>
  <si>
    <t>阿蘇市内牧６２８番地</t>
  </si>
  <si>
    <t>阿蘇市跡ケ瀬４２２１</t>
  </si>
  <si>
    <t>阿蘇郡産山村大利３６９－１</t>
  </si>
  <si>
    <t>阿蘇郡産山村田尻２０１－２</t>
  </si>
  <si>
    <t>阿蘇市黒川１６００</t>
  </si>
  <si>
    <t>阿蘇郡南阿蘇村白川２１０１－４</t>
  </si>
  <si>
    <t>阿蘇郡南阿蘇村河陽字上西原２０３８</t>
  </si>
  <si>
    <t>阿蘇郡南小国町大字満願寺５１２９－２</t>
  </si>
  <si>
    <t>阿蘇市内牧９６６</t>
  </si>
  <si>
    <t>阿蘇郡産山村山鹿４６７</t>
  </si>
  <si>
    <t>阿蘇市一の宮町宮地５３８－１</t>
  </si>
  <si>
    <t>阿蘇郡小国町北里１４２６番地</t>
  </si>
  <si>
    <t>阿蘇市一の宮町宮地中通６４０－１</t>
  </si>
  <si>
    <t>阿蘇市内牧２１８－６</t>
  </si>
  <si>
    <t>阿蘇郡高森町高森豆塚２１３３－３</t>
  </si>
  <si>
    <t>阿蘇市乙姫２０５２</t>
  </si>
  <si>
    <t>阿蘇郡高森町津留７００－１</t>
  </si>
  <si>
    <t>阿蘇市乙姫２０５２－３</t>
  </si>
  <si>
    <t>阿蘇郡南阿蘇村久石３８７５－３</t>
  </si>
  <si>
    <t>阿蘇郡小国町宮原１７３４－１８</t>
  </si>
  <si>
    <t>阿蘇郡南小国町赤馬場１２４１－６</t>
  </si>
  <si>
    <t>阿蘇市内牧２７４－２</t>
  </si>
  <si>
    <t>県内一円熊本４８０　を　１２８</t>
  </si>
  <si>
    <t>阿蘇郡南小国町満願寺６６１２番地の１</t>
  </si>
  <si>
    <t>阿蘇郡南阿蘇村河陰４６５０－５</t>
  </si>
  <si>
    <t>阿蘇郡南阿蘇村河陽５９９３－４</t>
  </si>
  <si>
    <t>阿蘇郡西原村布田１７０４－１</t>
  </si>
  <si>
    <t>阿蘇郡南阿蘇村中松大字上車鶴３８８０</t>
  </si>
  <si>
    <t>阿蘇郡高森町上色見２６８２－１</t>
  </si>
  <si>
    <t>阿蘇郡南阿蘇村河陽５０３５</t>
  </si>
  <si>
    <t>阿蘇市黒川１４１５－２</t>
  </si>
  <si>
    <t>阿蘇市黒川１３５１</t>
  </si>
  <si>
    <t>阿蘇郡高森町高森２１３４－６</t>
  </si>
  <si>
    <t>阿蘇郡小国町宮原１５８４－２</t>
  </si>
  <si>
    <t>阿蘇郡南阿蘇村中松１９３４</t>
  </si>
  <si>
    <t>阿蘇郡南阿蘇村河陽５５７９番地１阿蘇ファームランド　阿蘇オルゴール館前</t>
  </si>
  <si>
    <t>阿蘇市一の宮町宮地１９５１番地</t>
  </si>
  <si>
    <t>阿蘇郡西原村小森１８０１－９グリーン西原１０５</t>
  </si>
  <si>
    <t>阿蘇郡南阿蘇村河陰３４８５－１４</t>
  </si>
  <si>
    <t>阿蘇市一の宮町宮地４１３１</t>
  </si>
  <si>
    <t>阿蘇郡南阿蘇村河陰字前川上３４８０番地１</t>
  </si>
  <si>
    <t>阿蘇市竹原５３４－２</t>
  </si>
  <si>
    <t>阿蘇市赤水８２１－４</t>
  </si>
  <si>
    <t>阿蘇市一の宮町宮地１８６３－８</t>
  </si>
  <si>
    <t>阿蘇郡南阿蘇村大字一関１２５９－１</t>
  </si>
  <si>
    <t>阿蘇郡南阿蘇村大字一関１２６０－１</t>
  </si>
  <si>
    <t>阿蘇郡南阿蘇村一関１４７４－１</t>
  </si>
  <si>
    <t>阿蘇郡南阿蘇村立野１５７６</t>
  </si>
  <si>
    <t>阿蘇市蔵原１０５３</t>
  </si>
  <si>
    <t>阿蘇市乙姫２１３８－９</t>
  </si>
  <si>
    <t>阿蘇市乙姫２０４８－２</t>
  </si>
  <si>
    <t>阿蘇市狩尾９２９</t>
  </si>
  <si>
    <t>阿蘇郡小国町宮原２２４０－４</t>
  </si>
  <si>
    <t>阿蘇郡南阿蘇村河陽３８１４－１</t>
  </si>
  <si>
    <t>阿蘇郡産山村田尻７７－１</t>
  </si>
  <si>
    <t>阿蘇市波野大字小池野字南坂の上１３４４－６</t>
  </si>
  <si>
    <t>阿蘇市一の宮町宮地３１８４－２</t>
  </si>
  <si>
    <t>阿蘇市一の宮町宮地２００５－２</t>
  </si>
  <si>
    <t>阿蘇郡南小国町北黒川６５５４</t>
  </si>
  <si>
    <t>阿蘇郡南小国町満願寺６６９７</t>
  </si>
  <si>
    <t>阿蘇郡南小国町大字満願寺５１１３</t>
  </si>
  <si>
    <t>阿蘇郡南小国町赤馬場２３４４</t>
  </si>
  <si>
    <t>阿蘇郡南小国町満願寺字火焼輪智</t>
  </si>
  <si>
    <t>阿蘇市一の宮町宮地２４１９－５</t>
  </si>
  <si>
    <t>阿蘇郡南小国町赤馬場１５６１－１</t>
  </si>
  <si>
    <t>阿蘇市一の宮町坂梨１４３５－１</t>
  </si>
  <si>
    <t>阿蘇市一の宮町宮地１８７６番地２</t>
  </si>
  <si>
    <t>阿蘇郡小国町北里１３０８－６－９</t>
  </si>
  <si>
    <t>阿蘇郡南阿蘇村久石２８３９－５</t>
  </si>
  <si>
    <t>阿蘇郡南阿蘇村中松３５３－１０</t>
  </si>
  <si>
    <t>阿蘇郡西原村小森２１９０－２１３</t>
  </si>
  <si>
    <t>阿蘇市蔵原１１２０－１</t>
  </si>
  <si>
    <t>阿蘇市黒川１２９８－２</t>
  </si>
  <si>
    <t>阿蘇市黒川字山下無番地</t>
  </si>
  <si>
    <t>阿蘇郡南小国町大字満願寺５９３９</t>
  </si>
  <si>
    <t>阿蘇市西町８４５－１</t>
  </si>
  <si>
    <t>阿蘇市蔵原字向田８３２－１</t>
  </si>
  <si>
    <t>阿蘇郡小国町宮原２３００</t>
  </si>
  <si>
    <t>阿蘇市役犬原８７７</t>
  </si>
  <si>
    <t>阿蘇郡西原村宮山１７３０</t>
  </si>
  <si>
    <t>阿蘇市黒川１１７８</t>
  </si>
  <si>
    <t>阿蘇市狩尾１２７３番地１</t>
  </si>
  <si>
    <t>阿蘇市西湯浦１４５２－８８５</t>
  </si>
  <si>
    <t>阿蘇市内牧125番地</t>
  </si>
  <si>
    <t>阿蘇郡南阿蘇村中松下奥戸３３００－１</t>
  </si>
  <si>
    <t>阿蘇郡南阿蘇村立野５４１－８</t>
  </si>
  <si>
    <t>阿蘇市一の宮町宮地５８３３</t>
  </si>
  <si>
    <t>阿蘇市蔵原８３２－１</t>
  </si>
  <si>
    <t>阿蘇市狩尾上山崎７９０－３</t>
  </si>
  <si>
    <t>阿蘇郡南阿蘇村立野１８５－１</t>
  </si>
  <si>
    <t>阿蘇市西町７２５</t>
  </si>
  <si>
    <t>阿蘇郡西原村小森２１３６－２</t>
  </si>
  <si>
    <t>阿蘇郡産山村山鹿２８６</t>
  </si>
  <si>
    <t>阿蘇郡産山村大字産山２４１６</t>
  </si>
  <si>
    <t>阿蘇郡南阿蘇村両併１２４７番地</t>
  </si>
  <si>
    <t>阿蘇市一の宮町中通１１８</t>
  </si>
  <si>
    <t>阿蘇市一の宮町坂梨６１８</t>
  </si>
  <si>
    <t>阿蘇郡南阿蘇村大字白川４５８－１</t>
  </si>
  <si>
    <t>阿蘇郡南阿蘇村河陽５４４９</t>
  </si>
  <si>
    <t>阿蘇市黒川１５５－２</t>
  </si>
  <si>
    <t>阿蘇市波野大字小池野９９４</t>
  </si>
  <si>
    <t>阿蘇市内牧２１８－１－２の附属</t>
  </si>
  <si>
    <t>阿蘇市湯浦７１８－１</t>
  </si>
  <si>
    <t>阿蘇郡南小国町大字満願寺５９３２－２</t>
  </si>
  <si>
    <t>阿蘇郡西原村布田６７９番地１</t>
  </si>
  <si>
    <t>阿蘇郡西原村布田６８２－６</t>
  </si>
  <si>
    <t>阿蘇郡小国町上田４４７１－２</t>
  </si>
  <si>
    <t>阿蘇郡南阿蘇村白川１８２１</t>
  </si>
  <si>
    <t>阿蘇郡小国町宮原２０１５－２０</t>
  </si>
  <si>
    <t>阿蘇郡小国町宮原１９８８－７</t>
  </si>
  <si>
    <t>阿蘇郡小国町北里３１９６</t>
  </si>
  <si>
    <t>阿蘇市内牧１１９７－６</t>
  </si>
  <si>
    <t>阿蘇郡小国町下城３３９７－５</t>
  </si>
  <si>
    <t>阿蘇郡小国町下城４１５３</t>
  </si>
  <si>
    <t>阿蘇郡小国町下城３４７９－５</t>
  </si>
  <si>
    <t>阿蘇郡小国町大字北里天狗松１８００</t>
  </si>
  <si>
    <t>熊本県阿蘇一の宮町４５１８－４</t>
  </si>
  <si>
    <t>熊本県阿蘇郡小国町宮原１４９２－６</t>
  </si>
  <si>
    <t>阿蘇郡小国町黒渕２５０３</t>
  </si>
  <si>
    <t>阿蘇郡小国町宮原３４９０－６</t>
  </si>
  <si>
    <t>阿蘇市一の宮町宮地２４０６</t>
  </si>
  <si>
    <t>阿蘇郡小国町宮原字柿ﾉ木１７４６番２</t>
  </si>
  <si>
    <t>阿蘇郡産山村大字大利６３０</t>
  </si>
  <si>
    <t>阿蘇市永草１５７０－１</t>
  </si>
  <si>
    <t>阿蘇郡南阿蘇村河陽４８９４－１</t>
  </si>
  <si>
    <t>阿蘇郡高森町高森３０９６－３</t>
  </si>
  <si>
    <t>阿蘇郡南阿蘇村下野７９６</t>
  </si>
  <si>
    <t>阿蘇郡高森町高森１６３１</t>
  </si>
  <si>
    <t>阿蘇郡高森町高森１６４５</t>
  </si>
  <si>
    <t>阿蘇郡高森町大字草部１１７０－２</t>
  </si>
  <si>
    <t>阿蘇郡高森町草部大字草部１９６７番地３</t>
  </si>
  <si>
    <t>阿蘇郡高森町高森３０９６－１</t>
  </si>
  <si>
    <t>熊本県阿蘇市蔵原字向田８３２ー１</t>
  </si>
  <si>
    <t>阿蘇市蔵原字向田８３２ー１</t>
  </si>
  <si>
    <t>阿蘇郡南阿蘇村立野２０８－２</t>
  </si>
  <si>
    <t>阿蘇郡小国町大字黒渕字下巣５０３６－２６</t>
  </si>
  <si>
    <t>阿蘇郡高森町大字高森１５３７番地６</t>
  </si>
  <si>
    <t>阿蘇市内牧２５３－１</t>
  </si>
  <si>
    <t>阿蘇郡高森町大字高森２１８８番地１</t>
  </si>
  <si>
    <t>阿蘇郡南阿蘇村久石４２７</t>
  </si>
  <si>
    <t>阿蘇郡南阿蘇村下野９６－１</t>
  </si>
  <si>
    <t>阿蘇郡南阿蘇村立野８４１</t>
  </si>
  <si>
    <t>阿蘇郡小国町西里３３１６－５</t>
  </si>
  <si>
    <t>県内一円　大分１００　す　７１６４</t>
  </si>
  <si>
    <t>阿蘇市内牧２３０</t>
  </si>
  <si>
    <t>阿蘇市一の宮町宮地４６１２</t>
  </si>
  <si>
    <t>阿蘇郡南阿蘇村河陰３４８０－１</t>
  </si>
  <si>
    <t>阿蘇市黒川１４２３－１</t>
  </si>
  <si>
    <t>阿蘇郡高森町高森２３４０－１</t>
  </si>
  <si>
    <t>阿蘇郡南阿蘇村中松２５４３－１</t>
  </si>
  <si>
    <t>阿蘇郡南阿蘇村白川１３３３</t>
  </si>
  <si>
    <t>阿蘇市一の宮町宮地３０５４－２７</t>
  </si>
  <si>
    <t>阿蘇郡南阿蘇村一関５０－５</t>
  </si>
  <si>
    <t>阿蘇市永草２６００－２</t>
  </si>
  <si>
    <t>阿蘇郡産山村産山１４９２</t>
  </si>
  <si>
    <t>阿蘇郡南阿蘇村河陰５２６２－１０１</t>
  </si>
  <si>
    <t>阿蘇郡小国町宮原３０７８－１</t>
  </si>
  <si>
    <t>阿蘇郡高森町大字色見２２９８－４</t>
  </si>
  <si>
    <t>阿蘇市内牧１２９７－４</t>
  </si>
  <si>
    <t>阿蘇市内牧２９４</t>
  </si>
  <si>
    <t>熊本県阿蘇市一の宮町宮地１９８５－２</t>
  </si>
  <si>
    <t>阿蘇郡南阿蘇村河陰３８７６－３</t>
  </si>
  <si>
    <t>阿蘇郡小国町宮原１４４</t>
  </si>
  <si>
    <t>阿蘇郡南阿蘇村大字坂の上３７６５</t>
  </si>
  <si>
    <t>阿蘇郡南阿蘇村河陰４０９－６４</t>
  </si>
  <si>
    <t>阿蘇市一の宮町宮地５２８－１</t>
  </si>
  <si>
    <t>阿蘇郡南阿蘇村白川４４５－１</t>
  </si>
  <si>
    <t>阿蘇市内牧１８６－１</t>
  </si>
  <si>
    <t>阿蘇市内牧１２８８－５</t>
  </si>
  <si>
    <t>阿蘇市乙姫２１３８－１０</t>
  </si>
  <si>
    <t>阿蘇市乙姫２１３８－６</t>
  </si>
  <si>
    <t>阿蘇市黒川１５５６</t>
  </si>
  <si>
    <t>阿蘇市内牧９７３－１</t>
  </si>
  <si>
    <t>阿蘇市黒川１８８４</t>
  </si>
  <si>
    <t>阿蘇郡高森町高森３１７８</t>
  </si>
  <si>
    <t>阿蘇郡高森町高森３０９４</t>
  </si>
  <si>
    <t>阿蘇郡高森町色見８５８</t>
  </si>
  <si>
    <t>阿蘇郡小国町大字北里１５１７－１</t>
  </si>
  <si>
    <t>阿蘇郡高森町高森２８１４</t>
  </si>
  <si>
    <t>阿蘇市一の宮町三野８３２</t>
  </si>
  <si>
    <t>阿蘇郡南小国町満願寺６４３０－１</t>
  </si>
  <si>
    <t>阿蘇郡南小国町大字満願寺６６１８番地</t>
  </si>
  <si>
    <t>熊本県阿蘇郡西原村大字鳥子３１２－３</t>
  </si>
  <si>
    <t>阿蘇郡南小国町大字満願寺３１２</t>
  </si>
  <si>
    <t>阿蘇市草千里ヶ浜２３９１－１５</t>
  </si>
  <si>
    <t>阿蘇郡南阿蘇村大字中松字六地蔵１５６１－１</t>
  </si>
  <si>
    <t>阿蘇郡産山村山鹿４８８－２</t>
  </si>
  <si>
    <t>阿蘇郡南小国町満願寺６０２０－２４</t>
  </si>
  <si>
    <t>阿蘇市乙姫１９５２－１８</t>
  </si>
  <si>
    <t>阿蘇郡南小国町赤馬場３２３０－１</t>
  </si>
  <si>
    <t>阿蘇郡南阿蘇村大字河陰４３４－１</t>
  </si>
  <si>
    <t>阿蘇市一の宮町宮地６１２９－８</t>
  </si>
  <si>
    <t>阿蘇郡南小国町大字満願寺７９１０－１</t>
  </si>
  <si>
    <t>阿蘇郡南小国町満願寺５９５９－１</t>
  </si>
  <si>
    <t>阿蘇郡南小国町満願寺６９５３</t>
  </si>
  <si>
    <t>阿蘇郡南小国町満願寺６６９０</t>
  </si>
  <si>
    <t>阿蘇市一の宮町手野９５８</t>
  </si>
  <si>
    <t>阿蘇市乙姫２１３８－４</t>
  </si>
  <si>
    <t>阿蘇郡小国町下城４１７９</t>
  </si>
  <si>
    <t>阿蘇郡南小国町満願寺５８５２、５８５３－１、５８５３－２</t>
  </si>
  <si>
    <t>阿蘇郡南阿蘇村河陰５３０４－１</t>
  </si>
  <si>
    <t>阿蘇市内牧２３５番地</t>
  </si>
  <si>
    <t>阿蘇市一の宮町宮地３０９４</t>
  </si>
  <si>
    <t>阿蘇郡西原村鳥子３１２－９</t>
  </si>
  <si>
    <t>阿蘇市黒川１４８５－１</t>
  </si>
  <si>
    <t>県内一円熊本８８３　い　３９６３</t>
  </si>
  <si>
    <t>阿蘇郡小国町宮原字柏田１４９３－３</t>
  </si>
  <si>
    <t>阿蘇郡小国町大字宮原１４６１番地４</t>
  </si>
  <si>
    <t>阿蘇市一の宮町宮地２２７４－４</t>
  </si>
  <si>
    <t>阿蘇郡小国町宮原１７３４－５</t>
  </si>
  <si>
    <t>阿蘇郡小国町大字下城７０－３</t>
  </si>
  <si>
    <t>阿蘇郡小国町下城７０－３</t>
  </si>
  <si>
    <t>県内一円熊本４８０　に　１８</t>
  </si>
  <si>
    <t>阿蘇市内牧３６５</t>
  </si>
  <si>
    <t>阿蘇郡南阿蘇村吉田４８－３</t>
  </si>
  <si>
    <t>阿蘇郡小国町上田２００４－２</t>
  </si>
  <si>
    <t>阿蘇市内牧１２０８番地</t>
  </si>
  <si>
    <t>阿蘇郡高森町高森字豆塚前２０７８－１</t>
  </si>
  <si>
    <t>熊本県阿蘇市小里字小無田６８６番</t>
  </si>
  <si>
    <t>阿蘇市一の宮町三野２４４－１</t>
  </si>
  <si>
    <t>県内一円福岡８００せ７５９７</t>
  </si>
  <si>
    <t>阿蘇市黒川１２６６</t>
  </si>
  <si>
    <t>阿蘇郡高森町河原３５６２</t>
  </si>
  <si>
    <t>阿蘇郡西原村布田１３３０－１</t>
  </si>
  <si>
    <t>阿蘇郡南阿蘇村大字白川２０４０</t>
  </si>
  <si>
    <t>阿蘇市内牧２１９－２</t>
  </si>
  <si>
    <t>阿蘇郡南小国町満願寺５６４４</t>
  </si>
  <si>
    <t>阿蘇市一の宮町宮地４７１８</t>
  </si>
  <si>
    <t>阿蘇郡南小国町満願寺６６００－２２階</t>
  </si>
  <si>
    <t>阿蘇郡産山村大字山鹿２１００－３</t>
  </si>
  <si>
    <t>阿蘇市一の宮町宮地４５４０－６</t>
  </si>
  <si>
    <t>阿蘇市小野田１６４６</t>
  </si>
  <si>
    <t>阿蘇郡産山村大字山鹿５６４番地</t>
  </si>
  <si>
    <t>阿蘇郡小国町満願寺小葉瀬７０５８－９</t>
  </si>
  <si>
    <t>阿蘇市内牧１０９２－１</t>
  </si>
  <si>
    <t>阿蘇郡南小国町大字満願寺６５９０－９</t>
  </si>
  <si>
    <t>阿蘇郡南小国町満願寺５６２１－７</t>
  </si>
  <si>
    <t>阿蘇市黒川天神尾１５９５番地１号</t>
  </si>
  <si>
    <t>阿蘇郡西原村大字布田字乾原１０３５－７６</t>
  </si>
  <si>
    <t>阿蘇市一の宮町宮地５９７７－７３</t>
  </si>
  <si>
    <t>阿蘇市一の宮町宮地２３１１－５</t>
  </si>
  <si>
    <t>阿蘇郡小国町宮原２２４４</t>
  </si>
  <si>
    <t>阿蘇郡南阿蘇村久石１３５９－１</t>
  </si>
  <si>
    <t>阿蘇市内牧１１６４－２</t>
  </si>
  <si>
    <t>阿蘇市内牧２４６</t>
  </si>
  <si>
    <t>阿蘇市黒川１５１９</t>
  </si>
  <si>
    <t>阿蘇市内牧南新井手９１１－２</t>
  </si>
  <si>
    <t>阿蘇市乙姫２１３８－１３</t>
  </si>
  <si>
    <t>阿蘇市一の宮町宮地４７１７番地の１</t>
  </si>
  <si>
    <t>阿蘇市一の宮町宮地１８６３－１４</t>
  </si>
  <si>
    <t>阿蘇市一の宮町宮地１８７０－１グリーンシャワーＣ</t>
  </si>
  <si>
    <t>阿蘇市一の宮町宮地２１９１</t>
  </si>
  <si>
    <t>阿蘇市一の宮町宮地３２０４</t>
  </si>
  <si>
    <t>阿蘇郡南小国町赤馬場１８８７－１２</t>
  </si>
  <si>
    <t>阿蘇郡南小国町満願寺５９６５</t>
  </si>
  <si>
    <t>阿蘇郡西原村大字布田１１６９－１７</t>
  </si>
  <si>
    <t>阿蘇郡西原村布田６８０－３５</t>
  </si>
  <si>
    <t>阿蘇市赤水１８１５－１</t>
  </si>
  <si>
    <t>阿蘇市山田２０９０－８</t>
  </si>
  <si>
    <t>阿蘇郡小国町宮原１７６０－３</t>
  </si>
  <si>
    <t>阿蘇郡小国町宮原１５８５－２</t>
  </si>
  <si>
    <t>阿蘇郡南小国町大字満願寺６５４８</t>
  </si>
  <si>
    <t>阿蘇郡高森町高森９９６－７</t>
  </si>
  <si>
    <t>阿蘇郡南阿蘇村中松１４１８－１</t>
  </si>
  <si>
    <t>阿蘇郡南小国町満願寺６０２０－４</t>
  </si>
  <si>
    <t>阿蘇郡高森町大字高森１２８１</t>
  </si>
  <si>
    <t>阿蘇郡高森町野尻１９１６－２</t>
  </si>
  <si>
    <t>阿蘇郡南小国町満願寺８１２１の１</t>
  </si>
  <si>
    <t>阿蘇市内牧３２９－１</t>
  </si>
  <si>
    <t>阿蘇郡南阿蘇村大字中松２８１８</t>
  </si>
  <si>
    <t>阿蘇市黒川字湯道１７８６－１</t>
  </si>
  <si>
    <t>阿蘇市一の宮町宮地３０９０番地</t>
  </si>
  <si>
    <t>阿蘇郡小国町下城字小畑４１５５番３</t>
  </si>
  <si>
    <t>阿蘇郡南小国町満願寺６４３６－３</t>
  </si>
  <si>
    <t>阿蘇郡南阿蘇村吉田１５２３－１</t>
  </si>
  <si>
    <t>阿蘇市黒川２３２３</t>
  </si>
  <si>
    <t>阿蘇市内牧１０６５－１</t>
  </si>
  <si>
    <t>阿蘇郡小国町北里１３０８－７－６</t>
  </si>
  <si>
    <t>阿蘇郡南小国町満願寺字北黒川6612-2</t>
  </si>
  <si>
    <t>阿蘇郡南小国町満願寺７８７２－１６</t>
  </si>
  <si>
    <t>阿蘇市黒川１５４４－１</t>
  </si>
  <si>
    <t>阿蘇市一の宮町坂梨２４１５－２</t>
  </si>
  <si>
    <t>阿蘇郡高森町色見４０４－４</t>
  </si>
  <si>
    <t>阿蘇郡南阿蘇村河陰字下駄原３２０８－１他７筆</t>
  </si>
  <si>
    <t>阿蘇郡高森町上色見２６１３</t>
  </si>
  <si>
    <t>阿蘇郡高森町高森字豆塚２１３３－１８</t>
  </si>
  <si>
    <t>阿蘇郡高森町高森１５９０－１</t>
  </si>
  <si>
    <t>阿蘇市乙姫字上西野２１３２－８</t>
  </si>
  <si>
    <t>阿蘇郡小国町下城４２１７</t>
  </si>
  <si>
    <t>阿蘇郡小国町宮原１５８４</t>
  </si>
  <si>
    <t>阿蘇郡小国町大字北里３７１－１</t>
  </si>
  <si>
    <t>阿蘇郡小国町黒渕３５１７－５</t>
  </si>
  <si>
    <t>阿蘇郡小国町北里２２９２</t>
  </si>
  <si>
    <t>阿蘇郡小国町上田名原４２０５－２</t>
  </si>
  <si>
    <t>阿蘇郡小国町黒渕２８７４－６</t>
  </si>
  <si>
    <t>阿蘇郡南小国町大字満願寺西飛瀬２８０６－５</t>
  </si>
  <si>
    <t>阿蘇郡南小国町大字赤馬場１７８９－１</t>
  </si>
  <si>
    <t>阿蘇市役犬原１３３９</t>
  </si>
  <si>
    <t>阿蘇市内牧１０９５の１</t>
  </si>
  <si>
    <t>阿蘇市一の宮町宮地１９３８－４</t>
  </si>
  <si>
    <t>阿蘇郡南阿蘇村吉田９９６－２</t>
  </si>
  <si>
    <t>阿蘇郡西原村小森２３４７番地４</t>
  </si>
  <si>
    <t>県内一円　熊本１００　る　４７</t>
  </si>
  <si>
    <t>阿蘇市内牧２５５－１１</t>
  </si>
  <si>
    <t>阿蘇市内牧９６２－１３</t>
  </si>
  <si>
    <t>阿蘇市一の宮町坂梨２４４９－１</t>
  </si>
  <si>
    <t>阿蘇郡南阿蘇村大字立野４６１番地９４</t>
  </si>
  <si>
    <t>阿蘇郡小国町宮原２２４０番地４（１号室）</t>
  </si>
  <si>
    <t>阿蘇郡西原村布田１１７９－２</t>
  </si>
  <si>
    <t>阿蘇郡小国町大字西里２０５３－１０６</t>
  </si>
  <si>
    <t>阿蘇郡南阿蘇村大字久石２８０７</t>
  </si>
  <si>
    <t>阿蘇市内牧２１６－１</t>
  </si>
  <si>
    <t>阿蘇郡高森町高森１０４３－１</t>
  </si>
  <si>
    <t>阿蘇郡高森町１２９３－２</t>
  </si>
  <si>
    <t>阿蘇郡高森町高森２１９５－１０</t>
  </si>
  <si>
    <t>阿蘇郡小国町西里２２２０－１</t>
  </si>
  <si>
    <t>阿蘇市一の宮町宮地２０１１－６</t>
  </si>
  <si>
    <t>阿蘇郡南小国町赤馬場奥畑４２７５－１</t>
  </si>
  <si>
    <t>阿蘇市西町７８８－２</t>
  </si>
  <si>
    <t>阿蘇郡南阿蘇村河陽３６９１－５</t>
  </si>
  <si>
    <t>阿蘇郡小国町大字宮原２２４０－１</t>
  </si>
  <si>
    <t>阿蘇郡南阿蘇村大字河陽５５８０－１３</t>
  </si>
  <si>
    <t>阿蘇市内牧２８６－１</t>
  </si>
  <si>
    <t>阿蘇市一の宮町宮地４４５４－１</t>
  </si>
  <si>
    <t>熊本３３０ひ７３７３</t>
  </si>
  <si>
    <t>阿蘇郡南阿蘇村大字河陽字鉢ノ久保４９５０－１</t>
  </si>
  <si>
    <t>熊本県阿蘇市内牧１３５４番地</t>
  </si>
  <si>
    <t>熊本県阿蘇市竹原７６５</t>
  </si>
  <si>
    <t>阿蘇郡西原村布田字社司原６７９－４２</t>
  </si>
  <si>
    <t>阿蘇市小倉９２１－１</t>
  </si>
  <si>
    <t>阿蘇郡南阿蘇村白川５３４－２</t>
  </si>
  <si>
    <t>阿蘇郡産山村大字山鹿２１００番地の３</t>
  </si>
  <si>
    <t>阿蘇郡高森町高森２６８５－２</t>
  </si>
  <si>
    <t>阿蘇市今町４０７－２</t>
  </si>
  <si>
    <t>阿蘇郡小国町大字宮原２３００</t>
  </si>
  <si>
    <t>阿蘇市黒川１１８８</t>
  </si>
  <si>
    <t>阿蘇市波野大字波野９６１</t>
  </si>
  <si>
    <t>阿蘇市赤水７４１</t>
  </si>
  <si>
    <t>阿蘇市一の宮町宮地２２７６ー３</t>
  </si>
  <si>
    <t>阿蘇市一の宮町宮地１３０</t>
  </si>
  <si>
    <t>阿蘇市乙姫２１６の３</t>
  </si>
  <si>
    <t>阿蘇市一の宮町宮地１９８０</t>
  </si>
  <si>
    <t>阿蘇郡高森町大字高森２１６４</t>
  </si>
  <si>
    <t>阿蘇市一の宮町宮地４６３３－８</t>
  </si>
  <si>
    <t>阿蘇市蔵原１０９１－１</t>
  </si>
  <si>
    <t>阿蘇郡西原村小森３１３３</t>
  </si>
  <si>
    <t>阿蘇郡南小国町大字満願寺６６００－３</t>
  </si>
  <si>
    <t>阿蘇郡南小国町中原２５０１－４</t>
  </si>
  <si>
    <t>阿蘇郡西原村小森８３６</t>
  </si>
  <si>
    <t>阿蘇郡産山村大利１４０６</t>
  </si>
  <si>
    <t>阿蘇郡小国町大字宮原１５３３－３</t>
  </si>
  <si>
    <t>阿蘇郡小国町宮原３５５９</t>
  </si>
  <si>
    <t>阿蘇郡南小国町満願寺３１２</t>
  </si>
  <si>
    <t>阿蘇郡高森町色見１４５１－２２</t>
  </si>
  <si>
    <t>阿蘇郡小国町下城４１７３</t>
  </si>
  <si>
    <t>阿蘇郡小国町宮原１７２６</t>
  </si>
  <si>
    <t>阿蘇郡小国町大字宮原２２４３番地</t>
  </si>
  <si>
    <t>阿蘇郡西原村鳥子５４７</t>
  </si>
  <si>
    <t>阿蘇郡南小国町満願寺６５６１－１</t>
  </si>
  <si>
    <t>阿蘇郡南小国町大字満願寺字瀬の本５６２１－５５</t>
  </si>
  <si>
    <t>阿蘇郡南小国町赤馬場１５６１</t>
  </si>
  <si>
    <t>阿蘇郡南小国町大字満願寺７０７５－１</t>
  </si>
  <si>
    <t>阿蘇市一の宮町宮地２００６－１</t>
  </si>
  <si>
    <t>阿蘇郡南小国町満願寺７００３</t>
  </si>
  <si>
    <t>阿蘇市一の宮町宮地２３９６－２</t>
  </si>
  <si>
    <t>熊本県阿蘇郡小国町下城４２０５</t>
  </si>
  <si>
    <t>阿蘇郡小国町大字西里字正竹林２０５０番３３</t>
  </si>
  <si>
    <t>阿蘇市一の宮町宮地２２７４</t>
  </si>
  <si>
    <t>阿蘇郡南小国町満願寺７１８８</t>
  </si>
  <si>
    <t>阿蘇郡南阿蘇村中松２０４２ー４</t>
  </si>
  <si>
    <t>阿蘇市内牧１４５－１</t>
  </si>
  <si>
    <t>県内一円熊本８００　せ　３４２７</t>
  </si>
  <si>
    <t>阿蘇市内牧２５２－７田代第2ビル　２F</t>
  </si>
  <si>
    <t>阿蘇郡小国町宮原１５６５－３</t>
  </si>
  <si>
    <t>阿蘇郡小国町西里３００６－２</t>
  </si>
  <si>
    <t>阿蘇郡南阿蘇村河陽４７７３－６</t>
  </si>
  <si>
    <t>阿蘇郡西原村河原３５０７－１</t>
  </si>
  <si>
    <t>阿蘇郡南小国町大字満願寺７１５２ー２</t>
  </si>
  <si>
    <t>阿蘇郡南阿蘇村立野８６７</t>
  </si>
  <si>
    <t>阿蘇郡西原村大字小森２８４５</t>
  </si>
  <si>
    <t>阿蘇郡西原村小森２１０１番地１</t>
  </si>
  <si>
    <t>阿蘇郡西原村大字小森２５－６</t>
  </si>
  <si>
    <t>阿蘇郡西原村大字小森７５１－１西原マンション１０２号</t>
  </si>
  <si>
    <t>阿蘇市内牧２２７－１４</t>
  </si>
  <si>
    <t>阿蘇郡南阿蘇村一関９５５－１</t>
  </si>
  <si>
    <t>阿蘇郡南阿蘇村中松３９１６－１</t>
  </si>
  <si>
    <t>阿蘇郡小国町大字北里１３０８－９－１２</t>
  </si>
  <si>
    <t>阿蘇郡小国町下城４１８５</t>
  </si>
  <si>
    <t>県内一円大分８８０　あ　７３０</t>
  </si>
  <si>
    <t>阿蘇郡南阿蘇村大字久石２８０１</t>
  </si>
  <si>
    <t>阿蘇郡南阿蘇村久石２８０１</t>
  </si>
  <si>
    <t>阿蘇郡南阿蘇村久石２７７６</t>
  </si>
  <si>
    <t>阿蘇郡南阿蘇村久石柏木谷２７７６</t>
  </si>
  <si>
    <t>阿蘇郡南阿蘇村大字久石２７７６番地</t>
  </si>
  <si>
    <t>阿蘇郡小国町宮原１８６５－２</t>
  </si>
  <si>
    <t>阿蘇郡南阿蘇村河陽２３２７</t>
  </si>
  <si>
    <t>阿蘇市一の宮町宮地４７３５－１</t>
  </si>
  <si>
    <t>阿蘇郡南阿蘇村大字両併字豆塚２４１２</t>
  </si>
  <si>
    <t>阿蘇郡南阿蘇村一関１２０６－９</t>
  </si>
  <si>
    <t>阿蘇市一の宮町宮地５８６０－１</t>
  </si>
  <si>
    <t>阿蘇市乙姫２１３２－１０２</t>
  </si>
  <si>
    <t>阿蘇市蔵原６２６番地</t>
  </si>
  <si>
    <t>阿蘇郡一の宮町宮地２４４４－４</t>
  </si>
  <si>
    <t>阿蘇郡西原村小森１８０１－９</t>
  </si>
  <si>
    <t>阿蘇郡南阿蘇村河陰３７１６－１</t>
  </si>
  <si>
    <t>阿蘇市永草２５６９－１番地</t>
  </si>
  <si>
    <t>阿蘇郡南阿蘇村河陽５２７７</t>
  </si>
  <si>
    <t>阿蘇郡南阿蘇村一関１３０２－２</t>
  </si>
  <si>
    <t>阿蘇市一の宮町宮地４７３４－４</t>
  </si>
  <si>
    <t>阿蘇市一の宮町坂梨２１３８－１</t>
  </si>
  <si>
    <t>阿蘇郡西原村布田８３４番２７</t>
  </si>
  <si>
    <t>阿蘇市黒川１４４４－２ＪＲ阿蘇駅構内</t>
  </si>
  <si>
    <t>阿蘇郡南阿蘇村一関１８８９－１</t>
  </si>
  <si>
    <t>阿蘇郡西原村小森２１９０－１８６</t>
  </si>
  <si>
    <t>阿蘇市内牧１１９８－５</t>
  </si>
  <si>
    <t>阿蘇市一の宮町宮地２００５</t>
  </si>
  <si>
    <t>阿蘇市西湯浦１４６４－１４５</t>
  </si>
  <si>
    <t>阿蘇市黒川１５６１－１</t>
  </si>
  <si>
    <t>阿蘇郡小国町大字宮原２３３１－１</t>
  </si>
  <si>
    <t>阿蘇市内牧６２６－３</t>
  </si>
  <si>
    <t>阿蘇郡高森町大字高森１３１６</t>
  </si>
  <si>
    <t>阿蘇市黒川１５１６－２</t>
  </si>
  <si>
    <t>阿蘇市黒川１４５８－１</t>
  </si>
  <si>
    <t>阿蘇市黒川山下無番地　阿蘇駅構内</t>
  </si>
  <si>
    <t>阿蘇市黒川１３０３－２</t>
  </si>
  <si>
    <t>阿蘇市車帰６６５－１</t>
  </si>
  <si>
    <t>阿蘇市内牧１０７－３</t>
  </si>
  <si>
    <t>阿蘇郡西原村鳥子６５８－２</t>
  </si>
  <si>
    <t>阿蘇郡小国町西里６４９</t>
  </si>
  <si>
    <t>阿蘇市狩尾９２６</t>
  </si>
  <si>
    <t>阿蘇市一の宮町中通１５８８</t>
  </si>
  <si>
    <t>阿蘇郡南小国町大字満願寺字立岩</t>
  </si>
  <si>
    <t>阿蘇郡南阿蘇村久石３３５０</t>
  </si>
  <si>
    <t>阿蘇市乙姫２１６－３</t>
  </si>
  <si>
    <t>阿蘇市永草字堤２０８９</t>
  </si>
  <si>
    <t>阿蘇市一の宮町宮地５９３６</t>
  </si>
  <si>
    <t>阿蘇市内牧２６０－５</t>
  </si>
  <si>
    <t>阿蘇市波野大字滝水４０１番地</t>
  </si>
  <si>
    <t>阿蘇市波野大字小池野１６４２－１</t>
  </si>
  <si>
    <t>阿蘇市波野大字滝水３１６</t>
  </si>
  <si>
    <t>阿蘇市波野大字波野８６３</t>
  </si>
  <si>
    <t>阿蘇郡西原村小森２７３６－１</t>
  </si>
  <si>
    <t>阿蘇郡西原村大字小森６１８－１４</t>
  </si>
  <si>
    <t>阿蘇市黒川１５２８</t>
  </si>
  <si>
    <t>阿蘇郡小国町下城９５７</t>
  </si>
  <si>
    <t>阿蘇郡南阿蘇村大字河陰字羅漢５２６２番４７</t>
  </si>
  <si>
    <t>阿蘇市黒川１５１６－１</t>
  </si>
  <si>
    <t>阿蘇郡高森町上色見８１４－２</t>
  </si>
  <si>
    <t>阿蘇郡高森町高森１０３８－１６</t>
  </si>
  <si>
    <t>阿蘇郡高森町色見４０３</t>
  </si>
  <si>
    <t>阿蘇郡高森町高森３０９６－４</t>
  </si>
  <si>
    <t>阿蘇郡高森町大字津留６４５－３</t>
  </si>
  <si>
    <t>阿蘇郡高森町津留３８</t>
  </si>
  <si>
    <t>阿蘇郡高森町大字津留６２８</t>
  </si>
  <si>
    <t>阿蘇郡産山村田尻３４８－３</t>
  </si>
  <si>
    <t>阿蘇郡産山村大字山鹿２１００番地３</t>
  </si>
  <si>
    <t>阿蘇市内牧２５２－７</t>
  </si>
  <si>
    <t>阿蘇郡西原村小森１７５５</t>
  </si>
  <si>
    <t>阿蘇市一の宮町宮地３０５４</t>
  </si>
  <si>
    <t>阿蘇市内牧２４０－５</t>
  </si>
  <si>
    <t>阿蘇郡南阿蘇村河陰４５３８－１</t>
  </si>
  <si>
    <t>阿蘇郡南阿蘇村河陽４７３２－１２</t>
  </si>
  <si>
    <t>阿蘇郡南阿蘇村河陽４７３２－９</t>
  </si>
  <si>
    <t>阿蘇郡南阿蘇村河陰５２４６－１</t>
  </si>
  <si>
    <t>阿蘇郡南阿蘇村河陰１３－１</t>
  </si>
  <si>
    <t>阿蘇市一の宮町宮地３０９９</t>
  </si>
  <si>
    <t>阿蘇市一の宮町宮地５３２－１</t>
  </si>
  <si>
    <t>阿蘇郡南阿蘇村立野１７６－２</t>
  </si>
  <si>
    <t>阿蘇郡南阿蘇村大字白川２４３７</t>
  </si>
  <si>
    <t>阿蘇郡南阿蘇村大字河陰３７１７－１</t>
  </si>
  <si>
    <t>阿蘇郡南阿蘇村久石４１７２－１</t>
  </si>
  <si>
    <t>阿蘇郡南阿蘇村河陽３６９０</t>
  </si>
  <si>
    <t>阿蘇郡南阿蘇村河陽３３６２</t>
  </si>
  <si>
    <t>阿蘇市一の宮町手野５１１－２</t>
  </si>
  <si>
    <t>阿蘇郡西原村鳥子６８３－３</t>
  </si>
  <si>
    <t>阿蘇郡西原村河原藤水３９４４ー１</t>
  </si>
  <si>
    <t>阿蘇郡南阿蘇村大字吉田１４６２番地の１</t>
  </si>
  <si>
    <t>阿蘇郡南阿蘇村河陽５５８０－９</t>
  </si>
  <si>
    <t>阿蘇郡南阿蘇村久石１２７３－２</t>
  </si>
  <si>
    <t>阿蘇市山田１８４３－３</t>
  </si>
  <si>
    <t>阿蘇市西湯浦１４６４－１４８</t>
  </si>
  <si>
    <t>阿蘇郡南阿蘇村河陽３１８９－１</t>
  </si>
  <si>
    <t>阿蘇郡小国町西里２６７８，２６７９</t>
  </si>
  <si>
    <t>阿蘇郡南小国町大字満願寺５９６５番地</t>
  </si>
  <si>
    <t>阿蘇郡南小国町赤馬場１６７３</t>
  </si>
  <si>
    <t>阿蘇郡南小国町満願寺６５５４</t>
  </si>
  <si>
    <t>阿蘇郡南小国町満願寺６３４６</t>
  </si>
  <si>
    <t>阿蘇郡南小国町赤馬場１８９６</t>
  </si>
  <si>
    <t>阿蘇郡南小国町満願寺６７０１</t>
  </si>
  <si>
    <t>阿蘇郡南小国町満願寺６１１２番</t>
  </si>
  <si>
    <t>阿蘇郡南小国町大字満願寺６６０６番地</t>
  </si>
  <si>
    <t>阿蘇郡南小国町大字満願寺６４３１</t>
  </si>
  <si>
    <t>阿蘇郡南小国町満願寺２３２１</t>
  </si>
  <si>
    <t>阿蘇郡南小国町赤馬場１３７</t>
  </si>
  <si>
    <t>阿蘇郡小国町宮原１５６２－４</t>
  </si>
  <si>
    <t>阿蘇市乙姫２００６－２</t>
  </si>
  <si>
    <t>阿蘇郡南小国町赤馬場１３５</t>
  </si>
  <si>
    <t>阿蘇郡小国町宮原１５３３</t>
  </si>
  <si>
    <t>阿蘇郡小国町西里２０５３－３３０</t>
  </si>
  <si>
    <t>阿蘇市一の宮町宮地４５１４番地</t>
  </si>
  <si>
    <t>阿蘇郡小国町宮原１４５４</t>
  </si>
  <si>
    <t>阿蘇郡小国町上田江古尾１０６１</t>
  </si>
  <si>
    <t>阿蘇郡小国町下城字馬場１１５－１</t>
  </si>
  <si>
    <t>阿蘇郡小国町宮原１５２３－４</t>
  </si>
  <si>
    <t>阿蘇郡小国町宮原１７３４番地の７</t>
  </si>
  <si>
    <t>阿蘇市内牧１９４２－４</t>
  </si>
  <si>
    <t>阿蘇市黒川９１９番１</t>
  </si>
  <si>
    <t>阿蘇郡小国町宮原１０３８</t>
  </si>
  <si>
    <t>阿蘇市内牧２５２番地７２－１号室</t>
  </si>
  <si>
    <t>阿蘇市一の宮町宮地古神２３１４－１</t>
  </si>
  <si>
    <t>阿蘇郡産山村大利６５７－５</t>
  </si>
  <si>
    <t>阿蘇郡小国町下城４００４</t>
  </si>
  <si>
    <t>阿蘇郡南阿蘇村河陽４３１１</t>
  </si>
  <si>
    <t>阿蘇郡南小国町満願寺５６２１</t>
  </si>
  <si>
    <t>阿蘇市一の宮町宮地１４４７－２</t>
  </si>
  <si>
    <t>阿蘇郡南小国町満願寺６６００－２</t>
  </si>
  <si>
    <t>阿蘇郡南小国町満願寺５６４４－１</t>
  </si>
  <si>
    <t>阿蘇郡南阿蘇村中松２７３－７</t>
  </si>
  <si>
    <t>阿蘇市一の宮町宮地６０２９の１</t>
  </si>
  <si>
    <t>阿蘇市一の宮町中通１５８５</t>
  </si>
  <si>
    <t>阿蘇市一の宮町中通３７</t>
  </si>
  <si>
    <t>阿蘇市一の宮町中通６３８－２</t>
  </si>
  <si>
    <t>阿蘇市内牧２２２</t>
  </si>
  <si>
    <t>県内一円（熊本８８０　あ　２６６９）</t>
  </si>
  <si>
    <t>阿蘇郡高森町高森１２８５</t>
  </si>
  <si>
    <t>阿蘇市一の宮町中通７０３</t>
  </si>
  <si>
    <t>阿蘇郡高森町高森１８２</t>
  </si>
  <si>
    <t>阿蘇郡産山村大利大字大利６３０</t>
  </si>
  <si>
    <t>阿蘇郡南阿蘇村河陰３２３２－６１</t>
  </si>
  <si>
    <t>県内一円（熊本４３０　む　１５－９２）</t>
  </si>
  <si>
    <t>阿蘇市湯浦７１８番地１</t>
  </si>
  <si>
    <t>阿蘇郡南阿蘇村大字河陰３７５５</t>
  </si>
  <si>
    <t>阿蘇市内牧２９０</t>
  </si>
  <si>
    <t>阿蘇市内牧３６６－２</t>
  </si>
  <si>
    <t>阿蘇市内牧１１－１</t>
  </si>
  <si>
    <t>阿蘇市内牧南新井出９６２－１８</t>
  </si>
  <si>
    <t>阿蘇市役犬原１３２９</t>
  </si>
  <si>
    <t>阿蘇市一の宮町坂梨８３６</t>
  </si>
  <si>
    <t>阿蘇市一の宮町宮地１９８５－２</t>
  </si>
  <si>
    <t>阿蘇市内牧９６６番地</t>
  </si>
  <si>
    <t>阿蘇市黒川１５３８</t>
  </si>
  <si>
    <t>阿蘇郡南阿蘇村河陰４９３４－３</t>
  </si>
  <si>
    <t>阿蘇郡南小国町満願寺６６０２</t>
  </si>
  <si>
    <t>阿蘇郡南小国町大字満願寺字滝ノ上5890-1</t>
  </si>
  <si>
    <t>阿蘇市黒川２３２３番地</t>
  </si>
  <si>
    <t>阿蘇郡南阿蘇村河陰４０３６－８</t>
  </si>
  <si>
    <t>阿蘇郡南小国町赤馬場１７９４－１</t>
  </si>
  <si>
    <t>阿蘇郡南阿蘇村河陽４７２５－１０</t>
  </si>
  <si>
    <t>阿蘇市的石字端辺７７５番地の３２</t>
  </si>
  <si>
    <t>阿蘇市役犬原８１２</t>
  </si>
  <si>
    <t>阿蘇市内牧１１３１</t>
  </si>
  <si>
    <t>阿蘇市蔵原６２７－１</t>
  </si>
  <si>
    <t>阿蘇市竹原３８６－１</t>
  </si>
  <si>
    <t>阿蘇郡南小国町大字満願寺字石橋６２９８</t>
  </si>
  <si>
    <t>阿蘇市内牧１３５</t>
  </si>
  <si>
    <t>阿蘇郡産山村大字田尻７７３－２</t>
  </si>
  <si>
    <t>阿蘇郡産山村大字山鹿2100番地の3</t>
  </si>
  <si>
    <t>阿蘇郡産山村産山１４４８</t>
  </si>
  <si>
    <t>阿蘇市波野大字中江２６０６－２</t>
  </si>
  <si>
    <t>阿蘇郡産山村山鹿２２３０ー４</t>
  </si>
  <si>
    <t>阿蘇郡南阿蘇村久石２８０１番地</t>
  </si>
  <si>
    <t>阿蘇郡南阿蘇村大字中松１２３７</t>
  </si>
  <si>
    <t>阿蘇郡南阿蘇村中松４１４０</t>
  </si>
  <si>
    <t>阿蘇郡南阿蘇村中松２８５３－１</t>
  </si>
  <si>
    <t>阿蘇郡高森町高森１６４８－２</t>
  </si>
  <si>
    <t>阿蘇郡西原村小森５９６－１</t>
  </si>
  <si>
    <t>阿蘇郡高森町高森１０５７－１</t>
  </si>
  <si>
    <t>阿蘇市蔵原８５４－４</t>
  </si>
  <si>
    <t>阿蘇郡高森町大字上色見２６８２－１</t>
  </si>
  <si>
    <t>阿蘇市蔵原８５４番地の４</t>
  </si>
  <si>
    <t>阿蘇市赤水１６６２－９</t>
  </si>
  <si>
    <t>阿蘇市内牧１１５３の１</t>
  </si>
  <si>
    <t>阿蘇郡小国町西里２２２１－１４</t>
  </si>
  <si>
    <t>阿蘇郡南阿蘇村中松３８９０－４</t>
  </si>
  <si>
    <t>阿蘇郡高森町草部７５０</t>
  </si>
  <si>
    <t>阿蘇郡高森町大字色見１４５１－６</t>
  </si>
  <si>
    <t>阿蘇市一の宮町宮地１２４６－４２</t>
  </si>
  <si>
    <t>阿蘇市一の宮町宮地４５２３－５</t>
  </si>
  <si>
    <t>阿蘇市一の宮町宮地６２３２－６</t>
  </si>
  <si>
    <t>阿蘇市一の宮町宮地４３７７－１</t>
  </si>
  <si>
    <t>阿蘇郡南小国町満願寺５８５０</t>
  </si>
  <si>
    <t>阿蘇郡南小国町赤馬場３２２０番地３</t>
  </si>
  <si>
    <t>阿蘇郡南小国町中原８４６－３</t>
  </si>
  <si>
    <t>阿蘇郡南小国町満願寺又6600-2</t>
  </si>
  <si>
    <t>阿蘇郡南小国町赤馬場１４２－１</t>
  </si>
  <si>
    <t>阿蘇郡南阿蘇村河陰１５８－５</t>
  </si>
  <si>
    <t>阿蘇郡南阿蘇村河陰３９７２－２</t>
  </si>
  <si>
    <t>阿蘇郡南阿蘇村河陽４６３５－５</t>
  </si>
  <si>
    <t>阿蘇郡南阿蘇村大字河陽上所原３６９１－３</t>
  </si>
  <si>
    <t>阿蘇郡南阿蘇村大字河陽字池ノ原５９８８ー２０</t>
  </si>
  <si>
    <t>阿蘇郡西原村鳥子６４６－２</t>
  </si>
  <si>
    <t>阿蘇郡小国町宮原２３０８</t>
  </si>
  <si>
    <t>阿蘇郡小国町宮原１７５７－１</t>
  </si>
  <si>
    <t>阿蘇郡小国町大字上田山内河野４５６９番地の１</t>
  </si>
  <si>
    <t>阿蘇郡小国町西里字基２９１７</t>
  </si>
  <si>
    <t>阿蘇郡小国町上田１０６１－２</t>
  </si>
  <si>
    <t>阿蘇市内牧１９４３－５</t>
  </si>
  <si>
    <t>阿蘇郡長陽町大字河陽３９８６ー１</t>
  </si>
  <si>
    <t>阿蘇郡小国町下城４１９０</t>
  </si>
  <si>
    <t>阿蘇郡小国町下城３３６６</t>
  </si>
  <si>
    <t>阿蘇郡西原村大字小森２０５４－１８</t>
  </si>
  <si>
    <t>阿蘇郡南小国町中原４５８１</t>
  </si>
  <si>
    <t>阿蘇郡小国町下城４１２６－１</t>
  </si>
  <si>
    <t>阿蘇郡西原村大字小森１８０１－３</t>
  </si>
  <si>
    <t>阿蘇郡西原村小森１０９２</t>
  </si>
  <si>
    <t>阿蘇郡南小国町大字赤馬場３９０</t>
  </si>
  <si>
    <t>阿蘇郡南小国町大字赤馬場２８６２</t>
  </si>
  <si>
    <t>阿蘇郡南阿蘇村大字河陽坂の上３７６５</t>
  </si>
  <si>
    <t>阿蘇郡小国町西里９０</t>
  </si>
  <si>
    <t>阿蘇郡小国町下城池の鶴１７０６の３</t>
  </si>
  <si>
    <t>阿蘇郡小国町下城池鶴１７０６－３</t>
  </si>
  <si>
    <t>阿蘇市西町６８３</t>
  </si>
  <si>
    <t>阿蘇郡小国町西里2917</t>
  </si>
  <si>
    <t>阿蘇郡小国町下城４２０３</t>
  </si>
  <si>
    <t>阿蘇郡小国町大字西里２０５３ー２０４</t>
  </si>
  <si>
    <t>阿蘇郡小国町大字下城４１１１</t>
  </si>
  <si>
    <t>阿蘇郡南阿蘇村河陽４３６９－１</t>
  </si>
  <si>
    <t>阿蘇郡西原村小森１５９４</t>
  </si>
  <si>
    <t>阿蘇市黒川２２６</t>
  </si>
  <si>
    <t>阿蘇郡高森町大字高森２１１３－５</t>
  </si>
  <si>
    <t>阿蘇郡小国町大字下城４８３９番地</t>
  </si>
  <si>
    <t>阿蘇市三久保４７番地の１</t>
  </si>
  <si>
    <t>阿蘇市小倉１０４２</t>
  </si>
  <si>
    <t>阿蘇市三久保４７－１</t>
  </si>
  <si>
    <t>阿蘇郡高森町高森１９７８番地２</t>
  </si>
  <si>
    <t>阿蘇郡南小国町満願寺６５６７</t>
  </si>
  <si>
    <t>阿蘇市一の宮町宮地４７２２－１</t>
  </si>
  <si>
    <t>阿蘇郡南小国町満願寺東長田５３４９</t>
  </si>
  <si>
    <t>阿蘇郡南阿蘇村大字中松３６０６－１</t>
  </si>
  <si>
    <t>阿蘇市内牧１２０８</t>
  </si>
  <si>
    <t>阿蘇市西町８４９－１</t>
  </si>
  <si>
    <t>阿蘇市内牧字宝仙向１１２６番１</t>
  </si>
  <si>
    <t>阿蘇郡南阿蘇村久石１３９５－３</t>
  </si>
  <si>
    <t>阿蘇郡南阿蘇村久石４２７－１</t>
  </si>
  <si>
    <t>阿蘇郡南阿蘇村大字河陽坂の上３８１２－１</t>
  </si>
  <si>
    <t>阿蘇市内牧４３</t>
  </si>
  <si>
    <t>阿蘇市乙姫１７３２－１</t>
  </si>
  <si>
    <t>阿蘇市内牧２０２番地２　内野荘５号室</t>
  </si>
  <si>
    <t>阿蘇郡南阿蘇村久石８４４－４</t>
  </si>
  <si>
    <t>阿蘇市内牧２２７</t>
  </si>
  <si>
    <t>阿蘇市内牧２５２－１０</t>
  </si>
  <si>
    <t>阿蘇郡南小国町大字満願寺字黒川６７８４－１</t>
  </si>
  <si>
    <t>阿蘇市乙姫２０８３番地の１１１</t>
  </si>
  <si>
    <t>阿蘇郡産山村大字田尻２５４番地の３</t>
  </si>
  <si>
    <t>阿蘇市内牧２５２－５田代第２ビル２Ｆ－Ａ</t>
  </si>
  <si>
    <t>阿蘇市一の宮町坂梨２０９０－２</t>
  </si>
  <si>
    <t>阿蘇郡小国町大字宮原１７４３</t>
  </si>
  <si>
    <t>阿蘇市内牧１０９５番地１</t>
  </si>
  <si>
    <t>阿蘇市乙姫１７６８－１</t>
  </si>
  <si>
    <t>阿蘇郡南阿蘇村下野１４７－１０</t>
  </si>
  <si>
    <t>阿蘇郡南阿蘇村河陽４７３２－１</t>
  </si>
  <si>
    <t>阿蘇市西町１００３－３</t>
  </si>
  <si>
    <t>阿蘇郡南小国町大字満願寺５６４４－１</t>
  </si>
  <si>
    <t>阿蘇郡南小国町大字満願寺５６２１</t>
  </si>
  <si>
    <t>阿蘇郡小国町黒渕１２２２</t>
  </si>
  <si>
    <t>阿蘇市内牧９８４－３</t>
  </si>
  <si>
    <t>阿蘇郡西原村河原３５１５－２</t>
  </si>
  <si>
    <t>阿蘇郡西原村河原１９２４</t>
  </si>
  <si>
    <t>阿蘇郡西原村小森２１７８番地</t>
  </si>
  <si>
    <t>阿蘇郡南阿蘇村大字河陽坂の上３７６５番地</t>
  </si>
  <si>
    <t>阿蘇郡南阿蘇村立野１６８－２</t>
  </si>
  <si>
    <t>阿蘇郡南阿蘇村河陽４７０３</t>
  </si>
  <si>
    <t>阿蘇郡南阿蘇村河陽４３７５－９</t>
  </si>
  <si>
    <t>阿蘇市一の宮町坂梨１６９７</t>
  </si>
  <si>
    <t>阿蘇郡西原村小森２１７８</t>
  </si>
  <si>
    <t>阿蘇郡南小国町満願寺大字長田5286-4</t>
  </si>
  <si>
    <t>阿蘇郡南小国町満願寺７２５０</t>
  </si>
  <si>
    <t>阿蘇市一の宮町宮地４７３４</t>
  </si>
  <si>
    <t>阿蘇郡小国町大字宮原２２４０番地</t>
  </si>
  <si>
    <t>阿蘇郡南小国町満願寺６６０３</t>
  </si>
  <si>
    <t>阿蘇郡南小国町赤馬場１９６３</t>
  </si>
  <si>
    <t>阿蘇郡南小国町赤馬場２９２０番地１</t>
  </si>
  <si>
    <t>阿蘇郡小国町大字宮原１６９５－１</t>
  </si>
  <si>
    <t>阿蘇郡南小国町大字満願寺５６２１－７</t>
  </si>
  <si>
    <t>阿蘇郡南小国町満願寺字火焼輪知６３３８－１８４</t>
  </si>
  <si>
    <t>阿蘇郡南小国町大字満願寺６４０３番地の１</t>
  </si>
  <si>
    <t>阿蘇郡小国町大字北里桑の木鶴１３４６－１</t>
  </si>
  <si>
    <t>阿蘇郡小国町北里１５１１</t>
  </si>
  <si>
    <t>阿蘇郡南小国町満願寺西黒川６４９６番地</t>
  </si>
  <si>
    <t>阿蘇郡南小国町満願寺6546番地</t>
  </si>
  <si>
    <t>阿蘇郡南小国町赤馬場３２２０番地</t>
  </si>
  <si>
    <t>阿蘇郡小国町大字西里２４３８</t>
  </si>
  <si>
    <t>阿蘇郡南阿蘇村吉田２１５０－２</t>
  </si>
  <si>
    <t>阿蘇郡南阿蘇村白川１８１５</t>
  </si>
  <si>
    <t>阿蘇市内牧１０９</t>
  </si>
  <si>
    <t>阿蘇市内牧４１５－１０</t>
  </si>
  <si>
    <t>阿蘇郡高森町高森１２８６</t>
  </si>
  <si>
    <t>阿蘇郡高森町永野原４４８－２</t>
  </si>
  <si>
    <t>阿蘇郡高森町大字永野原１４４８－２</t>
  </si>
  <si>
    <t>阿蘇郡高森町大字高森１６００－２</t>
  </si>
  <si>
    <t>阿蘇郡高森町高森１６８２</t>
  </si>
  <si>
    <t>阿蘇郡南阿蘇村河陽３７６５めるころ菓子工房</t>
  </si>
  <si>
    <t>阿蘇郡高森町上色見２８９１－２１</t>
  </si>
  <si>
    <t>阿蘇郡小国町北里１４３５－１</t>
  </si>
  <si>
    <t>阿蘇市一の宮町宮地４５２２番地</t>
  </si>
  <si>
    <t>阿蘇郡小国町宮原１７３０</t>
  </si>
  <si>
    <t>阿蘇市狩尾３４３</t>
  </si>
  <si>
    <t>阿蘇郡高森町高森２１０９－１</t>
  </si>
  <si>
    <t>阿蘇郡南阿蘇村河陽２１６８</t>
  </si>
  <si>
    <t>阿蘇市赤水８１６－１</t>
  </si>
  <si>
    <t>阿蘇郡南小国町満願寺２８７１－１</t>
  </si>
  <si>
    <t>阿蘇郡南小国町大字満願寺６３９３</t>
  </si>
  <si>
    <t>阿蘇郡南小国町満願寺６３９２－２山みず木内</t>
  </si>
  <si>
    <t>阿蘇郡小国町大字西里２８１６番地（ゆけむり茶屋）</t>
  </si>
  <si>
    <t>阿蘇市波野大字赤仁田２９６番地２</t>
  </si>
  <si>
    <t>阿蘇郡小国町下城４２１１番地</t>
  </si>
  <si>
    <t>阿蘇郡小国町宮原１７２２－３</t>
  </si>
  <si>
    <t>阿蘇市一の宮町宮地２３９７－２</t>
  </si>
  <si>
    <t>阿蘇市赤水字南赤水４２０番１</t>
  </si>
  <si>
    <t>阿蘇郡南阿蘇村中松４０２６－１</t>
  </si>
  <si>
    <t>阿蘇郡南阿蘇村立野７５８</t>
  </si>
  <si>
    <t>阿蘇郡南阿蘇村河陽４５３０</t>
  </si>
  <si>
    <t>県内一円熊本４８６こ　５</t>
  </si>
  <si>
    <t>阿蘇郡高森町大字高森１３０４</t>
  </si>
  <si>
    <t>阿蘇市内牧２２７－２０</t>
  </si>
  <si>
    <t>阿蘇郡西原村大字鳥子１５０８－１</t>
  </si>
  <si>
    <t>阿蘇市黒川１４－３</t>
  </si>
  <si>
    <t>阿蘇市一の宮町宮地４５２１－１</t>
  </si>
  <si>
    <t>阿蘇郡西原村大字小森２１１５番地３</t>
  </si>
  <si>
    <t>阿蘇市一の宮町中通２０６２</t>
  </si>
  <si>
    <t>阿蘇郡南小国町中原２５０１ー４</t>
  </si>
  <si>
    <t>阿蘇郡南阿蘇村大字吉田１８１６－７</t>
  </si>
  <si>
    <t>阿蘇郡西原村小森１８０１－３１</t>
  </si>
  <si>
    <t>県内一円（熊本４８０　あ　１４－９９）</t>
  </si>
  <si>
    <t>県内一円（熊本５８１　の　６３－１３）</t>
  </si>
  <si>
    <t>阿蘇郡南阿蘇村立野６７－１</t>
  </si>
  <si>
    <t>阿蘇郡産山村大字産山１４４８番地</t>
  </si>
  <si>
    <t>阿蘇市西小園字端辺１０３１－１</t>
  </si>
  <si>
    <t>阿蘇郡南小国町大字満願寺６７１７</t>
  </si>
  <si>
    <t>阿蘇郡西原村大字小森２９１６－１</t>
  </si>
  <si>
    <t>阿蘇郡西原村布田２０８４の１</t>
  </si>
  <si>
    <t>阿蘇市役犬原３３５－７</t>
  </si>
  <si>
    <t>阿蘇市西町８３３番地１</t>
  </si>
  <si>
    <t>阿蘇市内牧１０６６－２</t>
  </si>
  <si>
    <t>熊本８００　さ　６３８０（県内一円）</t>
  </si>
  <si>
    <t>阿蘇郡小国町宮原１７５４－９</t>
  </si>
  <si>
    <t>阿蘇郡小国町西里１５１４</t>
  </si>
  <si>
    <t>阿蘇郡高森町高森１５９３－４</t>
  </si>
  <si>
    <t>阿蘇市内牧３５９</t>
  </si>
  <si>
    <t>阿蘇郡高森町高森１５３８－１</t>
  </si>
  <si>
    <t>阿蘇郡高森町高森１５３７－６</t>
  </si>
  <si>
    <t>阿蘇郡南小国町大字満願寺６７１７－１</t>
  </si>
  <si>
    <t>阿蘇市一の宮町坂梨１１０９</t>
  </si>
  <si>
    <t>阿蘇郡南阿蘇村大字河陰４６０７ー１</t>
  </si>
  <si>
    <t>阿蘇郡南阿蘇村大字河陰字下駄原３２０８－１</t>
  </si>
  <si>
    <t>阿蘇郡一の宮町坂梨３００１</t>
  </si>
  <si>
    <t>阿蘇郡南阿蘇村両併１５８８</t>
  </si>
  <si>
    <t>阿蘇郡小国町黒渕１０６２</t>
  </si>
  <si>
    <t>阿蘇市一の宮町坂梨４０２９</t>
  </si>
  <si>
    <t>阿蘇郡南阿蘇村大字久石字小無田鶴２９７２－５</t>
  </si>
  <si>
    <t>阿蘇市一の宮町中通東下原１６７４</t>
  </si>
  <si>
    <t>阿蘇市黒川８０８－６</t>
  </si>
  <si>
    <t>阿蘇市永草３０３７</t>
  </si>
  <si>
    <t>県内一円（熊本４８０　の　６６６０）</t>
  </si>
  <si>
    <t>阿蘇郡南阿蘇村大字河陽字袋ヶ蔵５５２７</t>
  </si>
  <si>
    <t>阿蘇郡南阿蘇村河陰５０１－１</t>
  </si>
  <si>
    <t>阿蘇郡南阿蘇村大字下野４１番２号</t>
  </si>
  <si>
    <t>阿蘇市狩尾７９２－１</t>
  </si>
  <si>
    <t>阿蘇郡南阿蘇村一関２３０</t>
  </si>
  <si>
    <t>阿蘇市内牧１０７３番地５</t>
  </si>
  <si>
    <t>阿蘇市赤水１２６２－１</t>
  </si>
  <si>
    <t>阿蘇郡南小国町満願寺字西黒川６４３５－１</t>
  </si>
  <si>
    <t>阿蘇市一の宮町宮地５８７０－８</t>
  </si>
  <si>
    <t>阿蘇郡小国町西里２２２９－１</t>
  </si>
  <si>
    <t>阿蘇郡小国町大字黒渕１８２８－２－２</t>
  </si>
  <si>
    <t>阿蘇郡小国町下城３７７４</t>
  </si>
  <si>
    <t>阿蘇郡小国町下城３６９７</t>
  </si>
  <si>
    <t>阿蘇郡南阿蘇村大字久石２８０７番地</t>
  </si>
  <si>
    <t>阿蘇郡南小国町大字満願寺北黒川６５９０－１</t>
  </si>
  <si>
    <t>県内一円（熊本８００ す ４３２１）</t>
  </si>
  <si>
    <t>阿蘇市一の宮町宮地１８６３－９大阿蘇プラザ２Ｆ</t>
  </si>
  <si>
    <t>阿蘇市一の宮町宮地１８５９</t>
  </si>
  <si>
    <t>阿蘇市竹原５９８－１</t>
  </si>
  <si>
    <t>阿蘇郡南小国町大字満願寺６５４６番地</t>
  </si>
  <si>
    <t>阿蘇郡南小国町大字満願寺６６００番地１</t>
  </si>
  <si>
    <t>阿蘇郡南阿蘇村大字河陽４３６８ー１</t>
  </si>
  <si>
    <t>阿蘇郡南阿蘇村河陰５２６２番２８号</t>
  </si>
  <si>
    <t>阿蘇郡南阿蘇村大字久石３６３５番地１</t>
  </si>
  <si>
    <t>阿蘇郡南阿蘇村河陰３９８３－６</t>
  </si>
  <si>
    <t>阿蘇郡南小国町満願寺６５４６番地</t>
  </si>
  <si>
    <t>阿蘇郡南阿蘇村大字立野４１４番地８</t>
  </si>
  <si>
    <t>阿蘇郡西原村小森１１１３番地３</t>
  </si>
  <si>
    <t>阿蘇市一の宮町宮地４３６６－３</t>
  </si>
  <si>
    <t>阿蘇市小里６８６</t>
  </si>
  <si>
    <t>阿蘇郡高森町大字高森２６９３－４</t>
  </si>
  <si>
    <t>阿蘇郡高森町上色見２８８９</t>
  </si>
  <si>
    <t>阿蘇郡南阿蘇村大字両併２３８５番地</t>
  </si>
  <si>
    <t>阿蘇市黒川１４１５番地５</t>
  </si>
  <si>
    <t>県内一円（熊本１００せ８７４７）</t>
  </si>
  <si>
    <t>阿蘇郡南阿蘇村久石３１６０番地</t>
  </si>
  <si>
    <t>阿蘇郡南阿蘇村久石２８１５</t>
  </si>
  <si>
    <t>阿蘇郡南小国町赤馬場３９１</t>
  </si>
  <si>
    <t>阿蘇郡小国町西里３４７７</t>
  </si>
  <si>
    <t>阿蘇郡南阿蘇村中松１５６１－１</t>
  </si>
  <si>
    <t>阿蘇郡南阿蘇村河陽２３３１</t>
  </si>
  <si>
    <t>阿蘇郡南阿蘇村河陽３６９１―４</t>
  </si>
  <si>
    <t>県内一円（熊本４８０は４４３５）</t>
  </si>
  <si>
    <t>阿蘇郡小国町大字北里３１９６</t>
  </si>
  <si>
    <t>阿蘇郡高森町草部1024-2</t>
  </si>
  <si>
    <t>阿蘇郡南阿蘇村大字河陽１９３４－１下西原第一団地１６号</t>
  </si>
  <si>
    <t>阿蘇郡南阿蘇村大字白川３８１</t>
  </si>
  <si>
    <t>阿蘇市一の宮町宮地１５４－３</t>
  </si>
  <si>
    <t>阿蘇市小里字小無田６６０－１</t>
  </si>
  <si>
    <t>阿蘇郡南阿蘇村河陰４０４１－１</t>
  </si>
  <si>
    <t>阿蘇郡南阿蘇村河陽４９４６</t>
  </si>
  <si>
    <t>阿蘇郡小国町宮原３２３８</t>
  </si>
  <si>
    <t>阿蘇市一の宮町宮地１８５８</t>
  </si>
  <si>
    <t>阿蘇郡南阿蘇村河陽２７９９－２</t>
  </si>
  <si>
    <t>阿蘇市黒川８８１－４</t>
  </si>
  <si>
    <t>阿蘇郡西原村河原９７６</t>
  </si>
  <si>
    <t>阿蘇郡西原村小森２７６７</t>
  </si>
  <si>
    <t>阿蘇郡高森町大字色見８２２</t>
  </si>
  <si>
    <t>阿蘇郡南阿蘇村吉田１４８８ー２</t>
  </si>
  <si>
    <t>阿蘇郡小国町宮原１７４３</t>
  </si>
  <si>
    <t>阿蘇郡小国町宮原１７４２－１</t>
  </si>
  <si>
    <t>阿蘇郡小国町宮原９０８－４</t>
  </si>
  <si>
    <t>阿蘇郡南阿蘇村河陽３５６６－２</t>
  </si>
  <si>
    <t>阿蘇郡南阿蘇村河陰３４８５－１０</t>
  </si>
  <si>
    <t>阿蘇市一の宮町宮地１２１</t>
  </si>
  <si>
    <t>阿蘇郡西原村河原３８３８－４</t>
  </si>
  <si>
    <t>阿蘇郡南阿蘇村大字下野字鹿洗９８０</t>
  </si>
  <si>
    <t>阿蘇郡南小国町満願寺字北黒川６６０１</t>
  </si>
  <si>
    <t>阿蘇郡南小国町満願寺６４７５－１３</t>
  </si>
  <si>
    <t>阿蘇郡西原村大字布田１４９２番地</t>
  </si>
  <si>
    <t>阿蘇市内牧２０８</t>
  </si>
  <si>
    <t>阿蘇郡南阿蘇村久石２７１５－５　２F</t>
  </si>
  <si>
    <t>阿蘇郡南阿蘇村久石２７１５－５</t>
  </si>
  <si>
    <t>阿蘇市蔵原向田８３２ー１</t>
  </si>
  <si>
    <t>阿蘇市一の宮町中通字北山２７９６番地１</t>
  </si>
  <si>
    <t>阿蘇市一の宮町中通字北山２７９６－１</t>
  </si>
  <si>
    <t>阿蘇郡南阿蘇村大字河陰５２５４</t>
  </si>
  <si>
    <t>阿蘇郡南小国町満願寺６３３２</t>
  </si>
  <si>
    <t>阿蘇郡南阿蘇村河陽５９９２－２</t>
  </si>
  <si>
    <t>阿蘇市小里５－１、６</t>
  </si>
  <si>
    <t>阿蘇郡南小国町満願寺６０６９－１</t>
  </si>
  <si>
    <t>阿蘇郡高森町矢津田２８４９</t>
  </si>
  <si>
    <t>阿蘇市一の宮町宮地１８１３－２</t>
  </si>
  <si>
    <t>阿蘇郡小国町下城３３６５</t>
  </si>
  <si>
    <t>阿蘇市内牧１１０５－１</t>
  </si>
  <si>
    <t>阿蘇郡西原村布田字化粧塚８９７番１</t>
  </si>
  <si>
    <t>阿蘇郡西原村小森１８０１－９１０３号</t>
  </si>
  <si>
    <t>阿蘇郡西原村大字小森１８０１－９１０３号</t>
  </si>
  <si>
    <t>阿蘇郡西原村宮山１７３４－１</t>
  </si>
  <si>
    <t>阿蘇市一の宮町宮地１８７３</t>
  </si>
  <si>
    <t>阿蘇市小里８３４－２</t>
  </si>
  <si>
    <t>阿蘇郡産山村田尻１５－１</t>
  </si>
  <si>
    <t>阿蘇郡産山村大字大利５８番地</t>
  </si>
  <si>
    <t>阿蘇郡産山村大利５８５番地</t>
  </si>
  <si>
    <t>阿蘇郡高森町高森３２１９</t>
  </si>
  <si>
    <t>阿蘇郡高森町草部１９１番地</t>
  </si>
  <si>
    <t>県内一円（熊本８００せ５８１６）</t>
  </si>
  <si>
    <t>阿蘇市内牧１２９－１</t>
  </si>
  <si>
    <t>阿蘇市内牧９９</t>
  </si>
  <si>
    <t>阿蘇郡小国町下城３３６３</t>
  </si>
  <si>
    <t>阿蘇郡南阿蘇村大字河陰字小野５－５６</t>
  </si>
  <si>
    <t>上益城郡益城町木山４０９－４</t>
  </si>
  <si>
    <t>上益城郡山都町滝上２２３－１</t>
  </si>
  <si>
    <t>上益城郡益城町小谷１８０２－２</t>
  </si>
  <si>
    <t>上益城郡御船町田代７７４－１</t>
  </si>
  <si>
    <t>上益城郡甲佐町糸田１９４４‐２</t>
  </si>
  <si>
    <t>上益城郡甲佐町岩下１０６</t>
  </si>
  <si>
    <t>上益城郡益城町杉堂高遊９３８－１８</t>
  </si>
  <si>
    <t>上益城郡甲佐町横田２１０</t>
  </si>
  <si>
    <t>上益城郡御船町滝川１２３</t>
  </si>
  <si>
    <t>上益城郡益城町小池８３７－１</t>
  </si>
  <si>
    <t>上益城郡益城町大字惣領字東宅地１１８２番ー１</t>
  </si>
  <si>
    <t>上益城郡山都町島木５５１２</t>
  </si>
  <si>
    <t>上益城郡山都町浜町２５２－２</t>
  </si>
  <si>
    <t>上益城郡益城町宮園７８８</t>
  </si>
  <si>
    <t>上益城郡御船町大字木倉１１６８</t>
  </si>
  <si>
    <t>上益城郡御船町小坂１８６０</t>
  </si>
  <si>
    <t>上益城郡嘉島町大字上島字長池２２３２</t>
  </si>
  <si>
    <t>上益城郡益城町古閑１０７－１６</t>
  </si>
  <si>
    <t>上益城郡益城町宮園７５４－６</t>
  </si>
  <si>
    <t>上益城郡益城町広崎５１９－１７</t>
  </si>
  <si>
    <t>上益城郡益城町木山３７５－１</t>
  </si>
  <si>
    <t>上益城郡御船町高木３１０３－１</t>
  </si>
  <si>
    <t>上益城郡益城町杉堂９０１－５８</t>
  </si>
  <si>
    <t>上益城郡山都町大平７０－１</t>
  </si>
  <si>
    <t>上益城郡益城町惣領１４１５</t>
  </si>
  <si>
    <t>上益城郡嘉島町上六嘉２５</t>
  </si>
  <si>
    <t>上益城郡嘉島町大字上島字長池２２３２イオンモール熊本（わくわく横丁）</t>
  </si>
  <si>
    <t>熊本県上益城郡山都町下馬尾２０４</t>
  </si>
  <si>
    <t>熊本県上益城郡益城町古閑１３４－２４</t>
  </si>
  <si>
    <t>熊本県上益城郡御船町大字御船877-3-2F</t>
  </si>
  <si>
    <t>熊本県上益城郡甲佐町有安４－６</t>
  </si>
  <si>
    <t>熊本県上益城郡嘉島町上島１９５１</t>
  </si>
  <si>
    <t>熊本県上益城郡嘉島町上島字芝原２０４２</t>
  </si>
  <si>
    <t>熊本県上益城郡御船町大字田代吉無田８４０５－３</t>
  </si>
  <si>
    <t>熊本県上益城郡益城町宮園７５４－１</t>
  </si>
  <si>
    <t>熊本県上益城郡御船町御船１０４１－１</t>
  </si>
  <si>
    <t>熊本県上益城郡山都町下市２番地の７</t>
  </si>
  <si>
    <t>熊本県上益城郡山都町馬見原８５</t>
  </si>
  <si>
    <t>熊本県上益城郡山都町菅２０５</t>
  </si>
  <si>
    <t>熊本県上益城郡山都町菅488-1</t>
  </si>
  <si>
    <t>熊本県上益城郡益城町古閑字崎久保129-8</t>
  </si>
  <si>
    <t>熊本県上益城郡御船町辺田見４１１－４</t>
  </si>
  <si>
    <t>熊本県上益城郡御船町上野２２２４－２</t>
  </si>
  <si>
    <t>熊本県上益城郡山都町今３６５ー４</t>
  </si>
  <si>
    <t>熊本県上益城郡益城町小池１４９６ー３</t>
  </si>
  <si>
    <t>熊本県上益城郡益城町大字小池559-1</t>
  </si>
  <si>
    <t>熊本県上益城郡嘉島町上仲間227-13</t>
  </si>
  <si>
    <t>熊本県上益城郡益城町福富８０４－１</t>
  </si>
  <si>
    <t>熊本県上益城郡山都町浜町１３２</t>
  </si>
  <si>
    <t>熊本県上益城郡益城町古閑５４３－２</t>
  </si>
  <si>
    <t>熊本県上益城郡益城町福冨１０１０</t>
  </si>
  <si>
    <t>熊本県上益城郡益城町惣領１４８４－５</t>
  </si>
  <si>
    <t>熊本県上益城郡嘉島町鯰２０２５－１</t>
  </si>
  <si>
    <t>熊本県上益城郡益城町大字広崎９０４番地</t>
  </si>
  <si>
    <t>熊本県上益城郡益城町大字小谷字高遊1600-5</t>
  </si>
  <si>
    <t>熊本県上益城郡嘉島町上六嘉2313－7</t>
  </si>
  <si>
    <t>熊本県上益城郡山都町浜町１８０番地</t>
  </si>
  <si>
    <t>熊本県上益城郡嘉島町上仲間２２７－９</t>
  </si>
  <si>
    <t>熊本県上益城郡甲佐町岩下１３７</t>
  </si>
  <si>
    <t>熊本県上益城郡山都町大字菅２２８７</t>
  </si>
  <si>
    <t>熊本県上益城郡山都町菅２４５</t>
  </si>
  <si>
    <t>熊本県上益城郡山都町城平３４０</t>
  </si>
  <si>
    <t>熊本県上益城郡益城町広崎１１３７－１</t>
  </si>
  <si>
    <t>熊本県上益城郡益城町大字砥川１８９６番地</t>
  </si>
  <si>
    <t>熊本県上益城郡山都町下市１６１－４</t>
  </si>
  <si>
    <t>熊本県上益城郡嘉島町上島２１２７－２</t>
  </si>
  <si>
    <t>熊本県上益城郡山都町菅尾１３４４－１</t>
  </si>
  <si>
    <t>熊本県上益城郡山都町城原１６９－１－２</t>
  </si>
  <si>
    <t>上益城郡山都町北中島天神原２８７２－１</t>
  </si>
  <si>
    <t>熊本県上益城郡御船町田代７１６８－３１</t>
  </si>
  <si>
    <t>熊本県上益城郡益城町小谷１８０２－２</t>
  </si>
  <si>
    <t>熊本県上益城郡嘉島町大字上島長池２２３２イオンモール熊本（わくわく横丁）</t>
  </si>
  <si>
    <t>熊本県上益城郡甲佐町小鹿３５８</t>
  </si>
  <si>
    <t>熊本県上益城郡御船町大字高木2530</t>
  </si>
  <si>
    <t>熊本県上益城郡嘉島町上仲間227-78</t>
  </si>
  <si>
    <t>熊本県上益城郡御船町田代８１９０</t>
  </si>
  <si>
    <t>熊本県上益城郡甲佐町岩下１０７</t>
  </si>
  <si>
    <t>熊本県上益城郡嘉島町大字上島字長池2232</t>
  </si>
  <si>
    <t>熊本県上益城郡甲佐町横田９４－１</t>
  </si>
  <si>
    <t>県内一円（熊本４８３あ３８７９）</t>
  </si>
  <si>
    <t>熊本県上益城郡嘉島町大字上島字長池2232（イオンモール熊本）</t>
  </si>
  <si>
    <t>熊本県上益城郡嘉島町上島字長池２２３２</t>
  </si>
  <si>
    <t>熊本県上益城郡山都町目丸３８５６</t>
  </si>
  <si>
    <t>熊本県上益城郡山都町浜町６２番地１</t>
  </si>
  <si>
    <t>熊本県上益城郡御船町陣竹下１１０２－１</t>
  </si>
  <si>
    <t>熊本県上益城郡御船町滝川５６３－１</t>
  </si>
  <si>
    <t>熊本県上益城郡嘉島町大字上島字長池2232(イオンモール熊本)</t>
  </si>
  <si>
    <t>熊本県上益城郡嘉島町鯰１８０６－１スターマンション１F</t>
  </si>
  <si>
    <t>熊本県上益城郡益城町田原２１４－４</t>
  </si>
  <si>
    <t>熊本県上益城郡嘉島町上島字長池2232イオンモール熊本</t>
  </si>
  <si>
    <t>熊本県上益城郡益城町福富１０１０番地（グランメッセ熊本内）</t>
  </si>
  <si>
    <t>熊本県上益城郡御船町木倉１２５３</t>
  </si>
  <si>
    <t>熊本県上益城郡山都町今２９７番地</t>
  </si>
  <si>
    <t>熊本県上益城郡益城町大字小谷字高遊2083番7</t>
  </si>
  <si>
    <t>熊本県上益城郡御船町大字小坂１２５９番地２</t>
  </si>
  <si>
    <t>熊本県上益城郡益城町広崎８４４</t>
  </si>
  <si>
    <t>熊本県上益城郡御船町御船838-1</t>
  </si>
  <si>
    <t>熊本県上益城郡山都町菅尾５３６</t>
  </si>
  <si>
    <t>熊本県上益城郡益城町惣領１４４５－６</t>
  </si>
  <si>
    <t>熊本県上益城郡御船町御船７９１－５</t>
  </si>
  <si>
    <t>熊本県上益城郡益城町大字福富740番地18</t>
  </si>
  <si>
    <t>熊本県上益城郡益城町広崎1445番地15</t>
  </si>
  <si>
    <t>熊本県上益城郡御船町御船７９１</t>
  </si>
  <si>
    <t>熊本県上益城郡益城町大字広崎５８３番地４</t>
  </si>
  <si>
    <t>熊本県上益城郡御船町御船５－９２５</t>
  </si>
  <si>
    <t>熊本県上益城郡御船町辺田見３８５番地２</t>
  </si>
  <si>
    <t>熊本県上益城郡益城町平田１０５８－４</t>
  </si>
  <si>
    <t>熊本県上益城郡甲佐町津志田２４７２</t>
  </si>
  <si>
    <t>熊本県上益城郡甲佐町岩下字東園５６－７</t>
  </si>
  <si>
    <t>熊本県上益城郡益城町広崎４７８－５</t>
  </si>
  <si>
    <t>熊本県上益城郡益城町小谷２０８３－７テクノ仮設団地笑店街</t>
  </si>
  <si>
    <t>熊本県上益城郡益城町安永1400</t>
  </si>
  <si>
    <t>熊本県上益城郡山都町下市１５３－２</t>
  </si>
  <si>
    <t>熊本県上益城郡山都町井無田１２３８－１４</t>
  </si>
  <si>
    <t>熊本県上益城郡御船町陣１５３３</t>
  </si>
  <si>
    <t>熊本県上益城郡山都町田小野３２７－４</t>
  </si>
  <si>
    <t>熊本県上益城郡甲佐町下横田１６９７</t>
  </si>
  <si>
    <t>熊本県上益城郡御船町田代７８２８－９６</t>
  </si>
  <si>
    <t>熊本県上益城郡御船町辺田見８７７－６</t>
  </si>
  <si>
    <t>熊本県上益城郡嘉島町鯰２７７２SRビル１F</t>
  </si>
  <si>
    <t>熊本県上益城郡御船町上野2703</t>
  </si>
  <si>
    <t>熊本県上益城郡甲佐町大字早川2046番地の1</t>
  </si>
  <si>
    <t>熊本県上益城郡御船町辺田見１６７０－１</t>
  </si>
  <si>
    <t>熊本県上益城郡御船町滝川９８３番地</t>
  </si>
  <si>
    <t>熊本県上益城郡山都町馬見原１０１２</t>
  </si>
  <si>
    <t>熊本県上益城郡益城町大字田原上面ノ平2170-4</t>
  </si>
  <si>
    <t>熊本県上益城郡山都町大平１５２番地</t>
  </si>
  <si>
    <t>熊本県上益城郡益城町惣領１４１５</t>
  </si>
  <si>
    <t>熊本県上益城郡御船町滝尾４９５－１</t>
  </si>
  <si>
    <t>熊本県上益城郡益城町大字惣領西宅地1046-1</t>
  </si>
  <si>
    <t>熊本県上益城郡山都町津留1023</t>
  </si>
  <si>
    <t>堺８３０た３０００（県内一円）</t>
  </si>
  <si>
    <t>熊本県上益城郡嘉島町大字鯰２６７１番地</t>
  </si>
  <si>
    <t>熊本県上益城郡御船町豊秋２１２１－１</t>
  </si>
  <si>
    <t>熊本県上益城郡嘉島町大字上仲間字中島９８６番１</t>
  </si>
  <si>
    <t>熊本県上益城郡山都町浜町８７</t>
  </si>
  <si>
    <t>熊本県上益城郡御船町滝川１１９－１</t>
  </si>
  <si>
    <t>熊本県上益城郡山都町滝上２６６－１</t>
  </si>
  <si>
    <t>熊本県上益城郡甲佐町緑町１７－３</t>
  </si>
  <si>
    <t>熊本県上益城郡甲佐町西寒野９６２－１</t>
  </si>
  <si>
    <t>熊本県上益城郡御船町滝尾１３４－１</t>
  </si>
  <si>
    <t>熊本県上益城郡山都町大平４６７</t>
  </si>
  <si>
    <t>熊本県上益城郡益城町広崎１０２０－１</t>
  </si>
  <si>
    <t>熊本県上益城郡御船町高木４４３－１</t>
  </si>
  <si>
    <t>熊本県上益城郡山都町菅尾２４２番地</t>
  </si>
  <si>
    <t>熊本県上益城郡山都町入佐脇８１－１</t>
  </si>
  <si>
    <t>熊本県上益城郡甲佐町白旗１９００－１</t>
  </si>
  <si>
    <t>熊本県上益城郡益城町広崎９０４</t>
  </si>
  <si>
    <t>熊本県上益城郡益城町宮園７０９</t>
  </si>
  <si>
    <t>熊本県上益城郡嘉島町上島１５１０－１</t>
  </si>
  <si>
    <t>県内一円（福岡１００　せ　６６６５）</t>
  </si>
  <si>
    <t>熊本県上益城郡嘉島町鯰１８６９－１</t>
  </si>
  <si>
    <t>熊本県上益城郡嘉島町鯰１７９２－１</t>
  </si>
  <si>
    <t>県内一円(熊本５８３い６４７１)</t>
  </si>
  <si>
    <t>熊本県上益城郡山都町長崎１２８８－４</t>
  </si>
  <si>
    <t>熊本県上益城郡甲佐町岩下１０６の１</t>
  </si>
  <si>
    <t>県内一円(仮設営業)</t>
  </si>
  <si>
    <t>熊本県上益城郡益城町大字福富１０６２</t>
  </si>
  <si>
    <t>県内一円(熊本480す4255)</t>
  </si>
  <si>
    <t>熊本県上益城郡嘉島町大字北甘木字八幡水478</t>
  </si>
  <si>
    <t>熊本県上益城郡嘉島町大字上島字長池2232イオンモール熊本(わくわく横丁内)</t>
  </si>
  <si>
    <t>熊本県上益城郡御船町滝川1658</t>
  </si>
  <si>
    <t>熊本県上益城郡益城町福富1010番地</t>
  </si>
  <si>
    <t>熊本県上益城郡嘉島町下仲間１３１８</t>
  </si>
  <si>
    <t>熊本県上益城郡益城町大字宮園７２１－７</t>
  </si>
  <si>
    <t>熊本県上益城郡甲佐町豊内７０２－２</t>
  </si>
  <si>
    <t>熊本県上益城郡益城町小谷４７</t>
  </si>
  <si>
    <t>熊本県上益城郡山都町菅尾１５４番地１</t>
  </si>
  <si>
    <t>熊本県上益城郡御船町大字高木字油野２５３０番地</t>
  </si>
  <si>
    <t>県内一円(熊本４８０に６９５８)</t>
  </si>
  <si>
    <t>熊本県上益城郡嘉島町鯰１８５７－１</t>
  </si>
  <si>
    <t>熊本県上益城郡嘉島町上島２１６７－１</t>
  </si>
  <si>
    <t>熊本県上益城郡山都町滝上字花立谷367ｰ2</t>
  </si>
  <si>
    <t>熊本県上益城郡御船町大字小坂1259番地2</t>
  </si>
  <si>
    <t>熊本県上益城郡山都町北中島２８７０－２</t>
  </si>
  <si>
    <t>熊本県上益城郡甲佐町豊内６４０</t>
  </si>
  <si>
    <t>熊本県上益城郡山都町大平２８６－１</t>
  </si>
  <si>
    <t>熊本県上益城郡嘉島町大字上仲間848番地4</t>
  </si>
  <si>
    <t>熊本県上益城郡益城町大字木山３５２</t>
  </si>
  <si>
    <t>熊本県上益城郡御船町大字御船８３８</t>
  </si>
  <si>
    <t>熊本県上益城郡甲佐町豊内６７８</t>
  </si>
  <si>
    <t>熊本県上益城郡益城町宮園７０９－３</t>
  </si>
  <si>
    <t>熊本８００す２６－３４（県内一円）</t>
  </si>
  <si>
    <t>熊本県上益城郡山都町馬見原９４</t>
  </si>
  <si>
    <t>熊本県上益城郡益城町宮園４０１</t>
  </si>
  <si>
    <t>熊本県上益城郡益城町宮園字三の迫1139-1</t>
  </si>
  <si>
    <t>熊本県上益城郡益城町宮園４０１番地</t>
  </si>
  <si>
    <t>熊本県上益城郡益城町大字古閑１２９番地５</t>
  </si>
  <si>
    <t>熊本県上益城郡嘉島町鯰１８８７－２</t>
  </si>
  <si>
    <t>熊本県上益城郡山都町下馬尾堂の迫402－7</t>
  </si>
  <si>
    <t>熊本県上益城郡山都町鶴ヶ田３０２２番地</t>
  </si>
  <si>
    <t>熊本県上益城郡御船町高木２７２１－２</t>
  </si>
  <si>
    <t>熊本県上益城郡御船町大字田代８３６５－３</t>
  </si>
  <si>
    <t>熊本県上益城郡嘉島町北甘木１３１０－４</t>
  </si>
  <si>
    <t>熊本県上益城郡山都町下名連石５７８－１</t>
  </si>
  <si>
    <t>熊本１３１も１００（県内一円）</t>
  </si>
  <si>
    <t>熊本県上益城郡御船町御船１０６７</t>
  </si>
  <si>
    <t>熊本県上益城郡山都町下市４２番地１</t>
  </si>
  <si>
    <t>熊本県上益城郡甲佐町早川２１００－１</t>
  </si>
  <si>
    <t>熊本県上益城郡甲佐町岩下１３１－１</t>
  </si>
  <si>
    <t>熊本県上益城郡御船町滝川１３９３－３０</t>
  </si>
  <si>
    <t>熊本県上益城郡山都町下市１５２番地４</t>
  </si>
  <si>
    <t>熊本県上益城郡山都町米生２９４番地３</t>
  </si>
  <si>
    <t>熊本県上益城郡益城町宮園７８８</t>
  </si>
  <si>
    <t>熊本県上益城郡御船町豊秋１５４０番地</t>
  </si>
  <si>
    <t>熊本県上益城郡益城町古閑１２７</t>
  </si>
  <si>
    <t>熊本県上益城郡益城町木山２６０－１</t>
  </si>
  <si>
    <t>熊本県上益城郡益城町惣領１４５８－１０</t>
  </si>
  <si>
    <t>熊本県上益城郡益城町安永５７５－２</t>
  </si>
  <si>
    <t>熊本県上益城郡御船町大字御船９４０－１</t>
  </si>
  <si>
    <t>熊本県上益城郡益城町惣領１５５１－１</t>
  </si>
  <si>
    <t>熊本県上益城郡御船町大字滝川３８－２</t>
  </si>
  <si>
    <t>熊本県上益城郡山都町浜町５４</t>
  </si>
  <si>
    <t>熊本県上益城郡御船町大字辺田見字白岩1888ｰ8</t>
  </si>
  <si>
    <t>熊本県上益城郡山都町滝上４７－６ー２</t>
  </si>
  <si>
    <t>熊本県上益城郡山都町滝上字松葉ヶ谷71番1</t>
  </si>
  <si>
    <t>熊本県上益城郡甲佐町豊内６４３－２</t>
  </si>
  <si>
    <t>熊本県上益城郡山都町馬見原７０</t>
  </si>
  <si>
    <t>熊本県上益城郡山都町浜町２４２</t>
  </si>
  <si>
    <t>熊本県上益城郡山都町浜町１７２－１２</t>
  </si>
  <si>
    <t>熊本県上益城郡益城町寺中１３６３番地１</t>
  </si>
  <si>
    <t>熊本県上益城郡嘉島町下六嘉３８１８－４</t>
  </si>
  <si>
    <t>熊本県上益城郡山都町柏字八久保７００－５</t>
  </si>
  <si>
    <t>熊本県上益城郡山都町井無田１２９１</t>
  </si>
  <si>
    <t>熊本県上益城郡御船町辺田見８４０－３</t>
  </si>
  <si>
    <t>熊本県上益城郡益城町広崎字内無田344-1</t>
  </si>
  <si>
    <t>熊本県上益城郡嘉島町下仲間９７－１</t>
  </si>
  <si>
    <t>熊本県上益城郡甲佐町豊内２０２０</t>
  </si>
  <si>
    <t>熊本県上益城郡山都町男成４９－２</t>
  </si>
  <si>
    <t>熊本県上益城郡嘉島町鯰１８５７番３</t>
  </si>
  <si>
    <t>熊本県上益城郡嘉島町下仲間７６７</t>
  </si>
  <si>
    <t>熊本県上益城郡山都町大平２７０</t>
  </si>
  <si>
    <t>熊本県上益城郡山都町今３２０－２</t>
  </si>
  <si>
    <t>熊本県上益城郡益城町大字小谷１８０２－２</t>
  </si>
  <si>
    <t>熊本県上益城郡山都町下市１６６－４</t>
  </si>
  <si>
    <t>熊本県上益城郡山都町成君１２２１番地</t>
  </si>
  <si>
    <t>熊本県上益城郡益城町福富７７２</t>
  </si>
  <si>
    <t>熊本県上益城郡御船町七滝５０２１－１</t>
  </si>
  <si>
    <t>熊本県上益城郡益城町小谷１８１２</t>
  </si>
  <si>
    <t>熊本県上益城郡甲佐町字田口２２０７</t>
  </si>
  <si>
    <t>熊本県上益城郡嘉島町上島字長池2232番地</t>
  </si>
  <si>
    <t>熊本県上益城郡益城町大字古閑１０３番１</t>
  </si>
  <si>
    <t>熊本県上益城郡山都町城平１０１３－１</t>
  </si>
  <si>
    <t>熊本県上益城郡御船町大字田代4420番地</t>
  </si>
  <si>
    <t>県内一円（熊本１００そ４３２２）</t>
  </si>
  <si>
    <t>熊本県上益城郡益城町宮園４０６－１</t>
  </si>
  <si>
    <t>上益城郡嘉島町大字上島字長池２２３２イオンモール熊本クレア１Ｆ</t>
  </si>
  <si>
    <t>熊本県上益城郡益城町広崎１３６２－１６</t>
  </si>
  <si>
    <t>熊本県上益城郡山都町畑４７０</t>
  </si>
  <si>
    <t>熊本県上益城郡御船町大字辺田見１８２－１</t>
  </si>
  <si>
    <t>熊本県上益城郡益城町惣領１１７１－２</t>
  </si>
  <si>
    <t>熊本県上益城郡山都町馬見原９７</t>
  </si>
  <si>
    <t>熊本県上益城郡御船町七滝４３６２</t>
  </si>
  <si>
    <t>熊本県上益城郡御船町大字木倉字片平町１６５番地</t>
  </si>
  <si>
    <t>熊本県上益城郡御船町大字御船1040番地4</t>
  </si>
  <si>
    <t>熊本県上益城郡御船町辺田見１８２－１</t>
  </si>
  <si>
    <t>熊本県上益城郡山都町浜町８６－１</t>
  </si>
  <si>
    <t>熊本県上益城郡益城町古閑３３５</t>
  </si>
  <si>
    <t>県内一円（熊本８００す８２３４）</t>
  </si>
  <si>
    <t>熊本県上益城郡嘉島町上島字長池２２３２（イオンモール熊本店）</t>
  </si>
  <si>
    <t>熊本県上益城郡御船町御船１丁目８５６</t>
  </si>
  <si>
    <t>県内一円（熊本８３０み８００８）</t>
  </si>
  <si>
    <t>熊本県上益城郡山都町下市１５８－１</t>
  </si>
  <si>
    <t>熊本県上益城郡御船町水越２４１８</t>
  </si>
  <si>
    <t>熊本県上益城郡益城町杉堂高遊９３８－１８</t>
  </si>
  <si>
    <t>熊本県上益城郡甲佐町大字府領字北原１０２６－１</t>
  </si>
  <si>
    <t>熊本県上益城郡嘉島町上仲間２２７－１</t>
  </si>
  <si>
    <t>熊本県上益城郡甲佐町白旗３８－２－１</t>
  </si>
  <si>
    <t>熊本県上益城郡益城町田原２８０</t>
  </si>
  <si>
    <t>熊本県上益城郡御船町辺田見３５３</t>
  </si>
  <si>
    <t>熊本県上益城郡山都町今３６５－４</t>
  </si>
  <si>
    <t>熊本県上益城郡御船町大字七滝２１００番地</t>
  </si>
  <si>
    <t>熊本県上益城郡嘉島町鯰２６１３</t>
  </si>
  <si>
    <t>熊本県上益城郡山都町安方７５０番地</t>
  </si>
  <si>
    <t>熊本県上益城郡御船町田代7828-96</t>
  </si>
  <si>
    <t>熊本県上益城郡山都町仏原３２３－２</t>
  </si>
  <si>
    <t>熊本県上益城郡嘉島町井寺２９７３</t>
  </si>
  <si>
    <t>熊本県上益城郡御船町大字高木字古閑鶴４８２０</t>
  </si>
  <si>
    <t>熊本県上益城郡益城町大字馬水字西道167番、同182番</t>
  </si>
  <si>
    <t>熊本県上益城郡嘉島町下六嘉１４６１－１</t>
  </si>
  <si>
    <t>県内一円（熊本４８０す５２６７）</t>
  </si>
  <si>
    <t>熊本県上益城郡益城町大字小谷１８１２</t>
  </si>
  <si>
    <t>熊本県上益城郡益城町宮園８０４－１</t>
  </si>
  <si>
    <t>熊本県上益城郡御船町七滝３５８３－１</t>
  </si>
  <si>
    <t>熊本県上益城郡御船町滝川９９８－１０</t>
  </si>
  <si>
    <t>熊本県上益城郡御船町滝川１２２－６Ｂ号</t>
  </si>
  <si>
    <t>熊本県内一円（宮崎　８３０　す　２８）</t>
  </si>
  <si>
    <t>熊本県内一円（宮崎　８００　す　３５９１）</t>
  </si>
  <si>
    <t>熊本県上益城郡嘉島町上島２２２２</t>
  </si>
  <si>
    <t>熊本県上益城郡御船町大字木倉３８７番地</t>
  </si>
  <si>
    <t>熊本県上益城郡益城町大字惣領１５３０番地</t>
  </si>
  <si>
    <t>熊本県上益城郡御船町辺田見１３７２－３</t>
  </si>
  <si>
    <t>熊本県上益城郡甲佐町岩下１３７－２</t>
  </si>
  <si>
    <t>熊本県上益城郡益城町宮園７２４－１４</t>
  </si>
  <si>
    <t>熊本県上益城郡益城町馬水１２３</t>
  </si>
  <si>
    <t>上益城郡山都町大野５８３－１</t>
  </si>
  <si>
    <t>上益城郡御船町御船７９７－２</t>
  </si>
  <si>
    <t>上益城郡御船町辺田見８７７－６</t>
  </si>
  <si>
    <t>上益城郡山都町米生２０１－３</t>
  </si>
  <si>
    <t>上益城郡山都町牧野５８２</t>
  </si>
  <si>
    <t>上益城郡山都町浜町７０</t>
  </si>
  <si>
    <t>上益城郡御船町田代８４０５－３７５</t>
  </si>
  <si>
    <t>上益城郡山都町菅尾５３５－２</t>
  </si>
  <si>
    <t>上益城郡甲佐町府領２１８２－４９</t>
  </si>
  <si>
    <t>上益城郡山都町浜町１８５</t>
  </si>
  <si>
    <t>上益城郡御船町御船９７６</t>
  </si>
  <si>
    <t>上益城郡山都町下市１８４－１</t>
  </si>
  <si>
    <t>上益城郡山都町今３６５ー４</t>
  </si>
  <si>
    <t>上益城郡山都町井無田１２３８－１４</t>
  </si>
  <si>
    <t>上益城郡甲佐町西寒野１２８９</t>
  </si>
  <si>
    <t>上益城郡御船町上野５０９１</t>
  </si>
  <si>
    <t>上益城郡御船町高木３０１１</t>
  </si>
  <si>
    <t>上益城郡甲佐町大字船津７８５－２</t>
  </si>
  <si>
    <t>上益城郡御船町木倉６０９</t>
  </si>
  <si>
    <t>上益城郡山都町浜町５４</t>
  </si>
  <si>
    <t>上益城郡山都町浜町６２‐１</t>
  </si>
  <si>
    <t>上益城郡御船町滝川１０１２－４</t>
  </si>
  <si>
    <t>上益城郡甲佐町緑町３２番地</t>
  </si>
  <si>
    <t>上益城郡甲佐町緑町３２番地１</t>
  </si>
  <si>
    <t>上益城郡御船町田代４４２０番地</t>
  </si>
  <si>
    <t>上益城郡御船町豊秋２１２１－１</t>
  </si>
  <si>
    <t>上益城郡山都町菅尾２４２番地</t>
  </si>
  <si>
    <t>上益城郡御船町大字辺田見３６４番２</t>
  </si>
  <si>
    <t>上益城郡益城町寺中７２９番地４</t>
  </si>
  <si>
    <t>上益城郡山都町城寺６１４</t>
  </si>
  <si>
    <t>上益城郡甲佐町田口1993－1</t>
  </si>
  <si>
    <t>上益城郡山都町安方８１４</t>
  </si>
  <si>
    <t>上益城郡甲佐町西寒野１８００</t>
  </si>
  <si>
    <t>上益城郡御船町大字辺田見353番地マルショク御船店内</t>
  </si>
  <si>
    <t>上益城郡御船町大字御船６－１０４６－２</t>
  </si>
  <si>
    <t>上益城郡御船町辺田見８４０－３</t>
  </si>
  <si>
    <t>熊本県上益城郡甲佐町豊内５７４</t>
  </si>
  <si>
    <t>熊本県上益城郡嘉島町上仲間字皆本１５１－１</t>
  </si>
  <si>
    <t>熊本県上益城郡嘉島町鯰２７７０番地２</t>
  </si>
  <si>
    <t>上益城郡嘉島町上六嘉２０６３嘉島町ふれあいセンター内</t>
  </si>
  <si>
    <t>上益城郡山都町葛原２５７</t>
  </si>
  <si>
    <t>上益城郡益城町馬水１２３</t>
  </si>
  <si>
    <t>上益城郡山都町北中島２１６６</t>
  </si>
  <si>
    <t>上益城郡山都町畑４５８－１</t>
  </si>
  <si>
    <t>上益城郡御船町大字辺田見字中道２０１番地１</t>
  </si>
  <si>
    <t>上益城郡嘉島町大字下六嘉３８１８番地４</t>
  </si>
  <si>
    <t>上益城郡甲佐町船津４－６</t>
  </si>
  <si>
    <t>上益城郡御船町大字御船１０６７</t>
  </si>
  <si>
    <t>熊本県上益城郡嘉島町上島字長池２２３２イオンモール熊本内</t>
  </si>
  <si>
    <t>上益城郡御船町大字御船１０６８</t>
  </si>
  <si>
    <t>熊本県上益城郡益城町惣領1440-10　101号</t>
  </si>
  <si>
    <t>熊本県上益城郡御船町辺田見１５３－１</t>
  </si>
  <si>
    <t>上益城郡益城町馬水７１６－１</t>
  </si>
  <si>
    <t>上益城郡山都町上寺２０４４</t>
  </si>
  <si>
    <t>熊本県上益城郡嘉島町大字上島２１８７－２</t>
  </si>
  <si>
    <t>上益城郡甲佐町白旗９９１</t>
  </si>
  <si>
    <t>上益城郡益城町安永１４００</t>
  </si>
  <si>
    <t>上益城郡益城町田原２０２５－５</t>
  </si>
  <si>
    <t>上益城郡嘉島町上島１９４７－２　２Ｆ</t>
  </si>
  <si>
    <t>上益城郡御船町大字高木４１７</t>
  </si>
  <si>
    <t>上益城郡山都町浜町１１１番地の１</t>
  </si>
  <si>
    <t>上益城郡山都町下市１５８</t>
  </si>
  <si>
    <t>上益城郡山都町川口９６３－３</t>
  </si>
  <si>
    <t>上益城郡山都町八木３８７－１</t>
  </si>
  <si>
    <t>上益城郡山都町下市５</t>
  </si>
  <si>
    <t>上益城郡甲佐町田口２２０７番地１</t>
  </si>
  <si>
    <t>上益城郡嘉島町鯰１９００－１</t>
  </si>
  <si>
    <t>上益城郡益城町大字小谷字高遊１６００－５</t>
  </si>
  <si>
    <t>上益城郡山都町長崎３６１</t>
  </si>
  <si>
    <t>上益城郡嘉島町上仲間中手町２２７ー１５</t>
  </si>
  <si>
    <t>上益城郡嘉島町上島字同尻２１３４</t>
  </si>
  <si>
    <t>上益城郡嘉島町大字上島２０７５－１</t>
  </si>
  <si>
    <t>上益城郡山都町馬見原２５７－２</t>
  </si>
  <si>
    <t>上益城郡山都町城平６１４番地</t>
  </si>
  <si>
    <t>上益城郡山都町北中島４０９番</t>
  </si>
  <si>
    <t>上益城郡山都町大野３３２の１</t>
  </si>
  <si>
    <t>上益城郡甲佐町岩下６１番地</t>
  </si>
  <si>
    <t>上益城郡御船町大字辺田見２２１番地１</t>
  </si>
  <si>
    <t>上益城郡山都町二瀬本６０</t>
  </si>
  <si>
    <t>上益城郡山都町野尻１０２８‐１</t>
  </si>
  <si>
    <t>上益城郡御船町高木９１５</t>
  </si>
  <si>
    <t>熊本県上益城郡嘉島町大字上島字長池2232-1056</t>
  </si>
  <si>
    <t>上益城郡山都町御所一の瀬６６５－２</t>
  </si>
  <si>
    <t>上益城郡御船町辺田見３９２－１</t>
  </si>
  <si>
    <t>上益城郡山都町米生２９４番地３</t>
  </si>
  <si>
    <t>上益城郡御船町辺田見１８２－１（ダイレックス店）</t>
  </si>
  <si>
    <t>上益城郡甲佐町糸田５５７</t>
  </si>
  <si>
    <t>上益城郡山都町下市１６１－４</t>
  </si>
  <si>
    <t>熊本県上益城郡益城町小池小無田８３７－１</t>
  </si>
  <si>
    <t>上益城郡御船町滝川７６－１</t>
  </si>
  <si>
    <t>上益城郡嘉島町上島１５４０</t>
  </si>
  <si>
    <t>上益城郡山都町柚木１０４７</t>
  </si>
  <si>
    <t>上益城郡御船町高木２７２１－２</t>
  </si>
  <si>
    <t>上益城郡嘉島町上島２１８７－２</t>
  </si>
  <si>
    <t>上益城郡御船町大字辺田見１５３－１</t>
  </si>
  <si>
    <t>上益城郡甲佐町田口１１６２－１</t>
  </si>
  <si>
    <t>上益城郡益城町木山３２６－５－１０１</t>
  </si>
  <si>
    <t>上益城郡山都町大平２６５－１</t>
  </si>
  <si>
    <t>上益城郡嘉島町大字鯰１８６９－１</t>
  </si>
  <si>
    <t>上益城郡益城町広崎５２８－１０</t>
  </si>
  <si>
    <t>上益城郡益城町小池９０３</t>
  </si>
  <si>
    <t>上益城郡益城町馬水６３６</t>
  </si>
  <si>
    <t>上益城郡山都町浜町１８５－１</t>
  </si>
  <si>
    <t>上益城郡山都町浜町１４４</t>
  </si>
  <si>
    <t>上益城郡山都町浜町１８７</t>
  </si>
  <si>
    <t>上益城郡山都町川野２２０６－１</t>
  </si>
  <si>
    <t>上益城郡山都町下市５５－９</t>
  </si>
  <si>
    <t>上益城郡御船町滝川９８５</t>
  </si>
  <si>
    <t>上益城郡山都町下馬尾１５１－１</t>
  </si>
  <si>
    <t>上益城郡益城町木山３５２</t>
  </si>
  <si>
    <t>上益城郡山都町北中島２９９２番地１４</t>
  </si>
  <si>
    <t>上益城郡御船町辺田見３７０－１</t>
  </si>
  <si>
    <t>上益城郡嘉島町上島２２３２イオン熊本クレア店内</t>
  </si>
  <si>
    <t>上益城郡山都町千滝５３－２</t>
  </si>
  <si>
    <t>上益城郡山都町千滝７５－１</t>
  </si>
  <si>
    <t>上益城郡山都町長田３１５</t>
  </si>
  <si>
    <t>上益城郡甲佐町田口４９２番地１</t>
  </si>
  <si>
    <t>上益城郡甲佐町下横田１５２３－１</t>
  </si>
  <si>
    <t>上益城郡甲佐町大字芝原字芝原第二８０－１８</t>
  </si>
  <si>
    <t>上益城郡山都町今２９７番地</t>
  </si>
  <si>
    <t>上益城郡山都町菅２４５</t>
  </si>
  <si>
    <t>上益城郡益城町大字宮園７８８番地</t>
  </si>
  <si>
    <t>上益城郡山都町上寺８２０－３</t>
  </si>
  <si>
    <t>上益城郡山都町白石３番地</t>
  </si>
  <si>
    <t>上益城郡益城町大字赤井６１１－１</t>
  </si>
  <si>
    <t>上益城郡御船町辺田見３４-１</t>
  </si>
  <si>
    <t>上益城郡益城町田原２０７１－１</t>
  </si>
  <si>
    <t>熊本県上益城郡嘉島町大字上島字長池2232イオンモール熊本１階</t>
  </si>
  <si>
    <t>上益城郡御船町高木９１６－２</t>
  </si>
  <si>
    <t>上益城郡益城町大字寺中１２０９－１</t>
  </si>
  <si>
    <t>上益城郡甲佐町岩下１２５</t>
  </si>
  <si>
    <t>上益城郡山都町浜町136</t>
  </si>
  <si>
    <t>上益城郡益城町大字小谷１８０２－２</t>
  </si>
  <si>
    <t>上益城郡益城町広崎１６３０－１</t>
  </si>
  <si>
    <t>県内一円（熊本４８０ね６２１２）</t>
  </si>
  <si>
    <t>上益城郡益城町赤井２１６７</t>
  </si>
  <si>
    <t>上益城郡嘉島町大字上島2106番地</t>
  </si>
  <si>
    <t>上益城郡嘉島町大字上島２１０６番地</t>
  </si>
  <si>
    <t>上益城郡嘉島町大字上島2016ＨＩヒロセスーパーコンボ嘉島上島店内</t>
  </si>
  <si>
    <t>上益城郡嘉島町大字上島２０１６番地</t>
  </si>
  <si>
    <t>上益城郡嘉島町上島２０２５</t>
  </si>
  <si>
    <t>上益城郡御船町滝川５１０－２</t>
  </si>
  <si>
    <t>上益城郡御船町大字辺田見字馬場３７２－１</t>
  </si>
  <si>
    <t>熊本県内一円（熊本４８０　ね　７３８５）</t>
  </si>
  <si>
    <t>上益城郡御船町大字田代７１９</t>
  </si>
  <si>
    <t>上益城郡甲佐町田口２７５９</t>
  </si>
  <si>
    <t>上益城郡御船町木倉７１１１</t>
  </si>
  <si>
    <t>上益城郡御船町大字木倉１１７６－１</t>
  </si>
  <si>
    <t>上益城郡御船町水越２４１８</t>
  </si>
  <si>
    <t>上益城郡甲佐町白旗６１９－２</t>
  </si>
  <si>
    <t>上益城郡甲佐町船津１９６５番地１</t>
  </si>
  <si>
    <t>上益城郡山都町馬見原１１６－１</t>
  </si>
  <si>
    <t>上益城郡山都町浜町１３２番地</t>
  </si>
  <si>
    <t>上益城郡山都町下市３８ー３</t>
  </si>
  <si>
    <t>上益城郡甲佐町田口１１８３－２</t>
  </si>
  <si>
    <t>上益城郡益城町惣領１４２３番地７</t>
  </si>
  <si>
    <t>上益城郡嘉島町大字上仲間字上川原８５３番地１</t>
  </si>
  <si>
    <t>上益城郡甲佐町岩下１８</t>
  </si>
  <si>
    <t>上益城郡益城町宮園字居屋敷４０１</t>
  </si>
  <si>
    <t>上益城郡益城町宮園字居屋敷４０１番</t>
  </si>
  <si>
    <t>上益城郡益城町宮園７８８番地</t>
  </si>
  <si>
    <t>上益城郡御船町田代６７０２－２１１</t>
  </si>
  <si>
    <t>上益城郡御船町辺田見１８２－１</t>
  </si>
  <si>
    <t>熊本県内一円（熊本４１　む　５９０８）</t>
  </si>
  <si>
    <t>上益城郡御船町大字木倉１１２７番地１</t>
  </si>
  <si>
    <t>上益城郡益城町田原１４７－２</t>
  </si>
  <si>
    <t>上益城郡嘉島町大字上原芝原区画整理事業区内５街区１－１３</t>
  </si>
  <si>
    <t>上益城郡益城町小池１１９３－１</t>
  </si>
  <si>
    <t>上益城郡嘉島町大字上島字長池２２３２（イオンモール熊本）</t>
  </si>
  <si>
    <t>上益城郡益城町平田字深迫２４４１－２</t>
  </si>
  <si>
    <t>上益城郡甲佐町大字豊内６７８</t>
  </si>
  <si>
    <t>上益城郡甲佐町早川２００１</t>
  </si>
  <si>
    <t>上益城郡御船町御船１０００－１</t>
  </si>
  <si>
    <t>上益城郡嘉島町大字鯰１８２４－１</t>
  </si>
  <si>
    <t>上益城郡益城町福富１０１０</t>
  </si>
  <si>
    <t>上益城郡御船町滝川１６５８</t>
  </si>
  <si>
    <t>熊本県内一円（熊本８８０あ２５９４）</t>
  </si>
  <si>
    <t>上益城郡嘉島町上島字長池２２３２</t>
  </si>
  <si>
    <t>上益城郡益城町大字小谷１８１２</t>
  </si>
  <si>
    <t>上益城郡益城町安永1030番地</t>
  </si>
  <si>
    <t>上益城郡山都町下名連石新４－１</t>
  </si>
  <si>
    <t>上益城郡益城町大字小谷１８０２番地の２</t>
  </si>
  <si>
    <t>上益城郡益城町小谷大字１８０２番地の２</t>
  </si>
  <si>
    <t>上益城郡益城町惣領２１６７</t>
  </si>
  <si>
    <t>上益城郡益城町大字小谷１８０２番地の２国内線旅客ターミナルビル１階</t>
  </si>
  <si>
    <t>上益城郡御船町上野２７０３</t>
  </si>
  <si>
    <t>上益城郡益城町木山居屋敷３３５－１</t>
  </si>
  <si>
    <t>上益城郡甲佐町豊内７１９－２</t>
  </si>
  <si>
    <t>上益城郡山都町馬見原字古園２１７－１</t>
  </si>
  <si>
    <t>上益城郡嘉島町大字上島字芝原２０４６－１</t>
  </si>
  <si>
    <t>上益城郡嘉島町鯰２７３２－３ステートヒルⅡ１Ｆ</t>
  </si>
  <si>
    <t>上益城郡山都町米迫２３７番地６</t>
  </si>
  <si>
    <t>上益城郡山都町城平字原畑1013番地1</t>
  </si>
  <si>
    <t>上益城郡甲佐町大町４６０</t>
  </si>
  <si>
    <t>上益城郡御船町上野１５９２</t>
  </si>
  <si>
    <t>上益城郡嘉島町上島字芝原２０４２</t>
  </si>
  <si>
    <t>上益城郡山都町浜町８７</t>
  </si>
  <si>
    <t>上益城郡益城町赤井２６６０</t>
  </si>
  <si>
    <t>上益城郡山都町上差尾９７３－３</t>
  </si>
  <si>
    <t>上益城郡山都町菅１７７９</t>
  </si>
  <si>
    <t>上益城郡山都町郷の原９６６－６</t>
  </si>
  <si>
    <t>上益城郡山都町馬見原９４</t>
  </si>
  <si>
    <t>上益城郡山都町長原２２１</t>
  </si>
  <si>
    <t>上益城郡山都町北中島１６９６</t>
  </si>
  <si>
    <t>上益城郡山都町鶴ケ田２１０８</t>
  </si>
  <si>
    <t>上益城郡甲佐町岩下１４３</t>
  </si>
  <si>
    <t>上益城郡御船町上野１５７６</t>
  </si>
  <si>
    <t>上益城郡甲佐町豊内１９</t>
  </si>
  <si>
    <t>上益城郡御船町滝川１０５８</t>
  </si>
  <si>
    <t>上益城郡山都町浜町１１８</t>
  </si>
  <si>
    <t>上益城郡山都町浜町字新町８３</t>
  </si>
  <si>
    <t>上益城郡御船町滝川１２６－６</t>
  </si>
  <si>
    <t>上益城郡山都町緑川３７１５－１</t>
  </si>
  <si>
    <t>上益城郡山都町下市４３－３</t>
  </si>
  <si>
    <t>上益城郡御船町御船８０１－１</t>
  </si>
  <si>
    <t>上益城郡御船町田代１８４２番地４</t>
  </si>
  <si>
    <t>上益城郡益城町上陳８５５－１</t>
  </si>
  <si>
    <t>上益城郡甲佐町西寒野２２５</t>
  </si>
  <si>
    <t>上益城郡益城町古閑３６６－４</t>
  </si>
  <si>
    <t>上益城郡御船町大字上野５４６３</t>
  </si>
  <si>
    <t>上益城郡山都町下市２番地の７</t>
  </si>
  <si>
    <t>上益城郡益城町小谷１８１２</t>
  </si>
  <si>
    <t>上益城郡山都町大平152番地</t>
  </si>
  <si>
    <t>上益城郡山都町大平１５２番地</t>
  </si>
  <si>
    <t>上益城郡山都町柏道長７６５－４</t>
  </si>
  <si>
    <t>上益城郡山都町二瀬本１４５４</t>
  </si>
  <si>
    <t>上益城郡山都町馬見原５２</t>
  </si>
  <si>
    <t>上益城郡御船町滝川１５５９</t>
  </si>
  <si>
    <t>上益城郡甲佐町白旗１８５１－４</t>
  </si>
  <si>
    <t>熊本県内一円(仮設）</t>
  </si>
  <si>
    <t>上益城郡甲佐町田口１１８３‐２</t>
  </si>
  <si>
    <t>上益城郡御船町大字豊秋２０４７番地１</t>
  </si>
  <si>
    <t>上益城郡山都町長原１９２－１</t>
  </si>
  <si>
    <t>上益城郡山都町長原１９２番地１</t>
  </si>
  <si>
    <t>上益城郡甲佐町糸田１９４４－２</t>
  </si>
  <si>
    <t>上益城郡御船町高木４４９４番地４６</t>
  </si>
  <si>
    <t>県内一円（熊本８３０さ３００７）</t>
  </si>
  <si>
    <t>上益城郡山都町下市３１９</t>
  </si>
  <si>
    <t>上益城郡嘉島町大字鯰１８０４－１</t>
  </si>
  <si>
    <t>上益城郡益城町大字宮園５９９番地１</t>
  </si>
  <si>
    <t>県内一円（熊本５８１せ３３３９）</t>
  </si>
  <si>
    <t>上益城郡御船町辺田見１８６</t>
  </si>
  <si>
    <t>上益城郡御船町御船９１８－１</t>
  </si>
  <si>
    <t>上益城郡山都町北中島２２２８</t>
  </si>
  <si>
    <t>上益城郡御船町田代４７７５－２</t>
  </si>
  <si>
    <t>上益城郡益城町安永５７５－２</t>
  </si>
  <si>
    <t>上益城郡御船町滝川４９－２</t>
  </si>
  <si>
    <t>上益城郡益城町大字砥川字井手口１１０－１</t>
  </si>
  <si>
    <t>上益城郡御船町滝川８６－１</t>
  </si>
  <si>
    <t>上益城郡山都町馬見原６１－３</t>
  </si>
  <si>
    <t>上益城郡御船町大字御船５－９２５</t>
  </si>
  <si>
    <t>上益城郡山都町北中島２１６０</t>
  </si>
  <si>
    <t>上益城郡山都町北中島</t>
  </si>
  <si>
    <t>上益城郡嘉島町下六嘉３７１２－１</t>
  </si>
  <si>
    <t>上益城郡山都町城平６１４</t>
  </si>
  <si>
    <t>上益城郡御船町大字滝川９９８番地１０</t>
  </si>
  <si>
    <t>上益城郡益城町広崎３４４番地１</t>
  </si>
  <si>
    <t>上益城郡御船町滝川５６３－１</t>
  </si>
  <si>
    <t>上益城郡嘉島町上島２１４５</t>
  </si>
  <si>
    <t>上益城郡御船町辺田見２０７</t>
  </si>
  <si>
    <t>上益城郡益城町惣領１４１５－７</t>
  </si>
  <si>
    <t>上益城郡甲佐町大字下横田字中川原511番地</t>
  </si>
  <si>
    <t>上益城郡益城町惣領１４３５－７</t>
  </si>
  <si>
    <t>上益城郡山都町大平３５３番地１</t>
  </si>
  <si>
    <t>上益城郡御船町辺田見134番地１</t>
  </si>
  <si>
    <t>上益城郡甲佐町横田１１４</t>
  </si>
  <si>
    <t>上益城郡山都町下馬尾２８３</t>
  </si>
  <si>
    <t>上益城郡山都町馬見原１４８－９</t>
  </si>
  <si>
    <t>上益城郡山都町郷野原９６６－６</t>
  </si>
  <si>
    <t>上益城郡甲佐町豊内７５０</t>
  </si>
  <si>
    <t>上益城郡甲佐町中横田１１６２</t>
  </si>
  <si>
    <t>上益城郡御船町木倉８７５</t>
  </si>
  <si>
    <t>県内一円（熊本８００す９３２７）</t>
  </si>
  <si>
    <t>上益城郡山都町大平２９２</t>
  </si>
  <si>
    <t>上益城郡御船町木倉１７０</t>
  </si>
  <si>
    <t>上益城郡甲佐町安平井戸江８７２－２</t>
  </si>
  <si>
    <t>上益城郡甲佐町大字豊内641番３</t>
  </si>
  <si>
    <t>上益城郡甲佐町横田１０４－１</t>
  </si>
  <si>
    <t>上益城郡甲佐町大字豊内６４０</t>
  </si>
  <si>
    <t>上益城郡山都町菅尾１３４４－１</t>
  </si>
  <si>
    <t>熊本　４１　ふ　８２１３（県内一円）</t>
  </si>
  <si>
    <t>上益城郡甲佐町岩下157番地</t>
  </si>
  <si>
    <t>上益城郡山都町馬見原９７</t>
  </si>
  <si>
    <t>上益城郡益城町大字小谷１３１６番地１</t>
  </si>
  <si>
    <t>上益城郡山都町滝上５０２－６</t>
  </si>
  <si>
    <t>上益城郡嘉島町鯰１８０４－１</t>
  </si>
  <si>
    <t>上益城郡山都町浜町１３８番地</t>
  </si>
  <si>
    <t>上益城郡甲佐町安平８７２－２</t>
  </si>
  <si>
    <t>上益城郡御船町大字御船１００３番地</t>
  </si>
  <si>
    <t>上益城郡嘉島町大字上島字芝原２０３４</t>
  </si>
  <si>
    <t>上益城郡御船町大字水越２４４９番地４</t>
  </si>
  <si>
    <t>上益城郡嘉島町鯰１８０６－１スターマンション１F</t>
  </si>
  <si>
    <t>上益城郡益城町大字赤井１８００</t>
  </si>
  <si>
    <t>上益城郡嘉島町鯰１８８０</t>
  </si>
  <si>
    <t>県内一円（熊本５８１つ３０６２）</t>
  </si>
  <si>
    <t>上益城郡山都町安方８０６</t>
  </si>
  <si>
    <t>上益城郡益城町小池１６１１－１</t>
  </si>
  <si>
    <t>上益城郡山都町入佐脇８１－１</t>
  </si>
  <si>
    <t>上益城郡甲佐町早川２１００番地１</t>
  </si>
  <si>
    <t>上益城郡益城町田原１１２２</t>
  </si>
  <si>
    <t>上益城郡嘉島町鯰２６３７</t>
  </si>
  <si>
    <t>上益城郡甲佐町白旗１９００番地１</t>
  </si>
  <si>
    <t>上益城郡山都町城平１０１０</t>
  </si>
  <si>
    <t>上益城郡山都町下市１６５－４</t>
  </si>
  <si>
    <t>上益城郡益城町大字田原2081-27</t>
  </si>
  <si>
    <t>上益城郡山都町北中島２６９２－５</t>
  </si>
  <si>
    <t>上益城郡嘉島町鯰１９０２</t>
  </si>
  <si>
    <t>上益城郡山都町下馬尾４０２－７</t>
  </si>
  <si>
    <t>上益城郡益城町木山２４１－２</t>
  </si>
  <si>
    <t>上益城郡益城町木山２６０－１</t>
  </si>
  <si>
    <t>上益城郡嘉島町上島字四郎丸６２４</t>
  </si>
  <si>
    <t>上益城郡嘉島町北甘木２２０６</t>
  </si>
  <si>
    <t>上益城郡甲佐町白旗543番地の１</t>
  </si>
  <si>
    <t>上益城郡山都町南田２９１－４</t>
  </si>
  <si>
    <t>上益城郡山都町浜町２３３番地</t>
  </si>
  <si>
    <t>上益城郡山都町北中島2692-5</t>
  </si>
  <si>
    <t>上益城郡嘉島町上島６２４</t>
  </si>
  <si>
    <t>上益城郡甲佐町大字白旗５４３番地１</t>
  </si>
  <si>
    <t>上益城郡山都町下馬尾２９０</t>
  </si>
  <si>
    <t>上益城郡山都町大平字下鶴３２２－１</t>
  </si>
  <si>
    <t>上益城郡山都町大平字下鶴322-1</t>
  </si>
  <si>
    <t>上益城郡山都町鶴ヶ田２８５１</t>
  </si>
  <si>
    <t>上益城郡山都町鶴ケ田2851</t>
  </si>
  <si>
    <t>上益城郡山都町浜町２３３</t>
  </si>
  <si>
    <t>上益城郡山都町北中島2694-1</t>
  </si>
  <si>
    <t>県内一円（熊本　４８０　ち　４５６７）</t>
  </si>
  <si>
    <t>上益城郡益城町安永７８１－１</t>
  </si>
  <si>
    <t>熊本県上益城郡益城町田原２０７１－１</t>
  </si>
  <si>
    <t>上益城郡益城町木山２８４－１０</t>
  </si>
  <si>
    <t>上益城郡御船町上野２２２４－２</t>
  </si>
  <si>
    <t>上益城郡山都町北中島牟田口２８５０－１９</t>
  </si>
  <si>
    <t>上益城郡山都町南田２７２</t>
  </si>
  <si>
    <t>上益城郡御船町大字陣１９０９番地１</t>
  </si>
  <si>
    <t>上益城郡御船町陣１９０９番地１</t>
  </si>
  <si>
    <t>上益城郡甲佐町豊内６４０番地</t>
  </si>
  <si>
    <t>上益城郡益城町惣領１４６６－１</t>
  </si>
  <si>
    <t>上益城郡嘉島町鯰１８８７－２</t>
  </si>
  <si>
    <t>上益城郡嘉島町下六嘉３８１８－４</t>
  </si>
  <si>
    <t>上益城郡益城町広崎９９１－６</t>
  </si>
  <si>
    <t>上益城郡嘉島町大字上仲間字中手町２２７－１５</t>
  </si>
  <si>
    <t>上益城郡山都町北中島２８６２番地３</t>
  </si>
  <si>
    <t>上益城郡山都町馬見原８３８</t>
  </si>
  <si>
    <t>上益城郡益城町宮園７０９－３</t>
  </si>
  <si>
    <t>熊本県内一円（熊本８８す２３１７）</t>
  </si>
  <si>
    <t>上益城郡益城町大字馬水字西道１６７番、同１８２番</t>
  </si>
  <si>
    <t>上益城郡益城町安永１４００番地</t>
  </si>
  <si>
    <t>上益城郡益城町福富１１０７番地</t>
  </si>
  <si>
    <t>上益城郡益城町広崎９０４</t>
  </si>
  <si>
    <t>上益城郡御船町大字高木４８９２番地</t>
  </si>
  <si>
    <t>上益城郡御船町御船１０７４－１３</t>
  </si>
  <si>
    <t>上益城郡御船町御船１０６２－１</t>
  </si>
  <si>
    <t>上益城郡山都町北中島２７０１</t>
  </si>
  <si>
    <t>上益城郡御船町田代杉園５２７８－１</t>
  </si>
  <si>
    <t>上益城郡益城町田原２０８１－１７</t>
  </si>
  <si>
    <t>上益城郡山都町今３６５番４</t>
  </si>
  <si>
    <t>上益城郡御船町田代５２７８－１</t>
  </si>
  <si>
    <t>上益城郡甲佐町岩下８２</t>
  </si>
  <si>
    <t>上益城郡山都町浜町１３５</t>
  </si>
  <si>
    <t>上益城郡益城町田原１３６－２</t>
  </si>
  <si>
    <t>上益城郡甲佐町岩下１６５</t>
  </si>
  <si>
    <t>上益城郡御船町田代４４２０</t>
  </si>
  <si>
    <t>上益城郡山都町下市５５番地３</t>
  </si>
  <si>
    <t>上益城郡益城町惣領字下竹ノ下９８２－１</t>
  </si>
  <si>
    <t>上益城郡益城町木山２８９－１８</t>
  </si>
  <si>
    <t>上益城郡山都町城平６１４　えびすぱーな内</t>
  </si>
  <si>
    <t>上益城郡甲佐町田口２２８－１５</t>
  </si>
  <si>
    <t>上益城郡山都町上寺１７７３－３</t>
  </si>
  <si>
    <t>上益城郡山都町男成２２ー１</t>
  </si>
  <si>
    <t>上益城郡山都町男成４５８</t>
  </si>
  <si>
    <t>上益城郡益城町赤井２６８１</t>
  </si>
  <si>
    <t>上益城郡甲佐町大字横田２２３</t>
  </si>
  <si>
    <t>熊本４６た３５６８（熊本県内一円）</t>
  </si>
  <si>
    <t>上益城郡御船町辺田見字白岩１８８８－１０</t>
  </si>
  <si>
    <t>上益城郡山都町城平９５４</t>
  </si>
  <si>
    <t>上益城郡山都町城平９５４番地</t>
  </si>
  <si>
    <t>上益城郡御船町御船六丁目９５７－１</t>
  </si>
  <si>
    <t>上益城郡御船町辺田見４２７－６</t>
  </si>
  <si>
    <t>上益城郡御船町御船１０６７</t>
  </si>
  <si>
    <t>上益城郡益城町大字木山字上辻７１２番１</t>
  </si>
  <si>
    <t>上益城郡甲佐町西寒野１９２</t>
  </si>
  <si>
    <t>上益城郡甲佐町白旗１９００－１</t>
  </si>
  <si>
    <t>上益城郡御船町辺田見１５３－１</t>
  </si>
  <si>
    <t>上益城郡益城町古閑８４番５号</t>
  </si>
  <si>
    <t>上益城郡嘉島町鯰字皆根１７９２－１</t>
  </si>
  <si>
    <t>上益城郡御船町御船１４０６－１</t>
  </si>
  <si>
    <t>上益城郡益城町杉堂９３８－７８</t>
  </si>
  <si>
    <t>上益城郡山都町犬飼３８４</t>
  </si>
  <si>
    <t>上益城郡山都町浜町７６</t>
  </si>
  <si>
    <t>上益城郡御船町滝川９９－１８</t>
  </si>
  <si>
    <t>上益城郡益城町宮園８０４番１</t>
  </si>
  <si>
    <t>上益城郡益城町大字宮園７１７－３</t>
  </si>
  <si>
    <t>上益城郡益城町福富前畑８１４ー１</t>
  </si>
  <si>
    <t>上益城郡嘉島町大字上島字長池2232-2702</t>
  </si>
  <si>
    <t>上益城郡益城町惣領１３１９－１</t>
  </si>
  <si>
    <t>上益城郡益城町小池３２２１</t>
  </si>
  <si>
    <t>上益城郡山都町下馬尾字前田２８９－３</t>
  </si>
  <si>
    <t>上益城郡山都町鶴ケ田４１３６</t>
  </si>
  <si>
    <t>上益城郡益城町福富前畑８１４-１</t>
  </si>
  <si>
    <t>上益城郡山都町田吉７５ー２</t>
  </si>
  <si>
    <t>上益城郡山都町柏字八久保７００－５</t>
  </si>
  <si>
    <t>上益城郡甲佐町下横田９２５</t>
  </si>
  <si>
    <t>上益城郡山都町柏字八久保700-5</t>
  </si>
  <si>
    <t>熊本県内一内</t>
  </si>
  <si>
    <t>上益城郡甲佐町豊内東園750番甲佐ｼｮｯﾋﾟﾝｸﾞｾﾝﾀｰｻｴﾗ薬品化粧品部</t>
  </si>
  <si>
    <t>上益城郡山都町城原２２４</t>
  </si>
  <si>
    <t>上益城郡山都町白小野１６８</t>
  </si>
  <si>
    <t>上益城郡益城町宮園７５９－６</t>
  </si>
  <si>
    <t>上益城郡益城町宮園７０９番７</t>
  </si>
  <si>
    <t>上益城郡山都町畑４７０</t>
  </si>
  <si>
    <t>上益城郡御船町　　熊本市内</t>
  </si>
  <si>
    <t>上益城郡甲佐町府領７２４</t>
  </si>
  <si>
    <t>上益城郡嘉島町大字上島字長池２２３２（イオンモール熊本クレア内）「わくわく横丁」</t>
  </si>
  <si>
    <t>上益城郡御船町御船１０６１</t>
  </si>
  <si>
    <t>上益城郡御船町大字高木字油野2530番地</t>
  </si>
  <si>
    <t>上益城郡御船町辺田見３６４－２</t>
  </si>
  <si>
    <t>上益城郡益城町宮園７２４－１４－１０２号</t>
  </si>
  <si>
    <t>上益城郡益城町大字惣領１５９２番地２</t>
  </si>
  <si>
    <t>上益城郡益城町惣領大字１５９２番地２</t>
  </si>
  <si>
    <t>熊本４８０ね３５５２（熊本県内一円）</t>
  </si>
  <si>
    <t>熊本県内一円（熊本４８０つ１４３１）</t>
  </si>
  <si>
    <t>上益城郡益城町大字宮園７５７番地１</t>
  </si>
  <si>
    <t>上益城郡山都町上寺２００１－１</t>
  </si>
  <si>
    <t>上益城郡嘉島町大字下六嘉１８７８－５</t>
  </si>
  <si>
    <t>熊本県内一円（熊本４８３さ３８８）</t>
  </si>
  <si>
    <t>上益城郡益城町木山４０５</t>
  </si>
  <si>
    <t>上益城郡嘉島町鯰皆根１７９２ー１</t>
  </si>
  <si>
    <t>上益城郡嘉島町大字上島字長池2232イオンモール熊本クレア１F</t>
  </si>
  <si>
    <t>上益城郡山都町東竹原９６７－４</t>
  </si>
  <si>
    <t>上益城郡益城町古閑３３５</t>
  </si>
  <si>
    <t>上益城郡山都町金内３０３</t>
  </si>
  <si>
    <t>上益城郡嘉島町上島字野辺下１０１－１２</t>
  </si>
  <si>
    <t>上益城郡御船町上野２６１１－２</t>
  </si>
  <si>
    <t>上益城郡御船町御船一丁目８５６</t>
  </si>
  <si>
    <t>上益城郡嘉島町上仲間２２７－１６</t>
  </si>
  <si>
    <t>上益城郡山都町下市１５８－１</t>
  </si>
  <si>
    <t>上益城郡御船町滝川１２３－１</t>
  </si>
  <si>
    <t>熊本県上益城郡山都町大野３２５－１</t>
  </si>
  <si>
    <t>上益城郡山都町大野３３２－１</t>
  </si>
  <si>
    <t>上益城郡御船町大字高木字善助山２８２３</t>
  </si>
  <si>
    <t>上益城郡甲佐町中横田１１９１</t>
  </si>
  <si>
    <t>上益城郡甲佐町田口２１７０</t>
  </si>
  <si>
    <t>上益城郡甲佐町中横田４３７番地の１</t>
  </si>
  <si>
    <t>上益城郡益城町小谷１３１６番地１</t>
  </si>
  <si>
    <t>上益城郡甲佐町岩下字東園５６－７</t>
  </si>
  <si>
    <t>上益城郡御船町陣１９０９－１</t>
  </si>
  <si>
    <t>上益城郡山都町下馬尾２６９の２</t>
  </si>
  <si>
    <t>上益城郡嘉島町上島２２３２イオンモール熊本クレア</t>
  </si>
  <si>
    <t>上益城郡嘉島町鯰１７２９－１HIヒロセ内</t>
  </si>
  <si>
    <t>上益城郡御船町上野５０９１番地</t>
  </si>
  <si>
    <t>上益城郡御船町辺田見３７０－３</t>
  </si>
  <si>
    <t>上益城郡山都町浜町９８</t>
  </si>
  <si>
    <t>上益城郡御船町大字滝川４９－２</t>
  </si>
  <si>
    <t>上益城郡山都町滝上３６７</t>
  </si>
  <si>
    <t>上益城郡嘉島町下六嘉１４６１－１</t>
  </si>
  <si>
    <t>上益城郡御船町大字田代６６３８番地４１</t>
  </si>
  <si>
    <t>上益城郡嘉島町鯰２７３９－３</t>
  </si>
  <si>
    <t>上益城郡山都町下市５６－６</t>
  </si>
  <si>
    <t>上益城郡嘉島町大字上島字東塘添2393-1の一部</t>
  </si>
  <si>
    <t>上益城郡益城町宮園７２１番３</t>
  </si>
  <si>
    <t>熊本県上益城郡益城町宮園７２１番３</t>
  </si>
  <si>
    <t>上益城郡益城町古閑８４－５</t>
  </si>
  <si>
    <t>上益城郡益城町大字安永６２１－１</t>
  </si>
  <si>
    <t>上益城郡甲佐町大字府領字北原１０２６－１</t>
  </si>
  <si>
    <t>上益城郡甲佐町仁田子４６１</t>
  </si>
  <si>
    <t>上益城郡嘉島町鯰２７１５－３</t>
  </si>
  <si>
    <t>上益城郡嘉島町大字上島字幸八２００６番１</t>
  </si>
  <si>
    <t>上益城郡山都町入佐脇６０－１</t>
  </si>
  <si>
    <t>上益城郡嘉島町下六嘉１８７７</t>
  </si>
  <si>
    <t>上益城郡益城町寺迫４２番地８</t>
  </si>
  <si>
    <t>上益城郡御船町豊秋瀬口６８０－１</t>
  </si>
  <si>
    <t>上益城郡嘉島町上仲間２２７番地１３号</t>
  </si>
  <si>
    <t>上益城郡山都町城平７１８</t>
  </si>
  <si>
    <t>上益城郡嘉島町北甘木２３３０－１</t>
  </si>
  <si>
    <t>上益城郡嘉島町上仲間２２７－１３</t>
  </si>
  <si>
    <t>熊本県上益城郡嘉島町上仲間２２７－１３</t>
  </si>
  <si>
    <t>上益城郡嘉島町上仲間塘添２２７－１３</t>
  </si>
  <si>
    <t>上益城郡益城町寺中１３６３－１株式会社再春館製薬所つむぎ商館１Ｆ</t>
  </si>
  <si>
    <t>上益城郡益城町寺中１３６３ー１株式会社再春館製薬所つむぎ商館１F</t>
  </si>
  <si>
    <t>上益城郡山都町今２９７</t>
  </si>
  <si>
    <t>上益城郡御船町高木２８４５－１</t>
  </si>
  <si>
    <t>上益城郡甲佐町大字田口２１７０番地</t>
  </si>
  <si>
    <t>上益城郡嘉島町大字上島字長池２２３２イオンモール熊本店１Ｆ</t>
  </si>
  <si>
    <t>上益城郡山都町柳井原９２９－１</t>
  </si>
  <si>
    <t>上益城郡益城町宮園字居屋敷401番</t>
  </si>
  <si>
    <t>上益城郡益城町小谷荒瀬３５－３</t>
  </si>
  <si>
    <t>上益城郡御船町大字小坂字宮田６８９－１</t>
  </si>
  <si>
    <t>上益城郡益城町安永１０３０</t>
  </si>
  <si>
    <t>上益城郡益城町大字小谷1812</t>
  </si>
  <si>
    <t>上益城郡益城町大字宮園788番地</t>
  </si>
  <si>
    <t>上益城郡御船町大字辺田見353番地</t>
  </si>
  <si>
    <t>上益城郡山都町今４６３－８</t>
  </si>
  <si>
    <t>上益城郡益城町古閑８４番5号</t>
  </si>
  <si>
    <t>上益城郡山都町菅尾１２６３番地</t>
  </si>
  <si>
    <t>上益城郡益城町宮園８０４‐１</t>
  </si>
  <si>
    <t>上益城郡益城町宮園８０４-１</t>
  </si>
  <si>
    <t>上益城郡嘉島町北甘木２０８３</t>
  </si>
  <si>
    <t>上益城郡御船町辺田見目抜１００</t>
  </si>
  <si>
    <t>上益城郡甲佐町大字豊内６１３－１</t>
  </si>
  <si>
    <t>上益城郡益城町広崎１６９５番地４</t>
  </si>
  <si>
    <t>上益城郡益城町古閑４３－３１</t>
  </si>
  <si>
    <t>上益城郡甲佐町大字豊内字東園７５１番</t>
  </si>
  <si>
    <t>上益城郡益城町広崎１０４９－７</t>
  </si>
  <si>
    <t>上益城郡山都町尾野尻８１９－２</t>
  </si>
  <si>
    <t>上益城郡山都町浜町１６７番地</t>
  </si>
  <si>
    <t>上益城郡山都町下馬尾２０４</t>
  </si>
  <si>
    <t>県内一円（熊本４８０は５４４０）</t>
  </si>
  <si>
    <t>上益城郡益城町福原１９８８番地１</t>
  </si>
  <si>
    <t>上益城郡嘉島町鯰２７７２ＳRビル１F</t>
  </si>
  <si>
    <t>上益城郡益城町広崎１４４５－１５</t>
  </si>
  <si>
    <t>上益城郡嘉島町鯰２７７２SRビル１F</t>
  </si>
  <si>
    <t>上益城郡益城町宮園８０４－１</t>
  </si>
  <si>
    <t>上益城郡益城町大字宮園９４３－１</t>
  </si>
  <si>
    <t>上益城郡山都町北中島２８０６</t>
  </si>
  <si>
    <t>上益城郡山都町北中島２６８４－２</t>
  </si>
  <si>
    <t>上益城郡御船町御船５８０</t>
  </si>
  <si>
    <t>上益城郡益城町寺迫６０番地１</t>
  </si>
  <si>
    <t>上益城郡益城町惣領１６７０</t>
  </si>
  <si>
    <t>上益城郡御船町木倉９２６－１</t>
  </si>
  <si>
    <t>上益城郡嘉島町北甘木２０１８</t>
  </si>
  <si>
    <t>上益城郡益城町惣領１４８７</t>
  </si>
  <si>
    <t>上益城郡嘉島町鯰２６３９</t>
  </si>
  <si>
    <t>上益城郡御船町御船948</t>
  </si>
  <si>
    <t>熊本県上益城郡御船町高木2135番地1</t>
  </si>
  <si>
    <t>上益城郡御船町陣２０６９－４</t>
  </si>
  <si>
    <t>上益城郡益城町宮園１１３９－１</t>
  </si>
  <si>
    <t>上益城郡御船町大字小坂１２５９番地２</t>
  </si>
  <si>
    <t>熊本県上益城郡御船町大字辺田見４１１－１</t>
  </si>
  <si>
    <t>上益城郡山都町上寺２１７８－５</t>
  </si>
  <si>
    <t>熊本県上益城郡御船町滝川１９８１－１</t>
  </si>
  <si>
    <t>上益城郡御船町滝川１９８１番１</t>
  </si>
  <si>
    <t>熊本県上益城郡御船町大字小坂字須崎1259-1</t>
  </si>
  <si>
    <t>熊本県上益城郡御船町辺田見３６４－２</t>
  </si>
  <si>
    <t>上益城郡嘉島町大字上島字長池２２３２イオンモール熊本１階</t>
  </si>
  <si>
    <t>上益城郡甲佐町仁田子５４９</t>
  </si>
  <si>
    <t>上益城郡嘉島町大字上島字長池２２３２イオンモール熊本１Ｆ</t>
  </si>
  <si>
    <t>熊本県上益城郡御船町辺田見３５３番地</t>
  </si>
  <si>
    <t>上益城郡山都町浜町１３６</t>
  </si>
  <si>
    <t>上益城郡山都町南田字西間原308－1、309－3</t>
  </si>
  <si>
    <t>上益城郡甲佐町大字豊内６４１番３</t>
  </si>
  <si>
    <t>上益城郡嘉島町大字上島２５１８番地１</t>
  </si>
  <si>
    <t>上益城郡御船町辺田見字白岩１８８８－８</t>
  </si>
  <si>
    <t>上益城郡益城町惣領１５３０</t>
  </si>
  <si>
    <t>熊本県上益城郡益城町安永１４００番地</t>
  </si>
  <si>
    <t>熊本県上益城郡嘉島町大字上島字長池2232-2702</t>
  </si>
  <si>
    <t>上益城郡嘉島町大字上島１９６１番地</t>
  </si>
  <si>
    <t>上益城郡嘉島町大字北甘木字八幡４７８</t>
  </si>
  <si>
    <t>上益城郡益城町大字小谷１８０２番地の２国内線旅客ターミナル１階</t>
  </si>
  <si>
    <t>上益城郡嘉島町大字上島字長池2232イオンモール熊本1Ｆ 1065区画</t>
  </si>
  <si>
    <t>上益城郡益城町木山字伊屋敷４０５－１</t>
  </si>
  <si>
    <t>熊本県八代市旭中央通１９－１０</t>
  </si>
  <si>
    <t>八代市本町一丁目２番４０号１ｓｔＲＩＴＡビル６階　Ａ号室</t>
  </si>
  <si>
    <t>八代市本町一丁目７－１２梓サンクスビル８Ｆ</t>
  </si>
  <si>
    <t>熊本県八代市古閑中町１１０１－１</t>
  </si>
  <si>
    <t>熊本県八代市本町一丁目６番２４号Ｍ１ビル４Ｆ－Ａ</t>
  </si>
  <si>
    <t>八代市坂本町西部ろ１７３６番地</t>
  </si>
  <si>
    <t>八代市本町一丁目１－３９</t>
  </si>
  <si>
    <t>熊本県八代市田中東町２７－１１</t>
  </si>
  <si>
    <t>八代市本町１丁目２－２４スカイツリービル　４Ｆ</t>
  </si>
  <si>
    <t>八代市西片町１５２７－１</t>
  </si>
  <si>
    <t>八代市本町一丁目１３－２竹の子ビル　１Ｆ</t>
  </si>
  <si>
    <t>八代市鏡町上鏡１０７７－１</t>
  </si>
  <si>
    <t>八代市袋町３－２２グリーンビル１Ｆ</t>
  </si>
  <si>
    <t>熊本県八代市鏡町鏡２１８</t>
  </si>
  <si>
    <t>熊本県八代市海士江町２７２０－２</t>
  </si>
  <si>
    <t>熊本県八代市東陽町南１０５１－１</t>
  </si>
  <si>
    <t>熊本県八代市北原町東北原８３－２</t>
  </si>
  <si>
    <t>熊本県八代市植柳下町１９５４ー２</t>
  </si>
  <si>
    <t>熊本県八代市麦島西町１１号１３番地</t>
  </si>
  <si>
    <t>熊本県八代市泉町下岳５１１４</t>
  </si>
  <si>
    <t>熊本県八代市通町５－５</t>
  </si>
  <si>
    <t>熊本県八代市奈良木町２２７８</t>
  </si>
  <si>
    <t>熊本県八代郡氷川町宮原５５６－１</t>
  </si>
  <si>
    <t>熊本県八代市西宮町１２３２番地</t>
  </si>
  <si>
    <t>熊本県八代市本町１丁目１３－２－３</t>
  </si>
  <si>
    <t>熊本県八代市本野町６３９－１</t>
  </si>
  <si>
    <t>熊本県八代市海士江町字下城２７２０番２</t>
  </si>
  <si>
    <t>熊本県八代市日奈久中西町３８０番地１</t>
  </si>
  <si>
    <t>熊本県八代市本町１丁目３ー１９夢かんかん4F</t>
  </si>
  <si>
    <t>熊本県八代市川田町西字前田５０５</t>
  </si>
  <si>
    <t>熊本県八代市本町１丁目７－１２梓会館サンクスビル　８Ｆ</t>
  </si>
  <si>
    <t>熊本県八代市旭中央通り１０番１号</t>
  </si>
  <si>
    <t>熊本県八代市本町１丁目１３－１４</t>
  </si>
  <si>
    <t>熊本県八代市二見洲口町１８８９－９</t>
  </si>
  <si>
    <t>八代市本町一丁目２－３６</t>
  </si>
  <si>
    <t>八代市本町一丁目２－４０１ｓｔ　ＲＩＴＡビル３階</t>
  </si>
  <si>
    <t>熊本県八代市鏡町内田８０４－１</t>
  </si>
  <si>
    <t>八代市本町１丁目４－３４澤田ビル１Ｆ</t>
  </si>
  <si>
    <t>熊本県八代市袋町６－１５</t>
  </si>
  <si>
    <t>熊本県八代市上片町１５７１</t>
  </si>
  <si>
    <t>熊本県八代市本町一丁目３番２３号ＯＫビル４－Ａ</t>
  </si>
  <si>
    <t>八代市本野町字道善寺２５５６番地１</t>
  </si>
  <si>
    <t>熊本県八代市鏡町鏡村１１４５－９</t>
  </si>
  <si>
    <t>八代郡氷川町野津２０８５－２</t>
  </si>
  <si>
    <t>八代市田中西町５－８</t>
  </si>
  <si>
    <t>熊本県八代市松江城町５－９</t>
  </si>
  <si>
    <t>熊本県八代市袋町３－４　　吉井ビル１Ｆ</t>
  </si>
  <si>
    <t>熊本県八代市泉町下岳４３４５</t>
  </si>
  <si>
    <t>八代郡氷川町宮原３７６－５</t>
  </si>
  <si>
    <t>八代市本野町１９７０－１</t>
  </si>
  <si>
    <t>熊本県八代市北の丸町３－３</t>
  </si>
  <si>
    <t>八代市本町一丁目１３－３０八起ビル　２ＦＤ</t>
  </si>
  <si>
    <t>八代市袋町３－２２グリーンビル３Ｆ</t>
  </si>
  <si>
    <t>熊本県八代市海士江町３３４８－２</t>
  </si>
  <si>
    <t>八代市松崎町字潮吹５４８－２</t>
  </si>
  <si>
    <t>八代市鏡町下村１５２７－１</t>
  </si>
  <si>
    <t>八代市本町一丁目４－３４</t>
  </si>
  <si>
    <t>熊本県八代市鏡町鏡６３－１</t>
  </si>
  <si>
    <t>八代市高下西町１７４３</t>
  </si>
  <si>
    <t>八代郡氷川町野津１０８７－１</t>
  </si>
  <si>
    <t>八代市川田町西５６２</t>
  </si>
  <si>
    <t>八代市海士江町３３５５番地</t>
  </si>
  <si>
    <t>熊本県八代市本町１丁目２－４８しらぬいビル１０３号</t>
  </si>
  <si>
    <t>熊本県八代市本町１丁目４－１１</t>
  </si>
  <si>
    <t>熊本県八代市海士江町２９１０</t>
  </si>
  <si>
    <t>熊本県八代市高島町４１２８ー１</t>
  </si>
  <si>
    <t>熊本県八代市日奈久平成町１番１３</t>
  </si>
  <si>
    <t>熊本県八代市本町１丁目２－１３エデンビル１Ｆ</t>
  </si>
  <si>
    <t>熊本県八代市出町６－１８</t>
  </si>
  <si>
    <t>熊本県八代市本町１丁目１１－２５松本ビル１Ｆ</t>
  </si>
  <si>
    <t>熊本県八代市植柳上町９１１</t>
  </si>
  <si>
    <t>熊本県八代市本町一丁目２－２９</t>
  </si>
  <si>
    <t>熊本県八代市横手本町２６５－１</t>
  </si>
  <si>
    <t>熊本県八代市本町１丁目２番２４号八代スカイツリービル４階</t>
  </si>
  <si>
    <t>熊本県八代郡氷川町鹿島６３９－２</t>
  </si>
  <si>
    <t>熊本県八代郡氷川町今字田中１４６</t>
  </si>
  <si>
    <t>熊本県八代市鏡町鏡１０８３－３</t>
  </si>
  <si>
    <t>熊本県八代市永碇町塩屋割１０８８番地１－１部</t>
  </si>
  <si>
    <t>熊本県八代郡氷川町網道８７５</t>
  </si>
  <si>
    <t>熊本県八代市日奈久山下町３３８１番地</t>
  </si>
  <si>
    <t>熊本県八代市古閑上町２２１－１</t>
  </si>
  <si>
    <t>熊本県八代市本町１丁目１３－１９八起ビル１Ｆ</t>
  </si>
  <si>
    <t>熊本県八代市永碇町８９０　２階</t>
  </si>
  <si>
    <t>八代市上日置町２３８９番地</t>
  </si>
  <si>
    <t>八代郡氷川町新田４４３番地</t>
  </si>
  <si>
    <t>熊本県八代市鏡町内田字水分２７５</t>
  </si>
  <si>
    <t>熊本県八代市川田町東６６</t>
  </si>
  <si>
    <t>八代市新浜町１番１号</t>
  </si>
  <si>
    <t>熊本県八代市港町６７番地</t>
  </si>
  <si>
    <t>熊本県八代市本町１丁目６－４麒麟館ビル１階</t>
  </si>
  <si>
    <t>熊本県八代市妙見町４００－１</t>
  </si>
  <si>
    <t>八代市永碇町１００８番</t>
  </si>
  <si>
    <t>八代市旭中央通６－７</t>
  </si>
  <si>
    <t>八代市袋町３－２８スカイビル２０１</t>
  </si>
  <si>
    <t>八代市日奈久上西町３２７第１ビル２Ｆ ２０３号室</t>
  </si>
  <si>
    <t>八代市本町一丁目３－７</t>
  </si>
  <si>
    <t>八代市鏡町内田字水分２６６</t>
  </si>
  <si>
    <t>八代市日奈久上西町５０５－１</t>
  </si>
  <si>
    <t>八代市海士江町２７２０番地１</t>
  </si>
  <si>
    <t>八代市海士江町２７２０番地２</t>
  </si>
  <si>
    <t>八代市本町２－３－３４</t>
  </si>
  <si>
    <t>八代市本町１丁目３－４ＴＨビル１Ｆ</t>
  </si>
  <si>
    <t>八代市鏡町両出８８０－１</t>
  </si>
  <si>
    <t>八代市鏡町内田７４２番地２</t>
  </si>
  <si>
    <t>八代市本町１丁目６ー４麒麟館大石ビル２Ｆ</t>
  </si>
  <si>
    <t>八代市本野町５１１－１</t>
  </si>
  <si>
    <t>八代市港町３８－２</t>
  </si>
  <si>
    <t>八代市平山新町２５０９－１</t>
  </si>
  <si>
    <t>八代市田中西町１－１－３</t>
  </si>
  <si>
    <t>八代市鏡町鏡５０－４</t>
  </si>
  <si>
    <t>熊本県八代郡氷川町河原６８番地１－１</t>
  </si>
  <si>
    <t>熊本県八代市建馬町３－６外ゆめタウン八代１Ｆ</t>
  </si>
  <si>
    <t>熊本県八代市建馬町３－１</t>
  </si>
  <si>
    <t>熊本県八代市鏡町内田水分２６６</t>
  </si>
  <si>
    <t>熊本県八代市松崎町７８９－１１</t>
  </si>
  <si>
    <t>熊本県八代市建馬町３－１（魚介部）</t>
  </si>
  <si>
    <t>熊本県八代市建馬町３－１（精肉部）</t>
  </si>
  <si>
    <t>八代市大村町６３５－１</t>
  </si>
  <si>
    <t>八代市上片町１３０６</t>
  </si>
  <si>
    <t>熊本県八代市千反町２丁目９－３</t>
  </si>
  <si>
    <t>熊本県八代市本町一丁目２番４０号ＲＩＴＡビル５Ｆ（５Ｄ）</t>
  </si>
  <si>
    <t>八代市海士江町２６６０－１２</t>
  </si>
  <si>
    <t>熊本県八代市永碇町９９４－１</t>
  </si>
  <si>
    <t>熊本県八代市鏡町内田８６９番地－１</t>
  </si>
  <si>
    <t>熊本県八代郡氷川町宮原西上宮６９８－７</t>
  </si>
  <si>
    <t>熊本県八代郡氷川町今７７６</t>
  </si>
  <si>
    <t>熊本県八代市日奈久上西町３２７第一ビル２階</t>
  </si>
  <si>
    <t>熊本県八代市本町１－６－１６</t>
  </si>
  <si>
    <t>熊本県八代市港町６９－１</t>
  </si>
  <si>
    <t>熊本県八代市本町１丁目３－３０ウエストビル１Ｆ</t>
  </si>
  <si>
    <t>熊本県八代市建馬町３－１ゆめタウン八代１Ｆ</t>
  </si>
  <si>
    <t>熊本県八代市建馬町３番１号ゆめタウン八代店２Ｆ</t>
  </si>
  <si>
    <t>熊本県八代市建馬町３ー１ゆめタウン八代１Ｆ</t>
  </si>
  <si>
    <t>熊本県八代市本町１－７－５９</t>
  </si>
  <si>
    <t>熊本県八代市高島町４１２８－１</t>
  </si>
  <si>
    <t>熊本県八代市二見下大野町１５６４－４</t>
  </si>
  <si>
    <t>熊本県八代市新浜町１－１</t>
  </si>
  <si>
    <t>熊本県八代市古城町字新開２３１５番地１</t>
  </si>
  <si>
    <t>熊本県八代郡氷川町野津１１７１－１</t>
  </si>
  <si>
    <t>八代市郡築八番町７５番地４</t>
  </si>
  <si>
    <t>熊本県八代市泉町樅木１０６－２</t>
  </si>
  <si>
    <t>八代市本町1丁目７－１２梓会館サンクス１Ｆ－Ｂ</t>
  </si>
  <si>
    <t>八代市本町１丁目６番１４号麒麟館ビル４階</t>
  </si>
  <si>
    <t>八代市本町１丁目１３－５２Ａビル　３Ｆ</t>
  </si>
  <si>
    <t>八代市永碇町１３３０</t>
  </si>
  <si>
    <t>八代市田中西町３号３番地</t>
  </si>
  <si>
    <t>八代市八幡町８－２５</t>
  </si>
  <si>
    <t>八代市上野町３５９１－１５</t>
  </si>
  <si>
    <t>八代市本町１丁目４－３４沢田ビル１Ｆ</t>
  </si>
  <si>
    <t>八代市本町１丁目１３－５２Ａビル　３－Ａ１号</t>
  </si>
  <si>
    <t>八代市鏡町鏡１７０ 番地</t>
  </si>
  <si>
    <t>八代市本町１丁目３－２５アルファビル　２Ｆ　Ｂ</t>
  </si>
  <si>
    <t>八代市松崎町２３０－２</t>
  </si>
  <si>
    <t>八代郡氷川町有佐５７６－２</t>
  </si>
  <si>
    <t>八代市鏡町塩浜３９８－５</t>
  </si>
  <si>
    <t>熊本県八代市沖町５番割３８３２－１</t>
  </si>
  <si>
    <t>熊本県八代郡氷川町新田２８５番地</t>
  </si>
  <si>
    <t>八代市郡築十一番町１８３</t>
  </si>
  <si>
    <t>八代市坂本町葉木４２５９</t>
  </si>
  <si>
    <t>八代市本町一丁目７－１２梓会館Thanks７F</t>
  </si>
  <si>
    <t>八代市本町１－６－４麒麟館ビル１Ｆ</t>
  </si>
  <si>
    <t>熊本県八代市本町２丁目１－１直江ビル１Ｆ</t>
  </si>
  <si>
    <t>熊本県八代市本町１丁目５－８ダイヤビル２Ｆ</t>
  </si>
  <si>
    <t>熊本県八代市永碇町字塩屋割1099番１２Ｆ</t>
  </si>
  <si>
    <t>熊本県八代市郡築一番４９番１</t>
  </si>
  <si>
    <t>熊本県八代市永碇町１０３９</t>
  </si>
  <si>
    <t>熊本県八代市本町１丁目２－４０ＲＩＴＡビル３Ｆ</t>
  </si>
  <si>
    <t>熊本県八代市海士江町下毛２９２８－２</t>
  </si>
  <si>
    <t>熊本県八代市海士江町字道下２３２８番地７</t>
  </si>
  <si>
    <t>熊本県八代市鏡町下村１５２７－１</t>
  </si>
  <si>
    <t>熊本県八代市北原町東北原８３番２</t>
  </si>
  <si>
    <t>熊本県八代市緑町８－１</t>
  </si>
  <si>
    <t>八代市本町1丁目２－４０１ｓｔ.　ＲＩＴＡビル１Ｆ</t>
  </si>
  <si>
    <t>熊本県八代市本町１－１３－４中村ビル１F</t>
  </si>
  <si>
    <t>熊本県八代郡氷川町早尾上八ツ川１８９－１</t>
  </si>
  <si>
    <t>熊本県八代市鏡町鏡村８８３番地２</t>
  </si>
  <si>
    <t>熊本県八代市松崎町４１５－７</t>
  </si>
  <si>
    <t>熊本県八代市泉町仁田尾６の３</t>
  </si>
  <si>
    <t>熊本県八代市本野町２０８３－１</t>
  </si>
  <si>
    <t>熊本県八代市郡築十二番町８２番地</t>
  </si>
  <si>
    <t>熊本県八代郡氷川町網道２８３－８</t>
  </si>
  <si>
    <t>熊本県八代市坂本町鮎帰い１２９３－２</t>
  </si>
  <si>
    <t>熊本県八代市鏡町北新地字七番割１３７３</t>
  </si>
  <si>
    <t>熊本県八代市大村町字大間４２７番地１</t>
  </si>
  <si>
    <t>熊本県八代市海士江町２１８２－２</t>
  </si>
  <si>
    <t>八代市松崎町７８６－７</t>
  </si>
  <si>
    <t>八代市本町１丁目２－４０１ｓｔ リタビル３階</t>
  </si>
  <si>
    <t>熊本県八代市上野町１９４８－１</t>
  </si>
  <si>
    <t>熊本県八代市袋町３－８スカイビル１F</t>
  </si>
  <si>
    <t>八代市鏡町内田１１３番地３</t>
  </si>
  <si>
    <t>八代市日置町２３４５番地</t>
  </si>
  <si>
    <t>八代市本町１丁目２－１３エデンビル１Ｆ</t>
  </si>
  <si>
    <t>熊本県八代市本町１丁目５－３０</t>
  </si>
  <si>
    <t>八代市松江町３４９－２</t>
  </si>
  <si>
    <t>八代市本町１丁目６－７ＭＩビル　２Ｆ</t>
  </si>
  <si>
    <t>八代市袋町５－２３</t>
  </si>
  <si>
    <t>八代市高下西町１３２３</t>
  </si>
  <si>
    <t>八代市本町１丁目３－６近宗ビル　１Ｆ</t>
  </si>
  <si>
    <t>熊本県八代市日奈久中西町３７９</t>
  </si>
  <si>
    <t>熊本県八代市清水町２－８９</t>
  </si>
  <si>
    <t>八代市鏡町鏡村字小柳８８９番２</t>
  </si>
  <si>
    <t>八代市本町一丁目５－３５ＹＭＪビル１Ｆ－Ａ</t>
  </si>
  <si>
    <t>八代市本町一丁目５－３５ＹＭＪビル１ＦＢ</t>
  </si>
  <si>
    <t>熊本県八代市本町１丁目１－３１ハシウメ１番館５Ｆ</t>
  </si>
  <si>
    <t>八代市鏡町貝洲７７７－３</t>
  </si>
  <si>
    <t>八代市鏡町内田４３６番地１</t>
  </si>
  <si>
    <t>八代市本町１丁目５ー３５ＹＭＪビル　２Ｆ－Ｃ</t>
  </si>
  <si>
    <t>八代市千反町２丁目１８－５</t>
  </si>
  <si>
    <t>八代市本町１丁目２－４０１ｓｔ．ＲＩＴＡビル　６階</t>
  </si>
  <si>
    <t>八代市海士江町２７２０－２</t>
  </si>
  <si>
    <t>八代市興善寺町１５６８</t>
  </si>
  <si>
    <t>八代市千丁町吉王丸４７１－３</t>
  </si>
  <si>
    <t>八代市本町一丁目３－２４夢カンカンビル３Ｆ</t>
  </si>
  <si>
    <t>八代市日奈久上西町３６１番地</t>
  </si>
  <si>
    <t>八代市鏡町内田１１１番地</t>
  </si>
  <si>
    <t>八代市宮地町字二反田２０４７</t>
  </si>
  <si>
    <t>熊本県八代市日奈久中西町４６９</t>
  </si>
  <si>
    <t>熊本県八代市松江町１１７番地１</t>
  </si>
  <si>
    <t>熊本県八代郡氷川町野津７４９ー３</t>
  </si>
  <si>
    <t>熊本県八代市泉町柿迫３１７６</t>
  </si>
  <si>
    <t>熊本県八代市萩原町１丁目５－３７</t>
  </si>
  <si>
    <t>熊本県八代市西松江城町８の２０</t>
  </si>
  <si>
    <t>熊本県八代市郡築四番町５７－２</t>
  </si>
  <si>
    <t>熊本県八代市鏡町野崎９０５－３</t>
  </si>
  <si>
    <t>熊本県八代市植柳上町８２０－１</t>
  </si>
  <si>
    <t>熊本県八代市永碇町１０６７</t>
  </si>
  <si>
    <t>熊本県八代市敷川内町２７１６－２</t>
  </si>
  <si>
    <t>熊本県八代市松江町１０３</t>
  </si>
  <si>
    <t>熊本県八代市泉町下岳前平１５７２－１</t>
  </si>
  <si>
    <t>熊本県八代郡氷川町立神３１３８</t>
  </si>
  <si>
    <t>熊本県八代市通町１０番１０号熊本総合病院内</t>
  </si>
  <si>
    <t>八代市萩原町１丁目４７７－１</t>
  </si>
  <si>
    <t>八代市高植本町１２６９－３</t>
  </si>
  <si>
    <t>熊本県八代市泉町下岳３１６２－１</t>
  </si>
  <si>
    <t>熊本県八代市松江町１０３番地</t>
  </si>
  <si>
    <t>熊本県八代市海士江町２９１０フ－ドプラザにしだ内</t>
  </si>
  <si>
    <t>熊本県八代市海士江町２６６０－１２</t>
  </si>
  <si>
    <t>八代市西松江城町６号１番地</t>
  </si>
  <si>
    <t>熊本県八代市本町１丁目２－４０ＲＩＴＡビル５Ｆ</t>
  </si>
  <si>
    <t>八代市岡町谷川９２５番地</t>
  </si>
  <si>
    <t>熊本県八代市海士江町２５９０－４</t>
  </si>
  <si>
    <t>八代市本町１丁目３番２３号ＯＫビル　３Ｆ</t>
  </si>
  <si>
    <t>八代市萩原町二丁目１番６号</t>
  </si>
  <si>
    <t>八代市本町一丁目９－４－２Ｙビル</t>
  </si>
  <si>
    <t>熊本県内一円（熊本　５３０　せ　４３３９）</t>
  </si>
  <si>
    <t>八代市通町１１－１４（ニュークリエイトビル）１F</t>
  </si>
  <si>
    <t>八代市本町１丁目６－４八代麒麟館ビル　２Ｆ</t>
  </si>
  <si>
    <t>八代市本町２丁目１－４０梅園ビル１F</t>
  </si>
  <si>
    <t>八代市本町一丁目３－２５アルファビル２Ｆ</t>
  </si>
  <si>
    <t>熊本県八代市鏡町鏡村９１８番２</t>
  </si>
  <si>
    <t>八代市泉町樅木１６０－１</t>
  </si>
  <si>
    <t>八代市竹原町１６９２－５</t>
  </si>
  <si>
    <t>八代市日奈久新開町１３番地４</t>
  </si>
  <si>
    <t>八代市本町１丁目６番１４号麒麟館ビル３Ｆ</t>
  </si>
  <si>
    <t>八代郡氷川町宮原１１１６</t>
  </si>
  <si>
    <t>八代市本町１丁目１－２０</t>
  </si>
  <si>
    <t>八代市大手町一丁目５９－２</t>
  </si>
  <si>
    <t>八代市新港町三丁目９番地７号</t>
  </si>
  <si>
    <t>八代市上日置町２３０５</t>
  </si>
  <si>
    <t>八代市大手町１丁目７－２２</t>
  </si>
  <si>
    <t>八代市本町１丁目６－２０２ｎｄ　ＲＩＴＡビル２階</t>
  </si>
  <si>
    <t>熊本県八代市日奈久塩南町５７番地</t>
  </si>
  <si>
    <t>八代市袋町４－３０　２Ｆ</t>
  </si>
  <si>
    <t>八代市庁舎</t>
  </si>
  <si>
    <t>熊本県八代市港町７３－４</t>
  </si>
  <si>
    <t>熊本県八代市本町１－６－４麒麟館ビル　３階　１号室</t>
  </si>
  <si>
    <t>八代市平山新町字東割５９４４番地</t>
  </si>
  <si>
    <t>熊本県八代市高島町４１２８番地の１</t>
  </si>
  <si>
    <t>熊本県八代市建馬町3番1号ゆめタウン八代店内</t>
  </si>
  <si>
    <t>熊本県八代郡氷川町早尾１０５１</t>
  </si>
  <si>
    <t>熊本県八代市本野町２３－２３</t>
  </si>
  <si>
    <t>熊本県八代市沖町字五番割３６９２－２</t>
  </si>
  <si>
    <t>熊本県八代郡氷川町立神２０３２</t>
  </si>
  <si>
    <t>熊本県八代市植柳元町５４０３</t>
  </si>
  <si>
    <t>鏡町</t>
  </si>
  <si>
    <t>熊本県八代市大福寺町２４０５－１</t>
  </si>
  <si>
    <t>熊本県八代市敷川内町２２９６－５</t>
  </si>
  <si>
    <t>熊本県八代市鏡町内田４３５－２</t>
  </si>
  <si>
    <t>熊本県八代市港町６９－２</t>
  </si>
  <si>
    <t>熊本県八代市千丁町新牟田字拾弐町2500の1</t>
  </si>
  <si>
    <t>熊本県八代市清水町２番６５号</t>
  </si>
  <si>
    <t>熊本県八代市本町一丁目３－６近宗ビル２階</t>
  </si>
  <si>
    <t>熊本県八代市横手新町１９－６</t>
  </si>
  <si>
    <t>熊本県八代市本町１丁目１－２１</t>
  </si>
  <si>
    <t>熊本県八代市西片町１６６０</t>
  </si>
  <si>
    <t>熊本県八代市長田町３１５０</t>
  </si>
  <si>
    <t>熊本県八代市松江城町３番２３号　２Ｆ</t>
  </si>
  <si>
    <t>熊本県八代市横手町１６５７－５</t>
  </si>
  <si>
    <t>県内一円熊本８８０あ７５４</t>
  </si>
  <si>
    <t>熊本県八代市出町７－３０</t>
  </si>
  <si>
    <t>熊本県八代市海士江町２７８０－１</t>
  </si>
  <si>
    <t>熊本県八代市本町一丁目１０－３６</t>
  </si>
  <si>
    <t>熊本県八代市清水町４－８</t>
  </si>
  <si>
    <t>熊本県八代市高島町４２８９－１</t>
  </si>
  <si>
    <t>八代市袋町４－３２</t>
  </si>
  <si>
    <t>熊本県八代市田中町５５０－１０</t>
  </si>
  <si>
    <t>熊本県八代市本町一丁目９－２０</t>
  </si>
  <si>
    <t>八代郡氷川町早尾６８３</t>
  </si>
  <si>
    <t>八代市大福寺町４７３</t>
  </si>
  <si>
    <t>八代市上日置町４４４６－３</t>
  </si>
  <si>
    <t>八代市新港町１丁目１０</t>
  </si>
  <si>
    <t>八代市日奈久平成町１－１３入口左側</t>
  </si>
  <si>
    <t>八代市日奈久平成町１－１３入口右側</t>
  </si>
  <si>
    <t>熊本県八代市平山新町字東割５９４４</t>
  </si>
  <si>
    <t>八代市黄金町１１－２</t>
  </si>
  <si>
    <t>熊本県八代市本町３丁目１－２</t>
  </si>
  <si>
    <t>熊本県八代市大島町４８２０</t>
  </si>
  <si>
    <t>熊本県八代市日奈久浜町１４３</t>
  </si>
  <si>
    <t>熊本県八代市平山新町５３３８</t>
  </si>
  <si>
    <t>八代市建馬町３－１</t>
  </si>
  <si>
    <t>熊本県八代市袋町３－２２グリーンビル１F</t>
  </si>
  <si>
    <t>八代郡氷川町宮原３８０－１</t>
  </si>
  <si>
    <t>熊本県八代郡氷川町島地１７９</t>
  </si>
  <si>
    <t>熊本県八代市錦町１２－４</t>
  </si>
  <si>
    <t>熊本県八代市新港町３丁目９－８</t>
  </si>
  <si>
    <t>熊本県八代市本町１丁目９－２０</t>
  </si>
  <si>
    <t>八代市島田町１２０５－３</t>
  </si>
  <si>
    <t>熊本県八代市本町三丁目２番２６号</t>
  </si>
  <si>
    <t>八代郡氷川町今２２９</t>
  </si>
  <si>
    <t>熊本４８０　す　８０３９県内一円</t>
  </si>
  <si>
    <t>熊本県八代市井上町５２５</t>
  </si>
  <si>
    <t>八代市鏡町鏡村４６１－５</t>
  </si>
  <si>
    <t>熊本県八代市本町１丁目６番１４号麒麟館ビル３階７号室</t>
  </si>
  <si>
    <t>熊本県八代市鏡町宝出８６８－１</t>
  </si>
  <si>
    <t>熊本県八代市古閑浜町２７１１番地１</t>
  </si>
  <si>
    <t>熊本県八代市竹原町１６７０</t>
  </si>
  <si>
    <t>熊本県八代市本町１丁目８－３６</t>
  </si>
  <si>
    <t>熊本県八代市坂本町荒瀬１２３９－１</t>
  </si>
  <si>
    <t>熊本県八代市本町１丁目３－２５えんぴつビル３Ｆ</t>
  </si>
  <si>
    <t>熊本県八代市上日置町４４２２番地１</t>
  </si>
  <si>
    <t>八代郡氷川町鹿島１６２４</t>
  </si>
  <si>
    <t>八代市本町１丁目６番１４号麒麟館ビル２F</t>
  </si>
  <si>
    <t>八代市花園町９－１２</t>
  </si>
  <si>
    <t>八代郡氷川町宮原６８９</t>
  </si>
  <si>
    <t>熊本県八代市日奈久浜町１４３番地</t>
  </si>
  <si>
    <t>熊本県八代市上日置町２２３７－１</t>
  </si>
  <si>
    <t>八代市本町１丁目１号高橋ビル１－Ｃ</t>
  </si>
  <si>
    <t>熊本県八代市東陽町南１０５１番地１</t>
  </si>
  <si>
    <t>熊本４８０て４９２０県内一円</t>
  </si>
  <si>
    <t>熊本県八代市井上町５９３－１</t>
  </si>
  <si>
    <t>八代市本町１丁目６－１４麒麟館ビル３階３号室</t>
  </si>
  <si>
    <t>八代市植柳下町字中割２６３９番５</t>
  </si>
  <si>
    <t>八代市本町１丁目５－３６吉沢ビル２Ｆ</t>
  </si>
  <si>
    <t>八代市本町１丁目１－２１ハシウメガーデンⅡ ２Ｆ Ｆ＋Ｇ</t>
  </si>
  <si>
    <t>熊本県八代市鏡町上鏡１１５３－４</t>
  </si>
  <si>
    <t>熊本県八代市新地町１－３１</t>
  </si>
  <si>
    <t>熊本県八代市日奈久上西町３３５番地</t>
  </si>
  <si>
    <t>熊本県八代市西片町１９７６</t>
  </si>
  <si>
    <t>熊本県八代市築添町１６３３－１</t>
  </si>
  <si>
    <t>熊本県八代市本町２丁目１－４０梅園ビル2F</t>
  </si>
  <si>
    <t>熊本県八代市港町６１</t>
  </si>
  <si>
    <t>熊本県八代市東片町３５３</t>
  </si>
  <si>
    <t>熊本県八代市本町１丁目１１－４</t>
  </si>
  <si>
    <t>熊本県八代市本町一丁目７番１２号梓ビル３Ｆ</t>
  </si>
  <si>
    <t>熊本県八代市鏡町鏡５０－９</t>
  </si>
  <si>
    <t>熊本県八代市本町１丁目１３－４中村ビル１F</t>
  </si>
  <si>
    <t>熊本県八代市本町一丁目４－５</t>
  </si>
  <si>
    <t>熊本県八代市上片町９９５－１</t>
  </si>
  <si>
    <t>熊本県八代市大村町８４２－１</t>
  </si>
  <si>
    <t>熊本県八代市古城町字新地３０２４</t>
  </si>
  <si>
    <t>熊本県八代郡氷川町早尾６８３</t>
  </si>
  <si>
    <t>熊本県八代市千丁町新牟田字美名尻５６５－２</t>
  </si>
  <si>
    <t>熊本県八代市建馬町３－１２F</t>
  </si>
  <si>
    <t>熊本県八代市鏡町下村４６３－７</t>
  </si>
  <si>
    <t>熊本県八代市平山新町字西平山４９１３－１</t>
  </si>
  <si>
    <t>熊本県八代市永碇町字塩屋割１０８８－１</t>
  </si>
  <si>
    <t>熊本県八代郡氷川町若洲９８</t>
  </si>
  <si>
    <t>熊本県八代市塩屋町１０－２７</t>
  </si>
  <si>
    <t>熊本県八代市通町６－３２</t>
  </si>
  <si>
    <t>熊本県八代市東陽町小浦２３</t>
  </si>
  <si>
    <t>熊本県八代市東陽町南９１３</t>
  </si>
  <si>
    <t>八代郡氷川町網道９３７－７</t>
  </si>
  <si>
    <t>八代郡氷川町大野８００</t>
  </si>
  <si>
    <t>熊本県八代市海士江町２９４８－２</t>
  </si>
  <si>
    <t>八代市袋町５－１９</t>
  </si>
  <si>
    <t>熊本県八代市水島町２５７１番地</t>
  </si>
  <si>
    <t>熊本県八代市本町１丁目２－２４八代スカイツリービル７Ｆ</t>
  </si>
  <si>
    <t>八代市平山新町４９７９－３</t>
  </si>
  <si>
    <t>熊本県八代市新町３－８</t>
  </si>
  <si>
    <t>八代市千丁町吉王丸３８５</t>
  </si>
  <si>
    <t>八代郡氷川町早尾１８９－１</t>
  </si>
  <si>
    <t>八代市本町一丁目２－４８しらぬいビル２階（２０１号）</t>
  </si>
  <si>
    <t>熊本県八代市松江町９１－１</t>
  </si>
  <si>
    <t>八代市袋町３－２８　スカイビル２Ｆ</t>
  </si>
  <si>
    <t>熊本県八代市大村町８４４－１</t>
  </si>
  <si>
    <t>八代市坂本町鶴喰２２２０</t>
  </si>
  <si>
    <t>八代市高下西町１４２６番地</t>
  </si>
  <si>
    <t>八代市本野町７１４－１</t>
  </si>
  <si>
    <t>八代市井揚町２１０４</t>
  </si>
  <si>
    <t>熊本県八代郡氷川町鹿野１００５－４</t>
  </si>
  <si>
    <t>県内一円熊本８８０あ２５０５</t>
  </si>
  <si>
    <t>八代市築添町１６０２－８</t>
  </si>
  <si>
    <t>熊本県八代市古閑中町１２０７</t>
  </si>
  <si>
    <t>八代市旭中央通１４番地１</t>
  </si>
  <si>
    <t>八代市日奈久中西町３８０－１</t>
  </si>
  <si>
    <t>熊本県八代市東陽町河俣７７９１－１</t>
  </si>
  <si>
    <t>熊本県八代市坂本町中谷い８９１７－２</t>
  </si>
  <si>
    <t>熊本県八代郡氷川町大野８７５番地３</t>
  </si>
  <si>
    <t>八代市本町１丁目６－１１吉永会館ビル１Ｆ</t>
  </si>
  <si>
    <t>熊本県八代市本町１丁目６－２１</t>
  </si>
  <si>
    <t>熊本県八代市東陽町北３８０４－２</t>
  </si>
  <si>
    <t>熊本県八代市鏡町塩浜五番割１８４－１３</t>
  </si>
  <si>
    <t>熊本県八代市東陽町南１０６６‐１</t>
  </si>
  <si>
    <t>熊本県八代市鏡町鏡２１３</t>
  </si>
  <si>
    <t>熊本県八代市泉町下岳３２９６－１</t>
  </si>
  <si>
    <t>八代市日奈久浜町１４３（マルショク日奈久店）</t>
  </si>
  <si>
    <t>熊本県八代市本町１丁目５－８ダイヤビル２F</t>
  </si>
  <si>
    <t>八代市日奈久中町３２４</t>
  </si>
  <si>
    <t>熊本県八代市本町一丁目３－１９夢カンカンＢＦ１</t>
  </si>
  <si>
    <t>熊本県八代郡氷川町立神３３１</t>
  </si>
  <si>
    <t>熊本県八代市東陽町北９０１</t>
  </si>
  <si>
    <t>熊本県八代市泉町栗木２８０７</t>
  </si>
  <si>
    <t>熊本県八代郡氷川町高塚１８６４－１</t>
  </si>
  <si>
    <t>熊本県八代郡氷川町高塚１８９１－４</t>
  </si>
  <si>
    <t>熊本県八代市鏡町両出９２４</t>
  </si>
  <si>
    <t>熊本県八代市鏡町北新地８５３</t>
  </si>
  <si>
    <t>熊本県八代市泉町下岳５６５</t>
  </si>
  <si>
    <t>熊本県八代市東片町１３８</t>
  </si>
  <si>
    <t>熊本県八代市袋町１番３７号</t>
  </si>
  <si>
    <t>熊本県八代市永碇町字新地１３１８</t>
  </si>
  <si>
    <t>熊本県八代市中北町３１１２番地１</t>
  </si>
  <si>
    <t>熊本県八代市中片町９４１－１</t>
  </si>
  <si>
    <t>熊本県八代市夕葉町８－３</t>
  </si>
  <si>
    <t>熊本県八代市迎町2丁目７－１１</t>
  </si>
  <si>
    <t>熊本県八代市植柳新町2丁目９－２０</t>
  </si>
  <si>
    <t>熊本県八代市本町２丁目４－５０</t>
  </si>
  <si>
    <t>熊本県八代市田中西町３－１</t>
  </si>
  <si>
    <t>熊本県八代市本町１丁目５－３４</t>
  </si>
  <si>
    <t>熊本県八代市大福寺町３８１</t>
  </si>
  <si>
    <t>熊本県八代市大手町１丁目４３号</t>
  </si>
  <si>
    <t>熊本県八代市日奈久上西町５０５－１</t>
  </si>
  <si>
    <t>熊本県八代市大村町２９５－１</t>
  </si>
  <si>
    <t>熊本県八代市本町１丁目５－２２</t>
  </si>
  <si>
    <t>八代市松江城町３番２３号</t>
  </si>
  <si>
    <t>八代市通町１１番１４号ニュークリエイトビル１階</t>
  </si>
  <si>
    <t>熊本県八代市本町一丁目１３番５号２Ａビル　１－Ａ</t>
  </si>
  <si>
    <t>熊本県八代市若草町１４－６</t>
  </si>
  <si>
    <t>熊本県八代市坂本町葉木１００７－２</t>
  </si>
  <si>
    <t>熊本県八代市本町１丁目１３－５２Ａビル１階</t>
  </si>
  <si>
    <t>熊本県八代市千丁町太牟田１７８１の３</t>
  </si>
  <si>
    <t>熊本県八代市本町一丁目６－２９吉永会館　２Ｆ　１号室</t>
  </si>
  <si>
    <t>熊本県八代市本町三丁目２－２６</t>
  </si>
  <si>
    <t>熊本県八代市長田町３２４５－１</t>
  </si>
  <si>
    <t>熊本県八代市上野町字折口３５９１－１６</t>
  </si>
  <si>
    <t>熊本県八代市鏡町鏡６－１</t>
  </si>
  <si>
    <t>熊本県八代市松江町１２４番地の１</t>
  </si>
  <si>
    <t>熊本県八代郡氷川町早尾５４６－４</t>
  </si>
  <si>
    <t>熊本県八代市上日置町２２３７番地の１</t>
  </si>
  <si>
    <t>熊本県八代市本町一丁目２－２４八代スカイツリービル９Ｆ</t>
  </si>
  <si>
    <t>熊本県八代市東陽町北字椎屋２６５９－１</t>
  </si>
  <si>
    <t>熊本県八代市鏡町北新地官有無番地</t>
  </si>
  <si>
    <t>熊本県八代市海士江町矢野３３５１－１</t>
  </si>
  <si>
    <t>熊本県八代市永碇町８３７－２</t>
  </si>
  <si>
    <t>熊本県八代市松崎町３４</t>
  </si>
  <si>
    <t>熊本県八代市海士江町２５９０</t>
  </si>
  <si>
    <t>熊本県八代市松崎町８２６－６</t>
  </si>
  <si>
    <t>熊本県八代市港町１３７</t>
  </si>
  <si>
    <t>熊本県八代市松崎町７８２アンジェラス内</t>
  </si>
  <si>
    <t>熊本県八代市出町３－３９</t>
  </si>
  <si>
    <t>熊本県八代市緑町５－１９</t>
  </si>
  <si>
    <t>熊本県八代市萩原町１丁目６番２７号</t>
  </si>
  <si>
    <t>熊本県八代郡氷川町今１９１番地１</t>
  </si>
  <si>
    <t>八代市本町２丁目２－４－２</t>
  </si>
  <si>
    <t>八代市塩屋町５－１</t>
  </si>
  <si>
    <t>熊本県八代市本町１丁目１－３</t>
  </si>
  <si>
    <t>熊本県八代市鏡町鏡１１４‐１</t>
  </si>
  <si>
    <t>熊本県八代市本町１丁目２－２４八代スカイツリービル５Ｆ</t>
  </si>
  <si>
    <t>熊本県八代市建馬町３番１号</t>
  </si>
  <si>
    <t>八代市鏡町内田５４</t>
  </si>
  <si>
    <t>熊本県八代市本町１丁目６－１６</t>
  </si>
  <si>
    <t>熊本県八代市本町１丁目１－２１はしうめガーデン２－２Ｆ</t>
  </si>
  <si>
    <t>熊本県八代市本町１－１０－３０ジャマイカビル１Ｆ</t>
  </si>
  <si>
    <t>八代市塩屋町１－１サワビル１０１</t>
  </si>
  <si>
    <t>八代市豊原下町３８３５番地１</t>
  </si>
  <si>
    <t>八代郡氷川町大野８３４－３</t>
  </si>
  <si>
    <t>熊本県八代市新港町３丁目９番２６</t>
  </si>
  <si>
    <t>八代市大手町２丁目１－２－３</t>
  </si>
  <si>
    <t>八代市千反町１丁目９号２３番地</t>
  </si>
  <si>
    <t>八代市緑町１０－８－１Ｆ</t>
  </si>
  <si>
    <t>八代市本町一丁目６番１４号麒麟館ビル１階６号室</t>
  </si>
  <si>
    <t>熊本県八代市袋町４番５号袋町ビル１階</t>
  </si>
  <si>
    <t>熊本県八代市古閑中町２４１３－４</t>
  </si>
  <si>
    <t>八代郡氷川町宮原栄久８３－１</t>
  </si>
  <si>
    <t>八代市坂本町百済来下６６４</t>
  </si>
  <si>
    <t>八代市本町１丁目４－１６松栄ビル１F</t>
  </si>
  <si>
    <t>八代市揚町１１－２</t>
  </si>
  <si>
    <t>熊本県八代市萩原町１丁目１－１</t>
  </si>
  <si>
    <t>八代市本町１丁目２－４０１ｓｔ.ＲＩＴＡビル 5F</t>
  </si>
  <si>
    <t>熊本県八代市東陽町河俣１２１８</t>
  </si>
  <si>
    <t>熊本県八代市東陽町南４０４</t>
  </si>
  <si>
    <t>熊本県八代市坂本町荒瀬３７８６</t>
  </si>
  <si>
    <t>熊本県八代市東片町３８０－１</t>
  </si>
  <si>
    <t>熊本県八代市日奈久塩南町１４６－１</t>
  </si>
  <si>
    <t>熊本県八代市田中西町１０－１</t>
  </si>
  <si>
    <t>熊本県八代市古閑上町１０５－２</t>
  </si>
  <si>
    <t>熊本県八代市田中西町５－１３－１</t>
  </si>
  <si>
    <t>八代郡氷川町吉本９４</t>
  </si>
  <si>
    <t>熊本県八代市本町２丁目１－５　１F</t>
  </si>
  <si>
    <t>熊本県八代市日奈久上西町４９４</t>
  </si>
  <si>
    <t>熊本県八代市東片町７０番地</t>
  </si>
  <si>
    <t>熊本県八代市鏡町塩浜２１番割３３３－２</t>
  </si>
  <si>
    <t>熊本県八代市本町1丁目13番9号</t>
  </si>
  <si>
    <t>熊本県八代市本町１丁目２－４０ＲＩＴＡビル２Ｆ</t>
  </si>
  <si>
    <t>熊本県八代市袋町４－１４白馬ビル４０３号</t>
  </si>
  <si>
    <t>熊本県八代市本町１丁目４－１６松栄ビル１ＦＢ</t>
  </si>
  <si>
    <t>熊本県八代市本町一丁目７－１２梓会館サンクス２Ｆ</t>
  </si>
  <si>
    <t>熊本県八代市本町一丁目２１番地ハシウメガーデンⅡ２Ｆ</t>
  </si>
  <si>
    <t>熊本県八代市本町一丁目５－３４壱之村ビル２Ｆ</t>
  </si>
  <si>
    <t>熊本県八代市本町1丁目６－２９番地吉永会館2F</t>
  </si>
  <si>
    <t>熊本県八代市本町１－１－３５</t>
  </si>
  <si>
    <t>熊本県八代市葭牟田町字新牟田４７９番２</t>
  </si>
  <si>
    <t>熊本県八代市岡町中字古城６２６</t>
  </si>
  <si>
    <t>熊本県八代市千丁町太牟田字平島2290-8</t>
  </si>
  <si>
    <t>熊本県八代市松江本町４－１３</t>
  </si>
  <si>
    <t>熊本県八代市萩原町１丁目２－７</t>
  </si>
  <si>
    <t>熊本県八代市高島町４３６６－１</t>
  </si>
  <si>
    <t>熊本県八代市鏡町北新地７０４</t>
  </si>
  <si>
    <t>熊本県八代市本町１丁目3-23　OＫビル１Ｆ</t>
  </si>
  <si>
    <t>熊本県八代市鏡町内田３００</t>
  </si>
  <si>
    <t>熊本県八代市本町１丁目６－３８</t>
  </si>
  <si>
    <t>熊本県八代市出町８－１６</t>
  </si>
  <si>
    <t>熊本県八代市緑町１２－５</t>
  </si>
  <si>
    <t>熊本県八代市本町一丁目１２番２号</t>
  </si>
  <si>
    <t>熊本県八代市田中東町１８－１６－１</t>
  </si>
  <si>
    <t>熊本県八代市松江町字江前２７２－１</t>
  </si>
  <si>
    <t>八代市塩屋町２－７</t>
  </si>
  <si>
    <t>八代市古閑中町９２２－１１</t>
  </si>
  <si>
    <t>熊本県八代市北原町５２０－１</t>
  </si>
  <si>
    <t>熊本県八代市海士江町３５６６－１</t>
  </si>
  <si>
    <t>熊本県八代市泉町椎原１４８</t>
  </si>
  <si>
    <t>熊本県八代市日奈久上西町３２７</t>
  </si>
  <si>
    <t>熊本県八代市泉町柿迫３１９２</t>
  </si>
  <si>
    <t>熊本県八代市北平和町１６９</t>
  </si>
  <si>
    <t>八代市鏡町貝洲６９３</t>
  </si>
  <si>
    <t>熊本県八代市昭和日進町２５４－５</t>
  </si>
  <si>
    <t>八代市本町１丁目１１－２５松本ビル２Ｆ</t>
  </si>
  <si>
    <t>熊本県八代市泉町柿迫３２０２</t>
  </si>
  <si>
    <t>熊本県八代市泉町下岳３０１９－１４</t>
  </si>
  <si>
    <t>熊本県八代市上日置町八幡1867-2　1870-21871-1</t>
  </si>
  <si>
    <t>熊本県八代市本町１丁目６番１４号麒麟館ビル３階の２号室</t>
  </si>
  <si>
    <t>熊本県八代市沖町六番割３９８７－３</t>
  </si>
  <si>
    <t>熊本県八代市川田町西６９１</t>
  </si>
  <si>
    <t>熊本県八代市本町２丁目４－２１</t>
  </si>
  <si>
    <t>八代市本町１丁目３－２３ＯＫビル１Ｆ－Ａ</t>
  </si>
  <si>
    <t>熊本県八代市宮地町１７７７－１</t>
  </si>
  <si>
    <t>八代市本町１丁目４－１１松岡ビル１F</t>
  </si>
  <si>
    <t>熊本県八代市郡築八番町７５番地４</t>
  </si>
  <si>
    <t>熊本県八代市港町１８１</t>
  </si>
  <si>
    <t>熊本県八代市本町一丁目４－３４澤田ビル１Ｆ</t>
  </si>
  <si>
    <t>八代市本町１丁目２－２４八代スカイツリービル５F</t>
  </si>
  <si>
    <t>八代市通町６－１１階</t>
  </si>
  <si>
    <t>熊本県八代市北原町２２９２－３</t>
  </si>
  <si>
    <t>熊本県八代市海士江町２８７６－５</t>
  </si>
  <si>
    <t>熊本県八代市鏡町貝洲６８－７</t>
  </si>
  <si>
    <t>八代市泉町柿迫３１３１</t>
  </si>
  <si>
    <t>県内一円熊本８８３　あ　３０３</t>
  </si>
  <si>
    <t>県内一円熊本　８８０　あ　２５６０</t>
  </si>
  <si>
    <t>八代市本町１丁目７－１８平田ビル２Ｆ</t>
  </si>
  <si>
    <t>熊本県八代市塩屋町３番２４号</t>
  </si>
  <si>
    <t>八代市本町一丁目２番４０号１ｓｔ．ＲＩＴＡビル２階Ｂ号室</t>
  </si>
  <si>
    <t>熊本県八代市鏡町有佐字宮下２３３－１</t>
  </si>
  <si>
    <t>八代市本町１丁目７－１２梓会館６Ｆ</t>
  </si>
  <si>
    <t>熊本県八代市高下西町２０６８－３</t>
  </si>
  <si>
    <t>熊本県八代市横手新町７－９</t>
  </si>
  <si>
    <t>八代市井上町７２７番１</t>
  </si>
  <si>
    <t>八代郡氷川町高塚１０５０</t>
  </si>
  <si>
    <t>熊本県八代市岡町谷川９２５番地</t>
  </si>
  <si>
    <t>熊本県八代市松江町５１５－５</t>
  </si>
  <si>
    <t>八代市竹原町１６５２－１</t>
  </si>
  <si>
    <t>熊本県八代市上野町３８８９－６</t>
  </si>
  <si>
    <t>八代市海士江町２５５６－６</t>
  </si>
  <si>
    <t>熊本県八代市本町一丁目１３番４号中村ビル２階</t>
  </si>
  <si>
    <t>八代市本町２丁目１－６</t>
  </si>
  <si>
    <t>熊本県八代市日奈久中西町４８５番地</t>
  </si>
  <si>
    <t>熊本県八代市海士江町２５５６－１</t>
  </si>
  <si>
    <t>熊本県八代市泉町下岳５１４７</t>
  </si>
  <si>
    <t>熊本県八代市古閑浜町４９番地６</t>
  </si>
  <si>
    <t>熊本県八代市坂本町深水い１５４３</t>
  </si>
  <si>
    <t>熊本県八代市高小原町１５７２</t>
  </si>
  <si>
    <t>熊本県八代市東陽町北３８１１－３</t>
  </si>
  <si>
    <t>熊本県八代郡氷川町今１１９</t>
  </si>
  <si>
    <t>熊本県八代市上日置町字女夫木４７７４－２</t>
  </si>
  <si>
    <t>熊本県八代市新町３番８号</t>
  </si>
  <si>
    <t>熊本県八代市古城町２３１５－１</t>
  </si>
  <si>
    <t>熊本県八代市横手新町１５番地１４</t>
  </si>
  <si>
    <t>熊本県八代市袋町５－４５</t>
  </si>
  <si>
    <t>八代市本町二丁目１－１３</t>
  </si>
  <si>
    <t>熊本県八代市本野町２３０１－１ゆめマート八代店内</t>
  </si>
  <si>
    <t>熊本県八代市本町１丁目１３－２竹の子ビル　３Ｆ</t>
  </si>
  <si>
    <t>熊本県八代市本町１丁目５－３６吉沢ビル２Ｆ</t>
  </si>
  <si>
    <t>熊本県八代市本町１丁目３－１９夢カンカンビル４Ｆ</t>
  </si>
  <si>
    <t>熊本県八代市井揚町２１０４</t>
  </si>
  <si>
    <t>八代市築添町１６０９－１</t>
  </si>
  <si>
    <t>八代市北平和町２６６</t>
  </si>
  <si>
    <t>熊本県八代市大手町１丁目９－１４</t>
  </si>
  <si>
    <t>熊本県八代市本町２－１－４０梅園ビル１Ｆ</t>
  </si>
  <si>
    <t>熊本県八代市麦島東町２－１</t>
  </si>
  <si>
    <t>熊本県八代市竹原町１６９２－５</t>
  </si>
  <si>
    <t>熊本県八代市日奈久中町２８７‐４</t>
  </si>
  <si>
    <t>熊本県八代市鏡町内田３２４</t>
  </si>
  <si>
    <t>熊本県八代市坂本町西部ろ字下屋敷１６３５</t>
  </si>
  <si>
    <t>熊本県八代市鏡町上鏡１１２２－３</t>
  </si>
  <si>
    <t>熊本県八代市田中西町５－１４</t>
  </si>
  <si>
    <t>熊本県八代郡氷川町大野９８９－２</t>
  </si>
  <si>
    <t>熊本県八代市泉町下岳３２４７</t>
  </si>
  <si>
    <t>熊本県八代市海士江町２６０５－１</t>
  </si>
  <si>
    <t>熊本県八代市松江町２４３－１</t>
  </si>
  <si>
    <t>熊本県八代市泉町樅木１９</t>
  </si>
  <si>
    <t>熊本県八代市植柳下町１３６６－１</t>
  </si>
  <si>
    <t>熊本県八代市井揚町１９８１－１</t>
  </si>
  <si>
    <t>熊本県八代市本町２丁目１－５１F</t>
  </si>
  <si>
    <t>熊本県八代市本町２丁目１－５２F</t>
  </si>
  <si>
    <t>熊本県八代市本町２丁目１－５　１０Ｆ</t>
  </si>
  <si>
    <t>八代市松崎町７８２　アンジェラス店内</t>
  </si>
  <si>
    <t>熊本県八代市高小原町１３０１－１</t>
  </si>
  <si>
    <t>熊本県八代郡氷川町栫４６６</t>
  </si>
  <si>
    <t>熊本県八代市泉町下岳平３１６８</t>
  </si>
  <si>
    <t>熊本県八代市本町１丁目１－３１ハシウメ壱番館１０３</t>
  </si>
  <si>
    <t>熊本県八代市本町３丁目４－２０</t>
  </si>
  <si>
    <t>熊本県八代市萩原町１丁目３－２</t>
  </si>
  <si>
    <t>熊本県八代市高下東町５４８</t>
  </si>
  <si>
    <t>熊本県八代市泉町椎原２９</t>
  </si>
  <si>
    <t>熊本県八代郡氷川町宮原７４１</t>
  </si>
  <si>
    <t>熊本県八代郡氷川町宮原７８７－１</t>
  </si>
  <si>
    <t>熊本県八代郡氷川町鹿島１６２４番地１</t>
  </si>
  <si>
    <t>八代市三楽町３番１号</t>
  </si>
  <si>
    <t>熊本県八代市本町１丁目１０－４２</t>
  </si>
  <si>
    <t>熊本県八代郡氷川町宮原５４９－５</t>
  </si>
  <si>
    <t>熊本県八代市田中町459番地の2</t>
  </si>
  <si>
    <t>熊本県八代市袋町４－１４　白馬ビル３階</t>
  </si>
  <si>
    <t>熊本県八代市西片町字園田１８９５－１</t>
  </si>
  <si>
    <t>熊本県八代市三楽町３－１</t>
  </si>
  <si>
    <t>熊本県八代市北平和町２６６</t>
  </si>
  <si>
    <t>熊本県八代市中北町３０５６番地</t>
  </si>
  <si>
    <t>熊本県八代市平山新町２４８１</t>
  </si>
  <si>
    <t>熊本県八代市萩原町２丁目１－６</t>
  </si>
  <si>
    <t>熊本県八代市萩原町町２丁目１－６</t>
  </si>
  <si>
    <t>熊本県八代市本町１丁目１３－２竹の子ビル２F</t>
  </si>
  <si>
    <t>熊本県八代市岡町谷川１３５番地</t>
  </si>
  <si>
    <t>八代市本町１丁目１０－３８</t>
  </si>
  <si>
    <t>八代市本町１丁目７－１２ストーリービル１Ｆ</t>
  </si>
  <si>
    <t>八代市本町一丁目７番１２号梓会館サンクス６階Ａ号室</t>
  </si>
  <si>
    <t>熊本県八代市永碇町１０５５－１</t>
  </si>
  <si>
    <t>熊本県八代市本町１の３の４近宗ビル１階</t>
  </si>
  <si>
    <t>熊本県八代市本町１丁目３－２５えんぴつビル５Ｆ</t>
  </si>
  <si>
    <t>八代市古閑上町１４０番地</t>
  </si>
  <si>
    <t>熊本県八代郡氷川町早尾山口１０５１</t>
  </si>
  <si>
    <t>熊本県八代市鏡町宝出字七番割1045番103</t>
  </si>
  <si>
    <t>八代市本町一丁目６番１４号麒麟館ビル１階の１号室</t>
  </si>
  <si>
    <t>熊本県八代市千丁町太牟田２２９０－２３</t>
  </si>
  <si>
    <t>八代市本野町２１３４－３</t>
  </si>
  <si>
    <t>熊本県八代市本野町２１３４－３</t>
  </si>
  <si>
    <t>熊本県八代市海士江町２７０６－１</t>
  </si>
  <si>
    <t>八代市海士江町２７０６－１</t>
  </si>
  <si>
    <t>八代市古閑中町９４０－１</t>
  </si>
  <si>
    <t>八代郡氷川町網道２８２－２</t>
  </si>
  <si>
    <t>熊本県八代郡氷川町網道２８２－２</t>
  </si>
  <si>
    <t>熊本県八代市松江町５７６</t>
  </si>
  <si>
    <t>熊本県八代市横手新町７－１５</t>
  </si>
  <si>
    <t>熊本県八代市本町１丁目２番２４号八代スカイツリービル５階　Ｃ・Ｄ号室</t>
  </si>
  <si>
    <t>熊本県八代市中北町３５１６番地の３</t>
  </si>
  <si>
    <t>八代市田中西町１０号１３－１</t>
  </si>
  <si>
    <t>県内一円熊本４８３い２１２１</t>
  </si>
  <si>
    <t>八代市本町１丁目７－１９平田ビル１Ｆ</t>
  </si>
  <si>
    <t>熊本県八代市十条町１－１</t>
  </si>
  <si>
    <t>熊本県八代市日奈久中町３１６</t>
  </si>
  <si>
    <t>熊本県八代市中北町３２４６－３</t>
  </si>
  <si>
    <t>熊本県八代市旭中央通３番６号</t>
  </si>
  <si>
    <t>熊本県八代市高下西町２０６８の３</t>
  </si>
  <si>
    <t>熊本県八代市港町２７６</t>
  </si>
  <si>
    <t>熊本県八代市萩原町２丁目８－１５</t>
  </si>
  <si>
    <t>熊本県八代市本町1丁目７－５９</t>
  </si>
  <si>
    <t>熊本県八代市鏡町有佐１３０２番地</t>
  </si>
  <si>
    <t>八代市鏡町北新地字七番地割１３７３</t>
  </si>
  <si>
    <t>熊本県八代市本町２丁目４－１０</t>
  </si>
  <si>
    <t>熊本県八代市日奈久中町５０８</t>
  </si>
  <si>
    <t>熊本県八代市鏡町内田７６</t>
  </si>
  <si>
    <t>熊本県八代市松江町２３５－１</t>
  </si>
  <si>
    <t>熊本県八代市本町１丁目１０－２８</t>
  </si>
  <si>
    <t>八代市松江町５０６番</t>
  </si>
  <si>
    <t>八代市松江町５０６番地</t>
  </si>
  <si>
    <t>八代市袋町３－２２　グリーンビル2階</t>
  </si>
  <si>
    <t>熊本県八代市築添町１５９４－１</t>
  </si>
  <si>
    <t>熊本県八代市植柳下町５５８８－１－１</t>
  </si>
  <si>
    <t>熊本県八代市本町一丁目８－３９</t>
  </si>
  <si>
    <t>熊本県八代市植柳上町字前河原９１６番地８</t>
  </si>
  <si>
    <t>熊本県八代郡氷川町鹿島１６２４</t>
  </si>
  <si>
    <t>熊本県八代市松江町３４５－１</t>
  </si>
  <si>
    <t>熊本県八代市鼠蔵町６８－２</t>
  </si>
  <si>
    <t>熊本県八代市本野町１２２６</t>
  </si>
  <si>
    <t>熊本県八代市日奈久東町２０９</t>
  </si>
  <si>
    <t>熊本県八代郡氷川町宮原８０３</t>
  </si>
  <si>
    <t>熊本県八代市泉町仁田尾６－３</t>
  </si>
  <si>
    <t>熊本県八代市日奈久塩南町甲２１番地の５</t>
  </si>
  <si>
    <t>熊本県八代市日奈久上西町５０５</t>
  </si>
  <si>
    <t>熊本県八代市日奈久上西町４９５</t>
  </si>
  <si>
    <t>熊本県八代市鏡町宝出２７８－２</t>
  </si>
  <si>
    <t>熊本県八代市萩原町２丁目１－１７</t>
  </si>
  <si>
    <t>熊本県八代市緑町８番地１</t>
  </si>
  <si>
    <t>熊本県八代市鏡町中島１２３２</t>
  </si>
  <si>
    <t>熊本県八代市平山新町３０２６</t>
  </si>
  <si>
    <t>熊本県八代市海士江町３４８２</t>
  </si>
  <si>
    <t>熊本県八代市本町１丁目７ー５９</t>
  </si>
  <si>
    <t>熊本県八代市塩屋町１－３</t>
  </si>
  <si>
    <t>熊本県八代市田中町２８－１</t>
  </si>
  <si>
    <t>八代市大手町一丁目６番９号</t>
  </si>
  <si>
    <t>熊本県八代市日奈久中町２８７－１</t>
  </si>
  <si>
    <t>熊本県八代市平山新町５８２３</t>
  </si>
  <si>
    <t>熊本県八代市本町１丁目７－５９</t>
  </si>
  <si>
    <t>八代郡氷川町野津２７４１－２</t>
  </si>
  <si>
    <t>八代市坂本町西部は１８９６</t>
  </si>
  <si>
    <t>八代市新町６番１４号</t>
  </si>
  <si>
    <t>熊本県八代市麦島西町弐号４番地</t>
  </si>
  <si>
    <t>熊本県八代市迎町二丁目９－１９番地</t>
  </si>
  <si>
    <t>熊本県八代市松江町５８１－４</t>
  </si>
  <si>
    <t>熊本県八代郡氷川町鹿野３２１</t>
  </si>
  <si>
    <t>県内一円熊本　８８０　あ　２６６７</t>
  </si>
  <si>
    <t>八代郡氷川町鹿島９５</t>
  </si>
  <si>
    <t>熊本県八代市鏡町鏡村８８８－３</t>
  </si>
  <si>
    <t>熊本県八代市新町７－１１</t>
  </si>
  <si>
    <t>熊本県八代市鏡町鏡３６６</t>
  </si>
  <si>
    <t>熊本県八代市横手町１５０５</t>
  </si>
  <si>
    <t>熊本県八代市本町１丁目１番３１号ハシウメ壱番館１０１</t>
  </si>
  <si>
    <t>八代市花園町４番２</t>
  </si>
  <si>
    <t>熊本県八代郡氷川町野津３６８３－８</t>
  </si>
  <si>
    <t>熊本　８００　せ　３１２３県内一円</t>
  </si>
  <si>
    <t>熊本県八代市本町一丁目２番２４号八代スカイツリービル６階　Ｂ号室</t>
  </si>
  <si>
    <t>熊本県八代市本町１丁目２番２４号八代スカイツリービル６階ＣＤ号室</t>
  </si>
  <si>
    <t>八代市松江町２３２－１松江町貸店舗３号</t>
  </si>
  <si>
    <t>熊本県八代市古閑浜町西塩浜３４０１</t>
  </si>
  <si>
    <t>熊本県八代市鏡町内田２３９</t>
  </si>
  <si>
    <t>八代市泉町柿迫７８６８－１</t>
  </si>
  <si>
    <t>熊本県八代市本町２丁目１－４０梅園ビル１Ｆ</t>
  </si>
  <si>
    <t>八代市建馬町１－１４</t>
  </si>
  <si>
    <t>八代市本町１丁目１－１高橋ビル１－B</t>
  </si>
  <si>
    <t>熊本県八代市新港町二丁目３番地の４</t>
  </si>
  <si>
    <t>熊本県八代市古閑中町１４２６</t>
  </si>
  <si>
    <t>熊本県八代市東陽町北９２４－３</t>
  </si>
  <si>
    <t>熊本県八代郡氷川町宮原６７３－３</t>
  </si>
  <si>
    <t>八代市本町１丁目１－１高橋ビル１D</t>
  </si>
  <si>
    <t>熊本県八代市平山新町５９６４－１</t>
  </si>
  <si>
    <t>八代市東陽町北字椎屋２６５９－１</t>
  </si>
  <si>
    <t>熊本県八代市中北町３１３４－２</t>
  </si>
  <si>
    <t>八代郡氷川町野津８５９－１０</t>
  </si>
  <si>
    <t>八代市本町１丁目２－２４スカイツリービル１F</t>
  </si>
  <si>
    <t>熊本県八代市本町一丁目２－４８しらぬいビル２F</t>
  </si>
  <si>
    <t>熊本県八代市本町１丁目６－４麒麟館ビル　３０４号</t>
  </si>
  <si>
    <t>八代市二見洲口町５５１－１</t>
  </si>
  <si>
    <t>八代郡氷川町鹿島１６２４－１</t>
  </si>
  <si>
    <t>熊本県八代郡氷川町大野１９２０－１</t>
  </si>
  <si>
    <t>熊本県八代市植柳下町１３８２番地の３</t>
  </si>
  <si>
    <t>熊本県八代郡氷川町島地１０７</t>
  </si>
  <si>
    <t>熊本県八代市泉町柿迫４６５３</t>
  </si>
  <si>
    <t>熊本県八代郡氷川町吉本９４</t>
  </si>
  <si>
    <t>熊本県八代市田中東町１１－３</t>
  </si>
  <si>
    <t>熊本県八代市千反町２丁目１－１</t>
  </si>
  <si>
    <t>熊本県八代市大手町１丁目１８８－１</t>
  </si>
  <si>
    <t>熊本県八代市旭中央通１－１</t>
  </si>
  <si>
    <t>熊本県八代市泉町柿迫６２１番地</t>
  </si>
  <si>
    <t>熊本県八代市東陽町南１０７２－７</t>
  </si>
  <si>
    <t>熊本県八代市植柳下町１２６３－３</t>
  </si>
  <si>
    <t>熊本県八代市平山新町２６２７</t>
  </si>
  <si>
    <t>熊本県八代市海士江町２９１０フードプラザにしだ内</t>
  </si>
  <si>
    <t>熊本県八代市本町１丁目１０－３</t>
  </si>
  <si>
    <t>熊本県八代市迎町２－９－１８</t>
  </si>
  <si>
    <t>熊本県八代市興善寺町８８０－１</t>
  </si>
  <si>
    <t>熊本県八代市鏡町下有佐８１</t>
  </si>
  <si>
    <t>熊本県八代市鏡町内田６８２－１</t>
  </si>
  <si>
    <t>熊本県八代市平山新町４９７９－３</t>
  </si>
  <si>
    <t>熊本県八代市催合町２２５－３３</t>
  </si>
  <si>
    <t>熊本県八代郡氷川町高塚１２０３</t>
  </si>
  <si>
    <t>熊本県八代郡氷川町吉本１０８</t>
  </si>
  <si>
    <t>熊本県八代市旭中央通１４番地１</t>
  </si>
  <si>
    <t>熊本県八代市萩原町１－１</t>
  </si>
  <si>
    <t>熊本県八代市東片町４２１－１</t>
  </si>
  <si>
    <t>熊本県八代市永碇町塩屋割１０４２</t>
  </si>
  <si>
    <t>熊本県八代市鏡町貝洲６９３</t>
  </si>
  <si>
    <t>熊本県八代市鏡町塩浜５番割１８４－１３</t>
  </si>
  <si>
    <t>熊本県八代市鏡町塩浜五番割１１８４－１３</t>
  </si>
  <si>
    <t>熊本県八代市平山新町５９７５－１</t>
  </si>
  <si>
    <t>熊本県八代郡氷川町宮原栄久３０番地の１</t>
  </si>
  <si>
    <t>熊本県八代市鏡町上鏡１０７７番地１</t>
  </si>
  <si>
    <t>熊本県八代市松江町１５の１</t>
  </si>
  <si>
    <t>八代市上日置町４５２２番地１</t>
  </si>
  <si>
    <t>熊本県八代市横手新町１９－８－２</t>
  </si>
  <si>
    <t>熊本県八代市本町１丁目４－３４</t>
  </si>
  <si>
    <t>熊本県八代市日奈久東町２６０－１</t>
  </si>
  <si>
    <t>熊本県八代市日奈久上西町３６０</t>
  </si>
  <si>
    <t>熊本県八代市日奈久中町２９０</t>
  </si>
  <si>
    <t>熊本県八代市日奈久中町３２６</t>
  </si>
  <si>
    <t>熊本県八代市本町１丁目１－３１ハシウメ壱番館５Ｆ</t>
  </si>
  <si>
    <t>熊本県八代市上片町２１１３</t>
  </si>
  <si>
    <t>熊本県八代市新港町１－１０</t>
  </si>
  <si>
    <t>熊本県八代市鏡町内田８４４</t>
  </si>
  <si>
    <t>熊本県八代市二見本町２９３８番地</t>
  </si>
  <si>
    <t>熊本県八代市二見本町２６８５番地</t>
  </si>
  <si>
    <t>熊本県八代市二見本町２７５５番地</t>
  </si>
  <si>
    <t>熊本県八代市本町１丁目３－２５アルファビル１Ｆ</t>
  </si>
  <si>
    <t>熊本県八代市泉町下岳１９０５</t>
  </si>
  <si>
    <t>熊本県八代市鏡町鏡１１４</t>
  </si>
  <si>
    <t>熊本県八代市鏡町上鏡１２７－１－２</t>
  </si>
  <si>
    <t>熊本県八代市鏡町鏡村１１１５－１</t>
  </si>
  <si>
    <t>熊本県八代市緑町１－１１</t>
  </si>
  <si>
    <t>熊本県八代市田中町５７３番地８</t>
  </si>
  <si>
    <t>熊本県八代市通町１１－１４ニュークリエイトビル１Ｆ５号</t>
  </si>
  <si>
    <t>熊本県八代市本町一丁目２番４０号ＲＩＴＡビル６－Ｅ</t>
  </si>
  <si>
    <t>八代市本町一丁目3-30 ウエストビル103号</t>
  </si>
  <si>
    <t>熊本県八代市通町7番14号</t>
  </si>
  <si>
    <t>熊本県八代市松江町２７８－１</t>
  </si>
  <si>
    <t>熊本県八代市二見本町字宮ノ前681-2，685-1</t>
  </si>
  <si>
    <t>熊本県八代郡氷川町宮原４５６</t>
  </si>
  <si>
    <t>熊本県八代市古閑浜町１－３</t>
  </si>
  <si>
    <t>八代市新浜町１－１</t>
  </si>
  <si>
    <t>八代市新港町１－１０</t>
  </si>
  <si>
    <t>八代市新港町３丁目９番８号</t>
  </si>
  <si>
    <t>熊本県八代市鏡町鏡村９１８－２</t>
  </si>
  <si>
    <t>熊本県八代市鏡町内田１１５９－２４</t>
  </si>
  <si>
    <t>熊本県八代市松江町２８２－１</t>
  </si>
  <si>
    <t>八代市上日置町４７７４－２</t>
  </si>
  <si>
    <t>八代市葭牟田町165番地</t>
  </si>
  <si>
    <t>熊本県八代市袋町４号１３番</t>
  </si>
  <si>
    <t>熊本県八代市本町一丁目５－３４壱之村ビル　２Ｆ</t>
  </si>
  <si>
    <t>熊本県八代市本町１－２－４８しらぬいビル３Ｆ</t>
  </si>
  <si>
    <t>熊本県八代市本町一丁目１－２１ハシウメガーデン２　１Ｆ</t>
  </si>
  <si>
    <t>熊本県八代市豊原上町３２２８</t>
  </si>
  <si>
    <t>熊本県八代市建馬町３番１号ゆめタウン八代2階</t>
  </si>
  <si>
    <t>八代市本野町５１３－１</t>
  </si>
  <si>
    <t>熊本県八代市本町１－２－２４スカイツリービル　５Ｆ</t>
  </si>
  <si>
    <t>熊本県八代市建馬町３－１ゆめタウン八代店内</t>
  </si>
  <si>
    <t>県内一円熊本４８０ぬ３６６８</t>
  </si>
  <si>
    <t>八代市萩原町２－２－１</t>
  </si>
  <si>
    <t>熊本県八代市本野町５１３－１</t>
  </si>
  <si>
    <t>熊本県八代市本町１丁目２－３２中央リタビル２Ｆ－Ｂ</t>
  </si>
  <si>
    <t>熊本県八代市中片町７１３番地</t>
  </si>
  <si>
    <t>県内一円熊本４８０と２０７５</t>
  </si>
  <si>
    <t>八代市本町１丁目６番４号麒麟館ビル４階の３号室</t>
  </si>
  <si>
    <t>熊本県八代市沖町字六番割３９１６</t>
  </si>
  <si>
    <t>熊本県八代市上日置町４７９０－１他</t>
  </si>
  <si>
    <t>熊本県八代市本野町２０５０</t>
  </si>
  <si>
    <t>熊本県八代市本町１丁目２番４８号しらぬいビル１階１号室</t>
  </si>
  <si>
    <t>八代市上日置町１８６７－２</t>
  </si>
  <si>
    <t>熊本県八代市郡築十二番町３８８番地</t>
  </si>
  <si>
    <t>八代市一円</t>
  </si>
  <si>
    <t>熊本県八代市本町１－７－１２梓会館４F</t>
  </si>
  <si>
    <t>熊本４８３か４００ 県内一円</t>
  </si>
  <si>
    <t>熊本県八代市古閑上町７６－１</t>
  </si>
  <si>
    <t>熊本県八代市鏡町鏡１７４</t>
  </si>
  <si>
    <t>八代郡氷川町高塚１６０８番地の２</t>
  </si>
  <si>
    <t>熊本県八代市大手町２－４－２５</t>
  </si>
  <si>
    <t>熊本県八代市岡町小路６３５</t>
  </si>
  <si>
    <t>熊本県八代市大村町７２０－１</t>
  </si>
  <si>
    <t>熊本県八代市本町１丁目４－３２</t>
  </si>
  <si>
    <t>熊本県八代市萩原町１丁目１０－９</t>
  </si>
  <si>
    <t>熊本県八代市高下西町１８９５</t>
  </si>
  <si>
    <t>熊本県八代市鏡町鏡２１９</t>
  </si>
  <si>
    <t>熊本県八代市千丁町古閑出３－５</t>
  </si>
  <si>
    <t>熊本県八代市鏡町内田５２５－２</t>
  </si>
  <si>
    <t>熊本県八代市毘舎丸町９－１８</t>
  </si>
  <si>
    <t>熊本県八代市松江町３４３－１</t>
  </si>
  <si>
    <t>熊本県八代市千反町１丁目１－１</t>
  </si>
  <si>
    <t>熊本県八代市本町１丁目６－６０八千代ビル</t>
  </si>
  <si>
    <t>熊本県八代市八幡町７－２</t>
  </si>
  <si>
    <t>熊本県八代市東片町岩崎６４－１</t>
  </si>
  <si>
    <t>熊本県八代市松崎町７８２番地</t>
  </si>
  <si>
    <t>熊本県八代市本町１丁目７－１２梓ビル１Ｆ</t>
  </si>
  <si>
    <t>熊本県八代市本町１丁目１３－５２Ａビル２F</t>
  </si>
  <si>
    <t>熊本県八代市清水町１番１２号</t>
  </si>
  <si>
    <t>熊本県八代郡氷川町今１３７－１</t>
  </si>
  <si>
    <t>熊本県八代市本町一丁目２番２４号八代スカイツリービル７階</t>
  </si>
  <si>
    <t>熊本県八代市本町一丁目六号２４番地Ｍ１ビル４Ｆ</t>
  </si>
  <si>
    <t>熊本県八代市通町１０番１０号熊本総合病院内１４Ｆ</t>
  </si>
  <si>
    <t>熊本県八代郡氷川町野津４４３７</t>
  </si>
  <si>
    <t>熊本県八代市東片町４２１番地１</t>
  </si>
  <si>
    <t>熊本県八代郡氷川町若洲１５番地</t>
  </si>
  <si>
    <t>熊本県八代郡氷川町高塚１６０８番地の２</t>
  </si>
  <si>
    <t>熊本県八代市弥生町９番地３</t>
  </si>
  <si>
    <t>熊本県八代市鼠蔵町２１２３－２８</t>
  </si>
  <si>
    <t>熊本県八代郡氷川町宮原７４１番地</t>
  </si>
  <si>
    <t>熊本県八代市上片町１５５３－１</t>
  </si>
  <si>
    <t>熊本県八代市三江湖町１６４４－３</t>
  </si>
  <si>
    <t>熊本県八代市植柳下町２０２２－１清水クレーン内</t>
  </si>
  <si>
    <t>熊本県八代市千丁町新牟田２５２－２</t>
  </si>
  <si>
    <t>熊本県八代市本町２丁目３－３４</t>
  </si>
  <si>
    <t>熊本県八代市鏡町鏡２６９</t>
  </si>
  <si>
    <t>熊本県八代市日奈久東町２１４</t>
  </si>
  <si>
    <t>熊本県八代市西宮町１１７０番地</t>
  </si>
  <si>
    <t>熊本県八代市鏡町鏡７４２</t>
  </si>
  <si>
    <t>熊本県八代市東陽町北８４７</t>
  </si>
  <si>
    <t>熊本県八代市郡築九番町５６－２</t>
  </si>
  <si>
    <t>熊本県八代郡氷川町鹿野２５４</t>
  </si>
  <si>
    <t>熊本県八代市新浜町１－１－２８</t>
  </si>
  <si>
    <t>熊本県八代市坂本町西部ろ１７３６</t>
  </si>
  <si>
    <t>熊本県八代市高下西町１７４３</t>
  </si>
  <si>
    <t>熊本県八代市川田町西５０５</t>
  </si>
  <si>
    <t>熊本県八代市鏡町鏡村字豊原１６６８－４</t>
  </si>
  <si>
    <t>熊本県八代市郡築四番町５９－２</t>
  </si>
  <si>
    <t>熊本県八代市鏡町下村１４１８－１</t>
  </si>
  <si>
    <t>熊本県八代市昭和同仁町３３８－１８６</t>
  </si>
  <si>
    <t>熊本県八代郡氷川町網道１１８１－３</t>
  </si>
  <si>
    <t>熊本県八代市迎町1丁目４－７</t>
  </si>
  <si>
    <t>熊本県八代市永碇町字八反河原８４９番１８５０番１、８５０番</t>
  </si>
  <si>
    <t>熊本県八代市本町１丁目２－１６</t>
  </si>
  <si>
    <t>熊本県八代市本町１丁目１号２５番地高木ビル３Ｆ</t>
  </si>
  <si>
    <t>熊本県八代市通町４－３８</t>
  </si>
  <si>
    <t>熊本県八代市大福寺町２４１１－３</t>
  </si>
  <si>
    <t>熊本県八代郡氷川町島地１６３３－１</t>
  </si>
  <si>
    <t>熊本県八代郡氷川町早尾１３２</t>
  </si>
  <si>
    <t>熊本県八代市本町１丁目７－１９平田ビル１階</t>
  </si>
  <si>
    <t>熊本県八代市萩原町１丁目５００－７</t>
  </si>
  <si>
    <t>熊本県八代市本町１丁目２番２４号八代スカイツリービル４Ｆ</t>
  </si>
  <si>
    <t>熊本県八代市本町1丁目２－１２</t>
  </si>
  <si>
    <t>熊本県八代市大村町１１１３番５</t>
  </si>
  <si>
    <t>熊本県八代市千丁町新牟田７０５番地</t>
  </si>
  <si>
    <t>熊本県八代郡氷川町野津２０８５－２</t>
  </si>
  <si>
    <t>熊本県八代市西片町字百田１５０４</t>
  </si>
  <si>
    <t>熊本県八代市郡築一番町５１番地</t>
  </si>
  <si>
    <t>熊本県八代市本町１丁目２－３２中央リタビル２ＦＢ</t>
  </si>
  <si>
    <t>熊本県八代市本町１丁目２番４２号八代スカイツリービル７－Ｃ</t>
  </si>
  <si>
    <t>県下一円熊本８８に４８３８</t>
  </si>
  <si>
    <t>八代市横手新町２０番地４</t>
  </si>
  <si>
    <t>八代市鏡町内田４３６－１</t>
  </si>
  <si>
    <t>八代市本町１丁目６－２９吉永会館１F</t>
  </si>
  <si>
    <t>熊本県八代市港町７２番地１３－１ウエスタマリーナ内</t>
  </si>
  <si>
    <t>熊本県八代市本町１丁目２－２４八代スカイツリービル６ＦＡ</t>
  </si>
  <si>
    <t>八代市田中西町１５－１１　２階</t>
  </si>
  <si>
    <t>八代市新町５番２０号</t>
  </si>
  <si>
    <t>八代市本町１丁目２－１３渡辺観光ビル１Ｆ</t>
  </si>
  <si>
    <t>熊本県八代市郡築四番町７９番地９</t>
  </si>
  <si>
    <t>八代市本町２丁目４－３３</t>
  </si>
  <si>
    <t>八代市本町１丁目２－３６ＲＩＴＡビル本館２Ｆ</t>
  </si>
  <si>
    <t>八代市本町１丁目６－２０セカンドリタビル１F</t>
  </si>
  <si>
    <t>八代市本町１丁目１－２１ハシウメガーデン２　１ＦＥ号</t>
  </si>
  <si>
    <t>熊本県八代郡氷川町今１３９－１</t>
  </si>
  <si>
    <t>八代市本町１－６－２０セカンドリタビル１Ｆ</t>
  </si>
  <si>
    <t>県内一円熊本８８０あ２７４０</t>
  </si>
  <si>
    <t>八代市本町２丁目３－３３</t>
  </si>
  <si>
    <t>八代市本町１－３－１</t>
  </si>
  <si>
    <t>県内一円熊本５８０よ３５０</t>
  </si>
  <si>
    <t>県内一円熊本４００な１６８８</t>
  </si>
  <si>
    <t>八代市本町一丁目１３－５２Ａビル４Ｆ</t>
  </si>
  <si>
    <t>八代市本町二丁目一ノ一直江ビル１Ｆ</t>
  </si>
  <si>
    <t>熊本県八代市本町３丁目２－１５</t>
  </si>
  <si>
    <t>熊本県八代市西宮町１２４４－３</t>
  </si>
  <si>
    <t>八代市坂本町田上１７１３</t>
  </si>
  <si>
    <t>八代市鏡町貝洲１５８</t>
  </si>
  <si>
    <t>熊本県八代市鏡町鏡村１１５４</t>
  </si>
  <si>
    <t>熊本県八代市坂本町川嶽７０８</t>
  </si>
  <si>
    <t>熊本県八代市植柳上町６９１</t>
  </si>
  <si>
    <t>熊本県八代市上片町１５８３番地</t>
  </si>
  <si>
    <t>熊本県八代市本町１丁目２－４０１ｓｔ．ＲＩＴＡビル４Ｆ</t>
  </si>
  <si>
    <t>熊本県八代市本町一丁目６番２０号２ｎｄＲＩＴＡビル２階Ｄ号室</t>
  </si>
  <si>
    <t>八代市鏡町両出字七百町参番割１３４０番１の一部</t>
  </si>
  <si>
    <t>熊本県八代市古城町１７５９</t>
  </si>
  <si>
    <t>熊本県八代市郡築七番町６３－２</t>
  </si>
  <si>
    <t>熊本県八代市古麓町３７９</t>
  </si>
  <si>
    <t>熊本県八代市日奈久下西町甲４５９－１</t>
  </si>
  <si>
    <t>熊本県八代市鏡町両出１３６９</t>
  </si>
  <si>
    <t>熊本県八代市井揚町２４８３</t>
  </si>
  <si>
    <t>熊本県八代市渡町字塘外１７５５番地</t>
  </si>
  <si>
    <t>熊本県八代市鏡町下有佐１８４番地５</t>
  </si>
  <si>
    <t>熊本県八代市建馬町３番１号ゆめタウン八代店内</t>
  </si>
  <si>
    <t>熊本県八代市植柳上町６５６５</t>
  </si>
  <si>
    <t>熊本県八代市出町８５１</t>
  </si>
  <si>
    <t>熊本県八代市本町１丁目２－１８しらさぎビル２F</t>
  </si>
  <si>
    <t>熊本県八代市泉町仁田尾６５</t>
  </si>
  <si>
    <t>熊本県八代市本町１丁目１０－３６</t>
  </si>
  <si>
    <t>熊本県八代市郡築一番町１３７</t>
  </si>
  <si>
    <t>熊本県八代市本町１丁目２－３３Ａ・Ｔビル１階</t>
  </si>
  <si>
    <t>熊本県八代市松江町５９８－３</t>
  </si>
  <si>
    <t>熊本県八代郡氷川町野津字北法道寺873-1</t>
  </si>
  <si>
    <t>熊本県八代市袋町３－２８スカイビル２F</t>
  </si>
  <si>
    <t>熊本県八代市迎町２丁目１４－１１</t>
  </si>
  <si>
    <t>熊本県八代市植柳上町６５４８</t>
  </si>
  <si>
    <t>熊本県八代市坂本町西部ろ２４３</t>
  </si>
  <si>
    <t>熊本県八代市坂本町葉木４３１８</t>
  </si>
  <si>
    <t>熊本県八代郡氷川町宮原７２８－４</t>
  </si>
  <si>
    <t>熊本県八代市東陽町南９８７－１</t>
  </si>
  <si>
    <t>熊本県八代郡氷川町宮原８０３番地</t>
  </si>
  <si>
    <t>熊本県八代市千丁町太牟田２３５３－１</t>
  </si>
  <si>
    <t>熊本県八代市鏡町内田４３８－２</t>
  </si>
  <si>
    <t>熊本県八代市上日置町４４５９－１</t>
  </si>
  <si>
    <t>熊本４００す８０９１県内一円</t>
  </si>
  <si>
    <t>熊本県八代市萩原町１丁目４９８番１</t>
  </si>
  <si>
    <t>熊本県八代郡氷川町立神６４８番地４</t>
  </si>
  <si>
    <t>八代郡氷川町早尾１８６－１</t>
  </si>
  <si>
    <t>熊本県八代市古閑中町９４０－１</t>
  </si>
  <si>
    <t>熊本県八代市本町１丁目５－３７</t>
  </si>
  <si>
    <t>熊本県八代市上日置町２２３８－１</t>
  </si>
  <si>
    <t>熊本県八代市泉町樅木２３</t>
  </si>
  <si>
    <t>熊本県八代郡氷川町高塚１８６５</t>
  </si>
  <si>
    <t>熊本県八代市海士江町３０６９－１</t>
  </si>
  <si>
    <t>熊本県八代市二見下大野町１９５１</t>
  </si>
  <si>
    <t>熊本県八代市萩原町１丁目１２－１１</t>
  </si>
  <si>
    <t>熊本県八代市本町２丁目１－５</t>
  </si>
  <si>
    <t>熊本県八代市本町一丁目2番24号八代スカイツリービル8階</t>
  </si>
  <si>
    <t>熊本県八代市植柳新町１－３－２</t>
  </si>
  <si>
    <t>八代郡氷川町宮原栄久８３番地１</t>
  </si>
  <si>
    <t>熊本県八代市泉町下岳１７０４－１</t>
  </si>
  <si>
    <t>熊本県八代市日置町６７５－１</t>
  </si>
  <si>
    <t>熊本県八代市若草町２番地１</t>
  </si>
  <si>
    <t>県内一円熊本　８８０　あ　８９６</t>
  </si>
  <si>
    <t>熊本４８０さ３２０３　県内一円</t>
  </si>
  <si>
    <t>熊本県八代市港町１６６</t>
  </si>
  <si>
    <t>熊本県八代市萩原町一丁目72-1．72-2</t>
  </si>
  <si>
    <t>八代市田中西町５－２１－１</t>
  </si>
  <si>
    <t>熊本県八代市本町１丁目３－２５本町ビル２Ｆ</t>
  </si>
  <si>
    <t>熊本県八代市本町１丁目３－２３ＯＫビル４Ｆ</t>
  </si>
  <si>
    <t>八代市本町１丁目７－１２</t>
  </si>
  <si>
    <t>熊本県八代市新開町３４</t>
  </si>
  <si>
    <t>熊本県八代市東片町字岡神４５５－１</t>
  </si>
  <si>
    <t>熊本県八代市古閑浜町2825番地８</t>
  </si>
  <si>
    <t>熊本県八代市泉町樅木１４５－１</t>
  </si>
  <si>
    <t>熊本県八代市本野町西正坊１９７０－１</t>
  </si>
  <si>
    <t>熊本県八代市永碇町８６４</t>
  </si>
  <si>
    <t>熊本県八代市日奈久中町３２３－１</t>
  </si>
  <si>
    <t>熊本県八代市高植本町１０６０－７</t>
  </si>
  <si>
    <t>熊本県八代市田中東町１９－１８</t>
  </si>
  <si>
    <t>熊本県八代市高植本町１０６０</t>
  </si>
  <si>
    <t>八代市田中北町２－７</t>
  </si>
  <si>
    <t>県内一円熊本　８８０　あ　２７８７</t>
  </si>
  <si>
    <t>八代市本町一丁目１０番４４号</t>
  </si>
  <si>
    <t>熊本　８８０　あ　２７８０県内一円</t>
  </si>
  <si>
    <t>八代市鏡町鏡村９１７</t>
  </si>
  <si>
    <t>八代市植柳元町５４００</t>
  </si>
  <si>
    <t>熊本県八代市旭中央通３－２</t>
  </si>
  <si>
    <t>八代市本町一丁目３－１２</t>
  </si>
  <si>
    <t>熊本県八代市日奈久上西町５０４</t>
  </si>
  <si>
    <t>八代市本町１丁目４の１１松岡ビル１Ｆ</t>
  </si>
  <si>
    <t>熊本県八代郡氷川町若洲７９番地</t>
  </si>
  <si>
    <t>熊本県八代市旭中央通１番地２</t>
  </si>
  <si>
    <t>熊本県八代市千丁町古閑出２９４５－８</t>
  </si>
  <si>
    <t>熊本県八代市本町２丁目４－３５</t>
  </si>
  <si>
    <t>熊本県八代郡氷川町鹿野２５５</t>
  </si>
  <si>
    <t>熊本県八代市本町３丁目５－１</t>
  </si>
  <si>
    <t>熊本県八代市八幡町５－１４</t>
  </si>
  <si>
    <t>熊本県八代市中北町３０８６－１２</t>
  </si>
  <si>
    <t>八代市萩原町２－７－２</t>
  </si>
  <si>
    <t>熊本県八代市本町１丁目５－３６吉沢ビル１F</t>
  </si>
  <si>
    <t>八代市古閑浜町字西割２７４７－２</t>
  </si>
  <si>
    <t>熊本県八代市高下西町１２５８</t>
  </si>
  <si>
    <t>熊本県八代市上野町字硴塚１９５０</t>
  </si>
  <si>
    <t>熊本県八代市横手新町１４－１５－１</t>
  </si>
  <si>
    <t>八代市田中西町１６－２</t>
  </si>
  <si>
    <t>熊本県八代市海士江町２９２７－１</t>
  </si>
  <si>
    <t>八代市黄金町８－１</t>
  </si>
  <si>
    <t>熊本県八代市泉町栗木４９</t>
  </si>
  <si>
    <t>八代市上日置町４７６３－１２</t>
  </si>
  <si>
    <t>八代郡氷川町宮原８２３番地</t>
  </si>
  <si>
    <t>熊本県八代市日奈久上西町３３６－３</t>
  </si>
  <si>
    <t>八代市平山新町５６３７－１</t>
  </si>
  <si>
    <t>熊本県八代市新港町２－３－４</t>
  </si>
  <si>
    <t>熊本県八代市沖町６番割３９８７－３</t>
  </si>
  <si>
    <t>熊本県八代市沖町６番割３９８７－３　２Ｆ</t>
  </si>
  <si>
    <t>八代市平山新町５３３８</t>
  </si>
  <si>
    <t>熊本県八代市本町一丁目１３－１９八起ビル１Ｆ　ＰＩＺＺＡｒｎａ</t>
  </si>
  <si>
    <t>八代市鼠蔵町東割４７－１</t>
  </si>
  <si>
    <t>八代市妙見町２２１８</t>
  </si>
  <si>
    <t>八代市本町１丁目２－４０リタビル１－Ｂ</t>
  </si>
  <si>
    <t>八代市千丁町新牟田１３９１－３</t>
  </si>
  <si>
    <t>八代市本町一丁目７－１２ストーリービル１Ｆ</t>
  </si>
  <si>
    <t>熊本県八代市本町一丁目１３－２</t>
  </si>
  <si>
    <t>八代市田中西町６８</t>
  </si>
  <si>
    <t>熊本県八代市本町１丁目２－４０ＲＩＴＡビル　１－Ｂ</t>
  </si>
  <si>
    <t>熊本県八代市泉町下岳４３４５番地</t>
  </si>
  <si>
    <t>熊本県八代市袋町６－２９－４</t>
  </si>
  <si>
    <t>熊本県八代市通町５－３</t>
  </si>
  <si>
    <t>八代市清水町４－１４ＳＫビル１０２</t>
  </si>
  <si>
    <t>熊本県八代市高下西町１７０４</t>
  </si>
  <si>
    <t>八代市袋町４番１４号白馬ビル４Ｆ</t>
  </si>
  <si>
    <t>熊本県八代市千丁町吉王丸中ノ丸５３０－５</t>
  </si>
  <si>
    <t>熊本県八代市新港町３丁目９番７号</t>
  </si>
  <si>
    <t>八代市本町１丁目１－２１ハシウメガーデンⅡ　２階Ｈ号室</t>
  </si>
  <si>
    <t>八代市出町３－１－２</t>
  </si>
  <si>
    <t>八代市郡築四番町１０１番地４</t>
  </si>
  <si>
    <t>八代市郡築三番町８１番地２</t>
  </si>
  <si>
    <t>熊本県八代市鏡町下有佐二反田１６２－６</t>
  </si>
  <si>
    <t>八代市海士江町２６７５番１</t>
  </si>
  <si>
    <t>熊本県八代郡氷川町鹿島１１１４－２</t>
  </si>
  <si>
    <t>熊本県八代郡氷川町鹿島４６９</t>
  </si>
  <si>
    <t>熊本県八代郡氷川町新田４４－９</t>
  </si>
  <si>
    <t>熊本県八代郡氷川町野津２９８６</t>
  </si>
  <si>
    <t>熊本県八代郡氷川町吉本８７番地</t>
  </si>
  <si>
    <t>熊本県八代郡氷川町大野８７５番地の３</t>
  </si>
  <si>
    <t>八代市長田町２８２９－３</t>
  </si>
  <si>
    <t>八代市長田町２８２９番地３</t>
  </si>
  <si>
    <t>熊本県八代市大島町４８６５</t>
  </si>
  <si>
    <t>熊本県八代市本町１丁目６－４麒麟館ビル４Ｆ</t>
  </si>
  <si>
    <t>熊本県八代市古閑浜町３６０２－２</t>
  </si>
  <si>
    <t>熊本県八代市植柳下町２２０３－４</t>
  </si>
  <si>
    <t>熊本県八代市鏡町内田７３２－１</t>
  </si>
  <si>
    <t>熊本県八代郡氷川町野津３１４９</t>
  </si>
  <si>
    <t>熊本県八代市東陽町南９７４</t>
  </si>
  <si>
    <t>熊本県八代市千丁町新牟田３１５</t>
  </si>
  <si>
    <t>八代郡氷川町今５５の２</t>
  </si>
  <si>
    <t>熊本県八代郡氷川町鹿島７７５－１</t>
  </si>
  <si>
    <t>県内一円熊本８００せ２６１７</t>
  </si>
  <si>
    <t>熊本県八代市古城町２６９０</t>
  </si>
  <si>
    <t>八代市本町一丁目１番３１号ハシウメ壱番館２階２０３室</t>
  </si>
  <si>
    <t>熊本県八代市松江町２９０－１</t>
  </si>
  <si>
    <t>熊本県八代市鏡町内田３５３－１</t>
  </si>
  <si>
    <t>熊本県八代市本町１丁目１－５－１１ダイヤビル１Ｆ</t>
  </si>
  <si>
    <t>熊本県八代市本町１丁目３－４近宗ビル１Ｆ</t>
  </si>
  <si>
    <t>熊本県八代市本町１丁目１番５号</t>
  </si>
  <si>
    <t>八代市松江町１４３－５</t>
  </si>
  <si>
    <t>熊本県八代市旭中央通１５－１</t>
  </si>
  <si>
    <t>熊本県八代市本町１丁目１３番５号２Ａビル３階Ｂ号室</t>
  </si>
  <si>
    <t>熊本県八代市本町１丁目５－３６吉沢ビル１Ｆ</t>
  </si>
  <si>
    <t>熊本県八代市旭中央通３番地６号</t>
  </si>
  <si>
    <t>熊本県八代市中片町８９－３</t>
  </si>
  <si>
    <t>熊本県八代市坂本町百済来下大門瀬２０１０</t>
  </si>
  <si>
    <t>熊本県八代市泉町樅木１０６</t>
  </si>
  <si>
    <t>熊本県八代市泉町下岳５７６－１</t>
  </si>
  <si>
    <t>熊本県八代市古城町２３４４－２</t>
  </si>
  <si>
    <t>熊本県八代市新港町三丁目９番地８</t>
  </si>
  <si>
    <t>熊本県八代市郡築十一番町６６</t>
  </si>
  <si>
    <t>八代市古閑中町１２１２－１</t>
  </si>
  <si>
    <t>八代市弥生町７－８</t>
  </si>
  <si>
    <t>八代市日奈久上西町４９５番地</t>
  </si>
  <si>
    <t>熊本県八代市郡築三番町８１－１</t>
  </si>
  <si>
    <t>熊本県八代市本野町２０４６－１</t>
  </si>
  <si>
    <t>熊本県八代市本町２丁目４－５－４１</t>
  </si>
  <si>
    <t>熊本県八代市鏡町鏡村８９１</t>
  </si>
  <si>
    <t>熊本県八代市本町１丁目４－１６松栄ビル１階</t>
  </si>
  <si>
    <t>熊本県八代市本町三丁目５－７</t>
  </si>
  <si>
    <t>熊本県八代市古閑下町１８８０</t>
  </si>
  <si>
    <t>熊本県八代市高島町４４４１－１１</t>
  </si>
  <si>
    <t>熊本県八代市鏡町下村１４２９－４</t>
  </si>
  <si>
    <t>熊本県八代市松江城町３－１０</t>
  </si>
  <si>
    <t>熊本県八代市沖町字六番割３８４３ー１</t>
  </si>
  <si>
    <t>熊本県八代市横手新町１６－１</t>
  </si>
  <si>
    <t>熊本県八代市千反町２丁目１１－６</t>
  </si>
  <si>
    <t>熊本県八代市本町一丁目６－４麒麟館ビル２Ｆ３号室</t>
  </si>
  <si>
    <t>熊本県八代市本町１丁目１３－３</t>
  </si>
  <si>
    <t>熊本県八代市本町1丁目２－２４八代スカイツリービル２Ｆ</t>
  </si>
  <si>
    <t>熊本県八代市古閑上町９－１</t>
  </si>
  <si>
    <t>熊本県八代市古閑下町１８２１</t>
  </si>
  <si>
    <t>熊本県八代市田中西町１６－４</t>
  </si>
  <si>
    <t>熊本県八代市袋町３－９</t>
  </si>
  <si>
    <t>熊本県八代市日奈久塩北町３００８</t>
  </si>
  <si>
    <t>熊本県八代市二見本町１３４３－１</t>
  </si>
  <si>
    <t>熊本県八代市日奈久上西町４９９－３</t>
  </si>
  <si>
    <t>市内一円</t>
  </si>
  <si>
    <t>熊本県八代市上野町１９３８－１</t>
  </si>
  <si>
    <t>熊本県八代市新港町３丁目９番８号</t>
  </si>
  <si>
    <t>熊本県八代市鏡町鏡１９７</t>
  </si>
  <si>
    <t>熊本県八代市福正町久保１０５５番地</t>
  </si>
  <si>
    <t>熊本県八代市水島町２０８６－１０</t>
  </si>
  <si>
    <t>熊本県八代市末広町３－２</t>
  </si>
  <si>
    <t>熊本県八代市通町５番５号</t>
  </si>
  <si>
    <t>熊本県八代市旭中央通１４－１</t>
  </si>
  <si>
    <t>熊本県八代市泉町柿迫３１８２</t>
  </si>
  <si>
    <t>熊本県八代市本町１丁目１３－２竹の子ビル１－２</t>
  </si>
  <si>
    <t>熊本県八代市日奈久中町２８７番地の１</t>
  </si>
  <si>
    <t>熊本県八代市八幡町１１番２１号</t>
  </si>
  <si>
    <t>熊本県八代郡氷川町高塚１０５０</t>
  </si>
  <si>
    <t>熊本県八代市本町１丁目５－１１ダイヤビル１Ｆ</t>
  </si>
  <si>
    <t>熊本県八代市麦島西町４－１</t>
  </si>
  <si>
    <t>熊本県八代市港町２７７</t>
  </si>
  <si>
    <t>熊本県八代市岡町谷川１３５</t>
  </si>
  <si>
    <t>八代市田中北町１７－１４</t>
  </si>
  <si>
    <t>八代市永碇町塩屋割１０４２</t>
  </si>
  <si>
    <t>八代市古城町１７０５</t>
  </si>
  <si>
    <t>八代市川田町西５２３</t>
  </si>
  <si>
    <t>八代市本町１丁目２－４０１ｓｔ．ＲＩＴＡビル６階</t>
  </si>
  <si>
    <t>八代市日奈久中町２８３</t>
  </si>
  <si>
    <t>熊本県八代市田中西町９－７</t>
  </si>
  <si>
    <t>八代市本野町２０４７－１</t>
  </si>
  <si>
    <t>熊本県八代市鏡町鏡５０－７</t>
  </si>
  <si>
    <t>熊本県八代市上片町１６４８</t>
  </si>
  <si>
    <t>熊本県八代市永碇町１０４２</t>
  </si>
  <si>
    <t>県内一円熊本８８０あ２８４４</t>
  </si>
  <si>
    <t>八代市岡町小路６５８</t>
  </si>
  <si>
    <t>熊本県八代市田中東町１２－７</t>
  </si>
  <si>
    <t>八代市古閑中町字篠割１２２２－１</t>
  </si>
  <si>
    <t>熊本県八代市上日置町４７７４－２</t>
  </si>
  <si>
    <t>八代市海士江町２５９０－４</t>
  </si>
  <si>
    <t>熊本県八代市西宮町１１７６</t>
  </si>
  <si>
    <t>八代市本町１丁目２－１３エデンビル２Ｆ</t>
  </si>
  <si>
    <t>八代市出町３－１１</t>
  </si>
  <si>
    <t>八代市古閑中町１２５３－２</t>
  </si>
  <si>
    <t>熊本県八代市本町一丁目２番４０号１ｓｔ．ＲＩＴＡビル　３階Ｄ号室</t>
  </si>
  <si>
    <t>熊本県八代市田中町６０８－１</t>
  </si>
  <si>
    <t>熊本県八代市植柳下町１０６３－１</t>
  </si>
  <si>
    <t>熊本県八代郡氷川町宮原５６６－６</t>
  </si>
  <si>
    <t>熊本県八代郡氷川町宮原口ノ坪６８９－２</t>
  </si>
  <si>
    <t>熊本県八代郡氷川町宮原６８９の２</t>
  </si>
  <si>
    <t>熊本県八代郡氷川町宮原栄久６９－１０</t>
  </si>
  <si>
    <t>熊本県八代郡氷川町今字田中１４６番地</t>
  </si>
  <si>
    <t>八代郡氷川町宮原５６６－６</t>
  </si>
  <si>
    <t>八代郡氷川町宮原５６６番地６</t>
  </si>
  <si>
    <t>熊本県八代市日奈久上西町５０５－５</t>
  </si>
  <si>
    <t>八代市旭中央通２番４</t>
  </si>
  <si>
    <t>熊本県八代市麦島西町７－１５</t>
  </si>
  <si>
    <t>八代市千丁町新牟田字美名尻５６５－２</t>
  </si>
  <si>
    <t>熊本県八代市本町１丁目３－２６</t>
  </si>
  <si>
    <t>熊本県八代市本町１丁目６－３</t>
  </si>
  <si>
    <t>熊本県八代市鏡町下有佐２３１</t>
  </si>
  <si>
    <t>熊本県八代市泉町樅木１０６－９</t>
  </si>
  <si>
    <t>熊本県八代市大手町１丁目４－１３</t>
  </si>
  <si>
    <t>熊本県八代市日奈久上西町新８－３</t>
  </si>
  <si>
    <t>熊本県八代市松江城町５－５岡山ビル東側（１Ｆ）</t>
  </si>
  <si>
    <t>熊本県八代市海士江町字道上２５８１</t>
  </si>
  <si>
    <t>熊本県八代市塩屋町２号７番地</t>
  </si>
  <si>
    <t>熊本県八代市東陽町南１０５０－２</t>
  </si>
  <si>
    <t>熊本県八代市本町一丁目９－１２</t>
  </si>
  <si>
    <t>熊本県八代市本町一丁目７－９　１階</t>
  </si>
  <si>
    <t>熊本県八代市本町１丁目１－３９</t>
  </si>
  <si>
    <t>熊本県八代市宮地町１８８４－１</t>
  </si>
  <si>
    <t>熊本県八代市本町１－５－１瀧川ビル　１Ｆ</t>
  </si>
  <si>
    <t>八代市竹原町１６７０</t>
  </si>
  <si>
    <t>八代市古城町１７６８－６</t>
  </si>
  <si>
    <t>熊本県八代市本町3丁目1番29号</t>
  </si>
  <si>
    <t>八代市本町３丁目１番２９号</t>
  </si>
  <si>
    <t>八代市海士江町２９４８－５</t>
  </si>
  <si>
    <t>八代市通町４－１６</t>
  </si>
  <si>
    <t>熊本県八代市大福寺町４７３</t>
  </si>
  <si>
    <t>熊本県八代市松崎町７８２</t>
  </si>
  <si>
    <t>熊本県八代市鏡町下村１４７４番１</t>
  </si>
  <si>
    <t>八代市古閑浜町２８２５番地３</t>
  </si>
  <si>
    <t>八代市鏡町有佐１３０２</t>
  </si>
  <si>
    <t>熊本県八代市泉町下岳１５５８</t>
  </si>
  <si>
    <t>熊本県八代市鏡町北新地１４０４</t>
  </si>
  <si>
    <t>熊本県八代市東陽町北３４４９</t>
  </si>
  <si>
    <t>熊本県八代市古閑中町竹下７６０－５</t>
  </si>
  <si>
    <t>熊本県八代市本町１丁目１３－２６</t>
  </si>
  <si>
    <t>熊本県八代市港町１９０</t>
  </si>
  <si>
    <t>熊本県八代市本町１丁目４－１１松岡ビル１Ｆ</t>
  </si>
  <si>
    <t>熊本県八代市本町１丁目５－８ダイヤビル１Ｆ</t>
  </si>
  <si>
    <t>熊本県八代市日奈久中町５２２</t>
  </si>
  <si>
    <t>熊本県八代市本町１丁目１０－３ゆうきビル１Ｆ</t>
  </si>
  <si>
    <t>熊本県八代市海士江町字下城２７１６－１</t>
  </si>
  <si>
    <t>熊本県八代市郡築７番町６３－２</t>
  </si>
  <si>
    <t>熊本県八代市古城町１７０５</t>
  </si>
  <si>
    <t>熊本県八代市坂本町西部い２０００－２</t>
  </si>
  <si>
    <t>熊本県八代市本町１丁目２番４０号１ｓｔ．リタビル　５ＦＣ</t>
  </si>
  <si>
    <t>熊本県八代市鏡町北新地６番割１２７５－１</t>
  </si>
  <si>
    <t>熊本県八代市袋町４－１４白馬ビル４Ｆ</t>
  </si>
  <si>
    <t>熊本県八代市二見洲口町１７８番地１</t>
  </si>
  <si>
    <t>熊本県八代市萩原町２丁目９－６</t>
  </si>
  <si>
    <t>八代市大村町４０００　２Ｆ</t>
  </si>
  <si>
    <t>熊本県八代市上片町１６５８</t>
  </si>
  <si>
    <t>熊本県八代市上片町１６９５</t>
  </si>
  <si>
    <t>熊本県八代郡氷川町鹿島１６２４番地６号</t>
  </si>
  <si>
    <t>八代市鏡町鏡３６番地</t>
  </si>
  <si>
    <t>熊本県八代市松江町２３２－１田代テナント９号</t>
  </si>
  <si>
    <t>八代市鼠蔵町３２－４</t>
  </si>
  <si>
    <t>県内一円沖縄　４８０　そ　５９５２</t>
  </si>
  <si>
    <t>熊本県八代市新開町３－１５</t>
  </si>
  <si>
    <t>熊本県八代市鏡町鏡１１０</t>
  </si>
  <si>
    <t>熊本県八代市萩原町１丁目３－３９</t>
  </si>
  <si>
    <t>熊本県八代市千丁町新牟田７７－１</t>
  </si>
  <si>
    <t>熊本県八代市新港町４－８</t>
  </si>
  <si>
    <t>熊本県八代市松江町５８８番地５</t>
  </si>
  <si>
    <t>県内一円熊本３０１　つ　９４９４</t>
  </si>
  <si>
    <t>熊本県八代市本町１丁目１３番５号２Ａビル２－Ｂ</t>
  </si>
  <si>
    <t>熊本県八代市坂本町田上１５２８</t>
  </si>
  <si>
    <t>八代市鏡町貝洲１６９</t>
  </si>
  <si>
    <t>熊本県八代市本町２丁目１－１２</t>
  </si>
  <si>
    <t>熊本県八代市本町一丁目７－１２梓サンクス２Ｆ</t>
  </si>
  <si>
    <t>熊本県八代市日奈久下西町甲４５９－１５</t>
  </si>
  <si>
    <t>八代市日奈久山下町２５１４</t>
  </si>
  <si>
    <t>八代市坂本町坂本４１１５－１</t>
  </si>
  <si>
    <t>熊本県八代市本町一丁目３番２３号ＯＫビル　２０Ａ号室</t>
  </si>
  <si>
    <t>熊本県八代市旭中央通３－７</t>
  </si>
  <si>
    <t>熊本県八代市田中西町３－３</t>
  </si>
  <si>
    <t>熊本県八代市古閑中町１４６９</t>
  </si>
  <si>
    <t>熊本県八代市泉町葉木２６</t>
  </si>
  <si>
    <t>八代市古城町１９８１</t>
  </si>
  <si>
    <t>熊本県八代市宮地町１６２７－１</t>
  </si>
  <si>
    <t>熊本県八代市本町４丁目２－３３</t>
  </si>
  <si>
    <t>八代市三江湖町１６６４－１</t>
  </si>
  <si>
    <t>県内一円熊本８００せ４０５５</t>
  </si>
  <si>
    <t>熊本県八代市泉町下岳３１６７番地</t>
  </si>
  <si>
    <t>熊本県八代市大手町１－６－２９</t>
  </si>
  <si>
    <t>熊本県八代市郡築一番町１８－１６</t>
  </si>
  <si>
    <t>熊本県八代市永碇町１１０１－１</t>
  </si>
  <si>
    <t>熊本県八代市本町一丁目３－２５アルファビル１階Ｂ</t>
  </si>
  <si>
    <t>八代市永碇町１３５５</t>
  </si>
  <si>
    <t>熊本県八代市鏡町北新地１３５３番地３</t>
  </si>
  <si>
    <t>八代市郡築三番町５－１</t>
  </si>
  <si>
    <t>熊本県八代市新地町１０－１－１</t>
  </si>
  <si>
    <t>熊本県八代市通町８番４号</t>
  </si>
  <si>
    <t>熊本県八代市萩原町１丁目４番１３号</t>
  </si>
  <si>
    <t>八代市萩原町１丁目４番１３号</t>
  </si>
  <si>
    <t>八代市上日置町４７６３－１２０９ＳＯＨＯ新八代駅前</t>
  </si>
  <si>
    <t>八代市本町１丁目３－２５本町ビル１Ｆ</t>
  </si>
  <si>
    <t>八代市本町１丁目６－４麒麟館大石ビル１Ｆ</t>
  </si>
  <si>
    <t>八代市本町一丁目６番１４号麒麟館ビル１階の５号室</t>
  </si>
  <si>
    <t>八代市田中町５７３－８</t>
  </si>
  <si>
    <t>八代市田中西町５－２４</t>
  </si>
  <si>
    <t>熊本県八代市田中西町５－２４</t>
  </si>
  <si>
    <t>八代市日奈久東町２２１</t>
  </si>
  <si>
    <t>八代市本町１丁目３－２５えんぴつビル４Ｆ</t>
  </si>
  <si>
    <t>八代市本町一丁目２番２４号スカイツリービル７階Ｄ号室</t>
  </si>
  <si>
    <t>八代郡氷川町高塚１８９１－４</t>
  </si>
  <si>
    <t>八代市本町１丁目１番３１号ハシウメ壱番館１０２号</t>
  </si>
  <si>
    <t>八代市千丁町新牟田９７６－２</t>
  </si>
  <si>
    <t>熊本県八代市大手町１丁目９－１８</t>
  </si>
  <si>
    <t>八代市本町１丁目５番３５号ＹＭＪビル　２Ｆ－Ｄ</t>
  </si>
  <si>
    <t>熊本県八代市錦町１９－９</t>
  </si>
  <si>
    <t>八代市本町１－３－１９夢カンカンビル４Ｆ</t>
  </si>
  <si>
    <t>熊本県八代市島田町１１１６－２</t>
  </si>
  <si>
    <t>熊本県八代市海士江町２６８０番地の２</t>
  </si>
  <si>
    <t>熊本県八代市郡築十一番町１１６－2</t>
  </si>
  <si>
    <t>熊本県八代市千丁町太牟田１４１５</t>
  </si>
  <si>
    <t>熊本県八代市千丁町太牟田字平島２２９０－８</t>
  </si>
  <si>
    <t>八代市古閑浜町二ノ丸新地３４４８－５３</t>
  </si>
  <si>
    <t>八代市千丁町古閑出７８５番地１</t>
  </si>
  <si>
    <t>八代市二見本町６８１－２</t>
  </si>
  <si>
    <t>八代市永碇町８５１－１</t>
  </si>
  <si>
    <t>八代郡氷川町栫１４－１</t>
  </si>
  <si>
    <t>熊本県八代市東片町字岡神４０６－１</t>
  </si>
  <si>
    <t>熊本県八代市坂本町田上１７３６</t>
  </si>
  <si>
    <t>熊本県八代市泉町下岳５２０８</t>
  </si>
  <si>
    <t>熊本県八代市東陽町北２７９１－３</t>
  </si>
  <si>
    <t>八代市坂本町坂本３８０４</t>
  </si>
  <si>
    <t>熊本県八代市本町1丁目６－４麒麟館ビル２Ｆ</t>
  </si>
  <si>
    <t>熊本県八代市泉町葉木６</t>
  </si>
  <si>
    <t>熊本県八代市本町１丁目７－１２梓会館サンクス２Ｆ</t>
  </si>
  <si>
    <t>熊本県八代市敷川内町２２４０番地</t>
  </si>
  <si>
    <t>熊本県八代市塩屋町１－１</t>
  </si>
  <si>
    <t>熊本県八代市高下西町２２６２－３</t>
  </si>
  <si>
    <t>熊本県八代市本町１丁目５－３１</t>
  </si>
  <si>
    <t>熊本県八代市宮地町１８７０－１</t>
  </si>
  <si>
    <t>熊本県八代市北の丸町３番４０号</t>
  </si>
  <si>
    <t>熊本県八代市本町１丁目１３－１３</t>
  </si>
  <si>
    <t>熊本県八代市本町一丁目２－１３エデンビル</t>
  </si>
  <si>
    <t>熊本県八代市田中西町４－３</t>
  </si>
  <si>
    <t>熊本県八代市鏡町野崎２２５</t>
  </si>
  <si>
    <t>熊本県八代市本町三丁目６－９</t>
  </si>
  <si>
    <t>熊本県八代市本町４丁目７－１０</t>
  </si>
  <si>
    <t>八代市竹原町２０７０</t>
  </si>
  <si>
    <t>熊本県八代市田中西町１７－１０</t>
  </si>
  <si>
    <t>熊本県八代市田中西町１７号１０番地</t>
  </si>
  <si>
    <t>県内一円熊本８８０　あ　２５６４</t>
  </si>
  <si>
    <t>熊本県八代市田中西町１７号１０番</t>
  </si>
  <si>
    <t>熊本県八代市東陽町南１０７５</t>
  </si>
  <si>
    <t>熊本県八代市永碇町８５７－１</t>
  </si>
  <si>
    <t>熊本県八代市日奈久山下町２５１４</t>
  </si>
  <si>
    <t>熊本県八代市本町１丁目７－１２梓会館サンクス３Ｆ</t>
  </si>
  <si>
    <t>八代市本町１丁目１－１９</t>
  </si>
  <si>
    <t>熊本４８０　て　８９０３県内一円</t>
  </si>
  <si>
    <t>熊本４８０　て　８９０３</t>
  </si>
  <si>
    <t>八代市坂本町葉木４３５３－１</t>
  </si>
  <si>
    <t>八代市本町３－３－１６</t>
  </si>
  <si>
    <t>熊本県八代市田中西町１６－５</t>
  </si>
  <si>
    <t>熊本県八代市泉町下岳５２３６</t>
  </si>
  <si>
    <t>熊本県八代市本町３丁目１番２９号</t>
  </si>
  <si>
    <t>熊本県八代市古閑中町１２１２－１</t>
  </si>
  <si>
    <t>熊本県八代市本町１丁目１－３１ハシウメ壱番館４０３</t>
  </si>
  <si>
    <t>八代市横手新町１４－１３</t>
  </si>
  <si>
    <t>熊本県八代市迎町１－４－１６－２Ｆ</t>
  </si>
  <si>
    <t>熊本県八代市本町一丁目６－８</t>
  </si>
  <si>
    <t>熊本県八代市本町一丁目２－３１</t>
  </si>
  <si>
    <t>熊本県八代市新港町１丁目２５－１</t>
  </si>
  <si>
    <t>八代市本町一丁目４番３１号</t>
  </si>
  <si>
    <t>八代市本町一丁目６番地　１F</t>
  </si>
  <si>
    <t>八代市本町１丁目６番地　２F</t>
  </si>
  <si>
    <t>八代市千丁町新牟田１５０２－１千丁支所庁舎内</t>
  </si>
  <si>
    <t>八代市松江城町１－２５八代市役所仮設庁舎内</t>
  </si>
  <si>
    <t>八代市泉町柿迫３２０２</t>
  </si>
  <si>
    <t>八代市本町一丁目２番１１号きちじょうビル２F</t>
  </si>
  <si>
    <t>熊本県八代市鏡町内田２９２番地</t>
  </si>
  <si>
    <t>八代市鏡町鏡村９１５</t>
  </si>
  <si>
    <t>八代市鏡町上鏡１８８－１</t>
  </si>
  <si>
    <t>熊本県八代市本町１丁目８－１１</t>
  </si>
  <si>
    <t>八代市福正元町１１－２６</t>
  </si>
  <si>
    <t>熊本県八代市萩原町１丁目５００－１</t>
  </si>
  <si>
    <t>八代市鏡町内田２７５－１</t>
  </si>
  <si>
    <t>熊本県八代市鏡町内田２７５－１</t>
  </si>
  <si>
    <t>熊本県八代市本野町西道善寺２３０１－１</t>
  </si>
  <si>
    <t>八代市本野町西道善寺２３０１－１</t>
  </si>
  <si>
    <t>熊本県八代市鏡町鏡村９３７</t>
  </si>
  <si>
    <t>八代市通町４番１号</t>
  </si>
  <si>
    <t>八代市永碇町１３６１</t>
  </si>
  <si>
    <t>八代市大福寺町２５６１－１</t>
  </si>
  <si>
    <t>八代市迎町１丁目１６－１－３</t>
  </si>
  <si>
    <t>八代市塩屋町３－９－２</t>
  </si>
  <si>
    <t>八代市郡築九番町６６－１２</t>
  </si>
  <si>
    <t>八代市島田町１２９１－１</t>
  </si>
  <si>
    <t>八代市北の丸町１－７</t>
  </si>
  <si>
    <t>熊本県八代市本町一丁目１－２８高木ビル２Ｆ</t>
  </si>
  <si>
    <t>八代市川田町東字岡塚７９－１番地</t>
  </si>
  <si>
    <t>八代市迎町２丁目１５－５</t>
  </si>
  <si>
    <t>八代市西松江城町６－５</t>
  </si>
  <si>
    <t>熊本県八代市建馬町３－１ゆめタウン八代１階</t>
  </si>
  <si>
    <t>八代市建馬町３－１　ゆめタウン八代１Ｆ</t>
  </si>
  <si>
    <t>八代市西宮町１３０４</t>
  </si>
  <si>
    <t>熊本県八代市敷川内町２６８３番地７</t>
  </si>
  <si>
    <t>八代市本町１－２－２４スカイツリービル４Ｆ</t>
  </si>
  <si>
    <t>八代市本町１丁目３－４　ＳＣビル１Ｆ</t>
  </si>
  <si>
    <t>熊本県八代市本町１丁目３－４本町ＳＣビル１ＦＦ号室</t>
  </si>
  <si>
    <t>熊本県八代市旭中央通２３－１</t>
  </si>
  <si>
    <t>熊本県八代市新町１－１４</t>
  </si>
  <si>
    <t>八代郡氷川町宮原５６１－１</t>
  </si>
  <si>
    <t>八代市新港町１丁目２５－１</t>
  </si>
  <si>
    <t>熊本県八代市松江町１１９－３</t>
  </si>
  <si>
    <t>熊本県八代市川田町東３４－１</t>
  </si>
  <si>
    <t>熊本県八代市本町１丁目６－４麒麟館ビル３Ｆ</t>
  </si>
  <si>
    <t>八代市西松江城町６－１</t>
  </si>
  <si>
    <t>八代市通町８－２　森本ビル１Ｆ</t>
  </si>
  <si>
    <t>八代市上日置町４４７７番地３</t>
  </si>
  <si>
    <t>熊本県八代市本野町２３０９番クロノス八代１０２号</t>
  </si>
  <si>
    <t>熊本４８０の６０９６県内一円</t>
  </si>
  <si>
    <t>八代市塩屋町４－１３</t>
  </si>
  <si>
    <t>八代市田中北町１６－２０</t>
  </si>
  <si>
    <t>八代市千丁町太牟田２６１８</t>
  </si>
  <si>
    <t>八代市千丁町新牟田１３５７－２</t>
  </si>
  <si>
    <t>八代市東陽町南３４１６－２</t>
  </si>
  <si>
    <t>八代市鏡町内田１０３８－１</t>
  </si>
  <si>
    <t>八代市永碇町１３２３－３</t>
  </si>
  <si>
    <t>八代市萩原町１丁目８－４０</t>
  </si>
  <si>
    <t>八代市宮地町３３</t>
  </si>
  <si>
    <t>熊本県八代市旭中央通１８－２</t>
  </si>
  <si>
    <t>八代市平山新町４４３８－３</t>
  </si>
  <si>
    <t>八代市海士江町３４９０－１</t>
  </si>
  <si>
    <t>八代郡氷川町島地１６３３－１</t>
  </si>
  <si>
    <t>八代市鏡町鏡村１１２５番地１</t>
  </si>
  <si>
    <t>八代市鏡町鏡２１０番地</t>
  </si>
  <si>
    <t>熊本県八代市夕葉町７－３</t>
  </si>
  <si>
    <t>熊本県八代市日奈久塩南町５４</t>
  </si>
  <si>
    <t>八代市本野町５２２</t>
  </si>
  <si>
    <t>八代市高植本町１６０９－２</t>
  </si>
  <si>
    <t>八代市郡築六番町８１－３</t>
  </si>
  <si>
    <t>熊本県八代市海士江町２６９４</t>
  </si>
  <si>
    <t>熊本県八代市坂本町荒瀬５７３９</t>
  </si>
  <si>
    <t>熊本県八代市新港町３丁目９番地２６</t>
  </si>
  <si>
    <t>熊本県八代市本町一丁目６番４号麒麟館ビル４Ｆ</t>
  </si>
  <si>
    <t>熊本県八代市新町１４０</t>
  </si>
  <si>
    <t>八代市日奈久浜町１４３</t>
  </si>
  <si>
    <t>八代市本町１－７－５９</t>
  </si>
  <si>
    <t>八代市旭中央通５－３</t>
  </si>
  <si>
    <t>熊本県八代市建馬町３－１ゆめタウン八代２階</t>
  </si>
  <si>
    <t>八代市沖町６－３９８７－３</t>
  </si>
  <si>
    <t>熊本県八代市永碇町字塩屋割１００９－１</t>
  </si>
  <si>
    <t>八代市松江町９１－１つかさビル１Ｆ</t>
  </si>
  <si>
    <t>八代市東陽町南１０５１－１</t>
  </si>
  <si>
    <t>熊本県八代市通町６－５３</t>
  </si>
  <si>
    <t>熊本県八代市清水町２番７０号</t>
  </si>
  <si>
    <t>熊本県八代市松江町１１２</t>
  </si>
  <si>
    <t>熊本県八代市鏡町鏡６３番地１</t>
  </si>
  <si>
    <t>八代市本町一丁目１３－８</t>
  </si>
  <si>
    <t>熊本県八代市東陽町南１０５１－１１Ｆ</t>
  </si>
  <si>
    <t>八代市松江町５１５－２</t>
  </si>
  <si>
    <t>熊本県八代市坂本町川岳１０９１</t>
  </si>
  <si>
    <t>熊本県八代市坂本町荒瀬1239番地１先</t>
  </si>
  <si>
    <t>熊本県八代市上野町３８８９番６</t>
  </si>
  <si>
    <t>八代市新港町3丁目9番8号</t>
  </si>
  <si>
    <t>八代市沖町六番割３９８７－３</t>
  </si>
  <si>
    <t>熊本県八代市大手町２丁目４－２５</t>
  </si>
  <si>
    <t>八代市植柳下町１０９４</t>
  </si>
  <si>
    <t>熊本県八代市松江町字新開５０４－１</t>
  </si>
  <si>
    <t>熊本県八代市通町６－４５</t>
  </si>
  <si>
    <t>熊本県八代市永碇町９６１－１</t>
  </si>
  <si>
    <t>熊本県八代市本町１丁目５－１５江口ビル１Ｆ</t>
  </si>
  <si>
    <t>熊本県八代市夕葉町４－１</t>
  </si>
  <si>
    <t>熊本県八代市本町1丁目７－１２梓会館サンクスビル4F</t>
  </si>
  <si>
    <t>熊本県八代市日奈久塩北町２９２２</t>
  </si>
  <si>
    <t>熊本県八代市旭中央通１５番地２八代旭中央通１階</t>
  </si>
  <si>
    <t>八代市鏡町内田９３</t>
  </si>
  <si>
    <t>八代市西片町１５０４番地１</t>
  </si>
  <si>
    <t>熊本県八代市千丁町新牟田字美名尻５６５番地２</t>
  </si>
  <si>
    <t>熊本県八代市本町１－３－２４</t>
  </si>
  <si>
    <t>熊本県八代市沖町６番割３９８７－３イオン八代ショッピングセンター　２F</t>
  </si>
  <si>
    <t>熊本県八代市出町６－３</t>
  </si>
  <si>
    <t>熊本県八代市本野町２５６８－１</t>
  </si>
  <si>
    <t>熊本県八代市西片町字稲村１９９３－１</t>
  </si>
  <si>
    <t>熊本県八代市新地町１０－２</t>
  </si>
  <si>
    <t>熊本県八代市本町１丁目７－１２ストーリービル２ＦＡ室</t>
  </si>
  <si>
    <t>熊本県八代市本町３丁目６－４</t>
  </si>
  <si>
    <t>熊本県八代市本町１丁目３－２５本町ビル１階</t>
  </si>
  <si>
    <t>八代市横手新町１８－１</t>
  </si>
  <si>
    <t>八代市鏡町鏡２１７－１</t>
  </si>
  <si>
    <t>熊本県八代郡氷川町今１３８－１</t>
  </si>
  <si>
    <t>熊本県八代市三楽町３番１号</t>
  </si>
  <si>
    <t>熊本県葦北郡芦北町計石１６８１</t>
  </si>
  <si>
    <t>熊本県葦北郡芦北町佐敷３０６</t>
  </si>
  <si>
    <t>熊本県葦北郡芦北町花岡字川原1675-27</t>
  </si>
  <si>
    <t>熊本県水俣市昭和町２－４－１８</t>
  </si>
  <si>
    <t>熊本県水俣市桜井町２－１－４３</t>
  </si>
  <si>
    <t>熊本県葦北郡津奈木町津奈木１１３２－２</t>
  </si>
  <si>
    <t>熊本県水俣市大黒町１丁目３－３２</t>
  </si>
  <si>
    <t>熊本県水俣市港町３丁目１番２８号</t>
  </si>
  <si>
    <t>熊本県葦北郡津奈木町福浜３４９７－３</t>
  </si>
  <si>
    <t>熊本県葦北郡芦北町花岡西１６７７－１３</t>
  </si>
  <si>
    <t>熊本県葦北郡芦北町計石１８９９－９</t>
  </si>
  <si>
    <t>熊本県葦北郡芦北町湯浦２８１</t>
  </si>
  <si>
    <t>熊本県葦北郡芦北町女島７７０－１４</t>
  </si>
  <si>
    <t>熊本県葦北郡芦北町湯浦３２５－２</t>
  </si>
  <si>
    <t>熊本県葦北郡芦北町女島４１６番地</t>
  </si>
  <si>
    <t>熊本県葦北郡芦北町大字計石２９６３番地１１</t>
  </si>
  <si>
    <t>熊本県水俣市天神町１丁目２番１号</t>
  </si>
  <si>
    <t>熊本県水俣市大黒町１丁目３－２６</t>
  </si>
  <si>
    <t>熊本県水俣市浜４０８３－１４５</t>
  </si>
  <si>
    <t>熊本県葦北郡芦北町大字田浦２７３－６</t>
  </si>
  <si>
    <t>熊本県葦北郡津奈木町津奈木１１５０－１</t>
  </si>
  <si>
    <t>熊本県水俣市桜井町１丁目２－１９</t>
  </si>
  <si>
    <t>熊本県水俣市月浦２８０－７</t>
  </si>
  <si>
    <t>熊本県葦北郡芦北町大字湯浦６６</t>
  </si>
  <si>
    <t>熊本県水俣市月浦２６９－１３</t>
  </si>
  <si>
    <t>熊本県葦北郡芦北町大字田浦町５４１</t>
  </si>
  <si>
    <t>熊本県水俣市丸島町2丁目８－１０</t>
  </si>
  <si>
    <t>熊本県葦北郡津奈木町岩城１５－１</t>
  </si>
  <si>
    <t>熊本県水俣市深川２１２－３</t>
  </si>
  <si>
    <t>熊本県水俣市洗切町１－１３</t>
  </si>
  <si>
    <t>熊本県葦北郡芦北町大川内６６７－１</t>
  </si>
  <si>
    <t>熊本県水俣市浦上町２－３</t>
  </si>
  <si>
    <t>熊本県葦北郡津奈木町大字岩城３１４２－２</t>
  </si>
  <si>
    <t>熊本県水俣市ひばりケ丘２－２</t>
  </si>
  <si>
    <t>熊本県水俣市袋字鳥越２５０１－２５２</t>
  </si>
  <si>
    <t>熊本県水俣市久木野５７９</t>
  </si>
  <si>
    <t>熊本県水俣市桜井町２丁目１番２６号一喜ビルディング２階</t>
  </si>
  <si>
    <t>熊本県葦北郡津奈木町岩城２４－１</t>
  </si>
  <si>
    <t>熊本県水俣市栄町１－６－１８</t>
  </si>
  <si>
    <t>熊本県葦北郡芦北町田浦字四反田６７７番地１</t>
  </si>
  <si>
    <t>熊本県水俣市丸島町２丁目（丸島漁港地内）中間育成場</t>
  </si>
  <si>
    <t>熊本県葦北郡津奈木町福浜３９－３</t>
  </si>
  <si>
    <t>熊本県水俣市石坂川又３７０－１０５</t>
  </si>
  <si>
    <t>熊本県葦北郡芦北町田浦字四反田６６７－１</t>
  </si>
  <si>
    <t>熊本県葦北郡芦北町大字宮崎１４０</t>
  </si>
  <si>
    <t>熊本県水俣市桜井町１丁目４－１２</t>
  </si>
  <si>
    <t>熊本県葦北郡芦北町女島５３５番地</t>
  </si>
  <si>
    <t>熊本県水俣市汐見町１丁目２３１－１２</t>
  </si>
  <si>
    <t>熊本県水俣市大黒町２丁目３－１８Ｍ’ｓ　Ｃｉｔｙ　５Ｆ</t>
  </si>
  <si>
    <t>熊本県葦北郡芦北町大字佐敷４２４</t>
  </si>
  <si>
    <t>熊本県水俣市ひばりケ丘３８</t>
  </si>
  <si>
    <t>熊本県葦北郡芦北町芦北２０５３番地</t>
  </si>
  <si>
    <t>熊本県水俣市浜４０８３－１７</t>
  </si>
  <si>
    <t>熊本県水俣市浜町１丁目１０－５卓ビル　１Ｆ　Ｂ号</t>
  </si>
  <si>
    <t>熊本県葦北郡芦北町大字小田浦字洲崎７８７－１０</t>
  </si>
  <si>
    <t>熊本県葦北郡津奈木町津奈木１２１７</t>
  </si>
  <si>
    <t>熊本県葦北郡芦北町白石３７９－３</t>
  </si>
  <si>
    <t>熊本県葦北郡芦北町国見２２９－３</t>
  </si>
  <si>
    <t>熊本県水俣市月浦３４８－２</t>
  </si>
  <si>
    <t>熊本県水俣市桜ケ丘１－７</t>
  </si>
  <si>
    <t>熊本県水俣市浜松町５番９５号</t>
  </si>
  <si>
    <t>熊本県水俣市大黒町２丁目３番１８号</t>
  </si>
  <si>
    <t>熊本県水俣市江添８８４</t>
  </si>
  <si>
    <t>熊本県水俣市牧ノ内３－１　もやい館内</t>
  </si>
  <si>
    <t>熊本県水俣市大黒町１丁目２－５</t>
  </si>
  <si>
    <t>熊本県水俣市浜町１丁目１２－２７山下ビル　３Ｆ－４</t>
  </si>
  <si>
    <t>熊本県葦北郡芦北町芦北２２８６－２</t>
  </si>
  <si>
    <t>熊本県葦北郡芦北町湯浦９６０－１</t>
  </si>
  <si>
    <t>熊本県葦北郡津奈木町小津奈木４２２－５</t>
  </si>
  <si>
    <t>熊本県葦北郡津奈木町岩城字沖田９－１</t>
  </si>
  <si>
    <t>熊本県葦北郡津奈木町千代１２９２</t>
  </si>
  <si>
    <t>熊本県水俣市桜井町３丁目４－２</t>
  </si>
  <si>
    <t>水俣市石坂川３７０－８５</t>
  </si>
  <si>
    <t>熊本県葦北郡津奈木町岩城１６０７－１</t>
  </si>
  <si>
    <t>熊本県水俣市湯出７３３－１２</t>
  </si>
  <si>
    <t>熊本県葦北郡芦北町大字女島５３９番地１３</t>
  </si>
  <si>
    <t>熊本県水俣市越小場８４５－１</t>
  </si>
  <si>
    <t>熊本県葦北郡芦北町佐敷字向町３７１番地４</t>
  </si>
  <si>
    <t>熊本県水俣市大迫１２１３番地１７</t>
  </si>
  <si>
    <t>熊本県内一円　鹿児島　４３　あ　７５６７</t>
  </si>
  <si>
    <t>熊本県水俣市小津奈木字塩屋４２８－１</t>
  </si>
  <si>
    <t>熊本県水俣市百間町２丁目３番３１号</t>
  </si>
  <si>
    <t>熊本県水俣市幸町７－１５</t>
  </si>
  <si>
    <t>熊本県水俣市浜町１丁目２－２４</t>
  </si>
  <si>
    <t>熊本県水俣市湯出１８８６－１</t>
  </si>
  <si>
    <t>熊本県葦北郡芦北町塩浸６７７－１</t>
  </si>
  <si>
    <t>熊本県葦北郡芦北町花岡１６７７－４７</t>
  </si>
  <si>
    <t>熊本県葦北郡津奈木町千代４７４－１</t>
  </si>
  <si>
    <t>熊本県葦北郡芦北町湯浦字生田４２０－５、４１６－１の一部</t>
  </si>
  <si>
    <t>熊本県葦北郡芦北町大字花岡１６５７－３イング駅前ビル　２F</t>
  </si>
  <si>
    <t>熊本県水俣市天神町２丁目２番１１号</t>
  </si>
  <si>
    <t>熊本県葦北郡芦北町大字女島１０２８</t>
  </si>
  <si>
    <t>熊本県葦北郡芦北町大字鶴木山１４００番地</t>
  </si>
  <si>
    <t>熊本県水俣市幸町１５番１３号</t>
  </si>
  <si>
    <t>熊本県水俣市丸島町２丁目２１－２５</t>
  </si>
  <si>
    <t>熊本県水俣市古賀町１丁目５－１６</t>
  </si>
  <si>
    <t>熊本県水俣市洗切町１１－１</t>
  </si>
  <si>
    <t>熊本県水俣市浜町１丁目１２－２７第２山下ビル３階２号</t>
  </si>
  <si>
    <t>熊本県水俣市大迫１２１３－２３</t>
  </si>
  <si>
    <t>熊本県水俣市湯出１５６５番地</t>
  </si>
  <si>
    <t>熊本県水俣市小津奈木４４０</t>
  </si>
  <si>
    <t>熊本県水俣市大黒町１丁目１番３２号</t>
  </si>
  <si>
    <t>熊本県葦北郡芦北町天月１０００番地</t>
  </si>
  <si>
    <t>熊本県葦北郡芦北町鶴木山１２０８－１</t>
  </si>
  <si>
    <t>熊本県葦北郡芦北町田川浦田１５２０－１１</t>
  </si>
  <si>
    <t>熊本県水俣市長崎９４２</t>
  </si>
  <si>
    <t>熊本県葦北郡芦北町佐敷３７４番地３４</t>
  </si>
  <si>
    <t>熊本県葦北郡津奈木町小津奈木字丸岡３１０－１６</t>
  </si>
  <si>
    <t>熊本県葦北郡津奈木町小津奈木字男島２１２０－２０</t>
  </si>
  <si>
    <t>熊本県水俣市浜４０８３番１５８</t>
  </si>
  <si>
    <t>水俣市大迫１２１３番地</t>
  </si>
  <si>
    <t>熊本県葦北郡芦北町田浦字四反田６７７－１</t>
  </si>
  <si>
    <t>熊本県葦北郡芦北町花岡１６５３－４</t>
  </si>
  <si>
    <t>熊本県葦北郡芦北町大字田浦６５７番地</t>
  </si>
  <si>
    <t>熊本県葦北郡芦北町大字女島７７０番地１４</t>
  </si>
  <si>
    <t>熊本県葦北郡芦北町女島７７０番地１４</t>
  </si>
  <si>
    <t>熊本県水俣市古賀町１丁目１－１</t>
  </si>
  <si>
    <t>熊本県水俣市天神町１丁目２－１</t>
  </si>
  <si>
    <t>熊本県水俣市大黒町１丁目１番３４号</t>
  </si>
  <si>
    <t>熊本県水俣市平町１丁目３－３７</t>
  </si>
  <si>
    <t>熊本県葦北郡芦北町花岡１６５７－３</t>
  </si>
  <si>
    <t>熊本県葦北郡芦北町大字佐敷４４３</t>
  </si>
  <si>
    <t>熊本県水俣市栄町１丁目５－１</t>
  </si>
  <si>
    <t>熊本県水俣市小津奈木４２８番１</t>
  </si>
  <si>
    <t>熊本県葦北郡津奈木町大字岩城1601番地</t>
  </si>
  <si>
    <t>水俣市、葦北郡、人吉市、球磨郡一円熊本　８８０　あ　２４７７</t>
  </si>
  <si>
    <t>熊本県水俣市塩浜町２７８－５</t>
  </si>
  <si>
    <t>熊本県水俣市大黒町２丁目３－１８</t>
  </si>
  <si>
    <t>熊本県水俣市野口町１番１号</t>
  </si>
  <si>
    <t>熊本県水俣市昭和町１丁目２－２５</t>
  </si>
  <si>
    <t>熊本県水俣市月浦２６９番１３</t>
  </si>
  <si>
    <t>熊本県水俣市大迫１２１３番地</t>
  </si>
  <si>
    <t>熊本県葦北郡芦北町芦北２４８７</t>
  </si>
  <si>
    <t>熊本県水俣市湯出１５６７</t>
  </si>
  <si>
    <t>熊本県葦北郡芦北町湯浦２７９－４</t>
  </si>
  <si>
    <t>熊本県水俣市湯出９１７番地</t>
  </si>
  <si>
    <t>熊本県水俣市丸島町２丁目８－１</t>
  </si>
  <si>
    <t>熊本県水俣市桜ヶ丘３９５</t>
  </si>
  <si>
    <t>熊本県葦北郡芦北町大字芦北２０１２－４</t>
  </si>
  <si>
    <t>熊本県水俣市陣内１－２－８</t>
  </si>
  <si>
    <t>熊本県水俣市小津奈木４７２－１</t>
  </si>
  <si>
    <t>熊本県水俣市初野７５－１</t>
  </si>
  <si>
    <t>熊本県葦北郡芦北町大字湯浦２５３番地</t>
  </si>
  <si>
    <t>熊本県葦北郡芦北町芦北２１３０</t>
  </si>
  <si>
    <t>熊本県葦北郡芦北町芦北西割南２２４８－２</t>
  </si>
  <si>
    <t>熊本県水俣市浜町２丁目９－１</t>
  </si>
  <si>
    <t>熊本県水俣市浜４０５１番地</t>
  </si>
  <si>
    <t>熊本県葦北郡津奈木町小津奈木２１２０－６２</t>
  </si>
  <si>
    <t>熊本県水俣市幸町１１番１２号</t>
  </si>
  <si>
    <t>熊本県水俣市湯出１０２０</t>
  </si>
  <si>
    <t>熊本県水俣市湯出１４２１－１１</t>
  </si>
  <si>
    <t>熊本県水俣市大園町１丁目１０－１</t>
  </si>
  <si>
    <t>熊本県水俣市浜町１丁目１２－２８</t>
  </si>
  <si>
    <t>熊本県水俣市浜４０８３－９９</t>
  </si>
  <si>
    <t>熊本県葦北郡芦北町湯浦３０５－１</t>
  </si>
  <si>
    <t>熊本県水俣市桜井町１丁目１－３</t>
  </si>
  <si>
    <t>熊本県葦北郡芦北町計石２９６３－９</t>
  </si>
  <si>
    <t>熊本県水俣市大迫１２１５－９</t>
  </si>
  <si>
    <t>熊本県水俣市湯出沖無田１５３３</t>
  </si>
  <si>
    <t>熊本県水俣市袋１９１０</t>
  </si>
  <si>
    <t>熊本県葦北郡芦北町芦北的場尻２７７５－１</t>
  </si>
  <si>
    <t>熊本県葦北郡芦北町計石１８０８－３</t>
  </si>
  <si>
    <t>熊本県葦北郡芦北町計石１１９３</t>
  </si>
  <si>
    <t>熊本県葦北郡芦北町米田１０２３－１</t>
  </si>
  <si>
    <t>熊本県葦北郡芦北町大字田浦６５７</t>
  </si>
  <si>
    <t>熊本県水俣市袋字薄月８６１</t>
  </si>
  <si>
    <t>熊本県水俣市月浦５４－１６２</t>
  </si>
  <si>
    <t>熊本県葦北郡芦北町芦北２５９２－１５</t>
  </si>
  <si>
    <t>熊本県葦北郡芦北町大字横居木３３８－１</t>
  </si>
  <si>
    <t>熊本県内一円習志野８００す５１３７</t>
  </si>
  <si>
    <t>熊本県葦北郡芦北町大字花岡１６７７番地３６</t>
  </si>
  <si>
    <t>熊本県水俣市大黒町１丁目１－３４</t>
  </si>
  <si>
    <t>熊本県水俣市昭和町２丁目４番１３号</t>
  </si>
  <si>
    <t>熊本県水俣市丸島町2丁目２－１７</t>
  </si>
  <si>
    <t>熊本県水俣市陣内１丁目１７－１</t>
  </si>
  <si>
    <t>熊本県水俣市浜町１丁目８－１３山下ビル　２Ｆ</t>
  </si>
  <si>
    <t>熊本県水俣市大迫１２１３</t>
  </si>
  <si>
    <t>熊本県葦北郡芦北町湯浦字生田４２６－５</t>
  </si>
  <si>
    <t>熊本県葦北郡芦北町花岡１６７２－１７</t>
  </si>
  <si>
    <t>熊本県葦北郡芦北町大字白岩１１７１－１</t>
  </si>
  <si>
    <t>熊本県水俣市湯出１５５９－２</t>
  </si>
  <si>
    <t>熊本県葦北郡芦北町湯浦３０９－１</t>
  </si>
  <si>
    <t>熊本県水俣市丸島町2丁目８－１</t>
  </si>
  <si>
    <t>熊本県水俣市浜町１丁目１３－１０</t>
  </si>
  <si>
    <t>熊本県水俣市旭町１丁目２－１５</t>
  </si>
  <si>
    <t>熊本県葦北郡芦北町花岡３０９－５４</t>
  </si>
  <si>
    <t>熊本県葦北郡津奈木町大字福浜字宇土３４９６－１２</t>
  </si>
  <si>
    <t>熊本県芦北郡芦北町大字女島４７７－２</t>
  </si>
  <si>
    <t>熊本県水俣市桜井町１丁目１－１肥薩おれんじ鉄道　水俣駅構内</t>
  </si>
  <si>
    <t>熊本県水俣市天神町２丁目１－８大石皮膚科クリニック内</t>
  </si>
  <si>
    <t>熊本県葦北郡津奈木町津奈木１１９２</t>
  </si>
  <si>
    <t>熊本県水俣市旭町２丁目１－１９</t>
  </si>
  <si>
    <t>熊本県葦北郡芦北町鶴木山小浦４５</t>
  </si>
  <si>
    <t>熊本県葦北郡芦北町女島１９６９</t>
  </si>
  <si>
    <t>熊本県葦北郡芦北町田浦字岩井口岩屋川内２０１８－１</t>
  </si>
  <si>
    <t>熊本県葦北郡津奈木町大字岩城１６０７－１</t>
  </si>
  <si>
    <t>熊本県水俣市桜井町３丁目２－１４</t>
  </si>
  <si>
    <t>熊本県葦北郡芦北町花岡１６７５－１６</t>
  </si>
  <si>
    <t>熊本県葦北郡芦北町大字湯浦６１－６</t>
  </si>
  <si>
    <t>葦北郡芦北町大川内１０４</t>
  </si>
  <si>
    <t>熊本県葦北郡津奈木町大字千代６３４番地１</t>
  </si>
  <si>
    <t>熊本県葦北郡芦北町田浦町４２６－３</t>
  </si>
  <si>
    <t>熊本県水俣市幸町１３－３</t>
  </si>
  <si>
    <t>熊本県水俣市浜町１丁目８－１０山下ビルⅠ　１F</t>
  </si>
  <si>
    <t>熊本県水俣市旭町１丁目２－５</t>
  </si>
  <si>
    <t>熊本県水俣市桜井町３－２－８</t>
  </si>
  <si>
    <t>熊本県水俣市港町２丁目１番１４号</t>
  </si>
  <si>
    <t>熊本県水俣市大黒町１丁目１－３１</t>
  </si>
  <si>
    <t>熊本県水俣市大黒町１丁目１－２１</t>
  </si>
  <si>
    <t>熊本県水俣市大川５５３－２</t>
  </si>
  <si>
    <t>熊本県水俣市石坂川９２９</t>
  </si>
  <si>
    <t>熊本県葦北郡芦北町湯浦１４３９－１</t>
  </si>
  <si>
    <t>熊本県葦北郡芦北町八幡１９７－１</t>
  </si>
  <si>
    <t>熊本県葦北郡津奈木町岩城４３５</t>
  </si>
  <si>
    <t>熊本県葦北郡津奈木町岩城４９４</t>
  </si>
  <si>
    <t>熊本県葦北郡芦北町大字大野７１２</t>
  </si>
  <si>
    <t>熊本県葦北郡芦北町大字告１０８２</t>
  </si>
  <si>
    <t>熊本県葦北郡芦北町大字告４１７</t>
  </si>
  <si>
    <t>熊本県水俣市丸島町2丁目１１－５</t>
  </si>
  <si>
    <t>熊本県葦北郡津奈木町福浜４５６２</t>
  </si>
  <si>
    <t>熊本県葦北郡芦北町田浦８８０－２</t>
  </si>
  <si>
    <t>熊本県芦北郡芦北町計石２９６３－５</t>
  </si>
  <si>
    <t>熊本県葦北郡芦北町計石９７－８、－９</t>
  </si>
  <si>
    <t>熊本県水俣市陳内２５２５</t>
  </si>
  <si>
    <t>熊本県葦北郡芦北町佐敷２４９</t>
  </si>
  <si>
    <t>熊本県水俣市古城２丁目１－４３</t>
  </si>
  <si>
    <t>熊本県葦北郡芦北町計石９７－１３</t>
  </si>
  <si>
    <t>熊本県葦北郡津奈木町大字津奈木５６２</t>
  </si>
  <si>
    <t>熊本県水俣市月浦１９９－４</t>
  </si>
  <si>
    <t>熊本県葦北郡津奈木町大字津奈木５２５</t>
  </si>
  <si>
    <t>熊本県葦北郡津奈木町岩城１５番地１</t>
  </si>
  <si>
    <t>熊本県葦北郡津奈木町大字福浜３５１８－２</t>
  </si>
  <si>
    <t>熊本県水俣市陣内１丁目１番５３号</t>
  </si>
  <si>
    <t>熊本県水俣市月浦２６９－４</t>
  </si>
  <si>
    <t>熊本県葦北郡津奈木町岩城１５２０</t>
  </si>
  <si>
    <t>熊本県葦北郡芦北町花岡１１１８</t>
  </si>
  <si>
    <t>熊本県葦北郡芦北町佐敷２７５</t>
  </si>
  <si>
    <t>熊本県葦北郡芦北町告８４７</t>
  </si>
  <si>
    <t>熊本県水俣市港町２丁目３６番</t>
  </si>
  <si>
    <t>熊本県水俣市大黒町１丁目３番１０号</t>
  </si>
  <si>
    <t>熊本県水俣市大園町１－１－２０松本ビル２Ｆ</t>
  </si>
  <si>
    <t>熊本県水俣市大園町１－１１－２０松本ビル２Ｆ</t>
  </si>
  <si>
    <t>熊本県水俣市古賀町１－６－３１</t>
  </si>
  <si>
    <t>熊本県水俣市袋８４７</t>
  </si>
  <si>
    <t>熊本県水俣市深川２１２－１</t>
  </si>
  <si>
    <t>熊本県水俣市桜井町３丁目３－３</t>
  </si>
  <si>
    <t>熊本県水俣市浜町１丁目２－２４　１Ｆ</t>
  </si>
  <si>
    <t>熊本県葦北郡芦北町鶴木山椛瀬１２０８－１</t>
  </si>
  <si>
    <t>熊本県葦北郡芦北町湯浦２５３</t>
  </si>
  <si>
    <t>熊本県水俣市旭町２丁目１－１</t>
  </si>
  <si>
    <t>熊本県葦北郡津奈木町小津奈木2113－53</t>
  </si>
  <si>
    <t>熊本県葦北郡芦北町古石６９１</t>
  </si>
  <si>
    <t>熊本県葦北郡芦北町田浦町３７４１－１０</t>
  </si>
  <si>
    <t>熊本県水俣市陣内１丁目２－８</t>
  </si>
  <si>
    <t>熊本県水俣市湯出１４１８－２</t>
  </si>
  <si>
    <t>熊本県水俣市桜井町２－１－８</t>
  </si>
  <si>
    <t>熊本県水俣市百間町１丁目２－２２</t>
  </si>
  <si>
    <t>熊本県水俣市栄町１丁目６－１２</t>
  </si>
  <si>
    <t>熊本県葦北郡津奈木町岩城上原１６０４</t>
  </si>
  <si>
    <t>熊本県水俣市汐見町１丁目１３２</t>
  </si>
  <si>
    <t>熊本県葦北郡芦北町大野１２８９</t>
  </si>
  <si>
    <t>熊本県水俣市長野町７－１６</t>
  </si>
  <si>
    <t>熊本県水俣市宝川内８番地２</t>
  </si>
  <si>
    <t>熊本県葦北郡芦北町乙千屋５８３</t>
  </si>
  <si>
    <t>熊本県葦北郡芦北町田浦８６２</t>
  </si>
  <si>
    <t>熊本県水俣市港町３丁目１番２０号</t>
  </si>
  <si>
    <t>熊本県水俣市幸町３－２３</t>
  </si>
  <si>
    <t>熊本県葦北郡芦北町湯浦４１６－１</t>
  </si>
  <si>
    <t>熊本県水俣市港町２丁目３６</t>
  </si>
  <si>
    <t>熊本県水俣市桜井町１－１－１</t>
  </si>
  <si>
    <t>熊本県水俣市湯出１４３４</t>
  </si>
  <si>
    <t>熊本県水俣市浜町１丁目８－１４</t>
  </si>
  <si>
    <t>熊本県葦北郡津奈木町大字福浜３４８５－８</t>
  </si>
  <si>
    <t>熊本県水俣市石坂川５４９－２</t>
  </si>
  <si>
    <t>熊本県水俣市江南町３番１号</t>
  </si>
  <si>
    <t>熊本県水俣市桜井町１丁目３－７</t>
  </si>
  <si>
    <t>熊本県水俣市湯出１４０２</t>
  </si>
  <si>
    <t>熊本県水俣市桜井町２丁目１－４３</t>
  </si>
  <si>
    <t>熊本県水俣市桜井町１丁目４－３</t>
  </si>
  <si>
    <t>熊本県葦北郡芦北町芦北２７０６－１</t>
  </si>
  <si>
    <t>熊本県葦北郡芦北町佐敷４２４</t>
  </si>
  <si>
    <t>熊本県水俣市わらび野１－１</t>
  </si>
  <si>
    <t>熊本県葦北郡芦北町湯浦６６－１</t>
  </si>
  <si>
    <t>熊本県水俣市浜町１丁目２－２６</t>
  </si>
  <si>
    <t>熊本県水俣市幸町６－７　あやビル１F</t>
  </si>
  <si>
    <t>熊本県水俣市浜町１丁目１０－５　卓ﾋﾞﾙ2F</t>
  </si>
  <si>
    <t>熊本県水俣市栄町１丁目６－１１　２F</t>
  </si>
  <si>
    <t>熊本県水俣市大黒町２丁目３－８</t>
  </si>
  <si>
    <t>熊本県水俣市浜町１丁目１３－１４</t>
  </si>
  <si>
    <t>熊本県水俣市浜町１丁目２－１２</t>
  </si>
  <si>
    <t>熊本県水俣市浜町１丁目２－９</t>
  </si>
  <si>
    <t>熊本県葦北郡津奈木町大字小津奈木２５８</t>
  </si>
  <si>
    <t>熊本県葦北郡芦北町湯浦１５８０－１</t>
  </si>
  <si>
    <t>熊本県水俣市大黒町１丁目１－１</t>
  </si>
  <si>
    <t>熊本県葦北郡津奈木町岩城１６０４</t>
  </si>
  <si>
    <t>熊本県水俣市栄町１丁目６－２１</t>
  </si>
  <si>
    <t>熊本県葦北郡芦北町田浦１６６９</t>
  </si>
  <si>
    <t>熊本県葦北郡芦北町佐敷３０１</t>
  </si>
  <si>
    <t>熊本県水俣市丸島町2丁目１９－４６</t>
  </si>
  <si>
    <t>熊本県水俣市浜町２丁目９－１７</t>
  </si>
  <si>
    <t>熊本県葦北郡芦北町大野４７２－１０</t>
  </si>
  <si>
    <t>熊本県葦北郡津奈木町福浜３４９６－１２</t>
  </si>
  <si>
    <t>熊本県葦北郡芦北町宮崎４２３－４</t>
  </si>
  <si>
    <t>熊本県水俣市陣内２丁目１番地２０号</t>
  </si>
  <si>
    <t>熊本県葦北郡芦北町田浦３５４５</t>
  </si>
  <si>
    <t>熊本県水俣市古城２－１－４３</t>
  </si>
  <si>
    <t>熊本県水俣市古里９２８番地</t>
  </si>
  <si>
    <t>熊本県水俣市初野３０５－１</t>
  </si>
  <si>
    <t>熊本県葦北郡芦北町芦北２０１２－４</t>
  </si>
  <si>
    <t>熊本県葦北郡芦北町湯浦友田１２１－５</t>
  </si>
  <si>
    <t>熊本県水俣市牧ノ内６－３６</t>
  </si>
  <si>
    <t>熊本県水俣市港町２丁目２番５号</t>
  </si>
  <si>
    <t>熊本県水俣市栄町１丁目１番２５号</t>
  </si>
  <si>
    <t>熊本県水俣市浜町１丁目８番１８号</t>
  </si>
  <si>
    <t>熊本県内一円熊本 ５８１ け ８１１３</t>
  </si>
  <si>
    <t>熊本県葦北郡芦北町大字芦北２２７６</t>
  </si>
  <si>
    <t>熊本県水俣市浜町３丁目２番５号</t>
  </si>
  <si>
    <t>熊本県葦北郡芦北町高岡６５３－１</t>
  </si>
  <si>
    <t>熊本県内一円　熊本４１ほ３１１９</t>
  </si>
  <si>
    <t>熊本県水俣市桜井町２丁目２－３１</t>
  </si>
  <si>
    <t>熊本県水俣市浜町１丁目５－８</t>
  </si>
  <si>
    <t>熊本県水俣市浜町１丁目８－１０</t>
  </si>
  <si>
    <t>熊本県水俣市大黒町１丁目１－２４</t>
  </si>
  <si>
    <t>熊本県水俣市大迫１２１５－２</t>
  </si>
  <si>
    <t>熊本県葦北郡津奈木町小津奈木１９０－２</t>
  </si>
  <si>
    <t>熊本県葦北郡津奈木町岩城２０３３－２</t>
  </si>
  <si>
    <t>熊本県水俣市大黒町１丁目１－３２</t>
  </si>
  <si>
    <t>熊本県水俣市久木野１０７１</t>
  </si>
  <si>
    <t>熊本県水俣市浜町１丁目１０－５</t>
  </si>
  <si>
    <t>熊本県葦北郡津奈木町津奈木５６２</t>
  </si>
  <si>
    <t>熊本県葦北郡芦北町古石７３５、７３６</t>
  </si>
  <si>
    <t>熊本県葦北郡津奈木町岩城２９６１</t>
  </si>
  <si>
    <t>熊本県葦北郡芦北町花岡１３－７</t>
  </si>
  <si>
    <t>熊本県葦北郡津奈木町岩城１６０１（グリーンゲイト内）</t>
  </si>
  <si>
    <t>熊本県水俣市百間町１丁目６－２０</t>
  </si>
  <si>
    <t>熊本県水俣市陣内１丁目２－１１</t>
  </si>
  <si>
    <t>熊本県葦北郡芦北町白木７１８</t>
  </si>
  <si>
    <t>熊本県水俣市港町２丁目３－１７</t>
  </si>
  <si>
    <t>熊本県葦北郡津奈木町福浦３４９６番地１２</t>
  </si>
  <si>
    <t>熊本県水俣市長崎７９８－１</t>
  </si>
  <si>
    <t>熊本県水俣市桜井町２丁目２番２４号</t>
  </si>
  <si>
    <t>熊本県葦北郡芦北町女島５３９番地１３</t>
  </si>
  <si>
    <t>熊本県葦北郡芦北町大川内６８</t>
  </si>
  <si>
    <t>熊本県水俣市桜ケ丘３９５番地河村電器産業　水俣工場　給食室</t>
  </si>
  <si>
    <t>熊本県葦北郡芦北町大野５２－１</t>
  </si>
  <si>
    <t>熊本県水俣市桜井町１丁目３－５</t>
  </si>
  <si>
    <t>熊本県水俣市古賀町２丁目２－２６</t>
  </si>
  <si>
    <t>熊本県水俣市浜町一丁目１２－２７</t>
  </si>
  <si>
    <t>水俣市大黒町一丁目１－３４</t>
  </si>
  <si>
    <t>熊本県葦北郡芦北町豊岡５</t>
  </si>
  <si>
    <t>熊本県葦北郡芦北町田浦６５７番地</t>
  </si>
  <si>
    <t>熊本県内一円鹿児島５０８ろ８</t>
  </si>
  <si>
    <t>葦北郡芦北町大字花岡１６５９番地８</t>
  </si>
  <si>
    <t>熊本県水俣市大黒町二丁目３－１８エムズシティ水俣店</t>
  </si>
  <si>
    <t>葦北郡芦北町田浦６５７番地</t>
  </si>
  <si>
    <t>葦北郡芦北町大字宮崎１４０</t>
  </si>
  <si>
    <t>水俣市栄町一丁目６－１プロスパビル１Ｆ</t>
  </si>
  <si>
    <t>水俣市栄町一丁目１番２５号</t>
  </si>
  <si>
    <t>熊本県葦北郡芦北町市野瀬６－１</t>
  </si>
  <si>
    <t>葦北郡芦北町佐敷４４３</t>
  </si>
  <si>
    <t>葦北郡芦北町道川内６－１１</t>
  </si>
  <si>
    <t>熊本県葦北郡津奈木町岩城２０８４－１２</t>
  </si>
  <si>
    <t>水俣市月浦５４－１６２</t>
  </si>
  <si>
    <t>熊本県水俣市古賀町二丁目５－３１</t>
  </si>
  <si>
    <t>水俣市野口町１－１</t>
  </si>
  <si>
    <t>熊本県水俣市小津奈木８０３－４</t>
  </si>
  <si>
    <t>熊本県葦北郡芦北町佐敷４４３</t>
  </si>
  <si>
    <t>葦北郡芦北町佐敷３７２－６</t>
  </si>
  <si>
    <t>熊本県葦北郡芦北町湯浦２１９－５</t>
  </si>
  <si>
    <t>熊本県葦北郡芦北町湯浦２１８－６</t>
  </si>
  <si>
    <t>熊本県水俣市丸島町３丁目１－２１</t>
  </si>
  <si>
    <t>葦北郡芦北町大字佐敷３７２－６</t>
  </si>
  <si>
    <t>熊本県葦北郡芦北町２２７６番</t>
  </si>
  <si>
    <t>水俣市大黒町１－３－３５</t>
  </si>
  <si>
    <t>熊本県水俣市薄原５６０－３</t>
  </si>
  <si>
    <t>熊本県水俣市陣内１丁目２番８号</t>
  </si>
  <si>
    <t>熊本県水俣市丸島町２丁目４－２１</t>
  </si>
  <si>
    <t>熊本県水俣市桜井町３丁目２－２９</t>
  </si>
  <si>
    <t>熊本県葦北郡津奈木町小津奈木２６４－１</t>
  </si>
  <si>
    <t>熊本県芦北郡芦北町大字佐敷３０６</t>
  </si>
  <si>
    <t>熊本県葦北郡津奈木町大字岩城１６０４</t>
  </si>
  <si>
    <t>熊本県水俣市浜町１丁目１２－２１</t>
  </si>
  <si>
    <t>熊本県葦北郡津奈木町小津奈木２１１３－１４</t>
  </si>
  <si>
    <t>熊本県水俣市袋３８１９－３４</t>
  </si>
  <si>
    <t>熊本県水俣市築地１－３２</t>
  </si>
  <si>
    <t>熊本県葦北郡芦北町花岡１８２２－１４</t>
  </si>
  <si>
    <t>熊本県葦北郡芦北町吉尾５３６</t>
  </si>
  <si>
    <t>熊本県葦北郡芦北町大字田浦町１２４番地</t>
  </si>
  <si>
    <t>熊本県芦北郡芦北町計石１８９９－９</t>
  </si>
  <si>
    <t>熊本県水俣市陳内２５２５番地</t>
  </si>
  <si>
    <t>熊本県水俣市中鶴井樋口１４２－１</t>
  </si>
  <si>
    <t>熊本県水俣市浜町１丁目９－１７</t>
  </si>
  <si>
    <t>熊本県水俣市浜町１－１２－２９</t>
  </si>
  <si>
    <t>熊本県葦北郡芦北町大字海浦３６６－３</t>
  </si>
  <si>
    <t>熊本県水俣市桜井町２－２－２６</t>
  </si>
  <si>
    <t>熊本県芦北郡芦北町佐敷２４９</t>
  </si>
  <si>
    <t>熊本県葦北郡芦北町大字宮崎４２３－４</t>
  </si>
  <si>
    <t>熊本県水俣市丸島町3丁目３－１３</t>
  </si>
  <si>
    <t>熊本県葦北郡芦北町乙千屋２０－２</t>
  </si>
  <si>
    <t>熊本県芦北郡芦北町田浦８８０－２</t>
  </si>
  <si>
    <t>熊本県水俣市月浦１３７－８</t>
  </si>
  <si>
    <t>熊本県水俣市牧ノ内４－８</t>
  </si>
  <si>
    <t>熊本県水俣市湯出湯の元下組１３８５</t>
  </si>
  <si>
    <t>熊本県芦北郡芦北町計石４２４</t>
  </si>
  <si>
    <t>熊本県水俣市葛渡８２１－３</t>
  </si>
  <si>
    <t>熊本県水俣市浜町１丁目１１－３</t>
  </si>
  <si>
    <t>熊本県水俣市江南町３－６</t>
  </si>
  <si>
    <t>熊本県水俣市江南町３－１</t>
  </si>
  <si>
    <t>熊本県芦北郡津奈木町大字岩城４３５</t>
  </si>
  <si>
    <t>熊本県葦北郡芦北町大川内３２９－１</t>
  </si>
  <si>
    <t>熊本県芦北郡芦北町田浦町４２６－３</t>
  </si>
  <si>
    <t>熊本県水俣市袋２８８７</t>
  </si>
  <si>
    <t>熊本県水俣市湯出９１７</t>
  </si>
  <si>
    <t>熊本県葦北郡芦北町花岡５２－１</t>
  </si>
  <si>
    <t>熊本県葦北郡芦北町計石１６９６</t>
  </si>
  <si>
    <t>熊本県水俣市月浦前田５４－１７９</t>
  </si>
  <si>
    <t>熊本県水俣市旭町２丁目３－３１</t>
  </si>
  <si>
    <t>熊本県水俣市大迫１２１６</t>
  </si>
  <si>
    <t>熊本県水俣市南福寺４９－１</t>
  </si>
  <si>
    <t>熊本県水俣市桜井町２丁目２－１</t>
  </si>
  <si>
    <t>熊本県芦北郡芦北町大字花岡５２の１</t>
  </si>
  <si>
    <t>熊本県水俣市湯出１５９７</t>
  </si>
  <si>
    <t>熊本県葦北郡芦北町米田３７１－２</t>
  </si>
  <si>
    <t>熊本県水俣市浜町１－２－５</t>
  </si>
  <si>
    <t>熊本県芦北郡津奈木町小津奈木２５８の１</t>
  </si>
  <si>
    <t>熊本県水俣市幸町５－１２</t>
  </si>
  <si>
    <t>熊本県水俣市栄町１丁目５－２４</t>
  </si>
  <si>
    <t>熊本県芦北郡芦北町鶴木山１０３０－１</t>
  </si>
  <si>
    <t>熊本県芦北郡芦北町大字鶴木山字井手１６５６－３</t>
  </si>
  <si>
    <t>熊本県芦北町大字田浦町１４５番地</t>
  </si>
  <si>
    <t>熊本県水俣市浜町２－９－１新ときわビル２Ｆ－１</t>
  </si>
  <si>
    <t>熊本県水俣市桜井町３丁目２番３１号</t>
  </si>
  <si>
    <t>熊本県水俣市昭和町２－４－１０</t>
  </si>
  <si>
    <t>熊本県葦北郡津奈木町小津奈木男島２１１３－８８</t>
  </si>
  <si>
    <t>熊本県葦北郡芦北町大字白木１５２０番地</t>
  </si>
  <si>
    <t>熊本県水俣市南福寺１０００－９</t>
  </si>
  <si>
    <t>熊本県水俣市百間町２丁目６４番地１</t>
  </si>
  <si>
    <t>熊本県葦北郡芦北町白岩２６１－４</t>
  </si>
  <si>
    <t>熊本県水俣市幸町６－８</t>
  </si>
  <si>
    <t>熊本県葦北郡芦北町北田２３０４－１</t>
  </si>
  <si>
    <t>熊本県葦北郡津奈木町岩城２１２３－２０</t>
  </si>
  <si>
    <t>熊本県水俣市桜井町・３－４－１３</t>
  </si>
  <si>
    <t>熊本県水俣市桜井町３－４－１３</t>
  </si>
  <si>
    <t>熊本県葦北郡芦北町大字吉尾４２</t>
  </si>
  <si>
    <t>熊本県葦北郡芦北町大字佐敷３１７番地</t>
  </si>
  <si>
    <t>熊本県葦北郡芦北町大字花岡字龍の下１６５７－３　１Ｆ</t>
  </si>
  <si>
    <t>熊本県水俣市丸島町2丁目１－２０</t>
  </si>
  <si>
    <t>熊本県葦北郡芦北町田浦町１２４</t>
  </si>
  <si>
    <t>熊本県水俣市桜井町３丁目３－３０</t>
  </si>
  <si>
    <t>熊本県水俣市栄町２丁目３－１</t>
  </si>
  <si>
    <t>熊本県水俣市丸島町2丁目１番４５号</t>
  </si>
  <si>
    <t>熊本県水俣市古賀町２丁目５－３８－７</t>
  </si>
  <si>
    <t>熊本県水俣市栄町１丁目４－９</t>
  </si>
  <si>
    <t>熊本県葦北郡芦北町田浦１６７９</t>
  </si>
  <si>
    <t>熊本県水俣市昭和町２丁目４－１２</t>
  </si>
  <si>
    <t>熊本県水俣市丸島町2丁目１番２０号</t>
  </si>
  <si>
    <t>熊本県葦北郡芦北町鶴木山字小浦２４２－３</t>
  </si>
  <si>
    <t>熊本県葦北郡津奈木町岩城３１４２－２</t>
  </si>
  <si>
    <t>熊本県葦北郡津奈木町大字福浜７３０</t>
  </si>
  <si>
    <t>熊本県水俣市丸島町２丁目１－４５</t>
  </si>
  <si>
    <t>熊本県水俣市築地１番３２号</t>
  </si>
  <si>
    <t>熊本県水俣市栄町１丁目５番２１号</t>
  </si>
  <si>
    <t>熊本県水俣市小津奈木８００－２</t>
  </si>
  <si>
    <t>水俣市初野宮前２３０</t>
  </si>
  <si>
    <t>熊本県水俣市長崎古賀野５３２番１８９</t>
  </si>
  <si>
    <t>熊本県水俣市長崎５５２－７</t>
  </si>
  <si>
    <t>熊本県葦北郡芦北町２６３６－３</t>
  </si>
  <si>
    <t>熊本県水俣市大黒町１丁目３－３５</t>
  </si>
  <si>
    <t>熊本県葦北郡芦北町花岡３０９－２３</t>
  </si>
  <si>
    <t>熊本県水俣市浜町１－１２－２７山下ビルⅡエスプリ３F</t>
  </si>
  <si>
    <t>熊本県水俣市昭和町２－４－８</t>
  </si>
  <si>
    <t>熊本県水俣市大黒町２丁目１番２８号</t>
  </si>
  <si>
    <t>熊本県水俣市丸島町２－７－１</t>
  </si>
  <si>
    <t>熊本県水俣市明神町１－１２２</t>
  </si>
  <si>
    <t>熊本県内一円　熊本４８０の９５－９４</t>
  </si>
  <si>
    <t>津奈木町内</t>
  </si>
  <si>
    <t>熊本県水俣市大黒町１－１－３４</t>
  </si>
  <si>
    <t>熊本県水俣市月浦３８７－２７</t>
  </si>
  <si>
    <t>熊本県水俣市久木野１０７１－４</t>
  </si>
  <si>
    <t>熊本県水俣市越小場６８６</t>
  </si>
  <si>
    <t>熊本県水俣市浜町１丁目１０－１３</t>
  </si>
  <si>
    <t>熊本県水俣市袋字陣原１番地３９</t>
  </si>
  <si>
    <t>熊本県水俣市浜町１－８－１０山下ビル１F</t>
  </si>
  <si>
    <t>熊本県葦北郡津奈木町岩城３１４５－１０</t>
  </si>
  <si>
    <t>熊本県葦北郡芦北町芦北２０５３</t>
  </si>
  <si>
    <t>熊本県葦北郡芦北町花岡１６５９番６</t>
  </si>
  <si>
    <t>熊本県芦北郡芦北町大字花岡１６７７番４７</t>
  </si>
  <si>
    <t>熊本県芦北郡芦北町大字女島４７１－７</t>
  </si>
  <si>
    <t>水俣市浜町３丁目１－３３</t>
  </si>
  <si>
    <t>熊本県葦北郡芦北町芦北２２８８</t>
  </si>
  <si>
    <t>熊本県葦北郡芦北町古石４９９</t>
  </si>
  <si>
    <t>熊本県葦北郡津奈木町福浜字宇土３４９６－１２</t>
  </si>
  <si>
    <t>県内一円主な所在地：熊本県葦北郡津奈木町岩城1601</t>
  </si>
  <si>
    <t>熊本県水俣市深川字大野１０２０－３</t>
  </si>
  <si>
    <t>熊本県水俣市月浦９２８－１</t>
  </si>
  <si>
    <t>熊本県葦北郡芦北町大字芦北２６４１－２</t>
  </si>
  <si>
    <t>熊本県葦北郡芦北町佐敷３６３</t>
  </si>
  <si>
    <t>熊本県水俣市石坂川５００</t>
  </si>
  <si>
    <t>熊本県水俣市湯出１５３２－２</t>
  </si>
  <si>
    <t>熊本県水俣市百間町１－６－２０</t>
  </si>
  <si>
    <t>熊本県内一円　熊本８００さ７９５４</t>
  </si>
  <si>
    <t>熊本県葦北郡芦北町大字佐敷２８０ー１</t>
  </si>
  <si>
    <t>熊本県水俣市初野３０７－１５</t>
  </si>
  <si>
    <t>熊本県水俣市石坂川１１３番２</t>
  </si>
  <si>
    <t>熊本県葦北郡津奈木町大字千代４５－１</t>
  </si>
  <si>
    <t>熊本県水俣市大園町１丁目１１－２０松本ビル2Ｆ</t>
  </si>
  <si>
    <t>熊本県葦北郡芦北町大字芦北塩屋田尻２７２７ー１</t>
  </si>
  <si>
    <t>熊本県葦北郡芦北町大字芦北２６１０ー８</t>
  </si>
  <si>
    <t>熊本県葦北郡芦北町花岡西１６７３ー５</t>
  </si>
  <si>
    <t>熊本県水俣市桜井町１丁目５－８</t>
  </si>
  <si>
    <t>熊本県水俣市栄町２丁目３－８</t>
  </si>
  <si>
    <t>熊本県水俣市大園町１－３－１</t>
  </si>
  <si>
    <t>熊本県水俣市浜町１丁目２－３３</t>
  </si>
  <si>
    <t>熊本県水俣市百間町一丁目１２番１号</t>
  </si>
  <si>
    <t>熊本県球磨郡錦町西大字名次場３２８７－４７</t>
  </si>
  <si>
    <t>熊本県人吉市鬼木町５８４－１</t>
  </si>
  <si>
    <t>熊本県人吉市中青井町２９０</t>
  </si>
  <si>
    <t>熊本県人吉市矢黒町２０３８－４</t>
  </si>
  <si>
    <t>人吉市紺屋町１０９sunビル２－Ｄ</t>
  </si>
  <si>
    <t>球磨郡五木村甲２６７２－８２</t>
  </si>
  <si>
    <t>熊本県球磨郡錦町一武２９２２－２</t>
  </si>
  <si>
    <t>熊本県球磨郡あさぎり町免田東１７１０－１</t>
  </si>
  <si>
    <t>人吉市下薩摩瀬町７９１</t>
  </si>
  <si>
    <t>熊本県人吉市下戸越町三日原２３４－１</t>
  </si>
  <si>
    <t>人吉市紺屋町１０８番地麒麟館ビル２階</t>
  </si>
  <si>
    <t>熊本県球磨郡錦町西３３１７－２</t>
  </si>
  <si>
    <t>熊本県球磨郡錦町大字西字百太郎３６０４番１３０</t>
  </si>
  <si>
    <t>熊本県球磨郡水上村大字湯山１５４６番地４</t>
  </si>
  <si>
    <t>熊本県人吉市紺屋町２８－３</t>
  </si>
  <si>
    <t>熊本県人吉市下青井町３８８－２</t>
  </si>
  <si>
    <t>熊本県球磨郡球磨村大瀬１１２２</t>
  </si>
  <si>
    <t>熊本県球磨郡水上村大字湯山１６１９</t>
  </si>
  <si>
    <t>熊本県球磨郡多良木町大字多良木１４５９番地</t>
  </si>
  <si>
    <t>熊本県人吉市瓦屋町字内白田２３９４番地１</t>
  </si>
  <si>
    <t>熊本県人吉市紺屋町１－４</t>
  </si>
  <si>
    <t>熊本県人吉市九日町９３－２</t>
  </si>
  <si>
    <t>熊本県人吉市西間下町１０４２－１</t>
  </si>
  <si>
    <t>熊本県球磨郡錦町西１８５－１３</t>
  </si>
  <si>
    <t>人吉市紺屋町６７</t>
  </si>
  <si>
    <t>球磨郡山江村大字万江甲４０５－１</t>
  </si>
  <si>
    <t>球磨郡多良木町黒肥地４６５２</t>
  </si>
  <si>
    <t>人吉市上漆田町３３７０</t>
  </si>
  <si>
    <t>人吉市上漆田町３３７２</t>
  </si>
  <si>
    <t>球磨郡あさぎり町免田東１８４０</t>
  </si>
  <si>
    <t>人吉市紺屋町８０－１</t>
  </si>
  <si>
    <t>人吉市紺屋町１４０－８</t>
  </si>
  <si>
    <t>球磨郡湯前町３１１６－３</t>
  </si>
  <si>
    <t>球磨郡あさぎり町須恵２９５６－８</t>
  </si>
  <si>
    <t>人吉市下原田町荒毛１８８３</t>
  </si>
  <si>
    <t>熊本県人吉市鶴田町１３７－１</t>
  </si>
  <si>
    <t>熊本県人吉市鶴田１３７－１</t>
  </si>
  <si>
    <t>熊本県球磨郡相良村深水１３０１</t>
  </si>
  <si>
    <t>熊本県球磨郡錦町西字打越７１５－１</t>
  </si>
  <si>
    <t>人吉市紺屋町１００</t>
  </si>
  <si>
    <t>熊本県人吉市灰久保町１１－１</t>
  </si>
  <si>
    <t>人吉市下原田町荒毛１３４３－１</t>
  </si>
  <si>
    <t>熊本県球磨郡多良木町大字黒肥地字里防２６３７番地１８</t>
  </si>
  <si>
    <t>熊本県球磨郡あさぎり町免田東２７３１－２</t>
  </si>
  <si>
    <t>熊本県球磨郡水上村湯山１１２２－４８９</t>
  </si>
  <si>
    <t>熊本県球磨郡多良木町大字多良木１４１８－１</t>
  </si>
  <si>
    <t>熊本県球磨郡多良木町久米２３７－１</t>
  </si>
  <si>
    <t>熊本県人吉市大工町４６－１</t>
  </si>
  <si>
    <t>熊本県人吉市紺屋町５５番地</t>
  </si>
  <si>
    <t>人吉市下戸越町1632-1</t>
  </si>
  <si>
    <t>熊本県人吉市浪床町581-3</t>
  </si>
  <si>
    <t>熊本県球磨郡あさぎり町免田西3003－56</t>
  </si>
  <si>
    <t>熊本県人吉市紺屋町108番地人吉麒麟館ビル302号</t>
  </si>
  <si>
    <t>熊本県人吉市矢黒町1602-1</t>
  </si>
  <si>
    <t>熊本県球磨郡相良村柳瀬3144－4</t>
  </si>
  <si>
    <t>熊本県人吉市九日町103番地　中津留ビル1F</t>
  </si>
  <si>
    <t>熊本県球磨郡あさぎり町免田東1710－1</t>
  </si>
  <si>
    <t>熊本県人吉市宝来町1340－7</t>
  </si>
  <si>
    <t>熊本県球磨郡水上村湯山２８６</t>
  </si>
  <si>
    <t>熊本県球磨郡錦町西４４番地</t>
  </si>
  <si>
    <t>熊本県球磨郡多良木町多良木９６－１</t>
  </si>
  <si>
    <t>熊本県人吉市中神町段120</t>
  </si>
  <si>
    <t>熊本県人吉市中神町字段１２０</t>
  </si>
  <si>
    <t>球磨郡錦町西１４０８番地</t>
  </si>
  <si>
    <t>球磨郡水上村大字江代字古屋敷１２７４－１</t>
  </si>
  <si>
    <t>人吉市西間下町一本杉１４０６</t>
  </si>
  <si>
    <t>球磨郡多良木町大字黒肥地２３９０</t>
  </si>
  <si>
    <t>人吉市西間上町　人吉総合市場内</t>
  </si>
  <si>
    <t>人吉市中神町字馬場８８</t>
  </si>
  <si>
    <t>球磨郡錦町大字西字崩下５３１－６</t>
  </si>
  <si>
    <t>人吉市大畑町字壱ノ坂２１２８番地</t>
  </si>
  <si>
    <t>球磨郡球磨村三ケ浦乙６２９－３</t>
  </si>
  <si>
    <t>人吉市西間下町１５４番地１</t>
  </si>
  <si>
    <t>人吉市西間下町１１３２－９</t>
  </si>
  <si>
    <t>熊本県人吉市九日町１０３番地中津留ビル１階２０号室</t>
  </si>
  <si>
    <t>人吉市紺屋町２０の２</t>
  </si>
  <si>
    <t>人吉市九日町３０</t>
  </si>
  <si>
    <t>球磨郡多良木町大字多良木７３１</t>
  </si>
  <si>
    <t>球磨郡錦町西字鳥越１６５－２</t>
  </si>
  <si>
    <t>球磨郡錦町一武２１９３－８</t>
  </si>
  <si>
    <t>人吉市土手町３３の３番地</t>
  </si>
  <si>
    <t>球磨郡錦町西８５１－２</t>
  </si>
  <si>
    <t>人吉市寺町１１－５</t>
  </si>
  <si>
    <t>人吉市瓦屋町１８２２</t>
  </si>
  <si>
    <t>熊本県人吉市北泉田町237</t>
  </si>
  <si>
    <t>熊本県人吉市九日町93－2（2F R）</t>
  </si>
  <si>
    <t>熊本県人吉市紺屋町５５　共栄ビル２F</t>
  </si>
  <si>
    <t>熊本県人吉市上青井町１５０－１</t>
  </si>
  <si>
    <t>熊本県人吉市中青井町３４３－１４</t>
  </si>
  <si>
    <t>熊本県人吉市九日町１０３番地中津留ビル１階５号室</t>
  </si>
  <si>
    <t>熊本県球磨郡錦町一武４０１８</t>
  </si>
  <si>
    <t>熊本県球磨郡錦町大字一武２０８４</t>
  </si>
  <si>
    <t>熊本県人吉市紺屋町１０９</t>
  </si>
  <si>
    <t>熊本県球磨郡あさぎり町免田東１４８２－３</t>
  </si>
  <si>
    <t>熊本県球磨郡あさぎり町深田西８７９</t>
  </si>
  <si>
    <t>熊本県球磨郡多良木町多良木１６４２</t>
  </si>
  <si>
    <t>熊本県人吉市下林町字七麦田２１９</t>
  </si>
  <si>
    <t>熊本県球磨郡あさぎり町免田東１４８２－３Aコープなかくま内</t>
  </si>
  <si>
    <t>熊本県球磨郡あさぎり町免田東１６８３－９</t>
  </si>
  <si>
    <t>熊本県人吉市上青井町１２０－５</t>
  </si>
  <si>
    <t>熊本県球磨郡あさぎり町免田東２８３７－１７２</t>
  </si>
  <si>
    <t>熊本県人吉市西間下町１３４－１</t>
  </si>
  <si>
    <t>熊本県人吉市九日町８２</t>
  </si>
  <si>
    <t>熊本県人吉市大畑町３４５２－１３</t>
  </si>
  <si>
    <t>熊本県人吉市相良町１１５８－２</t>
  </si>
  <si>
    <t>熊本県球磨郡あさぎり町上北１１２３番地</t>
  </si>
  <si>
    <t>熊本県球磨郡湯前町２３２９－８</t>
  </si>
  <si>
    <t>球磨郡湯前町９７５－２</t>
  </si>
  <si>
    <t>熊本県球磨郡錦町西３５８５－１７</t>
  </si>
  <si>
    <t>人吉市木地屋町２５２２</t>
  </si>
  <si>
    <t>人吉市南泉田町７５‐１</t>
  </si>
  <si>
    <t>人吉市駒井田町１９０－６</t>
  </si>
  <si>
    <t>人吉市下原田町西門２１６５－１</t>
  </si>
  <si>
    <t>人吉市紺屋町１２４－１　有紀ビル１Ｆ</t>
  </si>
  <si>
    <t>人吉市五日町２１－１</t>
  </si>
  <si>
    <t>球磨郡あさぎり町岡原北１２０－３</t>
  </si>
  <si>
    <t>球磨郡あさぎり町上西２６８</t>
  </si>
  <si>
    <t>熊本県球磨郡球磨村大字渡乙３５７</t>
  </si>
  <si>
    <t>熊本県球磨郡あさぎり町免田東字八幡1841番地２１</t>
  </si>
  <si>
    <t>熊本県球磨郡多良木町大字多良木字下原田２８２９－３</t>
  </si>
  <si>
    <t>熊本県球磨郡あさぎり町上西６８８</t>
  </si>
  <si>
    <t>熊本県人吉市西間下町１００－１</t>
  </si>
  <si>
    <t>球磨郡あさぎり町免田東１４９４－３</t>
  </si>
  <si>
    <t>球磨郡あさぎり町免田東２８２５－１８</t>
  </si>
  <si>
    <t>球磨郡多良木町槻木７１３番地</t>
  </si>
  <si>
    <t>熊本県球磨郡五木村甲４９４４－７</t>
  </si>
  <si>
    <t>熊本県人吉市大工町４６－５</t>
  </si>
  <si>
    <t>熊本県球磨郡あさぎり町岡原北９３５番地</t>
  </si>
  <si>
    <t>熊本県人吉市紺屋町１０８麒麟館ビル３階１号室</t>
  </si>
  <si>
    <t>人吉市紺屋町８４</t>
  </si>
  <si>
    <t>熊本県人吉市紺屋町131番地人吉カーナＡ５ビル２階Ａ号室</t>
  </si>
  <si>
    <t>熊本県球磨郡多良木町大字槻木字平谷３１４番地</t>
  </si>
  <si>
    <t>熊本県人吉市鬼木町１０１４－１</t>
  </si>
  <si>
    <t>熊本県球磨郡多良木町大字多良木上迫田８８２－１</t>
  </si>
  <si>
    <t>熊本県球磨郡錦町西７１５－１</t>
  </si>
  <si>
    <t>熊本県球磨郡あさぎり町免田東１２５３－１</t>
  </si>
  <si>
    <t>熊本県球磨郡あさぎり町免田西２５２５</t>
  </si>
  <si>
    <t>熊本県球磨郡多良木町多良木下迫田９３７</t>
  </si>
  <si>
    <t>熊本県人吉市紺屋町１４０－１</t>
  </si>
  <si>
    <t>熊本県球磨郡湯前町中里１７８９－１</t>
  </si>
  <si>
    <t>熊本県球磨郡湯前町１８２２番地４</t>
  </si>
  <si>
    <t>熊本県球磨郡あさぎり町免田東１９２２－２９</t>
  </si>
  <si>
    <t>熊本県球磨郡錦町一武２０９９－９</t>
  </si>
  <si>
    <t>熊本県球磨郡錦町一武２７４４－１</t>
  </si>
  <si>
    <t>熊本県人吉市紺屋町１２６－３</t>
  </si>
  <si>
    <t>熊本県球磨郡湯前町１７７７－２</t>
  </si>
  <si>
    <t>熊本県球磨郡相良村大字柳瀬字沖原３４１３－１</t>
  </si>
  <si>
    <t>熊本県球磨郡錦町大字西２０９１－１</t>
  </si>
  <si>
    <t>熊本県人吉市温泉町２４８２－１</t>
  </si>
  <si>
    <t>熊本県人吉市下原田町荒毛１４６１－１４</t>
  </si>
  <si>
    <t>人吉市瓦屋町１８１９－１７</t>
  </si>
  <si>
    <t>熊本県球磨郡錦町大字西３５４２－３３</t>
  </si>
  <si>
    <t>熊本県球磨郡湯前町１８３０－５</t>
  </si>
  <si>
    <t>球磨郡あさぎり町上西２８３７</t>
  </si>
  <si>
    <t>球磨郡あさぎり町上北字久保２７６－１８</t>
  </si>
  <si>
    <t>熊本県球磨郡水上村湯山１５８３－１</t>
  </si>
  <si>
    <t>球磨郡多良木町多良木７３１</t>
  </si>
  <si>
    <t>熊本県人吉市紺屋町１００番地</t>
  </si>
  <si>
    <t>熊本県人吉市鶴田町８６７</t>
  </si>
  <si>
    <t>熊本県人吉市中青井町４４９－１</t>
  </si>
  <si>
    <t>球磨郡多良木町多良木字友村１５９６－１</t>
  </si>
  <si>
    <t>熊本県球磨郡錦町一武３９８－１</t>
  </si>
  <si>
    <t>人吉市瓦屋町１４９８－５</t>
  </si>
  <si>
    <t>熊本県球磨郡水上村大字江代字古屋敷１２７４－１</t>
  </si>
  <si>
    <t>熊本県球磨郡あさぎり町免田東１８４１</t>
  </si>
  <si>
    <t>熊本県球磨郡多良木町大字多良木１４５９番地　八栄街内</t>
  </si>
  <si>
    <t>熊本県球磨郡あさぎり町免田東1841番地２１</t>
  </si>
  <si>
    <t>熊本県球磨郡多良木町黒肥地４６５２</t>
  </si>
  <si>
    <t>球磨郡多良木町多良木４５４６－２</t>
  </si>
  <si>
    <t>球磨郡五木村乙６６５－２６</t>
  </si>
  <si>
    <t>人吉市願成寺町字杉園４０４－１</t>
  </si>
  <si>
    <t>熊本県球磨郡あさぎり町須恵７５１２－１９</t>
  </si>
  <si>
    <t>熊本県人吉市瓦屋町字柳川１８６１－１</t>
  </si>
  <si>
    <t>球磨郡多良木町黒肥地４９４８－２</t>
  </si>
  <si>
    <t>熊本県球磨郡錦町西３５６８－４</t>
  </si>
  <si>
    <t>球磨郡五木村乙字中村１６０１－１２</t>
  </si>
  <si>
    <t>人吉市上青井町１８０－２２　　２Ｆ</t>
  </si>
  <si>
    <t>人吉市西間下町１４３－３</t>
  </si>
  <si>
    <t>人吉市西間下町１５４－１</t>
  </si>
  <si>
    <t>人吉市古仏頂町１４０８－１</t>
  </si>
  <si>
    <t>球磨郡水上村湯山１４７４－１</t>
  </si>
  <si>
    <t>熊本県球磨郡あさぎり町免田東３１５６－１</t>
  </si>
  <si>
    <t>熊本県球磨郡相良村柳瀬２３６４</t>
  </si>
  <si>
    <t>熊本県人吉市上田代町１９２０</t>
  </si>
  <si>
    <t>熊本県球磨郡湯前町１８２２－４</t>
  </si>
  <si>
    <t>熊本県球磨郡球磨村一勝地甲４０５－４</t>
  </si>
  <si>
    <t>熊本県人吉市紺屋町８５番地１</t>
  </si>
  <si>
    <t>熊本県球磨郡多良木町多良木３２７２宮ケ野小学校内</t>
  </si>
  <si>
    <t>熊本県球磨郡錦町木上北１９３５番地１</t>
  </si>
  <si>
    <t>熊本県人吉市願成寺町１４１１</t>
  </si>
  <si>
    <t>熊本県球磨郡球磨村渡乙２２０７－３</t>
  </si>
  <si>
    <t>熊本県球磨郡球磨村渡乙２２１２－１</t>
  </si>
  <si>
    <t>熊本県人吉市大工町４３－３</t>
  </si>
  <si>
    <t>熊本県人吉市紺屋町１０８番地麒麟館ビル３階４号室</t>
  </si>
  <si>
    <t>熊本県人吉市紺屋町２４</t>
  </si>
  <si>
    <t>熊本県人吉市上漆田町３４４０－１</t>
  </si>
  <si>
    <t>熊本県人吉市中林町３５６－１</t>
  </si>
  <si>
    <t>熊本県人吉市中神町字大柿１０２</t>
  </si>
  <si>
    <t>熊本県球磨郡多良木町久米堀川１１１２－１、１１１２－２</t>
  </si>
  <si>
    <t>熊本県球磨郡多良木町多良木７４０番地</t>
  </si>
  <si>
    <t>熊本県球磨郡錦町西３５４２－４５</t>
  </si>
  <si>
    <t>熊本県球磨郡あさぎり町須恵３４０９</t>
  </si>
  <si>
    <t>熊本県球磨郡錦町一武３０４１</t>
  </si>
  <si>
    <t>熊本県球磨郡錦町大字一武２６５０－４５</t>
  </si>
  <si>
    <t>熊本県球磨郡錦町一武今別府２７４２－１</t>
  </si>
  <si>
    <t>熊本県人吉市中林町４５５－２</t>
  </si>
  <si>
    <t>熊本県球磨郡あさぎり町免田東１７７４－２</t>
  </si>
  <si>
    <t>熊本県人吉市南泉田町字泉田１８番地１</t>
  </si>
  <si>
    <t>熊本県球磨郡あさぎり町深田東４３８番地１</t>
  </si>
  <si>
    <t>熊本県球磨郡多良木町多良木１４６２－２えびすビル１６１</t>
  </si>
  <si>
    <t>熊本県人吉市新町２０－１</t>
  </si>
  <si>
    <t>人吉市下林町２８１番地</t>
  </si>
  <si>
    <t>球磨郡錦町一武９７２－１</t>
  </si>
  <si>
    <t>球磨郡あさぎり町上東１１２番地１</t>
  </si>
  <si>
    <t>人吉市下城本町１５５７－２</t>
  </si>
  <si>
    <t>人吉市七地町４９５</t>
  </si>
  <si>
    <t>人吉市西間上町字中村前２５３７－１</t>
  </si>
  <si>
    <t>熊本県球磨郡錦町一武９７２－４</t>
  </si>
  <si>
    <t>人吉市上戸越町４３０</t>
  </si>
  <si>
    <t>熊本県球磨郡あさぎり町上西２５０－２</t>
  </si>
  <si>
    <t>熊本県球磨郡あさぎり町免田東１８４０－４０</t>
  </si>
  <si>
    <t>熊本県人吉市上戸越町４３０</t>
  </si>
  <si>
    <t>熊本県人吉市上漆田町４２６４</t>
  </si>
  <si>
    <t>熊本県人吉市下林町２８１番地</t>
  </si>
  <si>
    <t>球磨郡多良木町多良木１４２８－１</t>
  </si>
  <si>
    <t>熊本県人吉市瓦屋町２４１５番地</t>
  </si>
  <si>
    <t>熊本県球磨郡多良木町多良木３１０８－２</t>
  </si>
  <si>
    <t>熊本県人吉市五日町２３</t>
  </si>
  <si>
    <t>熊本県人吉市中青井町字下青井田３６９－１</t>
  </si>
  <si>
    <t>熊本県人吉市東間上町字前田２８７１番地</t>
  </si>
  <si>
    <t>熊本県人吉市土手町２６－１</t>
  </si>
  <si>
    <t>熊本県球磨郡錦町西字桑木原１０３０－１</t>
  </si>
  <si>
    <t>熊本県球磨郡多良木町多良木字馬場田１４５４－２</t>
  </si>
  <si>
    <t>熊本県人吉市灰久保町１０－２</t>
  </si>
  <si>
    <t>熊本県球磨郡錦町大字西７３７－１</t>
  </si>
  <si>
    <t>熊本県球磨郡球磨村大字三ヶ浦乙６２９－３</t>
  </si>
  <si>
    <t>人吉市鬼木町字鶴村８３３－２</t>
  </si>
  <si>
    <t>熊本県人吉市九日町１０３中津留ビル</t>
  </si>
  <si>
    <t>熊本県球磨郡あさぎり町免田西４４５－８</t>
  </si>
  <si>
    <t>熊本県球磨郡相良村大字柳瀬９０番地２</t>
  </si>
  <si>
    <t>熊本県人吉市紺屋町１０２－１明葉ビル２－１</t>
  </si>
  <si>
    <t>熊本県人吉市紺屋町１３６　平田ビル２Ｆ</t>
  </si>
  <si>
    <t>熊本県人吉市七日町３１</t>
  </si>
  <si>
    <t>熊本県人吉市西間下町１６６－２</t>
  </si>
  <si>
    <t>熊本県球磨郡あさぎり町免田西３００３－３７</t>
  </si>
  <si>
    <t>熊本県人吉市九日町８７</t>
  </si>
  <si>
    <t>熊本県球磨郡多良木町大字久米２９１５－７</t>
  </si>
  <si>
    <t>熊本県人吉市蟹作町１０８８－４</t>
  </si>
  <si>
    <t>熊本県球磨郡山江村山田丁８２１</t>
  </si>
  <si>
    <t>熊本県球磨郡あさぎり町免田西１４３８－１</t>
  </si>
  <si>
    <t>熊本県人吉市中青井町３１５－３</t>
  </si>
  <si>
    <t>熊本県球磨郡山江村大字山田蕨野２４８０－１７</t>
  </si>
  <si>
    <t>熊本県球磨郡山江村大字山田丁字蕨野２４８０－１７</t>
  </si>
  <si>
    <t>熊本県球磨郡山江村大字山田丁字庚申２６００</t>
  </si>
  <si>
    <t>熊本県球磨郡球磨村２２０６</t>
  </si>
  <si>
    <t>熊本県球磨郡錦町大字一武１５３５－１</t>
  </si>
  <si>
    <t>熊本県球磨郡多良木町槻木５７５－５</t>
  </si>
  <si>
    <t>熊本県球磨郡錦町西７３７番地６</t>
  </si>
  <si>
    <t>熊本県球磨郡錦町７３７番地６</t>
  </si>
  <si>
    <t>熊本県球磨郡あさぎり町免田東１７０１－３</t>
  </si>
  <si>
    <t>熊本県球磨郡あさぎり町岡原北９２９</t>
  </si>
  <si>
    <t>熊本県球磨郡錦町大字一武３８６２番地</t>
  </si>
  <si>
    <t>熊本県球磨郡錦町一武１５４４－１</t>
  </si>
  <si>
    <t>熊本県球磨郡錦町西字花立６２</t>
  </si>
  <si>
    <t>熊本県球磨郡多良木町黒肥地４６９６番地</t>
  </si>
  <si>
    <t>熊本県人吉市矢黒町１９１０－２</t>
  </si>
  <si>
    <t>熊本県人吉市西間下町１０２２－１</t>
  </si>
  <si>
    <t>熊本県球磨郡五木村甲２９９７番地６４</t>
  </si>
  <si>
    <t>熊本県球磨郡あさぎり町深田北１１３６</t>
  </si>
  <si>
    <t>熊本県球磨郡水上村大字湯山４７－８</t>
  </si>
  <si>
    <t>熊本県球磨郡あさぎり町皆越３０７</t>
  </si>
  <si>
    <t>熊本県人吉市上戸越町４５１－１</t>
  </si>
  <si>
    <t>熊本県球磨郡錦町大字一武１５４４－１</t>
  </si>
  <si>
    <t>熊本県球磨郡球磨村大字三ケ浦乙１５３４</t>
  </si>
  <si>
    <t>熊本県球磨郡球磨村大字大瀬１１２１</t>
  </si>
  <si>
    <t>熊本県球磨郡山江村山田甲１４１５番地</t>
  </si>
  <si>
    <t>熊本県球磨郡相良村深水２１３６</t>
  </si>
  <si>
    <t>熊本県人吉市大畑町２８６３</t>
  </si>
  <si>
    <t>人吉市上青井町１３４の１</t>
  </si>
  <si>
    <t>熊本県人吉市大工町３７－１プリモビル２階</t>
  </si>
  <si>
    <t>熊本県人吉市鍛冶屋町６２－３</t>
  </si>
  <si>
    <t>熊本県球磨郡錦町一武２６０５－７</t>
  </si>
  <si>
    <t>熊本４８３　の　３６９</t>
  </si>
  <si>
    <t>熊本県人吉市紺屋町113番地ビルズi1階C店舗</t>
  </si>
  <si>
    <t>熊本県人吉市紺屋町１０８麒麟館ビル２Ｆ</t>
  </si>
  <si>
    <t>熊本県人吉市大工町46番地２</t>
  </si>
  <si>
    <t>熊本県人吉市土手町４１－２８</t>
  </si>
  <si>
    <t>熊本県球磨郡水上村湯山１２０－１</t>
  </si>
  <si>
    <t>熊本県球磨郡水上村大字湯山１２０－１</t>
  </si>
  <si>
    <t>熊本県球磨郡あさぎり町岡原南３９０－４</t>
  </si>
  <si>
    <t>熊本　４８０　せ　９０２１</t>
  </si>
  <si>
    <t>熊本県球磨郡多良木町多良木４２１０</t>
  </si>
  <si>
    <t>熊本県球磨郡錦町一武１５５４－１</t>
  </si>
  <si>
    <t>熊本県人吉市老神町３５番地</t>
  </si>
  <si>
    <t>熊本４８０　ち　５１９３</t>
  </si>
  <si>
    <t>熊本４８０　つ　２７１５</t>
  </si>
  <si>
    <t>熊本５８１　か　８６９８</t>
  </si>
  <si>
    <t>熊本４８０　な　９１７８</t>
  </si>
  <si>
    <t>熊本４８０　て　８２４０</t>
  </si>
  <si>
    <t>熊本４８０　と　２１９９</t>
  </si>
  <si>
    <t>熊本４８３　い　２９０８</t>
  </si>
  <si>
    <t>熊本４８０　て　８２４１</t>
  </si>
  <si>
    <t>熊本県人吉市中青井町３１５番３</t>
  </si>
  <si>
    <t>熊本県人吉市紺屋町５５Kyoueiビル１F</t>
  </si>
  <si>
    <t>熊本県球磨郡錦町大字一武１４４８－１</t>
  </si>
  <si>
    <t>熊本県球磨郡錦町一武１５４６</t>
  </si>
  <si>
    <t>熊本県人吉市紺屋町１１１かくれんぼビル１Ｆ</t>
  </si>
  <si>
    <t>熊本県球磨郡球磨村大字一勝地乙５１</t>
  </si>
  <si>
    <t>熊本県球磨郡多良木町多良木１６７０－１</t>
  </si>
  <si>
    <t>熊本県人吉市紺屋町１０２－１明葉ビル１－１号室</t>
  </si>
  <si>
    <t>熊本県球磨郡錦町木上字蔵の城２６５９－１</t>
  </si>
  <si>
    <t>熊本県球磨郡湯前町１８４４</t>
  </si>
  <si>
    <t>熊本県球磨郡錦町西３１４９</t>
  </si>
  <si>
    <t>熊本県内一円（仮設営業）</t>
  </si>
  <si>
    <t>熊本県球磨郡多良木町黒肥地７６７５－１</t>
  </si>
  <si>
    <t>熊本県球磨郡湯前町２１０２－１</t>
  </si>
  <si>
    <t>熊本県球磨郡あさぎり町免田西２００８－４</t>
  </si>
  <si>
    <t>熊本県球磨郡球磨村大字三ケ浦小渡１５３４</t>
  </si>
  <si>
    <t>熊本県球磨郡球磨村三ケ浦小渡１５３４</t>
  </si>
  <si>
    <t>熊本県球磨郡多良木町大字多良木寺村1418-1</t>
  </si>
  <si>
    <t>熊本県球磨郡球磨村一勝地乙３５</t>
  </si>
  <si>
    <t>熊本県人吉市西間上町２３５２－３人吉青果市場内</t>
  </si>
  <si>
    <t>熊本県人吉市九日町１０３　中津留ビル２Ｆ</t>
  </si>
  <si>
    <t>熊本県人吉市瓦屋町字内白田２３８４－１</t>
  </si>
  <si>
    <t>熊本県人吉市上青井町１３４－４</t>
  </si>
  <si>
    <t>熊本県人吉市上薩摩瀬町字園田８８０</t>
  </si>
  <si>
    <t>熊本県人吉市下原田町荒毛１８７１</t>
  </si>
  <si>
    <t>熊本県球磨郡山江村万江乙５６</t>
  </si>
  <si>
    <t>熊本県球磨郡あさぎり町深田北1136－4</t>
  </si>
  <si>
    <t>熊本県球磨郡錦町西字迫田２３１１番地１３</t>
  </si>
  <si>
    <t>熊本県人吉市願成寺町２４６</t>
  </si>
  <si>
    <t>熊本県球磨郡あさぎり町免田東１６９３－２</t>
  </si>
  <si>
    <t>熊本県人吉市五日町６０番地２</t>
  </si>
  <si>
    <t>熊本県人吉市西間上町２３５５－２</t>
  </si>
  <si>
    <t>熊本県人吉市蟹作町１１１０－１</t>
  </si>
  <si>
    <t>熊本県球磨郡多良木町多良木２８０２</t>
  </si>
  <si>
    <t>熊本県球磨郡錦町木上東１４３４</t>
  </si>
  <si>
    <t>熊本県人吉市下原田町瓜生田４９３</t>
  </si>
  <si>
    <t>熊本県球磨郡五木村甲４２６３－３８</t>
  </si>
  <si>
    <t>熊本県人吉市中神町字大柿５２７</t>
  </si>
  <si>
    <t>熊本県人吉市矢岳町字下四ツ谷３２４８</t>
  </si>
  <si>
    <t>熊本県球磨郡相良村深水字鳥越2066ｰ58</t>
  </si>
  <si>
    <t>熊本県球磨郡錦町西名次場３２８０</t>
  </si>
  <si>
    <t>熊本県球磨郡五木村甲６９００－２</t>
  </si>
  <si>
    <t>熊本県人吉市北願成寺町９１６－６</t>
  </si>
  <si>
    <t>熊本県球磨郡錦町一武１５４４－３</t>
  </si>
  <si>
    <t>熊本県人吉市西間下町１４４</t>
  </si>
  <si>
    <t>熊本県人吉市上薩摩瀬町８７０</t>
  </si>
  <si>
    <t>県内一円熊本４８０か２３－３１</t>
  </si>
  <si>
    <t>熊本県内一円熊本４８０　て　２８３２</t>
  </si>
  <si>
    <t>熊本県球磨郡相良村四浦東２７４０番地１</t>
  </si>
  <si>
    <t>熊本県球磨郡相良村四浦東2740番地1</t>
  </si>
  <si>
    <t>熊本県人吉市五日町６０－１</t>
  </si>
  <si>
    <t>熊本県人吉市土手町３５－１</t>
  </si>
  <si>
    <t>熊本県人吉市下城本町１５１９－１</t>
  </si>
  <si>
    <t>熊本県人吉市紺屋町６７－３</t>
  </si>
  <si>
    <t>熊本県一円熊本８８０　あ　２４９５</t>
  </si>
  <si>
    <t>熊本県球磨郡多良木町１３８５－２</t>
  </si>
  <si>
    <t>熊本県人吉市上薩摩瀬町園田８８０</t>
  </si>
  <si>
    <t>熊本県球磨郡あさぎり町上東１８２３－８</t>
  </si>
  <si>
    <t>熊本県球磨郡錦町大字木上西２番地１０７</t>
  </si>
  <si>
    <t>熊本県球磨郡多良木町多良木６５８－７</t>
  </si>
  <si>
    <t>熊本県人吉市下田代町７１９－１</t>
  </si>
  <si>
    <t>熊本県球磨郡水上村湯山１５５１</t>
  </si>
  <si>
    <t>熊本県球磨郡錦町大字木上西９７１－１</t>
  </si>
  <si>
    <t>熊本県球磨郡錦町西８９７－６</t>
  </si>
  <si>
    <t>熊本県球磨郡多良木町多良木３５７０</t>
  </si>
  <si>
    <t>熊本県球磨郡あさぎり町深田東４３８－１</t>
  </si>
  <si>
    <t>熊本県人吉市紺屋町１２４－１有紀ビル２階</t>
  </si>
  <si>
    <t>熊本県球磨郡あさぎり町免田東２８２０－８６</t>
  </si>
  <si>
    <t>熊本県人吉市下林町３０－１</t>
  </si>
  <si>
    <t>熊本県人吉市瓦屋町２４０６－１</t>
  </si>
  <si>
    <t>熊本県球磨郡多良木町多良木１３８５－２</t>
  </si>
  <si>
    <t>熊本県球磨郡湯前町２６８８</t>
  </si>
  <si>
    <t>熊本県球磨郡多良木町多良木３７８－６</t>
  </si>
  <si>
    <t>熊本県球磨郡多良木町大字多良木2741-2</t>
  </si>
  <si>
    <t>熊本県球磨郡あさぎり町岡原北１６６５</t>
  </si>
  <si>
    <t>熊本県球磨郡あさぎり町上北１００４－３</t>
  </si>
  <si>
    <t>熊本県人吉市井の口町１０８０－２</t>
  </si>
  <si>
    <t>熊本県人吉市五日町４７－１</t>
  </si>
  <si>
    <t>熊本県球磨郡あさぎり町深田東１９４１－４</t>
  </si>
  <si>
    <t>熊本県球磨郡錦町大字西１１２８</t>
  </si>
  <si>
    <t>熊本県球磨郡あさぎり町免田東1482-3番地</t>
  </si>
  <si>
    <t>熊本県球磨郡湯前１８３８－１</t>
  </si>
  <si>
    <t>熊本県人吉市温泉町２４６１－１</t>
  </si>
  <si>
    <t>熊本県球磨郡多良木町大字多良木１４６３</t>
  </si>
  <si>
    <t>熊本県球磨郡湯前町１７８２</t>
  </si>
  <si>
    <t>熊本県球磨郡多良木町多良木１４５９</t>
  </si>
  <si>
    <t>熊本県球磨郡多良木町多良木２７７番地</t>
  </si>
  <si>
    <t>熊本県球磨郡水上村大字湯山下神揚１４５６－１</t>
  </si>
  <si>
    <t>熊本県球磨郡多良木町大字多良木1577－7</t>
  </si>
  <si>
    <t>熊本県球磨郡湯前町１８６２－１</t>
  </si>
  <si>
    <t>熊本県球磨郡湯前町１７８４－３</t>
  </si>
  <si>
    <t>熊本県球磨郡多良木町多良木３１８</t>
  </si>
  <si>
    <t>熊本県球磨郡あさぎり町免田東１６９４－４</t>
  </si>
  <si>
    <t>熊本県球磨郡あさぎり町岡原北１１０‐３</t>
  </si>
  <si>
    <t>熊本県球磨郡水上村湯山７７３</t>
  </si>
  <si>
    <t>熊本県球磨郡あさぎり町免田東1982－19</t>
  </si>
  <si>
    <t>熊本県球磨郡錦町一武１５８７－１</t>
  </si>
  <si>
    <t>熊本県球磨郡あさぎり町免田東１７４２－２</t>
  </si>
  <si>
    <t>熊本県球磨郡相良村深水１２４０</t>
  </si>
  <si>
    <t>熊本県人吉市相良町９９８－２</t>
  </si>
  <si>
    <t>熊本県球磨郡錦町西２０９１－１</t>
  </si>
  <si>
    <t>熊本県球磨郡相良村四浦東６６４－１</t>
  </si>
  <si>
    <t>球磨郡球磨村一勝地甲４２２‐１</t>
  </si>
  <si>
    <t>熊本県人吉市瓦屋町２３５７－１</t>
  </si>
  <si>
    <t>熊本県球磨郡五木村甲４９４５</t>
  </si>
  <si>
    <t>熊本県人吉市鶴田町１１１－６</t>
  </si>
  <si>
    <t>熊本県人吉市紺屋町４８</t>
  </si>
  <si>
    <t>熊本県人吉市九日町１０３</t>
  </si>
  <si>
    <t>熊本県球磨郡錦町大字一武２８２６番地の１１</t>
  </si>
  <si>
    <t>熊本県人吉市鍛冶屋町６３</t>
  </si>
  <si>
    <t>人吉市紺屋町１０７麒麟館ビル　１Ｆ３号室</t>
  </si>
  <si>
    <t>熊本県人吉市下林町２１４４</t>
  </si>
  <si>
    <t>熊本県人吉市下原田町荒毛１６５２－３</t>
  </si>
  <si>
    <t>熊本県人吉市願成寺町１６２４</t>
  </si>
  <si>
    <t>人吉市大畑町２８６３</t>
  </si>
  <si>
    <t>熊本県球磨郡五木村甲２９９７－６４</t>
  </si>
  <si>
    <t>熊本県人吉市紺屋町１３１カーナA5ビル　５FーC</t>
  </si>
  <si>
    <t>人吉市紺屋町５８の３ヤマモトビル２F</t>
  </si>
  <si>
    <t>熊本県人吉市鬼木町７８７－１</t>
  </si>
  <si>
    <t>熊本県人吉市灰久保町２２－３</t>
  </si>
  <si>
    <t>熊本県人吉市紺屋町１０９　SUNビル２階</t>
  </si>
  <si>
    <t>熊本４８０　ち　２５６４</t>
  </si>
  <si>
    <t>熊本県球磨郡水上村湯山８６１－１、８６１－２</t>
  </si>
  <si>
    <t>熊本県人吉市相良町１丁田１０４７番１</t>
  </si>
  <si>
    <t>熊本４１　の　８３８</t>
  </si>
  <si>
    <t>熊本県球磨郡あさぎり町上北２１５７－２</t>
  </si>
  <si>
    <t>熊本県球磨郡多良木町黒肥地７６６２</t>
  </si>
  <si>
    <t>熊本県人吉市宝来町１２８５番地の３</t>
  </si>
  <si>
    <t>熊本県人吉市下戸越町９０９－２</t>
  </si>
  <si>
    <t>熊本県人吉市駒井田町２５９－１０</t>
  </si>
  <si>
    <t>熊本県人吉市駒井田町字駒井田２５９－１０</t>
  </si>
  <si>
    <t>熊本県人吉市願成寺町５４３－１</t>
  </si>
  <si>
    <t>熊本県人吉市願成寺町５４３番地の１</t>
  </si>
  <si>
    <t>熊本県球磨郡錦町一武２６２６番地</t>
  </si>
  <si>
    <t>熊本５８１　に　５５９５</t>
  </si>
  <si>
    <t>熊本県人吉市紺屋町１３６平田ビル１Ｆ</t>
  </si>
  <si>
    <t>熊本県球磨郡あさぎり町深田東１２７９－５</t>
  </si>
  <si>
    <t>熊本県球磨郡あさぎり町免田東１７４２－１１</t>
  </si>
  <si>
    <t>熊本県球磨郡錦町大字西７４２番地３</t>
  </si>
  <si>
    <t>熊本県球磨郡多良木町多良木２８０６－３</t>
  </si>
  <si>
    <t>熊本４８０　そ　１９５０</t>
  </si>
  <si>
    <t>熊本県人吉市鶴田町１３２－３</t>
  </si>
  <si>
    <t>熊本県球磨郡あさぎり町上北１９７２－１</t>
  </si>
  <si>
    <t>熊本県球磨郡湯前町９５６の２</t>
  </si>
  <si>
    <t>熊本県球磨郡多良木町多良木字寺村1418－1</t>
  </si>
  <si>
    <t>熊本県球磨郡多良木町多良木１４１８－１</t>
  </si>
  <si>
    <t>熊本県球磨郡錦町西３２８７－５０</t>
  </si>
  <si>
    <t>熊本県球磨郡錦町木上南８９６</t>
  </si>
  <si>
    <t>熊本県球磨郡多良木町多良木４２７０の１</t>
  </si>
  <si>
    <t>熊本県球磨郡錦町西１４０８</t>
  </si>
  <si>
    <t>熊本県球磨郡水上村岩野１５９９－４</t>
  </si>
  <si>
    <t>熊本県球磨郡多良木町大字奥野18番地の3</t>
  </si>
  <si>
    <t>熊本県人吉市矢黒町２１４７－３</t>
  </si>
  <si>
    <t>熊本県人吉市瓦屋町１１６４番地１</t>
  </si>
  <si>
    <t>熊本県球磨郡あさぎり町免田東1719－16</t>
  </si>
  <si>
    <t>熊本県球磨郡あさぎり町免田東２６９９－１</t>
  </si>
  <si>
    <t>熊本県球磨郡あさぎり町上北１９５－２</t>
  </si>
  <si>
    <t>熊本県球磨郡あさぎり町上東１７３０</t>
  </si>
  <si>
    <t>熊本県球磨郡あさぎり町免田東１４９７</t>
  </si>
  <si>
    <t>熊本県人吉市下原田町字荒毛字無田ノ原１３４７－２</t>
  </si>
  <si>
    <t>熊本県球磨郡五木村甲４９５１</t>
  </si>
  <si>
    <t>熊本県人吉市下原田町荒毛１８８３</t>
  </si>
  <si>
    <t>熊本県人吉市田野町３５３７</t>
  </si>
  <si>
    <t>熊本県人吉市二日町５</t>
  </si>
  <si>
    <t>熊本県人吉市大工町６</t>
  </si>
  <si>
    <t>熊本県人吉市西間上町２３５２－３</t>
  </si>
  <si>
    <t>熊本県人吉市紺屋町１２６－２</t>
  </si>
  <si>
    <t>熊本県人吉市矢黒町１９８２－１</t>
  </si>
  <si>
    <t>熊本県人吉市西間下町１４０‐５</t>
  </si>
  <si>
    <t>熊本県球磨郡あさぎり町深田東１３０４－１</t>
  </si>
  <si>
    <t>熊本県人吉市九日町２２－２</t>
  </si>
  <si>
    <t>熊本県球磨郡相良村川辺２３４０</t>
  </si>
  <si>
    <t>熊本県人吉市二日町７番地</t>
  </si>
  <si>
    <t>熊本県人吉市中青井町３２０</t>
  </si>
  <si>
    <t>熊本県人吉市上新町３７９</t>
  </si>
  <si>
    <t>熊本県人吉市九日町９０‐４</t>
  </si>
  <si>
    <t>熊本県人吉市西間下町１４０－２番地</t>
  </si>
  <si>
    <t>熊本県球磨郡あさぎり町上北１６９－１</t>
  </si>
  <si>
    <t>人吉市紺屋町１２４－１　有紀ビル１階</t>
  </si>
  <si>
    <t>熊本県人吉市紺屋町１０８</t>
  </si>
  <si>
    <t>熊本県人吉市中神町字段５４４－３</t>
  </si>
  <si>
    <t>熊本県球磨郡山江村山田乙１０８９</t>
  </si>
  <si>
    <t>熊本県球磨郡五木村甲４２５７番地の５９</t>
  </si>
  <si>
    <t>熊本県人吉市麓町６－２</t>
  </si>
  <si>
    <t>熊本県球磨郡五木村甲２９９７－４７</t>
  </si>
  <si>
    <t>熊本県人吉市紺屋町８４－３</t>
  </si>
  <si>
    <t>熊本県人吉市瓦屋町１７７８番地の１</t>
  </si>
  <si>
    <t>熊本県人吉市下原田町嵯峨里１４３９－２</t>
  </si>
  <si>
    <t>熊本県人吉市中青井町字下青井田３６９番地１</t>
  </si>
  <si>
    <t>熊本県球磨郡球磨村一勝地丁５９０</t>
  </si>
  <si>
    <t>熊本県人吉市紺屋町１２６－３和泉会館１Ｆ</t>
  </si>
  <si>
    <t>熊本県球磨郡五木村乙１５３２－１</t>
  </si>
  <si>
    <t>熊本県一円熊本８８０　あ　２５７１</t>
  </si>
  <si>
    <t>熊本県人吉市東間下町２６８２</t>
  </si>
  <si>
    <t>熊本県球磨郡あさぎり町上北１８７４番地</t>
  </si>
  <si>
    <t>熊本県球磨郡五木村甲２８２８－１</t>
  </si>
  <si>
    <t>熊本県球磨郡五木村甲２８５９－７</t>
  </si>
  <si>
    <t>熊本県人吉市紺屋町１３１人吉カーナＡ５ビル　２－Ｂ</t>
  </si>
  <si>
    <t>熊本県人吉市東間下町字米山３３１６－６</t>
  </si>
  <si>
    <t>熊本県人吉市五日町５３番１</t>
  </si>
  <si>
    <t>熊本県人吉市鶴田町８６１－３５</t>
  </si>
  <si>
    <t>熊本県球磨郡あさぎり町免田東１６８９番２０</t>
  </si>
  <si>
    <t>熊本県一円熊本４８４　は　１００１</t>
  </si>
  <si>
    <t>熊本県球磨郡あさぎり町免田東３３２３－１</t>
  </si>
  <si>
    <t>熊本県球磨郡五木村甲５６３９</t>
  </si>
  <si>
    <t>熊本県球磨郡五木村丙６３５－３</t>
  </si>
  <si>
    <t>熊本県球磨郡五木村甲２６７２－５３</t>
  </si>
  <si>
    <t>熊本県球磨郡五木村甲字松本３４９２</t>
  </si>
  <si>
    <t>熊本県球磨郡錦町大字西８８５－３</t>
  </si>
  <si>
    <t>熊本県球磨郡水上村大字湯山１４０５－１</t>
  </si>
  <si>
    <t>熊本県球磨郡錦町西１５</t>
  </si>
  <si>
    <t>熊本県球磨郡水上村岩野６１４－１</t>
  </si>
  <si>
    <t>熊本県球磨郡水上村岩野２６２２－１</t>
  </si>
  <si>
    <t>熊本県球磨郡錦町大字一武３８６２</t>
  </si>
  <si>
    <t>熊本県球磨郡水上村湯山１５４６</t>
  </si>
  <si>
    <t>熊本県人吉市紺屋町１０８番地麒麟館ビル３階　３号室</t>
  </si>
  <si>
    <t>熊本県球磨郡錦町大字西３６０３</t>
  </si>
  <si>
    <t>熊本県球磨郡多良木町多良木９６７－４</t>
  </si>
  <si>
    <t>熊本県球磨郡あさぎり町上南１３４２－１</t>
  </si>
  <si>
    <t>熊本県球磨郡あさぎり町上南１１６９－１</t>
  </si>
  <si>
    <t>熊本県球磨郡あさぎり町深田西７２７</t>
  </si>
  <si>
    <t>熊本県球磨郡あさぎり町免田東１７１８</t>
  </si>
  <si>
    <t>熊本県球磨郡あさぎり町上北１２５７</t>
  </si>
  <si>
    <t>熊本県球磨郡水上村岩野２５８２</t>
  </si>
  <si>
    <t>熊本県球磨郡多良木町黒肥地７９０</t>
  </si>
  <si>
    <t>熊本県球磨郡あさぎり町上西１７１５</t>
  </si>
  <si>
    <t>熊本県球磨郡あさぎり町免田東1742－11</t>
  </si>
  <si>
    <t>熊本県球磨郡あさぎり町免田東１８４０</t>
  </si>
  <si>
    <t>熊本県球磨郡あさぎり町須恵５８２６</t>
  </si>
  <si>
    <t>熊本県球磨郡あさぎり町上西３３１１－２</t>
  </si>
  <si>
    <t>熊本県球磨郡山江村山田乙２１３３－１</t>
  </si>
  <si>
    <t>熊本県人吉市宝来町１２８４－２</t>
  </si>
  <si>
    <t>熊本県球磨郡あさぎり町免田東３４７番地３</t>
  </si>
  <si>
    <t>熊本県人吉市中神町馬場９３</t>
  </si>
  <si>
    <t>熊本県人吉市上薩摩瀬町８８０</t>
  </si>
  <si>
    <t>熊本県球磨郡錦町一武２５７７－１３</t>
  </si>
  <si>
    <t>熊本県人吉市紺屋町２２</t>
  </si>
  <si>
    <t>熊本県人吉市瓦屋町１７３３</t>
  </si>
  <si>
    <t>熊本県人吉市上青井町１２０－４</t>
  </si>
  <si>
    <t>熊本県人吉市西間下町１３７‐２</t>
  </si>
  <si>
    <t>熊本県人吉市鍛冶屋町１６</t>
  </si>
  <si>
    <t>熊本県人吉市下城本町１４８６番地４</t>
  </si>
  <si>
    <t>熊本県人吉市駒井田町１０７２</t>
  </si>
  <si>
    <t>熊本県人吉市瓦屋町１８４３</t>
  </si>
  <si>
    <t>熊本県人吉市紺屋町２</t>
  </si>
  <si>
    <t>熊本県人吉市宝来町字下町１２８２－１</t>
  </si>
  <si>
    <t>熊本県人吉市中林町字広鶴１８５７－１</t>
  </si>
  <si>
    <t>熊本県人吉市大工町４７番地２</t>
  </si>
  <si>
    <t>熊本県球磨郡あさぎり町免田西２５９０－９</t>
  </si>
  <si>
    <t>熊本県球磨郡湯前町大塚２６４７－１</t>
  </si>
  <si>
    <t>熊本県球磨郡多良木町黒肥地１６６２</t>
  </si>
  <si>
    <t>熊本県球磨郡錦町西１０１３</t>
  </si>
  <si>
    <t>熊本県人吉市上田代町２２２８－１</t>
  </si>
  <si>
    <t>熊本県人吉市相良町一丁田１０２７－１</t>
  </si>
  <si>
    <t>熊本県球磨郡相良村柳瀬６８８</t>
  </si>
  <si>
    <t>熊本県球磨郡五木村甲５６７８－２</t>
  </si>
  <si>
    <t>熊本県人吉市紺屋町１６</t>
  </si>
  <si>
    <t>熊本県人吉市九日町93ー2　コート９３　１F</t>
  </si>
  <si>
    <t>熊本県球磨郡水上村湯山１８１８</t>
  </si>
  <si>
    <t>熊本県球磨郡五木村乙６６５－２３</t>
  </si>
  <si>
    <t>熊本県人吉市蓑野町２４３‐１</t>
  </si>
  <si>
    <t>熊本県人吉市願成寺町１４１１番地の５</t>
  </si>
  <si>
    <t>熊本県球磨郡錦町西１９４８－２</t>
  </si>
  <si>
    <t>熊本県人吉市下原田町１９４１</t>
  </si>
  <si>
    <t>熊本県人吉市古仏頂町６５６‐３</t>
  </si>
  <si>
    <t>人吉市田町２８‐２</t>
  </si>
  <si>
    <t>熊本県人吉市上漆田町３３７９－３８</t>
  </si>
  <si>
    <t>熊本県人吉市下青井町４８</t>
  </si>
  <si>
    <t>熊本県球磨郡多良木町大字多良木１５６１番地</t>
  </si>
  <si>
    <t>熊本県人吉市新町１番地</t>
  </si>
  <si>
    <t>人吉市駒井田町１８８－５</t>
  </si>
  <si>
    <t>人吉市五日町２６－３</t>
  </si>
  <si>
    <t>人吉市下青井５９番地</t>
  </si>
  <si>
    <t>熊本県球磨郡あさぎり町免田東１７１９－１６</t>
  </si>
  <si>
    <t>熊本県人吉市中青井町２９０アベニュー髙橋１F左</t>
  </si>
  <si>
    <t>熊本県球磨郡多良木町大字多良木字菰無田２７６１番地１</t>
  </si>
  <si>
    <t>熊本県球磨郡水上村岩野１９３５－２</t>
  </si>
  <si>
    <t>熊本県球磨郡多良木町大字多良木５６０－１</t>
  </si>
  <si>
    <t>熊本県球磨郡あさぎり町上西１８５</t>
  </si>
  <si>
    <t>熊本県球磨郡湯前町１５８８－７</t>
  </si>
  <si>
    <t>熊本県人吉市九日町９３番地コート９３　２F</t>
  </si>
  <si>
    <t>熊本県球磨郡球磨村一勝地乙１６７４－１５</t>
  </si>
  <si>
    <t>熊本県人吉市下林町２１１－４</t>
  </si>
  <si>
    <t>熊本県球磨郡あさぎり町須恵４９１５－１</t>
  </si>
  <si>
    <t>熊本８３０　す　４６熊本県一円</t>
  </si>
  <si>
    <t>熊本県人吉市下原田町２１１２</t>
  </si>
  <si>
    <t>熊本県球磨郡多良木町多良木１５３４－４</t>
  </si>
  <si>
    <t>熊本県球磨郡錦町大字西字白拍子７６８－８</t>
  </si>
  <si>
    <t>熊本県人吉市紺屋町１０８麒麟館大石ビル</t>
  </si>
  <si>
    <t>熊本県人吉市願成寺町１００７－２０</t>
  </si>
  <si>
    <t>熊本県人吉市大工町４４　Cityビル２F</t>
  </si>
  <si>
    <t>熊本県人吉市九日町１０９</t>
  </si>
  <si>
    <t>熊本県人吉市九日町82番地</t>
  </si>
  <si>
    <t>熊本県球磨郡相良村柳瀬３８１</t>
  </si>
  <si>
    <t>熊本県人吉市紺屋町６７</t>
  </si>
  <si>
    <t>熊本県人吉市紺屋町７８</t>
  </si>
  <si>
    <t>熊本県球磨郡錦町西２３１１－１４</t>
  </si>
  <si>
    <t>人吉市灰久保町１９－６</t>
  </si>
  <si>
    <t>熊本県球磨郡多良木町多良木大字多良木字宮床２７９３－７</t>
  </si>
  <si>
    <t>熊本県球磨郡湯前町９７５－２</t>
  </si>
  <si>
    <t>熊本県人吉市鬼木町字善生院５８４－１</t>
  </si>
  <si>
    <t>熊本県人吉市下林町２５１</t>
  </si>
  <si>
    <t>熊本県人吉市鬼木町１０１１－２</t>
  </si>
  <si>
    <t>熊本県人吉市麓町５‐１</t>
  </si>
  <si>
    <t>熊本県人吉市紺屋町１０６</t>
  </si>
  <si>
    <t>熊本県人吉市下林町字佐ブ川２０番２</t>
  </si>
  <si>
    <t>熊本県球磨郡多良木町多良木５６８番地</t>
  </si>
  <si>
    <t>熊本県球磨郡湯前町２６０５－１</t>
  </si>
  <si>
    <t>熊本県球磨郡多良木町多良木２８６３－２</t>
  </si>
  <si>
    <t>熊本県球磨郡湯前町８７０－４</t>
  </si>
  <si>
    <t>熊本県球磨郡水上村湯山３５７</t>
  </si>
  <si>
    <t>熊本県球磨郡水上村大字岩野字小野2404番地</t>
  </si>
  <si>
    <t>熊本県球磨郡多良木町多良木１１０６－１</t>
  </si>
  <si>
    <t>熊本県人吉市合ノ原町333番地</t>
  </si>
  <si>
    <t>熊本県人吉市新町1番地</t>
  </si>
  <si>
    <t>熊本県人吉市上青井町１８１－１２</t>
  </si>
  <si>
    <t>熊本県人吉市古仏頂町１４０８－１</t>
  </si>
  <si>
    <t>熊本県人吉市五日町４０‐１</t>
  </si>
  <si>
    <t>熊本県人吉市西間下町１４０－６</t>
  </si>
  <si>
    <t>熊本県人吉市北泉田町２４３－１１</t>
  </si>
  <si>
    <t>熊本県下一円（熊本４００　つ　７５９３）</t>
  </si>
  <si>
    <t>熊本県球磨郡あさぎり町上西３７－１</t>
  </si>
  <si>
    <t>熊本県球磨郡錦町大字西１３４－１</t>
  </si>
  <si>
    <t>熊本県球磨郡あさぎり町免田東１８４５</t>
  </si>
  <si>
    <t>熊本県球磨郡あさぎり町深田東６１０－１</t>
  </si>
  <si>
    <t>熊本県球磨郡あさぎり町免田東字八幡１８４１－３１</t>
  </si>
  <si>
    <t>熊本県球磨郡錦町一武忠ヶ原１９５０－１１</t>
  </si>
  <si>
    <t>熊本県球磨郡あさぎり町免田東1841－21</t>
  </si>
  <si>
    <t>熊本県球磨郡あさぎり町免田東１７４９－２</t>
  </si>
  <si>
    <t>熊本県球磨郡山江村山田甲１９１７</t>
  </si>
  <si>
    <t>熊本県球磨郡山江村山田甲２７３３－１</t>
  </si>
  <si>
    <t>熊本県球磨郡山江村山田戌９６２</t>
  </si>
  <si>
    <t>熊本県人吉市紺屋町１２３</t>
  </si>
  <si>
    <t>熊本県人吉市下青井町９０－６</t>
  </si>
  <si>
    <t>熊本県人吉市西間上町２５２０－２</t>
  </si>
  <si>
    <t>熊本県球磨郡球磨村渡丙３６５－２</t>
  </si>
  <si>
    <t>熊本県人吉市鶴田町３１－６</t>
  </si>
  <si>
    <t>熊本県人吉市紺屋町７８継南ビル1階</t>
  </si>
  <si>
    <t>熊本県球磨郡あさぎり町免田東字吉井３１５６－１</t>
  </si>
  <si>
    <t>熊本県球磨郡山江村山田１１１６</t>
  </si>
  <si>
    <t>熊本県球磨郡錦町大字一武２８００</t>
  </si>
  <si>
    <t>熊本県球磨郡あさぎり町上北３１０</t>
  </si>
  <si>
    <t>熊本県球磨郡錦町大字西２３１１－１３</t>
  </si>
  <si>
    <t>熊本県球磨郡あさぎり町免田東５０４３－１</t>
  </si>
  <si>
    <t>熊本県球磨郡あさぎり町上西３７番１</t>
  </si>
  <si>
    <t>熊本県球磨郡湯前町３０９２</t>
  </si>
  <si>
    <t>熊本県人吉市大工町４５－１</t>
  </si>
  <si>
    <t>熊本県人吉市下漆田町１６３４番地３３</t>
  </si>
  <si>
    <t>熊本県球磨郡錦町西３６０３</t>
  </si>
  <si>
    <t>熊本県人吉市紺屋町１０８麒麟館ビル２０７号室</t>
  </si>
  <si>
    <t>熊本県人吉市瓦屋町後田２３６３－１</t>
  </si>
  <si>
    <t>熊本県人吉市瓦屋町後田２３６３番地の１</t>
  </si>
  <si>
    <t>熊本県球磨郡多良木町多良木４３７７－１</t>
  </si>
  <si>
    <t>熊本県球磨郡多良木町大字多良木４３７７－１</t>
  </si>
  <si>
    <t>熊本県人吉市鬼木町６００番地</t>
  </si>
  <si>
    <t>熊本県球磨郡錦町一武１９５０</t>
  </si>
  <si>
    <t>熊本県球磨郡錦町西９９１－３</t>
  </si>
  <si>
    <t>熊本県球磨郡錦町一武２６５０－４５</t>
  </si>
  <si>
    <t>熊本県球磨郡相良村大字川辺２１２番地１２</t>
  </si>
  <si>
    <t>熊本県球磨郡山江村大字山田甲８１１－４</t>
  </si>
  <si>
    <t>熊本県球磨郡山江村万江甲４２３</t>
  </si>
  <si>
    <t>熊本県球磨郡水上村湯山４７－８</t>
  </si>
  <si>
    <t>熊本県球磨郡多良木町大字多良木１３８５－２</t>
  </si>
  <si>
    <t>熊本県人吉市九日町９３番地の２</t>
  </si>
  <si>
    <t>熊本県球磨郡錦町一武１４４８－１</t>
  </si>
  <si>
    <t>熊本県人吉市紺屋町９７－２ＳＡビル１Ｆ</t>
  </si>
  <si>
    <t>県内一円　熊本　８００　す　４５４４</t>
  </si>
  <si>
    <t>熊本県球磨郡あさぎり町上西２６８番地</t>
  </si>
  <si>
    <t>熊本県球磨郡多良木町多良木５６６－９</t>
  </si>
  <si>
    <t>熊本県球磨郡水上村岩野２６３４</t>
  </si>
  <si>
    <t>熊本県球磨郡あさぎり町上２９１１－４</t>
  </si>
  <si>
    <t>熊本県球磨郡多良木町多良木５６６</t>
  </si>
  <si>
    <t>熊本県球磨郡あさぎり町深田西１２－２</t>
  </si>
  <si>
    <t>熊本県球磨郡あさぎり町免田西２５６１－１</t>
  </si>
  <si>
    <t>熊本県球磨郡あさぎり町免田東1493番地の4</t>
  </si>
  <si>
    <t>熊本県球磨郡多良木町大字多良木６２１イエロー会館</t>
  </si>
  <si>
    <t>熊本県人吉市紺屋町１１６</t>
  </si>
  <si>
    <t>熊本県球磨郡多良木町大字多良木６２１</t>
  </si>
  <si>
    <t>熊本県球磨郡多良木町多良木６６０‐２</t>
  </si>
  <si>
    <t>熊本県球磨郡五木村甲３０４３－７</t>
  </si>
  <si>
    <t>熊本県人吉市宝来町１３４３</t>
  </si>
  <si>
    <t>熊本県球磨郡湯前町２４９３－６</t>
  </si>
  <si>
    <t>熊本県球磨郡多良木町大字多良木字馬場田１４５４－２</t>
  </si>
  <si>
    <t>熊本県球磨郡五木村乙６６５－２６</t>
  </si>
  <si>
    <t>熊本県球磨郡相良村深水３２－１</t>
  </si>
  <si>
    <t>熊本県球磨郡山江村大字万江乙４４７</t>
  </si>
  <si>
    <t>熊本県球磨郡山江村大字万江乙５６８</t>
  </si>
  <si>
    <t>熊本県球磨郡多良木町大字多良木1577-7</t>
  </si>
  <si>
    <t>熊本県人吉市相良町１０１１－３</t>
  </si>
  <si>
    <t>熊本県人吉市七日町２</t>
  </si>
  <si>
    <t>熊本県人吉市下永野町字深仁田１－９</t>
  </si>
  <si>
    <t>熊本県人吉市七地町８８８－７</t>
  </si>
  <si>
    <t>熊本県人吉市上青井町１２６</t>
  </si>
  <si>
    <t>熊本県人吉市上青井町１４０－２０</t>
  </si>
  <si>
    <t>熊本県人吉市灰久保町３‐１</t>
  </si>
  <si>
    <t>熊本県球磨郡錦町西３５４２－６２</t>
  </si>
  <si>
    <t>熊本県球磨郡錦町一武１４９４－３</t>
  </si>
  <si>
    <t>熊本県球磨郡錦町一武字忠ヶ原１９５３－１</t>
  </si>
  <si>
    <t>熊本県球磨郡球磨村大字神瀬甲１０９９</t>
  </si>
  <si>
    <t>熊本県球磨郡あさぎり町深田北１１３６－４</t>
  </si>
  <si>
    <t>熊本県球磨郡あさぎり町免田東４６２１</t>
  </si>
  <si>
    <t>熊本県人吉市上薩摩瀬町１４７１－５</t>
  </si>
  <si>
    <t>熊本県球磨郡多良木町大字多良木４２１０</t>
  </si>
  <si>
    <t>熊本県球磨郡湯前町字松原２２１４</t>
  </si>
  <si>
    <t>熊本県球磨郡多良木町多良木１５９１－１</t>
  </si>
  <si>
    <t>熊本県人吉市上青井町１６６</t>
  </si>
  <si>
    <t>熊本県人吉市瓦屋町梅ケ原８８－１</t>
  </si>
  <si>
    <t>熊本県人吉市田町２５</t>
  </si>
  <si>
    <t>熊本県人吉市紺屋町９７－２　ＳＡビル</t>
  </si>
  <si>
    <t>熊本県人吉市上薩摩瀬町字園田８７４－１</t>
  </si>
  <si>
    <t>熊本県球磨郡水上村湯山２５９</t>
  </si>
  <si>
    <t>熊本県内一円鹿児島１００　る　７２４</t>
  </si>
  <si>
    <t>熊本県人吉市矢黒町２１６０－５</t>
  </si>
  <si>
    <t>熊本県球磨郡多良木町多良木３１１５－１</t>
  </si>
  <si>
    <t>熊本県球磨郡錦町大字西迫田２３１１</t>
  </si>
  <si>
    <t>熊本県球磨郡多良木町多良木９７１－１</t>
  </si>
  <si>
    <t>熊本県人吉市中神町小柿１３３０－２</t>
  </si>
  <si>
    <t>熊本県球磨郡球磨村神瀬丁４２１</t>
  </si>
  <si>
    <t>熊本県球磨郡水上村大字岩野２９０４－１</t>
  </si>
  <si>
    <t>熊本県球磨郡あさぎり町免田東２７６９－５８</t>
  </si>
  <si>
    <t>熊本県球磨郡錦町大字西字打越７１５－２３</t>
  </si>
  <si>
    <t>熊本県人吉市蓑野町５７１番地８</t>
  </si>
  <si>
    <t>熊本県球磨郡水上村大字湯山字上本野1122-264</t>
  </si>
  <si>
    <t>熊本県人吉市新町１５　２F</t>
  </si>
  <si>
    <t>熊本県人吉市新町１５</t>
  </si>
  <si>
    <t>熊本県人吉市駒井田町１９５１</t>
  </si>
  <si>
    <t>熊本県球磨郡山江村万江乙６３番地</t>
  </si>
  <si>
    <t>熊本県人吉市上薩摩瀬町３３３－３</t>
  </si>
  <si>
    <t>熊本県人吉市赤池原町１４２５－１</t>
  </si>
  <si>
    <t>熊本県球磨郡相良村柳瀬７５７－１</t>
  </si>
  <si>
    <t>人吉市西間上町２５４８－４</t>
  </si>
  <si>
    <t>熊本県人吉市駒井田町１０５７</t>
  </si>
  <si>
    <t>熊本県人吉市紺屋町１０９　１－A</t>
  </si>
  <si>
    <t>熊本県球磨郡湯前町４３４３</t>
  </si>
  <si>
    <t>熊本県球磨郡水上村大字湯山270-1、-3</t>
  </si>
  <si>
    <t>熊本県球磨郡水上村大字湯山８６１－１</t>
  </si>
  <si>
    <t>熊本県球磨郡多良木町多良木１１１２</t>
  </si>
  <si>
    <t>熊本県球磨郡多良木町多良木１６４２　八栄街</t>
  </si>
  <si>
    <t>熊本県球磨郡あさぎり町免田東２５８８－３</t>
  </si>
  <si>
    <t>熊本県球磨郡あさぎり町免田東1840-12</t>
  </si>
  <si>
    <t>熊本県球磨郡あさぎり町免田東１６９１－１</t>
  </si>
  <si>
    <t>熊本県球磨郡多良木町多良木３６６</t>
  </si>
  <si>
    <t>熊本県球磨郡相良村深水９７５</t>
  </si>
  <si>
    <t>熊本県球磨郡相良村柳瀬８６２－５</t>
  </si>
  <si>
    <t>熊本県球磨郡相良村大字深水２０５９番地</t>
  </si>
  <si>
    <t>熊本県人吉市上薩摩瀬町字園田９９９－１</t>
  </si>
  <si>
    <t>熊本県球磨郡五木村甲４５５５</t>
  </si>
  <si>
    <t>熊本県球磨郡錦町西２２８０－２５</t>
  </si>
  <si>
    <t>熊本県球磨郡錦町大字西３６０３番地</t>
  </si>
  <si>
    <t>熊本県球磨郡錦町一武字福堂１４５１－１</t>
  </si>
  <si>
    <t>熊本県人吉市上新町３８１</t>
  </si>
  <si>
    <t>熊本県人吉市下原田町字荒毛１３４３－１</t>
  </si>
  <si>
    <t>熊本県人吉市上青井町１８０－１</t>
  </si>
  <si>
    <t>熊本県球磨郡相良村柳瀬７４５</t>
  </si>
  <si>
    <t>熊本県人吉市下原田町１６８９－２</t>
  </si>
  <si>
    <t>熊本県人吉市下原田町１３４３－１</t>
  </si>
  <si>
    <t>熊本県球磨郡あさぎり町免田東2768－136</t>
  </si>
  <si>
    <t>熊本県球磨郡あさぎり町免田東字吉井２７６８－４２</t>
  </si>
  <si>
    <t>熊本県人吉市西間上町字中村前２５３７－１</t>
  </si>
  <si>
    <t>熊本県人吉市西間上町字園田２３８９－５</t>
  </si>
  <si>
    <t>熊本県人吉市九日町コート９３ビル　２F</t>
  </si>
  <si>
    <t>熊本県人吉市中青井町２８７番地４</t>
  </si>
  <si>
    <t>熊本県人吉市北泉田町２０４－７</t>
  </si>
  <si>
    <t>熊本県人吉市下原田町荒毛４４９－１</t>
  </si>
  <si>
    <t>熊本県人吉市下漆田町１５５２－４</t>
  </si>
  <si>
    <t>熊本県人吉市中神町字大柿１０５の３</t>
  </si>
  <si>
    <t>熊本県人吉市上漆田町３５５６</t>
  </si>
  <si>
    <t>熊本県人吉市中林町４２０</t>
  </si>
  <si>
    <t>球磨郡あさぎり町深田東４３８番地１</t>
  </si>
  <si>
    <t>熊本県球磨郡あさぎり町須恵１８９１－６</t>
  </si>
  <si>
    <t>熊本県人吉市瓦屋町１４９６</t>
  </si>
  <si>
    <t>熊本県人吉市下青井町６２－４</t>
  </si>
  <si>
    <t>熊本県球磨郡多良木町大字多良木１４２２番地の３</t>
  </si>
  <si>
    <t>熊本県球磨郡球磨村渡１１９６－２</t>
  </si>
  <si>
    <t>熊本県人吉市中青井町３１９－４</t>
  </si>
  <si>
    <t>熊本県人吉市紺屋町１２６和泉会館１Ｆ－３</t>
  </si>
  <si>
    <t>熊本県人吉市赤池原町１４２５番地１</t>
  </si>
  <si>
    <t>熊本県球磨郡五木村甲２６７２－５４</t>
  </si>
  <si>
    <t>熊本県球磨郡多良木町多良木１０１５－３</t>
  </si>
  <si>
    <t>熊本県人吉市九日町８５－４ロキビル２F</t>
  </si>
  <si>
    <t>熊本県人吉市大野町４３０１　大畑駅構内</t>
  </si>
  <si>
    <t>熊本県人吉市紺屋町２８－１</t>
  </si>
  <si>
    <t>熊本県人吉市西間下町１５１－４</t>
  </si>
  <si>
    <t>熊本県人吉市紺屋町９７－２SAビル２F</t>
  </si>
  <si>
    <t>熊本県人吉市紺屋町１０３番地光華園ビル１F</t>
  </si>
  <si>
    <t>熊本県球磨郡あさぎり町免田東１４９４－３</t>
  </si>
  <si>
    <t>熊本県人吉市中青井町２９２－４</t>
  </si>
  <si>
    <t>熊本県人吉市中青井町２９０－１</t>
  </si>
  <si>
    <t>熊本県人吉市二日町５２－４</t>
  </si>
  <si>
    <t>熊本県人吉市瓦屋町１４９８－５</t>
  </si>
  <si>
    <t>熊本県人吉市西大塚町３４３２－１</t>
  </si>
  <si>
    <t>熊本県人吉市大工町４４番地</t>
  </si>
  <si>
    <t>熊本県球磨郡錦町西５６４</t>
  </si>
  <si>
    <t>熊本県人吉市寺町１１－５</t>
  </si>
  <si>
    <t>熊本県球磨郡山江村大字山田乙２６７６－１</t>
  </si>
  <si>
    <t>熊本県人吉市東間上町２８３７－１</t>
  </si>
  <si>
    <t>熊本県球磨郡あさぎり町深田東７７８－４</t>
  </si>
  <si>
    <t>熊本県球磨郡あさぎり町須恵６１４</t>
  </si>
  <si>
    <t>熊本県人吉市大工町４８－１第３シャトービル１F</t>
  </si>
  <si>
    <t>熊本県内一円（熊本４８０の２２６８）</t>
  </si>
  <si>
    <t>熊本県球磨郡あさぎり町免田西２６６４番地１６</t>
  </si>
  <si>
    <t>熊本県球磨郡あさぎり町免田東１２３１－１</t>
  </si>
  <si>
    <t>熊本県人吉市下原田町１３２６－１</t>
  </si>
  <si>
    <t>熊本県人吉市宝来町字下町１２９３人吉レックス内</t>
  </si>
  <si>
    <t>熊本県人吉市上薩摩瀬町園田８８０ゆめマート人吉内</t>
  </si>
  <si>
    <t>熊本県人吉市下林町字下大坪１２２－１</t>
  </si>
  <si>
    <t>熊本県人吉市下林町字下大坪１４５番地</t>
  </si>
  <si>
    <t>熊本県球磨郡多良木町大字多良木字下原田２８５２番地１</t>
  </si>
  <si>
    <t>熊本県球磨郡錦町大字一武２８２２番地の３</t>
  </si>
  <si>
    <t>熊本県人吉市瓦屋町１６５３－９</t>
  </si>
  <si>
    <t>熊本県人吉市鬼木町梢山１７６９－１中小企業大学校人吉校</t>
  </si>
  <si>
    <t>熊本県人吉市蓑野町５００－１</t>
  </si>
  <si>
    <t>熊本県球磨郡多良木町大字多良木１０５７番地２</t>
  </si>
  <si>
    <t>熊本県人吉市願成寺町１１３０</t>
  </si>
  <si>
    <t>熊本県人吉市紺屋町１０９ＳＵＮビル２Ｆ　Ａ</t>
  </si>
  <si>
    <t>熊本県球磨郡多良木町大字多良木字寺村１４１８－１</t>
  </si>
  <si>
    <t>熊本県内一円（熊本４８０ね５０２８）</t>
  </si>
  <si>
    <t>熊本県人吉市紺屋町１３６平田ビル２階</t>
  </si>
  <si>
    <t>熊本県人吉市紺屋町６３－３　３Ｆ</t>
  </si>
  <si>
    <t>熊本県球磨郡多良木町多良木１４６２－２</t>
  </si>
  <si>
    <t>熊本県人吉市鶴田町高木８０３－１９</t>
  </si>
  <si>
    <t>熊本県人吉市下薩摩瀬町１５８５－３</t>
  </si>
  <si>
    <t>熊本県球磨郡五木村甲字瀬目１２７－４</t>
  </si>
  <si>
    <t>熊本県人吉市駒井田町字駒井田２２６－５</t>
  </si>
  <si>
    <t>熊本県人吉市西間上町字今宮２６０７－１３</t>
  </si>
  <si>
    <t>熊本県内一円（熊本８８０あ２８１９）</t>
  </si>
  <si>
    <t>熊本県球磨郡錦町大字西７９７</t>
  </si>
  <si>
    <t>熊本県人吉市紺屋町１０８麒麟館ビル３階７号</t>
  </si>
  <si>
    <t>熊本県人吉市宝来町１２－１５</t>
  </si>
  <si>
    <t>熊本県人吉市紺屋町１１６ココビル２Ｆ</t>
  </si>
  <si>
    <t>熊本県内一円（福岡１００せ８９６３）</t>
  </si>
  <si>
    <t>熊本県球磨郡多良木町大字槻木５７５番地</t>
  </si>
  <si>
    <t>熊本県球磨郡多良木町大字多良木２８４８</t>
  </si>
  <si>
    <t>熊本県球磨郡錦町大字西３５４２－９１</t>
  </si>
  <si>
    <t>熊本県人吉市紺屋町１１３　ビルズｉ－Ｆ</t>
  </si>
  <si>
    <t>熊本県人吉市中青井町２９９－２</t>
  </si>
  <si>
    <t>熊本県人吉市願成寺町字門田５４３番地１</t>
  </si>
  <si>
    <t>熊本県人吉市瓦屋町１１２４－１４</t>
  </si>
  <si>
    <t>熊本県内一円（熊本８８０あ２８５５）</t>
  </si>
  <si>
    <t>熊本県人吉市紺屋町１３７　平田ビル２階</t>
  </si>
  <si>
    <t>熊本県人吉市紺屋町１３６　平田ビル２階</t>
  </si>
  <si>
    <t>熊本県球磨郡錦町一武原田川１２３４</t>
  </si>
  <si>
    <t>熊本県内一円（熊本８８０あ２６２２）</t>
  </si>
  <si>
    <t>熊本県人吉市麓町９</t>
  </si>
  <si>
    <t>熊本県内一円（熊本８８０あ２８６１）</t>
  </si>
  <si>
    <t>熊本県人吉市紺屋町１０９ＳＵＮビル２－Ｃ</t>
  </si>
  <si>
    <t>熊本県人吉市南泉田町１番地</t>
  </si>
  <si>
    <t>熊本県人吉市西間下町１３０－５</t>
  </si>
  <si>
    <t>熊本県人吉市上青井町１７６</t>
  </si>
  <si>
    <t>熊本県人吉市灰久保町４番地７</t>
  </si>
  <si>
    <t>熊本県人吉市紺屋町１０８人吉麒麟館ビル３Ｆ　６号室</t>
  </si>
  <si>
    <t>熊本県人吉市九日町１２</t>
  </si>
  <si>
    <t>熊本県人吉市紺屋町８５番地の１</t>
  </si>
  <si>
    <t>熊本県球磨郡あさぎり町免田東１２３１番地１</t>
  </si>
  <si>
    <t>熊本県球磨郡五木村甲２１８</t>
  </si>
  <si>
    <t>熊本県人吉市鬼木町６９７</t>
  </si>
  <si>
    <t>熊本県人吉市五日町４０番地１</t>
  </si>
  <si>
    <t>熊本県人吉市紺屋町１０８番地麒麟館ビル１F　１０６</t>
  </si>
  <si>
    <t>熊本県人吉市九日町１０３番地中津留ビル　２Ｆ</t>
  </si>
  <si>
    <t>熊本県人吉市紺屋町２９－１トラビルＡ</t>
  </si>
  <si>
    <t>熊本県人吉市相良町１２０５－１</t>
  </si>
  <si>
    <t>熊本県球磨郡湯前町４４５－１</t>
  </si>
  <si>
    <t>熊本県人吉市蓑野町１２４－４</t>
  </si>
  <si>
    <t>球磨郡多良木町黒肥地１７５４</t>
  </si>
  <si>
    <t>熊本県球磨郡水上村湯山１４７４－１</t>
  </si>
  <si>
    <t>熊本県球磨郡湯前町２２１４</t>
  </si>
  <si>
    <t>熊本県球磨郡水上村湯山２５９－２</t>
  </si>
  <si>
    <t>熊本県球磨郡湯前町松原２２１４</t>
  </si>
  <si>
    <t>熊本県球磨郡湯前町字後林２３０６－４</t>
  </si>
  <si>
    <t>熊本県球磨郡水上村岩野１０４５－５</t>
  </si>
  <si>
    <t>熊本県球磨郡水上村岩野１０５３</t>
  </si>
  <si>
    <t>熊本県球磨郡湯前町野中田７７７</t>
  </si>
  <si>
    <t>熊本県球磨郡湯前町中里１８５３－３</t>
  </si>
  <si>
    <t>熊本県人吉市九日町１０３番地</t>
  </si>
  <si>
    <t>熊本県人吉市下城本町桜木１４４７</t>
  </si>
  <si>
    <t>熊本県球磨郡多良木町大字多良木字宮床２７９３－７</t>
  </si>
  <si>
    <t>熊本県球磨郡多良木町大字多良木字新村１００７</t>
  </si>
  <si>
    <t>球磨郡多良木町多良木８９０－３３</t>
  </si>
  <si>
    <t>球磨郡多良木町奥野８１３</t>
  </si>
  <si>
    <t>球磨郡多良木町黒肥地４６９６番地</t>
  </si>
  <si>
    <t>球磨郡多良木町多良木９７１－１</t>
  </si>
  <si>
    <t>熊本県球磨郡多良木町多良木７３４</t>
  </si>
  <si>
    <t>熊本県球磨郡多良木町多良木１３９４</t>
  </si>
  <si>
    <t>熊本県球磨郡多良木町多良木５５６</t>
  </si>
  <si>
    <t>熊本県球磨郡多良木町黒肥地１５１５－２</t>
  </si>
  <si>
    <t>熊本県球磨郡多良木町多良木４１４４－１５</t>
  </si>
  <si>
    <t>熊本県球磨郡多良木町奥野８１３</t>
  </si>
  <si>
    <t>球磨郡多良木町多良木１０２２</t>
  </si>
  <si>
    <t>熊本県球磨郡多良木町久米２９１５番地</t>
  </si>
  <si>
    <t>熊本県球磨郡多良木町多良木４２４７－３</t>
  </si>
  <si>
    <t>熊本県球磨郡多良木町多良木４２４６－１</t>
  </si>
  <si>
    <t>熊本県球磨郡多良木町黒肥地８７０８</t>
  </si>
  <si>
    <t>熊本県球磨郡多良木町大字多良木８９０－４</t>
  </si>
  <si>
    <t>熊本県球磨郡五木村４９４４－５</t>
  </si>
  <si>
    <t>熊本県人吉市紺屋町１３６平田ビル２Ｆ</t>
  </si>
  <si>
    <t>熊本県人吉市宝来町８３－５</t>
  </si>
  <si>
    <t>球磨郡湯前町９９８</t>
  </si>
  <si>
    <t>熊本県球磨郡水上村大字湯山１４５８－３</t>
  </si>
  <si>
    <t>熊本県球磨郡五木村乙６６５－２２</t>
  </si>
  <si>
    <t>熊本県球磨郡五木村甲２９９７－７６</t>
  </si>
  <si>
    <t>熊本県球磨郡相良村柳瀬２２１３－１</t>
  </si>
  <si>
    <t>熊本県球磨郡五木村甲２６７２－３７</t>
  </si>
  <si>
    <t>熊本県人吉市蟹作町１５２１</t>
  </si>
  <si>
    <t>熊本県人吉市紺屋町５８－３</t>
  </si>
  <si>
    <t>熊本県人吉市下原田町荒毛１３３４－６</t>
  </si>
  <si>
    <t>熊本県人吉市駒井田町字駒井田１９５ー１</t>
  </si>
  <si>
    <t>熊本県球磨郡あさぎり町免田東字築地５０４３－１</t>
  </si>
  <si>
    <t>熊本県球磨郡あさぎり町免田東1717-3-2</t>
  </si>
  <si>
    <t>熊本県球磨郡あさぎり町免田東1983－13</t>
  </si>
  <si>
    <t>熊本県球磨郡あさぎり町免田東１４８２－３（Ａコープなかくま内）</t>
  </si>
  <si>
    <t>熊本県球磨郡あさぎり町免田東１９０８－５</t>
  </si>
  <si>
    <t>熊本県球磨郡あさぎり町免田東２７６８－１１４</t>
  </si>
  <si>
    <t>熊本県球磨郡あさぎり町免田東１７１７－３－２</t>
  </si>
  <si>
    <t>球磨郡あさぎり町免田西２００８－４</t>
  </si>
  <si>
    <t>球磨郡多良木町大字多良木１４５９番地八栄街</t>
  </si>
  <si>
    <t>熊本県球磨郡五木村甲４２１７</t>
  </si>
  <si>
    <t>球磨郡相良村柳瀬３４１１</t>
  </si>
  <si>
    <t>熊本県球磨郡あさぎり町免田東1922-34</t>
  </si>
  <si>
    <t>球磨郡あさぎり町深田東６６２</t>
  </si>
  <si>
    <t>熊本県球磨郡あさぎり町須恵２７５３</t>
  </si>
  <si>
    <t>熊本県球磨郡あさぎり町上北１９７７番地１</t>
  </si>
  <si>
    <t>熊本県球磨郡あさぎり町深田西９３２</t>
  </si>
  <si>
    <t>熊本県球磨郡あさぎり町上北１０２７－１</t>
  </si>
  <si>
    <t>熊本県球磨郡あさぎり町深田東７７４－１</t>
  </si>
  <si>
    <t>熊本県内一円熊本８００　す　５３７４</t>
  </si>
  <si>
    <t>熊本県球磨郡あさぎり町深田東７５６</t>
  </si>
  <si>
    <t>球磨郡錦町大字西７９７</t>
  </si>
  <si>
    <t>熊本県球磨郡錦町一武２１１９－５</t>
  </si>
  <si>
    <t>熊本県球磨郡錦町大字一武４０１８</t>
  </si>
  <si>
    <t>熊本県球磨郡多良木町多良木1460　八栄街</t>
  </si>
  <si>
    <t>熊本県球磨郡錦町一武１４４８－１Ａコープ一武駐車場</t>
  </si>
  <si>
    <t>熊本県球磨郡錦町一武６２０－４</t>
  </si>
  <si>
    <t>熊本県球磨郡錦町西１９１８</t>
  </si>
  <si>
    <t>熊本県球磨郡相良村大字柳瀬１０６－４</t>
  </si>
  <si>
    <t>熊本県球磨郡錦町大字一武１５４６</t>
  </si>
  <si>
    <t>熊本県人吉市北泉田町２０１</t>
  </si>
  <si>
    <t>熊本県人吉市西間上町２３９０－３</t>
  </si>
  <si>
    <t>熊本県球磨郡錦町西６１６－１</t>
  </si>
  <si>
    <t>熊本県人吉市九日町９３－２コート９３　２Ｆ</t>
  </si>
  <si>
    <t>熊本県人吉市下戸越町２１－２</t>
  </si>
  <si>
    <t>熊本県人吉市鍛冶屋町９－１</t>
  </si>
  <si>
    <t>熊本県人吉市上林町１１７８－１３</t>
  </si>
  <si>
    <t>人吉市鍛冶屋町１６</t>
  </si>
  <si>
    <t>熊本県人吉市鍛冶屋町６３－２９</t>
  </si>
  <si>
    <t>熊本県人吉市紺屋町１３１カーナＡ５ビル３Ｆ</t>
  </si>
  <si>
    <t>熊本県人吉市矢黒町字調練場１９２８－１</t>
  </si>
  <si>
    <t>熊本県人吉市大畑町岩立３４</t>
  </si>
  <si>
    <t>熊本県人吉市九日町８５－４　２F</t>
  </si>
  <si>
    <t>熊本県人吉市紺屋町１３１人吉カーナＡ５ビル　７－Ｂ</t>
  </si>
  <si>
    <t>熊本県人吉市下原田町瓜生田５３４</t>
  </si>
  <si>
    <t>熊本県人吉市紺屋町１０４光華園ビル２Ｆ</t>
  </si>
  <si>
    <t>熊本県人吉市大畑町３４６８－１</t>
  </si>
  <si>
    <t>熊本県人吉市中青井町３０９－１６</t>
  </si>
  <si>
    <t>熊本県人吉市西間下町８－２</t>
  </si>
  <si>
    <t>熊本県人吉市鶴田町７９</t>
  </si>
  <si>
    <t>熊本県人吉市瓦屋町２３９３－１０</t>
  </si>
  <si>
    <t>熊本県人吉市鶴田町鶴村８６７</t>
  </si>
  <si>
    <t>熊本県人吉市城本町５９９－３</t>
  </si>
  <si>
    <t>熊本県人吉市灰久保町１６－９</t>
  </si>
  <si>
    <t>熊本県球磨郡あさぎり町上北１０２１－１</t>
  </si>
  <si>
    <t>熊本県内一円熊本　８８０　あ　２８７８</t>
  </si>
  <si>
    <t>熊本県人吉市中青井町３２６－３仮設４号</t>
  </si>
  <si>
    <t>熊本県人吉市紺屋町１１３</t>
  </si>
  <si>
    <t>熊本県人吉市南泉田町１８</t>
  </si>
  <si>
    <t>熊本県人吉市下新町３２９－５</t>
  </si>
  <si>
    <t>熊本県人吉市矢黒町２１６０－１</t>
  </si>
  <si>
    <t>熊本県人吉市瓦屋町杉ノ前１６５７－１０</t>
  </si>
  <si>
    <t>熊本県人吉市大工町９番地</t>
  </si>
  <si>
    <t>熊本県人吉市九日町４５‐１</t>
  </si>
  <si>
    <t>熊本県人吉市瓦屋町１８１４</t>
  </si>
  <si>
    <t>熊本県球磨郡あさぎり町免田東3156-1</t>
  </si>
  <si>
    <t>熊本県人吉市瓦屋町１７７８番地１</t>
  </si>
  <si>
    <t>熊本県球磨郡あさぎり町岡原北６３６－１</t>
  </si>
  <si>
    <t>熊本県球磨郡多良木町大字槻木１５３－１</t>
  </si>
  <si>
    <t>熊本県人吉市下原田町３３５－１</t>
  </si>
  <si>
    <t>熊本県人吉市城本町１５０１</t>
  </si>
  <si>
    <t>熊本県人吉市南泉田町１２０</t>
  </si>
  <si>
    <t>熊本県球磨郡多良木町多良木８９５－６</t>
  </si>
  <si>
    <t>熊本県人吉市紺屋町７９番地２松田会館　１階</t>
  </si>
  <si>
    <t>人吉市瓦屋町８３</t>
  </si>
  <si>
    <t>人吉市下漆田町字高松１６３４番地の６３</t>
  </si>
  <si>
    <t>熊本県人吉市紺屋町１００番地まつやまびる１F</t>
  </si>
  <si>
    <t>熊本県人吉市五日町４１</t>
  </si>
  <si>
    <t>熊本県人吉市紺屋町２－５</t>
  </si>
  <si>
    <t>熊本県人吉市九日町１０３津留横丁ビル　２Ｆ</t>
  </si>
  <si>
    <t>熊本県人吉市西間上町８３９</t>
  </si>
  <si>
    <t>熊本県人吉市下林町２４６</t>
  </si>
  <si>
    <t>熊本県人吉市西間下町１４０－２</t>
  </si>
  <si>
    <t>熊本県球磨郡あさぎり町免田西１４８３</t>
  </si>
  <si>
    <t>熊本県球磨郡錦町字一武１９５０</t>
  </si>
  <si>
    <t>熊本県人吉市鬼木町６００</t>
  </si>
  <si>
    <t>熊本県球磨郡錦町一武１９５０（イスミ錦店内）</t>
  </si>
  <si>
    <t>熊本県人吉市矢黒町調練場１９６１－１</t>
  </si>
  <si>
    <t>熊本県人吉市合ノ原町４９８</t>
  </si>
  <si>
    <t>熊本県人吉市井ノ口町９７２－７外２筆</t>
  </si>
  <si>
    <t>熊本県球磨郡山江村万江４２３</t>
  </si>
  <si>
    <t>熊本県球磨郡五木村甲６５６０</t>
  </si>
  <si>
    <t>熊本県人吉市紺屋町５８－３たからビル　１Ｆ－Ａ</t>
  </si>
  <si>
    <t>熊本県球磨郡多良木町多良木１５６３‐６</t>
  </si>
  <si>
    <t>熊本県人吉市上林町１４４３</t>
  </si>
  <si>
    <t>熊本県人吉市紺屋町１０９ＳＵＮビル１Ｆ　Ｂ</t>
  </si>
  <si>
    <t>熊本県人吉市上田代町中原１７６０番地２</t>
  </si>
  <si>
    <t>熊本県球磨郡山江村山田丁２６８０－３</t>
  </si>
  <si>
    <t>人吉市紺屋町１２６－３和泉会館１Ｆ</t>
  </si>
  <si>
    <t>熊本県人吉市下原田町字荒毛１３２６の１</t>
  </si>
  <si>
    <t>熊本県球磨郡錦町一武下忠ヶ原１９５０－４</t>
  </si>
  <si>
    <t>熊本県人吉市鬼木町１７６９番地９７</t>
  </si>
  <si>
    <t>熊本県球磨郡錦町大字一部１１１８番地</t>
  </si>
  <si>
    <t>熊本県人吉市蟹作町西中通２１１番地１</t>
  </si>
  <si>
    <t>熊本県人吉市宝来町１２９３－１</t>
  </si>
  <si>
    <t>熊本県人吉市七日町９７－６</t>
  </si>
  <si>
    <t>熊本県人吉市下原田町荒毛１４８６</t>
  </si>
  <si>
    <t>熊本県人吉市紺屋町８４－９</t>
  </si>
  <si>
    <t>熊本県人吉市中青井町３２６－３モゾカタウン①</t>
  </si>
  <si>
    <t>熊本県人吉市紺屋町１３１番地人吉カーナA5ビル４階　C号室</t>
  </si>
  <si>
    <t>熊本県人吉市紺屋町１０２－１　２階</t>
  </si>
  <si>
    <t>熊本県人吉市紺屋町１３１人吉カーナA-5ビル　７－A</t>
  </si>
  <si>
    <t>熊本県内一円（熊本１００そ７０８７）</t>
  </si>
  <si>
    <t>熊本県内一円（熊本８３０す３６９）</t>
  </si>
  <si>
    <t>熊本県人吉市紺屋町３７</t>
  </si>
  <si>
    <t>熊本県球磨郡あさぎり町上西８３５－２</t>
  </si>
  <si>
    <t>熊本県球磨郡錦町一武５６３－１</t>
  </si>
  <si>
    <t>熊本県球磨郡あさぎり町免田東３３３２番地１</t>
  </si>
  <si>
    <t>熊本県球磨郡湯前町２１４３番地</t>
  </si>
  <si>
    <t>熊本県人吉市中青井町３２６－３</t>
  </si>
  <si>
    <t>熊本県人吉市紺屋町３７．４５番地</t>
  </si>
  <si>
    <t>熊本県人吉市中青井町３２６－３モゾカタウン２</t>
  </si>
  <si>
    <t>熊本県人吉市灰久保町２－８</t>
  </si>
  <si>
    <t>人吉市九日町１０３番地中津留ビル２階１０号</t>
  </si>
  <si>
    <t>熊本県人吉市鍛冶屋町６３番地</t>
  </si>
  <si>
    <t>熊本県人吉市九日町１０３中津留ビル　２Ｆ</t>
  </si>
  <si>
    <t>熊本県人吉市紺屋町６３－６</t>
  </si>
  <si>
    <t>熊本県球磨郡あさぎり町上７６５</t>
  </si>
  <si>
    <t>熊本県球磨郡水上村岩野２４９１</t>
  </si>
  <si>
    <t>熊本県球磨郡水上村江代１５４９</t>
  </si>
  <si>
    <t>熊本県球磨郡水上村湯山２６１－１</t>
  </si>
  <si>
    <t>球磨郡多良木町大字多良木字百太郎１２８５</t>
  </si>
  <si>
    <t>熊本県球磨郡水上村江代１２７４</t>
  </si>
  <si>
    <t>熊本県球磨郡多良木町多良木６２１</t>
  </si>
  <si>
    <t>熊本県球磨郡多良木町多良木土手下１６３６－２、１６３７－３</t>
  </si>
  <si>
    <t>熊本県球磨郡多良木町多良木７８５</t>
  </si>
  <si>
    <t>熊本県球磨郡多良木町久米字堀川１１１２－１、１１１３－２</t>
  </si>
  <si>
    <t>熊本県内一円（熊本４８０な６８７１）</t>
  </si>
  <si>
    <t>熊本県人吉市中青井町３２６－３モゾカタウン（人吉駅前）⑮</t>
  </si>
  <si>
    <t>熊本県球磨郡山江村万江乙１００－２</t>
  </si>
  <si>
    <t>熊本県人吉市中青井町３２６－３　No.12</t>
  </si>
  <si>
    <t>熊本県球磨郡錦町木上２６６３－２</t>
  </si>
  <si>
    <t>熊本県球磨郡あさぎり町免田東１７１９</t>
  </si>
  <si>
    <t>熊本県球磨郡錦町一武２１９６－２</t>
  </si>
  <si>
    <t>球磨郡錦町西４６１－２</t>
  </si>
  <si>
    <t>球磨郡山江村山田乙１０８９</t>
  </si>
  <si>
    <t>熊本県球磨郡錦町大字一武字福堂１４６６番１</t>
  </si>
  <si>
    <t>球磨郡錦町西７９７</t>
  </si>
  <si>
    <t>球磨郡相良村柳瀬８６２－５</t>
  </si>
  <si>
    <t>球磨郡錦町西字打越７１５－１　サンロ－ドシテイ内</t>
  </si>
  <si>
    <t>熊本県球磨郡多良木町久米２５３５－１</t>
  </si>
  <si>
    <t>熊本県人吉市中青井町３２６－３モゾカタウン１８</t>
  </si>
  <si>
    <t>熊本県人吉市中青井町３２６－３モゾカタウン仮設商店街１６番</t>
  </si>
  <si>
    <t>熊本県人吉市中青井町３２６－３モゾカタウン１４</t>
  </si>
  <si>
    <t>熊本県人吉市相良町１４－１</t>
  </si>
  <si>
    <t>熊本県人吉市中青井町３２６－３モゾカタウン（人吉駅前）６番</t>
  </si>
  <si>
    <t>熊本県人吉市鬼木町１００８</t>
  </si>
  <si>
    <t>熊本県球磨郡球磨村大瀬１８５</t>
  </si>
  <si>
    <t>熊本県球磨郡水上村湯山２２２－１</t>
  </si>
  <si>
    <t>熊本県人吉市中青井町２８７－１２</t>
  </si>
  <si>
    <t>熊本県人吉市東間上町２８２１－１</t>
  </si>
  <si>
    <t>熊本県球磨郡湯前町７２９</t>
  </si>
  <si>
    <t>熊本県人吉市紺屋町１０２－１二条橋ビル２Ｆ</t>
  </si>
  <si>
    <t>熊本県人吉市鍛冶屋町５０</t>
  </si>
  <si>
    <t>熊本県人吉市下林町２７６</t>
  </si>
  <si>
    <t>熊本県人吉市赤池原町４９９</t>
  </si>
  <si>
    <t>熊本県人吉市九日町１０３中津留ビル１Ｆ</t>
  </si>
  <si>
    <t>人吉市矢黒町２０２８</t>
  </si>
  <si>
    <t>熊本県人吉市鍛冶屋町６５</t>
  </si>
  <si>
    <t>人吉市西間上町字園田２３８９－５</t>
  </si>
  <si>
    <t>熊本県人吉市中青井町３２６－３・１７号モゾカタウン</t>
  </si>
  <si>
    <t>熊本県人吉市中青井町３２６－３人吉駅前広場</t>
  </si>
  <si>
    <t>熊本県人吉市中青井町３２６－３モゾカタウン（人吉駅前）２１</t>
  </si>
  <si>
    <t>熊本県球磨郡湯前町６６１</t>
  </si>
  <si>
    <t>熊本県人吉市西間下町１０３－６</t>
  </si>
  <si>
    <t>人吉市鶴田町１１２</t>
  </si>
  <si>
    <t>熊本県人吉市願成寺町５３９－１</t>
  </si>
  <si>
    <t>熊本県人吉市中林町２０９６－２</t>
  </si>
  <si>
    <t>熊本県球磨郡あさぎり町免田東1841番地21</t>
  </si>
  <si>
    <t>熊本県球磨郡球磨村大字渡丙３６５－２</t>
  </si>
  <si>
    <t>熊本県球磨郡錦町西１７６１－２５</t>
  </si>
  <si>
    <t>熊本県人吉市上薩摩瀬町１４４４－３</t>
  </si>
  <si>
    <t>熊本県人吉市下原田町１１００</t>
  </si>
  <si>
    <t>球磨郡錦町西１７６１－２５</t>
  </si>
  <si>
    <t>人吉市下原田町字荒毛１３４３－１</t>
  </si>
  <si>
    <t>球磨郡あさぎり町免田東１２５３－１</t>
  </si>
  <si>
    <t>熊本県人吉市五日町２６番地５</t>
  </si>
  <si>
    <t>熊本県人吉市相良町４－２－１</t>
  </si>
  <si>
    <t>熊本県球磨郡五木村甲３８６１</t>
  </si>
  <si>
    <t>熊本県人吉市中神町馬場４</t>
  </si>
  <si>
    <t>熊本県人吉市相良町４－２</t>
  </si>
  <si>
    <t>熊本県内一円熊本８８０　あ　１３１１</t>
  </si>
  <si>
    <t>熊本県人吉市中青井町３２６－３モゾカタウン人吉駅前</t>
  </si>
  <si>
    <t>熊本県人吉市大工町４６</t>
  </si>
  <si>
    <t>熊本県球磨郡水上村岩野２６２１－１</t>
  </si>
  <si>
    <t>熊本県人吉市駒井田町１９７の１ワーゲンB１階</t>
  </si>
  <si>
    <t>熊本県人吉市下青井町３８８－１２</t>
  </si>
  <si>
    <t>熊本県人吉市南泉田町５－１８</t>
  </si>
  <si>
    <t>熊本県人吉市大工町３４番地</t>
  </si>
  <si>
    <t>熊本県球磨郡錦町西７７４－１</t>
  </si>
  <si>
    <t>人吉市紺屋町１３１番地人吉カーナＡ５ビル５Ｆ</t>
  </si>
  <si>
    <t>人吉市紺屋町１１３番地</t>
  </si>
  <si>
    <t>人吉市西間上町２５６３－７</t>
  </si>
  <si>
    <t>球磨郡山江村大字山田字南永　１７０５</t>
  </si>
  <si>
    <t>人吉市九日町９３－２コート９３ビル１F</t>
  </si>
  <si>
    <t>球磨郡多良木町大字多良木４２１０</t>
  </si>
  <si>
    <t>人吉市新町１番地６</t>
  </si>
  <si>
    <t>人吉市紺屋町１３７番地平田ビル１階</t>
  </si>
  <si>
    <t>熊本県人吉市紺屋町１１３番地ビルズｉ１－B</t>
  </si>
  <si>
    <t>球磨郡球磨村大字大瀬１１２１</t>
  </si>
  <si>
    <t>人吉市南泉田８９</t>
  </si>
  <si>
    <t>人吉市下城本町１５０１</t>
  </si>
  <si>
    <t>人吉市九日町３４－２</t>
  </si>
  <si>
    <t>人吉市中青井３２６ー３モゾカタウン（人吉駅前）２４番</t>
  </si>
  <si>
    <t>人吉市下城本町１５１９－２</t>
  </si>
  <si>
    <t>人吉市九日町８４－１</t>
  </si>
  <si>
    <t>球磨郡水上村岩野２６２９ー１</t>
  </si>
  <si>
    <t>人吉市下漆田町１５３８</t>
  </si>
  <si>
    <t>熊本県人吉市瓦町１１２１－６</t>
  </si>
  <si>
    <t>球磨郡あさぎり町免田東２７９１</t>
  </si>
  <si>
    <t>熊本県人吉市駒井田町２１２－１</t>
  </si>
  <si>
    <t>人吉市紺屋町１０９　１F</t>
  </si>
  <si>
    <t>熊本県内一円（宮崎８００す５１６４）</t>
  </si>
  <si>
    <t>熊本県球磨郡多良木町大字多良木８７６番地</t>
  </si>
  <si>
    <t>人吉市瓦屋町１８６０－７</t>
  </si>
  <si>
    <t>熊本県内一円（熊本８００せ４６－６６）</t>
  </si>
  <si>
    <t>球磨郡多良木町多良木１４６２－２</t>
  </si>
  <si>
    <t>熊本県人吉市紺屋町１２９</t>
  </si>
  <si>
    <t>熊本県球磨郡あさぎり町岡原北１３２番地１</t>
  </si>
  <si>
    <t>熊本県球磨郡錦町西打越７１５－１６６</t>
  </si>
  <si>
    <t>熊本県人吉市上青井町１６０</t>
  </si>
  <si>
    <t>熊本県人吉市紺屋町１１３番地ビルズi２階D店舗</t>
  </si>
  <si>
    <t>熊本県球磨郡山江村大字万江甲４２３番地</t>
  </si>
  <si>
    <t>熊本県人吉市矢黒町１９９７－１</t>
  </si>
  <si>
    <t>熊本県球磨郡あさぎり町上南１４１９－４</t>
  </si>
  <si>
    <t>熊本県人吉市紺屋町１２４－１有紀ビル２Ｆ</t>
  </si>
  <si>
    <t>熊本県球磨郡錦町大字西６１６－１</t>
  </si>
  <si>
    <t>熊本県球磨郡山江村山田２６００</t>
  </si>
  <si>
    <t>熊本県球磨郡山江村山田２４８０－１７</t>
  </si>
  <si>
    <t>熊本県人吉市中青井町３２１番地</t>
  </si>
  <si>
    <t>人吉市紺屋町１１３番地ビルズｉ　２階　Ｅ店舗</t>
  </si>
  <si>
    <t>熊本県人吉市紺屋町１０８人吉麒麟館ビル１０２号</t>
  </si>
  <si>
    <t>熊本県人吉市紺屋町126-3　和泉会館２階</t>
  </si>
  <si>
    <t>熊本県球磨郡あさぎり町上２６５</t>
  </si>
  <si>
    <t>人吉市上薩摩瀬字園田８７３</t>
  </si>
  <si>
    <t>熊本県人吉市老神町３５番地人吉総合病院内</t>
  </si>
  <si>
    <t>熊本県球磨郡あさぎり町免田東１２４１－５６</t>
  </si>
  <si>
    <t>熊本県人吉市土手町１７－２　１Ｆ</t>
  </si>
  <si>
    <t>熊本県人吉市下薩摩瀬町１５８７－５</t>
  </si>
  <si>
    <t>熊本県球磨郡錦町一武２８２３‐１４</t>
  </si>
  <si>
    <t>熊本県人吉市紺屋町５８－４</t>
  </si>
  <si>
    <t>熊本県人吉市老神町３５</t>
  </si>
  <si>
    <t>玉名郡長洲町大字折崎１０９４</t>
  </si>
  <si>
    <t>玉名市岱明町古閑３１１－１</t>
  </si>
  <si>
    <t>玉名郡長洲町清源寺外浜４９９－１</t>
  </si>
  <si>
    <t>玉名郡長洲町大字清源寺７７５番地３</t>
  </si>
  <si>
    <t>荒尾市万田４７５－１有働病院内</t>
  </si>
  <si>
    <t>玉名郡南関町大字宮尾７５３－２</t>
  </si>
  <si>
    <t>玉名郡長洲町大字折崎１４４０－１</t>
  </si>
  <si>
    <t>荒尾市本井手18番地</t>
  </si>
  <si>
    <t>玉名市中３３の２２</t>
  </si>
  <si>
    <t>玉名市高瀬字横町４０８－５</t>
  </si>
  <si>
    <t>熊本県玉名市中１８０１－１</t>
  </si>
  <si>
    <t>熊本県玉名市繁根木１８３</t>
  </si>
  <si>
    <t>玉名市寺田字大堂１３番地１</t>
  </si>
  <si>
    <t>玉名市中６３</t>
  </si>
  <si>
    <t>玉名郡和水町野田３０５</t>
  </si>
  <si>
    <t>玉名郡和水町米渡尾９７０</t>
  </si>
  <si>
    <t>玉名市天水町小天７１９６－１</t>
  </si>
  <si>
    <t>熊本県玉名市天水町小天７１９６－１</t>
  </si>
  <si>
    <t>熊本県玉名郡和水町野田字東嶽８００</t>
  </si>
  <si>
    <t>玉名郡和水町野田字東嶽８００</t>
  </si>
  <si>
    <t>熊本県玉名郡南関町宮尾３５７－９</t>
  </si>
  <si>
    <t>熊本県玉名郡南関町関東１１３４－１</t>
  </si>
  <si>
    <t>玉名郡南関町上長田６６６－１４</t>
  </si>
  <si>
    <t>荒尾市増永２０１２ー８</t>
  </si>
  <si>
    <t>荒尾市荒尾１６９４－１</t>
  </si>
  <si>
    <t>荒尾市荒尾字大間口２５７９番地</t>
  </si>
  <si>
    <t>玉名市横島町横島３８５８</t>
  </si>
  <si>
    <t>玉名郡長洲町長洲８３３－１－１</t>
  </si>
  <si>
    <t>荒尾市金山９３２－３</t>
  </si>
  <si>
    <t>荒尾市大島１０３－２グリーンビル２Ｆ</t>
  </si>
  <si>
    <t>荒尾市下井手３２５－１</t>
  </si>
  <si>
    <t>玉名郡南関町大字上長田６５４番地</t>
  </si>
  <si>
    <t>玉名市岩崎１０４９</t>
  </si>
  <si>
    <t>玉名郡和水町和仁６６８</t>
  </si>
  <si>
    <t>玉名郡和水町江田４０２５</t>
  </si>
  <si>
    <t>玉名郡和水町大田黒７２６</t>
  </si>
  <si>
    <t>玉名市天水町小天２２１</t>
  </si>
  <si>
    <t>荒尾市増永２２００</t>
  </si>
  <si>
    <t>荒尾市下井手１２７９番１</t>
  </si>
  <si>
    <t>荒尾市緑ケ丘1丁目1番地１あらおシティモール</t>
  </si>
  <si>
    <t>玉名郡玉東町二俣５－３</t>
  </si>
  <si>
    <t>玉名市高瀬４８４やましょうビル２Ｆ</t>
  </si>
  <si>
    <t>玉名市高瀬１５５－１　高瀬蔵２Ｆ</t>
  </si>
  <si>
    <t>熊本県玉名市亀甲字前田110番カリーノ内</t>
  </si>
  <si>
    <t>熊本県玉名市中1686番3</t>
  </si>
  <si>
    <t>熊本県玉名市高瀬４７９</t>
  </si>
  <si>
    <t>荒尾市大島１０３番地の２</t>
  </si>
  <si>
    <t>熊本県玉名郡南関町上長田654－1</t>
  </si>
  <si>
    <t>熊本県玉名郡和水町原口７７０－２</t>
  </si>
  <si>
    <t>玉名市天水町小天７２３２</t>
  </si>
  <si>
    <t>熊本県玉名市滑石共和４４４８－１</t>
  </si>
  <si>
    <t>玉名郡南関町相谷１３７６‐２</t>
  </si>
  <si>
    <t>熊本県玉名市岱明町下沖洲５０５番地１</t>
  </si>
  <si>
    <t>熊本県荒尾市荒尾２６７１－４</t>
  </si>
  <si>
    <t>熊本県荒尾市宮内出目２４－１</t>
  </si>
  <si>
    <t>玉名郡長洲町長洲１３１６</t>
  </si>
  <si>
    <t>玉名郡和水町東吉地４７５－２</t>
  </si>
  <si>
    <t>熊本県荒尾市西原町3丁目2－44</t>
  </si>
  <si>
    <t>玉名郡和水町瀬川１９９７－３</t>
  </si>
  <si>
    <t>玉名市天水町小天８２３７－２</t>
  </si>
  <si>
    <t>熊本県玉名市天水町小天８２３７－２</t>
  </si>
  <si>
    <t>玉名郡和水町原口１６５</t>
  </si>
  <si>
    <t>玉名郡和水町原口５３</t>
  </si>
  <si>
    <t>玉名郡南関町豊永５５３８</t>
  </si>
  <si>
    <t>荒尾市宮内出目７２番地</t>
  </si>
  <si>
    <t>玉名市岩崎３９０</t>
  </si>
  <si>
    <t>荒尾市荒尾４１８６－１</t>
  </si>
  <si>
    <t>玉名市伊倉北方２４３２ー８</t>
  </si>
  <si>
    <t>玉名郡和水町江田４５５</t>
  </si>
  <si>
    <t>荒尾市蔵満２０６１－３</t>
  </si>
  <si>
    <t>玉名郡南関町関町１５６７番地</t>
  </si>
  <si>
    <t>玉名市山田２０８２番１</t>
  </si>
  <si>
    <t>玉名市天水町小天２８８４－１</t>
  </si>
  <si>
    <t>玉名郡南関町宮尾３４０－４</t>
  </si>
  <si>
    <t>玉名郡南関町下坂下２８８９－１</t>
  </si>
  <si>
    <t>荒尾市牛水２０２９</t>
  </si>
  <si>
    <t>玉名市岩崎６１７－３</t>
  </si>
  <si>
    <t>玉名市岱明町野口５４１</t>
  </si>
  <si>
    <t>玉名市岱明町西照寺６８０－１</t>
  </si>
  <si>
    <t>荒尾市川登７６９番地８４</t>
  </si>
  <si>
    <t>玉名郡和水町江田３０２</t>
  </si>
  <si>
    <t>荒尾市大島１１８６－２</t>
  </si>
  <si>
    <t>玉名市中１８２１</t>
  </si>
  <si>
    <t>玉名市天水町小天６６４０</t>
  </si>
  <si>
    <t>荒尾市樺１７４９－２</t>
  </si>
  <si>
    <t>熊本県玉名市中１９３６</t>
  </si>
  <si>
    <t>熊本県玉名市山田１０９２－３</t>
  </si>
  <si>
    <t>熊本県玉名市中４６－８</t>
  </si>
  <si>
    <t>玉名市六田１３－１３</t>
  </si>
  <si>
    <t>玉名郡南関町関町桑津留４１９－１</t>
  </si>
  <si>
    <t>玉名郡玉東町大字木葉３７２番地</t>
  </si>
  <si>
    <t>玉名市松木２２－３</t>
  </si>
  <si>
    <t>熊本県荒尾市四ツ山３丁目５番２号</t>
  </si>
  <si>
    <t>熊本県荒尾市東屋形３丁目８－１１</t>
  </si>
  <si>
    <t>荒尾市四ツ山町１－１－２１</t>
  </si>
  <si>
    <t>荒尾市向一部８４０－２</t>
  </si>
  <si>
    <t>熊本県荒尾市西原町三丁目９－２３</t>
  </si>
  <si>
    <t>荒尾市蔵満２０８９－１</t>
  </si>
  <si>
    <t>荒尾市本井手１５６２－５</t>
  </si>
  <si>
    <t>熊本県玉名郡長洲町宮野２７７５番地有明成仁病院内食堂</t>
  </si>
  <si>
    <t>熊本県玉名市伊倉南方９９７－２</t>
  </si>
  <si>
    <t>荒尾市下井手１６１６－６７</t>
  </si>
  <si>
    <t>熊本県荒尾市緑ヶ丘１－１あらおシティモール店</t>
  </si>
  <si>
    <t>玉名市中１７９７－１</t>
  </si>
  <si>
    <t>玉名郡和水町和仁５３９</t>
  </si>
  <si>
    <t>熊本県玉名郡南関町関町３２３－１</t>
  </si>
  <si>
    <t>熊本県玉名郡和水町瀬川４１１番地３</t>
  </si>
  <si>
    <t>玉名市大倉１７８１番地１サンコアビル1F</t>
  </si>
  <si>
    <t>荒尾市大正町１丁目５－１１</t>
  </si>
  <si>
    <t>荒尾市川登１８０１－１６</t>
  </si>
  <si>
    <t>玉名市亀甲１１０番地</t>
  </si>
  <si>
    <t>玉名市立願寺５７２－１０扇ビル１F</t>
  </si>
  <si>
    <t>玉名市横島町横島３８５８マルエイ横島店</t>
  </si>
  <si>
    <t>玉名市北牟田５９５－７４</t>
  </si>
  <si>
    <t>熊本県玉名市大倉１４４６－１</t>
  </si>
  <si>
    <t>熊本県玉名市立願寺字東段６５６－１</t>
  </si>
  <si>
    <t>玉名市立願寺字東段６５６－１</t>
  </si>
  <si>
    <t>玉名郡和水町米渡尾1380</t>
  </si>
  <si>
    <t>熊本県玉名市岩崎71－1マルエイ岩崎店内</t>
  </si>
  <si>
    <t>熊本県玉名市横島町大字横島3858マルエイ横島店内</t>
  </si>
  <si>
    <t>熊本県荒尾市八幡台2丁目5番1号マルエイ八幡台店内</t>
  </si>
  <si>
    <t>熊本県玉名郡長洲町腹赤15－1マルエイ長洲店内</t>
  </si>
  <si>
    <t>熊本県玉名市繁根木１７６Ｓビル２Ｆ</t>
  </si>
  <si>
    <t>玉名市石貫１０８３</t>
  </si>
  <si>
    <t>熊本県玉名市亀甲５６番地</t>
  </si>
  <si>
    <t>玉名市松木２３－９</t>
  </si>
  <si>
    <t>玉名市横島町横島字仮田３８６４－１</t>
  </si>
  <si>
    <t>玉名市天水町野部田山神平１１６２－１７２</t>
  </si>
  <si>
    <t>玉名郡和水町東吉地８５５－１</t>
  </si>
  <si>
    <t>熊本県玉名郡和水町大字山十町１１０６番地</t>
  </si>
  <si>
    <t>熊本県玉名郡和水町内田２２１１番地</t>
  </si>
  <si>
    <t>熊本県玉名郡南関町大字関外目１４８３</t>
  </si>
  <si>
    <t>熊本県荒尾市大島103－2グリーンビル1F</t>
  </si>
  <si>
    <t>熊本県荒尾市緑ケ丘5丁目1－9</t>
  </si>
  <si>
    <t>熊本県荒尾市宮内２０８番地１</t>
  </si>
  <si>
    <t>熊本県荒尾市万田字陣内６６０－４</t>
  </si>
  <si>
    <t>荒尾市宮内出目３３２－１</t>
  </si>
  <si>
    <t>熊本県荒尾市一部１４０９－１</t>
  </si>
  <si>
    <t>荒尾市大島１０３－２</t>
  </si>
  <si>
    <t>熊本県荒尾市上井手２１３</t>
  </si>
  <si>
    <t>熊本県玉名郡長洲町清源寺字塘下３８６</t>
  </si>
  <si>
    <t>熊本県玉名市岩崎９６４岩崎ビル１階２号</t>
  </si>
  <si>
    <t>熊本県荒尾市荒尾3413－4</t>
  </si>
  <si>
    <t>熊本県荒尾市水野１８４２</t>
  </si>
  <si>
    <t>熊本県玉名市高瀬４５９</t>
  </si>
  <si>
    <t>玉名市富尾８８８</t>
  </si>
  <si>
    <t>玉名市北牟田５９５番地７４</t>
  </si>
  <si>
    <t>玉名市横島町横島１５９７－５</t>
  </si>
  <si>
    <t>玉名市岱明町下前原字石町508番地</t>
  </si>
  <si>
    <t>玉名市繁根木１７０－２</t>
  </si>
  <si>
    <t>玉名郡長洲町大字長洲字内牟田４３３－１</t>
  </si>
  <si>
    <t>熊本８８０　あ　２３８４</t>
  </si>
  <si>
    <t>玉名郡玉東町稲佐２７１－２</t>
  </si>
  <si>
    <t>玉名郡長洲町大字長洲２９３４番地２</t>
  </si>
  <si>
    <t>荒尾市宮内８２７－２</t>
  </si>
  <si>
    <t>玉名市築地４３－１（Aマート荒木内）</t>
  </si>
  <si>
    <t>熊本県玉名市築地８２１－１</t>
  </si>
  <si>
    <t>熊本県玉名市山田字高岡２０５０－１</t>
  </si>
  <si>
    <t>熊本県玉名市山田１３１９－１</t>
  </si>
  <si>
    <t>玉名市天水町小天北横内６２１６</t>
  </si>
  <si>
    <t>玉名郡玉東町原倉１２６７</t>
  </si>
  <si>
    <t>熊本県玉名郡玉東町稲佐３２７－４</t>
  </si>
  <si>
    <t>熊本県玉名郡和水町前原４４７－１</t>
  </si>
  <si>
    <t>熊本県荒尾市増永１７２８</t>
  </si>
  <si>
    <t>熊本県荒尾市万田７７０</t>
  </si>
  <si>
    <t>荒尾市八幡台2丁目－６－２３</t>
  </si>
  <si>
    <t>荒尾市蔵満２５４</t>
  </si>
  <si>
    <t>熊本県玉名市岱明町西照寺７６２</t>
  </si>
  <si>
    <t>荒尾市下井手字深瀬１８１</t>
  </si>
  <si>
    <t>熊本県玉名郡和水町江田４５５番地</t>
  </si>
  <si>
    <t>熊本県玉名市岩崎４６５－４</t>
  </si>
  <si>
    <t>熊本　４８４　あ　２５－２５</t>
  </si>
  <si>
    <t>熊本県玉名市下８６３</t>
  </si>
  <si>
    <t>なにわ　４８０　ち　６２６２</t>
  </si>
  <si>
    <t>荒尾市本井手１５６２－４</t>
  </si>
  <si>
    <t>荒尾市本井手字大谷１５７４－４３</t>
  </si>
  <si>
    <t>熊本県玉名市立願寺５５５－１マルヨビル　２F</t>
  </si>
  <si>
    <t>熊本県玉名郡南関町関外目６２１－１</t>
  </si>
  <si>
    <t>玉名市中１１９０－１</t>
  </si>
  <si>
    <t>荒尾市荒尾４１８６－２３</t>
  </si>
  <si>
    <t>荒尾市増永１７８－１</t>
  </si>
  <si>
    <t>玉名市中４８－７</t>
  </si>
  <si>
    <t>荒尾市下井手１６１６グリーンランド内</t>
  </si>
  <si>
    <t>荒尾市荒尾４１８６－１５</t>
  </si>
  <si>
    <t>荒尾市増永２６２０</t>
  </si>
  <si>
    <t>玉名市中１９３２－２矢澤ビル２F</t>
  </si>
  <si>
    <t>玉名郡南関町大字関外目字東谷２９３－２</t>
  </si>
  <si>
    <t>荒尾市菰屋１８０１－３４</t>
  </si>
  <si>
    <t>玉名市岱明町野口２０７－２</t>
  </si>
  <si>
    <t>玉名郡南関町大字下坂下１６４５－１</t>
  </si>
  <si>
    <t>玉名郡南関町関町４５１番地１</t>
  </si>
  <si>
    <t>玉名市三ツ川３０５４－１</t>
  </si>
  <si>
    <t>玉名市岱明町古閑１９４－１</t>
  </si>
  <si>
    <t>玉名市繁根木１８１番地　MKビル２階</t>
  </si>
  <si>
    <t>玉名市岩崎６３１の３</t>
  </si>
  <si>
    <t>玉名市築地３４９</t>
  </si>
  <si>
    <t>玉名市高瀬468番地</t>
  </si>
  <si>
    <t>玉名市岩崎４８８番地１</t>
  </si>
  <si>
    <t>熊本県玉名市永徳寺５４３</t>
  </si>
  <si>
    <t>玉名市永徳寺５４３</t>
  </si>
  <si>
    <t>玉名市岩崎３８０</t>
  </si>
  <si>
    <t>玉名市大字中字平畑１８２９－５マルヨビル１F</t>
  </si>
  <si>
    <t>玉名市岩崎灰島６０</t>
  </si>
  <si>
    <t>玉名市立願寺５５８番地７</t>
  </si>
  <si>
    <t>玉名市山田１９５４－１</t>
  </si>
  <si>
    <t>玉名市岱明町鍋２３２０番５６地先</t>
  </si>
  <si>
    <t>玉名市岱明町上１７２－２</t>
  </si>
  <si>
    <t>玉名郡和水町用木２１９１－１</t>
  </si>
  <si>
    <t>玉名郡南関町豊永４８９７－１１</t>
  </si>
  <si>
    <t>玉名郡南関町関町１４７９ビッグオーク内</t>
  </si>
  <si>
    <t>荒尾市増永７０８－２</t>
  </si>
  <si>
    <t>荒尾市本井手１６１６グリーンランド内</t>
  </si>
  <si>
    <t>福岡８３０　た　１１－１３（熊本県内一円）</t>
  </si>
  <si>
    <t>玉名郡南関町相谷１０５６－１</t>
  </si>
  <si>
    <t>荒尾市緑ヶ丘１－１</t>
  </si>
  <si>
    <t>熊本県荒尾市万田７６８－３</t>
  </si>
  <si>
    <t>熊本県荒尾市増永１５５４荒尾中央病院内</t>
  </si>
  <si>
    <t>熊本県荒尾市蔵満字東大清水２０８９－３２</t>
  </si>
  <si>
    <t>玉名郡長洲町大字長洲2720番地</t>
  </si>
  <si>
    <t>船舶有明みらい内</t>
  </si>
  <si>
    <t>玉名郡長洲町大字長洲285番地１</t>
  </si>
  <si>
    <t>玉名郡和水町大田黒７８８</t>
  </si>
  <si>
    <t>玉名郡和水町大田黒２８１－１</t>
  </si>
  <si>
    <t>玉名郡和水町江田４６０</t>
  </si>
  <si>
    <t>玉名市中１９６２－４</t>
  </si>
  <si>
    <t>玉名郡玉東町大字二俣字前田３－１番地</t>
  </si>
  <si>
    <t>荒尾市荒尾２６２０－１</t>
  </si>
  <si>
    <t>福岡８００　せ　５５８７（熊本県内一円）</t>
  </si>
  <si>
    <t>荒尾市荒尾１９０５－１</t>
  </si>
  <si>
    <t>玉名郡南関町長山１４０９</t>
  </si>
  <si>
    <t>玉名郡和水町江田江光寺２７９１－２</t>
  </si>
  <si>
    <t>玉名市亀甲４７－１</t>
  </si>
  <si>
    <t>玉名市繁根木１６０－７</t>
  </si>
  <si>
    <t>荒尾市川登２１３５－８９</t>
  </si>
  <si>
    <t>玉名市伊倉北方８００</t>
  </si>
  <si>
    <t>玉名郡長洲町清源寺字前浜３０３２</t>
  </si>
  <si>
    <t>玉名市天水町部田見１２１４－１５</t>
  </si>
  <si>
    <t>玉名郡南関町下坂下四反田１５５９－３</t>
  </si>
  <si>
    <t>玉名郡南関町下坂下三反田１６３５－１</t>
  </si>
  <si>
    <t>玉名郡長洲町大字有明１</t>
  </si>
  <si>
    <t>玉名郡長洲町有明１</t>
  </si>
  <si>
    <t>荒尾市本井手１５７４－５４</t>
  </si>
  <si>
    <t>玉名市天水町部田見２７８１－１</t>
  </si>
  <si>
    <t>玉名郡南関町関町４１９－１</t>
  </si>
  <si>
    <t>荒尾市下井手１６１６番地６７</t>
  </si>
  <si>
    <t>荒尾市上井手１０４</t>
  </si>
  <si>
    <t>荒尾市本井手字大谷１５７４番４３</t>
  </si>
  <si>
    <t>玉名郡南関町関村１５５６　セキアヒルズ</t>
  </si>
  <si>
    <t>玉名市繁根木２２７－３</t>
  </si>
  <si>
    <t>玉名市築地２１６</t>
  </si>
  <si>
    <t>荒尾市上井手１０６－１</t>
  </si>
  <si>
    <t>船舶サンライズ号内（玉名郡長洲町長洲２１６８－２５）</t>
  </si>
  <si>
    <t>玉名市岱明町西照寺６６７</t>
  </si>
  <si>
    <t>玉名市立願寺３０８－１　１F</t>
  </si>
  <si>
    <t>玉名郡南関町下坂下１２７－１</t>
  </si>
  <si>
    <t>玉名市岩崎６０</t>
  </si>
  <si>
    <t>荒尾市原万田９６－６</t>
  </si>
  <si>
    <t>玉名郡玉東町稲佐１５４番地１</t>
  </si>
  <si>
    <t>玉名市北牟田２６９－１０</t>
  </si>
  <si>
    <t>熊本県玉名市立願寺５０－１</t>
  </si>
  <si>
    <t>玉名市立願寺５５６－１</t>
  </si>
  <si>
    <t>玉名市大浜町３３６２</t>
  </si>
  <si>
    <t>玉名市立願寺４３８</t>
  </si>
  <si>
    <t>玉名市岩崎３９１－５</t>
  </si>
  <si>
    <t>玉名市高瀬３０１番地</t>
  </si>
  <si>
    <t>玉名市中１０２７－７　２Ｆ</t>
  </si>
  <si>
    <t>熊本県玉名市岩崎３９０</t>
  </si>
  <si>
    <t>玉名市岱明町大字山下字清水尾１０９９－５</t>
  </si>
  <si>
    <t>玉名市岱明町鍋３１８８</t>
  </si>
  <si>
    <t>玉名市横島町横島１７０５番地１</t>
  </si>
  <si>
    <t>玉名市天水町小天５１１番１</t>
  </si>
  <si>
    <t>熊本県玉名郡和水町江田４４７－１</t>
  </si>
  <si>
    <t>玉名郡和水町江田４４７－１</t>
  </si>
  <si>
    <t>玉名郡和水町江田４０４０</t>
  </si>
  <si>
    <t>玉名郡和水町板楠２４８０－２</t>
  </si>
  <si>
    <t>玉名郡和水町大田黒字松ヶ本２８４</t>
  </si>
  <si>
    <t>玉名郡南関町関村1556番地</t>
  </si>
  <si>
    <t>玉名郡南関町関村１５５６</t>
  </si>
  <si>
    <t>玉名郡南関町宮尾３５７－９２</t>
  </si>
  <si>
    <t>荒尾市金山１２０２－１３</t>
  </si>
  <si>
    <t>荒尾市八幡台２丁目６番１号</t>
  </si>
  <si>
    <t>荒尾市万田２４</t>
  </si>
  <si>
    <t>荒尾市府本８８６－２</t>
  </si>
  <si>
    <t>玉名郡長洲町清源寺塘添３２７４－７</t>
  </si>
  <si>
    <t>玉名郡長洲町長洲１４０８－３</t>
  </si>
  <si>
    <t>玉名郡長洲町長洲字上外濱２９１７</t>
  </si>
  <si>
    <t>熊本５８０さ６７２６</t>
  </si>
  <si>
    <t>熊本８８０　あ　１５２８</t>
  </si>
  <si>
    <t>荒尾市緑ケ丘1丁目1番1号</t>
  </si>
  <si>
    <t>玉名市大倉４３６</t>
  </si>
  <si>
    <t>荒尾市原万田858番地２</t>
  </si>
  <si>
    <t>玉名市立願寺７９４－５</t>
  </si>
  <si>
    <t>荒尾市大島２－２</t>
  </si>
  <si>
    <t>玉名郡和水町高野１０８０</t>
  </si>
  <si>
    <t>玉名郡和水町前原２３５番地</t>
  </si>
  <si>
    <t>玉名市築地２１６　魚市場内</t>
  </si>
  <si>
    <t>荒尾市万田１４７１－１</t>
  </si>
  <si>
    <t>荒尾市野原２０７番地１０</t>
  </si>
  <si>
    <t>玉名市天水町立花１９７７－１</t>
  </si>
  <si>
    <t>玉名郡南関町関町１４６３</t>
  </si>
  <si>
    <t>玉名市立願寺５７２－１０　１Ｆ</t>
  </si>
  <si>
    <t>玉名市大浜町３６２７－２</t>
  </si>
  <si>
    <t>なにわ　４８０　せ　３９３７</t>
  </si>
  <si>
    <t>熊本　８８０　あ　２５０７</t>
  </si>
  <si>
    <t>荒尾市四ツ山町３－２－１１</t>
  </si>
  <si>
    <t>荒尾市高浜字海老ヶ浦９３３－５</t>
  </si>
  <si>
    <t>玉名郡長洲町大字清源寺字遠見下３１９３番</t>
  </si>
  <si>
    <t>荒尾市平山１６６８番地１</t>
  </si>
  <si>
    <t>熊本　８８３　あ　２５１</t>
  </si>
  <si>
    <t>玉名市横島町横島１７１６</t>
  </si>
  <si>
    <t>玉名市横島町横島１７１６番地</t>
  </si>
  <si>
    <t>荒尾市荒尾２６００</t>
  </si>
  <si>
    <t>荒尾市原万田字辻１６９番地２２</t>
  </si>
  <si>
    <t>玉名市岩崎１００４－１（玉名地域振興局１F)</t>
  </si>
  <si>
    <t>玉名郡和水町江田４０１８－１</t>
  </si>
  <si>
    <t>荒尾市川登１５８８－２８</t>
  </si>
  <si>
    <t>荒尾市川登１８６７番地８　高尾ビル　１階</t>
  </si>
  <si>
    <t>熊本　４８０　つ　４２７５</t>
  </si>
  <si>
    <t>玉名郡南関町四ツ原１２８０</t>
  </si>
  <si>
    <t>荒尾市原万田８１３番地１</t>
  </si>
  <si>
    <t>玉名市岱明町上鍋８９－１</t>
  </si>
  <si>
    <t>荒尾市大正町１－１－７</t>
  </si>
  <si>
    <t>荒尾市川登字辰崩１８６７番２</t>
  </si>
  <si>
    <t>玉名市中１７４３－３</t>
  </si>
  <si>
    <t>玉名市繁根木１７０－１　ハマダビル２F</t>
  </si>
  <si>
    <t>玉名市立願寺５５２－１　Ｋビル２F</t>
  </si>
  <si>
    <t>玉名市高瀬４８４やましょうビル１F</t>
  </si>
  <si>
    <t>玉名市中１９０８－１６　マルヨビル１F</t>
  </si>
  <si>
    <t>玉名市立願寺３１４－１スペース２０１４</t>
  </si>
  <si>
    <t>玉名市立願寺１２２４－３</t>
  </si>
  <si>
    <t>玉名市繁根木１３－１</t>
  </si>
  <si>
    <t>玉名市繁根木２５８</t>
  </si>
  <si>
    <t>玉名市川島７２７－２</t>
  </si>
  <si>
    <t>玉名市大浜町９４１</t>
  </si>
  <si>
    <t>玉名市高瀬４７３</t>
  </si>
  <si>
    <t>玉名市立願寺５－２</t>
  </si>
  <si>
    <t>玉名市亀甲７８</t>
  </si>
  <si>
    <t>玉名市中１８１０－３</t>
  </si>
  <si>
    <t>玉名市岩崎４８４</t>
  </si>
  <si>
    <t>玉名市岩崎１１７６－５</t>
  </si>
  <si>
    <t>玉名市岱明町西照寺７０７</t>
  </si>
  <si>
    <t>玉名市岱明町野口３３－１</t>
  </si>
  <si>
    <t>玉名市岱明町野口１１５４－３</t>
  </si>
  <si>
    <t>玉名市岱明町野口１０４６</t>
  </si>
  <si>
    <t>玉名市岱明町高道字七ノ割２１９９－１</t>
  </si>
  <si>
    <t>玉名市天水町立花１８９４－３</t>
  </si>
  <si>
    <t>玉名市天水町部田見２８５０－１</t>
  </si>
  <si>
    <t>玉名市天水町小天７４８</t>
  </si>
  <si>
    <t>玉名郡和水町高野１０８０番地パナソニックプレシジョンデバイス株式会社内</t>
  </si>
  <si>
    <t>玉名郡和水町大田黒７６８－１</t>
  </si>
  <si>
    <t>玉名郡和水町大田黒７８９番地</t>
  </si>
  <si>
    <t>玉名郡和水町中十町４５９</t>
  </si>
  <si>
    <t>玉名郡和水町和仁５６１－３</t>
  </si>
  <si>
    <t>玉名郡南関町関東８３８－４</t>
  </si>
  <si>
    <t>玉名郡南関町大字小原２２６８</t>
  </si>
  <si>
    <t>玉名郡南関町相谷２１１２</t>
  </si>
  <si>
    <t>玉名郡南関町長山３４３－１</t>
  </si>
  <si>
    <t>玉名市田崎４７８ー１</t>
  </si>
  <si>
    <t>玉名市岱明町三崎４３６－１</t>
  </si>
  <si>
    <t>荒尾市下井手１６１６－６７グリーンスマイル壱番館</t>
  </si>
  <si>
    <t>荒尾市下井手藤牧１６１６－６７</t>
  </si>
  <si>
    <t>荒尾市上井手下栗山８５８</t>
  </si>
  <si>
    <t>荒尾市原万田字八反田６３０－１</t>
  </si>
  <si>
    <t>荒尾市万田７００－１</t>
  </si>
  <si>
    <t>荒尾市東屋形二丁目３－１</t>
  </si>
  <si>
    <t>荒尾市荒尾字上西田８０７番１</t>
  </si>
  <si>
    <t>荒尾市本井手五路ヶ辻１５６１－５</t>
  </si>
  <si>
    <t>荒尾市荒尾１２４－２</t>
  </si>
  <si>
    <t>荒尾市緑ケ丘五丁目２－７</t>
  </si>
  <si>
    <t>荒尾市高浜字前１８２５－５１</t>
  </si>
  <si>
    <t>荒尾市荒尾字上府本道4186－138</t>
  </si>
  <si>
    <t>玉名郡長洲町長洲字二ノ割２７２６の１</t>
  </si>
  <si>
    <t>玉名郡長洲町宮野２１１－３</t>
  </si>
  <si>
    <t>玉名郡長洲町長洲９２４</t>
  </si>
  <si>
    <t>玉名郡長洲町長洲２５７３－４０</t>
  </si>
  <si>
    <t>玉名郡長洲町大字長洲字新港３３１８－３５</t>
  </si>
  <si>
    <t>玉名郡長洲町高浜堀崎１４７９－１</t>
  </si>
  <si>
    <t>玉名郡長洲町清源寺塘下４１８－１</t>
  </si>
  <si>
    <t>荒尾市本井手字大谷１５７４</t>
  </si>
  <si>
    <t>玉名市滑石２６４０</t>
  </si>
  <si>
    <t>玉名市寺田３９３－５</t>
  </si>
  <si>
    <t>荒尾市平山１３７０－３</t>
  </si>
  <si>
    <t>玉名郡南関町豊永３１２３－２</t>
  </si>
  <si>
    <t>玉名郡南関町小原１８９０－１</t>
  </si>
  <si>
    <t>玉名市立願寺東段６５６－１</t>
  </si>
  <si>
    <t>玉名郡南関町豊永３９６９</t>
  </si>
  <si>
    <t>玉名郡南関町大字関町４１９－１</t>
  </si>
  <si>
    <t>玉名市中１８２３－１</t>
  </si>
  <si>
    <t>玉名市岱明町西照寺７０７番地</t>
  </si>
  <si>
    <t>玉名市中尾３３０－１</t>
  </si>
  <si>
    <t>玉名郡玉東町木葉８７５</t>
  </si>
  <si>
    <t>荒尾市本井手１５１８番地１</t>
  </si>
  <si>
    <t>荒尾市緑ケ丘五丁目２－８</t>
  </si>
  <si>
    <t>玉名郡南関町大字関東８８０番地１</t>
  </si>
  <si>
    <t>久留米　８３０　つ　２３（熊本県内一円）</t>
  </si>
  <si>
    <t>玉名郡和水町江田４１７２－１</t>
  </si>
  <si>
    <t>玉名郡和水町板楠８番２</t>
  </si>
  <si>
    <t>玉名市伊倉北方字前田１９３－１</t>
  </si>
  <si>
    <t>荒尾市荒尾２０６４－１</t>
  </si>
  <si>
    <t>荒尾市宮内４７８番地８</t>
  </si>
  <si>
    <t>玉名市伊倉北方２７２</t>
  </si>
  <si>
    <t>玉名市伊倉北方４１５－１</t>
  </si>
  <si>
    <t>玉名市中１９１９－１</t>
  </si>
  <si>
    <t>玉名市河崎字高津原１－１</t>
  </si>
  <si>
    <t>玉名市繁根木１４３</t>
  </si>
  <si>
    <t>玉名市立願寺５０－１</t>
  </si>
  <si>
    <t>玉名市山田２１３７－１</t>
  </si>
  <si>
    <t>荒尾市蔵満字東大清水２０９３ー１３</t>
  </si>
  <si>
    <t>荒尾市蔵満字東大清水２０９３－１３</t>
  </si>
  <si>
    <t>船舶　みらい号内（玉名郡長洲町長洲２１６８－２５）</t>
  </si>
  <si>
    <t>玉名市小浜２２０</t>
  </si>
  <si>
    <t>玉名市河崎６００番地</t>
  </si>
  <si>
    <t>玉名市大倉１５８２</t>
  </si>
  <si>
    <t>玉名市伊倉南方１６８－１</t>
  </si>
  <si>
    <t>玉名市滑石２７０８</t>
  </si>
  <si>
    <t>玉名市亀甲字前田８９－１</t>
  </si>
  <si>
    <t>玉名市繁根木１４８－３</t>
  </si>
  <si>
    <t>玉名市中１８２８－１</t>
  </si>
  <si>
    <t>玉名市立願寺５７２　１F</t>
  </si>
  <si>
    <t>玉名市高瀬４０２－２</t>
  </si>
  <si>
    <t>玉名市岩崎９７５</t>
  </si>
  <si>
    <t>玉名市宮原６３５</t>
  </si>
  <si>
    <t>玉名市高瀬４４４－１</t>
  </si>
  <si>
    <t>玉名市繁根木１８９</t>
  </si>
  <si>
    <t>玉名市山部田４０１の４番地</t>
  </si>
  <si>
    <t>玉名市中３５－７</t>
  </si>
  <si>
    <t>玉名市繁根木２５５</t>
  </si>
  <si>
    <t>玉名市三ツ川１０２４－２</t>
  </si>
  <si>
    <t>玉名市岱明町高道１１４８－３</t>
  </si>
  <si>
    <t>玉名市天水町部田見２２６５－１</t>
  </si>
  <si>
    <t>玉名市天水町小天６６２５</t>
  </si>
  <si>
    <t>玉名市天水町小天１１３９</t>
  </si>
  <si>
    <t>玉名郡玉東町大字木葉６１３－４</t>
  </si>
  <si>
    <t>玉名郡玉東町木葉１１２３－１</t>
  </si>
  <si>
    <t>玉名郡和水町江田４１７２番地１</t>
  </si>
  <si>
    <t>玉名郡和水町江栗１０２</t>
  </si>
  <si>
    <t>玉名郡和水町江田３８９８－１</t>
  </si>
  <si>
    <t>玉名郡和水町大田黒２８４</t>
  </si>
  <si>
    <t>玉名郡和水町津田１１６２番地</t>
  </si>
  <si>
    <t>玉名郡和水町西吉地２４６６</t>
  </si>
  <si>
    <t>玉名郡南関町関村１５５６番地</t>
  </si>
  <si>
    <t>玉名郡南関町関町１４７９</t>
  </si>
  <si>
    <t>玉名郡南関町小原１９２７ー１</t>
  </si>
  <si>
    <t>荒尾市下井手１６１６　グリ－ンランド内</t>
  </si>
  <si>
    <t>荒尾市四ツ山町二丁目１１－４</t>
  </si>
  <si>
    <t>荒尾市原万田７００－１有明プラザ内</t>
  </si>
  <si>
    <t>荒尾市増永１８５０番地</t>
  </si>
  <si>
    <t>荒尾市蔵満６６２－１</t>
  </si>
  <si>
    <t>荒尾市宮内８４４－１</t>
  </si>
  <si>
    <t>荒尾市川登２０６０の２０</t>
  </si>
  <si>
    <t>荒尾市水野７８３</t>
  </si>
  <si>
    <t>荒尾市蔵満２０８９ー３２</t>
  </si>
  <si>
    <t>荒尾市万田字境崎１５８８－４</t>
  </si>
  <si>
    <t>玉名郡長洲町長洲８３３番地の１の１</t>
  </si>
  <si>
    <t>玉名郡長洲町大字上沖洲８９４－４</t>
  </si>
  <si>
    <t>玉名郡長洲町名石浜２５</t>
  </si>
  <si>
    <t>玉名郡長洲町長洲１６５５</t>
  </si>
  <si>
    <t>玉名郡長洲町腹赤１２５３</t>
  </si>
  <si>
    <t>玉名郡長洲町梅田２８２</t>
  </si>
  <si>
    <t>熊本５３０　つ　２２２０（熊本県内一円）</t>
  </si>
  <si>
    <t>荒尾市水野１５３４－１</t>
  </si>
  <si>
    <t>玉名市天水町小天６９６１</t>
  </si>
  <si>
    <t>荒尾市上平山字小福毛１００７</t>
  </si>
  <si>
    <t>荒尾市四ツ山町三丁目５－２</t>
  </si>
  <si>
    <t>玉名郡南関町下坂下４７３７</t>
  </si>
  <si>
    <t>玉名郡玉東町木葉４２</t>
  </si>
  <si>
    <t>玉名郡南関町大字下坂下１０８７－１</t>
  </si>
  <si>
    <t>玉名市横島町横島３３８４</t>
  </si>
  <si>
    <t>玉名郡和水町前原３００－１</t>
  </si>
  <si>
    <t>久留米　４８３　て　１７１７（熊本県内一円）</t>
  </si>
  <si>
    <t>玉名郡玉東町大字木葉６００番地１の２</t>
  </si>
  <si>
    <t>荒尾市原万田８３９－１４</t>
  </si>
  <si>
    <t>玉名市山田字高岡２０６１－１</t>
  </si>
  <si>
    <t>熊本県玉名市中1686－3</t>
  </si>
  <si>
    <t>荒尾市原万田４９７－１</t>
  </si>
  <si>
    <t>玉名郡和水町西吉地２２２６番地２</t>
  </si>
  <si>
    <t>玉名郡南関町小原１８７８－１</t>
  </si>
  <si>
    <t>久留米　８００　す　１７２８</t>
  </si>
  <si>
    <t>荒尾市万田字陣内６６０－１</t>
  </si>
  <si>
    <t>玉名市中３５－３</t>
  </si>
  <si>
    <t>玉名郡長洲町大字長洲字上外濱２９２７番地２</t>
  </si>
  <si>
    <t>玉名市岱明町下前原４９－１</t>
  </si>
  <si>
    <t>玉名市天水町小天７５３９－１</t>
  </si>
  <si>
    <t>玉名市築地久保田２２３</t>
  </si>
  <si>
    <t>熊本県玉名市中１１２８</t>
  </si>
  <si>
    <t>熊本県玉名市中１７９８</t>
  </si>
  <si>
    <t>熊本県玉名市三ツ川５８２－１他２筆</t>
  </si>
  <si>
    <t>熊本県玉名市大浜安甲尻３１４６</t>
  </si>
  <si>
    <t>熊本県玉名市亀甲１７３－６</t>
  </si>
  <si>
    <t>玉名市山田字高岡２１３６－１</t>
  </si>
  <si>
    <t>玉名市六田５番地</t>
  </si>
  <si>
    <t>熊本県玉名市岩崎７１ー１</t>
  </si>
  <si>
    <t>熊本県玉名市片諏訪字雲取川２７５</t>
  </si>
  <si>
    <t>熊本県玉名郡長洲町腹赤字部反田１５－１</t>
  </si>
  <si>
    <t>玉名市伊倉南方字土器９９３－１</t>
  </si>
  <si>
    <t>熊本県玉名市中１８５３玉名高校内</t>
  </si>
  <si>
    <t>玉名市高瀬３９５－２８</t>
  </si>
  <si>
    <t>熊本県玉名市岩崎６０</t>
  </si>
  <si>
    <t>熊本県玉名市伊倉南方１２２７</t>
  </si>
  <si>
    <t>玉名市中７７－４－２（清田店舗）１階</t>
  </si>
  <si>
    <t>熊本県玉名市高瀬５０１</t>
  </si>
  <si>
    <t>熊本県玉名市高瀬２５５－２</t>
  </si>
  <si>
    <t>玉名市河崎８２９</t>
  </si>
  <si>
    <t>玉名市築地４７７</t>
  </si>
  <si>
    <t>熊本県玉名市岱明町野口５１５－１</t>
  </si>
  <si>
    <t>熊本県玉名市岱明町中土７４６</t>
  </si>
  <si>
    <t>熊本県玉名市岱明町開田４１６－２</t>
  </si>
  <si>
    <t>熊本県玉名市天水町小天８２７７</t>
  </si>
  <si>
    <t>玉名郡玉東町大字木葉３７２</t>
  </si>
  <si>
    <t>熊本県玉名郡玉東町二俣３－１</t>
  </si>
  <si>
    <t>熊本県玉名郡和水町原口７４１－１</t>
  </si>
  <si>
    <t>熊本県玉名郡和水町和仁３７</t>
  </si>
  <si>
    <t>熊本県玉名郡和水町上板楠２１９１</t>
  </si>
  <si>
    <t>熊本県玉名郡和水町津田１２６５</t>
  </si>
  <si>
    <t>玉名郡和水町東吉地３８２</t>
  </si>
  <si>
    <t>熊本県玉名郡南関町豊永３９６９</t>
  </si>
  <si>
    <t>熊本県玉名郡南関町上坂下７９０番地</t>
  </si>
  <si>
    <t>熊本県玉名郡南関町関外目１５２３</t>
  </si>
  <si>
    <t>熊本県玉名郡南関町上長田６６４－１</t>
  </si>
  <si>
    <t>荒尾市荒尾１３６０番地１</t>
  </si>
  <si>
    <t>熊本県荒尾市宮内１１０７－３</t>
  </si>
  <si>
    <t>荒尾市大島字松原１－１</t>
  </si>
  <si>
    <t>熊本県荒尾市荒尾849番地</t>
  </si>
  <si>
    <t>熊本県荒尾市下井手１６１６グリ－ンランド内</t>
  </si>
  <si>
    <t>熊本県荒尾市下井手藤牧１６１６グリーンランド内</t>
  </si>
  <si>
    <t>荒尾市荒尾８３６－２</t>
  </si>
  <si>
    <t>荒尾市本井手428番地</t>
  </si>
  <si>
    <t>荒尾市荒尾８８３－４</t>
  </si>
  <si>
    <t>熊本県荒尾市一部牟田９９６－２</t>
  </si>
  <si>
    <t>荒尾市本井手１５６２－４寶正ビル１Ｆ</t>
  </si>
  <si>
    <t>熊本県荒尾市蔵満字禅明５６４－７</t>
  </si>
  <si>
    <t>熊本県荒尾市本井手野中１４４５</t>
  </si>
  <si>
    <t>熊本県荒尾市上井手２３０</t>
  </si>
  <si>
    <t>荒尾市八幡台３丁目３－１</t>
  </si>
  <si>
    <t>荒尾市牛水１９７７番地</t>
  </si>
  <si>
    <t>荒尾市東屋形三丁目２－１３</t>
  </si>
  <si>
    <t>熊本県玉名郡長洲町大字長洲２１６８番地の２５</t>
  </si>
  <si>
    <t>船舶有明きぼう内</t>
  </si>
  <si>
    <t>熊本県玉名郡長洲町大字清源寺２６４４</t>
  </si>
  <si>
    <t>熊本県玉名郡長洲町清源寺３０３９－１</t>
  </si>
  <si>
    <t>熊本県玉名郡長洲町梅田７７５－５</t>
  </si>
  <si>
    <t>熊本県玉名郡長洲町長洲２７２２－２</t>
  </si>
  <si>
    <t>熊本県玉名郡南関町肥猪４０００－１（２F自販機コーナー）</t>
  </si>
  <si>
    <t>熊本県玉名市中１９３５－１山田新建材ビル１Ｆ</t>
  </si>
  <si>
    <t>熊本県玉名市岱明町西照寺６７０</t>
  </si>
  <si>
    <t>荒尾市本井手長谷１５１８－１</t>
  </si>
  <si>
    <t>玉名市繁根木３１６－１</t>
  </si>
  <si>
    <t>玉名市築地３０１</t>
  </si>
  <si>
    <t>玉名市岩崎１０６１</t>
  </si>
  <si>
    <t>玉名市岱明町中土９４４番地</t>
  </si>
  <si>
    <t>玉名市繁根木１８１　MKビル２F</t>
  </si>
  <si>
    <t>長崎 １００ さ ７９２８</t>
  </si>
  <si>
    <t>玉名市下８７５番地１</t>
  </si>
  <si>
    <t>玉名市高瀬１５８－２</t>
  </si>
  <si>
    <t>荒尾市西原町二丁目１－２</t>
  </si>
  <si>
    <t>玉名郡長洲町清源寺１７３５</t>
  </si>
  <si>
    <t>玉名郡和水町前原雀迫２５４番</t>
  </si>
  <si>
    <t>荒尾市宮内１０９２－３５</t>
  </si>
  <si>
    <t>玉名市山田字高岡原２０１３－１</t>
  </si>
  <si>
    <t>玉名市横島町横島２２８６－４</t>
  </si>
  <si>
    <t>玉名市寺田字大堂１６－１</t>
  </si>
  <si>
    <t>荒尾市原万田８１０－１</t>
  </si>
  <si>
    <t>荒尾市東屋形三丁目１－６</t>
  </si>
  <si>
    <t>玉名郡玉東町木葉６０３－３</t>
  </si>
  <si>
    <t>熊本県玉名市伊倉北方２６５城ケ崎病院１階</t>
  </si>
  <si>
    <t>熊本県玉名市高瀬５５０　肥後銀行玉名支店内２F</t>
  </si>
  <si>
    <t>熊本県玉名市片諏訪雲取川２７５</t>
  </si>
  <si>
    <t>玉名市寺田２１５－１</t>
  </si>
  <si>
    <t>熊本県玉名市繁根木１７０－１</t>
  </si>
  <si>
    <t>熊本県玉名市秋丸２４４</t>
  </si>
  <si>
    <t>熊本県玉名市中１７０３</t>
  </si>
  <si>
    <t>熊本県玉名市高瀬４９６</t>
  </si>
  <si>
    <t>熊本県玉名市立願寺５６５番地８高木ビル１階</t>
  </si>
  <si>
    <t>玉名市玉名３７６４－１</t>
  </si>
  <si>
    <t>玉名市中字寺畑１６８０－１</t>
  </si>
  <si>
    <t>熊本県玉名市山田平原９１５</t>
  </si>
  <si>
    <t>熊本県玉名市大倉５０５－５</t>
  </si>
  <si>
    <t>熊本県玉名市高瀬８４</t>
  </si>
  <si>
    <t>熊本県玉名市宮原６４３－２</t>
  </si>
  <si>
    <t>玉名郡長洲町宮野３４０－１</t>
  </si>
  <si>
    <t>熊本県玉名市六田２０－１</t>
  </si>
  <si>
    <t>玉名市石貫字上小畑４２１９－１</t>
  </si>
  <si>
    <t>玉名市亀甲字前田１１０番（カリーノ玉名内）</t>
  </si>
  <si>
    <t>玉名市六田１３－４</t>
  </si>
  <si>
    <t>熊本県玉名郡玉東町木葉６９４</t>
  </si>
  <si>
    <t>熊本県玉名市天水町小天浜天神７２３２</t>
  </si>
  <si>
    <t>熊本県玉名郡南関町関外目７８４－１</t>
  </si>
  <si>
    <t>玉名郡和水町江田２９１６</t>
  </si>
  <si>
    <t>熊本県玉名市天水町小天５６８４</t>
  </si>
  <si>
    <t>玉名郡和水町大田黒字梶原３１９１－１</t>
  </si>
  <si>
    <t>玉名郡南関町関村１２１５</t>
  </si>
  <si>
    <t>熊本県玉名郡南関町小原１４１８－１</t>
  </si>
  <si>
    <t>熊本県玉名郡和水町上和仁１４５</t>
  </si>
  <si>
    <t>熊本県玉名市横島町大字横島1705番地１</t>
  </si>
  <si>
    <t>熊本県玉名市岱明町扇崎７６２－１</t>
  </si>
  <si>
    <t>玉名郡南関町上坂下字八田１８３０－１</t>
  </si>
  <si>
    <t>玉名郡和水町江栗２２９７</t>
  </si>
  <si>
    <t>玉名郡南関町大字上坂下字井手３４７２－１</t>
  </si>
  <si>
    <t>荒尾市西原町一丁目２の１</t>
  </si>
  <si>
    <t>荒尾市東屋形４丁目１３番地１</t>
  </si>
  <si>
    <t>熊本県荒尾市野原１３ー１</t>
  </si>
  <si>
    <t>熊本県荒尾市金山１１６１</t>
  </si>
  <si>
    <t>熊本県荒尾市四ツ山町２丁目８番６号</t>
  </si>
  <si>
    <t>熊本県玉名郡長洲町長洲３３１９－１０</t>
  </si>
  <si>
    <t>熊本県荒尾市東屋形１丁目２－４</t>
  </si>
  <si>
    <t>熊本県玉名郡長洲町大字長洲１８２２</t>
  </si>
  <si>
    <t>熊本県荒尾市金山１９１３－１１</t>
  </si>
  <si>
    <t>熊本県荒尾市平山２２７０－１５</t>
  </si>
  <si>
    <t>熊本県荒尾市大島２の２</t>
  </si>
  <si>
    <t>熊本県玉名郡長洲町長洲８３３－１－１</t>
  </si>
  <si>
    <t>玉名郡長洲町清源寺外浜５１２</t>
  </si>
  <si>
    <t>玉名市伊倉南方２５５</t>
  </si>
  <si>
    <t>荒尾市蔵満２０６２－３</t>
  </si>
  <si>
    <t>荒尾市荒尾2036番地１</t>
  </si>
  <si>
    <t>玉名郡南関町大字下坂下字四反田1562-3</t>
  </si>
  <si>
    <t>玉名市天水町小天８１４０番1</t>
  </si>
  <si>
    <t>荒尾市大島町三丁目４３０－１</t>
  </si>
  <si>
    <t>玉名市岱明町高道６１８</t>
  </si>
  <si>
    <t>玉名市天水町部田見２３１０－２</t>
  </si>
  <si>
    <t>玉名郡長洲町長洲字一の割２６２１番</t>
  </si>
  <si>
    <t>荒尾市大字大島字松原５－２</t>
  </si>
  <si>
    <t>荒尾市川登１９２５－１</t>
  </si>
  <si>
    <t>玉名市六田１３番４</t>
  </si>
  <si>
    <t>玉名市岱明町庄山７３０</t>
  </si>
  <si>
    <t>玉名郡長洲町大字長洲８３３番地の１の１</t>
  </si>
  <si>
    <t>荒尾市緑ケ丘一丁目1番地１</t>
  </si>
  <si>
    <t>玉名郡玉東町上木葉４３－７</t>
  </si>
  <si>
    <t>玉名郡玉東町大字木葉６０３－５</t>
  </si>
  <si>
    <t>玉名市小浜２３３－１</t>
  </si>
  <si>
    <t>玉名郡南関町大字小原６７４番地の１</t>
  </si>
  <si>
    <t>玉名市大浜７２３</t>
  </si>
  <si>
    <t>荒尾市菰屋１７４２番地１</t>
  </si>
  <si>
    <t>玉名市大浜町３１８６－１</t>
  </si>
  <si>
    <t>玉名市亀甲３５－１</t>
  </si>
  <si>
    <t>熊本県内一円（福岡４８０く７８８９）</t>
  </si>
  <si>
    <t>玉名市中１９３９番地３</t>
  </si>
  <si>
    <t>荒尾市大正町一丁目１４０９－１</t>
  </si>
  <si>
    <t>玉名市築地字小岱１５１２－７７</t>
  </si>
  <si>
    <t>玉名市築地１５１２－７７</t>
  </si>
  <si>
    <t>玉名市下３７５４</t>
  </si>
  <si>
    <t>荒尾市荒尾４５４４－２５</t>
  </si>
  <si>
    <t>玉名市滑石１０９０</t>
  </si>
  <si>
    <t>玉名市立願寺３１５－１</t>
  </si>
  <si>
    <t>熊本県内一円(熊本８００せ３０７３）</t>
  </si>
  <si>
    <t>玉名市伊倉南方９４８－５</t>
  </si>
  <si>
    <t>玉名市三ツ川５３８番地</t>
  </si>
  <si>
    <t>玉名市山田２０３９－４</t>
  </si>
  <si>
    <t>荒尾市緑ケ丘二丁目３番地５</t>
  </si>
  <si>
    <t>荒尾市金山字丸山２００１番地</t>
  </si>
  <si>
    <t>熊本県玉名市繁根木２８３－４</t>
  </si>
  <si>
    <t>熊本県玉名市中１９４１－６</t>
  </si>
  <si>
    <t>荒尾市川登１８６７－１０</t>
  </si>
  <si>
    <t>熊本県玉名市伊倉南方１３６４</t>
  </si>
  <si>
    <t>玉名市繁根木２２５</t>
  </si>
  <si>
    <t>熊本県玉名市中１５４７</t>
  </si>
  <si>
    <t>熊本県玉名市築地１６０</t>
  </si>
  <si>
    <t>熊本県玉名市高瀬１７２</t>
  </si>
  <si>
    <t>玉名市亀甲字長畑１３４</t>
  </si>
  <si>
    <t>玉名市上小田１０６３</t>
  </si>
  <si>
    <t>熊本県玉名市岩崎１２－１</t>
  </si>
  <si>
    <t>玉名市三ツ川５３８</t>
  </si>
  <si>
    <t>玉名市中１８２４－５</t>
  </si>
  <si>
    <t>玉名市亀甲７９－６</t>
  </si>
  <si>
    <t>玉名市玉名４４－１</t>
  </si>
  <si>
    <t>熊本県玉名市繁根木２０１－２</t>
  </si>
  <si>
    <t>熊本県玉名市中２５－７</t>
  </si>
  <si>
    <t>玉名市高瀬４８４やましょうビル１Ｆ</t>
  </si>
  <si>
    <t>玉名市六田３９－１２</t>
  </si>
  <si>
    <t>玉名市亀甲134番</t>
  </si>
  <si>
    <t>玉名郡和水町瀬川２３０３</t>
  </si>
  <si>
    <t>玉名市横島町横島１７１６　Y.Box内</t>
  </si>
  <si>
    <t>玉名市天水町部田見築合２７３２</t>
  </si>
  <si>
    <t>玉名市横島町横島５８９４</t>
  </si>
  <si>
    <t>玉名市横島町横島１１３７８－１</t>
  </si>
  <si>
    <t>熊本県玉名市岱明町高道１４４２－１</t>
  </si>
  <si>
    <t>熊本県玉名市岱明町高道６１８</t>
  </si>
  <si>
    <t>熊本県玉名市天水町部田見１６３５‐１</t>
  </si>
  <si>
    <t>熊本県玉名郡玉東町木葉６０３‐３</t>
  </si>
  <si>
    <t>熊本県玉名郡和水町西吉地２６３０－１</t>
  </si>
  <si>
    <t>玉名市岱明町鍋７１－６</t>
  </si>
  <si>
    <t>熊本県玉名郡和水町西吉地２６２８‐１</t>
  </si>
  <si>
    <t>熊本県玉名市岱明町山下２１１－１</t>
  </si>
  <si>
    <t>玉名郡長洲町長洲３３３０－５</t>
  </si>
  <si>
    <t>熊本県荒尾市大島字松原５－２</t>
  </si>
  <si>
    <t>熊本県玉名郡南関町小原１８１５－２</t>
  </si>
  <si>
    <t>熊本県玉名郡南関町関町１４７９</t>
  </si>
  <si>
    <t>熊本県玉名郡南関町関町１５１７－２</t>
  </si>
  <si>
    <t>玉名市岱明町野口１０５２－１</t>
  </si>
  <si>
    <t>玉名郡和水町蜻浦４４０</t>
  </si>
  <si>
    <t>玉名郡和水町山十町１１０６番地</t>
  </si>
  <si>
    <t>熊本県玉名郡和水町上板楠９９３－２</t>
  </si>
  <si>
    <t>玉名郡長洲町長洲１４０８番地の３</t>
  </si>
  <si>
    <t>玉名市亀甲３４</t>
  </si>
  <si>
    <t>玉名郡和水町中十町５７２</t>
  </si>
  <si>
    <t>熊本県玉名市岱明町西照寺７９－１０７</t>
  </si>
  <si>
    <t>熊本県玉名郡南関町下坂下４７３７</t>
  </si>
  <si>
    <t>熊本県玉名市横島町横島４３３４</t>
  </si>
  <si>
    <t>熊本県玉名郡南関町関町堂園１４９８‐４</t>
  </si>
  <si>
    <t>熊本県玉名郡和水町東吉地５４０－３</t>
  </si>
  <si>
    <t>熊本県玉名郡和水町江田４０１４－７</t>
  </si>
  <si>
    <t>熊本県玉名郡南関町小原９２０ー１</t>
  </si>
  <si>
    <t>玉名郡玉東町木葉６０３ー３</t>
  </si>
  <si>
    <t>熊本県玉名郡玉東町二俣字前田８－１</t>
  </si>
  <si>
    <t>玉名郡南関町小原９２０－１</t>
  </si>
  <si>
    <t>熊本県荒尾市大島１０３８</t>
  </si>
  <si>
    <t>熊本県玉名市中１９６２－２</t>
  </si>
  <si>
    <t>荒尾市大島６９番地１</t>
  </si>
  <si>
    <t>荒尾市大島町３丁目４３０－１</t>
  </si>
  <si>
    <t>荒尾市金山１２４０番地１</t>
  </si>
  <si>
    <t>荒尾市荒尾上西田926番地１</t>
  </si>
  <si>
    <t>熊本県荒尾市上井手１０９４－３</t>
  </si>
  <si>
    <t>熊本県荒尾市下井手１６１６グリーンランド内</t>
  </si>
  <si>
    <t>熊本県荒尾市緑ヶ丘１－１－１あらおシティモール内</t>
  </si>
  <si>
    <t>荒尾市万田字境崎１５５１－１</t>
  </si>
  <si>
    <t>熊本県荒尾市原万田字八反田６２１ー２</t>
  </si>
  <si>
    <t>熊本県荒尾市川登五反田１７７７－１２</t>
  </si>
  <si>
    <t>玉名市上小田５７２－１</t>
  </si>
  <si>
    <t>玉名市亀甲１３４</t>
  </si>
  <si>
    <t>玉名市中６８</t>
  </si>
  <si>
    <t>荒尾市荒尾字上府本道４１８６－１３８</t>
  </si>
  <si>
    <t>熊本県玉名郡長洲町長洲３０３</t>
  </si>
  <si>
    <t>熊本県荒尾市大平町１－１－２</t>
  </si>
  <si>
    <t>熊本県玉名郡和水町岩１１２６</t>
  </si>
  <si>
    <t>荒尾市川登１８８０－１５</t>
  </si>
  <si>
    <t>玉名郡和水町岩１１２６</t>
  </si>
  <si>
    <t>荒尾市上井手２１３</t>
  </si>
  <si>
    <t>荒尾市府本１１７４－１</t>
  </si>
  <si>
    <t>玉名市亀甲字長畑１３４番</t>
  </si>
  <si>
    <t>熊本県荒尾市桜山町一丁目１８９１－１</t>
  </si>
  <si>
    <t>熊本県荒尾市四ツ山町３－２－１３</t>
  </si>
  <si>
    <t>熊本県玉名郡長洲町宮野２７６８</t>
  </si>
  <si>
    <t>熊本県荒尾市増永２８８３</t>
  </si>
  <si>
    <t>熊本県荒尾市川登１９０７－２４１</t>
  </si>
  <si>
    <t>玉名市玉名１２２９－３</t>
  </si>
  <si>
    <t>玉名市亀甲字前田１１０</t>
  </si>
  <si>
    <t>玉名市岩崎７１－１</t>
  </si>
  <si>
    <t>玉名郡長洲町腹赤１５－１</t>
  </si>
  <si>
    <t>玉名郡和水町江田４１０２－３</t>
  </si>
  <si>
    <t>荒尾市川登1795番地3</t>
  </si>
  <si>
    <t>荒尾市川登１７９５番地３</t>
  </si>
  <si>
    <t>荒尾市川登字北五反田１７９５－３</t>
  </si>
  <si>
    <t>玉名市岩崎１１４６</t>
  </si>
  <si>
    <t>玉名郡南関町豊永２９９－１６</t>
  </si>
  <si>
    <t>玉名郡南関町関外目１４３２</t>
  </si>
  <si>
    <t>玉名市高瀬５０１－２４－２F</t>
  </si>
  <si>
    <t>玉名郡南関町肥猪４０００－１</t>
  </si>
  <si>
    <t>玉名市岱明町鍋１８３１番地</t>
  </si>
  <si>
    <t>玉名市横島町横島２３８１番地１</t>
  </si>
  <si>
    <t>玉名市中１７番地３</t>
  </si>
  <si>
    <t>玉名市大浜町３８５７－２</t>
  </si>
  <si>
    <t>荒尾市荒尾１９９２</t>
  </si>
  <si>
    <t>玉名市玉名２６４－２</t>
  </si>
  <si>
    <t>玉名郡和水町下津原３２８３－２</t>
  </si>
  <si>
    <t>熊本県内一円（熊本　４８０　に　９９３４）</t>
  </si>
  <si>
    <t>玉名郡和水町江田４３５０</t>
  </si>
  <si>
    <t>玉名市石貫４４５２番地１</t>
  </si>
  <si>
    <t>熊本県荒尾市東屋形三丁目３－８</t>
  </si>
  <si>
    <t>玉名郡南関町小原８８６－１</t>
  </si>
  <si>
    <t>玉名市中１８４６－２</t>
  </si>
  <si>
    <t>玉名郡南関町四ツ原５６２</t>
  </si>
  <si>
    <t>玉名郡南関町関町１４９８－４</t>
  </si>
  <si>
    <t>熊本県内一円（福岡　１００　そ　８３４３）</t>
  </si>
  <si>
    <t>熊本県内一円（福岡　４８１　ら　８８）</t>
  </si>
  <si>
    <t>荒尾市川登字池浦１２９５番８０</t>
  </si>
  <si>
    <t>熊本県玉名市中１９１９－１</t>
  </si>
  <si>
    <t>熊本県玉名市中１８４６－２</t>
  </si>
  <si>
    <t>熊本県玉名市宮原６４８</t>
  </si>
  <si>
    <t>熊本県玉名市築地１５１－１</t>
  </si>
  <si>
    <t>熊本県玉名市築地４３５</t>
  </si>
  <si>
    <t>玉名市築地４３５</t>
  </si>
  <si>
    <t>玉名市岩崎９４０－１</t>
  </si>
  <si>
    <t>熊本県玉名市亀甲７９－１１</t>
  </si>
  <si>
    <t>熊本県玉名市高瀬１５５－１　高瀬蔵１階</t>
  </si>
  <si>
    <t>熊本県玉名市築地１００－１</t>
  </si>
  <si>
    <t>熊本県玉名市大倉７５３－２</t>
  </si>
  <si>
    <t>玉名市岩崎６６５－１－２</t>
  </si>
  <si>
    <t>熊本県玉名市築地２２０－６</t>
  </si>
  <si>
    <t>玉名市岱明町上字塚浦６２－１</t>
  </si>
  <si>
    <t>熊本県玉名市岱明町高道４４２－１</t>
  </si>
  <si>
    <t>玉名市岱明町高道字古七ノ割２２２２－１</t>
  </si>
  <si>
    <t>玉名市横島町横島２８５８‐３</t>
  </si>
  <si>
    <t>玉名市横島町横島４５２３</t>
  </si>
  <si>
    <t>玉名郡和水町竃門字牟田１９３３－３</t>
  </si>
  <si>
    <t>玉名郡和水町大田黒789番地</t>
  </si>
  <si>
    <t>玉名郡和水町前原４１５－３</t>
  </si>
  <si>
    <t>熊本県玉名郡和水町用木６２８－１</t>
  </si>
  <si>
    <t>熊本県玉名市築地下９０</t>
  </si>
  <si>
    <t>荒尾市水野北天堤１８４１－１</t>
  </si>
  <si>
    <t>熊本県荒尾市西原町二丁目１１番地５号</t>
  </si>
  <si>
    <t>荒尾市大正町一丁目２－３</t>
  </si>
  <si>
    <t>荒尾市東屋形二丁目１番７</t>
  </si>
  <si>
    <t>荒尾市東屋形二丁目２－２</t>
  </si>
  <si>
    <t>玉名郡長洲町大字高浜１４３３－６</t>
  </si>
  <si>
    <t>荒尾市本井手１５５２－６４</t>
  </si>
  <si>
    <t>荒尾市原万田７００－１</t>
  </si>
  <si>
    <t>熊本県玉名郡長洲町腹赤１２５３</t>
  </si>
  <si>
    <t>熊本県玉名郡長洲町大字高浜１４３３－６</t>
  </si>
  <si>
    <t>熊本県荒尾市荒尾３４３２－１</t>
  </si>
  <si>
    <t>熊本県玉名郡長洲町大字高浜１４３３ー６</t>
  </si>
  <si>
    <t>熊本県玉名郡長洲町大字名石浜６</t>
  </si>
  <si>
    <t>熊本県荒尾市緑ケ丘二丁目４－１</t>
  </si>
  <si>
    <t>荒尾市大正町二丁目１－１１</t>
  </si>
  <si>
    <t>熊本県玉名市岩崎３９１－１</t>
  </si>
  <si>
    <t>熊本県玉名市岱明町下前原３６８</t>
  </si>
  <si>
    <t>荒尾市宮内１００１</t>
  </si>
  <si>
    <t>荒尾市下井手１３０８</t>
  </si>
  <si>
    <t>荒尾市荒尾３４２１ー４</t>
  </si>
  <si>
    <t>荒尾市宮内８２７－１</t>
  </si>
  <si>
    <t>熊本県荒尾市万田４２８番地１</t>
  </si>
  <si>
    <t>熊本県玉名郡長洲町長洲４４０－１</t>
  </si>
  <si>
    <t>熊本県荒尾市原万田６９６－１１番地</t>
  </si>
  <si>
    <t>熊本県荒尾市荒尾２６００番地</t>
  </si>
  <si>
    <t>熊本県荒尾市川登１８８０－１９</t>
  </si>
  <si>
    <t>熊本県荒尾市西原町三丁目２番４４号</t>
  </si>
  <si>
    <t>玉名郡南関町関東１０６６－１</t>
  </si>
  <si>
    <t>荒尾市西原町三丁目２番４４号</t>
  </si>
  <si>
    <t>熊本県内一円（熊本　５８１　や　５１９０）</t>
  </si>
  <si>
    <t>荒尾市緑ケ丘五丁目１－９</t>
  </si>
  <si>
    <t>熊本県荒尾市下井手字藤牧１６１６－６７グリーンスマイル1番館</t>
  </si>
  <si>
    <t>熊本県玉名市亀甲１６６ー４</t>
  </si>
  <si>
    <t>玉名市岩﨑９５２</t>
  </si>
  <si>
    <t>玉名郡南関町関東９６６</t>
  </si>
  <si>
    <t>玉名市中４６</t>
  </si>
  <si>
    <t>荒尾市野原１２４１－５</t>
  </si>
  <si>
    <t>船舶きぼう号内（玉名郡長洲町大字長洲２１６８－２５）</t>
  </si>
  <si>
    <t>玉名郡玉東町山口７１－１</t>
  </si>
  <si>
    <t>玉名市中１９３２－２サンシャインビル１Ｆ</t>
  </si>
  <si>
    <t>玉名市中１８２１－１</t>
  </si>
  <si>
    <t>玉名市中１０４６番地</t>
  </si>
  <si>
    <t>玉名市石貫４２１８番地４</t>
  </si>
  <si>
    <t>熊本県玉名市小浜字西割１０４５</t>
  </si>
  <si>
    <t>熊本県内一円（熊本４１も７１８２）</t>
  </si>
  <si>
    <t>荒尾市下井手水洗１３０８</t>
  </si>
  <si>
    <t>熊本県荒尾市下井手水洗１３０８</t>
  </si>
  <si>
    <t>熊本県荒尾市本井手字大谷１５８４－２４</t>
  </si>
  <si>
    <t>荒尾市本井手１５７４－４９</t>
  </si>
  <si>
    <t>荒尾市下井手１６１６</t>
  </si>
  <si>
    <t>荒尾市本井手１５８４－２４</t>
  </si>
  <si>
    <t>荒尾市本井手字大谷１５８４番地２４</t>
  </si>
  <si>
    <t>玉名市大浜町８４４－１</t>
  </si>
  <si>
    <t>玉名郡南関町大字上長田６５４</t>
  </si>
  <si>
    <t>熊本県内一円（熊本８００　せ　２３６８）</t>
  </si>
  <si>
    <t>玉名市繁根木６５－２</t>
  </si>
  <si>
    <t>玉名市秋丸４１５－２</t>
  </si>
  <si>
    <t>荒尾市万田字宮ノ後９５２－１</t>
  </si>
  <si>
    <t>熊本県玉名市伊倉北方８３８ー１</t>
  </si>
  <si>
    <t>玉名市中1805番地１　１階</t>
  </si>
  <si>
    <t>熊本県玉名市築地４６３－２</t>
  </si>
  <si>
    <t>熊本県玉名市立願寺５７２－１０</t>
  </si>
  <si>
    <t>熊本県玉名市高瀬３５７－１１</t>
  </si>
  <si>
    <t>熊本県玉名市中１６９５ー１</t>
  </si>
  <si>
    <t>熊本県玉名市立願寺５５５－２キャニオン企画ビル１Ｆ</t>
  </si>
  <si>
    <t>熊本県玉名市立願寺５５５－２キャニオン企画ビル２Ｆ</t>
  </si>
  <si>
    <t>熊本県玉名市築地２０１６番１</t>
  </si>
  <si>
    <t>玉名市中２０３６</t>
  </si>
  <si>
    <t>玉名市立願寺５４３</t>
  </si>
  <si>
    <t>玉名市中１７８８－１</t>
  </si>
  <si>
    <t>玉名市上立願寺１２２４ー３</t>
  </si>
  <si>
    <t>玉名市伊倉北方１４０３</t>
  </si>
  <si>
    <t>玉名市小浜字西割１０４５</t>
  </si>
  <si>
    <t>玉名市寺田１２４</t>
  </si>
  <si>
    <t>荒尾市宮内５２２の１</t>
  </si>
  <si>
    <t>荒尾市下井手藤牧１６１６グリーンランド内</t>
  </si>
  <si>
    <t>熊本県荒尾市下井出４９５</t>
  </si>
  <si>
    <t>荒尾市荒尾字上府本道４１８６－１３２</t>
  </si>
  <si>
    <t>熊本県荒尾市大島１４番地</t>
  </si>
  <si>
    <t>熊本県荒尾市宮内下井手道１０９２－２６</t>
  </si>
  <si>
    <t>熊本県荒尾市西原町３丁目８－１４</t>
  </si>
  <si>
    <t>熊本県荒尾市四ツ山町３－２－１１</t>
  </si>
  <si>
    <t>熊本県荒尾市蔵満２０８９－８</t>
  </si>
  <si>
    <t>熊本県荒尾市日の出町１２－４０</t>
  </si>
  <si>
    <t>熊本県荒尾市樺２１８９番地１</t>
  </si>
  <si>
    <t>熊本県荒尾市荒尾２６２０－１</t>
  </si>
  <si>
    <t>熊本県荒尾市緑ヶ丘１－１あらおシティモール内</t>
  </si>
  <si>
    <t>荒尾市荒尾４１１０</t>
  </si>
  <si>
    <t>荒尾市本井手１５６０</t>
  </si>
  <si>
    <t>荒尾市川登１８８０－２</t>
  </si>
  <si>
    <t>熊本県荒尾市増永１５５４</t>
  </si>
  <si>
    <t>熊本県荒尾市本井手１５７４－５４</t>
  </si>
  <si>
    <t>熊本県玉名市築地１４５２－３</t>
  </si>
  <si>
    <t>荒尾市西原町３丁目２－４４</t>
  </si>
  <si>
    <t>玉名市岱明町野口1046</t>
  </si>
  <si>
    <t>熊本県玉名市横島町横島３２１１</t>
  </si>
  <si>
    <t>玉名市天水町部田見１５０５－１</t>
  </si>
  <si>
    <t>玉名市岱明町野口１９７番地</t>
  </si>
  <si>
    <t>玉名市岱明町浜田１０９－５</t>
  </si>
  <si>
    <t>玉名市岱明町山下３７９－１</t>
  </si>
  <si>
    <t>玉名市岱明町中土８０９－３</t>
  </si>
  <si>
    <t>玉名市横島町横島２８８７</t>
  </si>
  <si>
    <t>玉名市横島町横島１０３０９‐３</t>
  </si>
  <si>
    <t>玉名市天水町小天１１５９</t>
  </si>
  <si>
    <t>熊本県玉名市岱明町高道６２０－１</t>
  </si>
  <si>
    <t>玉名市岱明町浜田４１</t>
  </si>
  <si>
    <t>熊本県玉名市岱明町三崎214-1</t>
  </si>
  <si>
    <t>玉名郡長洲町大字長洲３３１１</t>
  </si>
  <si>
    <t>熊本県玉名郡長洲町清源寺３２７５－２０</t>
  </si>
  <si>
    <t>玉名郡長洲町大字有明１番地</t>
  </si>
  <si>
    <t>熊本県玉名郡長洲町大字長洲１２３５</t>
  </si>
  <si>
    <t>熊本県玉名郡長洲町大字長洲１２６０</t>
  </si>
  <si>
    <t>玉名郡和水町大字平野1300番地</t>
  </si>
  <si>
    <t>玉名郡和水町岩３５７８－２</t>
  </si>
  <si>
    <t>玉名市伊倉北方１５３３番地</t>
  </si>
  <si>
    <t>玉名市天水町大字部田見２７８１－１</t>
  </si>
  <si>
    <t>玉名市玉名２１９４</t>
  </si>
  <si>
    <t>玉名市岩崎730番地</t>
  </si>
  <si>
    <t>荒尾市下井手２</t>
  </si>
  <si>
    <t>熊本県玉名郡長洲町長洲2168番地の25</t>
  </si>
  <si>
    <t>熊本県玉名市玉名２０２０ー１</t>
  </si>
  <si>
    <t>玉名郡長洲町長洲３０３</t>
  </si>
  <si>
    <t>玉名郡長洲町大字長洲２５９０－１</t>
  </si>
  <si>
    <t>玉名郡長洲町長洲１１９７</t>
  </si>
  <si>
    <t>玉名郡長洲町大字長洲１２６０</t>
  </si>
  <si>
    <t>玉名郡長洲町長洲１１９８</t>
  </si>
  <si>
    <t>玉名郡長洲町大字長洲２１６８番地の２５</t>
  </si>
  <si>
    <t>玉名郡長洲町大字腹赤９４６</t>
  </si>
  <si>
    <t>小天</t>
  </si>
  <si>
    <t>玉名郡和水町中十町１２４－１</t>
  </si>
  <si>
    <t>玉名郡南関町宮尾４６－１</t>
  </si>
  <si>
    <t>熊本県玉名郡南関町関町１５５２‐４</t>
  </si>
  <si>
    <t>熊本県玉名郡玉東町木葉３７２</t>
  </si>
  <si>
    <t>熊本県玉名郡和水町岩尻１４７２－１</t>
  </si>
  <si>
    <t>熊本県玉名郡和水町前原３０３－１</t>
  </si>
  <si>
    <t>熊本県玉名郡和水町瀬川３６１７－２</t>
  </si>
  <si>
    <t>玉名郡玉東町二俣７２</t>
  </si>
  <si>
    <t>玉名市天水町小天７７１６</t>
  </si>
  <si>
    <t>熊本県玉名郡和水町江田４３５４－１</t>
  </si>
  <si>
    <t>熊本県玉名郡南関町関東７０５</t>
  </si>
  <si>
    <t>熊本県玉名郡和水町野田２２７２－３</t>
  </si>
  <si>
    <t>玉名郡南関町小原９６３</t>
  </si>
  <si>
    <t>玉名郡玉東町木葉６９４</t>
  </si>
  <si>
    <t>玉名郡玉東町原倉１６６３－１</t>
  </si>
  <si>
    <t>玉名郡和水町原口１５３</t>
  </si>
  <si>
    <t>玉名郡南関町関町１４１５</t>
  </si>
  <si>
    <t>玉名郡南関町関町１３５５</t>
  </si>
  <si>
    <t>玉名郡和水町中十町３７５</t>
  </si>
  <si>
    <t>玉名郡南関町大字上坂下３４６７－１</t>
  </si>
  <si>
    <t>玉名郡玉東町白木１１５０－２</t>
  </si>
  <si>
    <t>玉名郡南関町下坂下１８６０番地１</t>
  </si>
  <si>
    <t>玉名郡南関町上長田８２５</t>
  </si>
  <si>
    <t>玉名郡和水町和仁３７</t>
  </si>
  <si>
    <t>玉名郡南関町関町１４１０</t>
  </si>
  <si>
    <t>玉名市繁根木官有無番地</t>
  </si>
  <si>
    <t>玉名市横島町横島１９０３番地</t>
  </si>
  <si>
    <t>玉名市岩崎９５３</t>
  </si>
  <si>
    <t>荒尾市本井手１５６１－１　内野ビル１０２</t>
  </si>
  <si>
    <t>熊本県内一円（久留米４８０そ１５２５）</t>
  </si>
  <si>
    <t>玉名市滑石２４８３</t>
  </si>
  <si>
    <t>熊本県内一円北九州　８３０　そ　１１７</t>
  </si>
  <si>
    <t>玉名市築地１８８２－５</t>
  </si>
  <si>
    <t>荒尾市川登１８８０－２１</t>
  </si>
  <si>
    <t>荒尾市川登１８８０－１３</t>
  </si>
  <si>
    <t>荒尾市四ツ山町二丁目１０の８</t>
  </si>
  <si>
    <t>玉名市伊倉南方９７４－１</t>
  </si>
  <si>
    <t>熊本県内一円（熊本８８０あ２７９５）</t>
  </si>
  <si>
    <t>荒尾市野原１０１４番地２</t>
  </si>
  <si>
    <t>玉名市天水町小天５７６０</t>
  </si>
  <si>
    <t>玉名市立願寺字池田上２１１－１</t>
  </si>
  <si>
    <t>熊本県玉名市立願寺池田２１１－１</t>
  </si>
  <si>
    <t>玉名市築地字芝浦４１６－１</t>
  </si>
  <si>
    <t>熊本８８３　あ　３９６３（熊本県内一円）</t>
  </si>
  <si>
    <t>玉名郡玉東町大字木葉字前田５３０番地</t>
  </si>
  <si>
    <t>玉名郡南関町関東８９９－１</t>
  </si>
  <si>
    <t>荒尾市荒尾１９０６－１</t>
  </si>
  <si>
    <t>玉名市高瀬１５５番地２</t>
  </si>
  <si>
    <t>玉名市築地３１２－１</t>
  </si>
  <si>
    <t>荒尾市上井手字柳ノ浦６７７</t>
  </si>
  <si>
    <t>荒尾市川登１８０１－３</t>
  </si>
  <si>
    <t>玉名市玉名２６４－７</t>
  </si>
  <si>
    <t>玉名市滑石３３０８－１３</t>
  </si>
  <si>
    <t>玉名市岩崎７３０番地</t>
  </si>
  <si>
    <t>玉名市岩崎１０１１－９</t>
  </si>
  <si>
    <t>玉名市大浜安甲尻３１４６</t>
  </si>
  <si>
    <t>玉名市繁根木１１５－１</t>
  </si>
  <si>
    <t>熊本県玉名市上小田１０６３</t>
  </si>
  <si>
    <t>玉名市片諏訪雲取川２７５</t>
  </si>
  <si>
    <t>玉名市築地１９１－４</t>
  </si>
  <si>
    <t>玉名市山田１５９１－１</t>
  </si>
  <si>
    <t>玉名市繁根木１７２－１</t>
  </si>
  <si>
    <t>玉名市繁根木１８６</t>
  </si>
  <si>
    <t>玉名市天水町小天７２２－８</t>
  </si>
  <si>
    <t>玉名市繁根木５４１</t>
  </si>
  <si>
    <t>玉名市岱明町野口５３７－１</t>
  </si>
  <si>
    <t>玉名市立願寺５３１－１</t>
  </si>
  <si>
    <t>玉名市立願寺６２７</t>
  </si>
  <si>
    <t>玉名市高瀬５０１－２４　Kビル１F</t>
  </si>
  <si>
    <t>玉名市大浜町６５６</t>
  </si>
  <si>
    <t>玉名市伊倉南方９９３－１</t>
  </si>
  <si>
    <t>熊本県玉名郡和水町用木1838-1</t>
  </si>
  <si>
    <t>玉名郡和水町大田黒６３７－１</t>
  </si>
  <si>
    <t>玉名郡南関町下坂下字四反田１５５９－３</t>
  </si>
  <si>
    <t>玉名郡南関町下坂下字三反田１６３５－１</t>
  </si>
  <si>
    <t>熊本県玉名郡和水町内田２２１１</t>
  </si>
  <si>
    <t>玉名郡南関町関村丹保１２００</t>
  </si>
  <si>
    <t>熊本県玉名郡和水町江田４５５</t>
  </si>
  <si>
    <t>玉名郡南関町上坂下八田１８３０－１</t>
  </si>
  <si>
    <t>熊本県玉名郡南関町関下１５４５‐１</t>
  </si>
  <si>
    <t>玉名郡南関町関町１３７８</t>
  </si>
  <si>
    <t>玉名郡南関町関町１５０２‐８</t>
  </si>
  <si>
    <t>玉名郡南関町大字小原６７４－１</t>
  </si>
  <si>
    <t>玉名郡南関町下坂下中高９８１</t>
  </si>
  <si>
    <t>玉名郡和水町江田４３５４‐３</t>
  </si>
  <si>
    <t>玉名郡南関町大字関外目字松田１５４１番１</t>
  </si>
  <si>
    <t>荒尾市緑ヶ丘１－１－１</t>
  </si>
  <si>
    <t>玉名郡和水町瀬川３５５</t>
  </si>
  <si>
    <t>玉名郡南関町大字下坂下１８６０ー１</t>
  </si>
  <si>
    <t>荒尾市宮内１７６－１１</t>
  </si>
  <si>
    <t>荒尾市荒尾２６７１－２</t>
  </si>
  <si>
    <t>荒尾市川登１２０８－８</t>
  </si>
  <si>
    <t>荒尾市万田１１９４－４</t>
  </si>
  <si>
    <t>玉名郡長洲町長洲１４７２</t>
  </si>
  <si>
    <t>玉名郡長洲町長洲２６３５－３２</t>
  </si>
  <si>
    <t>荒尾市市屋１５０６</t>
  </si>
  <si>
    <t>荒尾市西原町１－２－３</t>
  </si>
  <si>
    <t>荒尾市荒尾３３２－１</t>
  </si>
  <si>
    <t>荒尾市桜山町２丁目９－１４</t>
  </si>
  <si>
    <t>熊本県荒尾市野原１３７８ー１</t>
  </si>
  <si>
    <t>荒尾市野原赤田９８５－３５</t>
  </si>
  <si>
    <t>荒尾市下井手藤牧１６１６</t>
  </si>
  <si>
    <t>熊本県玉名郡長洲町長洲字上外浜２８６４－１</t>
  </si>
  <si>
    <t>荒尾市川登１８８０－３</t>
  </si>
  <si>
    <t>荒尾市荒尾８０２－１</t>
  </si>
  <si>
    <t>熊本県荒尾市大島１３２－５</t>
  </si>
  <si>
    <t>玉名郡長洲町有明1番地</t>
  </si>
  <si>
    <t>荒尾市東屋形４丁目２－２４</t>
  </si>
  <si>
    <t>玉名市高瀬２２３－３</t>
  </si>
  <si>
    <t>熊本県内一円（熊本５８０て３８０１）</t>
  </si>
  <si>
    <t>荒尾市荒尾２７番地</t>
  </si>
  <si>
    <t>玉名郡長洲町清源寺２４７４－１</t>
  </si>
  <si>
    <t>玉名郡長洲町大字長洲２７３０－１１</t>
  </si>
  <si>
    <t>荒尾市増永字君郷２８００－２</t>
  </si>
  <si>
    <t>玉名郡長洲町大字清源寺３２７６－１５</t>
  </si>
  <si>
    <t>熊本県玉名郡長洲町長洲２６２１</t>
  </si>
  <si>
    <t>玉名市河崎６００</t>
  </si>
  <si>
    <t>荒尾市大平町１丁目１２－１</t>
  </si>
  <si>
    <t>荒尾市万田字八反田６３０－１イオンタウン荒尾店内</t>
  </si>
  <si>
    <t>荒尾市本井手字大谷１５７４番</t>
  </si>
  <si>
    <t>玉名郡南関町細永４３９７</t>
  </si>
  <si>
    <t>玉名郡和水町江田４８７番地２</t>
  </si>
  <si>
    <t>玉名市亀甲字前田１１０番</t>
  </si>
  <si>
    <t>荒尾市菰屋２０２７－２０</t>
  </si>
  <si>
    <t>玉名市岱明町野口１９８番地</t>
  </si>
  <si>
    <t>玉名市天水町小天１７３７</t>
  </si>
  <si>
    <t>熊本県玉名市高瀬５０１Ｌｅｅビル内</t>
  </si>
  <si>
    <t>玉名市亀甲１３４番</t>
  </si>
  <si>
    <t>玉名市伊倉北方３２１０</t>
  </si>
  <si>
    <t>熊本県内一円（佐賀８００す２８０７）</t>
  </si>
  <si>
    <t>荒尾市日の出町２－２４</t>
  </si>
  <si>
    <t>玉名市高瀬４３７－８</t>
  </si>
  <si>
    <t>玉名市中１８２２－２</t>
  </si>
  <si>
    <t>玉名市上小田３７１</t>
  </si>
  <si>
    <t>熊本県内一円（福岡８００せ９８７８）</t>
  </si>
  <si>
    <t>玉名市六田４－８</t>
  </si>
  <si>
    <t>荒尾市野原字狐谷９９７－６</t>
  </si>
  <si>
    <t>玉名市築地１９８２－１</t>
  </si>
  <si>
    <t>玉名郡和水町内田２２１１番地</t>
  </si>
  <si>
    <t>熊本県内一円（北九州 ８３０ な ８８００）</t>
  </si>
  <si>
    <t>玉名市立願寺５６４</t>
  </si>
  <si>
    <t>玉名市築地１０３</t>
  </si>
  <si>
    <t>熊本県内一円（久留米 １００ す ９８１８）</t>
  </si>
  <si>
    <t>玉名市中１９３６</t>
  </si>
  <si>
    <t>玉名市高瀬１４０</t>
  </si>
  <si>
    <t>玉名郡南関町関町１４１７</t>
  </si>
  <si>
    <t>玉名市天水町小天字焼山６５０</t>
  </si>
  <si>
    <t>玉名市亀甲７９－７ポストンビル１Ｆ</t>
  </si>
  <si>
    <t>玉名市寺田榎原８９－１</t>
  </si>
  <si>
    <t>玉名市大浜町３１７１－１</t>
  </si>
  <si>
    <t>熊本県内一円（福岡１３０た２００８）</t>
  </si>
  <si>
    <t>玉名市玉名２５３番地１</t>
  </si>
  <si>
    <t>玉名市中坂門田６４</t>
  </si>
  <si>
    <t>荒尾市荒尾４１６０番地２</t>
  </si>
  <si>
    <t>荒尾市大島６８番地４</t>
  </si>
  <si>
    <t>熊本県荒尾市荒尾４１６０番地２</t>
  </si>
  <si>
    <t>玉名郡南関町大字関町１３７６</t>
  </si>
  <si>
    <t>荒尾市平山２２００</t>
  </si>
  <si>
    <t>荒尾市荒尾２４４３－２</t>
  </si>
  <si>
    <t>荒尾市東屋形２－３－１</t>
  </si>
  <si>
    <t>熊本県内一円（熊本　８８０　あ　１９４８）</t>
  </si>
  <si>
    <t>荒尾市大正町１丁目３－２１</t>
  </si>
  <si>
    <t>熊本県荒尾市四ツ山町２丁目４５</t>
  </si>
  <si>
    <t>玉名郡長洲町長洲２４６４－１</t>
  </si>
  <si>
    <t>荒尾市本井手字大谷１５７４番43</t>
  </si>
  <si>
    <t>熊本県玉名郡南関町関町３９‐２</t>
  </si>
  <si>
    <t>玉名郡和水町内田字片野２２１１</t>
  </si>
  <si>
    <t>玉名郡和水町瀬川３３１９の１</t>
  </si>
  <si>
    <t>玉名郡和水町大田黒７８９</t>
  </si>
  <si>
    <t>玉名郡和水町津田１８９９－１</t>
  </si>
  <si>
    <t>玉名市立願寺５５５－１－２</t>
  </si>
  <si>
    <t>玉名市繁根木７５サンビル１階</t>
  </si>
  <si>
    <t>玉名市岩崎１２－１</t>
  </si>
  <si>
    <t>玉名市中８４－１</t>
  </si>
  <si>
    <t>玉名市立願寺５５２</t>
  </si>
  <si>
    <t>玉名市岱明町野口９３</t>
  </si>
  <si>
    <t>玉名市山田１９８４－６</t>
  </si>
  <si>
    <t>玉名市大倉１５４０－１</t>
  </si>
  <si>
    <t>玉名市築地１０１</t>
  </si>
  <si>
    <t>玉名市中１５９１－８</t>
  </si>
  <si>
    <t>玉名市繁根木１９２レビュービル２階１、２</t>
  </si>
  <si>
    <t>玉名市繁根木５４４－３</t>
  </si>
  <si>
    <t>熊本県玉名市築地１０１</t>
  </si>
  <si>
    <t>玉名市寺田８９－１</t>
  </si>
  <si>
    <t>荒尾市</t>
  </si>
  <si>
    <t>熊本県玉名郡長洲町宮野２７７５</t>
  </si>
  <si>
    <t>熊本県荒尾市万田字宮ノ後９５２－１</t>
  </si>
  <si>
    <t>玉名市高瀬１６４－１</t>
  </si>
  <si>
    <t>玉名郡和水町山十町８１３</t>
  </si>
  <si>
    <t>玉名市岱明町野口２０８８</t>
  </si>
  <si>
    <t>熊本県玉名市川島７２７－２</t>
  </si>
  <si>
    <t>熊本県玉名郡玉東町二俣１６１１</t>
  </si>
  <si>
    <t>玉名市岱明町鍋８５８</t>
  </si>
  <si>
    <t>玉名郡和水町板楠２９８２</t>
  </si>
  <si>
    <t>熊本県玉名市亀甲上ヱ畑２０４－１</t>
  </si>
  <si>
    <t>熊本県玉名市築地１５１２－７７</t>
  </si>
  <si>
    <t>熊本県玉名市岱明町野口１０４６</t>
  </si>
  <si>
    <t>熊本県玉名市田崎４７８－１</t>
  </si>
  <si>
    <t>熊本県玉名市横島町横島３８５８</t>
  </si>
  <si>
    <t>玉名郡玉東町木葉６０３‐３</t>
  </si>
  <si>
    <t>熊本　８８０　あ　１９４８</t>
  </si>
  <si>
    <t>熊本県内一円（筑豊 ４８０ き ８２２４）</t>
  </si>
  <si>
    <t>玉名郡玉東町稲佐５１６－３</t>
  </si>
  <si>
    <t>熊本県荒尾市上平山５９－１</t>
  </si>
  <si>
    <t>玉名郡長洲町永塩１４５５</t>
  </si>
  <si>
    <t>玉名郡南関町下坂下２７２－４</t>
  </si>
  <si>
    <t>玉名郡長洲町宮野２４６番地の１</t>
  </si>
  <si>
    <t>熊本県荒尾市宮内字日嶽１０００－８</t>
  </si>
  <si>
    <t>熊本県荒尾市上井手上１７１</t>
  </si>
  <si>
    <t>荒尾市荒尾字上西田８１４－１</t>
  </si>
  <si>
    <t>荒尾市野原９８５－４、３６、４８外</t>
  </si>
  <si>
    <t>熊本県荒尾市荒尾４１８６－１３３</t>
  </si>
  <si>
    <t>荒尾市万田９５８</t>
  </si>
  <si>
    <t>荒尾市川登１８８４番地１０</t>
  </si>
  <si>
    <t>熊本県内一円（宇都宮８８０あ１３１５）</t>
  </si>
  <si>
    <t>玉名郡長洲町長洲４３８－１</t>
  </si>
  <si>
    <t>荒尾市荒尾３４１３－１</t>
  </si>
  <si>
    <t>熊本県玉名郡和水町原口８０５ー１</t>
  </si>
  <si>
    <t>熊本県玉名市築地４５３－１</t>
  </si>
  <si>
    <t>熊本県荒尾市荒尾２０３１－１</t>
  </si>
  <si>
    <t>熊本県内一円（福岡８００　す　５４７３）</t>
  </si>
  <si>
    <t>熊本県内一円（福岡１００　せ　５４７３）</t>
  </si>
  <si>
    <t>玉名郡南関町下坂下１９２７</t>
  </si>
  <si>
    <t>荒尾市宮内出目３９０</t>
  </si>
  <si>
    <t>荒尾市川登１８８０－２３</t>
  </si>
  <si>
    <t>荒尾市西原町三丁目２－４４</t>
  </si>
  <si>
    <t>熊本県内一円（福岡１００そ７０６３）</t>
  </si>
  <si>
    <t>玉名郡南関町関外目１４２１－１</t>
  </si>
  <si>
    <t>玉名郡和水町大田黒６７４－１</t>
  </si>
  <si>
    <t>熊本県内一円（久留米　８００　さ　７２２７）</t>
  </si>
  <si>
    <t>玉名郡長洲町名石浜６</t>
  </si>
  <si>
    <t>熊本県内一円（宇都宮８８０あ１５７０）</t>
  </si>
  <si>
    <t>玉名郡長洲町大字長洲２１６８不二ライトメタル（株）内売店</t>
  </si>
  <si>
    <t>玉名郡長洲町有明１番地ジャパンマリンユナイテッド（株）内売店（１Ｈ）</t>
  </si>
  <si>
    <t>玉名郡南関町大字久重3386番地1</t>
  </si>
  <si>
    <t>玉名市繁根木宮前２８３－１</t>
  </si>
  <si>
    <t>荒尾市大島６５－２</t>
  </si>
  <si>
    <t>荒尾市東屋形二丁目２－１０</t>
  </si>
  <si>
    <t>玉名郡和水町江田３０２肥後民家村　旧緒方家</t>
  </si>
  <si>
    <t>玉名市中１８２９－３</t>
  </si>
  <si>
    <t>玉名市岱明町西照寺８５９－１</t>
  </si>
  <si>
    <t>荒尾市万田１１３７</t>
  </si>
  <si>
    <t>荒尾市本井手長谷１５１８－１０１</t>
  </si>
  <si>
    <t>玉名郡和水町内田２１６２－１</t>
  </si>
  <si>
    <t>荒尾市野原字入谷１２７２－１</t>
  </si>
  <si>
    <t>荒尾市上井手７３２－１</t>
  </si>
  <si>
    <t>玉名市横島町共栄３６８</t>
  </si>
  <si>
    <t>玉名郡長洲町長洲３３０８</t>
  </si>
  <si>
    <t>福岡　１００　ち　５５５５（熊本県内一円）</t>
  </si>
  <si>
    <t>玉名郡和水町西吉地２２２６－２</t>
  </si>
  <si>
    <t>熊本県荒尾市下井手２８５</t>
  </si>
  <si>
    <t>玉名市三ツ川３０４２－１</t>
  </si>
  <si>
    <t>玉名市中１８２９－５　マルヨビル２F</t>
  </si>
  <si>
    <t>玉名市高瀬４５１－１　１F</t>
  </si>
  <si>
    <t>荒尾市菰屋１８０１－３６</t>
  </si>
  <si>
    <t>荒尾市四ツ山町三丁目２番９号</t>
  </si>
  <si>
    <t>荒尾市四ツ山町三丁目２番１０号</t>
  </si>
  <si>
    <t>玉名郡南関町上坂下諏訪郷３４９３－４</t>
  </si>
  <si>
    <t>玉名市滑石５２６－１</t>
  </si>
  <si>
    <t>荒尾市上井手１０３－１</t>
  </si>
  <si>
    <t>熊本県内一円（佐賀 ８００ す ４３４５）</t>
  </si>
  <si>
    <t>熊本県内一円（佐賀 ８００ ひ １１１）</t>
  </si>
  <si>
    <t>熊本県内一円（熊本４８０つ９７７）</t>
  </si>
  <si>
    <t>荒尾市東屋形二丁目９－１３</t>
  </si>
  <si>
    <t>荒尾市川登字辰崩１８６８－７</t>
  </si>
  <si>
    <t>荒尾市下井手１６１６番地</t>
  </si>
  <si>
    <t>玉名郡長洲町長洲２８２３－１</t>
  </si>
  <si>
    <t>玉名郡南関町大字関下２１７５－２</t>
  </si>
  <si>
    <t>荒尾市西原町３丁目４５番地</t>
  </si>
  <si>
    <t>玉名郡南関町大字関町１４３７</t>
  </si>
  <si>
    <t>荒尾市荒尾２６６６－１</t>
  </si>
  <si>
    <t>熊本　４８０　て　１００２（県内一円）</t>
  </si>
  <si>
    <t>玉名郡和水町瀬川１７５７</t>
  </si>
  <si>
    <t>玉名市滑石９４５－３</t>
  </si>
  <si>
    <t>玉名郡和水町久井原２２３９－１</t>
  </si>
  <si>
    <t>玉名市岱明町中土９４７－１</t>
  </si>
  <si>
    <t>玉名市山田字高岡２０５０－１</t>
  </si>
  <si>
    <t>玉名市岩崎７４－１</t>
  </si>
  <si>
    <t>玉名市岱明町上６２－１</t>
  </si>
  <si>
    <t>玉名市天水町部田見字大道下2663番1</t>
  </si>
  <si>
    <t>玉名郡玉東町木葉６０８－８</t>
  </si>
  <si>
    <t>玉名市中１８３５番地６</t>
  </si>
  <si>
    <t>玉名市高瀬１６０</t>
  </si>
  <si>
    <t>玉名市秋丸５４－１</t>
  </si>
  <si>
    <t>玉名市立願寺５６１</t>
  </si>
  <si>
    <t>玉名市大倉１７３５番地</t>
  </si>
  <si>
    <t>玉名市築地字市場９７</t>
  </si>
  <si>
    <t>玉名市岱明町野口７０－１</t>
  </si>
  <si>
    <t>玉名市岩崎１００４－１（玉名地域振興局１F）</t>
  </si>
  <si>
    <t>玉名市天水町小天２９５－１</t>
  </si>
  <si>
    <t>熊本県玉名市河崎３６５</t>
  </si>
  <si>
    <t>玉名市天水町小天６１７８</t>
  </si>
  <si>
    <t>荒尾市本井手１１４９番地４</t>
  </si>
  <si>
    <t>玉名郡南関町大字相谷１６３７</t>
  </si>
  <si>
    <t>玉名郡南関町豊永５７１２－２</t>
  </si>
  <si>
    <t>熊本県内一円（久留米８８０あ１０７６）</t>
  </si>
  <si>
    <t>荒尾市四ツ山町２丁目１０－１５</t>
  </si>
  <si>
    <t>玉名郡和水町板楠６２－１</t>
  </si>
  <si>
    <t>荒尾市東屋形１丁目１０番地５</t>
  </si>
  <si>
    <t>荒尾市東屋形１丁目１０番地３</t>
  </si>
  <si>
    <t>玉名市富尾１２２１番地６</t>
  </si>
  <si>
    <t>玉名市天水町小天２３５</t>
  </si>
  <si>
    <t>玉名市中１８７７－５</t>
  </si>
  <si>
    <t>玉名郡和水町萩原字笹原１１７２番地</t>
  </si>
  <si>
    <t>熊本県荒尾市四ツ山町３－５－２</t>
  </si>
  <si>
    <t>玉名郡長洲町長洲２５９０ー１</t>
  </si>
  <si>
    <t>荒尾市緑ケ丘一丁目１番地１（荒尾シティーモール内）</t>
  </si>
  <si>
    <t>玉名市岱明町高道４７６－３</t>
  </si>
  <si>
    <t>玉名市玉名５５０　くまもと県北病院２F</t>
  </si>
  <si>
    <t>荒尾市荒尾字西田８２０－１</t>
  </si>
  <si>
    <t>玉名郡長洲町長洲</t>
  </si>
  <si>
    <t>荒尾市蔵満２－２</t>
  </si>
  <si>
    <t>熊本県内一円（久留米 １３０ そ ６５）</t>
  </si>
  <si>
    <t>玉名市伊倉北方３１４４</t>
  </si>
  <si>
    <t>熊本県内一円（福岡１３２そ８８）</t>
  </si>
  <si>
    <t>熊本県内一円（熊本８００せ４５１５）</t>
  </si>
  <si>
    <t>荒尾市荒尾２６００（荒尾市民病院）</t>
  </si>
  <si>
    <t>熊本県内一円（熊本８８０あ２５９２）</t>
  </si>
  <si>
    <t>玉名市岱明町野口６５</t>
  </si>
  <si>
    <t>玉名市立願寺５６６</t>
  </si>
  <si>
    <t>熊本県内一円（久留米８００す２５２４）</t>
  </si>
  <si>
    <t>玉名市玉名８４２</t>
  </si>
  <si>
    <t>玉名市亀甲５１－１</t>
  </si>
  <si>
    <t>玉名市岩崎４５８－１</t>
  </si>
  <si>
    <t>荒尾市万田７２５－１</t>
  </si>
  <si>
    <t>玉名市富尾７６８番地１</t>
  </si>
  <si>
    <t>玉名郡和水町前原２７６－１</t>
  </si>
  <si>
    <t>熊本県内一円（大分 ４８０ こ ５１１１）</t>
  </si>
  <si>
    <t>玉名市高瀬４１４</t>
  </si>
  <si>
    <t>玉名郡玉東町木葉３６－１</t>
  </si>
  <si>
    <t>玉名郡玉東町稲佐６０４－２</t>
  </si>
  <si>
    <t>荒尾市荒尾２６００荒尾市民病院内</t>
  </si>
  <si>
    <t>玉名郡玉東町稲佐２８１</t>
  </si>
  <si>
    <t>玉名市中１６５９－３</t>
  </si>
  <si>
    <t>玉名市中坂門田８８３番地</t>
  </si>
  <si>
    <t>荒尾市万田１５８８－４</t>
  </si>
  <si>
    <t>玉名市築地９５５－１２</t>
  </si>
  <si>
    <t>玉名市繁根木１８１MKビル２階東側</t>
  </si>
  <si>
    <t>熊本県内一円北九州１３０せ　５２</t>
  </si>
  <si>
    <t>玉名市滑石１０３０－2</t>
  </si>
  <si>
    <t>玉名市滑石１０３０－２</t>
  </si>
  <si>
    <t>熊本県内一円熊本１００そ７１７６</t>
  </si>
  <si>
    <t>玉名郡南関町上長田６５４</t>
  </si>
  <si>
    <t>玉名市築地216</t>
  </si>
  <si>
    <t>船舶サンライズ内</t>
  </si>
  <si>
    <t>玉名郡和水町高野１７４４</t>
  </si>
  <si>
    <t>荒尾市増永２７５４－６</t>
  </si>
  <si>
    <t>玉名市築地２１６玉名魚市場内店舗</t>
  </si>
  <si>
    <t>玉名市玉名２１９４番地</t>
  </si>
  <si>
    <t>荒尾市樺６８５－１</t>
  </si>
  <si>
    <t>玉名郡和水町江田３８９３－１</t>
  </si>
  <si>
    <t>玉名市片諏訪２６４－１</t>
  </si>
  <si>
    <t>玉名市溝上字田代５２７番地１</t>
  </si>
  <si>
    <t>荒尾市住吉町２－３</t>
  </si>
  <si>
    <t>荒尾市荒尾１９５０－２</t>
  </si>
  <si>
    <t>玉名市岱明町大野下１５１２－１</t>
  </si>
  <si>
    <t>玉名郡玉東町白木３４</t>
  </si>
  <si>
    <t>玉名市中１９３２－２サンシャインビル２F</t>
  </si>
  <si>
    <t>玉名市富尾８８８番地</t>
  </si>
  <si>
    <t>荒尾市野原２５９－１</t>
  </si>
  <si>
    <t>荒尾市増永１５４４－１</t>
  </si>
  <si>
    <t>玉名市中８４５－４</t>
  </si>
  <si>
    <t>玉名郡南関町大字関村９２３－１</t>
  </si>
  <si>
    <t>玉名市岱明町野口１１４２ー２</t>
  </si>
  <si>
    <t>玉名市天水町小天７１９８</t>
  </si>
  <si>
    <t>玉名市中７５１－４</t>
  </si>
  <si>
    <t>荒尾市蔵満１８５９－１</t>
  </si>
  <si>
    <t>荒尾市川登大谷２０５０－８</t>
  </si>
  <si>
    <t>玉名市岱明町山下２５番地４</t>
  </si>
  <si>
    <t>玉名市天水町小天６９１５番地１</t>
  </si>
  <si>
    <t>玉名市伊倉北方２２３１番地１</t>
  </si>
  <si>
    <t>荒尾市荒尾１９９２番地（荒尾こころの郷病院）</t>
  </si>
  <si>
    <t>荒尾市野原６９７－３</t>
  </si>
  <si>
    <t>熊本県玉名市築地２１６</t>
  </si>
  <si>
    <t>玉名市繁根木５４１－４</t>
  </si>
  <si>
    <t>玉名郡玉東町上木葉５２－１</t>
  </si>
  <si>
    <t>熊本県荒尾市万田平原１１３３－１</t>
  </si>
  <si>
    <t>玉名市横島町横島４３３４</t>
  </si>
  <si>
    <t>熊本県内一円（熊本８００す９５４７）</t>
  </si>
  <si>
    <t>玉名市岱明町西照寺９９０番地９</t>
  </si>
  <si>
    <t>熊本県荒尾市原万田５６－５</t>
  </si>
  <si>
    <t>荒尾市増永2452番地２</t>
  </si>
  <si>
    <t>荒尾市緑ケ丘２－５－１</t>
  </si>
  <si>
    <t>玉名市立願寺５７２番地１２中川ビル地下１階</t>
  </si>
  <si>
    <t>荒尾市増永１８５０</t>
  </si>
  <si>
    <t>玉名市築地字萩尾前３５５－２</t>
  </si>
  <si>
    <t>玉名市横島町横島9202-5番地</t>
  </si>
  <si>
    <t>玉名郡長洲町清源寺字外浜４９９</t>
  </si>
  <si>
    <t>熊本県玉名市岩崎９６８ー３</t>
  </si>
  <si>
    <t>玉名市中１９３２－２　矢澤ビル１Ｆ</t>
  </si>
  <si>
    <t>熊本県玉名市岩崎３７５－１５</t>
  </si>
  <si>
    <t>玉名郡南関町関外目字松田１５７７－１</t>
  </si>
  <si>
    <t>玉名郡南関町関外目１５８０番地１、２、３１５５９番地３、玉名郡南関町関外目字下原１６０９番地２</t>
  </si>
  <si>
    <t>玉名市?根木192菖蒲ビル1階1号室</t>
  </si>
  <si>
    <t>玉名市立願寺552－1　Kビル２Ｆ</t>
  </si>
  <si>
    <t>荒尾市川登１７６１－２４</t>
  </si>
  <si>
    <t>荒尾市原万田８１５－２</t>
  </si>
  <si>
    <t>荒尾市樺２５１６番地</t>
  </si>
  <si>
    <t>玉名市天水町小天６９８６－１</t>
  </si>
  <si>
    <t>荒尾市荒尾６００－３</t>
  </si>
  <si>
    <t>玉名市岩崎１０２３番地</t>
  </si>
  <si>
    <t>熊本県玉名市築地2016－1マルエイ築地店内</t>
  </si>
  <si>
    <t>玉名市築地字下原809番地</t>
  </si>
  <si>
    <t>荒尾市原万田字八反田６１８－３</t>
  </si>
  <si>
    <t>玉名市岩崎字灰島４７番１</t>
  </si>
  <si>
    <t>荒尾市高浜道の上１９０３－３</t>
  </si>
  <si>
    <t>荒尾市大島６５の３</t>
  </si>
  <si>
    <t>熊本県荒尾市緑ヶ丘１－１－１</t>
  </si>
  <si>
    <t>荒尾市緑ケ丘1－１－１</t>
  </si>
  <si>
    <t>荒尾市緑ケ丘一丁目1番地1号</t>
  </si>
  <si>
    <t>玉名市立願寺５６５－６　マルヨビル１F</t>
  </si>
  <si>
    <t>玉名市立願寺565-1高木ビル1F</t>
  </si>
  <si>
    <t>玉名市高瀬５２４－４</t>
  </si>
  <si>
    <t>熊本県玉名郡南関町大字関町桑津留４１９－１</t>
  </si>
  <si>
    <t>玉名市大浜町６６４～６６５</t>
  </si>
  <si>
    <t>宇城市小川町河江１－１イオンモール宇城東宝８　1F</t>
  </si>
  <si>
    <t>宇城市不知火町御領８１４－１</t>
  </si>
  <si>
    <t>宇城市三角町三角浦１４０３－１４</t>
  </si>
  <si>
    <t>宇土市新松原町４２－１</t>
  </si>
  <si>
    <t>宇土市住吉町２４２２－３</t>
  </si>
  <si>
    <t>宇土市岩古曽町１２１２－２</t>
  </si>
  <si>
    <t>宇土市岩古曽町１１９８</t>
  </si>
  <si>
    <t>宇城市不知火町御領１６９－２</t>
  </si>
  <si>
    <t>宇城市松橋町松橋２９</t>
  </si>
  <si>
    <t>宇土市善道寺町綾織９５番地</t>
  </si>
  <si>
    <t>宇城市三角町三角浦１１６０－１７９</t>
  </si>
  <si>
    <t>宇土市城塚町１２４－１７</t>
  </si>
  <si>
    <t>下益城郡美里町萱野１３４６</t>
  </si>
  <si>
    <t>宇土市赤瀬町７３０－１</t>
  </si>
  <si>
    <t>宇土市築籠町２０１</t>
  </si>
  <si>
    <t>宇城市松橋町曲野１３５７</t>
  </si>
  <si>
    <t>宇城市三角町三角浦３４２－２</t>
  </si>
  <si>
    <t>下益城郡美里町松野原７０番地</t>
  </si>
  <si>
    <t>宇土市南段原町１５ー５</t>
  </si>
  <si>
    <t>下益城郡美里町栗崎２６７－１</t>
  </si>
  <si>
    <t>宇城市小川町西海東１３１２</t>
  </si>
  <si>
    <t>宇城市三角町郡浦４１８－１２</t>
  </si>
  <si>
    <t>宇土市松山町３０４８－５</t>
  </si>
  <si>
    <t>宇土市走潟町２６６－１</t>
  </si>
  <si>
    <t>宇城市豊野町巣林１４３９－１</t>
  </si>
  <si>
    <t>宇城市小川町東小川２６４１－２</t>
  </si>
  <si>
    <t>宇城市松橋町曲野２３１７－１２一銀ビル２０２号</t>
  </si>
  <si>
    <t>宇土市三拾町字堂ノ本３２５番１</t>
  </si>
  <si>
    <t>宇城市松橋町曲野１５２</t>
  </si>
  <si>
    <t>宇土市城之浦町１０８－９　１０２号</t>
  </si>
  <si>
    <t>宇城市小川町江頭２２７</t>
  </si>
  <si>
    <t>宇城市松橋町曲野２３１８番地３　２階</t>
  </si>
  <si>
    <t>宇城市三角町前越１７９２－２</t>
  </si>
  <si>
    <t>宇城市小川町河江１－１</t>
  </si>
  <si>
    <t>宇城市松橋町久具３３６－１</t>
  </si>
  <si>
    <t>宇土市住吉町２３９１－２</t>
  </si>
  <si>
    <t>宇城市三角町大口６５７</t>
  </si>
  <si>
    <t>下益城郡美里町佐俣７２－５</t>
  </si>
  <si>
    <t>宇土市松原町大坪２３－１４</t>
  </si>
  <si>
    <t>宇城市松橋町松橋５００</t>
  </si>
  <si>
    <t>下益城郡美里町涌井２１７８</t>
  </si>
  <si>
    <t>宇土市長浜町４４５－１</t>
  </si>
  <si>
    <t>下益城郡美里町佐俣１０９０</t>
  </si>
  <si>
    <t>宇城市三角町波多３０６３－１</t>
  </si>
  <si>
    <t>宇城市小川町西北小川６３５</t>
  </si>
  <si>
    <t>宇城市松橋町南豊崎１０４５－１</t>
  </si>
  <si>
    <t>宇城市松橋町豊福６０４－１</t>
  </si>
  <si>
    <t>宇城市松橋町豊福４４９</t>
  </si>
  <si>
    <t>宇土市松山町字長島９０２－２</t>
  </si>
  <si>
    <t>宇土市走潟町５４５－４</t>
  </si>
  <si>
    <t>宇城市豊野町安見２６５３</t>
  </si>
  <si>
    <t>宇土市立岡町五反田２１２－５</t>
  </si>
  <si>
    <t>宇城市小川町河江９９８－１</t>
  </si>
  <si>
    <t>宇城市松橋町曲野２３１７－１２一銀ビル一F</t>
  </si>
  <si>
    <t>宇城市松橋町曲野１４</t>
  </si>
  <si>
    <t>宇土市北段原町１番地３</t>
  </si>
  <si>
    <t>宇土市旭町４４６－４</t>
  </si>
  <si>
    <t>宇土市新松原町１３５宇土フェスタ内</t>
  </si>
  <si>
    <t>宇土市本町３丁目２７番地光ビル２Ｆ</t>
  </si>
  <si>
    <t>宇城市小川町東海東蕨野３９２６－４峠の岩清水</t>
  </si>
  <si>
    <t>宇土市花園町２０３０－１</t>
  </si>
  <si>
    <t>宇土市本町２丁目２４</t>
  </si>
  <si>
    <t>宇城市小川町北新田１１７２－２</t>
  </si>
  <si>
    <t>宇城市松橋町豊福５１７－１</t>
  </si>
  <si>
    <t>宇城市松橋町松橋５４９－１</t>
  </si>
  <si>
    <t>宇城市三角町戸馳３７３－３花のがっこう内</t>
  </si>
  <si>
    <t>宇土市松山町字向野田４１６８－１</t>
  </si>
  <si>
    <t>宇城市小川町新田出２－１９８－３</t>
  </si>
  <si>
    <t>宇土市花園町２１８－１</t>
  </si>
  <si>
    <t>宇城市松橋町久具３０９－４</t>
  </si>
  <si>
    <t>宇土市長浜町２１０５</t>
  </si>
  <si>
    <t>宇土市松原町字西袋３５６－４</t>
  </si>
  <si>
    <t>宇土市宮庄町３９９番地１</t>
  </si>
  <si>
    <t>宇城市小川町川尻３３８－２</t>
  </si>
  <si>
    <t>宇城市小川町江頭２３６谷川ハイツ　１Ｆ</t>
  </si>
  <si>
    <t>宇城市三角町三角浦１１６０－１１９</t>
  </si>
  <si>
    <t>宇土市境目町綾織７８－１</t>
  </si>
  <si>
    <t>下益城郡美里町坂本２５４７番地３</t>
  </si>
  <si>
    <t>宇城市松橋町松橋８９４－１－２Ｆ</t>
  </si>
  <si>
    <t>宇城市小川町北新田４２０－１</t>
  </si>
  <si>
    <t>宇城市松橋町古保山１２９７－１</t>
  </si>
  <si>
    <t>宇城市不知火町松合１９９９－２</t>
  </si>
  <si>
    <t>宇城市松橋町曲野２３１７－１２</t>
  </si>
  <si>
    <t>下益城郡美里町畝野３８２７－１</t>
  </si>
  <si>
    <t>宇城市松橋町久具６１３－１　水崎ビル１Ｆ</t>
  </si>
  <si>
    <t>宇城市松橋町きらら１丁目１０－１２</t>
  </si>
  <si>
    <t>下益城郡美里町払川１６７５</t>
  </si>
  <si>
    <t>宇城市松橋町竹崎１２９５</t>
  </si>
  <si>
    <t>宇城市豊野町山崎５９９</t>
  </si>
  <si>
    <t>宇城市三角町波多２８４－９</t>
  </si>
  <si>
    <t>下益城郡美里町長尾野８９</t>
  </si>
  <si>
    <t>下益城郡美里町栗崎２６９</t>
  </si>
  <si>
    <t>宇城市松橋町曲野２３５２－２セジュール曲野５　　２－１</t>
  </si>
  <si>
    <t>宇城市小川町河江７７－５</t>
  </si>
  <si>
    <t>宇土市善道寺町綾織９５</t>
  </si>
  <si>
    <t>宇城市松橋町萩尾４９１－１</t>
  </si>
  <si>
    <t>宇城市小川町江頭２３６　谷川ハイツ　１Ｆ</t>
  </si>
  <si>
    <t>宇城市松橋町松橋８９５－１</t>
  </si>
  <si>
    <t>宇城市小川町江頭２３６番地１０６号</t>
  </si>
  <si>
    <t>宇城市松橋町曲野２４４４池上住宅１</t>
  </si>
  <si>
    <t>宇城市松橋町萩尾４８２－１０</t>
  </si>
  <si>
    <t>宇土市本町三丁目２７　光ビルB1</t>
  </si>
  <si>
    <t>宇土市松山町２０２４－１</t>
  </si>
  <si>
    <t>宇土市本町４－１８KENー１ビル　E号</t>
  </si>
  <si>
    <t>下益城郡美里町馬場７８９－１</t>
  </si>
  <si>
    <t>宇城市小川町新田１９１０－１</t>
  </si>
  <si>
    <t>宇城市松橋町豊福６３０</t>
  </si>
  <si>
    <t>宇城市松橋町豊福２２５－１</t>
  </si>
  <si>
    <t>宇城市三角町波多２２８５－２</t>
  </si>
  <si>
    <t>宇城市松橋町松山３５６５－２</t>
  </si>
  <si>
    <t>宇城市豊野町下郷１４２７－１</t>
  </si>
  <si>
    <t>宇城市松橋町曲野２３１７番地１０一銀第三ビル２階</t>
  </si>
  <si>
    <t>宇城市松橋町豊福字折敷町２２５－１</t>
  </si>
  <si>
    <t>宇城市三角町波多無番地</t>
  </si>
  <si>
    <t>下益城郡美里町佐俣７０５</t>
  </si>
  <si>
    <t>宇城市不知火町高良２５５５</t>
  </si>
  <si>
    <t>宇城市松橋町曲野字寺尾２９４２－１－２</t>
  </si>
  <si>
    <t>下益城郡美里町原町１８０</t>
  </si>
  <si>
    <t>宇土市赤瀬町358</t>
  </si>
  <si>
    <t>宇城市松橋町両仲間４４０－２</t>
  </si>
  <si>
    <t>宇城市小川町大字河江字八ノ坪９６－６</t>
  </si>
  <si>
    <t>宇城市松橋町曲野８２－４</t>
  </si>
  <si>
    <t>宇城市不知火町浦上字居屋敷743</t>
  </si>
  <si>
    <t>宇土市古城町63</t>
  </si>
  <si>
    <t>宇城市松橋町きらら２－２－１０</t>
  </si>
  <si>
    <t>宇城市小川町河江１－１イオンモール宇城内１F</t>
  </si>
  <si>
    <t>宇城市小川町河江５２－１</t>
  </si>
  <si>
    <t>宇城市豊野町安見２６３４</t>
  </si>
  <si>
    <t>宇城市三角町郡浦３３８－３</t>
  </si>
  <si>
    <t>宇土市南段原町７－１</t>
  </si>
  <si>
    <t>宇土市花園台４３３－１２５</t>
  </si>
  <si>
    <t>宇城市松橋町豊福２８３２</t>
  </si>
  <si>
    <t>宇土市栄町１３０－５奥村ビル１F</t>
  </si>
  <si>
    <t>宇城市小川町西北小川字溝越４９７番地１</t>
  </si>
  <si>
    <t>宇城市三角町三角浦１２６８番地１</t>
  </si>
  <si>
    <t>宇土市本町三丁目１０番地２F</t>
  </si>
  <si>
    <t>宇城市松橋町大字久具２４４０</t>
  </si>
  <si>
    <t>宇城市三角町戸馳４２９８－１</t>
  </si>
  <si>
    <t>宇城市不知火町松合７５１</t>
  </si>
  <si>
    <t>下益城郡美里町馬場臼杵７８９－１</t>
  </si>
  <si>
    <t>宇城市不知火町御領７３８</t>
  </si>
  <si>
    <t>宇土市赤瀬町1290</t>
  </si>
  <si>
    <t>宇土市上網田町３３８９－２</t>
  </si>
  <si>
    <t>宇城市松橋町竹崎１８７６－１</t>
  </si>
  <si>
    <t>宇土市長浜町２１０８</t>
  </si>
  <si>
    <t>宇城市松橋町豊福字七田１６３－１</t>
  </si>
  <si>
    <t>宇城市三角町波多２４０－３</t>
  </si>
  <si>
    <t>下益城郡美里町堅志田字前田22-1</t>
  </si>
  <si>
    <t>宇土市下網田町６７０</t>
  </si>
  <si>
    <t>宇土市網津町２２８３</t>
  </si>
  <si>
    <t>宇土市赤瀬町１２９０</t>
  </si>
  <si>
    <t>宇土市松山町3048-22</t>
  </si>
  <si>
    <t>宇土市浦田町５７　魚光ビル1F</t>
  </si>
  <si>
    <t>宇城市松橋町松橋１０７６－５</t>
  </si>
  <si>
    <t>宇城市豊野町山崎１７７５</t>
  </si>
  <si>
    <t>宇城市松橋町曲野１２５－１</t>
  </si>
  <si>
    <t>宇土市新松原町１５９－２</t>
  </si>
  <si>
    <t>宇城市松橋町松橋１３０９</t>
  </si>
  <si>
    <t>宇城市松橋町曲野３５１４－１１</t>
  </si>
  <si>
    <t>宇城市三角町三角浦１１６０－４０</t>
  </si>
  <si>
    <t>宇城市松橋町久具１３４</t>
  </si>
  <si>
    <t>宇城市三角町三角浦１２０９－６</t>
  </si>
  <si>
    <t>宇城市松橋町曲野３９－４</t>
  </si>
  <si>
    <t>宇城市松橋町大野２１０番地６</t>
  </si>
  <si>
    <t>宇城市三角町戸馳６７５７－３</t>
  </si>
  <si>
    <t>宇城市松橋町曲野３３８８－２</t>
  </si>
  <si>
    <t>宇土市水町８０－１</t>
  </si>
  <si>
    <t>下益城郡美里町小筵６９３</t>
  </si>
  <si>
    <t>下益城郡美里町原田５－２</t>
  </si>
  <si>
    <t>宇城市不知火町御領８１４－１　１－A</t>
  </si>
  <si>
    <t>宇城市松橋町松橋１７５９－６</t>
  </si>
  <si>
    <t>宇城市松橋町大野１３７</t>
  </si>
  <si>
    <t>宇城市松橋町曲野２３１７－１２一銀ビル２０１号室</t>
  </si>
  <si>
    <t>宇城市豊野町下郷９７－２</t>
  </si>
  <si>
    <t>宇土市城之浦町２９７</t>
  </si>
  <si>
    <t>県下一円　熊本４８０な６５３０</t>
  </si>
  <si>
    <t>宇土市下網田町３０８４－１</t>
  </si>
  <si>
    <t>宇城市豊野町山崎３４１－１</t>
  </si>
  <si>
    <t>宇城市小川町新田出４０７</t>
  </si>
  <si>
    <t>宇土市南段原町１９３－５</t>
  </si>
  <si>
    <t>下益城郡美里町原町４０</t>
  </si>
  <si>
    <t>宇土市石小路町46</t>
  </si>
  <si>
    <t>宇土市新町1丁目１６９－２</t>
  </si>
  <si>
    <t>宇城市不知火町高良１９６３</t>
  </si>
  <si>
    <t>宇土市網津町３１９０</t>
  </si>
  <si>
    <t>下益城郡美里町中小路８３５</t>
  </si>
  <si>
    <t>下益城郡美里町早楠１９５１</t>
  </si>
  <si>
    <t>宇城市小川町河江1-1</t>
  </si>
  <si>
    <t>宇土市戸口町９１６番地</t>
  </si>
  <si>
    <t>下益城郡美里町土喰１９４</t>
  </si>
  <si>
    <t>宇土市上網田町梅岡３８２３－６</t>
  </si>
  <si>
    <t>下益城郡美里町畝野３４５３</t>
  </si>
  <si>
    <t>宇城市不知火町御領３９０</t>
  </si>
  <si>
    <t>宇城市不知火町高良２２２０</t>
  </si>
  <si>
    <t>宇土市旭町４２１－３旭ビル１０２号</t>
  </si>
  <si>
    <t>宇城市三角町三角浦１３２４－２</t>
  </si>
  <si>
    <t>宇土市善道寺町綾織１７９－３</t>
  </si>
  <si>
    <t>宇城市不知火町御領７１０－１</t>
  </si>
  <si>
    <t>宇城市三角町三角浦１２６８－１</t>
  </si>
  <si>
    <t>宇城市三角町大田尾７１</t>
  </si>
  <si>
    <t>宇城市小川町江頭２３６谷川ハイツ１０３</t>
  </si>
  <si>
    <t>宇城市松橋町豊崎１５０８</t>
  </si>
  <si>
    <t>県下一円　大分１００す６２２７</t>
  </si>
  <si>
    <t>宇城市松橋町曲野２１６４</t>
  </si>
  <si>
    <t>宇城市小川町南海東９１８－３</t>
  </si>
  <si>
    <t>宇城市小川町小川１２４</t>
  </si>
  <si>
    <t>宇城市三角町波多１９７５－２</t>
  </si>
  <si>
    <t>宇城市小川町南海東７２３</t>
  </si>
  <si>
    <t>宇城市松橋町曲野４３－４</t>
  </si>
  <si>
    <t>宇城市豊野町糸石１３３３</t>
  </si>
  <si>
    <t>宇城市小川町小川８</t>
  </si>
  <si>
    <t>宇土市新町３丁目４６</t>
  </si>
  <si>
    <t>下益城郡美里町永富１７０６</t>
  </si>
  <si>
    <t>下益城郡美里町大沢水１３９０－２</t>
  </si>
  <si>
    <t>宇土市笹原町１５１４</t>
  </si>
  <si>
    <t>宇城市松橋町内田３２７－１</t>
  </si>
  <si>
    <t>宇城市松橋町松橋１００８</t>
  </si>
  <si>
    <t>宇城市松橋町曲野２３２３－１真栄ビル２</t>
  </si>
  <si>
    <t>宇城市松橋町久具井手下３５８－１８</t>
  </si>
  <si>
    <t>宇城市松橋町東松崎西割１７８－１</t>
  </si>
  <si>
    <t>宇城市松橋町松橋２７６－３</t>
  </si>
  <si>
    <t>宇城市松橋町曲野３８－１</t>
  </si>
  <si>
    <t>宇城市松橋町松橋７２７－１</t>
  </si>
  <si>
    <t>宇城市松橋町久具６９１</t>
  </si>
  <si>
    <t>宇城市松橋町松橋７２６－１</t>
  </si>
  <si>
    <t>宇城市松橋町曲野２３１９－１１ドリームワンビル１０２</t>
  </si>
  <si>
    <t>宇城市小川町西北小川４６９</t>
  </si>
  <si>
    <t>下益城郡美里町土喰１４０</t>
  </si>
  <si>
    <t>宇城市豊野町下巣林１２０５</t>
  </si>
  <si>
    <t>宇土市三拾町１４４－１３</t>
  </si>
  <si>
    <t>宇土市松山町西柳９７８－１</t>
  </si>
  <si>
    <t>宇城市不知火町松合８３７</t>
  </si>
  <si>
    <t>宇城市豊野町山崎2188-5</t>
  </si>
  <si>
    <t>宇城市不知火町御領３３８－１</t>
  </si>
  <si>
    <t>下益城郡美里町萱野１４５６</t>
  </si>
  <si>
    <t>宇城市不知火町高良２３２０</t>
  </si>
  <si>
    <t>下益城郡美里町大沢水５９２－７</t>
  </si>
  <si>
    <t>宇城市小川町住吉２９８－２</t>
  </si>
  <si>
    <t>宇城市松橋町豊福６１７－１</t>
  </si>
  <si>
    <t>宇土市新町３丁目４１片岡ビル１ＦＡ－Ｂ</t>
  </si>
  <si>
    <t>宇土市松山町３１５１番地</t>
  </si>
  <si>
    <t>宇土市走潟町１０６０</t>
  </si>
  <si>
    <t>宇城市三角町大田尾７７の１</t>
  </si>
  <si>
    <t>宇城市不知火町御領８１８番１</t>
  </si>
  <si>
    <t>宇土市笹原町１５４４</t>
  </si>
  <si>
    <t>宇土市赤瀬町７２９－６</t>
  </si>
  <si>
    <t>宇城市松橋町松橋５５８－１</t>
  </si>
  <si>
    <t>宇城市小川町住吉８２４－２</t>
  </si>
  <si>
    <t>宇城市松橋町曲野２３１７－１０</t>
  </si>
  <si>
    <t>宇城市松橋町竹崎１１６７－７</t>
  </si>
  <si>
    <t>下益城郡美里町坂本４５０</t>
  </si>
  <si>
    <t>下益城郡美里町大窪５２３</t>
  </si>
  <si>
    <t>下益城郡美里町二和田１３０３の１</t>
  </si>
  <si>
    <t>宇土市城之浦町字南袋２６６－２</t>
  </si>
  <si>
    <t>宇土市城ノ浦町１３９</t>
  </si>
  <si>
    <t>宇城市三角町郡浦１３２－１</t>
  </si>
  <si>
    <t>宇城市松橋町松橋５８７</t>
  </si>
  <si>
    <t>下益城郡美里町原町１７</t>
  </si>
  <si>
    <t>宇城市松橋町曲野２５７８</t>
  </si>
  <si>
    <t>宇土市走潟町２２３９</t>
  </si>
  <si>
    <t>宇土市一円</t>
  </si>
  <si>
    <t>下益城郡美里町二和田１２９１－１</t>
  </si>
  <si>
    <t>宇城市松橋町松橋９３４番地１</t>
  </si>
  <si>
    <t>宇土市赤瀬町６６６－６</t>
  </si>
  <si>
    <t>宇城市松橋町松橋園田８９６－１</t>
  </si>
  <si>
    <t>宇土市新町３丁目２４</t>
  </si>
  <si>
    <t>宇土市住吉町６７２－４</t>
  </si>
  <si>
    <t>宇城市松橋町久具３５８－７</t>
  </si>
  <si>
    <t>宇土市走潟町１２４５</t>
  </si>
  <si>
    <t>宇城市豊野町下郷２６０３</t>
  </si>
  <si>
    <t>下益城郡美里町佐俣１８３０</t>
  </si>
  <si>
    <t>宇城市松橋町曲野１１５－１</t>
  </si>
  <si>
    <t>下益城郡美里町堅志田７０</t>
  </si>
  <si>
    <t>宇土市三拾町１４１</t>
  </si>
  <si>
    <t>宇城市松橋町曲野２２５０－１</t>
  </si>
  <si>
    <t>宇土市住吉町長塘９５５－１</t>
  </si>
  <si>
    <t>宇城市不知火町御領８１１</t>
  </si>
  <si>
    <t>宇土市本町１丁目１７</t>
  </si>
  <si>
    <t>宇城市小川町新田１２１３－４</t>
  </si>
  <si>
    <t>宇城市三角町三角浦１０８１－１</t>
  </si>
  <si>
    <t>宇城市松橋町両仲間９３</t>
  </si>
  <si>
    <t>宇城市松橋町浦川内９５０番地９</t>
  </si>
  <si>
    <t>宇土市長浜町５００</t>
  </si>
  <si>
    <t>宇城市松橋町松橋１２１６</t>
  </si>
  <si>
    <t>宇城市松橋町曲野２３２３番地１真栄ビル２階西側</t>
  </si>
  <si>
    <t>宇城市松橋町曲野２３２３番地１真栄ビル２階東側</t>
  </si>
  <si>
    <t>宇城市松橋町古保山１９７２－１</t>
  </si>
  <si>
    <t>宇城市小川町北新田字小鶴５－１</t>
  </si>
  <si>
    <t>宇土市本町四丁目１８</t>
  </si>
  <si>
    <t>宇城市三角町三角浦１１６０－６２</t>
  </si>
  <si>
    <t>宇城市三角町三角浦１２６３番地５</t>
  </si>
  <si>
    <t>宇土市栄町１９２－３</t>
  </si>
  <si>
    <t>県下一円　熊本３４１の８８</t>
  </si>
  <si>
    <t>宇城市三角町三角浦１３３７－１１</t>
  </si>
  <si>
    <t>宇土市三拾町１７１</t>
  </si>
  <si>
    <t>宇城市豊野町下郷１２３－１</t>
  </si>
  <si>
    <t>宇城市三角町波多１６４４－２</t>
  </si>
  <si>
    <t>宇土市戸口町８４１</t>
  </si>
  <si>
    <t>宇城市松橋町西下郷６３１－３</t>
  </si>
  <si>
    <t>宇土市松山町４３８９－２</t>
  </si>
  <si>
    <t>宇土市三拾町１４４－１４</t>
  </si>
  <si>
    <t>宇城市不知火町松合８００</t>
  </si>
  <si>
    <t>宇土市本町五丁目８５</t>
  </si>
  <si>
    <t>宇城市三角町三角浦字首入１１６０－２６</t>
  </si>
  <si>
    <t>宇土市本町二丁目６</t>
  </si>
  <si>
    <t>宇土市下網田町５５４</t>
  </si>
  <si>
    <t>宇土市新町三丁目４６</t>
  </si>
  <si>
    <t>宇城市不知火町松合１８８</t>
  </si>
  <si>
    <t>宇城市不知火町松合字六地蔵１９９２－２</t>
  </si>
  <si>
    <t>宇土市赤瀬町１９６－３４</t>
  </si>
  <si>
    <t>宇城市豊野町糸石２１２４</t>
  </si>
  <si>
    <t>下益城郡美里町土喰１７０－３</t>
  </si>
  <si>
    <t>宇土市新松原町４９－２</t>
  </si>
  <si>
    <t>宇土市松原町１０１－５</t>
  </si>
  <si>
    <t>宇城市不知火町御領814番地１</t>
  </si>
  <si>
    <t>宇城市豊野町糸石３２１４</t>
  </si>
  <si>
    <t>宇城市松橋町松橋１８８－２</t>
  </si>
  <si>
    <t>宇土市善道寺町綾織１６３－３　２Ｆ</t>
  </si>
  <si>
    <t>宇土市一里木町５６</t>
  </si>
  <si>
    <t>宇土市住吉町６７２－１</t>
  </si>
  <si>
    <t>宇城市三角町波多１８４８</t>
  </si>
  <si>
    <t>下益城郡美里町払川１５５－１</t>
  </si>
  <si>
    <t>宇土市栄町１３０－５</t>
  </si>
  <si>
    <t>下益城郡美里町洞岳１３０８</t>
  </si>
  <si>
    <t>宇城市三角町三角浦１１２</t>
  </si>
  <si>
    <t>宇城市不知火町柏原５２０－１</t>
  </si>
  <si>
    <t>宇土市高柳町３９</t>
  </si>
  <si>
    <t>宇城市松橋町曲野２３１９－１０　２Ｆ</t>
  </si>
  <si>
    <t>宇土市松山町４３８２</t>
  </si>
  <si>
    <t>宇城市不知火町御領１９７－１</t>
  </si>
  <si>
    <t>宇土市北段原町字島の内１７９</t>
  </si>
  <si>
    <t>宇城市松橋町久具１４２３</t>
  </si>
  <si>
    <t>宇城市不知火町松合１３－２</t>
  </si>
  <si>
    <t>宇城市三角町波多４２７９－７</t>
  </si>
  <si>
    <t>宇土市善道寺町綾織８６－１</t>
  </si>
  <si>
    <t>宇土市松山町１８４３－１</t>
  </si>
  <si>
    <t>宇土市善道寺町綾織２２－１</t>
  </si>
  <si>
    <t>県下一円　熊本４８０に４７４７</t>
  </si>
  <si>
    <t>下益城郡美里町萱野５３７－１</t>
  </si>
  <si>
    <t>宇城市小川町江頭１５３－５</t>
  </si>
  <si>
    <t>宇城市松橋町曲野２４３５－１</t>
  </si>
  <si>
    <t>宇土市本町１丁目１０１</t>
  </si>
  <si>
    <t>宇城市松橋町きらら３丁目３－２</t>
  </si>
  <si>
    <t>宇城市松橋町松橋７７４－３</t>
  </si>
  <si>
    <t>宇土市網津町１４０９－１３</t>
  </si>
  <si>
    <t>宇土市本町３丁目２７光ビル２Ｆ</t>
  </si>
  <si>
    <t>熊本県宇城市松橋町曲野２３１７番地１０一銀第３ビル１Ｆ　２号室</t>
  </si>
  <si>
    <t>宇城市三角町三角浦２９４番地</t>
  </si>
  <si>
    <t>宇城市三角町三角浦１１６０－１７０</t>
  </si>
  <si>
    <t>宇城市小川町北新田４３９</t>
  </si>
  <si>
    <t>下益城郡美里町土喰１９</t>
  </si>
  <si>
    <t>宇土市戸口町７６８</t>
  </si>
  <si>
    <t>宇城市豊野町上郷３１０９</t>
  </si>
  <si>
    <t>宇城市豊野町山崎５９９アグリパーク豊野敷地内</t>
  </si>
  <si>
    <t>宇城市豊野町山崎４０９－３</t>
  </si>
  <si>
    <t>宇城市松橋町曲野２３－２３－１</t>
  </si>
  <si>
    <t>宇城市不知火町高良２５７８</t>
  </si>
  <si>
    <t>宇城市三角町三角浦首入１１５９‐１９８</t>
  </si>
  <si>
    <t>宇土市新町1丁目９０</t>
  </si>
  <si>
    <t>宇土市本町４－３２</t>
  </si>
  <si>
    <t>宇城市松橋町松橋１９５－１</t>
  </si>
  <si>
    <t>宇城市三角町三角浦６９４</t>
  </si>
  <si>
    <t>宇城市松橋町曲野２３１９－１１どりーむ１ビル</t>
  </si>
  <si>
    <t>宇土市本町３丁目２９番地</t>
  </si>
  <si>
    <t>宇城市三角町波多４２８０－３</t>
  </si>
  <si>
    <t>宇土市新町一丁目８１</t>
  </si>
  <si>
    <t>宇城市松橋町萩尾２２１３－１</t>
  </si>
  <si>
    <t>下益城郡美里町佐俣４６３－１</t>
  </si>
  <si>
    <t>宇城市豊野町山崎３０２</t>
  </si>
  <si>
    <t>宇土市一里木町１４</t>
  </si>
  <si>
    <t>宇城市不知火町御領３１７－１</t>
  </si>
  <si>
    <t>下益城郡美里町馬場臼杵７８９</t>
  </si>
  <si>
    <t>宇城市小川町河江１－１　１階</t>
  </si>
  <si>
    <t>宇土市北段原町１０２</t>
  </si>
  <si>
    <t>宇土市浦田町５７魚光ビル２F</t>
  </si>
  <si>
    <t>宇土市築籠町２００－１坂本ビル１Ｆ</t>
  </si>
  <si>
    <t>下益城郡美里町洞岳８０４</t>
  </si>
  <si>
    <t>宇城市小川町江頭２３６</t>
  </si>
  <si>
    <t>宇城市豊野町山崎１６７７－１</t>
  </si>
  <si>
    <t>宇城市豊野町中間１５２４</t>
  </si>
  <si>
    <t>宇土市三拾町５７９</t>
  </si>
  <si>
    <t>宇城市松橋町竹崎字前田１３２２</t>
  </si>
  <si>
    <t>宇城市松橋町松橋８７８－１ゆめマート松橋内</t>
  </si>
  <si>
    <t>宇城市不知火町高良２０１番地の１</t>
  </si>
  <si>
    <t>宇城市三角町三角浦１０３番地１</t>
  </si>
  <si>
    <t>宇土市松山町六反田６０６</t>
  </si>
  <si>
    <t>宇土市花園町２５６３</t>
  </si>
  <si>
    <t>宇土市走潟町８８１－１</t>
  </si>
  <si>
    <t>宇城市松橋町久具字堂ノ前２１４９</t>
  </si>
  <si>
    <t>宇城市小川町江頭４６－３</t>
  </si>
  <si>
    <t>宇土市本町一丁目１９</t>
  </si>
  <si>
    <t>宇城市小川町西北小川６９３</t>
  </si>
  <si>
    <t>下益城郡美里町中郡１３３９－２</t>
  </si>
  <si>
    <t>宇土市新町三丁目１５</t>
  </si>
  <si>
    <t>宇城市松橋町豊福１４７０－３</t>
  </si>
  <si>
    <t>宇城市不知火町高良２６６０</t>
  </si>
  <si>
    <t>宇城市豊野町糸石３５</t>
  </si>
  <si>
    <t>宇城市豊野町糸石１６４２</t>
  </si>
  <si>
    <t>下益城郡美里町大井早３３１０</t>
  </si>
  <si>
    <t>宇城市三角町中村３９６</t>
  </si>
  <si>
    <t>下益城郡美里町永富２５６６－１</t>
  </si>
  <si>
    <t>宇土市境目町９０３</t>
  </si>
  <si>
    <t>宇土市水町５０番１</t>
  </si>
  <si>
    <t>宇土市網引町７３７－２</t>
  </si>
  <si>
    <t>宇土市下網田町２０９７－２</t>
  </si>
  <si>
    <t>宇土市善道寺町綾織９５宇土シティモール内</t>
  </si>
  <si>
    <t>熊本県下益城郡美里町畝野３７９７－２</t>
  </si>
  <si>
    <t>宇城市松橋町曲野２３１０－４</t>
  </si>
  <si>
    <t>宇城市三角町大田尾７５－４</t>
  </si>
  <si>
    <t>宇城市三角町三角浦首入２８１－１</t>
  </si>
  <si>
    <t>宇城市不知火町永尾１９７</t>
  </si>
  <si>
    <t>宇城市不知火町松合山州３３０－７</t>
  </si>
  <si>
    <t>宇城市不知火町松合字山州３３０－６３３０－７の一部</t>
  </si>
  <si>
    <t>宇土市栄町１６３－４</t>
  </si>
  <si>
    <t>宇城市不知火町長崎１５６－１</t>
  </si>
  <si>
    <t>宇土市南段原町字南１１－７</t>
  </si>
  <si>
    <t>宇城市松橋町曲野３３８８－１ヒロセ内</t>
  </si>
  <si>
    <t>宇土市下網田町１９０５</t>
  </si>
  <si>
    <t>下益城郡美里町馬場７３１</t>
  </si>
  <si>
    <t>宇土市花園町２２３－１</t>
  </si>
  <si>
    <t>宇土市本町４丁目－１８</t>
  </si>
  <si>
    <t>宇城市不知火町大見１０３９－１</t>
  </si>
  <si>
    <t>宇城市松橋町松橋５５３－１５</t>
  </si>
  <si>
    <t>宇城市松橋町松橋８５３－１１</t>
  </si>
  <si>
    <t>宇土市網津町９５</t>
  </si>
  <si>
    <t>宇城市松橋町両仲間１４６－３</t>
  </si>
  <si>
    <t>宇土市栄町７６</t>
  </si>
  <si>
    <t>宇土市旭町１５８－３</t>
  </si>
  <si>
    <t>宇土市旭町１６５－２</t>
  </si>
  <si>
    <t>宇城市松橋町曲野２４３５中松ビル３Ｆ</t>
  </si>
  <si>
    <t>宇土市松山町２０８６－１</t>
  </si>
  <si>
    <t>下益城郡美里町払川８３－２</t>
  </si>
  <si>
    <t>宇土市南段原町１３肥後銀行宇土支店内</t>
  </si>
  <si>
    <t>宇城市三角町三角浦308-86</t>
  </si>
  <si>
    <t>宇城市小川町小川４９</t>
  </si>
  <si>
    <t>県下一円　熊本５８０む６１３１</t>
  </si>
  <si>
    <t>宇城市松橋町両仲間３－１</t>
  </si>
  <si>
    <t>宇城市小川町河江１０２５</t>
  </si>
  <si>
    <t>宇土市新開町５５７</t>
  </si>
  <si>
    <t>下益城郡美里町涌井１８７０</t>
  </si>
  <si>
    <t>宇土市三拾町４０１番地８</t>
  </si>
  <si>
    <t>宇土市三拾町４０３－５毘沙門ビル２F</t>
  </si>
  <si>
    <t>宇土市門内町１０</t>
  </si>
  <si>
    <t>宇城市不知火町御領３３７－４－３号</t>
  </si>
  <si>
    <t>下益城郡美里町畝野１７８６</t>
  </si>
  <si>
    <t>下益城郡美里町佐俣１２３</t>
  </si>
  <si>
    <t>宇城市松橋町久具３５８－１０</t>
  </si>
  <si>
    <t>宇城市松橋町南豊崎６０５－３</t>
  </si>
  <si>
    <t>宇城市豊野町下巣林１０９３－１</t>
  </si>
  <si>
    <t>宇城市三角町大田尾１０８７－２</t>
  </si>
  <si>
    <t>宇土市網津町２８６２</t>
  </si>
  <si>
    <t>宇土市赤瀬町１８９ー３</t>
  </si>
  <si>
    <t>宇城市松橋町大野３５３－５</t>
  </si>
  <si>
    <t>宇城市松橋町曲野１２８－１　　2F</t>
  </si>
  <si>
    <t>宇土市花園町５５３</t>
  </si>
  <si>
    <t>宇城市松橋町南豊崎９１４－１</t>
  </si>
  <si>
    <t>宇城市三角町三角浦１２４８－４</t>
  </si>
  <si>
    <t>下益城郡美里町永富１７１</t>
  </si>
  <si>
    <t>宇土市本町２丁目１６</t>
  </si>
  <si>
    <t>宇土市走潟町３２７５－２２</t>
  </si>
  <si>
    <t>宇城市松橋町竹崎字浜田１９３５－２</t>
  </si>
  <si>
    <t>宇城市松橋町内田８０６</t>
  </si>
  <si>
    <t>宇土市城之浦町２０９</t>
  </si>
  <si>
    <t>宇城市不知火町高良２７１０</t>
  </si>
  <si>
    <t>宇城市松橋町松橋８７８番地１</t>
  </si>
  <si>
    <t>宇城市豊野町上郷３９７</t>
  </si>
  <si>
    <t>宇城市三角町大田尾松本８６２－２</t>
  </si>
  <si>
    <t>下益城郡美里町三和７１６</t>
  </si>
  <si>
    <t>宇城市三角町三角浦１１５９－１２７</t>
  </si>
  <si>
    <t>宇城市松橋町曲野南田２３００－２</t>
  </si>
  <si>
    <t>宇城市三角町波多六反田３１１８－１６</t>
  </si>
  <si>
    <t>宇城市小川町西海東１３２５</t>
  </si>
  <si>
    <t>宇城市松橋町松橋５２０</t>
  </si>
  <si>
    <t>宇城市松橋町大野１３９</t>
  </si>
  <si>
    <t>宇城市松橋町東松崎２２４</t>
  </si>
  <si>
    <t>下益城郡美里町坂本１９５１－１</t>
  </si>
  <si>
    <t>宇城市松橋町久具６１３－１水崎ビル１F</t>
  </si>
  <si>
    <t>宇土市上網田町３６７６</t>
  </si>
  <si>
    <t>宇土市走潟町９９３</t>
  </si>
  <si>
    <t>下益城郡美里町境２７－１</t>
  </si>
  <si>
    <t>宇城市小川町江頭４４７－２</t>
  </si>
  <si>
    <t>宇土市新町3丁目２５－１</t>
  </si>
  <si>
    <t>宇城市小川町南小川４５４</t>
  </si>
  <si>
    <t>県下一円　熊本４８３は１０３１</t>
  </si>
  <si>
    <t>宇城市松橋町きらら３－１－１２</t>
  </si>
  <si>
    <t>宇城市松橋町曲野２３５２－２セジュール曲野５　１０３</t>
  </si>
  <si>
    <t>宇城市三角町戸馳６９２１－２</t>
  </si>
  <si>
    <t>宇城市不知火町高良１９０３－１</t>
  </si>
  <si>
    <t>宇土市本町３丁目２７光ビルＢＦ右奥</t>
  </si>
  <si>
    <t>宇土市上網田町３４９６－１</t>
  </si>
  <si>
    <t>宇城市松橋町曲野２３２０－７</t>
  </si>
  <si>
    <t>宇土市住吉町６７３ー１</t>
  </si>
  <si>
    <t>宇城市三角町中村４５２２</t>
  </si>
  <si>
    <t>宇土市椿原町９５６</t>
  </si>
  <si>
    <t>下益城郡美里町三和４６８</t>
  </si>
  <si>
    <t>宇土市新町３丁目４１片岡ビル２Ｆ</t>
  </si>
  <si>
    <t>宇城市松橋町松橋８７８－１</t>
  </si>
  <si>
    <t>宇城市三角町波多７７５－１</t>
  </si>
  <si>
    <t>宇土市石小路町１１３</t>
  </si>
  <si>
    <t>下益城郡美里町二和田１１６６－１</t>
  </si>
  <si>
    <t>宇城市小川町北新田西大平４３７</t>
  </si>
  <si>
    <t>宇城市小川町住吉２８５－５</t>
  </si>
  <si>
    <t>宇城市三角町三角浦１２８９－７</t>
  </si>
  <si>
    <t>下益城郡美里町原町３２８－１</t>
  </si>
  <si>
    <t>宇城市松橋町豊崎１１８７－４</t>
  </si>
  <si>
    <t>宇城市不知火町長崎６４２－８</t>
  </si>
  <si>
    <t>宇城市小川町河江９６－１</t>
  </si>
  <si>
    <t>宇土市松山町字東柳町１４００－４</t>
  </si>
  <si>
    <t>宇城市三角町三角浦１１５９－１９８</t>
  </si>
  <si>
    <t>宇城市小川町河江１０４８番１号</t>
  </si>
  <si>
    <t>宇城市不知火町大字柏原字野田５０７－１</t>
  </si>
  <si>
    <t>宇城市松橋町松橋７９２－４</t>
  </si>
  <si>
    <t>宇城市松橋町豊福字下城１１９８番地２</t>
  </si>
  <si>
    <t>宇城市松橋町曲野南田２３１９番１０</t>
  </si>
  <si>
    <t>宇土市下網田町１２４５－１</t>
  </si>
  <si>
    <t>宇土市松原町３５６‐４</t>
  </si>
  <si>
    <t>宇土市旭町４２１の４</t>
  </si>
  <si>
    <t>下益城郡美里町清水１１６１</t>
  </si>
  <si>
    <t>宇土市松山町３０４８－１５</t>
  </si>
  <si>
    <t>下益城郡美里町岩野３６４４</t>
  </si>
  <si>
    <t>宇土市旭町４２１－１</t>
  </si>
  <si>
    <t>宇城市小川町河江９０５－１</t>
  </si>
  <si>
    <t>宇土市築籠町１６７番地</t>
  </si>
  <si>
    <t>宇城市松橋町松橋１１９０</t>
  </si>
  <si>
    <t>下益城郡美里町畝野３３８５－５</t>
  </si>
  <si>
    <t>宇城市松橋町古保山１１７２－２</t>
  </si>
  <si>
    <t>宇土市住吉町２３２５</t>
  </si>
  <si>
    <t>宇城市松橋町曲野２３１９－１１どりいむ１ビル２階　２０１</t>
  </si>
  <si>
    <t>宇城市松橋町曲野字南田２３５２－２セジュール曲野Ｖ２０２</t>
  </si>
  <si>
    <t>宇土市三拾町４０３－５</t>
  </si>
  <si>
    <t>宇城市松橋町大野２１０－６</t>
  </si>
  <si>
    <t>宇土市新松原町４０－１</t>
  </si>
  <si>
    <t>宇城市三角町三角浦１１６０－１００</t>
  </si>
  <si>
    <t>宇城市不知火町御領３４４－１</t>
  </si>
  <si>
    <t>宇土市善道寺町綾織９５　１Ｆ</t>
  </si>
  <si>
    <t>宇城市三角町三角浦１１６０番地３２，－２８，－３１</t>
  </si>
  <si>
    <t>宇城市三角町大田尾東黒岩１０８８</t>
  </si>
  <si>
    <t>宇城市松橋町竹崎１１１５－１</t>
  </si>
  <si>
    <t>下益城郡美里町永富２５２３－２</t>
  </si>
  <si>
    <t>宇城市三角町郡浦３６２３－２</t>
  </si>
  <si>
    <t>宇城市三角町手場２３４</t>
  </si>
  <si>
    <t>宇城市不知火町長崎３０２８番地</t>
  </si>
  <si>
    <t>宇城市松橋町豊福５３０</t>
  </si>
  <si>
    <t>宇城市松橋町豊福１７８６</t>
  </si>
  <si>
    <t>宇城市三角町戸馳４４２７</t>
  </si>
  <si>
    <t>宇城市不知火町御領７１０－１マルショク松橋駅前店内</t>
  </si>
  <si>
    <t>宇城市小川町川尻３３４</t>
  </si>
  <si>
    <t>宇土市新町３丁目４１番地諏訪店舗２階１号室</t>
  </si>
  <si>
    <t>宇土市新町３丁目４１番地諏訪店舗２階２号室</t>
  </si>
  <si>
    <t>下益城郡美里町堅志田２４－１</t>
  </si>
  <si>
    <t>宇城市豊野町下郷２１５３－１</t>
  </si>
  <si>
    <t>下益城郡美里町佐俣５０４</t>
  </si>
  <si>
    <t>宇土市新松原町４９－３</t>
  </si>
  <si>
    <t>宇土市浦田町浦田５７</t>
  </si>
  <si>
    <t>宇城市不知火町高良東割２３５６－２</t>
  </si>
  <si>
    <t>宇城市三角町大田尾７７－１</t>
  </si>
  <si>
    <t>宇土市下網田町字御興来３０８２－２</t>
  </si>
  <si>
    <t>宇城市松橋町久具６１３－１</t>
  </si>
  <si>
    <t>宇土市新町三丁目５０</t>
  </si>
  <si>
    <t>宇城市松橋町松橋浜田１１９ー５</t>
  </si>
  <si>
    <t>宇城市小川町河江折口３３１</t>
  </si>
  <si>
    <t>宇城市松橋町きらら3丁目２－１６</t>
  </si>
  <si>
    <t>宇土市花園台町花園台７５７－８０</t>
  </si>
  <si>
    <t>宇土市長浜町５６６－１９</t>
  </si>
  <si>
    <t>下益城郡美里町三和２５９－３</t>
  </si>
  <si>
    <t>宇土市善道寺町字綾織９５</t>
  </si>
  <si>
    <t>宇城市松橋町きらら２丁目２－１３</t>
  </si>
  <si>
    <t>宇土市新町一丁目２番地</t>
  </si>
  <si>
    <t>宇城市松橋町松橋１１６６</t>
  </si>
  <si>
    <t>宇城市三角町波多２９１９</t>
  </si>
  <si>
    <t>宇城市松橋町竹崎字西ノ田１９０９－８</t>
  </si>
  <si>
    <t>宇城市小川町河江１－１イオンモール宇城バリュー（シネマワールド）内</t>
  </si>
  <si>
    <t>宇土市北段原町７３番地ショッピングセンターピア１階</t>
  </si>
  <si>
    <t>宇城市三角町三角浦首入１１５９番１９９、２００</t>
  </si>
  <si>
    <t>宇土市本町５丁目４９</t>
  </si>
  <si>
    <t>宇城市松橋町松橋１７１５番地１</t>
  </si>
  <si>
    <t>宇城市三角町前越２９５番地１</t>
  </si>
  <si>
    <t>宇土市新町２丁目９</t>
  </si>
  <si>
    <t>宇城市小川町江頭３６３‐１</t>
  </si>
  <si>
    <t>宇城市小川町北新田４７９</t>
  </si>
  <si>
    <t>宇城市小川町江頭２２７番地</t>
  </si>
  <si>
    <t>宇城市小川町南新田２６９</t>
  </si>
  <si>
    <t>宇土市上網田町３５５－１</t>
  </si>
  <si>
    <t>宇城市小川町南小川３８５</t>
  </si>
  <si>
    <t>宇土市本町４丁目１８－３ＫＥＮ－１ビル１Ｆ</t>
  </si>
  <si>
    <t>宇土市松山町４９６５－５</t>
  </si>
  <si>
    <t>下益城郡美里町畝野１６５７－１</t>
  </si>
  <si>
    <t>宇城市不知火町長崎４２０５－３</t>
  </si>
  <si>
    <t>宇城市松橋町曲野２３５２－２セジュール曲野Ⅴ１０２</t>
  </si>
  <si>
    <t>宇城市松橋町曲野２３１８－３</t>
  </si>
  <si>
    <t>宇城市豊野町巣林１２０９－１</t>
  </si>
  <si>
    <t>宇土市松原町１０１番地２</t>
  </si>
  <si>
    <t>宇土市馬之瀬町７１１番地２</t>
  </si>
  <si>
    <t>宇城市松橋町曲野３３８８－２HIヒロセ店内中華厨房</t>
  </si>
  <si>
    <t>宇土市南段原町１８８－１</t>
  </si>
  <si>
    <t>宇城市不知火町御領８１４－１古澤ビル２F</t>
  </si>
  <si>
    <t>宇城市松橋町久具１２９</t>
  </si>
  <si>
    <t>宇城市豊野町安見８７２</t>
  </si>
  <si>
    <t>宇土市北段原町７３ダイレックス宇土店内</t>
  </si>
  <si>
    <t>宇城市不知火町高良１０５５</t>
  </si>
  <si>
    <t>宇城市松橋町松橋７７２</t>
  </si>
  <si>
    <t>宇城市小川町西北小川字正院３３２－３</t>
  </si>
  <si>
    <t>宇城市小川町小川８－２</t>
  </si>
  <si>
    <t>宇城市豊野町上郷３１５</t>
  </si>
  <si>
    <t>宇土市松山町８５５番３－１</t>
  </si>
  <si>
    <t>下益城郡美里町大字栗崎２４４</t>
  </si>
  <si>
    <t>宇城市豊野町山崎１３８</t>
  </si>
  <si>
    <t>宇土市高柳町３５－４</t>
  </si>
  <si>
    <t>宇土市上網田町３１６４</t>
  </si>
  <si>
    <t>宇城市小川町河江１－１イオンモール宇城バリュー店内</t>
  </si>
  <si>
    <t>宇土市北段原町７３番地</t>
  </si>
  <si>
    <t>宇土市赤瀬町平岩１３９－２の２</t>
  </si>
  <si>
    <t>宇城市小川町西海東１２７６</t>
  </si>
  <si>
    <t>宇城市小川町河江８７９</t>
  </si>
  <si>
    <t>宇城市松橋町豊崎１３１７－４</t>
  </si>
  <si>
    <t>宇城市松橋町松橋７９２－８</t>
  </si>
  <si>
    <t>宇城市不知火町御領８８－７５</t>
  </si>
  <si>
    <t>宇城市松橋町南豊崎９１５－１</t>
  </si>
  <si>
    <t>宇城市豊野町糸石２７３４－１</t>
  </si>
  <si>
    <t>下益城郡美里町早楠２２６１－４</t>
  </si>
  <si>
    <t>宇城市松橋町久具１９６６－１</t>
  </si>
  <si>
    <t>下益城郡美里町大窪２１－１</t>
  </si>
  <si>
    <t>宇城市小川町西海東２１９０</t>
  </si>
  <si>
    <t>下益城郡美里町原町１４８</t>
  </si>
  <si>
    <t>宇土市北段原町７３</t>
  </si>
  <si>
    <t>熊本県宇土市住吉町２１２４－４</t>
  </si>
  <si>
    <t>宇土市旭町４２１－４</t>
  </si>
  <si>
    <t>宇城市松橋町竹崎１８５７－２</t>
  </si>
  <si>
    <t>宇城市松橋町松橋８５９－３　９５４－１</t>
  </si>
  <si>
    <t>宇土市松山町９３４の２</t>
  </si>
  <si>
    <t>宇土市旭町４２８－１</t>
  </si>
  <si>
    <t>宇土市本町１丁目３１</t>
  </si>
  <si>
    <t>宇城市小川町小川７９－１</t>
  </si>
  <si>
    <t>下益城郡美里町小筵字前田９２７</t>
  </si>
  <si>
    <t>宇城市三角町波多３７２４</t>
  </si>
  <si>
    <t>宇土市松山町４１３２番地１</t>
  </si>
  <si>
    <t>宇城市不知火町御領８１４－１吉澤ビル２ーＢ</t>
  </si>
  <si>
    <t>宇城市松橋町久具３５８番４１西山ビル１F</t>
  </si>
  <si>
    <t>宇城市豊野町巣林５３８</t>
  </si>
  <si>
    <t>宇城市三角町大口字要３０６－２３</t>
  </si>
  <si>
    <t>宇城市不知火町御領字東原１９９番１</t>
  </si>
  <si>
    <t>宇城市不知火町高良字浜田３５７－１</t>
  </si>
  <si>
    <t>県下一円熊本４８０は１９９</t>
  </si>
  <si>
    <t>宇城市松橋町久具上猫迫１０４１</t>
  </si>
  <si>
    <t>宇城市松橋町松橋字前田２７１－３</t>
  </si>
  <si>
    <t>宇土市高柳町７１－６</t>
  </si>
  <si>
    <t>宇城市小川町江頭２３１</t>
  </si>
  <si>
    <t>宇城市小川町江頭３６３－１</t>
  </si>
  <si>
    <t>宇土市花園町字西原２０１１番地</t>
  </si>
  <si>
    <t>宇城市松橋町豊福５０５番地</t>
  </si>
  <si>
    <t>宇城市松橋町西下郷２３３－１</t>
  </si>
  <si>
    <t>宇土市住吉町字新川２２５３－１</t>
  </si>
  <si>
    <t>宇土市旭町４２１ー３番旭ビル２F２０２号</t>
  </si>
  <si>
    <t>宇城市不知火町永尾１９１０番地の１</t>
  </si>
  <si>
    <t>宇土市網津町２７５８</t>
  </si>
  <si>
    <t>下益城郡美里町豊富２６３４</t>
  </si>
  <si>
    <t>宇城市松橋町古保山２７１５－１９</t>
  </si>
  <si>
    <t>宇城市松橋町松橋１３１５－１</t>
  </si>
  <si>
    <t>宇城市松橋町浦川内２６８－１</t>
  </si>
  <si>
    <t>宇城市三角町三角浦１１６０－７７</t>
  </si>
  <si>
    <t>宇土市旭町４２１ー４</t>
  </si>
  <si>
    <t>宇城市不知火町高良２４６５－２</t>
  </si>
  <si>
    <t>宇城市三角町三角浦１２４１－４</t>
  </si>
  <si>
    <t>宇城市松橋町豊崎２１６１－３</t>
  </si>
  <si>
    <t>下益城郡美里町馬場１７８</t>
  </si>
  <si>
    <t>宇城市松橋町曲野３５１４</t>
  </si>
  <si>
    <t>宇城市松橋町松橋字園田８６１番地</t>
  </si>
  <si>
    <t>宇城市小川町江頭１１１番地－１</t>
  </si>
  <si>
    <t>宇城市松橋町古保山字虎御前９７－４</t>
  </si>
  <si>
    <t>宇土市善道寺町綾織９５宇土シティモール</t>
  </si>
  <si>
    <t>宇城市松橋町曲野２３１９－１１ドリーム１ビル１F(101)</t>
  </si>
  <si>
    <t>宇城市松橋町古保山２０７６</t>
  </si>
  <si>
    <t>下益城郡美里町名越谷２５３３</t>
  </si>
  <si>
    <t>下益城郡美里町大井早２６９０</t>
  </si>
  <si>
    <t>熊本県宇土市城之浦町１０</t>
  </si>
  <si>
    <t>宇城市松橋町曲野２５７６－２</t>
  </si>
  <si>
    <t>宇城市松橋町竹崎１９８１－２</t>
  </si>
  <si>
    <t>宇城市松橋町浦川内２３８８</t>
  </si>
  <si>
    <t>宇城市三角町大田尾８２－１</t>
  </si>
  <si>
    <t>宇城市三角町三角浦無番地</t>
  </si>
  <si>
    <t>宇土市定府町５５</t>
  </si>
  <si>
    <t>宇城市不知火町高良２４７８－１</t>
  </si>
  <si>
    <t>宇土市岩古曽町５２８</t>
  </si>
  <si>
    <t>宇城市豊野町糸石３１２１－１</t>
  </si>
  <si>
    <t>宇城市松橋町浅川２２５－１</t>
  </si>
  <si>
    <t>宇城市三角町三角浦２９５</t>
  </si>
  <si>
    <t>宇土市網津町１６３１</t>
  </si>
  <si>
    <t>下益城郡美里町原町三尾１８０</t>
  </si>
  <si>
    <t>下益城郡美里町萱野２１－１</t>
  </si>
  <si>
    <t>下益城郡美里町小市野４８５－３</t>
  </si>
  <si>
    <t>宇城市小川町川尻字北古川１６７－１</t>
  </si>
  <si>
    <t>宇城市小川町河江永堀１０１９</t>
  </si>
  <si>
    <t>宇土市網津町１５５６－２</t>
  </si>
  <si>
    <t>宇土市走潟町６８３－３</t>
  </si>
  <si>
    <t>宇城市三角町三角浦１９０－１９</t>
  </si>
  <si>
    <t>宇土市松山町９３８番地１</t>
  </si>
  <si>
    <t>宇土市本町４丁目１８番地KEN１ビル１F</t>
  </si>
  <si>
    <t>宇土市善道寺町字綾織９５宇土シティモール内</t>
  </si>
  <si>
    <t>宇土市南段原町２０１</t>
  </si>
  <si>
    <t>下益城郡美里町原町３３０</t>
  </si>
  <si>
    <t>下益城郡美里町萱野８１０</t>
  </si>
  <si>
    <t>宇城市不知火町御領３５７－７</t>
  </si>
  <si>
    <t>宇城市三角町戸馳３７３－３</t>
  </si>
  <si>
    <t>下益城郡美里町永富３２８番地</t>
  </si>
  <si>
    <t>宇城市三角町波多２８６４－１０３</t>
  </si>
  <si>
    <t>宇城市松橋町曲野２３１７－１２一銀ビル102号</t>
  </si>
  <si>
    <t>宇城市松橋町萩尾２０３７番地１</t>
  </si>
  <si>
    <t>宇土市本町４丁目１８ＫＥＮー１ビル２F　G号</t>
  </si>
  <si>
    <t>宇土市恵塚町３３－１</t>
  </si>
  <si>
    <t>宇土市南段原町１１９番地</t>
  </si>
  <si>
    <t>宇城市松橋町古保山字当尾３４３６</t>
  </si>
  <si>
    <t>宇城市三角町波多７７５－１済生会みすみ病院内</t>
  </si>
  <si>
    <t>宇土市善道寺町１５３－３</t>
  </si>
  <si>
    <t>宇城市三角町戸馳１９４５－１</t>
  </si>
  <si>
    <t>宇城市松橋町西下郷５４４</t>
  </si>
  <si>
    <t>宇城市松橋町豊崎５８３－４</t>
  </si>
  <si>
    <t>宇土市松山町９３６－１</t>
  </si>
  <si>
    <t>宇土市新町３丁目２５番１</t>
  </si>
  <si>
    <t>宇城市松橋町きらら３丁目１－２</t>
  </si>
  <si>
    <t>宇土市新町３丁目４１番地諏訪店舗２階３号室</t>
  </si>
  <si>
    <t>宇城市松橋町南豊崎３８８－１</t>
  </si>
  <si>
    <t>宇城市松橋町曲野３４８５－１</t>
  </si>
  <si>
    <t>下益城郡美里町大沢水２５５</t>
  </si>
  <si>
    <t>宇城市松橋町南豊崎６４０－２</t>
  </si>
  <si>
    <t>宇城市三角町波多字郷開２８６４－２</t>
  </si>
  <si>
    <t>宇城市松橋町曲野８２３－１</t>
  </si>
  <si>
    <t>宇城市松橋町西下郷４５０２</t>
  </si>
  <si>
    <t>宇城市松橋町浦川内２４７－１</t>
  </si>
  <si>
    <t>宇城市松橋町大字曲野字片林１３１－１</t>
  </si>
  <si>
    <t>宇土市築籠町２２１番地</t>
  </si>
  <si>
    <t>宇土市本町三丁目１０番地</t>
  </si>
  <si>
    <t>宇城市松橋町曲野２３１７番地１０一銀第三ビル４号室</t>
  </si>
  <si>
    <t>下益城郡美里町馬場８００番地</t>
  </si>
  <si>
    <t>宇土市住吉町２１９５</t>
  </si>
  <si>
    <t>宇城市松橋町浦川内１８６－７</t>
  </si>
  <si>
    <t>宇城市松橋町曲野１３３－４</t>
  </si>
  <si>
    <t>宇土市水町６２番７</t>
  </si>
  <si>
    <t>宇土市松山町字東柳町１３２０番地１２</t>
  </si>
  <si>
    <t>宇城市松橋町浦川内３６</t>
  </si>
  <si>
    <t>宇土市水町５０番－１</t>
  </si>
  <si>
    <t>宇城市不知火町高良２２２０番地</t>
  </si>
  <si>
    <t>宇土市本町５丁目１５</t>
  </si>
  <si>
    <t>宇土市水町５０－１</t>
  </si>
  <si>
    <t>熊本県宇城市豊野町巣林５３８番地</t>
  </si>
  <si>
    <t>宇土市浦田町２８－２</t>
  </si>
  <si>
    <t>天草市本渡町本泉１７３－３</t>
  </si>
  <si>
    <t>上天草市龍ケ岳町高戸１４１９－２</t>
  </si>
  <si>
    <t>天草市牛深町３４３１－１</t>
  </si>
  <si>
    <t>天草市宮地岳町６６３５</t>
  </si>
  <si>
    <t>天草市枦宇土町１０４６番地６</t>
  </si>
  <si>
    <t>天草市五和町御領６４７２－１</t>
  </si>
  <si>
    <t>天草市中央新町２２－１０</t>
  </si>
  <si>
    <t>上天草市大矢野町中２８９９</t>
  </si>
  <si>
    <t>上天草市姫戸町姫浦５５６０－１</t>
  </si>
  <si>
    <t>上天草市松島町内野河内２１６６－３</t>
  </si>
  <si>
    <t>天草市浄南町２－１０</t>
  </si>
  <si>
    <t>天草市佐伊津町２５９９</t>
  </si>
  <si>
    <t>上天草市松島町阿村５６０５－４</t>
  </si>
  <si>
    <t>天草市御所浦町御所浦２８６４</t>
  </si>
  <si>
    <t>天草市新和町小宮地３８８－７</t>
  </si>
  <si>
    <t>天草市牛深町鬼塚１２１１－１８</t>
  </si>
  <si>
    <t>天草市久玉町１４１１</t>
  </si>
  <si>
    <t>天草市牛深町１６２０－１</t>
  </si>
  <si>
    <t>上天草市大矢野町中４４７７ー２</t>
  </si>
  <si>
    <t>天草市五和町二江２７－１</t>
  </si>
  <si>
    <t>天草市古川町１２－２１</t>
  </si>
  <si>
    <t>天草市倉岳町浦３２３７</t>
  </si>
  <si>
    <t>天草市牛深町３３３８－４８</t>
  </si>
  <si>
    <t>天草市中央新町５７７</t>
  </si>
  <si>
    <t>天草郡苓北町坂瀬川２９５１－４</t>
  </si>
  <si>
    <t>上天草市松島町合津３２０８－１</t>
  </si>
  <si>
    <t>天草市本町新休１８番１号</t>
  </si>
  <si>
    <t>上天草市大矢野町中４４２２－２</t>
  </si>
  <si>
    <t>天草市諏訪町７－６</t>
  </si>
  <si>
    <t>上天草市大矢野町上３９４７－３</t>
  </si>
  <si>
    <t>天草市丸尾町１２－１</t>
  </si>
  <si>
    <t>上天草市大矢野町中４４１６番地の１３</t>
  </si>
  <si>
    <t>上天草市大矢野町中４４９３－２</t>
  </si>
  <si>
    <t>上天草市松島町教良木２９５７－４</t>
  </si>
  <si>
    <t>天草市下浦町３２２４－１</t>
  </si>
  <si>
    <t>天草市志柿町下２７１６－１</t>
  </si>
  <si>
    <t>天草市御所浦町御所浦１６１５－２</t>
  </si>
  <si>
    <t>天草市天草町福連木３３２２の３</t>
  </si>
  <si>
    <t>天草市佐伊津町１７８０－３</t>
  </si>
  <si>
    <t>上天草市姫戸町二間戸２３５２－１</t>
  </si>
  <si>
    <t>上天草市大矢野町登立１２５７１－８</t>
  </si>
  <si>
    <t>天草市南新町４－５江崎ビル１Ｆ</t>
  </si>
  <si>
    <t>天草市河浦町崎津４５７</t>
  </si>
  <si>
    <t>天草市有明町大浦３６２２</t>
  </si>
  <si>
    <t>天草市久玉町字村田１４１１－９３</t>
  </si>
  <si>
    <t>天草市北原町５番４５号</t>
  </si>
  <si>
    <t>天草市大浜町４－１６</t>
  </si>
  <si>
    <t>上天草市大矢野町中４３０１－１</t>
  </si>
  <si>
    <t>天草市新和町大宮地４４０９</t>
  </si>
  <si>
    <t>上天草市大矢野町湯島３０－１</t>
  </si>
  <si>
    <t>天草郡苓北町志岐１８６－６Ａコープ内</t>
  </si>
  <si>
    <t>天草市天草町大江１８６４番地</t>
  </si>
  <si>
    <t>上天草市大矢野町維和１８００番地１</t>
  </si>
  <si>
    <t>天草市中央新町９－９</t>
  </si>
  <si>
    <t>天草市五和町御領９４９０－１</t>
  </si>
  <si>
    <t>天草市五和町城河原１丁目９９－１</t>
  </si>
  <si>
    <t>天草市大浜町６－１１丸高ビル２Ｆ</t>
  </si>
  <si>
    <t>上天草市大矢野町登立９１０</t>
  </si>
  <si>
    <t>天草市天草町福連木２３８９</t>
  </si>
  <si>
    <t>天草市佐伊津町１９３８－２２</t>
  </si>
  <si>
    <t>天草市河浦町河浦４７４７－１</t>
  </si>
  <si>
    <t>上天草市大矢野町登立１２１６－６</t>
  </si>
  <si>
    <t>天草市天草町大江１８７３－１</t>
  </si>
  <si>
    <t>天草市深海町７３６</t>
  </si>
  <si>
    <t>天草市本渡町広瀬９５－１</t>
  </si>
  <si>
    <t>天草市大浜町１９－２０</t>
  </si>
  <si>
    <t>上天草市大矢野町中１８１－３</t>
  </si>
  <si>
    <t>上天草市大矢野町登立１４１３７－１</t>
  </si>
  <si>
    <t>天草市大浜町８－２</t>
  </si>
  <si>
    <t>天草市五和町二江４６９４－１３</t>
  </si>
  <si>
    <t>上天草市大矢野町登立８７８３－４</t>
  </si>
  <si>
    <t>天草市佐伊津町２２２９</t>
  </si>
  <si>
    <t>天草市天草町福連木３３６９－７</t>
  </si>
  <si>
    <t>天草市河浦町崎津６１８</t>
  </si>
  <si>
    <t>上天草市大矢野町中１１８４－１</t>
  </si>
  <si>
    <t>天草市倉岳町棚底２０４４－１</t>
  </si>
  <si>
    <t>天草市牛深町２７０２－２</t>
  </si>
  <si>
    <t>天草市志柿町９８２－１</t>
  </si>
  <si>
    <t>天草市御所浦町横浦６２７－１３</t>
  </si>
  <si>
    <t>天草市牛深町１７２８－１１</t>
  </si>
  <si>
    <t>天草市五和町城河原一丁目７２２－１</t>
  </si>
  <si>
    <t>天草市御所浦町横浦８８６</t>
  </si>
  <si>
    <t>上天草市龍ケ岳町高戸３７９６</t>
  </si>
  <si>
    <t>天草市楠浦町大友尻８９５－１</t>
  </si>
  <si>
    <t>天草市御所浦町御所浦２８５２－２</t>
  </si>
  <si>
    <t>天草市久玉町字久玉５７１３－１７</t>
  </si>
  <si>
    <t>天草郡苓北町内田４４</t>
  </si>
  <si>
    <t>上天草市龍ケ岳町大道２１３８</t>
  </si>
  <si>
    <t>上天草市大矢野町登立１１７２７－２</t>
  </si>
  <si>
    <t>天草市久玉町５７１３－７</t>
  </si>
  <si>
    <t>天草市有明町小島子４９１－１</t>
  </si>
  <si>
    <t>天草市五和町御領３５４番地</t>
  </si>
  <si>
    <t>上天草市松島町合津７９１４－４７</t>
  </si>
  <si>
    <t>天草市五和町手野一丁目３１５１－１</t>
  </si>
  <si>
    <t>天草市御所浦町牧島ニガキ４－６地内</t>
  </si>
  <si>
    <t>天草市本渡町広瀬９９６</t>
  </si>
  <si>
    <t>天草市丸尾町１０－３</t>
  </si>
  <si>
    <t>天草市北原町４－１４</t>
  </si>
  <si>
    <t>天草市牛深町１３０－１</t>
  </si>
  <si>
    <t>上天草市姫戸町二間戸３３５６－１</t>
  </si>
  <si>
    <t>天草市楠浦町１７９２－２</t>
  </si>
  <si>
    <t>天草市城下町６－１１</t>
  </si>
  <si>
    <t>天草市中村町２０６</t>
  </si>
  <si>
    <t>天草市牛深町１７１０</t>
  </si>
  <si>
    <t>天草市北原町１番１号</t>
  </si>
  <si>
    <t>天草市御所浦町御所浦３１３０－１５</t>
  </si>
  <si>
    <t>天草市天草町大江３１６０－２</t>
  </si>
  <si>
    <t>天草市新和町小宮地７６３番地１０</t>
  </si>
  <si>
    <t>天草市川原町５５７</t>
  </si>
  <si>
    <t>天草市牛深町２０４０－５</t>
  </si>
  <si>
    <t>天草市二浦町亀浦１０６２－１０</t>
  </si>
  <si>
    <t>上天草市松島町合津６９３０</t>
  </si>
  <si>
    <t>天草市河浦町河浦１７４５の７</t>
  </si>
  <si>
    <t>天草市栖本町河内５７９５</t>
  </si>
  <si>
    <t>上天草市龍ケ岳町樋島３５０９</t>
  </si>
  <si>
    <t>天草市天草町大江７３２６番地</t>
  </si>
  <si>
    <t>天草市中央新町１８－３濱州テナント２F</t>
  </si>
  <si>
    <t>天草市新和町大多尾３６０４－１３</t>
  </si>
  <si>
    <t>天草市牛深町２５２番地</t>
  </si>
  <si>
    <t>天草市天草町高浜南６０９</t>
  </si>
  <si>
    <t>天草市久玉町２１９３－２</t>
  </si>
  <si>
    <t>上天草市松島町阿村５５９９－３</t>
  </si>
  <si>
    <t>天草市五和町二江４８９１</t>
  </si>
  <si>
    <t>天草市五和町城河原一丁目１７－３</t>
  </si>
  <si>
    <t>熊本県天草市五和町御領７６４２－１</t>
  </si>
  <si>
    <t>天草市五和町御領７６４２－１</t>
  </si>
  <si>
    <t>上天草市大矢野町登立１３３５１－２</t>
  </si>
  <si>
    <t>天草市五和町手野２丁目４１９－３</t>
  </si>
  <si>
    <t>上天草市大矢野町中２３６３－２</t>
  </si>
  <si>
    <t>天草市大浜町６－５</t>
  </si>
  <si>
    <t>天草市本渡町本渡１９８３－１</t>
  </si>
  <si>
    <t>上天草市松島町合津６１３７</t>
  </si>
  <si>
    <t>天草市深海町１８４２－６</t>
  </si>
  <si>
    <t>天草市有明町上津浦四郎ヶ浜ビーチ</t>
  </si>
  <si>
    <t>天草市小松原町２０２番１６</t>
  </si>
  <si>
    <t>天草市佐伊津町２１８７</t>
  </si>
  <si>
    <t>天草市楠浦町１７０８－９</t>
  </si>
  <si>
    <t>天草市牛深町２３７－１</t>
  </si>
  <si>
    <t>天草市宮地岳町２８７４－１</t>
  </si>
  <si>
    <t>天草市新和町碇石６６－１</t>
  </si>
  <si>
    <t>上天草市大矢野町中７６３０－１</t>
  </si>
  <si>
    <t>天草市小松原町１６－２０</t>
  </si>
  <si>
    <t>天草市宮地岳町５５７２－１</t>
  </si>
  <si>
    <t>天草郡苓北町坂瀬川２９４８番地</t>
  </si>
  <si>
    <t>天草市牛深町２９１２－２０</t>
  </si>
  <si>
    <t>上天草市松島町合津７９１４－４３ニュー和功荘１Ｆ</t>
  </si>
  <si>
    <t>天草市牛深町３４５６－４４</t>
  </si>
  <si>
    <t>天草市南新町４－５江崎ビル１F</t>
  </si>
  <si>
    <t>天草市南町１－１</t>
  </si>
  <si>
    <t>上天草市松島町合津７９１５－７４</t>
  </si>
  <si>
    <t>天草市本渡町本戸馬場２０８９－１</t>
  </si>
  <si>
    <t>天草郡苓北町富岡２６３８－１</t>
  </si>
  <si>
    <t>天草市港町２２番１１号</t>
  </si>
  <si>
    <t>天草市川原新町１４５</t>
  </si>
  <si>
    <t>天草市本町新休１６２－２１</t>
  </si>
  <si>
    <t>天草市本渡町本渡７８８</t>
  </si>
  <si>
    <t>天草市有明町赤崎字上原２０２１番１</t>
  </si>
  <si>
    <t>天草市大浜町８－２　２F</t>
  </si>
  <si>
    <t>上天草市大矢野町中３３３８－１</t>
  </si>
  <si>
    <t>天草市牛深町１３４－１</t>
  </si>
  <si>
    <t>天草市御所浦町横浦字瀬ノ浦４０１の３</t>
  </si>
  <si>
    <t>上天草市大矢野町中１１５８２－３４</t>
  </si>
  <si>
    <t>上天草市龍ケ岳町樋島２６６４の７</t>
  </si>
  <si>
    <t>天草市瀬戸町２番１</t>
  </si>
  <si>
    <t>天草市久玉町１３９３－６</t>
  </si>
  <si>
    <t>天草市有明町上津浦１３１１－１</t>
  </si>
  <si>
    <t>天草市栄町１４番２２号</t>
  </si>
  <si>
    <t>天草市中央新町６－８</t>
  </si>
  <si>
    <t>天草市栄町１５－２４</t>
  </si>
  <si>
    <t>天草市新和町小宮地３２８２</t>
  </si>
  <si>
    <t>上天草市大矢野町上８２４８－１０</t>
  </si>
  <si>
    <t>天草市河浦町白木河内２２６－１</t>
  </si>
  <si>
    <t>天草市牛深町３１７５</t>
  </si>
  <si>
    <t>天草市五和町御領蛍目１５８０番１</t>
  </si>
  <si>
    <t>天草市中央新町１４－１０</t>
  </si>
  <si>
    <t>天草市天草町福連木３３７２－１</t>
  </si>
  <si>
    <t>上天草市松島町合津６１６８－４</t>
  </si>
  <si>
    <t>天草市有明町楠甫７５９－４</t>
  </si>
  <si>
    <t>天草市牛深町１１１７－６０</t>
  </si>
  <si>
    <t>上天草市大矢野町中５６４４</t>
  </si>
  <si>
    <t>上天草市松島町合津７０３６－１</t>
  </si>
  <si>
    <t>天草郡苓北町富岡３５６４－２</t>
  </si>
  <si>
    <t>上天草市松島町合津３３２３－３</t>
  </si>
  <si>
    <t>天草市牛深町３４６０－８８</t>
  </si>
  <si>
    <t>天草市中央新町４番１８号</t>
  </si>
  <si>
    <t>天草市天草町下田北２２１６</t>
  </si>
  <si>
    <t>上天草市大矢野町中４７８－３</t>
  </si>
  <si>
    <t>天草市中村町２番１７号</t>
  </si>
  <si>
    <t>天草市太田町６－１０</t>
  </si>
  <si>
    <t>天草市倉岳町浦６７３－２</t>
  </si>
  <si>
    <t>天草郡苓北町都呂々６１１８番地２</t>
  </si>
  <si>
    <t>天草市牛深町字新瀬崎１１４番地３</t>
  </si>
  <si>
    <t>天草市東町４５番地</t>
  </si>
  <si>
    <t>上天草市松島町阿村５０１－６</t>
  </si>
  <si>
    <t>天草市亀場町亀川１６５７－１</t>
  </si>
  <si>
    <t>天草市中央新町１２－９</t>
  </si>
  <si>
    <t>天草市南新町１１－９</t>
  </si>
  <si>
    <t>天草市本渡町広瀬２２９－６</t>
  </si>
  <si>
    <t>天草市牛深町９３９－８</t>
  </si>
  <si>
    <t>天草市丸尾町８－２２</t>
  </si>
  <si>
    <t>天草市有明町大浦３３３－２</t>
  </si>
  <si>
    <t>天草市新和町小宮地１１７６０</t>
  </si>
  <si>
    <t>天草市中央新町１７番７号</t>
  </si>
  <si>
    <t>天草市御所浦町御所浦２８５２番地６</t>
  </si>
  <si>
    <t>天草市牛深町８３６－４</t>
  </si>
  <si>
    <t>天草市佐伊津町２６２４</t>
  </si>
  <si>
    <t>天草市中央新町１１－１０</t>
  </si>
  <si>
    <t>天草市倉岳町棚底３７３９－１２</t>
  </si>
  <si>
    <t>天草市中央新町１８－３</t>
  </si>
  <si>
    <t>天草郡苓北町上津深江１２１３－１</t>
  </si>
  <si>
    <t>天草市港町２２番１１号第２ＯＳビル１０１号室</t>
  </si>
  <si>
    <t>上天草市龍ケ岳町高戸４２６４－１２</t>
  </si>
  <si>
    <t>天草郡苓北町富岡３７６３</t>
  </si>
  <si>
    <t>天草市本渡町広瀬５－４</t>
  </si>
  <si>
    <t>上天草市大矢野町湯島６０１番地</t>
  </si>
  <si>
    <t>熊本４８３あ５１２２県内一円</t>
  </si>
  <si>
    <t>天草市東浜町１３－８東浜ハイツ１Ｆ</t>
  </si>
  <si>
    <t>天草市本渡町広瀬１６５８番地１</t>
  </si>
  <si>
    <t>天草市天草町高浜乙第６０７番地</t>
  </si>
  <si>
    <t>上天草市大矢野町上３２１４</t>
  </si>
  <si>
    <t>天草市志柿町６６３４－１０</t>
  </si>
  <si>
    <t>天草市大浜町１７－３　２F</t>
  </si>
  <si>
    <t>上天草市大矢野町中１１５８２－２４</t>
  </si>
  <si>
    <t>上天草市松島町合津７９１３－１４</t>
  </si>
  <si>
    <t>天草郡苓北町志岐３７６－２</t>
  </si>
  <si>
    <t>天草郡苓北町富岡２７００－１</t>
  </si>
  <si>
    <t>天草市南新町９－１</t>
  </si>
  <si>
    <t>天草市天草町下田北１２９６－１</t>
  </si>
  <si>
    <t>熊本４１み９９２８県内一円</t>
  </si>
  <si>
    <t>天草市本渡町広瀬１７６－１４</t>
  </si>
  <si>
    <t>上天草市大矢野町登立２９６６</t>
  </si>
  <si>
    <t>天草市中央新町１３番１３号　２階</t>
  </si>
  <si>
    <t>天草市楠浦町３３３８－３</t>
  </si>
  <si>
    <t>天草市御所浦町御所浦４３１０－８</t>
  </si>
  <si>
    <t>熊本８８に１９－５３県内一円</t>
  </si>
  <si>
    <t>天草市本町本７９６－１</t>
  </si>
  <si>
    <t>天草市牛深町後浜３４７３－１５</t>
  </si>
  <si>
    <t>天草市五和町鬼池１４４－５</t>
  </si>
  <si>
    <t>天草市御所浦町横浦４７４</t>
  </si>
  <si>
    <t>熊本８８０あ２３８９県内一円</t>
  </si>
  <si>
    <t>天草市有明町大島子２３７７－５</t>
  </si>
  <si>
    <t>天草市栖本町馬場２５６２－１６</t>
  </si>
  <si>
    <t>上天草市姫戸町姫浦２５４０－２浦本ストア内</t>
  </si>
  <si>
    <t>天草市牛深町１０９－５</t>
  </si>
  <si>
    <t>天草市有明町上津浦１１７４</t>
  </si>
  <si>
    <t>上天草市松島町合津７９１５－２１</t>
  </si>
  <si>
    <t>上天草市大矢野町登立５４０４－１３</t>
  </si>
  <si>
    <t>天草市牛深町１０８１－３５</t>
  </si>
  <si>
    <t>天草郡苓北町坂瀬川２７７６－１</t>
  </si>
  <si>
    <t>天草市丸尾町１０番６号</t>
  </si>
  <si>
    <t>天草市枦宇土町５５８－２</t>
  </si>
  <si>
    <t>上天草市大矢野町上７３２</t>
  </si>
  <si>
    <t>天草市天草町高浜南６９９－１</t>
  </si>
  <si>
    <t>上天草市松島町合津字御所平７９１４番地６</t>
  </si>
  <si>
    <t>天草市河浦町河浦４９７７－３</t>
  </si>
  <si>
    <t>天草市船之尾町２７９－６</t>
  </si>
  <si>
    <t>天草市魚貫</t>
  </si>
  <si>
    <t>天草市新和町小宮地８９１１－１</t>
  </si>
  <si>
    <t>天草市楠浦町１０２６－１</t>
  </si>
  <si>
    <t>熊本１００そ２８６４県内一円</t>
  </si>
  <si>
    <t>天草市佐伊津町４６９７－１</t>
  </si>
  <si>
    <t>天草市栄町１２－７</t>
  </si>
  <si>
    <t>上天草市大矢野町中８８７番地３７</t>
  </si>
  <si>
    <t>天草市城下町９－２８</t>
  </si>
  <si>
    <t>熊本４８０と９３８５県内一円</t>
  </si>
  <si>
    <t>天草市大浜町８－２　２Ｆ</t>
  </si>
  <si>
    <t>天草市天草町大江７９８４</t>
  </si>
  <si>
    <t>天草市枦宇土町１６７２</t>
  </si>
  <si>
    <t>天草市有明町下津浦３００１－９</t>
  </si>
  <si>
    <t>熊本県天草市五和町御領６８５０番地１</t>
  </si>
  <si>
    <t>熊本県内一円（熊本４８０た２８４４）</t>
  </si>
  <si>
    <t>熊本県上天草市大矢野町上３２１４</t>
  </si>
  <si>
    <t>熊本県上天草市大矢野町中１００４４－３</t>
  </si>
  <si>
    <t>熊本県天草市船ノ尾町４－８</t>
  </si>
  <si>
    <t>熊本県天草市亀場町食場７４０</t>
  </si>
  <si>
    <t>熊本県天草市東浜町１０－８</t>
  </si>
  <si>
    <t>熊本県天草市中央新町１４番３号</t>
  </si>
  <si>
    <t>熊本県天草市小松原町１８－１４</t>
  </si>
  <si>
    <t>熊本県上天草市大矢野町中3007番地の21</t>
  </si>
  <si>
    <t>熊本県天草市天草町高浜北１０００－１</t>
  </si>
  <si>
    <t>熊本県天草市五和町城河原一丁目２６－１</t>
  </si>
  <si>
    <t>熊本県天草市船之尾町２７９－６</t>
  </si>
  <si>
    <t>熊本県天草市亀場町亀川字浜田尻６６－１</t>
  </si>
  <si>
    <t>熊本県天草市天草町下田北１３０１－３</t>
  </si>
  <si>
    <t>熊本県上天草市大矢野町登立１４１３７－１</t>
  </si>
  <si>
    <t>熊本県上天草市大矢野町中１１８４－１</t>
  </si>
  <si>
    <t>熊本県天草市河浦町崎津３６９</t>
  </si>
  <si>
    <t>熊本県天草市牛深町字崎町２２１２－１</t>
  </si>
  <si>
    <t>熊本県上天草市大矢野町上５８５６－５</t>
  </si>
  <si>
    <t>熊本県上天草市大矢野町上６６０９－２</t>
  </si>
  <si>
    <t>熊本県天草市牛深町１５５１－９２</t>
  </si>
  <si>
    <t>熊本県天草市五和町二江４６９１－５</t>
  </si>
  <si>
    <t>熊本県天草市河浦町崎津４５４</t>
  </si>
  <si>
    <t>熊本県上天草市松島町合津４６２０</t>
  </si>
  <si>
    <t>熊本県天草市本町下河内８７５－１</t>
  </si>
  <si>
    <t>熊本県内一円（熊本５８３く２４３１）</t>
  </si>
  <si>
    <t>熊本県天草市栖本町古江１９５９</t>
  </si>
  <si>
    <t>熊本県天草市新和町小宮地５８０９</t>
  </si>
  <si>
    <t>熊本県上天草市松島町阿村字瀬島</t>
  </si>
  <si>
    <t>熊本県天草市倉岳町棚底１９９１－２</t>
  </si>
  <si>
    <t>熊本県内一円（熊本県天草市南町朝市会場）</t>
  </si>
  <si>
    <t>熊本県天草郡苓北町上津深江２７８－１０</t>
  </si>
  <si>
    <t>熊本県天草市五和町二江５４７</t>
  </si>
  <si>
    <t>熊本県天草市志柿町６０３４－２</t>
  </si>
  <si>
    <t>熊本県天草市五和町鬼池字後浜５０８４番２５０８４番４</t>
  </si>
  <si>
    <t>熊本県天草市南新町１番２号</t>
  </si>
  <si>
    <t>熊本県天草市久玉町新久玉５７１１－３６</t>
  </si>
  <si>
    <t>熊本県天草市佐伊津町蛭子ノ尾８５５番１</t>
  </si>
  <si>
    <t>熊本県上天草市龍ケ岳町高戸２０６５</t>
  </si>
  <si>
    <t>熊本県天草市古川町１－１６</t>
  </si>
  <si>
    <t>熊本県天草郡苓北町富岡３６００－１２</t>
  </si>
  <si>
    <t>熊本県天草郡苓北町志岐４５３</t>
  </si>
  <si>
    <t>熊本県上天草市松島町教良木２９４９－１</t>
  </si>
  <si>
    <t>熊本県天草郡苓北町志岐２４６－１苓北ショッピングセンター　シープル内</t>
  </si>
  <si>
    <t>熊本県天草市五和町城河原一丁目2080-5</t>
  </si>
  <si>
    <t>熊本県天草市本渡町本戸馬場４９５</t>
  </si>
  <si>
    <t>熊本県天草市志柿町５３０５番地２９</t>
  </si>
  <si>
    <t>熊本県天草郡苓北町富岡２２２０－２３</t>
  </si>
  <si>
    <t>熊本県天草郡苓北町都呂々５６０８－３</t>
  </si>
  <si>
    <t>熊本県上天草市松島町合津７９１５－２１ゆめマート内</t>
  </si>
  <si>
    <t>熊本県上天草市龍ケ岳町大道９３８番地１２</t>
  </si>
  <si>
    <t>熊本県天草市河浦町河浦４７４７－１</t>
  </si>
  <si>
    <t>熊本県天草市有明町赤崎２０１５－１</t>
  </si>
  <si>
    <t>熊本県上天草市大矢野町登立８７４６番地</t>
  </si>
  <si>
    <t>熊本県上天草市大矢野町維和３６４５</t>
  </si>
  <si>
    <t>熊本県上天草市大矢野町上１０３５</t>
  </si>
  <si>
    <t>熊本県上天草市大矢野町登立10755-15</t>
  </si>
  <si>
    <t>熊本県天草市北原町２－１４</t>
  </si>
  <si>
    <t>熊本県天草市河浦町﨑津３０７</t>
  </si>
  <si>
    <t>熊本県天草郡苓北町志岐１７５９－２</t>
  </si>
  <si>
    <t>熊本県天草市南新町１０番地７</t>
  </si>
  <si>
    <t>熊本県天草市大浜町１５－８ミシマビル１F</t>
  </si>
  <si>
    <t>熊本県天草市大浜町４－１５</t>
  </si>
  <si>
    <t>熊本県天草市深海町</t>
  </si>
  <si>
    <t>熊本県天草市東町２－１</t>
  </si>
  <si>
    <t>熊本県天草市瀬戸町７０</t>
  </si>
  <si>
    <t>熊本県天草市志柿町７０７２－５</t>
  </si>
  <si>
    <t>熊本県上天草市大矢野町登立２９０３－３</t>
  </si>
  <si>
    <t>熊本県天草市牛深町１６０</t>
  </si>
  <si>
    <t>熊本県天草市五和町御領９４９０－１</t>
  </si>
  <si>
    <t>熊本県天草市本渡町本渡５５７</t>
  </si>
  <si>
    <t>熊本県天草市丸尾町１６－４０</t>
  </si>
  <si>
    <t>熊本県天草市亀場町亀川３８－３６</t>
  </si>
  <si>
    <t>熊本県天草郡苓北町志岐１２８１</t>
  </si>
  <si>
    <t>熊本県天草市中央新町１７－４</t>
  </si>
  <si>
    <t>熊本県天草市栄町１０－８</t>
  </si>
  <si>
    <t>熊本県天草市牛深町１７４６－１</t>
  </si>
  <si>
    <t>熊本県上天草市大矢野町上３７－４</t>
  </si>
  <si>
    <t>熊本県天草郡苓北町富岡２７１１－４７</t>
  </si>
  <si>
    <t>熊本県天草市今釜新町３４９６</t>
  </si>
  <si>
    <t>熊本県天草市河浦町崎津１１４５</t>
  </si>
  <si>
    <t>熊本県上天草市大矢野町登立３３４－１</t>
  </si>
  <si>
    <t>熊本県上天草市大矢野町湯島５１５</t>
  </si>
  <si>
    <t>熊本県天草市南新町１２－１</t>
  </si>
  <si>
    <t>熊本県上天草市松島町合津６１３６－２０</t>
  </si>
  <si>
    <t>熊本県天草市中村町８－１３</t>
  </si>
  <si>
    <t>天草市志柿町字大松道４３８６－１</t>
  </si>
  <si>
    <t>熊本県天草市志柿町字大松道４３８６－１</t>
  </si>
  <si>
    <t>熊本県内一円（熊本４８３え１９５８）</t>
  </si>
  <si>
    <t>熊本県天草市南新町１０－１５ステップビル２Ｆ</t>
  </si>
  <si>
    <t>熊本県天草市有明町上津浦１９５５</t>
  </si>
  <si>
    <t>熊本県上天草市松島町合津７９１５－２１</t>
  </si>
  <si>
    <t>熊本県天草市港町９－１</t>
  </si>
  <si>
    <t>熊本県天草市北原町５－８</t>
  </si>
  <si>
    <t>熊本県天草市亀場町食場８３１－１</t>
  </si>
  <si>
    <t>熊本県天草市中央新町１７－８</t>
  </si>
  <si>
    <t>熊本県内一円（熊本４８０そ２２３３）</t>
  </si>
  <si>
    <t>熊本県上天草市大矢野町登立１４１４５の４</t>
  </si>
  <si>
    <t>熊本県上天草市松島町合津4276-753</t>
  </si>
  <si>
    <t>熊本県天草市牛深町１５５０－８２</t>
  </si>
  <si>
    <t>熊本県上天草市大矢野町登立１３７１２－１切通アパート６</t>
  </si>
  <si>
    <t>熊本県天草市宮地岳町５５１６</t>
  </si>
  <si>
    <t>熊本県天草市五和町二江新浜４７９６－８</t>
  </si>
  <si>
    <t>熊本県上天草市大矢野町上３６１６－２</t>
  </si>
  <si>
    <t>熊本県天草市倉岳町棚底６４６－１</t>
  </si>
  <si>
    <t>熊本県天草市有明町大島子２８８６－３</t>
  </si>
  <si>
    <t>熊本県天草市五和町城河原一丁目１７番地１</t>
  </si>
  <si>
    <t>熊本県天草市志柿町字野添３３９０－６</t>
  </si>
  <si>
    <t>熊本県上天草市大矢野町中新田４４８６－５</t>
  </si>
  <si>
    <t>熊本県上天草市龍ケ岳町高戸９１３</t>
  </si>
  <si>
    <t>熊本県天草市栖本町河内４４２０－２</t>
  </si>
  <si>
    <t>熊本県天草市宮地岳町１１０－５</t>
  </si>
  <si>
    <t>熊本県天草市有明町大島子２３７７番地の５</t>
  </si>
  <si>
    <t>熊本県天草市本渡町本戸馬場２１８５－１</t>
  </si>
  <si>
    <t>熊本県天草市東町１０１番地</t>
  </si>
  <si>
    <t>熊本県天草市小松原町１２－２２</t>
  </si>
  <si>
    <t>熊本県天草市牛深町</t>
  </si>
  <si>
    <t>熊本県旧本渡市</t>
  </si>
  <si>
    <t>熊本県天草市御所浦町横浦島</t>
  </si>
  <si>
    <t>熊本県天草市天草町福連木１３７４－１</t>
  </si>
  <si>
    <t>熊本県天草市宮地岳町５４４１－４</t>
  </si>
  <si>
    <t>熊本県天草市牛深町１５３８－１５０</t>
  </si>
  <si>
    <t>熊本県天草市有明町大浦６４６</t>
  </si>
  <si>
    <t>熊本県上天草市大矢野町上７８５３－２</t>
  </si>
  <si>
    <t>熊本県天草市五和町手野１丁目３１５１ー１</t>
  </si>
  <si>
    <t>熊本県天草市新和町大多尾２８４４－５</t>
  </si>
  <si>
    <t>熊本県内一円（熊本８８に３１３２）</t>
  </si>
  <si>
    <t>熊本県上天草市大矢野町中４５５５番地３</t>
  </si>
  <si>
    <t>熊本県天草市五和町二江４６６２－５</t>
  </si>
  <si>
    <t>熊本県内一円（熊本８８０あ５７８）</t>
  </si>
  <si>
    <t>熊本県天草市太田町８－５</t>
  </si>
  <si>
    <t>熊本県天草市古川町４５－１</t>
  </si>
  <si>
    <t>熊本県天草市東町５０－１</t>
  </si>
  <si>
    <t>熊本県天草市太田町１３－５</t>
  </si>
  <si>
    <t>熊本県天草市東浜町６－２０</t>
  </si>
  <si>
    <t>熊本県上天草市大矢野町中４４７５ー１</t>
  </si>
  <si>
    <t>熊本県上天草市龍ケ岳町高戸２３３５－２</t>
  </si>
  <si>
    <t>熊本県天草市牛深町字後浜３４７３－５</t>
  </si>
  <si>
    <t>熊本県上天草市大矢野町登立９１０</t>
  </si>
  <si>
    <t>熊本県上天草市姫戸町姫浦２５４０－２</t>
  </si>
  <si>
    <t>熊本県天草市楠浦町錦島１０－１１</t>
  </si>
  <si>
    <t>熊本県天草市港町５－１５</t>
  </si>
  <si>
    <t>熊本県天草市本渡町広瀬１１４８</t>
  </si>
  <si>
    <t>熊本県上天草市松島町合津７９１４－４８</t>
  </si>
  <si>
    <t>熊本県天草市栄町７－３４</t>
  </si>
  <si>
    <t>熊本県天草市大浜町３７６－１</t>
  </si>
  <si>
    <t>熊本県天草市牛深町１５４５－５</t>
  </si>
  <si>
    <t>熊本県天草市天草町下田北１２０１</t>
  </si>
  <si>
    <t>熊本県内一円（熊本４８０き９４０２）</t>
  </si>
  <si>
    <t>熊本県天草市本渡町広瀬４５－６</t>
  </si>
  <si>
    <t>熊本県天草市大浜町１５－３</t>
  </si>
  <si>
    <t>熊本県天草市亀場町亀川１８８６－１２グリーンビル１Ｆ　Ｂ１</t>
  </si>
  <si>
    <t>熊本県天草市御所浦町御所浦２８５２－５</t>
  </si>
  <si>
    <t>熊本県天草市栄町５番２２号</t>
  </si>
  <si>
    <t>熊本県天草市楠浦町１０４６－１８</t>
  </si>
  <si>
    <t>熊本県天草市佐伊津町字東通町２１４０－８</t>
  </si>
  <si>
    <t>熊本県天草郡苓北町都呂々１８－１０</t>
  </si>
  <si>
    <t>熊本県天草市太田町２０－６</t>
  </si>
  <si>
    <t>熊本県天草市牛深町字井手迫１６３８－１</t>
  </si>
  <si>
    <t>熊本県天草郡苓北町坂瀬川３７８０</t>
  </si>
  <si>
    <t>熊本県天草市瀬戸町７３番地</t>
  </si>
  <si>
    <t>熊本県天草郡苓北町坂瀬川３６０６</t>
  </si>
  <si>
    <t>熊本県天草市倉岳町浦４４３３－３</t>
  </si>
  <si>
    <t>熊本県天草市久玉町５７１１－３６</t>
  </si>
  <si>
    <t>熊本県天草市牛深町１７１０</t>
  </si>
  <si>
    <t>熊本県天草市諏訪町７－６　１階</t>
  </si>
  <si>
    <t>熊本県天草市中央新町４番１６号池田ビル１階</t>
  </si>
  <si>
    <t>熊本県上天草市大矢野町上字田原2318-4</t>
  </si>
  <si>
    <t>熊本県天草市大浜町９－２３</t>
  </si>
  <si>
    <t>熊本県天草市栄町１０－２８</t>
  </si>
  <si>
    <t>熊本県天草市五和町手野２－１１９８</t>
  </si>
  <si>
    <t>熊本県天草市牛深町３４６０－８０</t>
  </si>
  <si>
    <t>熊本県天草市旭町１４６</t>
  </si>
  <si>
    <t>熊本県天草市牛深町９６－１</t>
  </si>
  <si>
    <t>熊本県天草市五和町手野１丁目３１５１－１</t>
  </si>
  <si>
    <t>熊本県天草市河浦町河浦５０３８</t>
  </si>
  <si>
    <t>熊本県天草市牛深町３５－１</t>
  </si>
  <si>
    <t>熊本県天草市河浦町今富字梅川原1630-4</t>
  </si>
  <si>
    <t>熊本県天草市五和町御領１２１８２</t>
  </si>
  <si>
    <t>熊本県天草市牛深町２３５番地</t>
  </si>
  <si>
    <t>熊本県天草市五和町御領６４６１－２</t>
  </si>
  <si>
    <t>熊本県天草市大浜町１０－５</t>
  </si>
  <si>
    <t>熊本県天草市南新町４－１２</t>
  </si>
  <si>
    <t>熊本県内一円（熊本８８０あ１８４８）</t>
  </si>
  <si>
    <t>熊本県天草市御所浦町御所浦６１５２</t>
  </si>
  <si>
    <t>熊本県内一円（熊本８００せ２３１４）</t>
  </si>
  <si>
    <t>熊本県上天草市大矢野町登立字渕ヶ浦１１２７５番地２８</t>
  </si>
  <si>
    <t>熊本県天草市倉岳町棚底１８６３－６</t>
  </si>
  <si>
    <t>熊本県天草市栖本町古江１０３１</t>
  </si>
  <si>
    <t>熊本県上天草市大矢野町中９７７２－１</t>
  </si>
  <si>
    <t>熊本県天草市亀場町亀川６３－９</t>
  </si>
  <si>
    <t>熊本県天草市亀場町亀川１６０６－１</t>
  </si>
  <si>
    <t>熊本県天草市中央新町６－１６高良ビル１階</t>
  </si>
  <si>
    <t>熊本県天草市栄町１３－２１栄町アパート１０２</t>
  </si>
  <si>
    <t>熊本県天草市城下町６－１０</t>
  </si>
  <si>
    <t>熊本県天草市中村町１－１</t>
  </si>
  <si>
    <t>熊本県天草市亀場町亀川２８１－１１</t>
  </si>
  <si>
    <t>熊本県天草市栖本町馬場１３７</t>
  </si>
  <si>
    <t>熊本県天草市有明町赤崎２７４－１</t>
  </si>
  <si>
    <t>熊本県天草市中央新町１８－３</t>
  </si>
  <si>
    <t>熊本県天草市本町本７９６－１</t>
  </si>
  <si>
    <t>熊本県天草市倉岳町棚底２１５７</t>
  </si>
  <si>
    <t>熊本県天草市有明町大島子２６４１</t>
  </si>
  <si>
    <t>熊本県天草市志柿町６７５２－１</t>
  </si>
  <si>
    <t>熊本県天草市本渡町中山口２６３１－８</t>
  </si>
  <si>
    <t>熊本県天草市丸尾町６番３５号</t>
  </si>
  <si>
    <t>熊本県上天草市大矢野町中新田４５２５－２</t>
  </si>
  <si>
    <t>熊本県上天草市龍ケ岳町高戸１４１９－１９</t>
  </si>
  <si>
    <t>熊本県上天草市大矢野町中４４７６－２</t>
  </si>
  <si>
    <t>熊本県上天草市松島町合津３２４８番地１</t>
  </si>
  <si>
    <t>熊本県上天草市龍ケ岳町高戸３１００番地</t>
  </si>
  <si>
    <t>熊本県上天草市龍ケ岳町樋島４０２の１</t>
  </si>
  <si>
    <t>熊本県上天草市大矢野町中亀ノ迫８８３１</t>
  </si>
  <si>
    <t>熊本県上天草市大矢野町上６９９－４</t>
  </si>
  <si>
    <t>熊本県天草郡苓北町都呂々６１１８－２</t>
  </si>
  <si>
    <t>熊本県上天草市姫戸町姫浦３００９－６</t>
  </si>
  <si>
    <t>熊本県上天草市大矢野町登立８７５７－４</t>
  </si>
  <si>
    <t>熊本県上天草市大矢野町中８４５－１</t>
  </si>
  <si>
    <t>熊本県上天草市龍ケ岳町大道１６６９</t>
  </si>
  <si>
    <t>熊本県上天草市松島町合津４２１０</t>
  </si>
  <si>
    <t>熊本県上天草市大矢野町中７７９７－１３</t>
  </si>
  <si>
    <t>熊本県上天草市姫戸町二間戸３８５２</t>
  </si>
  <si>
    <t>熊本県天草市大浜町１１－１２</t>
  </si>
  <si>
    <t>熊本県天草市東浜町２４－２</t>
  </si>
  <si>
    <t>熊本県天草郡苓北町都呂々２０</t>
  </si>
  <si>
    <t>熊本県上天草市大矢野町中１００４３番地</t>
  </si>
  <si>
    <t>熊本県上天草市松島町合津６１７４－１７</t>
  </si>
  <si>
    <t>熊本県上天草市龍ケ岳町樋島３８６</t>
  </si>
  <si>
    <t>熊本県上天草市松島町合津４３３７－４</t>
  </si>
  <si>
    <t>熊本県上天草市松島町教良木３１２６－１</t>
  </si>
  <si>
    <t>熊本県上天草市大矢野町中４４４５</t>
  </si>
  <si>
    <t>熊本県上天草市大矢野町中４４７０－４</t>
  </si>
  <si>
    <t>熊本県上天草市大矢野町登立３６９－６６</t>
  </si>
  <si>
    <t>熊本県上天草市大矢野町維和１８００－１</t>
  </si>
  <si>
    <t>熊本県上天草市大矢野町上６５０１</t>
  </si>
  <si>
    <t>熊本県上天草市大矢野町中５４９２－３</t>
  </si>
  <si>
    <t>熊本県天草郡苓北町富岡２６０２</t>
  </si>
  <si>
    <t>熊本県天草郡苓北町志岐３９１－１</t>
  </si>
  <si>
    <t>熊本県上天草市大矢野町維和塩浜５５３８</t>
  </si>
  <si>
    <t>熊本県天草郡苓北町富岡３８１</t>
  </si>
  <si>
    <t>熊本県天草市亀場町食場９４８</t>
  </si>
  <si>
    <t>熊本県上天草市大矢野町中２３６５－７</t>
  </si>
  <si>
    <t>熊本県天草市北原町１５－８</t>
  </si>
  <si>
    <t>熊本県天草市本渡町本戸馬場2622番地1</t>
  </si>
  <si>
    <t>熊本県上天草市大矢野町中１１５８２－２４</t>
  </si>
  <si>
    <t>熊本県天草市今釜町１７番２６号</t>
  </si>
  <si>
    <t>熊本県天草市大浜町５－２５</t>
  </si>
  <si>
    <t>熊本県天草市東浜町２２－１０</t>
  </si>
  <si>
    <t>熊本県天草市天草町下田北１３９４－３</t>
  </si>
  <si>
    <t>熊本県天草市佐伊津町５６５６</t>
  </si>
  <si>
    <t>熊本県上天草市大矢野町登立１７１</t>
  </si>
  <si>
    <t>熊本県内一円（熊本８８す８８６２）</t>
  </si>
  <si>
    <t>熊本県内一円（熊本８８０あ１３３２）</t>
  </si>
  <si>
    <t>熊本県天草市港町１－３７</t>
  </si>
  <si>
    <t>熊本県上天草市大矢野町維和１５０３－２</t>
  </si>
  <si>
    <t>熊本県天草市港町１－５</t>
  </si>
  <si>
    <t>熊本県天草市栖本町馬場２５６３－３１</t>
  </si>
  <si>
    <t>熊本県天草市久玉町１７６７番地</t>
  </si>
  <si>
    <t>熊本県天草市牛深町２６８－１</t>
  </si>
  <si>
    <t>熊本県天草市河浦町宮野河内２５５－３</t>
  </si>
  <si>
    <t>熊本県天草市中央新町２番９号</t>
  </si>
  <si>
    <t>熊本県天草市中央新町６－１６</t>
  </si>
  <si>
    <t>熊本県天草市下浦町松崎２２０５－８</t>
  </si>
  <si>
    <t>熊本県天草市新和町小宮地７６３－２６</t>
  </si>
  <si>
    <t>熊本県天草市御所浦町御所浦３３５９</t>
  </si>
  <si>
    <t>熊本県内一円（熊本４８０ぬ３６４７）</t>
  </si>
  <si>
    <t>熊本県天草郡苓北町富岡３７５７</t>
  </si>
  <si>
    <t>熊本県天草市河浦町崎津４１７</t>
  </si>
  <si>
    <t>熊本県天草市河浦町崎津８０１－６</t>
  </si>
  <si>
    <t>熊本県天草市東浜町１４－３　１階</t>
  </si>
  <si>
    <t>熊本県天草市東町７２深谷テナント３</t>
  </si>
  <si>
    <t>熊本県天草市牛深町２４８－２</t>
  </si>
  <si>
    <t>熊本県天草市牛深町後浜３４７１－３</t>
  </si>
  <si>
    <t>熊本県天草市牛深町３４７１－３</t>
  </si>
  <si>
    <t>熊本県天草市新和町小宮地８９１８</t>
  </si>
  <si>
    <t>熊本県天草市東浜町５－２</t>
  </si>
  <si>
    <t>熊本県天草市港町1番２９号</t>
  </si>
  <si>
    <t>熊本県天草市佐伊津町２５９３</t>
  </si>
  <si>
    <t>熊本県天草市河浦町崎津６０５－２</t>
  </si>
  <si>
    <t>熊本県上天草市大矢野町上無番地</t>
  </si>
  <si>
    <t>熊本県上天草市大矢野町中１００４３番地１</t>
  </si>
  <si>
    <t>熊本県上天草市大矢野町中１１５８４番地１</t>
  </si>
  <si>
    <t>熊本県天草市五和町二江３１５０－５</t>
  </si>
  <si>
    <t>熊本県内一円（熊本４００と２５７９）</t>
  </si>
  <si>
    <t>熊本県天草市東町４７番地</t>
  </si>
  <si>
    <t>熊本県天草市牛深町２６８７－２</t>
  </si>
  <si>
    <t>熊本県内一円（熊本１００せ　２７３）</t>
  </si>
  <si>
    <t>熊本県天草市中央新町２０番６号</t>
  </si>
  <si>
    <t>熊本県天草市牛深町２７４</t>
  </si>
  <si>
    <t>熊本県天草市久玉町新久玉５７１３－３３</t>
  </si>
  <si>
    <t>熊本県天草市牛深町後浜３４７３－９</t>
  </si>
  <si>
    <t>熊本県天草市有明町大島子２６５９</t>
  </si>
  <si>
    <t>熊本県天草市栄町１５－２６</t>
  </si>
  <si>
    <t>熊本県天草市牛深町字茂串１６３６－２４</t>
  </si>
  <si>
    <t>熊本県天草市本渡町広瀬１４０－１０</t>
  </si>
  <si>
    <t>熊本県天草市中央新町２１－１４</t>
  </si>
  <si>
    <t>熊本県天草市牛深町１５３８－５５</t>
  </si>
  <si>
    <t>熊本県天草市牛深町字新瀬崎２２０－１</t>
  </si>
  <si>
    <t>熊本県天草市牛深町２２８６</t>
  </si>
  <si>
    <t>熊本県天草市東浜町１９－５</t>
  </si>
  <si>
    <t>熊本県天草市浄南町１００－１</t>
  </si>
  <si>
    <t>熊本県天草市小松原町１６－３１</t>
  </si>
  <si>
    <t>熊本県天草市志柿町３２７６－３番地</t>
  </si>
  <si>
    <t>熊本県天草市中央新町６０７－１</t>
  </si>
  <si>
    <t>熊本県天草市南新町７－５</t>
  </si>
  <si>
    <t>熊本県天草市牛深町１８６５－３</t>
  </si>
  <si>
    <t>熊本県天草市本渡町本渡１４５１－１</t>
  </si>
  <si>
    <t>熊本県天草市小松原町１６－２３</t>
  </si>
  <si>
    <t>熊本県天草市楠浦町１５６０</t>
  </si>
  <si>
    <t>天長丸（牛深、長島カーフェリー）</t>
  </si>
  <si>
    <t>熊本県天草市新和町</t>
  </si>
  <si>
    <t>熊本県天草市のうち旧本渡市、五和町</t>
  </si>
  <si>
    <t>熊本県天草市牛深町１２９番地３</t>
  </si>
  <si>
    <t>熊本県上天草市大矢野町上７３０－１３</t>
  </si>
  <si>
    <t>熊本県天草郡苓北町都呂々９２０</t>
  </si>
  <si>
    <t>熊本県天草市栖本町馬場３７２５－１</t>
  </si>
  <si>
    <t>熊本県上天草市龍ケ岳町高戸１１９９－１６</t>
  </si>
  <si>
    <t>熊本県天草市宮地岳町５５７２番１</t>
  </si>
  <si>
    <t>熊本県上天草市松島町合津字御所平７９１４番地６</t>
  </si>
  <si>
    <t>熊本県上天草市大矢野町上２３０３－２</t>
  </si>
  <si>
    <t>熊本県上天草市大矢野町湯島６４３</t>
  </si>
  <si>
    <t>熊本県天草市志柿町６３２７－８</t>
  </si>
  <si>
    <t>熊本県天草市志柿町大松堂４３４５－１</t>
  </si>
  <si>
    <t>熊本県天草市浜崎町１３番１号</t>
  </si>
  <si>
    <t>熊本県上天草市松島町合津４５７３－２</t>
  </si>
  <si>
    <t>熊本県上天草市松島町合津４５７２－４</t>
  </si>
  <si>
    <t>熊本県上天草市松島町合津６２３１</t>
  </si>
  <si>
    <t>熊本県上天草市大矢野町登立９６１７</t>
  </si>
  <si>
    <t>熊本県上天草市大矢野町中４４６３－４</t>
  </si>
  <si>
    <t>熊本県上天草市大矢野町中４４６２－７</t>
  </si>
  <si>
    <t>熊本県上天草市大矢野町上７１２９</t>
  </si>
  <si>
    <t>熊本県上天草市大矢野町中１４８６－６</t>
  </si>
  <si>
    <t>熊本県上天草市大矢野町登立１４１２８－２</t>
  </si>
  <si>
    <t>熊本県上天草市姫戸町姫浦９０９－２７</t>
  </si>
  <si>
    <t>熊本県上天草市龍ケ岳町高戸３２２６－４９</t>
  </si>
  <si>
    <t>熊本県天草市佐伊津町２５９９</t>
  </si>
  <si>
    <t>熊本県上天草市龍ケ岳町高戸２５２２</t>
  </si>
  <si>
    <t>熊本県上天草市龍ケ岳町樋島３５２２</t>
  </si>
  <si>
    <t>熊本県上天草市大矢野町中２８９９</t>
  </si>
  <si>
    <t>熊本県上天草市大矢野町上７３２</t>
  </si>
  <si>
    <t>熊本県天草市倉岳町棚底２０２５－１</t>
  </si>
  <si>
    <t>熊本県上天草市姫戸町二間戸３８２５－１７</t>
  </si>
  <si>
    <t>熊本県上天草市姫戸町二間戸５９８－２</t>
  </si>
  <si>
    <t>熊本県上天草市大矢野町維和２７７１－１</t>
  </si>
  <si>
    <t>天草市御所浦町御所浦３８７５－１</t>
  </si>
  <si>
    <t>熊本県天草市御所浦町御所浦下脇2884－2</t>
  </si>
  <si>
    <t>熊本県天草市天草町高浜南６２８</t>
  </si>
  <si>
    <t>熊本県天草市御所浦町横浦３９６－１</t>
  </si>
  <si>
    <t>熊本県天草郡苓北町富岡字権現山２４５９</t>
  </si>
  <si>
    <t>熊本県天草市倉岳町宮田１３７３番地３</t>
  </si>
  <si>
    <t>熊本県天草市栖本町馬場２５６８番地２</t>
  </si>
  <si>
    <t>熊本県天草市倉岳町浦６７３－２</t>
  </si>
  <si>
    <t>熊本県天草市天草町高浜南６９９－１</t>
  </si>
  <si>
    <t>熊本県天草市倉岳町宮田１３７２－８１６</t>
  </si>
  <si>
    <t>熊本県天草郡苓北町志岐１８５－１</t>
  </si>
  <si>
    <t>熊本県天草市五和町二江２６７６－３</t>
  </si>
  <si>
    <t>熊本県天草市御所浦町横浦６２７－１３</t>
  </si>
  <si>
    <t>熊本県天草市天草町下田北１３０７－２</t>
  </si>
  <si>
    <t>熊本県天草市倉岳町棚底２１３６</t>
  </si>
  <si>
    <t>熊本県天草市五和町二江４６９４－１３</t>
  </si>
  <si>
    <t>熊本県内一円（熊本１００せ２８４０）</t>
  </si>
  <si>
    <t>熊本県天草市栄町１５－３</t>
  </si>
  <si>
    <t>熊本県天草市栄町１０－２４</t>
  </si>
  <si>
    <t>熊本県天草市今釜町８－２９</t>
  </si>
  <si>
    <t>熊本県天草市亀場町亀川１６０－５</t>
  </si>
  <si>
    <t>熊本県天草市五和町二江４６７０－８</t>
  </si>
  <si>
    <t>熊本県天草市天草町下田北１２１３</t>
  </si>
  <si>
    <t>熊本県天草郡苓北町志岐１７６０</t>
  </si>
  <si>
    <t>熊本県上天草市大矢野町中３００８－５</t>
  </si>
  <si>
    <t>熊本県天草市瀬戸町１－１</t>
  </si>
  <si>
    <t>熊本県天草市宮地岳町５５２８－６</t>
  </si>
  <si>
    <t>熊本県天草市佐伊津町字野屋敷７６０－１</t>
  </si>
  <si>
    <t>熊本県天草市栄町１－９</t>
  </si>
  <si>
    <t>熊本県天草市志柿町又７１０２</t>
  </si>
  <si>
    <t>熊本県天草市五和町城河原２－１０６３－１</t>
  </si>
  <si>
    <t>熊本県天草市河浦町崎津４３８番地</t>
  </si>
  <si>
    <t>熊本県天草市船之尾町５番４号</t>
  </si>
  <si>
    <t>熊本県天草市本渡町広瀬５－８２</t>
  </si>
  <si>
    <t>熊本県天草市天草町下田北１２９５－３</t>
  </si>
  <si>
    <t>熊本県内一円（熊本８００せ２７２９）</t>
  </si>
  <si>
    <t>熊本県天草市河浦町﨑津４５４</t>
  </si>
  <si>
    <t>熊本県天草市有明町上津浦５４０１</t>
  </si>
  <si>
    <t>熊本県上天草市大矢野町登立８８３９</t>
  </si>
  <si>
    <t>熊本県上天草市松島町合津６０８２－４</t>
  </si>
  <si>
    <t>熊本県天草市天草町下田北１３６６－６</t>
  </si>
  <si>
    <t>熊本県天草市天草町下田北１３０８‐１</t>
  </si>
  <si>
    <t>熊本県天草市天草町下田北１３２７</t>
  </si>
  <si>
    <t>熊本県天草市五和町二江３４８－１</t>
  </si>
  <si>
    <t>熊本県天草市五和町二江４５９１－２</t>
  </si>
  <si>
    <t>熊本県天草市中央新町９－６</t>
  </si>
  <si>
    <t>熊本県天草市天草町下田北１，３０１</t>
  </si>
  <si>
    <t>熊本県上天草市松島町合津４２７６－７５－１</t>
  </si>
  <si>
    <t>熊本県天草市下浦町３２８１－１０９</t>
  </si>
  <si>
    <t>熊本県上天草市松島町阿村３９７１－２</t>
  </si>
  <si>
    <t>熊本県天草市五和町城河原１丁目３１４８</t>
  </si>
  <si>
    <t>熊本県天草市楠浦町１０番地７２</t>
  </si>
  <si>
    <t>熊本県天草市栖本町馬場３７２５番地１</t>
  </si>
  <si>
    <t>熊本県天草市倉岳町</t>
  </si>
  <si>
    <t>熊本県天草市下浦町３２２４－１</t>
  </si>
  <si>
    <t>熊本県天草市河浦町崎津５６６</t>
  </si>
  <si>
    <t>熊本県天草市御所浦町御所浦大字高松５１７１－７</t>
  </si>
  <si>
    <t>熊本県天草市栄町２３番９</t>
  </si>
  <si>
    <t>熊本県天草市倉岳町棚底１８７４</t>
  </si>
  <si>
    <t>熊本県天草市河浦町白木河内２０８７－１</t>
  </si>
  <si>
    <t>熊本県天草市佐伊津町１９３８－２２</t>
  </si>
  <si>
    <t>熊本県天草市本渡町広瀬９９６</t>
  </si>
  <si>
    <t>熊本県天草市瀬戸町２－１</t>
  </si>
  <si>
    <t>熊本県上天草市松島町合津５５００</t>
  </si>
  <si>
    <t>熊本県天草市久玉町字久玉５７１３－１７</t>
  </si>
  <si>
    <t>熊本県天草市天草町福連木井立３３７２番地の１</t>
  </si>
  <si>
    <t>熊本県天草市河浦町河浦４６５１</t>
  </si>
  <si>
    <t>熊本県天草市御所浦町横浦８７９－２</t>
  </si>
  <si>
    <t>熊本県天草市牛深町１５５３－２１</t>
  </si>
  <si>
    <t>熊本県天草市御所浦町御所浦２８９３－４</t>
  </si>
  <si>
    <t>熊本県天草市亀場町亀川１８７７－４</t>
  </si>
  <si>
    <t>熊本県天草市太田町１５－１３</t>
  </si>
  <si>
    <t>熊本県天草市船之尾町７－１番地</t>
  </si>
  <si>
    <t>熊本県天草市栄町１５－３１</t>
  </si>
  <si>
    <t>熊本県天草市牛深町岡一６９</t>
  </si>
  <si>
    <t>熊本県天草市牛深町２３３５、２３３６</t>
  </si>
  <si>
    <t>熊本県天草市深海町字畑田２７８３－３</t>
  </si>
  <si>
    <t>熊本県天草市川原町７－５７</t>
  </si>
  <si>
    <t>熊本県天草市本渡町広瀬９９６番地</t>
  </si>
  <si>
    <t>熊本県天草市城下町４－１０</t>
  </si>
  <si>
    <t>熊本県天草市東町２５－２</t>
  </si>
  <si>
    <t>熊本県天草市中央新町３－２７</t>
  </si>
  <si>
    <t>熊本県天草市栄町１２－３６</t>
  </si>
  <si>
    <t>熊本県天草市大浜町１６－１６</t>
  </si>
  <si>
    <t>熊本県天草市中央新町６－２１</t>
  </si>
  <si>
    <t>熊本県天草市河浦町白木河内１６１－３０</t>
  </si>
  <si>
    <t>熊本県天草市河浦町崎津５１２番地</t>
  </si>
  <si>
    <t>熊本県天草市御所浦町御所浦５７５９</t>
  </si>
  <si>
    <t>熊本県天草市栄町１４－１　（２Ｆ）</t>
  </si>
  <si>
    <t>熊本県上天草市松島町合津３５５８</t>
  </si>
  <si>
    <t>熊本県天草市今釜新町３５８８－２</t>
  </si>
  <si>
    <t>熊本県天草市牛深町１１２６－１１１７</t>
  </si>
  <si>
    <t>熊本県天草市久玉町１４１１－８</t>
  </si>
  <si>
    <t>熊本県天草郡苓北町坂瀬川１８８－２</t>
  </si>
  <si>
    <t>熊本県天草郡苓北町富岡２０３４－５</t>
  </si>
  <si>
    <t>熊本県天草郡苓北町上津深江３８３－１</t>
  </si>
  <si>
    <t>熊本県上天草市姫戸町二間戸５９７－３</t>
  </si>
  <si>
    <t>熊本県天草市本渡町本戸馬場３１９８－１</t>
  </si>
  <si>
    <t>熊本県天草郡苓北町坂瀬川２７７６－１</t>
  </si>
  <si>
    <t>熊本県天草市川原町８－１０</t>
  </si>
  <si>
    <t>熊本県天草郡苓北町富岡３３００－８</t>
  </si>
  <si>
    <t>熊本県天草郡苓北町年柄１０９１番地</t>
  </si>
  <si>
    <t>熊本県天草郡苓北町年柄１０９１</t>
  </si>
  <si>
    <t>熊本県天草市下浦町８６５３－３</t>
  </si>
  <si>
    <t>熊本県上天草市大矢野町中９７７－１</t>
  </si>
  <si>
    <t>熊本県上天草市龍ケ岳町樋島２６８３</t>
  </si>
  <si>
    <t>熊本県上天草市龍ケ岳町樋島１３６２</t>
  </si>
  <si>
    <t>熊本県上天草市龍ケ岳町大道３６８８－１６</t>
  </si>
  <si>
    <t>熊本県上天草市龍ケ岳町樋島４４１－１６</t>
  </si>
  <si>
    <t>熊本県天草市有明町小島子１３７０番地３</t>
  </si>
  <si>
    <t>天草市五和町二江４６８９－１０</t>
  </si>
  <si>
    <t>熊本県上天草市姫戸町姫浦２４９１</t>
  </si>
  <si>
    <t>熊本県上天草市大矢野町登立９３５９</t>
  </si>
  <si>
    <t>熊本県上天草市大矢野町中５３５８－２</t>
  </si>
  <si>
    <t>熊本県上天草市大矢野町上７６８６－１</t>
  </si>
  <si>
    <t>熊本県上天草市大矢野町上６４９４</t>
  </si>
  <si>
    <t>熊本県上天草市大矢野町中１０７６４－１</t>
  </si>
  <si>
    <t>熊本県上天草市大矢野町中９８３３－１４</t>
  </si>
  <si>
    <t>熊本県上天草市大矢野町上５８０</t>
  </si>
  <si>
    <t>熊本県上天草市大矢野町上１５３１－１７</t>
  </si>
  <si>
    <t>熊本県天草市五和町二江６５０</t>
  </si>
  <si>
    <t>熊本県上天草市大矢野町登立１３４０７－７</t>
  </si>
  <si>
    <t>熊本県上天草市大矢野町上３１４８－５９</t>
  </si>
  <si>
    <t>熊本県上天草市大矢野町維和４２０－３</t>
  </si>
  <si>
    <t>熊本県上天草市大矢野町維和３１４８</t>
  </si>
  <si>
    <t>熊本県上天草市大矢野町上２１３３</t>
  </si>
  <si>
    <t>熊本県天草郡苓北町富岡３５８２－１</t>
  </si>
  <si>
    <t>熊本県天草市五和町二江４６８９－２０</t>
  </si>
  <si>
    <t>熊本県天草市五和町二江４８９０－２０</t>
  </si>
  <si>
    <t>熊本県天草市亀場町食場８５４－１</t>
  </si>
  <si>
    <t>熊本４８０に３６５熊本県内一円</t>
  </si>
  <si>
    <t>熊本県天草市中央新町９－３濵ビル１Ｆ</t>
  </si>
  <si>
    <t>熊本県天草市志柿町５３９１－３</t>
  </si>
  <si>
    <t>熊本県天草市港町１</t>
  </si>
  <si>
    <t>熊本県天草市牛深町１５３８－１７６</t>
  </si>
  <si>
    <t>熊本県天草市八幡町２－６</t>
  </si>
  <si>
    <t>熊本県天草市亀場町食場９３７－１</t>
  </si>
  <si>
    <t>熊本県天草市志柿町２７１３</t>
  </si>
  <si>
    <t>熊本県天草市大浜町１１－１７宮崎ビル２０１</t>
  </si>
  <si>
    <t>熊本県天草市東浜町１０－２２</t>
  </si>
  <si>
    <t>熊本県天草市御所浦町横浦白石１０６１－１８</t>
  </si>
  <si>
    <t>熊本県内一円熊本５８１み９９６３</t>
  </si>
  <si>
    <t>熊本県上天草市松島町阿村５６５０番地４</t>
  </si>
  <si>
    <t>熊本県天草市牛深町３４７２</t>
  </si>
  <si>
    <t>熊本県天草郡苓北町内田字柿ノ本２４７－１</t>
  </si>
  <si>
    <t>熊本県天草市本渡町本渡１４４０－２</t>
  </si>
  <si>
    <t>熊本県天草市御所浦町御所浦３８５０</t>
  </si>
  <si>
    <t>熊本県天草市今釜新町３５９１</t>
  </si>
  <si>
    <t>熊本県天草市有明町大浦３３３－２</t>
  </si>
  <si>
    <t>熊本県上天草市大矢野町上７３２－１４</t>
  </si>
  <si>
    <t>熊本県天草市河浦町白木河内２２３－１１</t>
  </si>
  <si>
    <t>熊本県上天草市大矢野町登立９１１</t>
  </si>
  <si>
    <t>熊本県天草市東町４８</t>
  </si>
  <si>
    <t>熊本県上天草市大矢野町湯島５７３－２</t>
  </si>
  <si>
    <t>熊本県内一円熊本８００せ２９１５</t>
  </si>
  <si>
    <t>熊本県天草市古川町２２</t>
  </si>
  <si>
    <t>熊本県内一円熊本８８０あ１３３２</t>
  </si>
  <si>
    <t>熊本県上天草市松島町合津北前島６２１５－１６</t>
  </si>
  <si>
    <t>熊本県天草市太田町２１－１４</t>
  </si>
  <si>
    <t>熊本県天草市牛深町３３３８－５３</t>
  </si>
  <si>
    <t>熊本県上天草市松島町合津７９１５－６</t>
  </si>
  <si>
    <t>熊本県上天草市大矢野町上１４８４－１</t>
  </si>
  <si>
    <t>熊本県天草市諏訪町７－１６</t>
  </si>
  <si>
    <t>熊本県天草市亀場町食場９４７</t>
  </si>
  <si>
    <t>熊本県天草市今釜町３２８１－１</t>
  </si>
  <si>
    <t>熊本県上天草市大矢野町中４４６３番地２</t>
  </si>
  <si>
    <t>熊本県天草市倉岳町棚底２１８０</t>
  </si>
  <si>
    <t>熊本県天草市御所浦町字番越１００番地</t>
  </si>
  <si>
    <t>熊本県天草市中央新町８番６号</t>
  </si>
  <si>
    <t>熊本県天草市御所浦町御所浦古屋敷４３７５－２</t>
  </si>
  <si>
    <t>熊本県天草市御所浦町御所浦南風泊３５１３－６</t>
  </si>
  <si>
    <t>熊本県天草市五和町二江２９７７</t>
  </si>
  <si>
    <t>熊本県天草市新和町大多尾２４０６－１</t>
  </si>
  <si>
    <t>熊本県天草市天草町高浜下椎葉１５２－２</t>
  </si>
  <si>
    <t>熊本県天草市五和町御領６５３８</t>
  </si>
  <si>
    <t>熊本県天草市御所浦町牧島５８８番地</t>
  </si>
  <si>
    <t>熊本県天草市天草町高浜南４６７－５</t>
  </si>
  <si>
    <t>熊本県天草市五和町手野２丁目１７８８</t>
  </si>
  <si>
    <t>熊本県天草市有明町上津浦９３６－１</t>
  </si>
  <si>
    <t>熊本県天草市有明町大島子１９８９－８</t>
  </si>
  <si>
    <t>熊本県天草市牛深町新瀬崎４３</t>
  </si>
  <si>
    <t>熊本県上天草市龍ケ岳町大道１５０番地２</t>
  </si>
  <si>
    <t>熊本県天草市河浦町崎津中の迫１１６８番地２</t>
  </si>
  <si>
    <t>熊本県天草市河浦町河浦４７４７番地１</t>
  </si>
  <si>
    <t>熊本県天草市深海町８１４</t>
  </si>
  <si>
    <t>熊本県天草市天草町大江１７６０</t>
  </si>
  <si>
    <t>熊本県上天草市松島町合津６９３０</t>
  </si>
  <si>
    <t>熊本県天草市港町１９－１０</t>
  </si>
  <si>
    <t>熊本県天草市下浦町１３１５－３</t>
  </si>
  <si>
    <t>熊本県上天草市龍ケ岳町大道１０５３</t>
  </si>
  <si>
    <t>熊本県天草市佐伊津町９９２－１</t>
  </si>
  <si>
    <t>熊本県天草市八幡町３－１３</t>
  </si>
  <si>
    <t>熊本県天草市牛深町３４７３番地１０</t>
  </si>
  <si>
    <t>熊本県天草市志柿町６０３４－２バリュー東部店内</t>
  </si>
  <si>
    <t>熊本県上天草市松島町阿村５０１－６</t>
  </si>
  <si>
    <t>熊本県上天草市龍ケ岳町樋島２４１４</t>
  </si>
  <si>
    <t>熊本県天草市牛深町鬼塚１２１１－１７</t>
  </si>
  <si>
    <t>熊本県天草市楠浦町１０４３９</t>
  </si>
  <si>
    <t>熊本県天草市中央新町１８－２０</t>
  </si>
  <si>
    <t>熊本県上天草市松島町合津４７１０番地</t>
  </si>
  <si>
    <t>熊本県天草市牛深町８３６番地４</t>
  </si>
  <si>
    <t>熊本県上天草市松島町阿村１０３５</t>
  </si>
  <si>
    <t>熊本県上天草市龍ケ岳町高戸３１０３－１</t>
  </si>
  <si>
    <t>熊本県天草市牛深町大池田１５３５－２４</t>
  </si>
  <si>
    <t>熊本県天草市牛深町２３６－１</t>
  </si>
  <si>
    <t>熊本県天草市大浜町５－２０</t>
  </si>
  <si>
    <t>熊本県上天草市龍ケ岳町高戸４１２９－４</t>
  </si>
  <si>
    <t>熊本県天草市牛深町岡東２０３－１</t>
  </si>
  <si>
    <t>熊本県天草市亀場町亀川７０－１</t>
  </si>
  <si>
    <t>熊本県天草市南新町６－１</t>
  </si>
  <si>
    <t>熊本県天草市深海町猪行田３４－１</t>
  </si>
  <si>
    <t>熊本県上天草市松島町阿村８０２－１</t>
  </si>
  <si>
    <t>熊本県上天草市松島町合津６４６６</t>
  </si>
  <si>
    <t>熊本県上天草市松島町合津６４６４－５</t>
  </si>
  <si>
    <t>熊本県天草市中央新町７番１０号</t>
  </si>
  <si>
    <t>熊本県天草市河浦町白木河内１７５－１３８</t>
  </si>
  <si>
    <t>熊本県上天草市龍ケ岳町樋島５６５－２５</t>
  </si>
  <si>
    <t>熊本県天草市牛深町１５３５－２８</t>
  </si>
  <si>
    <t>熊本県天草市牛深町岡東１５９７－３</t>
  </si>
  <si>
    <t>熊本県上天草市松島町合津５９８４－２</t>
  </si>
  <si>
    <t>熊本県天草市中央新町４番１４号</t>
  </si>
  <si>
    <t>熊本県天草市東町７－３</t>
  </si>
  <si>
    <t>熊本県天草市本渡町広瀬１７６－３９</t>
  </si>
  <si>
    <t>熊本県上天草市松島町合津２７８６番地４</t>
  </si>
  <si>
    <t>熊本県天草郡苓北町志岐１８６－３</t>
  </si>
  <si>
    <t>熊本県天草郡苓北町富岡３３００</t>
  </si>
  <si>
    <t>熊本県天草郡苓北町上津深江４２０－８</t>
  </si>
  <si>
    <t>熊本県天草市小松原町２３－１８</t>
  </si>
  <si>
    <t>熊本県上天草市大矢野町湯島９－１０</t>
  </si>
  <si>
    <t>熊本県上天草市大矢野町湯島９１３</t>
  </si>
  <si>
    <t>熊本県上天草市大矢野町登立８７９８－８</t>
  </si>
  <si>
    <t>熊本県上天草市大矢野町登立２８８０－８</t>
  </si>
  <si>
    <t>熊本県上天草市大矢野町湯島５０９</t>
  </si>
  <si>
    <t>熊本県上天草市大矢野町中６１６８－５</t>
  </si>
  <si>
    <t>熊本県上天草市大矢野町上１４９３ー１</t>
  </si>
  <si>
    <t>熊本県上天草市大矢野町上６２８－９</t>
  </si>
  <si>
    <t>熊本県上天草市大矢野町登立１３２４１－１</t>
  </si>
  <si>
    <t>熊本県上天草市大矢野町上７８５４</t>
  </si>
  <si>
    <t>熊本県天草市五和町二江１５１７－１７</t>
  </si>
  <si>
    <t>熊本県上天草市大矢野町中２５４２－１</t>
  </si>
  <si>
    <t>熊本県上天草市大矢野町上１５０３－４</t>
  </si>
  <si>
    <t>熊本県上天草市姫戸町姫浦２４０９</t>
  </si>
  <si>
    <t>熊本県天草市牛深町１６０１</t>
  </si>
  <si>
    <t>熊本県天草市河浦町河浦３１１１－３</t>
  </si>
  <si>
    <t>熊本県天草市牛深町６３番地</t>
  </si>
  <si>
    <t>熊本県天草市栄町１－７</t>
  </si>
  <si>
    <t>熊本県天草市五和町城河原三丁目６６３－２</t>
  </si>
  <si>
    <t>熊本県天草市新和町小宮地７６３番地１０</t>
  </si>
  <si>
    <t>熊本県天草市栄町１５－２３</t>
  </si>
  <si>
    <t>熊本県天草市牛深町２６１－２</t>
  </si>
  <si>
    <t>熊本県天草市丸尾町１１－４</t>
  </si>
  <si>
    <t>熊本県天草市亀場町亀川１６３２－５</t>
  </si>
  <si>
    <t>熊本県天草市五和町二江２６８３</t>
  </si>
  <si>
    <t>熊本県上天草市大矢野町登立１１２７５－１９－２Ｆ</t>
  </si>
  <si>
    <t>熊本県上天草市大矢野町上１４７８三習堂店舗２Ｆ</t>
  </si>
  <si>
    <t>熊本県天草市河浦町新合２１４</t>
  </si>
  <si>
    <t>熊本県天草市有明町小島子４９１－１</t>
  </si>
  <si>
    <t>熊本県上天草市松島町合津６２１５番地１７</t>
  </si>
  <si>
    <t>熊本県天草市倉岳町浦中浦５－５</t>
  </si>
  <si>
    <t>熊本県上天草市松島町合津６２１５番地１７上天草市観光施設　ミオ・カミーノ内</t>
  </si>
  <si>
    <t>熊本県上天草市松島町合津６２１５－１７</t>
  </si>
  <si>
    <t>熊本県天草市東町４５番地</t>
  </si>
  <si>
    <t>熊本県天草市枦宇土町５７－１</t>
  </si>
  <si>
    <t>熊本県天草市五和町御領６１７７</t>
  </si>
  <si>
    <t>熊本県天草市五和町二江４６９８</t>
  </si>
  <si>
    <t>熊本県天草市五和町二江４８０６－１</t>
  </si>
  <si>
    <t>熊本県天草市天草町下田北１２４７番地２</t>
  </si>
  <si>
    <t>熊本県天草市天草町下田北１２５２－１</t>
  </si>
  <si>
    <t>熊本県天草市五和町手野一丁目３７７６－４</t>
  </si>
  <si>
    <t>熊本県天草市五和町御領６４７１</t>
  </si>
  <si>
    <t>熊本県天草市五和町手野二丁目４６３</t>
  </si>
  <si>
    <t>熊本県天草市五和町御領字原９８６０番地１</t>
  </si>
  <si>
    <t>熊本県天草市五和町城河原３丁目６６３－２</t>
  </si>
  <si>
    <t>熊本県天草市五和町二江字村３３８６－４</t>
  </si>
  <si>
    <t>熊本県天草市新和町小宮地７６３－５４</t>
  </si>
  <si>
    <t>熊本県天草市牛深町１２－１</t>
  </si>
  <si>
    <t>熊本県天草市牛深町１６３６－２４</t>
  </si>
  <si>
    <t>熊本県天草市牛深町岡東１１１－３</t>
  </si>
  <si>
    <t>熊本県天草市牛深町岡東１６１５－１</t>
  </si>
  <si>
    <t>熊本県天草市御所浦町御所浦嵐口無番地</t>
  </si>
  <si>
    <t>熊本県天草市栖本町馬場２５６２－１６</t>
  </si>
  <si>
    <t>熊本県天草市大浜町１１－４</t>
  </si>
  <si>
    <t>熊本県天草市河浦町崎津８２３－１４</t>
  </si>
  <si>
    <t>熊本県天草市久玉町１３８４－７</t>
  </si>
  <si>
    <t>熊本県天草市倉岳町浦１３３９</t>
  </si>
  <si>
    <t>熊本県天草市牛深町岡東１５５０－４７</t>
  </si>
  <si>
    <t>熊本県天草市牛深町２０６０－１</t>
  </si>
  <si>
    <t>熊本県天草市御所浦町横浦１２６の１</t>
  </si>
  <si>
    <t>熊本県天草市倉岳町宮田３９２５－９</t>
  </si>
  <si>
    <t>熊本県天草市有明町楠甫４９３７－１０６</t>
  </si>
  <si>
    <t>熊本県天草市御所浦町御所浦１９３７</t>
  </si>
  <si>
    <t>熊本県天草市牛深町２０３９</t>
  </si>
  <si>
    <t>熊本県天草市牛深町１２９－３</t>
  </si>
  <si>
    <t>熊本県天草市御所浦町御所浦２８１４</t>
  </si>
  <si>
    <t>熊本県天草市深海町４４６７－３</t>
  </si>
  <si>
    <t>熊本県天草市牛深町３７－１</t>
  </si>
  <si>
    <t>熊本県天草市有明町上津浦１３１１－１</t>
  </si>
  <si>
    <t>熊本県上天草市大矢野町上２３５１</t>
  </si>
  <si>
    <t>熊本県天草市亀場町亀川２０９６</t>
  </si>
  <si>
    <t>熊本県天草市栄町５－１３</t>
  </si>
  <si>
    <t>熊本県天草市栄町７－３４　サンリブ内</t>
  </si>
  <si>
    <t>熊本県天草市本渡町広瀬１９６９－６</t>
  </si>
  <si>
    <t>熊本県天草市諏訪町７－２</t>
  </si>
  <si>
    <t>熊本県天草市大浜町１６－７</t>
  </si>
  <si>
    <t>熊本県天草市浄南町５９－３</t>
  </si>
  <si>
    <t>熊本県天草市栄町１－１２</t>
  </si>
  <si>
    <t>熊本県天草市小松原町６－２５</t>
  </si>
  <si>
    <t>熊本県天草市古川町４－６９</t>
  </si>
  <si>
    <t>熊本県天草市東浜町１５－１３</t>
  </si>
  <si>
    <t>熊本県天草市南新町１３－１６</t>
  </si>
  <si>
    <t>熊本県天草市下浦町３４６９－１</t>
  </si>
  <si>
    <t>熊本県上天草市大矢野町上田原２３５１</t>
  </si>
  <si>
    <t>熊本県天草市佐伊津町金浜５７８９</t>
  </si>
  <si>
    <t>熊本県天草市志柿町瀬戸６６３６</t>
  </si>
  <si>
    <t>熊本８００す５４７５県内一円</t>
  </si>
  <si>
    <t>熊本８００さ４９６５県内一円</t>
  </si>
  <si>
    <t>熊本県天草市中央新町２－１６</t>
  </si>
  <si>
    <t>熊本県天草市楠浦町３２３７－２</t>
  </si>
  <si>
    <t>天草市五和町御領９０９３</t>
  </si>
  <si>
    <t>熊本県上天草市松島町教良木２９５７－４</t>
  </si>
  <si>
    <t>熊本県上天草市松島町合津５９８６－２</t>
  </si>
  <si>
    <t>熊本県上天草市龍ケ岳町大道９８８－４</t>
  </si>
  <si>
    <t>熊本県天草市浄南町３－２０</t>
  </si>
  <si>
    <t>熊本県上天草市龍ケ岳町樋島３５１５</t>
  </si>
  <si>
    <t>熊本県上天草市龍ケ岳町樋島４４１－２９</t>
  </si>
  <si>
    <t>熊本県上天草市松島町合津７９１５－４５</t>
  </si>
  <si>
    <t>熊本県上天草市松島町合津１４５９－１</t>
  </si>
  <si>
    <t>熊本県上天草市松島町合津６２１５番地２１</t>
  </si>
  <si>
    <t>熊本県上天草市姫戸町姫浦３０４３－１５</t>
  </si>
  <si>
    <t>熊本県上天草市姫戸町姫浦３０４３－１２</t>
  </si>
  <si>
    <t>熊本県天草市古川町１１－１０</t>
  </si>
  <si>
    <t>熊本県上天草市龍ケ岳町樋島４４１－２２</t>
  </si>
  <si>
    <t>熊本県上天草市龍ケ岳町高戸２７８８</t>
  </si>
  <si>
    <t>熊本県上天草市龍ケ岳町高戸３８１８－９</t>
  </si>
  <si>
    <t>熊本県天草市城下町２９３－１</t>
  </si>
  <si>
    <t>熊本県天草市御所浦町横浦４２８－１</t>
  </si>
  <si>
    <t>熊本県天草市今釜新町３４１３－６</t>
  </si>
  <si>
    <t>熊本県天草市今釜新町３４１１－１</t>
  </si>
  <si>
    <t>熊本県上天草市松島町今泉２５０２</t>
  </si>
  <si>
    <t>熊本県上天草市龍ケ岳町高戸１１９９－１５</t>
  </si>
  <si>
    <t>熊本県天草市牛深町舟津２５１２</t>
  </si>
  <si>
    <t>熊本県天草市天草町大江８４１４</t>
  </si>
  <si>
    <t>熊本県天草市河浦町﨑津５３３</t>
  </si>
  <si>
    <t>熊本県天草郡苓北町白木尾２６７</t>
  </si>
  <si>
    <t>熊本県上天草市大矢野町登立２３７７</t>
  </si>
  <si>
    <t>熊本県天草郡苓北町坂瀬川１５５０</t>
  </si>
  <si>
    <t>熊本県上天草市大矢野町登立８７８３－４</t>
  </si>
  <si>
    <t>熊本県上天草市大矢野町上６６６５</t>
  </si>
  <si>
    <t>熊本県上天草市大矢野町中５４２４</t>
  </si>
  <si>
    <t>熊本県天草郡苓北町志岐１０５５番地</t>
  </si>
  <si>
    <t>熊本県天草郡苓北町富岡２６３９</t>
  </si>
  <si>
    <t>熊本県天草郡苓北町都呂々３４－１</t>
  </si>
  <si>
    <t>熊本県天草郡苓北町志岐２３６</t>
  </si>
  <si>
    <t>熊本県上天草市大矢野町上７１０１－１</t>
  </si>
  <si>
    <t>熊本県上天草市大矢野町中４４４６ー６</t>
  </si>
  <si>
    <t>熊本県上天草市大矢野町上４４５３－２</t>
  </si>
  <si>
    <t>熊本県上天草市大矢野町上６３１－３</t>
  </si>
  <si>
    <t>天草郡苓北町都呂々３４－１</t>
  </si>
  <si>
    <t>天草市大浜町３７６番地１</t>
  </si>
  <si>
    <t>熊本県天草市大浜町３７６番地１</t>
  </si>
  <si>
    <t>天草市亀場町亀川１８７７－４</t>
  </si>
  <si>
    <t>本渡市中央新町４－１８</t>
  </si>
  <si>
    <t>熊本県天草郡苓北町富岡３２４３</t>
  </si>
  <si>
    <t>熊本県天草郡苓北町富岡漁港内</t>
  </si>
  <si>
    <t>熊本県上天草市松島町合津７９１６－３</t>
  </si>
  <si>
    <t>熊本県天草市中央新町１８－１２</t>
  </si>
  <si>
    <t>熊本県天草市亀場町亀川１８８６－２１</t>
  </si>
  <si>
    <t>熊本県天草市宮地岳町３６３６</t>
  </si>
  <si>
    <t>熊本県天草市佐伊津町２２１８</t>
  </si>
  <si>
    <t>熊本県天草市牛深町岡東３４５６－１</t>
  </si>
  <si>
    <t>熊本県天草郡苓北町志岐１２８１麟泉の湯内</t>
  </si>
  <si>
    <t>熊本県天草市今釜町３２８１‐１</t>
  </si>
  <si>
    <t>熊本県天草市河浦町河浦４８４４</t>
  </si>
  <si>
    <t>熊本県天草市牛深町２６８８</t>
  </si>
  <si>
    <t>熊本県天草市栖本町馬場２２４－３</t>
  </si>
  <si>
    <t>熊本県天草市佐伊津町２２１２－２</t>
  </si>
  <si>
    <t>熊本県天草市佐伊津町２５９５</t>
  </si>
  <si>
    <t>熊本県天草市御所浦町御所浦３５１３－６</t>
  </si>
  <si>
    <t>熊本県天草市今釜新町３７１２‐２</t>
  </si>
  <si>
    <t>熊本県上天草市松島町合津４５７２番地２</t>
  </si>
  <si>
    <t>天草市牛深町２９１２－４</t>
  </si>
  <si>
    <t>熊本県天草市本渡町本戸馬場２６２２－１</t>
  </si>
  <si>
    <t>熊本県天草市本町大字下河内９６４</t>
  </si>
  <si>
    <t>熊本県天草郡苓北町都呂々１２４５番地４１</t>
  </si>
  <si>
    <t>熊本県上天草市松島町教良木４５８２－１</t>
  </si>
  <si>
    <t>熊本県上天草市松島町教良木４２２０－４</t>
  </si>
  <si>
    <t>熊本県内一円（熊本１００そ５０５０）</t>
  </si>
  <si>
    <t>熊本県天草郡苓北町坂瀬川１６５９－４</t>
  </si>
  <si>
    <t>熊本県天草市栄町１－１５</t>
  </si>
  <si>
    <t>熊本県天草市新和町小宮地１１８０８－１</t>
  </si>
  <si>
    <t>熊本県天草市瀬戸町７２番地</t>
  </si>
  <si>
    <t>熊本県天草市諏訪町２－４</t>
  </si>
  <si>
    <t>熊本県天草市五和町二江２８３２－１</t>
  </si>
  <si>
    <t>熊本県天草市旭町６２</t>
  </si>
  <si>
    <t>熊本県天草市中央新町２０－６</t>
  </si>
  <si>
    <t>熊本県上天草市大矢野町中4416-13</t>
  </si>
  <si>
    <t>熊本県天草市亀場町食場後山下７４０</t>
  </si>
  <si>
    <t>天草市久玉町</t>
  </si>
  <si>
    <t>熊本県天草市牛深町３４６０－９５</t>
  </si>
  <si>
    <t>熊本県天草市亀場町亀川２８２－２</t>
  </si>
  <si>
    <t>熊本県天草市五和町二江４４５１－２</t>
  </si>
  <si>
    <t>熊本県天草市天草町高浜北９１３－１</t>
  </si>
  <si>
    <t>熊本県天草市天草町下田北１３０２</t>
  </si>
  <si>
    <t>熊本県天草市五和町鬼池５０８４‐５</t>
  </si>
  <si>
    <t>熊本県天草市五和町御領６４７２－１</t>
  </si>
  <si>
    <t>熊本県天草市五和町御領６４８３</t>
  </si>
  <si>
    <t>熊本県天草市五和町御領６８５０－８</t>
  </si>
  <si>
    <t>熊本県天草市天草町大江４２９９番地７</t>
  </si>
  <si>
    <t>熊本県天草市南新町４番８号</t>
  </si>
  <si>
    <t>熊本県天草市御所浦町御所浦３５２８－２－６</t>
  </si>
  <si>
    <t>熊本県天草市楠浦町後家２０６８</t>
  </si>
  <si>
    <t>熊本県天草市本渡町広瀬５８１－２</t>
  </si>
  <si>
    <t>熊本県天草市志柿町字大松道４３８６番１号</t>
  </si>
  <si>
    <t>熊本県天草市大浜町１９－２１</t>
  </si>
  <si>
    <t>熊本県天草市中央新町３－２２</t>
  </si>
  <si>
    <t>熊本県天草市中央新町３－１１</t>
  </si>
  <si>
    <t>天草郡苓北町志岐１４８－１</t>
  </si>
  <si>
    <t>熊本県天草市東町７６－２</t>
  </si>
  <si>
    <t>熊本県天草市諏訪町１２－３４</t>
  </si>
  <si>
    <t>熊本県天草市南町２－７</t>
  </si>
  <si>
    <t>熊本県天草市亀場町亀川１９３８</t>
  </si>
  <si>
    <t>熊本県天草市天草町大江埋立無番地</t>
  </si>
  <si>
    <t>熊本県天草市佐伊津町２４６５</t>
  </si>
  <si>
    <t>熊本県天草市本町新休１８番１号</t>
  </si>
  <si>
    <t>熊本県天草市諏訪町１１－１１</t>
  </si>
  <si>
    <t>熊本県天草市今釜町１１－７</t>
  </si>
  <si>
    <t>熊本県天草市中央新町１３－１５</t>
  </si>
  <si>
    <t>熊本県天草市本町下河内８２９の１</t>
  </si>
  <si>
    <t>熊本県天草市栄町７－３４　（サンリブ内）</t>
  </si>
  <si>
    <t>熊本県上天草市龍ケ岳町大道字葛崎１１２３－５</t>
  </si>
  <si>
    <t>熊本県天草市本渡町本渡１１１１－１</t>
  </si>
  <si>
    <t>熊本県天草市本渡町本渡１０９４－１</t>
  </si>
  <si>
    <t>熊本県天草市本渡町広瀬３３－７</t>
  </si>
  <si>
    <t>熊本県天草市小松原町１８－１５</t>
  </si>
  <si>
    <t>熊本県天草市北浜町２６０７</t>
  </si>
  <si>
    <t>熊本県天草市浄南町１－３</t>
  </si>
  <si>
    <t>熊本県天草市船之尾町３５５－２</t>
  </si>
  <si>
    <t>熊本県天草市中央新町３－２１</t>
  </si>
  <si>
    <t>熊本県天草市中央新町１９－３</t>
  </si>
  <si>
    <t>熊本県天草市小松原町９－７</t>
  </si>
  <si>
    <t>熊本県天草市中央新町９－１６</t>
  </si>
  <si>
    <t>熊本県天草市河浦町河浦４８２１－１</t>
  </si>
  <si>
    <t>熊本県天草市新和町小宮地８９１１－１</t>
  </si>
  <si>
    <t>熊本県天草市本渡町本戸馬場２０８８－５</t>
  </si>
  <si>
    <t>熊本県天草市新和町小宮地６５６１－２</t>
  </si>
  <si>
    <t>熊本県上天草市松島町合津７１１０－２</t>
  </si>
  <si>
    <t>熊本県上天草市松島町合津４７１０－１、４７１０－２</t>
  </si>
  <si>
    <t>熊本県上天草市松島町合津６１００－２７</t>
  </si>
  <si>
    <t>熊本県上天草市大矢野町登立１４２１</t>
  </si>
  <si>
    <t>熊本県上天草市大矢野町中７０９６</t>
  </si>
  <si>
    <t>熊本県上天草市松島町合津７９１５－７４</t>
  </si>
  <si>
    <t>熊本県天草市新和町小宮地３８８－７</t>
  </si>
  <si>
    <t>熊本県上天草市松島町合津４１８５</t>
  </si>
  <si>
    <t>熊本県上天草市大矢野町上７６５１</t>
  </si>
  <si>
    <t>熊本県上天草市松島町阿村５６０５－４</t>
  </si>
  <si>
    <t>熊本県天草市新和町中田２３２３</t>
  </si>
  <si>
    <t>熊本県上天草市大矢野町登立６３８７－１</t>
  </si>
  <si>
    <t>熊本県上天草市大矢野町維和２３７８</t>
  </si>
  <si>
    <t>熊本県天草市南新町３－８</t>
  </si>
  <si>
    <t>熊本県天草市今釜新町３６４５</t>
  </si>
  <si>
    <t>熊本県上天草市松島町合津４６１６－２</t>
  </si>
  <si>
    <t>熊本県上天草市大矢野町中９０８－１</t>
  </si>
  <si>
    <t>熊本県天草市牛深町須口１０８１－８</t>
  </si>
  <si>
    <t>熊本県天草市牛深町鬼塚１２１１－１８</t>
  </si>
  <si>
    <t>熊本県天草市牛深町９４５－２</t>
  </si>
  <si>
    <t>熊本県天草市有明町上津浦１２７９－３</t>
  </si>
  <si>
    <t>熊本県天草市有明町上津浦３６５５</t>
  </si>
  <si>
    <t>熊本県天草市倉岳町宮田１３１５－４</t>
  </si>
  <si>
    <t>熊本県天草市牛深町２３１６</t>
  </si>
  <si>
    <t>熊本県天草市牛深町岡一２２８６－９９</t>
  </si>
  <si>
    <t>熊本県天草市久玉町１４１１</t>
  </si>
  <si>
    <t>熊本県天草市牛深町須口１０８３－５５</t>
  </si>
  <si>
    <t>熊本県天草市牛深町３３３８－２６</t>
  </si>
  <si>
    <t>熊本県天草市亀場町亀川１８８６－１２</t>
  </si>
  <si>
    <t>熊本県天草市牛深町１５９－１</t>
  </si>
  <si>
    <t>熊本県天草市牛深町１５６７－４９</t>
  </si>
  <si>
    <t>熊本県天草市倉岳町棚底１８６３－５</t>
  </si>
  <si>
    <t>熊本県天草市御所浦町御所浦３１００－６</t>
  </si>
  <si>
    <t>熊本県天草市御所浦町御所浦字前島無番地</t>
  </si>
  <si>
    <t>熊本県天草市御所浦町御所浦３８８６</t>
  </si>
  <si>
    <t>熊本県上天草市松島町合津４３３２</t>
  </si>
  <si>
    <t>熊本県天草市今釜新町３４０２－１</t>
  </si>
  <si>
    <t>熊本県天草市新和町小宮地４８０９</t>
  </si>
  <si>
    <t>熊本県天草市大浜町６－５</t>
  </si>
  <si>
    <t>熊本県天草市大浜町４－１８</t>
  </si>
  <si>
    <t>熊本県天草市有明町上津浦３６２２</t>
  </si>
  <si>
    <t>県内一円熊本８８３あ６６６６</t>
  </si>
  <si>
    <t>熊本県天草市久玉町５７１２－４</t>
  </si>
  <si>
    <t>熊本県天草市小松原町１５－３３　　Ｆ１</t>
  </si>
  <si>
    <t>熊本県上天草市大矢野町登立３９４３－３</t>
  </si>
  <si>
    <t>熊本県天草市牛深町１１２４</t>
  </si>
  <si>
    <t>天草市五和町鬼池1468-1</t>
  </si>
  <si>
    <t>熊本県天草市天草町高浜北８９３</t>
  </si>
  <si>
    <t>熊本県上天草市姫戸町二間戸５９９５</t>
  </si>
  <si>
    <t>熊本県天草市北原町１５－８　３９マート</t>
  </si>
  <si>
    <t>熊本８８０あ２８８県内一円</t>
  </si>
  <si>
    <t>熊本県天草市御所浦町御所浦２８５２番地６</t>
  </si>
  <si>
    <t>熊本県天草市小松原町１１番１５号</t>
  </si>
  <si>
    <t>熊本県天草市天草町下田北１３７６番</t>
  </si>
  <si>
    <t>熊本県天草郡苓北町富岡３５５８－５</t>
  </si>
  <si>
    <t>熊本県天草市北原町５番３０号</t>
  </si>
  <si>
    <t>熊本県天草市亀場町亀川１７１０－２</t>
  </si>
  <si>
    <t>熊本県天草郡苓北町志岐２４６番地１</t>
  </si>
  <si>
    <t>熊本県天草市有明町小島子４９８－４</t>
  </si>
  <si>
    <t>熊本県天草市南新町７－１５パサージュみなみビル３F</t>
  </si>
  <si>
    <t>熊本県天草市河浦町宮野河内字前田336番25</t>
  </si>
  <si>
    <t>熊本県天草市本渡町広瀬１９１０－１</t>
  </si>
  <si>
    <t>熊本県天草市南町１－２４</t>
  </si>
  <si>
    <t>熊本県内一円熊本８８０あ２７２７</t>
  </si>
  <si>
    <t>熊本県天草市魚貫町４６８５</t>
  </si>
  <si>
    <t>熊本県天草市久玉町１２１６－５</t>
  </si>
  <si>
    <t>熊本県天草市有明町下津浦３００１－９</t>
  </si>
  <si>
    <t>熊本県天草市今釜新町３５３０番地</t>
  </si>
  <si>
    <t>熊本県上天草市大矢野町中１８１－３</t>
  </si>
  <si>
    <t>熊本県天草市中央新町４－１６　２階</t>
  </si>
  <si>
    <t>熊本県上天草市大矢野町湯島６２７</t>
  </si>
  <si>
    <t>熊本県上天草市大矢野町上６５８６－３</t>
  </si>
  <si>
    <t>熊本県天草市船之尾町４－３</t>
  </si>
  <si>
    <t>熊本４８０す５１２８　県内一円</t>
  </si>
  <si>
    <t>熊本県天草市船之尾町４－８</t>
  </si>
  <si>
    <t>熊本県天草市楠浦町１１９６－１</t>
  </si>
  <si>
    <t>熊本県天草郡苓北町富岡２６５０－１</t>
  </si>
  <si>
    <t>熊本県天草市牛深町１２８</t>
  </si>
  <si>
    <t>天草市志柿町５３９１－３</t>
  </si>
  <si>
    <t>熊本県天草市古川町１番５号</t>
  </si>
  <si>
    <t>熊本県天草市今釜新町３６１７</t>
  </si>
  <si>
    <t>熊本県天草市大浜町１１－２</t>
  </si>
  <si>
    <t>熊本県天草市亀場町亀川７６－４</t>
  </si>
  <si>
    <t>天草市栄町５－２３</t>
  </si>
  <si>
    <t>天草市本渡町広瀬２５２０番地９</t>
  </si>
  <si>
    <t>熊本県天草市船の尾町４－８</t>
  </si>
  <si>
    <t>熊本県天草市栄町１０－８第二荒木ビル２階</t>
  </si>
  <si>
    <t>天草市亀場町食場８５４－１</t>
  </si>
  <si>
    <t>天草市下浦町金焼９５２３</t>
  </si>
  <si>
    <t>天草市本渡町本渡９７２－１</t>
  </si>
  <si>
    <t>天草市南町５番２号</t>
  </si>
  <si>
    <t>天草市船之尾町２－２０</t>
  </si>
  <si>
    <t>天草市本渡町本渡１１１１－１</t>
  </si>
  <si>
    <t>天草市楠浦町２８８４－１</t>
  </si>
  <si>
    <t>天草市志柿町２７１６－１</t>
  </si>
  <si>
    <t>天草市本渡町広瀬８－４</t>
  </si>
  <si>
    <t>天草市佐伊津町５６５６</t>
  </si>
  <si>
    <t>天草市港町１－８</t>
  </si>
  <si>
    <t>天草市今釜町１５－９</t>
  </si>
  <si>
    <t>天草市佐伊津町２６００－１</t>
  </si>
  <si>
    <t>熊本県天草市楠浦町大友尻８９５－１</t>
  </si>
  <si>
    <t>熊本県天草市船之尾町２－２０</t>
  </si>
  <si>
    <t>熊本県天草市楠浦町１０３８－１７</t>
  </si>
  <si>
    <t>熊本県天草市八幡町５－５</t>
  </si>
  <si>
    <t>熊本県上天草市大矢野町上２３０９－４</t>
  </si>
  <si>
    <t>上天草市大矢野町中４４６２－４</t>
  </si>
  <si>
    <t>熊本県上天草市松島町合津６３１１番地１</t>
  </si>
  <si>
    <t>熊本県上天草市大矢野町登立１１１５７</t>
  </si>
  <si>
    <t>上天草市松島町内野河内１４５５－１</t>
  </si>
  <si>
    <t>熊本県天草市河浦町新合２２</t>
  </si>
  <si>
    <t>熊本県天草市北浜町２６３１－６</t>
  </si>
  <si>
    <t>熊本県上天草市大矢野町登立３９９５</t>
  </si>
  <si>
    <t>熊本県天草市東浜町２４－４</t>
  </si>
  <si>
    <t>熊本県天草市天草町下田北１４４４番地１</t>
  </si>
  <si>
    <t>熊本県天草市天草町高浜北３２２４－１</t>
  </si>
  <si>
    <t>熊本県内一円熊本８８０あ２２４５</t>
  </si>
  <si>
    <t>天草市河浦町白木河内２１１１－２</t>
  </si>
  <si>
    <t>熊本県天草市河浦町白木河内２１１１ー２</t>
  </si>
  <si>
    <t>熊本県天草市牛深町岡東１２４ー１</t>
  </si>
  <si>
    <t>熊本県天草市河浦町﨑津中の迫１１６８番地２</t>
  </si>
  <si>
    <t>熊本県天草市東町９２</t>
  </si>
  <si>
    <t>熊本県天草市南町２－６</t>
  </si>
  <si>
    <t>上天草市松島町合津６０５３－４</t>
  </si>
  <si>
    <t>上天草市松島町合津４５７２－３</t>
  </si>
  <si>
    <t>熊本県天草市御所浦町御所浦２８５２－１</t>
  </si>
  <si>
    <t>熊本県天草市倉岳町浦４９５－６</t>
  </si>
  <si>
    <t>熊本県天草市古川町２－２０</t>
  </si>
  <si>
    <t>天草市有明町小島子字桑子崎４９８－４</t>
  </si>
  <si>
    <t>天草市東町９２番地</t>
  </si>
  <si>
    <t>熊本県天草市御所浦町横浦１００８－３</t>
  </si>
  <si>
    <t>熊本県天草市有明町上津浦１９００</t>
  </si>
  <si>
    <t>天草市牛深町１１２１－１</t>
  </si>
  <si>
    <t>熊本県天草市牛深町２２８６－１１６</t>
  </si>
  <si>
    <t>熊本県天草市久玉町内の原２１９３－２</t>
  </si>
  <si>
    <t>熊本県天草市河浦町河浦５１７７－１</t>
  </si>
  <si>
    <t>熊本県天草市牛深町２２８６の１０１</t>
  </si>
  <si>
    <t>天草市天草町下田北字湯ノ上１３０７番１</t>
  </si>
  <si>
    <t>熊本県天草市御所浦町御所浦３３５６</t>
  </si>
  <si>
    <t>熊本県天草市牛深町１８６番地</t>
  </si>
  <si>
    <t>熊本県天草市牛深町３６１９の６</t>
  </si>
  <si>
    <t>熊本県天草市有明町楠甫大口4937番289</t>
  </si>
  <si>
    <t>熊本８８０あ７３県内一円</t>
  </si>
  <si>
    <t>熊本県上天草市松島町合津７９１３－１３</t>
  </si>
  <si>
    <t>天草市栖本町馬場２５６２－１０</t>
  </si>
  <si>
    <t>天草市久玉町１４１１－２７</t>
  </si>
  <si>
    <t>天草市牛深町２０６番地</t>
  </si>
  <si>
    <t>天草市牛深町１６２６－２２</t>
  </si>
  <si>
    <t>天草市牛深町１２１１－３</t>
  </si>
  <si>
    <t>天草市河浦町崎津454番地</t>
  </si>
  <si>
    <t>天草市魚貫町５５３５－１６</t>
  </si>
  <si>
    <t>天草市御所浦町御所浦４３３９</t>
  </si>
  <si>
    <t>熊本県天草市御所浦町牧島１２７３</t>
  </si>
  <si>
    <t>上天草市松島町合津字前島６０７８－１</t>
  </si>
  <si>
    <t>天草市新和町大宮地４７８０</t>
  </si>
  <si>
    <t>天草市牛深町２２６６</t>
  </si>
  <si>
    <t>熊本県上天草市松島町合津７９１５番地７４</t>
  </si>
  <si>
    <t>上天草市大矢野町維和４２０－３</t>
  </si>
  <si>
    <t>上天草市松島町今泉２０９１－４７</t>
  </si>
  <si>
    <t>天草市有明町大島子２８１３－５</t>
  </si>
  <si>
    <t>天草市御所浦町御所浦５７９－２</t>
  </si>
  <si>
    <t>天草市御所浦町御所浦４６７７－２</t>
  </si>
  <si>
    <t>天草市御所浦町御所浦１９３７</t>
  </si>
  <si>
    <t>天草市倉岳町浦１３３９</t>
  </si>
  <si>
    <t>天草市倉岳町浦４９５－６</t>
  </si>
  <si>
    <t>天草市五和町御領６１８１－２</t>
  </si>
  <si>
    <t>天草市五和町二江２６６６－１</t>
  </si>
  <si>
    <t>熊本県天草市五和町二江４４６５</t>
  </si>
  <si>
    <t>天草市天草町大江７２２５－３</t>
  </si>
  <si>
    <t>天草市今釜新町３４１３－６</t>
  </si>
  <si>
    <t>天草市御所浦町横浦１００８－３</t>
  </si>
  <si>
    <t>天草市牛深町岡東１５５３－２１</t>
  </si>
  <si>
    <t>天草市牛深町岡東１５５０－１９</t>
  </si>
  <si>
    <t>天草市牛深町鬼塚２０６７</t>
  </si>
  <si>
    <t>天草市牛深町鬼塚１１２３－２</t>
  </si>
  <si>
    <t>天草市牛深町大池田１５２２－５</t>
  </si>
  <si>
    <t>天草市久玉町３４０３</t>
  </si>
  <si>
    <t>天草市深海町下平２２２３－１</t>
  </si>
  <si>
    <t>天草市深海町２３３８</t>
  </si>
  <si>
    <t>天草市牛深町岡一２２８６</t>
  </si>
  <si>
    <t>天草市牛深町１５２２－５</t>
  </si>
  <si>
    <t>天草市牛深町２０３９</t>
  </si>
  <si>
    <t>天草市河浦町崎津３６９</t>
  </si>
  <si>
    <t>天草市五和町御領６４８３</t>
  </si>
  <si>
    <t>天草市河浦町河浦４６５１</t>
  </si>
  <si>
    <t>天草市牛深町３１２６－１</t>
  </si>
  <si>
    <t>天草市牛深町１５４５－１０</t>
  </si>
  <si>
    <t>天草市御所浦町御所浦３８８８－１－４</t>
  </si>
  <si>
    <t>天草市有明町上津浦１９５５番地</t>
  </si>
  <si>
    <t>天草市牛深町字大池田１５３５－３０</t>
  </si>
  <si>
    <t>天草市牛深町２５８１－１</t>
  </si>
  <si>
    <t>天草市河浦町宮野河内３１４－８</t>
  </si>
  <si>
    <t>天草市牛深町宮崎３０５０</t>
  </si>
  <si>
    <t>天草市有明町赤崎３４３</t>
  </si>
  <si>
    <t>熊本県上天草市大矢野町中１０７３４－１</t>
  </si>
  <si>
    <t>熊本県上天草市松島町合津２１０１</t>
  </si>
  <si>
    <t>熊本県天草市東町３</t>
  </si>
  <si>
    <t>熊本県天草市南新町５番1号</t>
  </si>
  <si>
    <t>熊本県天草市新和町小宮地１１３１２</t>
  </si>
  <si>
    <t>熊本県天草市新和町小宮地１４０２－３</t>
  </si>
  <si>
    <t>熊本県天草市今釜新町３４３９</t>
  </si>
  <si>
    <t>上天草市龍ケ岳町高戸３１００</t>
  </si>
  <si>
    <t>上天草市龍ケ岳町樋島３５１－６</t>
  </si>
  <si>
    <t>熊本県天草郡苓北町志岐１８６－５</t>
  </si>
  <si>
    <t>天草郡苓北町坂瀬川３７４７－１</t>
  </si>
  <si>
    <t>上天草市姫戸町姫浦３０５５－９１</t>
  </si>
  <si>
    <t>天草市牛深町字大池田１５４５－５</t>
  </si>
  <si>
    <t>上天草市大矢野町上１５７２</t>
  </si>
  <si>
    <t>上天草市大矢野町中２５２４</t>
  </si>
  <si>
    <t>上天草市大矢野町中２４４３－２</t>
  </si>
  <si>
    <t>上天草市大矢野町中５７００－１</t>
  </si>
  <si>
    <t>天草郡苓北町志岐８２７－１</t>
  </si>
  <si>
    <t>上天草市大矢野町中４３１２－６</t>
  </si>
  <si>
    <t>上天草市大矢野町中８４１－１１</t>
  </si>
  <si>
    <t>上天草市大矢野町中８４５－１</t>
  </si>
  <si>
    <t>上天草市大矢野町登立１０７５５－１５</t>
  </si>
  <si>
    <t>天草市五和町御領２９８－２</t>
  </si>
  <si>
    <t>熊本県天草市五和町御領２９８－２</t>
  </si>
  <si>
    <t>上天草市大矢野町上７３２－１４</t>
  </si>
  <si>
    <t>上天草市龍ケ岳町樋島４４１－３３</t>
  </si>
  <si>
    <t>上天草市龍ケ岳町樋島３５２２</t>
  </si>
  <si>
    <t>天草市五和町二江１４７７</t>
  </si>
  <si>
    <t>天草郡苓北町富岡２８１４</t>
  </si>
  <si>
    <t>天草郡苓北町坂瀬川２６５１－１</t>
  </si>
  <si>
    <t>熊本県天草郡苓北町富岡３０２８－４</t>
  </si>
  <si>
    <t>上天草市大矢野町上６２８－９</t>
  </si>
  <si>
    <t>上天草市大矢野町上４２３４</t>
  </si>
  <si>
    <t>上天草市大矢野町登立１８－２</t>
  </si>
  <si>
    <t>上天草市大矢野町湯島４４６</t>
  </si>
  <si>
    <t>上天草市大矢野町上７６８６</t>
  </si>
  <si>
    <t>上天草市大矢野町維和３５３７</t>
  </si>
  <si>
    <t>上天草市大矢野町維和２７４４－２</t>
  </si>
  <si>
    <t>上天草市大矢野町維和２３０－３</t>
  </si>
  <si>
    <t>天草市亀場町食場７４０</t>
  </si>
  <si>
    <t>上天草市大矢野町上７６５１</t>
  </si>
  <si>
    <t>上天草市龍ケ岳町樋島２５９５</t>
  </si>
  <si>
    <t>上天草市龍ケ岳町大道１０９３－２</t>
  </si>
  <si>
    <t>上天草市大矢野町中７８４２</t>
  </si>
  <si>
    <t>天草郡苓北町都呂々１２１０－２</t>
  </si>
  <si>
    <t>天草郡苓北町富岡３０１６</t>
  </si>
  <si>
    <t>上天草市龍ケ岳町樋島３４９２</t>
  </si>
  <si>
    <t>上天草市龍ケ岳町樋島２５９２－２</t>
  </si>
  <si>
    <t>天草市牛深町字古久玉３４６０－１１１</t>
  </si>
  <si>
    <t>天草郡苓北町志岐１２８１</t>
  </si>
  <si>
    <t>上天草市大矢野町中野牛島５７２５－１</t>
  </si>
  <si>
    <t>上天草市姫戸町姫浦３５８８－１４</t>
  </si>
  <si>
    <t>天草市亀場町食場９４７</t>
  </si>
  <si>
    <t>上天草市大矢野町湯島５７２</t>
  </si>
  <si>
    <t>天草市亀場町食場中友尻９７０</t>
  </si>
  <si>
    <t>天草市牛深地域</t>
  </si>
  <si>
    <t>熊本県上天草市大矢野町上２８５－４</t>
  </si>
  <si>
    <t>熊本県上天草市大矢野町中４７８番地２３</t>
  </si>
  <si>
    <t>熊本県上天草市大矢野町登立４８２３</t>
  </si>
  <si>
    <t>熊本県上天草市大矢野町維和５３７番地８</t>
  </si>
  <si>
    <t>熊本県天草市五和町御領８９８１</t>
  </si>
  <si>
    <t>熊本県天草市五和町御領９０９３</t>
  </si>
  <si>
    <t>熊本県天草郡苓北町坂瀬川２６６４</t>
  </si>
  <si>
    <t>熊本４８０に５４６６県内一円</t>
  </si>
  <si>
    <t>熊本県天草市本町下河内１８０５－２</t>
  </si>
  <si>
    <t>天草市東浜町２３－２３</t>
  </si>
  <si>
    <t>上天草市大矢野町登立２９０３－３</t>
  </si>
  <si>
    <t>熊本県天草市佐伊津町１６０５番地５</t>
  </si>
  <si>
    <t>熊本県天草市栖本町馬場７１５</t>
  </si>
  <si>
    <t>熊本８８０　あ　１１－４１県内一円</t>
  </si>
  <si>
    <t>熊本県天草市亀場町亀川１８８６－２５</t>
  </si>
  <si>
    <t>天草市亀場町亀川１８８６－２５</t>
  </si>
  <si>
    <t>天草市楠浦町２８８５－２</t>
  </si>
  <si>
    <t>熊本県天草市亀場町亀川２４１４－６</t>
  </si>
  <si>
    <t>天草市五和町鬼池字後浜５０８４番２５０８４番４</t>
  </si>
  <si>
    <t>天草市本渡町本戸馬場１０７８番４</t>
  </si>
  <si>
    <t>熊本県天草市大浜町９－２０</t>
  </si>
  <si>
    <t>熊本県天草郡苓北町志岐１９９４</t>
  </si>
  <si>
    <t>熊本県天草市牛深町１３０－１</t>
  </si>
  <si>
    <t>熊本県天草市古川町１－１８</t>
  </si>
  <si>
    <t>熊本県天草郡苓北町富岡１５０番地２１</t>
  </si>
  <si>
    <t>熊本県天草市中央新町十九の一</t>
  </si>
  <si>
    <t>熊本県天草市中央新町５７５番地１銀天街ビル１F</t>
  </si>
  <si>
    <t>長崎１３０す３５熊本県内一円</t>
  </si>
  <si>
    <t>熊本県天草市楠浦町２－１６</t>
  </si>
  <si>
    <t>熊本県上天草市龍ヶ岳町樋島３４７９番地２</t>
  </si>
  <si>
    <t>熊本県天草市丸尾町５－２９</t>
  </si>
  <si>
    <t>熊本４８０ぬ８８９１県内一円</t>
  </si>
  <si>
    <t>熊本県天草市倉岳町浦長田１３１５－３</t>
  </si>
  <si>
    <t>熊本県天草市牛深町３４７３－１１</t>
  </si>
  <si>
    <t>熊本県上天草市大矢野町維和５５４１－３</t>
  </si>
  <si>
    <t>熊本県上天草市松島町合津７９１３－１１</t>
  </si>
  <si>
    <t>熊本県天草市御所浦町御所浦２８６４</t>
  </si>
  <si>
    <t>熊本県天草市太田町１０番地１０</t>
  </si>
  <si>
    <t>熊本県天草市新和町大多尾字山桃ノ木９８３番地２</t>
  </si>
  <si>
    <t>天草市倉岳町</t>
  </si>
  <si>
    <t>熊本県天草市有明町大島子２３８０番地１</t>
  </si>
  <si>
    <t>熊本県天草市浄南町４番１５号</t>
  </si>
  <si>
    <t>熊本県天草市天草町高浜南１５２－２</t>
  </si>
  <si>
    <t>熊本県天草市新和町中田２３３６</t>
  </si>
  <si>
    <t>熊本県天草市倉岳町宮田１２８４－８</t>
  </si>
  <si>
    <t>天草市中央新町１１－１５</t>
  </si>
  <si>
    <t>熊本県天草市港町１－７</t>
  </si>
  <si>
    <t>天草市志柿町６０３４－２</t>
  </si>
  <si>
    <t>熊本県天草市大浜町５－１</t>
  </si>
  <si>
    <t>熊本県天草市中央新町３－２３－２夢咲通り</t>
  </si>
  <si>
    <t>天草市大浜町６－１１　２Ｆ</t>
  </si>
  <si>
    <t>天草市亀場町亀川１７１０－１</t>
  </si>
  <si>
    <t>熊本県天草市天草町下田北１２３７－６</t>
  </si>
  <si>
    <t>天草市倉岳町宮田１３３６－３</t>
  </si>
  <si>
    <t>天草市五和町鬼池４７３３－１</t>
  </si>
  <si>
    <t>天草市倉岳町棚底１８６３－５</t>
  </si>
  <si>
    <t>天草市倉岳町棚底２１１７</t>
  </si>
  <si>
    <t>天草市五和町二江５００１</t>
  </si>
  <si>
    <t>熊本県天草市五和町二江新浜４７６９－６</t>
  </si>
  <si>
    <t>天草市五和町二江新浜４７６９－６</t>
  </si>
  <si>
    <t>熊本県天草市倉岳町棚底２１１７</t>
  </si>
  <si>
    <t>天草市倉岳町棚底２１８０</t>
  </si>
  <si>
    <t>天草市亀場町亀川１６９６ー１</t>
  </si>
  <si>
    <t>天草市佐伊津町平迫５６５６</t>
  </si>
  <si>
    <t>天草市宮地岳町１１０－４</t>
  </si>
  <si>
    <t>熊本県天草市宮地岳町１１０－４</t>
  </si>
  <si>
    <t>天草市太田町１６－１プラザホテルアネックス内</t>
  </si>
  <si>
    <t>天草市志柿町３２７６－３番地</t>
  </si>
  <si>
    <t>熊本県天草市本町下河内８４１－５</t>
  </si>
  <si>
    <t>天草市本町下河内８２９－１</t>
  </si>
  <si>
    <t>天草市浄南町１－４</t>
  </si>
  <si>
    <t>天草市浄南町３－５ＩＲマンション２Ｆ</t>
  </si>
  <si>
    <t>天草市本町下河内９６４番地酒井病院内</t>
  </si>
  <si>
    <t>天草市志柿町３４０７－２</t>
  </si>
  <si>
    <t>天草市中央新町１９－２</t>
  </si>
  <si>
    <t>天草市志柿町３２７５－１</t>
  </si>
  <si>
    <t>天草市亀場町亀川１３５－４２　他</t>
  </si>
  <si>
    <t>天草市五和町二江４３１</t>
  </si>
  <si>
    <t>天草市南町２－１３</t>
  </si>
  <si>
    <t>天草市古川町７－２５</t>
  </si>
  <si>
    <t>天草市楠浦町２７４－１</t>
  </si>
  <si>
    <t>天草市楠浦町１０４３９</t>
  </si>
  <si>
    <t>天草市五和町御領９６３４－２</t>
  </si>
  <si>
    <t>天草市栖本町湯船原１１４５</t>
  </si>
  <si>
    <t>天草市本町下河内８２９番地の１</t>
  </si>
  <si>
    <t>天草市栖本町馬場３５７２－２</t>
  </si>
  <si>
    <t>天草市天草町下田南２４５８－１</t>
  </si>
  <si>
    <t>天草市天草町下田北１２９７－１</t>
  </si>
  <si>
    <t>天草市有明町上津浦９３６－１</t>
  </si>
  <si>
    <t>天草市新和町碇石８１－８</t>
  </si>
  <si>
    <t>上天草市大矢野町登立１４２６－１</t>
  </si>
  <si>
    <t>天草市天草町大江７３２６－１</t>
  </si>
  <si>
    <t>上天草市龍ケ岳町高戸４１２９</t>
  </si>
  <si>
    <t>天草市天草町下田北１２０１</t>
  </si>
  <si>
    <t>天草市天草町下田北２２３７番地</t>
  </si>
  <si>
    <t>上天草市龍ケ岳町高戸４１３７－１４</t>
  </si>
  <si>
    <t>天草市有明町楠甫４９３７－２７６</t>
  </si>
  <si>
    <t>上天草市龍ケ岳町高戸９１３</t>
  </si>
  <si>
    <t>天草市小松原町１２－２２</t>
  </si>
  <si>
    <t>天草市有明町大島子２３７７番地の５</t>
  </si>
  <si>
    <t>上天草市姫戸町姫浦２５１４</t>
  </si>
  <si>
    <t>天草市天草町大江７３２７番地</t>
  </si>
  <si>
    <t>天草市天草町大江７２２０</t>
  </si>
  <si>
    <t>上天草市姫戸町姫浦３５８７－１</t>
  </si>
  <si>
    <t>上天草市龍ケ岳町大道３６８８－１６</t>
  </si>
  <si>
    <t>上天草市龍ケ岳町樋島２－５</t>
  </si>
  <si>
    <t>上天草市龍ケ岳町樋島５６５－２５</t>
  </si>
  <si>
    <t>天草市新和町小宮地８９１８</t>
  </si>
  <si>
    <t>天草市古川町２２</t>
  </si>
  <si>
    <t>上天草市龍ケ岳町樋島３４５の２</t>
  </si>
  <si>
    <t>天草市新和町小宮地４５６６</t>
  </si>
  <si>
    <t>上天草市松島町合津６１００</t>
  </si>
  <si>
    <t>上天草市松島町合津４３４３－２</t>
  </si>
  <si>
    <t>上天草市松島町合津４６３８</t>
  </si>
  <si>
    <t>上天草市大矢野町中６３６</t>
  </si>
  <si>
    <t>上天草市大矢野町登立１８７－５</t>
  </si>
  <si>
    <t>上天草市大矢野町登立４４１５</t>
  </si>
  <si>
    <t>上天草市大矢野町中２３６５－９</t>
  </si>
  <si>
    <t>上天草市大矢野町中宮津８４９</t>
  </si>
  <si>
    <t>上天草市大矢野町登立１４３５－１</t>
  </si>
  <si>
    <t>上天草市大矢野町登立９１０５－１</t>
  </si>
  <si>
    <t>上天草市大矢野町中９７６９</t>
  </si>
  <si>
    <t>上天草市大矢野町中４４４６－６</t>
  </si>
  <si>
    <t>天草市天草町下田北字湯の上１２９６－２</t>
  </si>
  <si>
    <t>上天草市大矢野町中８４１－２８</t>
  </si>
  <si>
    <t>上天草市大矢野町中１３１７－３</t>
  </si>
  <si>
    <t>天草市南新町１１－２</t>
  </si>
  <si>
    <t>上天草市大矢野町中新田４４８６－５</t>
  </si>
  <si>
    <t>上天草市松島町合津４２７６－２３</t>
  </si>
  <si>
    <t>上天草市松島町合津６００３番地１</t>
  </si>
  <si>
    <t>上天草市大矢野町湯島５０９</t>
  </si>
  <si>
    <t>上天草市松島町合津４１８５</t>
  </si>
  <si>
    <t>上天草市大矢野町上３１３９－７</t>
  </si>
  <si>
    <t>上天草市大矢野町湯島４０７３</t>
  </si>
  <si>
    <t>上天草市大矢野町維和４９７５</t>
  </si>
  <si>
    <t>上天草市大矢野町中４５３４－５</t>
  </si>
  <si>
    <t>上天草市松島町教良木４９７３－１</t>
  </si>
  <si>
    <t>上天草市大矢野町中４４６２－７</t>
  </si>
  <si>
    <t>上天草市松島町合津北前島６２１５－１６</t>
  </si>
  <si>
    <t>天草郡苓北町富岡２９９８－２</t>
  </si>
  <si>
    <t>天草郡苓北町志岐１８６－３</t>
  </si>
  <si>
    <t>天草郡苓北町坂瀬川７３９－１</t>
  </si>
  <si>
    <t>天草郡苓北町志岐１００２－５</t>
  </si>
  <si>
    <t>天草郡苓北町志岐１１１－４</t>
  </si>
  <si>
    <t>熊本県天草市御所浦町御所浦２８７６－２</t>
  </si>
  <si>
    <t>天草市栖本町古江５１８－４</t>
  </si>
  <si>
    <t>天草市御所浦町牧島６３６－３</t>
  </si>
  <si>
    <t>天草市牛深町岡一２２８６－１０６</t>
  </si>
  <si>
    <t>天草市牛深町字柳子２８００－５</t>
  </si>
  <si>
    <t>天草市牛深町岡一２２６６</t>
  </si>
  <si>
    <t>天草市御所浦町御所浦３１３０－２</t>
  </si>
  <si>
    <t>天草市牛深町１５３５－２５</t>
  </si>
  <si>
    <t>天草市牛深町３２９６番１１</t>
  </si>
  <si>
    <t>天草市牛深町１６１４</t>
  </si>
  <si>
    <t>天草市牛深町２４０－１</t>
  </si>
  <si>
    <t>天草市有明町上津浦１２８５</t>
  </si>
  <si>
    <t>天草市牛深町３３９１番地４</t>
  </si>
  <si>
    <t>天草市御所浦町横浦４２８－１</t>
  </si>
  <si>
    <t>天草市深海町８１４</t>
  </si>
  <si>
    <t>天草市御所浦町御所浦５８７６</t>
  </si>
  <si>
    <t>天草市栖本町古江９５７</t>
  </si>
  <si>
    <t>天草市御所浦町御所浦３８８１</t>
  </si>
  <si>
    <t>天草市牛深町２２８６－５８</t>
  </si>
  <si>
    <t>天草市牛深町岡東１６４１－１</t>
  </si>
  <si>
    <t>天草市牛深町３４６０－７８</t>
  </si>
  <si>
    <t>天草市</t>
  </si>
  <si>
    <t>熊本８８せ５６２県内一円</t>
  </si>
  <si>
    <t>天草市牛深町岡東１６８９－２</t>
  </si>
  <si>
    <t>天草市佐伊津町大河内１６００</t>
  </si>
  <si>
    <t>天草市河浦町崎津７９７</t>
  </si>
  <si>
    <t>天草市牛深町字後浜３４６５番地</t>
  </si>
  <si>
    <t>天草市五和町御領３４６９－１鬼の城公園内</t>
  </si>
  <si>
    <t>天草市本渡町広瀬５８１－２</t>
  </si>
  <si>
    <t>天草市五和町二江４５５０</t>
  </si>
  <si>
    <t>天草市枦宇土町１０３９－３</t>
  </si>
  <si>
    <t>天草市楠浦町２番地２３</t>
  </si>
  <si>
    <t>天草市船之尾町７－４</t>
  </si>
  <si>
    <t>天草市栖本町馬場３７２５番地１</t>
  </si>
  <si>
    <t>天草市中央新町２０－６</t>
  </si>
  <si>
    <t>天草市中央新町１７－３</t>
  </si>
  <si>
    <t>天草市五和町城河原一丁目２０８０－５</t>
  </si>
  <si>
    <t>天草市佐伊津町１９９４</t>
  </si>
  <si>
    <t>上天草市大矢野町登立１１１５７</t>
  </si>
  <si>
    <t>天草郡苓北町志岐１８５－１</t>
  </si>
  <si>
    <t>天草市栄町７－３４</t>
  </si>
  <si>
    <t>上天草市大矢野町中１１３５６</t>
  </si>
  <si>
    <t>天草市河浦町河浦３０２６－１</t>
  </si>
  <si>
    <t>天草市天草町高浜南６６５番地</t>
  </si>
  <si>
    <t>熊本１００せ７５０６県内一円</t>
  </si>
  <si>
    <t>天草市新和町小宮地１１８０５</t>
  </si>
  <si>
    <t>天草市天草町大江埋立無番地</t>
  </si>
  <si>
    <t>天草市久玉町１４１１番地１１０</t>
  </si>
  <si>
    <t>上天草市龍ケ岳町高戸４３５０－２５</t>
  </si>
  <si>
    <t>天草市倉岳町棚底房崎１－５（農産物処理加工施設）</t>
  </si>
  <si>
    <t>天草市河浦町河浦４００</t>
  </si>
  <si>
    <t>天草市天草町大江軍浦５８９</t>
  </si>
  <si>
    <t>上天草市松島町合津４６２０</t>
  </si>
  <si>
    <t>熊本４８０ぬ５５３８県内一円</t>
  </si>
  <si>
    <t>天草市久玉町新久玉５７１１－３６</t>
  </si>
  <si>
    <t>天草市河浦町白木河内２２３－１１</t>
  </si>
  <si>
    <t>上天草市大矢野町上７４７３－１５１</t>
  </si>
  <si>
    <t>天草郡苓北町都呂々２９５１</t>
  </si>
  <si>
    <t>熊本県天草市亀場町食場字友尻塚下９３４－１</t>
  </si>
  <si>
    <t>天草市中央新町３－１パールビラ１階</t>
  </si>
  <si>
    <t>天草市五和町御領６６８９－６</t>
  </si>
  <si>
    <t>天草市久玉町１２１６－１２</t>
  </si>
  <si>
    <t>天草市御所浦町御所浦３２１５－４</t>
  </si>
  <si>
    <t>天草市本渡町本戸馬場字山仁田２２５５番地</t>
  </si>
  <si>
    <t>上天草市大矢野町上２３４５－７</t>
  </si>
  <si>
    <t>天草市有明町赤崎２００４</t>
  </si>
  <si>
    <t>天草市有明町上津浦１２４０</t>
  </si>
  <si>
    <t>天草市深海町１８５５－２</t>
  </si>
  <si>
    <t>天草市二浦町１０２０－５</t>
  </si>
  <si>
    <t>天草市栖本町河内４６８３－２</t>
  </si>
  <si>
    <t>天草市佐伊津町２６０８－２</t>
  </si>
  <si>
    <t>天草市二浦町亀浦１０２０－５</t>
  </si>
  <si>
    <t>上天草市松島町合津３６５９</t>
  </si>
  <si>
    <t>天草市深海町３２８５－１８</t>
  </si>
  <si>
    <t>天草市新和町小宮地５７３</t>
  </si>
  <si>
    <t>天草市天草町下田南３０２６</t>
  </si>
  <si>
    <t>天草市久玉町１４１１－３</t>
  </si>
  <si>
    <t>天草市天草町大江１７４０－１</t>
  </si>
  <si>
    <t>上天草市松島町合津３５６９－１</t>
  </si>
  <si>
    <t>天草市天草町福連木３６１１－１</t>
  </si>
  <si>
    <t>上天草市大矢野町上１４９３－１</t>
  </si>
  <si>
    <t>上天草市松島町合津３２５０－１</t>
  </si>
  <si>
    <t>天草市浄南町１－３</t>
  </si>
  <si>
    <t>天草市船之尾町５－４</t>
  </si>
  <si>
    <t>天草市河浦町宮野河内３１３－１７</t>
  </si>
  <si>
    <t>天草市倉岳町浦字端迫４番地</t>
  </si>
  <si>
    <t>天草市倉岳町棚底房崎１－５農産物処理加工施設</t>
  </si>
  <si>
    <t>天草市古川町１－１８トミナガテナント１Ｆ</t>
  </si>
  <si>
    <t>天草市御所浦町御所浦本郷３５２９－４</t>
  </si>
  <si>
    <t>天草市御所浦町御所浦３８５０</t>
  </si>
  <si>
    <t>天草市御所浦町御所浦嵐口５７９－２</t>
  </si>
  <si>
    <t>天草市御所浦町横浦２５７</t>
  </si>
  <si>
    <t>天草市有明町楠甫４９３７－１０６</t>
  </si>
  <si>
    <t>天草郡苓北町志岐３６２－１</t>
  </si>
  <si>
    <t>天草市中央新町２０－６パサージュスワ１F</t>
  </si>
  <si>
    <t>天草市有明町赤崎２７７－１</t>
  </si>
  <si>
    <t>県内一円熊本８８３あ７１０</t>
  </si>
  <si>
    <t>天草市港町５－１５</t>
  </si>
  <si>
    <t>天草市東町１０２ O.Sビル２Ｆ</t>
  </si>
  <si>
    <t>天草市中央新町２０－６パサージュすわ２F</t>
  </si>
  <si>
    <t>天草市志柿町５１８５－２４</t>
  </si>
  <si>
    <t>上天草市大矢野町登立２９０３番地３</t>
  </si>
  <si>
    <t>天草市牛深町２８０番地</t>
  </si>
  <si>
    <t>天草市牛深町７５－１</t>
  </si>
  <si>
    <t>上天草市大矢野町維和５</t>
  </si>
  <si>
    <t>上天草市大矢野町中９５２－１</t>
  </si>
  <si>
    <t>天草市佐伊津町</t>
  </si>
  <si>
    <t>熊本県上天草市大矢野町中寺尾８３４－１０</t>
  </si>
  <si>
    <t>天草郡苓北町志岐２４６－１</t>
  </si>
  <si>
    <t>天草市天草町高浜北897番地１</t>
  </si>
  <si>
    <t>天草郡苓北町志岐１７６０</t>
  </si>
  <si>
    <t>天草郡苓北町志岐１２８－２</t>
  </si>
  <si>
    <t>天草郡苓北町上津深江４４４８</t>
  </si>
  <si>
    <t>天草郡苓北町富岡２２２０－８</t>
  </si>
  <si>
    <t>天草郡苓北町都呂々８８７</t>
  </si>
  <si>
    <t>天草市有明町大浦６４６</t>
  </si>
  <si>
    <t>熊本県天草市今釜新町　３５８４</t>
  </si>
  <si>
    <t>熊本県天草市志柿町字高垣２６９８－１</t>
  </si>
  <si>
    <t>天草市今釜新町３４６８－１</t>
  </si>
  <si>
    <t>天草市河浦町河浦３３６１</t>
  </si>
  <si>
    <t>天草市中央新町１３－１５</t>
  </si>
  <si>
    <t>天草市古川町１０番２５号</t>
  </si>
  <si>
    <t>天草市東浜町４－１</t>
  </si>
  <si>
    <t>天草市亀場町亀川１８１４</t>
  </si>
  <si>
    <t>天草市大浜町１１－１２</t>
  </si>
  <si>
    <t>天草市大浜町１１－１０</t>
  </si>
  <si>
    <t>天草市佐伊津町１６３８</t>
  </si>
  <si>
    <t>天草市五和町二江１５１７－１７</t>
  </si>
  <si>
    <t>天草市五和町手野二丁目４６３</t>
  </si>
  <si>
    <t>天草市天草町高浜南６２７－１</t>
  </si>
  <si>
    <t>天草市五和町二江５５１－１、４８７－１</t>
  </si>
  <si>
    <t>天草市新和町大多尾３６０４－１２</t>
  </si>
  <si>
    <t>天草市天草町下田南３３６４</t>
  </si>
  <si>
    <t>天草市新和町小宮地７６３－５４</t>
  </si>
  <si>
    <t>天草市五和町御領６４７１</t>
  </si>
  <si>
    <t>天草市五和町二江２６７６－３</t>
  </si>
  <si>
    <t>天草市新和町碇石２３８８－２</t>
  </si>
  <si>
    <t>上天草市姫戸町姫浦２５４０－２</t>
  </si>
  <si>
    <t>上天草市姫戸町二間戸３８２９－３</t>
  </si>
  <si>
    <t>天草市倉岳町棚底２４４４</t>
  </si>
  <si>
    <t>天草郡倉岳町宮田１３３６－３</t>
  </si>
  <si>
    <t>天草市倉岳町棚底２６６９－１</t>
  </si>
  <si>
    <t>上天草市姫戸町姫浦５４３２番地２６</t>
  </si>
  <si>
    <t>熊本県天草市牛深町３４６０－８３</t>
  </si>
  <si>
    <t>熊本県天草市牛深町岡一２７－２</t>
  </si>
  <si>
    <t>熊本県天草市牛深町　３４３４－２０</t>
  </si>
  <si>
    <t>熊本県天草市牛深町岡東１６２６－４８</t>
  </si>
  <si>
    <t>熊本県天草市牛深町３４５３－１</t>
  </si>
  <si>
    <t>熊本県天草市牛深町須口１０８１</t>
  </si>
  <si>
    <t>熊本県天草市深海町３２８５－２６</t>
  </si>
  <si>
    <t>熊本県天草市牛深町１１１７－６０</t>
  </si>
  <si>
    <t>天草市栖本町馬場３３５７番地３</t>
  </si>
  <si>
    <t>熊本県天草市枦宇土町４７４番地</t>
  </si>
  <si>
    <t>天草市河浦町河浦３１０１－１</t>
  </si>
  <si>
    <t>天草市牛深町２０６０－１</t>
  </si>
  <si>
    <t>天草市牛深町１５８５－１</t>
  </si>
  <si>
    <t>上天草市龍ケ岳町大道１７００－３</t>
  </si>
  <si>
    <t>上天草市松島町合津５９８６－２</t>
  </si>
  <si>
    <t>熊本県天草市天草町大江７４８０－５</t>
  </si>
  <si>
    <t>熊本県天草市天草町高浜南６６５</t>
  </si>
  <si>
    <t>上天草市松島町教良木３１２６－１</t>
  </si>
  <si>
    <t>上天草市龍ケ岳町樋島３５１５</t>
  </si>
  <si>
    <t>上天草市大矢野町上５１９０－２</t>
  </si>
  <si>
    <t>上天草市大矢野町中４４６８</t>
  </si>
  <si>
    <t>上天草市大矢野町維和４８６５－１</t>
  </si>
  <si>
    <t>上天草市松島町合津６１００－７</t>
  </si>
  <si>
    <t>上天草市大矢野町中４４６７－１２号橋スナックハウス内</t>
  </si>
  <si>
    <t>天草市御所浦町横浦６１０－１</t>
  </si>
  <si>
    <t>上天草市龍ケ岳町高戸２３３５－４</t>
  </si>
  <si>
    <t>上天草市大矢野町中９７７－１</t>
  </si>
  <si>
    <t>上天草市大矢野町登立１２９９４の２</t>
  </si>
  <si>
    <t>上天草市松島町阿村４６８２－２</t>
  </si>
  <si>
    <t>上天草市大矢野町中４４７６－２</t>
  </si>
  <si>
    <t>上天草市大矢野町登立６０７０</t>
  </si>
  <si>
    <t>上天草市大矢野町上１４８４－１</t>
  </si>
  <si>
    <t>熊本県天草市中央新町１８－４</t>
  </si>
  <si>
    <t>上天草市大矢野町中２４３８－３</t>
  </si>
  <si>
    <t>天草市河浦町崎津７０８</t>
  </si>
  <si>
    <t>上天草市姫戸町二間戸３８２５－８</t>
  </si>
  <si>
    <t>熊本県天草市丸尾町１２－１</t>
  </si>
  <si>
    <t>上天草市姫戸町姫浦３９５０</t>
  </si>
  <si>
    <t>天草市深海町４４６７－３</t>
  </si>
  <si>
    <t>天草市南新町３－８</t>
  </si>
  <si>
    <t>天草市小松原町１５番２１号</t>
  </si>
  <si>
    <t>天草市佐伊津町９９２－１</t>
  </si>
  <si>
    <t>天草市栖本町河内４４１４－１</t>
  </si>
  <si>
    <t>天草市牛深町１０９－２</t>
  </si>
  <si>
    <t>天草市久玉町１４１１ー８７</t>
  </si>
  <si>
    <t>天草市天草町大江７４７９－２</t>
  </si>
  <si>
    <t>熊本県天草市天草町大江７４７９番地２</t>
  </si>
  <si>
    <t>天草市五和町手野一丁目４９５番地５</t>
  </si>
  <si>
    <t>天草市志柿町６３２７－８</t>
  </si>
  <si>
    <t>天草市河浦町崎津５４２</t>
  </si>
  <si>
    <t>天草市下浦町船場２８８７番地</t>
  </si>
  <si>
    <t>天草市魚貫町１６３６</t>
  </si>
  <si>
    <t>熊本県天草市牛深町岡東１１１－７</t>
  </si>
  <si>
    <t>熊本県天草市牛深町字新瀬崎２８０番地</t>
  </si>
  <si>
    <t>熊本県上天草市松島町教良木４７１０－１</t>
  </si>
  <si>
    <t>熊本県上天草市松島町教良木２９３６</t>
  </si>
  <si>
    <t>天草市有明町大島子２３７０－６</t>
  </si>
  <si>
    <t>天草市楠浦町１０３８－２０</t>
  </si>
  <si>
    <t>天草市南新町４－１２マルイビル</t>
  </si>
  <si>
    <t>天草市河浦町﨑津４４７</t>
  </si>
  <si>
    <t>天草市有明町上津浦２９２８</t>
  </si>
  <si>
    <t>天草市牛深町７６</t>
  </si>
  <si>
    <t>県内一円熊本８００せ２８８２</t>
  </si>
  <si>
    <t>天草市亀場町亀川１７０１－１</t>
  </si>
  <si>
    <t>天草市本渡町本戸馬場４９５</t>
  </si>
  <si>
    <t>天草市浄南町５９－３</t>
  </si>
  <si>
    <t>天草市五和町手野２丁目１１２１</t>
  </si>
  <si>
    <t>上天草市龍ヶ岳町大道３７９２番地</t>
  </si>
  <si>
    <t>上天草市松島町阿村５６５０－４</t>
  </si>
  <si>
    <t>天草市東浜町１９－１４</t>
  </si>
  <si>
    <t>天草市五和町手野一丁目３７６７－１</t>
  </si>
  <si>
    <t>天草市東浜町５－２</t>
  </si>
  <si>
    <t>天草市牛深町１５９８</t>
  </si>
  <si>
    <t>天草市河浦町新合１０８１</t>
  </si>
  <si>
    <t>天草市河浦町久留２３７６</t>
  </si>
  <si>
    <t>上天草市松島町合津７１１０－２</t>
  </si>
  <si>
    <t>熊本県天草市新和町大多尾２５２５－３８</t>
  </si>
  <si>
    <t>天草市牛深町加世浦２９１６－８</t>
  </si>
  <si>
    <t>天草市牛深町１１１８－１０番地</t>
  </si>
  <si>
    <t>天草市牛深町３４５３－４３</t>
  </si>
  <si>
    <t>天草市牛深町後浜３４７３－１７</t>
  </si>
  <si>
    <t>上天草市松島町合津７９１３－２</t>
  </si>
  <si>
    <t>上天草市松島町合津４２７６－２５４</t>
  </si>
  <si>
    <t>天草市北原町１５－８</t>
  </si>
  <si>
    <t>天長丸　（牛深、長島カーフェリー）</t>
  </si>
  <si>
    <t>天草市小松原町１８－１３</t>
  </si>
  <si>
    <t>天草市本渡町本渡１０９４－１</t>
  </si>
  <si>
    <t>天草市本渡町広瀬４５－６</t>
  </si>
  <si>
    <t>天草市諏訪町１１の１１</t>
  </si>
  <si>
    <t>天草市久玉町内の原２１９３－２</t>
  </si>
  <si>
    <t>天草市久玉町堂面１２０７番の１</t>
  </si>
  <si>
    <t>天草市栄町１－９</t>
  </si>
  <si>
    <t>天草市牛深町２６６</t>
  </si>
  <si>
    <t>天草市新和町小宮地１２７－１</t>
  </si>
  <si>
    <t>熊本県天草市中央新町１１番１０号</t>
  </si>
  <si>
    <t>天草市河浦町崎津５９１</t>
  </si>
  <si>
    <t>天草市倉岳町宮田１２８４－８</t>
  </si>
  <si>
    <t>天草市倉岳町棚底２１３６</t>
  </si>
  <si>
    <t>天草市久玉町１４１１－６</t>
  </si>
  <si>
    <t>天草市河浦町立原３６９</t>
  </si>
  <si>
    <t>天草市五和町二江２８６２</t>
  </si>
  <si>
    <t>天草市本渡町広瀬３６８－４</t>
  </si>
  <si>
    <t>上天草市大矢野町中わらび山２３６３－２</t>
  </si>
  <si>
    <t>天草郡苓北町坂瀬川１２７７－３</t>
  </si>
  <si>
    <t>天草市佐伊津町字野屋敷７６０－１</t>
  </si>
  <si>
    <t>天草市五和町二江２７８７－１</t>
  </si>
  <si>
    <t>天草市五和町鬼池１３８</t>
  </si>
  <si>
    <t>天草市河浦町立原５７９</t>
  </si>
  <si>
    <t>熊本１００せ８６８５県内一円</t>
  </si>
  <si>
    <t>熊本８８０あ１６１９県内一円</t>
  </si>
  <si>
    <t>上天草市大矢野町上８３０番地</t>
  </si>
  <si>
    <t>天草市五和町鬼池８８６番地</t>
  </si>
  <si>
    <t>上天草市大矢野町登立１２１６の６</t>
  </si>
  <si>
    <t>天草郡苓北町富岡３７５７</t>
  </si>
  <si>
    <t>熊本４００て７５１２九電苓北発電所内</t>
  </si>
  <si>
    <t>熊本４８３あ３４５０</t>
  </si>
  <si>
    <t>熊本県天草市東町７４－３</t>
  </si>
  <si>
    <t>天草市河浦町立原５３７</t>
  </si>
  <si>
    <t>熊本県天草市河浦町宮野河内３０８－１</t>
  </si>
  <si>
    <t>熊本県天草市中村町８番１７号</t>
  </si>
  <si>
    <t>熊本県上天草市大矢野町中４４７６番地１</t>
  </si>
  <si>
    <t>天草市本渡町広瀬１７６－３９</t>
  </si>
  <si>
    <t>熊本８８０あ１９６７県内一円</t>
  </si>
  <si>
    <t>熊本８８０あ１６－８７県内一円</t>
  </si>
  <si>
    <t>天草市亀場町亀川１９３８</t>
  </si>
  <si>
    <t>上天草市龍ケ岳町大道９８８－４</t>
  </si>
  <si>
    <t>天草市本渡町本戸馬場２０９０－１</t>
  </si>
  <si>
    <t>上天草市大矢野町上７８５４</t>
  </si>
  <si>
    <t>熊本８８０あ１９６４県内一円</t>
  </si>
  <si>
    <t>天草市河浦町崎津１１６２－２</t>
  </si>
  <si>
    <t>天草市河浦町宮野河内８４２</t>
  </si>
  <si>
    <t>天草市有明町小島子１３６０番地</t>
  </si>
  <si>
    <t>天草市河浦町崎津３３３</t>
  </si>
  <si>
    <t>上天草市大矢野町上７７２１</t>
  </si>
  <si>
    <t>天草市亀場町亀川６１６－９</t>
  </si>
  <si>
    <t>天草市宮地岳町５５１６－１</t>
  </si>
  <si>
    <t>天草市宮地岳町５５１６番地１</t>
  </si>
  <si>
    <t>天草市天草町福連木３３７２番地の１</t>
  </si>
  <si>
    <t>天草市東町２５－２</t>
  </si>
  <si>
    <t>天草市宮地岳町５５１６</t>
  </si>
  <si>
    <t>天草市河浦町立原１０３１</t>
  </si>
  <si>
    <t>天草市久玉町５７１２－４</t>
  </si>
  <si>
    <t>天草市今釜新町３５９２</t>
  </si>
  <si>
    <t>天草市亀場町亀川３８－３６</t>
  </si>
  <si>
    <t>熊本県天草市北原町１５－１５</t>
  </si>
  <si>
    <t>天草市新和町中田２３３６</t>
  </si>
  <si>
    <t>天草市新和町小宮地３２９９</t>
  </si>
  <si>
    <t>天草市大浜町４－１９</t>
  </si>
  <si>
    <t>天草市栄町１番１７号</t>
  </si>
  <si>
    <t>天草市今釜新町３５６０番地</t>
  </si>
  <si>
    <t>天草市牛深町２５８番地</t>
  </si>
  <si>
    <t>熊本県天草市牛深町大池田１５４５－５</t>
  </si>
  <si>
    <t>天草市栖本町打田１８－１</t>
  </si>
  <si>
    <t>上天草市松島町合津６２２５－８</t>
  </si>
  <si>
    <t>熊本県天草郡苓北町白木尾４７０－３</t>
  </si>
  <si>
    <t>上天草市大矢野町登立３９９８－１</t>
  </si>
  <si>
    <t>天草市有明町赤崎１７７７－２</t>
  </si>
  <si>
    <t>天草市亀場町亀川７４－３</t>
  </si>
  <si>
    <t>天草市河浦町崎津３０９</t>
  </si>
  <si>
    <t>天草市東町１０１番地</t>
  </si>
  <si>
    <t>天草市東浜町１４－１５</t>
  </si>
  <si>
    <t>上天草市姫戸町姫浦３０５５－１０６</t>
  </si>
  <si>
    <t>上天草市松島町今泉１００４番地１</t>
  </si>
  <si>
    <t>上天草市龍ヶ岳町樋島２５９２－２</t>
  </si>
  <si>
    <t>天草市志柿町５３１３－５</t>
  </si>
  <si>
    <t>天草市新和町小宮地１１７３４</t>
  </si>
  <si>
    <t>天草市牛深町３４７２</t>
  </si>
  <si>
    <t>天草市牛深町２２８６－１１６</t>
  </si>
  <si>
    <t>天草郡苓北町富岡２２４６－１５</t>
  </si>
  <si>
    <t>天草市倉岳町棚底２１３０－２</t>
  </si>
  <si>
    <t>上天草市松島町合津６２３１</t>
  </si>
  <si>
    <t>熊本県上天草市大矢野町上２３５３－２</t>
  </si>
  <si>
    <t>熊本県天草市亀場町食場後山下７４０イオン天草店内</t>
  </si>
  <si>
    <t>熊本県天草市河浦町崎津５７３</t>
  </si>
  <si>
    <t>天草市宮地岳町６４５０－６７</t>
  </si>
  <si>
    <t>熊本県天草市栄町１番１７号</t>
  </si>
  <si>
    <t>熊本県天草市東浜町６－３１</t>
  </si>
  <si>
    <t>熊本県天草市栄町６５３－１</t>
  </si>
  <si>
    <t>熊本県天草市本渡町本戸馬場２１８３－１</t>
  </si>
  <si>
    <t>上天草市大矢野町中７９７３－１１</t>
  </si>
  <si>
    <t>熊本県天草市亀場町亀川２０－１</t>
  </si>
  <si>
    <t>熊本県天草市八幡町１－２６</t>
  </si>
  <si>
    <t>熊本県天草市小松原町７番１２号</t>
  </si>
  <si>
    <t>熊本県天草市南新町９番地２２</t>
  </si>
  <si>
    <t>熊本県天草市小松原町１１－１５</t>
  </si>
  <si>
    <t>熊本４８３と１０２４県内一円</t>
  </si>
  <si>
    <t>天草市本渡町広瀬２７２－３</t>
  </si>
  <si>
    <t>熊本県上天草市大矢野町上２３００</t>
  </si>
  <si>
    <t>熊本県天草市亀場町亀川２－３２</t>
  </si>
  <si>
    <t>熊本県天草市志柿町６６２２－１</t>
  </si>
  <si>
    <t>天草市牛深町３４２０番地２</t>
  </si>
  <si>
    <t>営業施設所在地</t>
    <rPh sb="0" eb="4">
      <t>エイギョウシセツ</t>
    </rPh>
    <rPh sb="4" eb="7">
      <t>ショザイチ</t>
    </rPh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</si>
</sst>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65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59999389629810485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0" fontId="0" fillId="33" borderId="10" xfId="0" applyFill="1" applyBorder="1" applyAlignment="1">
      <alignment horizontal="center" vertical="center"/>
    </xf>
    <xf numFmtId="0" fontId="0" fillId="0" borderId="10" xfId="0" applyBorder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7511"/>
  <sheetViews>
    <sheetView tabSelected="1" workbookViewId="0">
      <selection activeCell="A6" sqref="A6"/>
    </sheetView>
  </sheetViews>
  <sheetFormatPr defaultColWidth="23" defaultRowHeight="18" x14ac:dyDescent="0.45"/>
  <cols>
    <col min="1" max="1" width="32.3984375" customWidth="1"/>
    <col min="2" max="2" width="43.09765625" customWidth="1"/>
    <col min="3" max="3" width="47.8984375" customWidth="1"/>
    <col min="5" max="5" width="11.19921875" customWidth="1"/>
  </cols>
  <sheetData>
    <row r="1" spans="1:5" x14ac:dyDescent="0.45">
      <c r="A1" s="1" t="s">
        <v>9135</v>
      </c>
      <c r="B1" s="1" t="s">
        <v>20912</v>
      </c>
      <c r="C1" s="1" t="s">
        <v>32666</v>
      </c>
      <c r="D1" s="1" t="s">
        <v>0</v>
      </c>
      <c r="E1" s="1" t="s">
        <v>1</v>
      </c>
    </row>
    <row r="2" spans="1:5" x14ac:dyDescent="0.45">
      <c r="A2" s="2" t="s">
        <v>35</v>
      </c>
      <c r="B2" s="2" t="s">
        <v>9138</v>
      </c>
      <c r="C2" s="2" t="s">
        <v>21007</v>
      </c>
      <c r="D2" s="2" t="str">
        <f>"食品販売業（仮設営業）"</f>
        <v>食品販売業（仮設営業）</v>
      </c>
      <c r="E2" s="2" t="str">
        <f>"H29.12.22"</f>
        <v>H29.12.22</v>
      </c>
    </row>
    <row r="3" spans="1:5" x14ac:dyDescent="0.45">
      <c r="A3" s="2" t="s">
        <v>100</v>
      </c>
      <c r="B3" s="2" t="s">
        <v>9231</v>
      </c>
      <c r="C3" s="2" t="s">
        <v>21009</v>
      </c>
      <c r="D3" s="2" t="str">
        <f>"飲食店営業"</f>
        <v>飲食店営業</v>
      </c>
      <c r="E3" s="2" t="str">
        <f>"H29.12.27"</f>
        <v>H29.12.27</v>
      </c>
    </row>
    <row r="4" spans="1:5" x14ac:dyDescent="0.45">
      <c r="A4" s="2" t="s">
        <v>136</v>
      </c>
      <c r="B4" s="2" t="s">
        <v>9274</v>
      </c>
      <c r="C4" s="2" t="s">
        <v>21058</v>
      </c>
      <c r="D4" s="2" t="str">
        <f>"飲食店営業"</f>
        <v>飲食店営業</v>
      </c>
      <c r="E4" s="2" t="str">
        <f>"H30.05.08"</f>
        <v>H30.05.08</v>
      </c>
    </row>
    <row r="5" spans="1:5" x14ac:dyDescent="0.45">
      <c r="A5" s="2" t="s">
        <v>189</v>
      </c>
      <c r="B5" s="2" t="s">
        <v>9333</v>
      </c>
      <c r="C5" s="2" t="s">
        <v>21119</v>
      </c>
      <c r="D5" s="2" t="str">
        <f>"菓子製造業"</f>
        <v>菓子製造業</v>
      </c>
      <c r="E5" s="2" t="str">
        <f>"H30.09.03"</f>
        <v>H30.09.03</v>
      </c>
    </row>
    <row r="6" spans="1:5" x14ac:dyDescent="0.45">
      <c r="A6" s="2" t="s">
        <v>191</v>
      </c>
      <c r="B6" s="2" t="s">
        <v>9335</v>
      </c>
      <c r="C6" s="2" t="s">
        <v>21007</v>
      </c>
      <c r="D6" s="2" t="str">
        <f>"飲食店営業"</f>
        <v>飲食店営業</v>
      </c>
      <c r="E6" s="2" t="str">
        <f>"H30.08.31"</f>
        <v>H30.08.31</v>
      </c>
    </row>
    <row r="7" spans="1:5" x14ac:dyDescent="0.45">
      <c r="A7" s="2" t="s">
        <v>197</v>
      </c>
      <c r="B7" s="2" t="s">
        <v>9355</v>
      </c>
      <c r="C7" s="2" t="s">
        <v>21007</v>
      </c>
      <c r="D7" s="2" t="str">
        <f>"食品販売業（仮設営業）"</f>
        <v>食品販売業（仮設営業）</v>
      </c>
      <c r="E7" s="2" t="str">
        <f>"H30.03.14"</f>
        <v>H30.03.14</v>
      </c>
    </row>
    <row r="8" spans="1:5" x14ac:dyDescent="0.45">
      <c r="A8" s="2" t="s">
        <v>199</v>
      </c>
      <c r="B8" s="2" t="s">
        <v>9359</v>
      </c>
      <c r="C8" s="2" t="s">
        <v>21134</v>
      </c>
      <c r="D8" s="2" t="str">
        <f>"飲食店営業"</f>
        <v>飲食店営業</v>
      </c>
      <c r="E8" s="2" t="str">
        <f>"H30.11.05"</f>
        <v>H30.11.05</v>
      </c>
    </row>
    <row r="9" spans="1:5" x14ac:dyDescent="0.45">
      <c r="A9" s="2" t="s">
        <v>254</v>
      </c>
      <c r="B9" s="2" t="s">
        <v>9426</v>
      </c>
      <c r="C9" s="2" t="s">
        <v>21198</v>
      </c>
      <c r="D9" s="2" t="str">
        <f>"食品販売業（移動販売）"</f>
        <v>食品販売業（移動販売）</v>
      </c>
      <c r="E9" s="2" t="str">
        <f>"H31.02.27"</f>
        <v>H31.02.27</v>
      </c>
    </row>
    <row r="10" spans="1:5" x14ac:dyDescent="0.45">
      <c r="A10" s="2" t="s">
        <v>28</v>
      </c>
      <c r="B10" s="2" t="s">
        <v>9159</v>
      </c>
      <c r="C10" s="2" t="s">
        <v>21215</v>
      </c>
      <c r="D10" s="2" t="str">
        <f>"食品販売業（移動販売）"</f>
        <v>食品販売業（移動販売）</v>
      </c>
      <c r="E10" s="2" t="str">
        <f>"H31.04.09"</f>
        <v>H31.04.09</v>
      </c>
    </row>
    <row r="11" spans="1:5" x14ac:dyDescent="0.45">
      <c r="A11" s="2" t="s">
        <v>275</v>
      </c>
      <c r="B11" s="2" t="s">
        <v>9450</v>
      </c>
      <c r="C11" s="2" t="s">
        <v>21226</v>
      </c>
      <c r="D11" s="2" t="str">
        <f t="shared" ref="D11:D17" si="0">"飲食店営業"</f>
        <v>飲食店営業</v>
      </c>
      <c r="E11" s="2" t="str">
        <f>"R01.05.15"</f>
        <v>R01.05.15</v>
      </c>
    </row>
    <row r="12" spans="1:5" x14ac:dyDescent="0.45">
      <c r="A12" s="2" t="s">
        <v>284</v>
      </c>
      <c r="B12" s="2" t="s">
        <v>9466</v>
      </c>
      <c r="C12" s="2" t="s">
        <v>21007</v>
      </c>
      <c r="D12" s="2" t="str">
        <f t="shared" si="0"/>
        <v>飲食店営業</v>
      </c>
      <c r="E12" s="2" t="str">
        <f>"R01.05.23"</f>
        <v>R01.05.23</v>
      </c>
    </row>
    <row r="13" spans="1:5" x14ac:dyDescent="0.45">
      <c r="A13" s="2" t="s">
        <v>302</v>
      </c>
      <c r="B13" s="2" t="s">
        <v>9488</v>
      </c>
      <c r="C13" s="2" t="s">
        <v>21007</v>
      </c>
      <c r="D13" s="2" t="str">
        <f t="shared" si="0"/>
        <v>飲食店営業</v>
      </c>
      <c r="E13" s="2" t="str">
        <f>"R01.07.31"</f>
        <v>R01.07.31</v>
      </c>
    </row>
    <row r="14" spans="1:5" x14ac:dyDescent="0.45">
      <c r="A14" s="2" t="s">
        <v>312</v>
      </c>
      <c r="B14" s="2" t="s">
        <v>9499</v>
      </c>
      <c r="C14" s="2" t="s">
        <v>21272</v>
      </c>
      <c r="D14" s="2" t="str">
        <f t="shared" si="0"/>
        <v>飲食店営業</v>
      </c>
      <c r="E14" s="2" t="str">
        <f>"H30.02.22"</f>
        <v>H30.02.22</v>
      </c>
    </row>
    <row r="15" spans="1:5" x14ac:dyDescent="0.45">
      <c r="A15" s="2" t="s">
        <v>312</v>
      </c>
      <c r="B15" s="2" t="s">
        <v>9502</v>
      </c>
      <c r="C15" s="2" t="s">
        <v>21275</v>
      </c>
      <c r="D15" s="2" t="str">
        <f t="shared" si="0"/>
        <v>飲食店営業</v>
      </c>
      <c r="E15" s="2" t="str">
        <f>"R01.08.09"</f>
        <v>R01.08.09</v>
      </c>
    </row>
    <row r="16" spans="1:5" x14ac:dyDescent="0.45">
      <c r="A16" s="2" t="s">
        <v>322</v>
      </c>
      <c r="B16" s="2" t="s">
        <v>9513</v>
      </c>
      <c r="C16" s="2" t="s">
        <v>21286</v>
      </c>
      <c r="D16" s="2" t="str">
        <f t="shared" si="0"/>
        <v>飲食店営業</v>
      </c>
      <c r="E16" s="2" t="str">
        <f>"R01.08.29"</f>
        <v>R01.08.29</v>
      </c>
    </row>
    <row r="17" spans="1:5" x14ac:dyDescent="0.45">
      <c r="A17" s="2" t="s">
        <v>322</v>
      </c>
      <c r="B17" s="2" t="s">
        <v>322</v>
      </c>
      <c r="C17" s="2" t="s">
        <v>21301</v>
      </c>
      <c r="D17" s="2" t="str">
        <f t="shared" si="0"/>
        <v>飲食店営業</v>
      </c>
      <c r="E17" s="2" t="str">
        <f>"R01.09.06"</f>
        <v>R01.09.06</v>
      </c>
    </row>
    <row r="18" spans="1:5" x14ac:dyDescent="0.45">
      <c r="A18" s="2" t="s">
        <v>342</v>
      </c>
      <c r="B18" s="2" t="s">
        <v>9535</v>
      </c>
      <c r="C18" s="2" t="s">
        <v>21058</v>
      </c>
      <c r="D18" s="2" t="str">
        <f>"喫茶店営業"</f>
        <v>喫茶店営業</v>
      </c>
      <c r="E18" s="2" t="str">
        <f>"R01.08.27"</f>
        <v>R01.08.27</v>
      </c>
    </row>
    <row r="19" spans="1:5" x14ac:dyDescent="0.45">
      <c r="A19" s="2" t="s">
        <v>383</v>
      </c>
      <c r="B19" s="2" t="s">
        <v>9580</v>
      </c>
      <c r="C19" s="2" t="s">
        <v>21363</v>
      </c>
      <c r="D19" s="2" t="str">
        <f>"食品販売業（移動販売）"</f>
        <v>食品販売業（移動販売）</v>
      </c>
      <c r="E19" s="2" t="str">
        <f>"R02.02.05"</f>
        <v>R02.02.05</v>
      </c>
    </row>
    <row r="20" spans="1:5" x14ac:dyDescent="0.45">
      <c r="A20" s="2" t="s">
        <v>325</v>
      </c>
      <c r="B20" s="2" t="s">
        <v>9689</v>
      </c>
      <c r="C20" s="2" t="s">
        <v>21477</v>
      </c>
      <c r="D20" s="2" t="str">
        <f t="shared" ref="D20:D25" si="1">"飲食店営業"</f>
        <v>飲食店営業</v>
      </c>
      <c r="E20" s="2" t="str">
        <f>"R02.08.28"</f>
        <v>R02.08.28</v>
      </c>
    </row>
    <row r="21" spans="1:5" x14ac:dyDescent="0.45">
      <c r="A21" s="2" t="s">
        <v>491</v>
      </c>
      <c r="B21" s="2" t="s">
        <v>9714</v>
      </c>
      <c r="C21" s="2" t="s">
        <v>21500</v>
      </c>
      <c r="D21" s="2" t="str">
        <f t="shared" si="1"/>
        <v>飲食店営業</v>
      </c>
      <c r="E21" s="2" t="str">
        <f>"R02.09.16"</f>
        <v>R02.09.16</v>
      </c>
    </row>
    <row r="22" spans="1:5" x14ac:dyDescent="0.45">
      <c r="A22" s="2" t="s">
        <v>492</v>
      </c>
      <c r="B22" s="2" t="s">
        <v>9715</v>
      </c>
      <c r="C22" s="2" t="s">
        <v>21501</v>
      </c>
      <c r="D22" s="2" t="str">
        <f t="shared" si="1"/>
        <v>飲食店営業</v>
      </c>
      <c r="E22" s="2" t="str">
        <f>"R02.09.18"</f>
        <v>R02.09.18</v>
      </c>
    </row>
    <row r="23" spans="1:5" x14ac:dyDescent="0.45">
      <c r="A23" s="2" t="s">
        <v>490</v>
      </c>
      <c r="B23" s="2" t="s">
        <v>9712</v>
      </c>
      <c r="C23" s="2" t="s">
        <v>21503</v>
      </c>
      <c r="D23" s="2" t="str">
        <f t="shared" si="1"/>
        <v>飲食店営業</v>
      </c>
      <c r="E23" s="2" t="str">
        <f>"R02.09.30"</f>
        <v>R02.09.30</v>
      </c>
    </row>
    <row r="24" spans="1:5" x14ac:dyDescent="0.45">
      <c r="A24" s="2" t="s">
        <v>494</v>
      </c>
      <c r="B24" s="2" t="s">
        <v>9717</v>
      </c>
      <c r="C24" s="2" t="s">
        <v>21505</v>
      </c>
      <c r="D24" s="2" t="str">
        <f t="shared" si="1"/>
        <v>飲食店営業</v>
      </c>
      <c r="E24" s="2" t="str">
        <f>"R02.10.08"</f>
        <v>R02.10.08</v>
      </c>
    </row>
    <row r="25" spans="1:5" x14ac:dyDescent="0.45">
      <c r="A25" s="2" t="s">
        <v>499</v>
      </c>
      <c r="B25" s="2" t="s">
        <v>9723</v>
      </c>
      <c r="C25" s="2" t="s">
        <v>21510</v>
      </c>
      <c r="D25" s="2" t="str">
        <f t="shared" si="1"/>
        <v>飲食店営業</v>
      </c>
      <c r="E25" s="2" t="str">
        <f>"R02.11.04"</f>
        <v>R02.11.04</v>
      </c>
    </row>
    <row r="26" spans="1:5" x14ac:dyDescent="0.45">
      <c r="A26" s="2" t="s">
        <v>500</v>
      </c>
      <c r="B26" s="2" t="s">
        <v>9724</v>
      </c>
      <c r="C26" s="2" t="s">
        <v>21511</v>
      </c>
      <c r="D26" s="2" t="str">
        <f>"喫茶店営業"</f>
        <v>喫茶店営業</v>
      </c>
      <c r="E26" s="2" t="str">
        <f>"R02.11.12"</f>
        <v>R02.11.12</v>
      </c>
    </row>
    <row r="27" spans="1:5" x14ac:dyDescent="0.45">
      <c r="A27" s="2" t="s">
        <v>101</v>
      </c>
      <c r="B27" s="2" t="s">
        <v>9232</v>
      </c>
      <c r="C27" s="2" t="s">
        <v>21007</v>
      </c>
      <c r="D27" s="2" t="str">
        <f>"飲食店営業"</f>
        <v>飲食店営業</v>
      </c>
      <c r="E27" s="2" t="str">
        <f>"R02.11.26"</f>
        <v>R02.11.26</v>
      </c>
    </row>
    <row r="28" spans="1:5" x14ac:dyDescent="0.45">
      <c r="A28" s="2" t="s">
        <v>101</v>
      </c>
      <c r="B28" s="2" t="s">
        <v>9232</v>
      </c>
      <c r="C28" s="2" t="s">
        <v>21007</v>
      </c>
      <c r="D28" s="2" t="str">
        <f>"食品販売業（仮設営業）"</f>
        <v>食品販売業（仮設営業）</v>
      </c>
      <c r="E28" s="2" t="str">
        <f>"R02.11.26"</f>
        <v>R02.11.26</v>
      </c>
    </row>
    <row r="29" spans="1:5" x14ac:dyDescent="0.45">
      <c r="A29" s="2" t="s">
        <v>536</v>
      </c>
      <c r="B29" s="2" t="s">
        <v>9765</v>
      </c>
      <c r="C29" s="2" t="s">
        <v>21552</v>
      </c>
      <c r="D29" s="2" t="str">
        <f>"飲食店営業"</f>
        <v>飲食店営業</v>
      </c>
      <c r="E29" s="2" t="str">
        <f>"R02.12.23"</f>
        <v>R02.12.23</v>
      </c>
    </row>
    <row r="30" spans="1:5" x14ac:dyDescent="0.45">
      <c r="A30" s="2" t="s">
        <v>537</v>
      </c>
      <c r="B30" s="2" t="s">
        <v>9766</v>
      </c>
      <c r="C30" s="2" t="s">
        <v>21007</v>
      </c>
      <c r="D30" s="2" t="str">
        <f>"飲食店営業"</f>
        <v>飲食店営業</v>
      </c>
      <c r="E30" s="2" t="str">
        <f>"R02.12.23"</f>
        <v>R02.12.23</v>
      </c>
    </row>
    <row r="31" spans="1:5" x14ac:dyDescent="0.45">
      <c r="A31" s="2" t="s">
        <v>182</v>
      </c>
      <c r="B31" s="2" t="s">
        <v>9324</v>
      </c>
      <c r="C31" s="2" t="s">
        <v>21058</v>
      </c>
      <c r="D31" s="2" t="str">
        <f>"飲食店営業"</f>
        <v>飲食店営業</v>
      </c>
      <c r="E31" s="2" t="str">
        <f>"R03.03.10"</f>
        <v>R03.03.10</v>
      </c>
    </row>
    <row r="32" spans="1:5" x14ac:dyDescent="0.45">
      <c r="A32" s="2" t="s">
        <v>182</v>
      </c>
      <c r="B32" s="2" t="s">
        <v>9324</v>
      </c>
      <c r="C32" s="2" t="s">
        <v>21058</v>
      </c>
      <c r="D32" s="2" t="str">
        <f>"食品販売業（仮設営業）"</f>
        <v>食品販売業（仮設営業）</v>
      </c>
      <c r="E32" s="2" t="str">
        <f>"R03.03.10"</f>
        <v>R03.03.10</v>
      </c>
    </row>
    <row r="33" spans="1:5" x14ac:dyDescent="0.45">
      <c r="A33" s="2" t="s">
        <v>811</v>
      </c>
      <c r="B33" s="2" t="s">
        <v>10122</v>
      </c>
      <c r="C33" s="2" t="s">
        <v>21892</v>
      </c>
      <c r="D33" s="2" t="str">
        <f>"食品販売業（移動販売）"</f>
        <v>食品販売業（移動販売）</v>
      </c>
      <c r="E33" s="2" t="str">
        <f>"H30.01.15"</f>
        <v>H30.01.15</v>
      </c>
    </row>
    <row r="34" spans="1:5" x14ac:dyDescent="0.45">
      <c r="A34" s="2" t="s">
        <v>837</v>
      </c>
      <c r="B34" s="2" t="s">
        <v>10154</v>
      </c>
      <c r="C34" s="2" t="s">
        <v>21058</v>
      </c>
      <c r="D34" s="2" t="str">
        <f>"飲食店営業"</f>
        <v>飲食店営業</v>
      </c>
      <c r="E34" s="2" t="str">
        <f>"H30.02.07"</f>
        <v>H30.02.07</v>
      </c>
    </row>
    <row r="35" spans="1:5" x14ac:dyDescent="0.45">
      <c r="A35" s="2" t="s">
        <v>861</v>
      </c>
      <c r="B35" s="2" t="s">
        <v>10182</v>
      </c>
      <c r="C35" s="2" t="s">
        <v>21949</v>
      </c>
      <c r="D35" s="2" t="str">
        <f>"飲食店営業"</f>
        <v>飲食店営業</v>
      </c>
      <c r="E35" s="2" t="str">
        <f>"H30.03.20"</f>
        <v>H30.03.20</v>
      </c>
    </row>
    <row r="36" spans="1:5" x14ac:dyDescent="0.45">
      <c r="A36" s="2" t="s">
        <v>870</v>
      </c>
      <c r="B36" s="2" t="s">
        <v>10195</v>
      </c>
      <c r="C36" s="2" t="s">
        <v>21923</v>
      </c>
      <c r="D36" s="2" t="str">
        <f>"飲食店営業"</f>
        <v>飲食店営業</v>
      </c>
      <c r="E36" s="2" t="str">
        <f>"H30.04.19"</f>
        <v>H30.04.19</v>
      </c>
    </row>
    <row r="37" spans="1:5" x14ac:dyDescent="0.45">
      <c r="A37" s="2" t="s">
        <v>876</v>
      </c>
      <c r="B37" s="2" t="s">
        <v>10204</v>
      </c>
      <c r="C37" s="2" t="s">
        <v>21969</v>
      </c>
      <c r="D37" s="2" t="str">
        <f>"菓子製造業"</f>
        <v>菓子製造業</v>
      </c>
      <c r="E37" s="2" t="str">
        <f>"H30.04.27"</f>
        <v>H30.04.27</v>
      </c>
    </row>
    <row r="38" spans="1:5" x14ac:dyDescent="0.45">
      <c r="A38" s="2" t="s">
        <v>888</v>
      </c>
      <c r="B38" s="2" t="s">
        <v>888</v>
      </c>
      <c r="C38" s="2" t="s">
        <v>21923</v>
      </c>
      <c r="D38" s="2" t="str">
        <f>"飲食店営業"</f>
        <v>飲食店営業</v>
      </c>
      <c r="E38" s="2" t="str">
        <f>"H30.05.09"</f>
        <v>H30.05.09</v>
      </c>
    </row>
    <row r="39" spans="1:5" x14ac:dyDescent="0.45">
      <c r="A39" s="2" t="s">
        <v>876</v>
      </c>
      <c r="B39" s="2" t="s">
        <v>10220</v>
      </c>
      <c r="C39" s="2" t="s">
        <v>21986</v>
      </c>
      <c r="D39" s="2" t="str">
        <f>"飲食店営業"</f>
        <v>飲食店営業</v>
      </c>
      <c r="E39" s="2" t="str">
        <f>"H30.05.10"</f>
        <v>H30.05.10</v>
      </c>
    </row>
    <row r="40" spans="1:5" x14ac:dyDescent="0.45">
      <c r="A40" s="2" t="s">
        <v>905</v>
      </c>
      <c r="B40" s="2" t="s">
        <v>10234</v>
      </c>
      <c r="C40" s="2" t="s">
        <v>21923</v>
      </c>
      <c r="D40" s="2" t="str">
        <f>"喫茶店営業"</f>
        <v>喫茶店営業</v>
      </c>
      <c r="E40" s="2" t="str">
        <f>"H30.05.17"</f>
        <v>H30.05.17</v>
      </c>
    </row>
    <row r="41" spans="1:5" x14ac:dyDescent="0.45">
      <c r="A41" s="2" t="s">
        <v>905</v>
      </c>
      <c r="B41" s="2" t="s">
        <v>10234</v>
      </c>
      <c r="C41" s="2" t="s">
        <v>21923</v>
      </c>
      <c r="D41" s="2" t="str">
        <f>"食品販売業（移動販売）"</f>
        <v>食品販売業（移動販売）</v>
      </c>
      <c r="E41" s="2" t="str">
        <f>"H30.05.17"</f>
        <v>H30.05.17</v>
      </c>
    </row>
    <row r="42" spans="1:5" x14ac:dyDescent="0.45">
      <c r="A42" s="2" t="s">
        <v>915</v>
      </c>
      <c r="B42" s="2" t="s">
        <v>10245</v>
      </c>
      <c r="C42" s="2" t="s">
        <v>21923</v>
      </c>
      <c r="D42" s="2" t="str">
        <f>"飲食店営業"</f>
        <v>飲食店営業</v>
      </c>
      <c r="E42" s="2" t="str">
        <f>"H30.05.28"</f>
        <v>H30.05.28</v>
      </c>
    </row>
    <row r="43" spans="1:5" x14ac:dyDescent="0.45">
      <c r="A43" s="2" t="s">
        <v>827</v>
      </c>
      <c r="B43" s="2" t="s">
        <v>10254</v>
      </c>
      <c r="C43" s="2" t="s">
        <v>22020</v>
      </c>
      <c r="D43" s="2" t="str">
        <f>"乳類販売業"</f>
        <v>乳類販売業</v>
      </c>
      <c r="E43" s="2" t="str">
        <f>"H30.06.04"</f>
        <v>H30.06.04</v>
      </c>
    </row>
    <row r="44" spans="1:5" x14ac:dyDescent="0.45">
      <c r="A44" s="2" t="s">
        <v>827</v>
      </c>
      <c r="B44" s="2" t="s">
        <v>10254</v>
      </c>
      <c r="C44" s="2" t="s">
        <v>22020</v>
      </c>
      <c r="D44" s="2" t="str">
        <f>"魚介類販売業"</f>
        <v>魚介類販売業</v>
      </c>
      <c r="E44" s="2" t="str">
        <f>"H30.06.04"</f>
        <v>H30.06.04</v>
      </c>
    </row>
    <row r="45" spans="1:5" x14ac:dyDescent="0.45">
      <c r="A45" s="2" t="s">
        <v>827</v>
      </c>
      <c r="B45" s="2" t="s">
        <v>10254</v>
      </c>
      <c r="C45" s="2" t="s">
        <v>22020</v>
      </c>
      <c r="D45" s="2" t="str">
        <f>"食肉販売業"</f>
        <v>食肉販売業</v>
      </c>
      <c r="E45" s="2" t="str">
        <f>"H30.06.04"</f>
        <v>H30.06.04</v>
      </c>
    </row>
    <row r="46" spans="1:5" x14ac:dyDescent="0.45">
      <c r="A46" s="2" t="s">
        <v>827</v>
      </c>
      <c r="B46" s="2" t="s">
        <v>10254</v>
      </c>
      <c r="C46" s="2" t="s">
        <v>22020</v>
      </c>
      <c r="D46" s="2" t="str">
        <f>"食品販売業（移動販売）"</f>
        <v>食品販売業（移動販売）</v>
      </c>
      <c r="E46" s="2" t="str">
        <f>"H30.06.04"</f>
        <v>H30.06.04</v>
      </c>
    </row>
    <row r="47" spans="1:5" x14ac:dyDescent="0.45">
      <c r="A47" s="2" t="s">
        <v>943</v>
      </c>
      <c r="B47" s="2" t="s">
        <v>10297</v>
      </c>
      <c r="C47" s="2" t="s">
        <v>22054</v>
      </c>
      <c r="D47" s="2" t="str">
        <f t="shared" ref="D47:D63" si="2">"飲食店営業"</f>
        <v>飲食店営業</v>
      </c>
      <c r="E47" s="2" t="str">
        <f>"H30.08.02"</f>
        <v>H30.08.02</v>
      </c>
    </row>
    <row r="48" spans="1:5" x14ac:dyDescent="0.45">
      <c r="A48" s="2" t="s">
        <v>815</v>
      </c>
      <c r="B48" s="2" t="s">
        <v>10308</v>
      </c>
      <c r="C48" s="2" t="s">
        <v>21058</v>
      </c>
      <c r="D48" s="2" t="str">
        <f t="shared" si="2"/>
        <v>飲食店営業</v>
      </c>
      <c r="E48" s="2" t="str">
        <f>"H30.08.03"</f>
        <v>H30.08.03</v>
      </c>
    </row>
    <row r="49" spans="1:5" x14ac:dyDescent="0.45">
      <c r="A49" s="2" t="s">
        <v>951</v>
      </c>
      <c r="B49" s="2" t="s">
        <v>10309</v>
      </c>
      <c r="C49" s="2" t="s">
        <v>21923</v>
      </c>
      <c r="D49" s="2" t="str">
        <f t="shared" si="2"/>
        <v>飲食店営業</v>
      </c>
      <c r="E49" s="2" t="str">
        <f>"H30.08.03"</f>
        <v>H30.08.03</v>
      </c>
    </row>
    <row r="50" spans="1:5" x14ac:dyDescent="0.45">
      <c r="A50" s="2" t="s">
        <v>960</v>
      </c>
      <c r="B50" s="2" t="s">
        <v>960</v>
      </c>
      <c r="C50" s="2" t="s">
        <v>22073</v>
      </c>
      <c r="D50" s="2" t="str">
        <f t="shared" si="2"/>
        <v>飲食店営業</v>
      </c>
      <c r="E50" s="2" t="str">
        <f>"H30.08.10"</f>
        <v>H30.08.10</v>
      </c>
    </row>
    <row r="51" spans="1:5" x14ac:dyDescent="0.45">
      <c r="A51" s="2" t="s">
        <v>693</v>
      </c>
      <c r="B51" s="2" t="s">
        <v>9988</v>
      </c>
      <c r="C51" s="2" t="s">
        <v>21923</v>
      </c>
      <c r="D51" s="2" t="str">
        <f t="shared" si="2"/>
        <v>飲食店営業</v>
      </c>
      <c r="E51" s="2" t="str">
        <f>"H30.08.13"</f>
        <v>H30.08.13</v>
      </c>
    </row>
    <row r="52" spans="1:5" x14ac:dyDescent="0.45">
      <c r="A52" s="2" t="s">
        <v>972</v>
      </c>
      <c r="B52" s="2" t="s">
        <v>10339</v>
      </c>
      <c r="C52" s="2" t="s">
        <v>21923</v>
      </c>
      <c r="D52" s="2" t="str">
        <f t="shared" si="2"/>
        <v>飲食店営業</v>
      </c>
      <c r="E52" s="2" t="str">
        <f>"H30.08.13"</f>
        <v>H30.08.13</v>
      </c>
    </row>
    <row r="53" spans="1:5" x14ac:dyDescent="0.45">
      <c r="A53" s="2" t="s">
        <v>1000</v>
      </c>
      <c r="B53" s="2" t="s">
        <v>10379</v>
      </c>
      <c r="C53" s="2" t="s">
        <v>21923</v>
      </c>
      <c r="D53" s="2" t="str">
        <f t="shared" si="2"/>
        <v>飲食店営業</v>
      </c>
      <c r="E53" s="2" t="str">
        <f>"H30.09.11"</f>
        <v>H30.09.11</v>
      </c>
    </row>
    <row r="54" spans="1:5" x14ac:dyDescent="0.45">
      <c r="A54" s="2" t="s">
        <v>1001</v>
      </c>
      <c r="B54" s="2" t="s">
        <v>10381</v>
      </c>
      <c r="C54" s="2" t="s">
        <v>21923</v>
      </c>
      <c r="D54" s="2" t="str">
        <f t="shared" si="2"/>
        <v>飲食店営業</v>
      </c>
      <c r="E54" s="2" t="str">
        <f>"H30.09.21"</f>
        <v>H30.09.21</v>
      </c>
    </row>
    <row r="55" spans="1:5" x14ac:dyDescent="0.45">
      <c r="A55" s="2" t="s">
        <v>1008</v>
      </c>
      <c r="B55" s="2" t="s">
        <v>10396</v>
      </c>
      <c r="C55" s="2" t="s">
        <v>21923</v>
      </c>
      <c r="D55" s="2" t="str">
        <f t="shared" si="2"/>
        <v>飲食店営業</v>
      </c>
      <c r="E55" s="2" t="str">
        <f>"H30.10.16"</f>
        <v>H30.10.16</v>
      </c>
    </row>
    <row r="56" spans="1:5" x14ac:dyDescent="0.45">
      <c r="A56" s="2" t="s">
        <v>1016</v>
      </c>
      <c r="B56" s="2" t="s">
        <v>10407</v>
      </c>
      <c r="C56" s="2" t="s">
        <v>22148</v>
      </c>
      <c r="D56" s="2" t="str">
        <f t="shared" si="2"/>
        <v>飲食店営業</v>
      </c>
      <c r="E56" s="2" t="str">
        <f>"H30.10.25"</f>
        <v>H30.10.25</v>
      </c>
    </row>
    <row r="57" spans="1:5" x14ac:dyDescent="0.45">
      <c r="A57" s="2" t="s">
        <v>1029</v>
      </c>
      <c r="B57" s="2" t="s">
        <v>10421</v>
      </c>
      <c r="C57" s="2" t="s">
        <v>22162</v>
      </c>
      <c r="D57" s="2" t="str">
        <f t="shared" si="2"/>
        <v>飲食店営業</v>
      </c>
      <c r="E57" s="2" t="str">
        <f>"H30.11.05"</f>
        <v>H30.11.05</v>
      </c>
    </row>
    <row r="58" spans="1:5" x14ac:dyDescent="0.45">
      <c r="A58" s="2" t="s">
        <v>1036</v>
      </c>
      <c r="B58" s="2" t="s">
        <v>10431</v>
      </c>
      <c r="C58" s="2" t="s">
        <v>21923</v>
      </c>
      <c r="D58" s="2" t="str">
        <f t="shared" si="2"/>
        <v>飲食店営業</v>
      </c>
      <c r="E58" s="2" t="str">
        <f>"H30.11.05"</f>
        <v>H30.11.05</v>
      </c>
    </row>
    <row r="59" spans="1:5" x14ac:dyDescent="0.45">
      <c r="A59" s="2" t="s">
        <v>578</v>
      </c>
      <c r="B59" s="2" t="s">
        <v>10440</v>
      </c>
      <c r="C59" s="2" t="s">
        <v>21923</v>
      </c>
      <c r="D59" s="2" t="str">
        <f t="shared" si="2"/>
        <v>飲食店営業</v>
      </c>
      <c r="E59" s="2" t="str">
        <f>"H30.11.07"</f>
        <v>H30.11.07</v>
      </c>
    </row>
    <row r="60" spans="1:5" x14ac:dyDescent="0.45">
      <c r="A60" s="2" t="s">
        <v>578</v>
      </c>
      <c r="B60" s="2" t="s">
        <v>10441</v>
      </c>
      <c r="C60" s="2" t="s">
        <v>21923</v>
      </c>
      <c r="D60" s="2" t="str">
        <f t="shared" si="2"/>
        <v>飲食店営業</v>
      </c>
      <c r="E60" s="2" t="str">
        <f>"H30.11.07"</f>
        <v>H30.11.07</v>
      </c>
    </row>
    <row r="61" spans="1:5" x14ac:dyDescent="0.45">
      <c r="A61" s="2" t="s">
        <v>1066</v>
      </c>
      <c r="B61" s="2" t="s">
        <v>10467</v>
      </c>
      <c r="C61" s="2" t="s">
        <v>21923</v>
      </c>
      <c r="D61" s="2" t="str">
        <f t="shared" si="2"/>
        <v>飲食店営業</v>
      </c>
      <c r="E61" s="2" t="str">
        <f>"H30.11.16"</f>
        <v>H30.11.16</v>
      </c>
    </row>
    <row r="62" spans="1:5" x14ac:dyDescent="0.45">
      <c r="A62" s="2" t="s">
        <v>1069</v>
      </c>
      <c r="B62" s="2" t="s">
        <v>10470</v>
      </c>
      <c r="C62" s="2" t="s">
        <v>22205</v>
      </c>
      <c r="D62" s="2" t="str">
        <f t="shared" si="2"/>
        <v>飲食店営業</v>
      </c>
      <c r="E62" s="2" t="str">
        <f>"H30.11.21"</f>
        <v>H30.11.21</v>
      </c>
    </row>
    <row r="63" spans="1:5" x14ac:dyDescent="0.45">
      <c r="A63" s="2" t="s">
        <v>1070</v>
      </c>
      <c r="B63" s="2" t="s">
        <v>10472</v>
      </c>
      <c r="C63" s="2" t="s">
        <v>22207</v>
      </c>
      <c r="D63" s="2" t="str">
        <f t="shared" si="2"/>
        <v>飲食店営業</v>
      </c>
      <c r="E63" s="2" t="str">
        <f>"H30.11.22"</f>
        <v>H30.11.22</v>
      </c>
    </row>
    <row r="64" spans="1:5" x14ac:dyDescent="0.45">
      <c r="A64" s="2" t="s">
        <v>931</v>
      </c>
      <c r="B64" s="2" t="s">
        <v>10495</v>
      </c>
      <c r="C64" s="2" t="s">
        <v>21058</v>
      </c>
      <c r="D64" s="2" t="str">
        <f>"食品販売業"</f>
        <v>食品販売業</v>
      </c>
      <c r="E64" s="2" t="str">
        <f>"H30.11.22"</f>
        <v>H30.11.22</v>
      </c>
    </row>
    <row r="65" spans="1:5" x14ac:dyDescent="0.45">
      <c r="A65" s="2" t="s">
        <v>1085</v>
      </c>
      <c r="B65" s="2" t="s">
        <v>10498</v>
      </c>
      <c r="C65" s="2" t="s">
        <v>21923</v>
      </c>
      <c r="D65" s="2" t="str">
        <f>"飲食店営業"</f>
        <v>飲食店営業</v>
      </c>
      <c r="E65" s="2" t="str">
        <f>"H30.11.30"</f>
        <v>H30.11.30</v>
      </c>
    </row>
    <row r="66" spans="1:5" x14ac:dyDescent="0.45">
      <c r="A66" s="2" t="s">
        <v>1092</v>
      </c>
      <c r="B66" s="2" t="s">
        <v>10507</v>
      </c>
      <c r="C66" s="2" t="s">
        <v>21923</v>
      </c>
      <c r="D66" s="2" t="str">
        <f>"飲食店営業"</f>
        <v>飲食店営業</v>
      </c>
      <c r="E66" s="2" t="str">
        <f>"H30.12.21"</f>
        <v>H30.12.21</v>
      </c>
    </row>
    <row r="67" spans="1:5" x14ac:dyDescent="0.45">
      <c r="A67" s="2" t="s">
        <v>1092</v>
      </c>
      <c r="B67" s="2" t="s">
        <v>10507</v>
      </c>
      <c r="C67" s="2" t="s">
        <v>21923</v>
      </c>
      <c r="D67" s="2" t="str">
        <f>"食品販売業"</f>
        <v>食品販売業</v>
      </c>
      <c r="E67" s="2" t="str">
        <f>"H30.12.21"</f>
        <v>H30.12.21</v>
      </c>
    </row>
    <row r="68" spans="1:5" x14ac:dyDescent="0.45">
      <c r="A68" s="2" t="s">
        <v>635</v>
      </c>
      <c r="B68" s="2" t="s">
        <v>9916</v>
      </c>
      <c r="C68" s="2" t="s">
        <v>21923</v>
      </c>
      <c r="D68" s="2" t="str">
        <f>"飲食店営業"</f>
        <v>飲食店営業</v>
      </c>
      <c r="E68" s="2" t="str">
        <f>"H30.12.28"</f>
        <v>H30.12.28</v>
      </c>
    </row>
    <row r="69" spans="1:5" x14ac:dyDescent="0.45">
      <c r="A69" s="2" t="s">
        <v>1085</v>
      </c>
      <c r="B69" s="2" t="s">
        <v>10511</v>
      </c>
      <c r="C69" s="2" t="s">
        <v>22238</v>
      </c>
      <c r="D69" s="2" t="str">
        <f>"飲食店営業"</f>
        <v>飲食店営業</v>
      </c>
      <c r="E69" s="2" t="str">
        <f>"H31.01.15"</f>
        <v>H31.01.15</v>
      </c>
    </row>
    <row r="70" spans="1:5" x14ac:dyDescent="0.45">
      <c r="A70" s="2" t="s">
        <v>949</v>
      </c>
      <c r="B70" s="2" t="s">
        <v>10517</v>
      </c>
      <c r="C70" s="2" t="s">
        <v>21923</v>
      </c>
      <c r="D70" s="2" t="str">
        <f>"飲食店営業"</f>
        <v>飲食店営業</v>
      </c>
      <c r="E70" s="2" t="str">
        <f>"H31.01.25"</f>
        <v>H31.01.25</v>
      </c>
    </row>
    <row r="71" spans="1:5" x14ac:dyDescent="0.45">
      <c r="A71" s="2" t="s">
        <v>931</v>
      </c>
      <c r="B71" s="2" t="s">
        <v>10495</v>
      </c>
      <c r="C71" s="2" t="s">
        <v>22245</v>
      </c>
      <c r="D71" s="2" t="str">
        <f>"食品販売業"</f>
        <v>食品販売業</v>
      </c>
      <c r="E71" s="2" t="str">
        <f>"H31.01.29"</f>
        <v>H31.01.29</v>
      </c>
    </row>
    <row r="72" spans="1:5" x14ac:dyDescent="0.45">
      <c r="A72" s="2" t="s">
        <v>1136</v>
      </c>
      <c r="B72" s="2" t="s">
        <v>10567</v>
      </c>
      <c r="C72" s="2" t="s">
        <v>21923</v>
      </c>
      <c r="D72" s="2" t="str">
        <f>"飲食店営業"</f>
        <v>飲食店営業</v>
      </c>
      <c r="E72" s="2" t="str">
        <f>"H31.03.20"</f>
        <v>H31.03.20</v>
      </c>
    </row>
    <row r="73" spans="1:5" x14ac:dyDescent="0.45">
      <c r="A73" s="2" t="s">
        <v>712</v>
      </c>
      <c r="B73" s="2" t="s">
        <v>10006</v>
      </c>
      <c r="C73" s="2" t="s">
        <v>22326</v>
      </c>
      <c r="D73" s="2" t="str">
        <f>"乳類販売業"</f>
        <v>乳類販売業</v>
      </c>
      <c r="E73" s="2" t="str">
        <f>"H31.03.13"</f>
        <v>H31.03.13</v>
      </c>
    </row>
    <row r="74" spans="1:5" x14ac:dyDescent="0.45">
      <c r="A74" s="2" t="s">
        <v>712</v>
      </c>
      <c r="B74" s="2" t="s">
        <v>10006</v>
      </c>
      <c r="C74" s="2" t="s">
        <v>22326</v>
      </c>
      <c r="D74" s="2" t="str">
        <f>"魚介類販売業"</f>
        <v>魚介類販売業</v>
      </c>
      <c r="E74" s="2" t="str">
        <f>"H31.03.13"</f>
        <v>H31.03.13</v>
      </c>
    </row>
    <row r="75" spans="1:5" x14ac:dyDescent="0.45">
      <c r="A75" s="2" t="s">
        <v>712</v>
      </c>
      <c r="B75" s="2" t="s">
        <v>10006</v>
      </c>
      <c r="C75" s="2" t="s">
        <v>22326</v>
      </c>
      <c r="D75" s="2" t="str">
        <f>"食肉販売業"</f>
        <v>食肉販売業</v>
      </c>
      <c r="E75" s="2" t="str">
        <f>"H31.03.13"</f>
        <v>H31.03.13</v>
      </c>
    </row>
    <row r="76" spans="1:5" x14ac:dyDescent="0.45">
      <c r="A76" s="2" t="s">
        <v>712</v>
      </c>
      <c r="B76" s="2" t="s">
        <v>10006</v>
      </c>
      <c r="C76" s="2" t="s">
        <v>22326</v>
      </c>
      <c r="D76" s="2" t="str">
        <f>"食品販売業（移動販売）"</f>
        <v>食品販売業（移動販売）</v>
      </c>
      <c r="E76" s="2" t="str">
        <f>"H31.03.13"</f>
        <v>H31.03.13</v>
      </c>
    </row>
    <row r="77" spans="1:5" x14ac:dyDescent="0.45">
      <c r="A77" s="2" t="s">
        <v>1159</v>
      </c>
      <c r="B77" s="2" t="s">
        <v>10602</v>
      </c>
      <c r="C77" s="2" t="s">
        <v>22327</v>
      </c>
      <c r="D77" s="2" t="str">
        <f>"飲食店営業"</f>
        <v>飲食店営業</v>
      </c>
      <c r="E77" s="2" t="str">
        <f>"H31.03.13"</f>
        <v>H31.03.13</v>
      </c>
    </row>
    <row r="78" spans="1:5" x14ac:dyDescent="0.45">
      <c r="A78" s="2" t="s">
        <v>1169</v>
      </c>
      <c r="B78" s="2" t="s">
        <v>10614</v>
      </c>
      <c r="C78" s="2" t="s">
        <v>22338</v>
      </c>
      <c r="D78" s="2" t="str">
        <f>"飲食店営業"</f>
        <v>飲食店営業</v>
      </c>
      <c r="E78" s="2" t="str">
        <f>"H31.04.08"</f>
        <v>H31.04.08</v>
      </c>
    </row>
    <row r="79" spans="1:5" x14ac:dyDescent="0.45">
      <c r="A79" s="2" t="s">
        <v>1172</v>
      </c>
      <c r="B79" s="2" t="s">
        <v>10621</v>
      </c>
      <c r="C79" s="2" t="s">
        <v>21923</v>
      </c>
      <c r="D79" s="2" t="str">
        <f>"食品販売業（仮設営業）"</f>
        <v>食品販売業（仮設営業）</v>
      </c>
      <c r="E79" s="2" t="str">
        <f>"H31.04.12"</f>
        <v>H31.04.12</v>
      </c>
    </row>
    <row r="80" spans="1:5" x14ac:dyDescent="0.45">
      <c r="A80" s="2" t="s">
        <v>1178</v>
      </c>
      <c r="B80" s="2" t="s">
        <v>10628</v>
      </c>
      <c r="C80" s="2" t="s">
        <v>21923</v>
      </c>
      <c r="D80" s="2" t="str">
        <f t="shared" ref="D80:D85" si="3">"飲食店営業"</f>
        <v>飲食店営業</v>
      </c>
      <c r="E80" s="2" t="str">
        <f>"H31.04.26"</f>
        <v>H31.04.26</v>
      </c>
    </row>
    <row r="81" spans="1:5" x14ac:dyDescent="0.45">
      <c r="A81" s="2" t="s">
        <v>1182</v>
      </c>
      <c r="B81" s="2" t="s">
        <v>10632</v>
      </c>
      <c r="C81" s="2" t="s">
        <v>21923</v>
      </c>
      <c r="D81" s="2" t="str">
        <f t="shared" si="3"/>
        <v>飲食店営業</v>
      </c>
      <c r="E81" s="2" t="str">
        <f>"R01.05.10"</f>
        <v>R01.05.10</v>
      </c>
    </row>
    <row r="82" spans="1:5" x14ac:dyDescent="0.45">
      <c r="A82" s="2" t="s">
        <v>1197</v>
      </c>
      <c r="B82" s="2" t="s">
        <v>10651</v>
      </c>
      <c r="C82" s="2" t="s">
        <v>21923</v>
      </c>
      <c r="D82" s="2" t="str">
        <f t="shared" si="3"/>
        <v>飲食店営業</v>
      </c>
      <c r="E82" s="2" t="str">
        <f>"R01.05.14"</f>
        <v>R01.05.14</v>
      </c>
    </row>
    <row r="83" spans="1:5" x14ac:dyDescent="0.45">
      <c r="A83" s="2" t="s">
        <v>949</v>
      </c>
      <c r="B83" s="2" t="s">
        <v>949</v>
      </c>
      <c r="C83" s="2" t="s">
        <v>22371</v>
      </c>
      <c r="D83" s="2" t="str">
        <f t="shared" si="3"/>
        <v>飲食店営業</v>
      </c>
      <c r="E83" s="2" t="str">
        <f>"R01.05.14"</f>
        <v>R01.05.14</v>
      </c>
    </row>
    <row r="84" spans="1:5" x14ac:dyDescent="0.45">
      <c r="A84" s="2" t="s">
        <v>610</v>
      </c>
      <c r="B84" s="2" t="s">
        <v>610</v>
      </c>
      <c r="C84" s="2" t="s">
        <v>21923</v>
      </c>
      <c r="D84" s="2" t="str">
        <f t="shared" si="3"/>
        <v>飲食店営業</v>
      </c>
      <c r="E84" s="2" t="str">
        <f>"R01.05.14"</f>
        <v>R01.05.14</v>
      </c>
    </row>
    <row r="85" spans="1:5" x14ac:dyDescent="0.45">
      <c r="A85" s="2" t="s">
        <v>1199</v>
      </c>
      <c r="B85" s="2" t="s">
        <v>10653</v>
      </c>
      <c r="C85" s="2" t="s">
        <v>21923</v>
      </c>
      <c r="D85" s="2" t="str">
        <f t="shared" si="3"/>
        <v>飲食店営業</v>
      </c>
      <c r="E85" s="2" t="str">
        <f>"R01.05.14"</f>
        <v>R01.05.14</v>
      </c>
    </row>
    <row r="86" spans="1:5" x14ac:dyDescent="0.45">
      <c r="A86" s="2" t="s">
        <v>949</v>
      </c>
      <c r="B86" s="2" t="s">
        <v>949</v>
      </c>
      <c r="C86" s="2" t="s">
        <v>22371</v>
      </c>
      <c r="D86" s="2" t="str">
        <f>"食品販売業（移動販売）"</f>
        <v>食品販売業（移動販売）</v>
      </c>
      <c r="E86" s="2" t="str">
        <f>"R01.05.20"</f>
        <v>R01.05.20</v>
      </c>
    </row>
    <row r="87" spans="1:5" x14ac:dyDescent="0.45">
      <c r="A87" s="2" t="s">
        <v>1238</v>
      </c>
      <c r="B87" s="2" t="s">
        <v>10706</v>
      </c>
      <c r="C87" s="2" t="s">
        <v>21923</v>
      </c>
      <c r="D87" s="2" t="str">
        <f>"飲食店営業"</f>
        <v>飲食店営業</v>
      </c>
      <c r="E87" s="2" t="str">
        <f>"R01.05.28"</f>
        <v>R01.05.28</v>
      </c>
    </row>
    <row r="88" spans="1:5" x14ac:dyDescent="0.45">
      <c r="A88" s="2" t="s">
        <v>1239</v>
      </c>
      <c r="B88" s="2" t="s">
        <v>10708</v>
      </c>
      <c r="C88" s="2" t="s">
        <v>21923</v>
      </c>
      <c r="D88" s="2" t="str">
        <f>"食品販売業（仮設営業）"</f>
        <v>食品販売業（仮設営業）</v>
      </c>
      <c r="E88" s="2" t="str">
        <f>"R01.05.29"</f>
        <v>R01.05.29</v>
      </c>
    </row>
    <row r="89" spans="1:5" x14ac:dyDescent="0.45">
      <c r="A89" s="2" t="s">
        <v>1298</v>
      </c>
      <c r="B89" s="2" t="s">
        <v>10790</v>
      </c>
      <c r="C89" s="2" t="s">
        <v>22503</v>
      </c>
      <c r="D89" s="2" t="str">
        <f t="shared" ref="D89:D96" si="4">"飲食店営業"</f>
        <v>飲食店営業</v>
      </c>
      <c r="E89" s="2" t="str">
        <f>"R01.08.13"</f>
        <v>R01.08.13</v>
      </c>
    </row>
    <row r="90" spans="1:5" x14ac:dyDescent="0.45">
      <c r="A90" s="2" t="s">
        <v>1300</v>
      </c>
      <c r="B90" s="2" t="s">
        <v>10792</v>
      </c>
      <c r="C90" s="2" t="s">
        <v>21923</v>
      </c>
      <c r="D90" s="2" t="str">
        <f t="shared" si="4"/>
        <v>飲食店営業</v>
      </c>
      <c r="E90" s="2" t="str">
        <f>"R01.08.14"</f>
        <v>R01.08.14</v>
      </c>
    </row>
    <row r="91" spans="1:5" x14ac:dyDescent="0.45">
      <c r="A91" s="2" t="s">
        <v>636</v>
      </c>
      <c r="B91" s="2" t="s">
        <v>9507</v>
      </c>
      <c r="C91" s="2" t="s">
        <v>22516</v>
      </c>
      <c r="D91" s="2" t="str">
        <f t="shared" si="4"/>
        <v>飲食店営業</v>
      </c>
      <c r="E91" s="2" t="str">
        <f>"R01.08.27"</f>
        <v>R01.08.27</v>
      </c>
    </row>
    <row r="92" spans="1:5" x14ac:dyDescent="0.45">
      <c r="A92" s="2" t="s">
        <v>1314</v>
      </c>
      <c r="B92" s="2" t="s">
        <v>10814</v>
      </c>
      <c r="C92" s="2" t="s">
        <v>21923</v>
      </c>
      <c r="D92" s="2" t="str">
        <f t="shared" si="4"/>
        <v>飲食店営業</v>
      </c>
      <c r="E92" s="2" t="str">
        <f>"R01.08.30"</f>
        <v>R01.08.30</v>
      </c>
    </row>
    <row r="93" spans="1:5" x14ac:dyDescent="0.45">
      <c r="A93" s="2" t="s">
        <v>814</v>
      </c>
      <c r="B93" s="2" t="s">
        <v>10818</v>
      </c>
      <c r="C93" s="2" t="s">
        <v>21923</v>
      </c>
      <c r="D93" s="2" t="str">
        <f t="shared" si="4"/>
        <v>飲食店営業</v>
      </c>
      <c r="E93" s="2" t="str">
        <f>"R01.08.30"</f>
        <v>R01.08.30</v>
      </c>
    </row>
    <row r="94" spans="1:5" x14ac:dyDescent="0.45">
      <c r="A94" s="2" t="s">
        <v>1328</v>
      </c>
      <c r="B94" s="2" t="s">
        <v>10834</v>
      </c>
      <c r="C94" s="2" t="s">
        <v>21923</v>
      </c>
      <c r="D94" s="2" t="str">
        <f t="shared" si="4"/>
        <v>飲食店営業</v>
      </c>
      <c r="E94" s="2" t="str">
        <f>"R01.10.02"</f>
        <v>R01.10.02</v>
      </c>
    </row>
    <row r="95" spans="1:5" x14ac:dyDescent="0.45">
      <c r="A95" s="2" t="s">
        <v>787</v>
      </c>
      <c r="B95" s="2" t="s">
        <v>10838</v>
      </c>
      <c r="C95" s="2" t="s">
        <v>21923</v>
      </c>
      <c r="D95" s="2" t="str">
        <f t="shared" si="4"/>
        <v>飲食店営業</v>
      </c>
      <c r="E95" s="2" t="str">
        <f>"R01.10.07"</f>
        <v>R01.10.07</v>
      </c>
    </row>
    <row r="96" spans="1:5" x14ac:dyDescent="0.45">
      <c r="A96" s="2" t="s">
        <v>633</v>
      </c>
      <c r="B96" s="2" t="s">
        <v>10842</v>
      </c>
      <c r="C96" s="2" t="s">
        <v>21923</v>
      </c>
      <c r="D96" s="2" t="str">
        <f t="shared" si="4"/>
        <v>飲食店営業</v>
      </c>
      <c r="E96" s="2" t="str">
        <f>"R01.10.17"</f>
        <v>R01.10.17</v>
      </c>
    </row>
    <row r="97" spans="1:5" x14ac:dyDescent="0.45">
      <c r="A97" s="2" t="s">
        <v>1338</v>
      </c>
      <c r="B97" s="2" t="s">
        <v>10847</v>
      </c>
      <c r="C97" s="2" t="s">
        <v>22556</v>
      </c>
      <c r="D97" s="2" t="str">
        <f>"食品販売業（移動販売）"</f>
        <v>食品販売業（移動販売）</v>
      </c>
      <c r="E97" s="2" t="str">
        <f>"R01.10.21"</f>
        <v>R01.10.21</v>
      </c>
    </row>
    <row r="98" spans="1:5" x14ac:dyDescent="0.45">
      <c r="A98" s="2" t="s">
        <v>1338</v>
      </c>
      <c r="B98" s="2" t="s">
        <v>10847</v>
      </c>
      <c r="C98" s="2" t="s">
        <v>22556</v>
      </c>
      <c r="D98" s="2" t="str">
        <f>"食肉販売業"</f>
        <v>食肉販売業</v>
      </c>
      <c r="E98" s="2" t="str">
        <f>"R01.10.21"</f>
        <v>R01.10.21</v>
      </c>
    </row>
    <row r="99" spans="1:5" x14ac:dyDescent="0.45">
      <c r="A99" s="2" t="s">
        <v>1338</v>
      </c>
      <c r="B99" s="2" t="s">
        <v>10847</v>
      </c>
      <c r="C99" s="2" t="s">
        <v>22556</v>
      </c>
      <c r="D99" s="2" t="str">
        <f>"魚介類販売業"</f>
        <v>魚介類販売業</v>
      </c>
      <c r="E99" s="2" t="str">
        <f>"R01.10.21"</f>
        <v>R01.10.21</v>
      </c>
    </row>
    <row r="100" spans="1:5" x14ac:dyDescent="0.45">
      <c r="A100" s="2" t="s">
        <v>1338</v>
      </c>
      <c r="B100" s="2" t="s">
        <v>10847</v>
      </c>
      <c r="C100" s="2" t="s">
        <v>22556</v>
      </c>
      <c r="D100" s="2" t="str">
        <f>"乳類販売業"</f>
        <v>乳類販売業</v>
      </c>
      <c r="E100" s="2" t="str">
        <f>"R01.10.21"</f>
        <v>R01.10.21</v>
      </c>
    </row>
    <row r="101" spans="1:5" x14ac:dyDescent="0.45">
      <c r="A101" s="2" t="s">
        <v>1408</v>
      </c>
      <c r="B101" s="2" t="s">
        <v>10939</v>
      </c>
      <c r="C101" s="2" t="s">
        <v>21923</v>
      </c>
      <c r="D101" s="2" t="str">
        <f>"飲食店営業"</f>
        <v>飲食店営業</v>
      </c>
      <c r="E101" s="2" t="str">
        <f>"R01.12.13"</f>
        <v>R01.12.13</v>
      </c>
    </row>
    <row r="102" spans="1:5" x14ac:dyDescent="0.45">
      <c r="A102" s="2" t="s">
        <v>1421</v>
      </c>
      <c r="B102" s="2" t="s">
        <v>10955</v>
      </c>
      <c r="C102" s="2" t="s">
        <v>21058</v>
      </c>
      <c r="D102" s="2" t="str">
        <f>"菓子製造業"</f>
        <v>菓子製造業</v>
      </c>
      <c r="E102" s="2" t="str">
        <f>"R02.01.10"</f>
        <v>R02.01.10</v>
      </c>
    </row>
    <row r="103" spans="1:5" x14ac:dyDescent="0.45">
      <c r="A103" s="2" t="s">
        <v>1426</v>
      </c>
      <c r="B103" s="2" t="s">
        <v>10965</v>
      </c>
      <c r="C103" s="2" t="s">
        <v>22674</v>
      </c>
      <c r="D103" s="2" t="str">
        <f>"飲食店営業"</f>
        <v>飲食店営業</v>
      </c>
      <c r="E103" s="2" t="str">
        <f>"R02.02.05"</f>
        <v>R02.02.05</v>
      </c>
    </row>
    <row r="104" spans="1:5" x14ac:dyDescent="0.45">
      <c r="A104" s="2" t="s">
        <v>1042</v>
      </c>
      <c r="B104" s="2" t="s">
        <v>11000</v>
      </c>
      <c r="C104" s="2" t="s">
        <v>22711</v>
      </c>
      <c r="D104" s="2" t="str">
        <f>"食品販売業"</f>
        <v>食品販売業</v>
      </c>
      <c r="E104" s="2" t="str">
        <f>"R02.02.13"</f>
        <v>R02.02.13</v>
      </c>
    </row>
    <row r="105" spans="1:5" x14ac:dyDescent="0.45">
      <c r="A105" s="2" t="s">
        <v>1460</v>
      </c>
      <c r="B105" s="2" t="s">
        <v>11007</v>
      </c>
      <c r="C105" s="2" t="s">
        <v>21058</v>
      </c>
      <c r="D105" s="2" t="str">
        <f t="shared" ref="D105:D111" si="5">"飲食店営業"</f>
        <v>飲食店営業</v>
      </c>
      <c r="E105" s="2" t="str">
        <f>"R02.02.13"</f>
        <v>R02.02.13</v>
      </c>
    </row>
    <row r="106" spans="1:5" x14ac:dyDescent="0.45">
      <c r="A106" s="2" t="s">
        <v>1467</v>
      </c>
      <c r="B106" s="2" t="s">
        <v>11021</v>
      </c>
      <c r="C106" s="2" t="s">
        <v>21923</v>
      </c>
      <c r="D106" s="2" t="str">
        <f t="shared" si="5"/>
        <v>飲食店営業</v>
      </c>
      <c r="E106" s="2" t="str">
        <f>"R02.02.25"</f>
        <v>R02.02.25</v>
      </c>
    </row>
    <row r="107" spans="1:5" x14ac:dyDescent="0.45">
      <c r="A107" s="2" t="s">
        <v>958</v>
      </c>
      <c r="B107" s="2" t="s">
        <v>10317</v>
      </c>
      <c r="C107" s="2" t="s">
        <v>21923</v>
      </c>
      <c r="D107" s="2" t="str">
        <f t="shared" si="5"/>
        <v>飲食店営業</v>
      </c>
      <c r="E107" s="2" t="str">
        <f>"R02.05.20"</f>
        <v>R02.05.20</v>
      </c>
    </row>
    <row r="108" spans="1:5" x14ac:dyDescent="0.45">
      <c r="A108" s="2" t="s">
        <v>1545</v>
      </c>
      <c r="B108" s="2" t="s">
        <v>11143</v>
      </c>
      <c r="C108" s="2" t="s">
        <v>21923</v>
      </c>
      <c r="D108" s="2" t="str">
        <f t="shared" si="5"/>
        <v>飲食店営業</v>
      </c>
      <c r="E108" s="2" t="str">
        <f>"H30.04.04"</f>
        <v>H30.04.04</v>
      </c>
    </row>
    <row r="109" spans="1:5" x14ac:dyDescent="0.45">
      <c r="A109" s="2" t="s">
        <v>1549</v>
      </c>
      <c r="B109" s="2" t="s">
        <v>11155</v>
      </c>
      <c r="C109" s="2" t="s">
        <v>21058</v>
      </c>
      <c r="D109" s="2" t="str">
        <f t="shared" si="5"/>
        <v>飲食店営業</v>
      </c>
      <c r="E109" s="2" t="str">
        <f>"R02.05.22"</f>
        <v>R02.05.22</v>
      </c>
    </row>
    <row r="110" spans="1:5" x14ac:dyDescent="0.45">
      <c r="A110" s="2" t="s">
        <v>1328</v>
      </c>
      <c r="B110" s="2" t="s">
        <v>11162</v>
      </c>
      <c r="C110" s="2" t="s">
        <v>22860</v>
      </c>
      <c r="D110" s="2" t="str">
        <f t="shared" si="5"/>
        <v>飲食店営業</v>
      </c>
      <c r="E110" s="2" t="str">
        <f>"R02.05.28"</f>
        <v>R02.05.28</v>
      </c>
    </row>
    <row r="111" spans="1:5" x14ac:dyDescent="0.45">
      <c r="A111" s="2" t="s">
        <v>1554</v>
      </c>
      <c r="B111" s="2" t="s">
        <v>11163</v>
      </c>
      <c r="C111" s="2" t="s">
        <v>22861</v>
      </c>
      <c r="D111" s="2" t="str">
        <f t="shared" si="5"/>
        <v>飲食店営業</v>
      </c>
      <c r="E111" s="2" t="str">
        <f>"R02.05.29"</f>
        <v>R02.05.29</v>
      </c>
    </row>
    <row r="112" spans="1:5" x14ac:dyDescent="0.45">
      <c r="A112" s="2" t="s">
        <v>1557</v>
      </c>
      <c r="B112" s="2" t="s">
        <v>11167</v>
      </c>
      <c r="C112" s="2" t="s">
        <v>22864</v>
      </c>
      <c r="D112" s="2" t="str">
        <f>"食品販売業（移動販売）"</f>
        <v>食品販売業（移動販売）</v>
      </c>
      <c r="E112" s="2" t="str">
        <f>"R02.06.03"</f>
        <v>R02.06.03</v>
      </c>
    </row>
    <row r="113" spans="1:5" x14ac:dyDescent="0.45">
      <c r="A113" s="2" t="s">
        <v>1560</v>
      </c>
      <c r="B113" s="2" t="s">
        <v>11172</v>
      </c>
      <c r="C113" s="2" t="s">
        <v>21923</v>
      </c>
      <c r="D113" s="2" t="str">
        <f>"喫茶店営業"</f>
        <v>喫茶店営業</v>
      </c>
      <c r="E113" s="2" t="str">
        <f>"R02.06.04"</f>
        <v>R02.06.04</v>
      </c>
    </row>
    <row r="114" spans="1:5" x14ac:dyDescent="0.45">
      <c r="A114" s="2" t="s">
        <v>1580</v>
      </c>
      <c r="B114" s="2" t="s">
        <v>11201</v>
      </c>
      <c r="C114" s="2" t="s">
        <v>22894</v>
      </c>
      <c r="D114" s="2" t="str">
        <f>"菓子製造業"</f>
        <v>菓子製造業</v>
      </c>
      <c r="E114" s="2" t="str">
        <f>"R02.06.18"</f>
        <v>R02.06.18</v>
      </c>
    </row>
    <row r="115" spans="1:5" x14ac:dyDescent="0.45">
      <c r="A115" s="2" t="s">
        <v>1601</v>
      </c>
      <c r="B115" s="2" t="s">
        <v>11231</v>
      </c>
      <c r="C115" s="2" t="s">
        <v>22924</v>
      </c>
      <c r="D115" s="2" t="str">
        <f>"飲食店営業"</f>
        <v>飲食店営業</v>
      </c>
      <c r="E115" s="2" t="str">
        <f>"R02.07.31"</f>
        <v>R02.07.31</v>
      </c>
    </row>
    <row r="116" spans="1:5" x14ac:dyDescent="0.45">
      <c r="A116" s="2" t="s">
        <v>1604</v>
      </c>
      <c r="B116" s="2" t="s">
        <v>11234</v>
      </c>
      <c r="C116" s="2" t="s">
        <v>22927</v>
      </c>
      <c r="D116" s="2" t="str">
        <f>"飲食店営業"</f>
        <v>飲食店営業</v>
      </c>
      <c r="E116" s="2" t="str">
        <f>"R02.08.07"</f>
        <v>R02.08.07</v>
      </c>
    </row>
    <row r="117" spans="1:5" x14ac:dyDescent="0.45">
      <c r="A117" s="2" t="s">
        <v>915</v>
      </c>
      <c r="B117" s="2" t="s">
        <v>10245</v>
      </c>
      <c r="C117" s="2" t="s">
        <v>22959</v>
      </c>
      <c r="D117" s="2" t="str">
        <f>"食品販売業（移動販売）"</f>
        <v>食品販売業（移動販売）</v>
      </c>
      <c r="E117" s="2" t="str">
        <f>"R02.08.25"</f>
        <v>R02.08.25</v>
      </c>
    </row>
    <row r="118" spans="1:5" x14ac:dyDescent="0.45">
      <c r="A118" s="2" t="s">
        <v>666</v>
      </c>
      <c r="B118" s="2" t="s">
        <v>10660</v>
      </c>
      <c r="C118" s="2" t="s">
        <v>21923</v>
      </c>
      <c r="D118" s="2" t="str">
        <f t="shared" ref="D118:D132" si="6">"飲食店営業"</f>
        <v>飲食店営業</v>
      </c>
      <c r="E118" s="2" t="str">
        <f>"R02.08.25"</f>
        <v>R02.08.25</v>
      </c>
    </row>
    <row r="119" spans="1:5" x14ac:dyDescent="0.45">
      <c r="A119" s="2" t="s">
        <v>1036</v>
      </c>
      <c r="B119" s="2" t="s">
        <v>11311</v>
      </c>
      <c r="C119" s="2" t="s">
        <v>23001</v>
      </c>
      <c r="D119" s="2" t="str">
        <f t="shared" si="6"/>
        <v>飲食店営業</v>
      </c>
      <c r="E119" s="2" t="str">
        <f>"R02.09.04"</f>
        <v>R02.09.04</v>
      </c>
    </row>
    <row r="120" spans="1:5" x14ac:dyDescent="0.45">
      <c r="A120" s="2" t="s">
        <v>1676</v>
      </c>
      <c r="B120" s="2" t="s">
        <v>11330</v>
      </c>
      <c r="C120" s="2" t="s">
        <v>21923</v>
      </c>
      <c r="D120" s="2" t="str">
        <f t="shared" si="6"/>
        <v>飲食店営業</v>
      </c>
      <c r="E120" s="2" t="str">
        <f>"R02.10.12"</f>
        <v>R02.10.12</v>
      </c>
    </row>
    <row r="121" spans="1:5" x14ac:dyDescent="0.45">
      <c r="A121" s="2" t="s">
        <v>932</v>
      </c>
      <c r="B121" s="2" t="s">
        <v>10281</v>
      </c>
      <c r="C121" s="2" t="s">
        <v>21923</v>
      </c>
      <c r="D121" s="2" t="str">
        <f t="shared" si="6"/>
        <v>飲食店営業</v>
      </c>
      <c r="E121" s="2" t="str">
        <f>"R02.10.26"</f>
        <v>R02.10.26</v>
      </c>
    </row>
    <row r="122" spans="1:5" x14ac:dyDescent="0.45">
      <c r="A122" s="2" t="s">
        <v>1725</v>
      </c>
      <c r="B122" s="2" t="s">
        <v>11405</v>
      </c>
      <c r="C122" s="2" t="s">
        <v>23089</v>
      </c>
      <c r="D122" s="2" t="str">
        <f t="shared" si="6"/>
        <v>飲食店営業</v>
      </c>
      <c r="E122" s="2" t="str">
        <f>"R02.11.18"</f>
        <v>R02.11.18</v>
      </c>
    </row>
    <row r="123" spans="1:5" x14ac:dyDescent="0.45">
      <c r="A123" s="2" t="s">
        <v>1728</v>
      </c>
      <c r="B123" s="2" t="s">
        <v>11412</v>
      </c>
      <c r="C123" s="2" t="s">
        <v>21923</v>
      </c>
      <c r="D123" s="2" t="str">
        <f t="shared" si="6"/>
        <v>飲食店営業</v>
      </c>
      <c r="E123" s="2" t="str">
        <f>"R02.11.24"</f>
        <v>R02.11.24</v>
      </c>
    </row>
    <row r="124" spans="1:5" x14ac:dyDescent="0.45">
      <c r="A124" s="2" t="s">
        <v>1740</v>
      </c>
      <c r="B124" s="2" t="s">
        <v>11431</v>
      </c>
      <c r="C124" s="2" t="s">
        <v>21923</v>
      </c>
      <c r="D124" s="2" t="str">
        <f t="shared" si="6"/>
        <v>飲食店営業</v>
      </c>
      <c r="E124" s="2" t="str">
        <f>"R02.12.10"</f>
        <v>R02.12.10</v>
      </c>
    </row>
    <row r="125" spans="1:5" x14ac:dyDescent="0.45">
      <c r="A125" s="2" t="s">
        <v>1742</v>
      </c>
      <c r="B125" s="2" t="s">
        <v>11433</v>
      </c>
      <c r="C125" s="2" t="s">
        <v>21923</v>
      </c>
      <c r="D125" s="2" t="str">
        <f t="shared" si="6"/>
        <v>飲食店営業</v>
      </c>
      <c r="E125" s="2" t="str">
        <f>"R01.11.11"</f>
        <v>R01.11.11</v>
      </c>
    </row>
    <row r="126" spans="1:5" x14ac:dyDescent="0.45">
      <c r="A126" s="2" t="s">
        <v>1765</v>
      </c>
      <c r="B126" s="2" t="s">
        <v>11470</v>
      </c>
      <c r="C126" s="2" t="s">
        <v>21923</v>
      </c>
      <c r="D126" s="2" t="str">
        <f t="shared" si="6"/>
        <v>飲食店営業</v>
      </c>
      <c r="E126" s="2" t="str">
        <f>"R03.02.05"</f>
        <v>R03.02.05</v>
      </c>
    </row>
    <row r="127" spans="1:5" x14ac:dyDescent="0.45">
      <c r="A127" s="2" t="s">
        <v>1769</v>
      </c>
      <c r="B127" s="2" t="s">
        <v>11478</v>
      </c>
      <c r="C127" s="2" t="s">
        <v>21923</v>
      </c>
      <c r="D127" s="2" t="str">
        <f t="shared" si="6"/>
        <v>飲食店営業</v>
      </c>
      <c r="E127" s="2" t="str">
        <f>"R03.02.09"</f>
        <v>R03.02.09</v>
      </c>
    </row>
    <row r="128" spans="1:5" x14ac:dyDescent="0.45">
      <c r="A128" s="2" t="s">
        <v>1775</v>
      </c>
      <c r="B128" s="2" t="s">
        <v>11487</v>
      </c>
      <c r="C128" s="2" t="s">
        <v>23161</v>
      </c>
      <c r="D128" s="2" t="str">
        <f t="shared" si="6"/>
        <v>飲食店営業</v>
      </c>
      <c r="E128" s="2" t="str">
        <f>"R03.02.12"</f>
        <v>R03.02.12</v>
      </c>
    </row>
    <row r="129" spans="1:5" x14ac:dyDescent="0.45">
      <c r="A129" s="2" t="s">
        <v>1783</v>
      </c>
      <c r="B129" s="2" t="s">
        <v>11502</v>
      </c>
      <c r="C129" s="2" t="s">
        <v>21923</v>
      </c>
      <c r="D129" s="2" t="str">
        <f t="shared" si="6"/>
        <v>飲食店営業</v>
      </c>
      <c r="E129" s="2" t="str">
        <f>"R03.02.19"</f>
        <v>R03.02.19</v>
      </c>
    </row>
    <row r="130" spans="1:5" x14ac:dyDescent="0.45">
      <c r="A130" s="2" t="s">
        <v>1797</v>
      </c>
      <c r="B130" s="2" t="s">
        <v>11523</v>
      </c>
      <c r="C130" s="2" t="s">
        <v>21923</v>
      </c>
      <c r="D130" s="2" t="str">
        <f t="shared" si="6"/>
        <v>飲食店営業</v>
      </c>
      <c r="E130" s="2" t="str">
        <f>"R03.02.25"</f>
        <v>R03.02.25</v>
      </c>
    </row>
    <row r="131" spans="1:5" x14ac:dyDescent="0.45">
      <c r="A131" s="2" t="s">
        <v>1805</v>
      </c>
      <c r="B131" s="2" t="s">
        <v>11533</v>
      </c>
      <c r="C131" s="2" t="s">
        <v>23205</v>
      </c>
      <c r="D131" s="2" t="str">
        <f t="shared" si="6"/>
        <v>飲食店営業</v>
      </c>
      <c r="E131" s="2" t="str">
        <f>"R03.03.05"</f>
        <v>R03.03.05</v>
      </c>
    </row>
    <row r="132" spans="1:5" x14ac:dyDescent="0.45">
      <c r="A132" s="2" t="s">
        <v>1507</v>
      </c>
      <c r="B132" s="2" t="s">
        <v>11091</v>
      </c>
      <c r="C132" s="2" t="s">
        <v>21923</v>
      </c>
      <c r="D132" s="2" t="str">
        <f t="shared" si="6"/>
        <v>飲食店営業</v>
      </c>
      <c r="E132" s="2" t="str">
        <f>"R03.03.19"</f>
        <v>R03.03.19</v>
      </c>
    </row>
    <row r="133" spans="1:5" x14ac:dyDescent="0.45">
      <c r="A133" s="2" t="s">
        <v>700</v>
      </c>
      <c r="B133" s="2" t="s">
        <v>11553</v>
      </c>
      <c r="C133" s="2" t="s">
        <v>21923</v>
      </c>
      <c r="D133" s="2" t="str">
        <f>"食品販売業"</f>
        <v>食品販売業</v>
      </c>
      <c r="E133" s="2" t="str">
        <f>"R03.03.24"</f>
        <v>R03.03.24</v>
      </c>
    </row>
    <row r="134" spans="1:5" x14ac:dyDescent="0.45">
      <c r="A134" s="2" t="s">
        <v>700</v>
      </c>
      <c r="B134" s="2" t="s">
        <v>11553</v>
      </c>
      <c r="C134" s="2" t="s">
        <v>21923</v>
      </c>
      <c r="D134" s="2" t="str">
        <f>"飲食店営業"</f>
        <v>飲食店営業</v>
      </c>
      <c r="E134" s="2" t="str">
        <f>"R03.03.24"</f>
        <v>R03.03.24</v>
      </c>
    </row>
    <row r="135" spans="1:5" x14ac:dyDescent="0.45">
      <c r="A135" s="2" t="s">
        <v>1823</v>
      </c>
      <c r="B135" s="2" t="s">
        <v>11565</v>
      </c>
      <c r="C135" s="2" t="s">
        <v>21923</v>
      </c>
      <c r="D135" s="2" t="str">
        <f>"飲食店営業"</f>
        <v>飲食店営業</v>
      </c>
      <c r="E135" s="2" t="str">
        <f>"R03.03.31"</f>
        <v>R03.03.31</v>
      </c>
    </row>
    <row r="136" spans="1:5" x14ac:dyDescent="0.45">
      <c r="A136" s="2" t="s">
        <v>1826</v>
      </c>
      <c r="B136" s="2" t="s">
        <v>11569</v>
      </c>
      <c r="C136" s="2" t="s">
        <v>21923</v>
      </c>
      <c r="D136" s="2" t="str">
        <f>"飲食店営業"</f>
        <v>飲食店営業</v>
      </c>
      <c r="E136" s="2" t="str">
        <f>"R03.03.31"</f>
        <v>R03.03.31</v>
      </c>
    </row>
    <row r="137" spans="1:5" x14ac:dyDescent="0.45">
      <c r="A137" s="2" t="s">
        <v>1838</v>
      </c>
      <c r="B137" s="2" t="s">
        <v>11583</v>
      </c>
      <c r="C137" s="2" t="s">
        <v>23243</v>
      </c>
      <c r="D137" s="2" t="str">
        <f>"飲食店営業"</f>
        <v>飲食店営業</v>
      </c>
      <c r="E137" s="2" t="str">
        <f>"R03.04.14"</f>
        <v>R03.04.14</v>
      </c>
    </row>
    <row r="138" spans="1:5" x14ac:dyDescent="0.45">
      <c r="A138" s="2" t="s">
        <v>1842</v>
      </c>
      <c r="B138" s="2" t="s">
        <v>11591</v>
      </c>
      <c r="C138" s="2" t="s">
        <v>21923</v>
      </c>
      <c r="D138" s="2" t="str">
        <f>"飲食店営業"</f>
        <v>飲食店営業</v>
      </c>
      <c r="E138" s="2" t="str">
        <f>"R03.04.15"</f>
        <v>R03.04.15</v>
      </c>
    </row>
    <row r="139" spans="1:5" x14ac:dyDescent="0.45">
      <c r="A139" s="2" t="s">
        <v>1842</v>
      </c>
      <c r="B139" s="2" t="s">
        <v>11591</v>
      </c>
      <c r="C139" s="2" t="s">
        <v>21923</v>
      </c>
      <c r="D139" s="2" t="str">
        <f>"食品販売業（仮設営業）"</f>
        <v>食品販売業（仮設営業）</v>
      </c>
      <c r="E139" s="2" t="str">
        <f>"R03.04.15"</f>
        <v>R03.04.15</v>
      </c>
    </row>
    <row r="140" spans="1:5" x14ac:dyDescent="0.45">
      <c r="A140" s="2" t="s">
        <v>1844</v>
      </c>
      <c r="B140" s="2" t="s">
        <v>11594</v>
      </c>
      <c r="C140" s="2" t="s">
        <v>23253</v>
      </c>
      <c r="D140" s="2" t="str">
        <f>"菓子製造業"</f>
        <v>菓子製造業</v>
      </c>
      <c r="E140" s="2" t="str">
        <f>"R03.04.19"</f>
        <v>R03.04.19</v>
      </c>
    </row>
    <row r="141" spans="1:5" x14ac:dyDescent="0.45">
      <c r="A141" s="2" t="s">
        <v>1849</v>
      </c>
      <c r="B141" s="2" t="s">
        <v>11599</v>
      </c>
      <c r="C141" s="2" t="s">
        <v>21923</v>
      </c>
      <c r="D141" s="2" t="str">
        <f>"飲食店営業"</f>
        <v>飲食店営業</v>
      </c>
      <c r="E141" s="2" t="str">
        <f>"R03.04.28"</f>
        <v>R03.04.28</v>
      </c>
    </row>
    <row r="142" spans="1:5" x14ac:dyDescent="0.45">
      <c r="A142" s="2" t="s">
        <v>1868</v>
      </c>
      <c r="B142" s="2" t="s">
        <v>11629</v>
      </c>
      <c r="C142" s="2" t="s">
        <v>23286</v>
      </c>
      <c r="D142" s="2" t="str">
        <f>"飲食店営業"</f>
        <v>飲食店営業</v>
      </c>
      <c r="E142" s="2" t="str">
        <f>"R03.05.31"</f>
        <v>R03.05.31</v>
      </c>
    </row>
    <row r="143" spans="1:5" x14ac:dyDescent="0.45">
      <c r="A143" s="2" t="s">
        <v>2151</v>
      </c>
      <c r="B143" s="2" t="s">
        <v>11967</v>
      </c>
      <c r="C143" s="2" t="s">
        <v>21058</v>
      </c>
      <c r="D143" s="2" t="str">
        <f>"食品販売業"</f>
        <v>食品販売業</v>
      </c>
      <c r="E143" s="2" t="str">
        <f>"H30.02.26"</f>
        <v>H30.02.26</v>
      </c>
    </row>
    <row r="144" spans="1:5" x14ac:dyDescent="0.45">
      <c r="A144" s="2" t="s">
        <v>2180</v>
      </c>
      <c r="B144" s="2" t="s">
        <v>12001</v>
      </c>
      <c r="C144" s="2" t="s">
        <v>23650</v>
      </c>
      <c r="D144" s="2" t="str">
        <f>"飲食店営業"</f>
        <v>飲食店営業</v>
      </c>
      <c r="E144" s="2" t="str">
        <f>"H30.03.27"</f>
        <v>H30.03.27</v>
      </c>
    </row>
    <row r="145" spans="1:5" x14ac:dyDescent="0.45">
      <c r="A145" s="2" t="s">
        <v>2185</v>
      </c>
      <c r="B145" s="2" t="s">
        <v>12006</v>
      </c>
      <c r="C145" s="2" t="s">
        <v>23655</v>
      </c>
      <c r="D145" s="2" t="str">
        <f>"喫茶店営業"</f>
        <v>喫茶店営業</v>
      </c>
      <c r="E145" s="2" t="str">
        <f>"H30.04.18"</f>
        <v>H30.04.18</v>
      </c>
    </row>
    <row r="146" spans="1:5" x14ac:dyDescent="0.45">
      <c r="A146" s="2" t="s">
        <v>2189</v>
      </c>
      <c r="B146" s="2" t="s">
        <v>12010</v>
      </c>
      <c r="C146" s="2" t="s">
        <v>21058</v>
      </c>
      <c r="D146" s="2" t="str">
        <f>"飲食店営業"</f>
        <v>飲食店営業</v>
      </c>
      <c r="E146" s="2" t="str">
        <f>"H30.05.02"</f>
        <v>H30.05.02</v>
      </c>
    </row>
    <row r="147" spans="1:5" x14ac:dyDescent="0.45">
      <c r="A147" s="2" t="s">
        <v>2189</v>
      </c>
      <c r="B147" s="2" t="s">
        <v>12010</v>
      </c>
      <c r="C147" s="2" t="s">
        <v>21058</v>
      </c>
      <c r="D147" s="2" t="str">
        <f>"食品販売業"</f>
        <v>食品販売業</v>
      </c>
      <c r="E147" s="2" t="str">
        <f>"H30.05.02"</f>
        <v>H30.05.02</v>
      </c>
    </row>
    <row r="148" spans="1:5" x14ac:dyDescent="0.45">
      <c r="A148" s="2" t="s">
        <v>2249</v>
      </c>
      <c r="B148" s="2" t="s">
        <v>12078</v>
      </c>
      <c r="C148" s="2" t="s">
        <v>21058</v>
      </c>
      <c r="D148" s="2" t="str">
        <f>"菓子製造業"</f>
        <v>菓子製造業</v>
      </c>
      <c r="E148" s="2" t="str">
        <f>"H30.04.27"</f>
        <v>H30.04.27</v>
      </c>
    </row>
    <row r="149" spans="1:5" x14ac:dyDescent="0.45">
      <c r="A149" s="2" t="s">
        <v>946</v>
      </c>
      <c r="B149" s="2" t="s">
        <v>12098</v>
      </c>
      <c r="C149" s="2" t="s">
        <v>21058</v>
      </c>
      <c r="D149" s="2" t="str">
        <f t="shared" ref="D149:D159" si="7">"飲食店営業"</f>
        <v>飲食店営業</v>
      </c>
      <c r="E149" s="2" t="str">
        <f>"H30.08.16"</f>
        <v>H30.08.16</v>
      </c>
    </row>
    <row r="150" spans="1:5" x14ac:dyDescent="0.45">
      <c r="A150" s="2" t="s">
        <v>2267</v>
      </c>
      <c r="B150" s="2" t="s">
        <v>12099</v>
      </c>
      <c r="C150" s="2" t="s">
        <v>23750</v>
      </c>
      <c r="D150" s="2" t="str">
        <f t="shared" si="7"/>
        <v>飲食店営業</v>
      </c>
      <c r="E150" s="2" t="str">
        <f>"H30.08.16"</f>
        <v>H30.08.16</v>
      </c>
    </row>
    <row r="151" spans="1:5" x14ac:dyDescent="0.45">
      <c r="A151" s="2" t="s">
        <v>2275</v>
      </c>
      <c r="B151" s="2" t="s">
        <v>12109</v>
      </c>
      <c r="C151" s="2" t="s">
        <v>21058</v>
      </c>
      <c r="D151" s="2" t="str">
        <f t="shared" si="7"/>
        <v>飲食店営業</v>
      </c>
      <c r="E151" s="2" t="str">
        <f>"H30.08.16"</f>
        <v>H30.08.16</v>
      </c>
    </row>
    <row r="152" spans="1:5" x14ac:dyDescent="0.45">
      <c r="A152" s="2" t="s">
        <v>2302</v>
      </c>
      <c r="B152" s="2" t="s">
        <v>12136</v>
      </c>
      <c r="C152" s="2" t="s">
        <v>23788</v>
      </c>
      <c r="D152" s="2" t="str">
        <f t="shared" si="7"/>
        <v>飲食店営業</v>
      </c>
      <c r="E152" s="2" t="str">
        <f>"H30.09.14"</f>
        <v>H30.09.14</v>
      </c>
    </row>
    <row r="153" spans="1:5" x14ac:dyDescent="0.45">
      <c r="A153" s="2" t="s">
        <v>2303</v>
      </c>
      <c r="B153" s="2" t="s">
        <v>12137</v>
      </c>
      <c r="C153" s="2" t="s">
        <v>21923</v>
      </c>
      <c r="D153" s="2" t="str">
        <f t="shared" si="7"/>
        <v>飲食店営業</v>
      </c>
      <c r="E153" s="2" t="str">
        <f>"H30.08.31"</f>
        <v>H30.08.31</v>
      </c>
    </row>
    <row r="154" spans="1:5" x14ac:dyDescent="0.45">
      <c r="A154" s="2" t="s">
        <v>2311</v>
      </c>
      <c r="B154" s="2" t="s">
        <v>12145</v>
      </c>
      <c r="C154" s="2" t="s">
        <v>21058</v>
      </c>
      <c r="D154" s="2" t="str">
        <f t="shared" si="7"/>
        <v>飲食店営業</v>
      </c>
      <c r="E154" s="2" t="str">
        <f>"H30.10.11"</f>
        <v>H30.10.11</v>
      </c>
    </row>
    <row r="155" spans="1:5" x14ac:dyDescent="0.45">
      <c r="A155" s="2" t="s">
        <v>2313</v>
      </c>
      <c r="B155" s="2" t="s">
        <v>12147</v>
      </c>
      <c r="C155" s="2" t="s">
        <v>21058</v>
      </c>
      <c r="D155" s="2" t="str">
        <f t="shared" si="7"/>
        <v>飲食店営業</v>
      </c>
      <c r="E155" s="2" t="str">
        <f>"H30.10.15"</f>
        <v>H30.10.15</v>
      </c>
    </row>
    <row r="156" spans="1:5" x14ac:dyDescent="0.45">
      <c r="A156" s="2" t="s">
        <v>2442</v>
      </c>
      <c r="B156" s="2" t="s">
        <v>12305</v>
      </c>
      <c r="C156" s="2" t="s">
        <v>21058</v>
      </c>
      <c r="D156" s="2" t="str">
        <f t="shared" si="7"/>
        <v>飲食店営業</v>
      </c>
      <c r="E156" s="2" t="str">
        <f>"H31.02.21"</f>
        <v>H31.02.21</v>
      </c>
    </row>
    <row r="157" spans="1:5" x14ac:dyDescent="0.45">
      <c r="A157" s="2" t="s">
        <v>2461</v>
      </c>
      <c r="B157" s="2" t="s">
        <v>12330</v>
      </c>
      <c r="C157" s="2" t="s">
        <v>21058</v>
      </c>
      <c r="D157" s="2" t="str">
        <f t="shared" si="7"/>
        <v>飲食店営業</v>
      </c>
      <c r="E157" s="2" t="str">
        <f>"H31.03.18"</f>
        <v>H31.03.18</v>
      </c>
    </row>
    <row r="158" spans="1:5" x14ac:dyDescent="0.45">
      <c r="A158" s="2" t="s">
        <v>2466</v>
      </c>
      <c r="B158" s="2" t="s">
        <v>12337</v>
      </c>
      <c r="C158" s="2" t="s">
        <v>23979</v>
      </c>
      <c r="D158" s="2" t="str">
        <f t="shared" si="7"/>
        <v>飲食店営業</v>
      </c>
      <c r="E158" s="2" t="str">
        <f>"H31.03.27"</f>
        <v>H31.03.27</v>
      </c>
    </row>
    <row r="159" spans="1:5" x14ac:dyDescent="0.45">
      <c r="A159" s="2" t="s">
        <v>2565</v>
      </c>
      <c r="B159" s="2" t="s">
        <v>12462</v>
      </c>
      <c r="C159" s="2" t="s">
        <v>24100</v>
      </c>
      <c r="D159" s="2" t="str">
        <f t="shared" si="7"/>
        <v>飲食店営業</v>
      </c>
      <c r="E159" s="2" t="str">
        <f>"R01.07.17"</f>
        <v>R01.07.17</v>
      </c>
    </row>
    <row r="160" spans="1:5" x14ac:dyDescent="0.45">
      <c r="A160" s="2" t="s">
        <v>2580</v>
      </c>
      <c r="B160" s="2" t="s">
        <v>12478</v>
      </c>
      <c r="C160" s="2" t="s">
        <v>21058</v>
      </c>
      <c r="D160" s="2" t="str">
        <f>"喫茶店営業"</f>
        <v>喫茶店営業</v>
      </c>
      <c r="E160" s="2" t="str">
        <f>"R01.08.19"</f>
        <v>R01.08.19</v>
      </c>
    </row>
    <row r="161" spans="1:5" x14ac:dyDescent="0.45">
      <c r="A161" s="2" t="s">
        <v>2622</v>
      </c>
      <c r="B161" s="2" t="s">
        <v>12531</v>
      </c>
      <c r="C161" s="2" t="s">
        <v>24169</v>
      </c>
      <c r="D161" s="2" t="str">
        <f t="shared" ref="D161:D169" si="8">"飲食店営業"</f>
        <v>飲食店営業</v>
      </c>
      <c r="E161" s="2" t="str">
        <f>"R01.08.30"</f>
        <v>R01.08.30</v>
      </c>
    </row>
    <row r="162" spans="1:5" x14ac:dyDescent="0.45">
      <c r="A162" s="2" t="s">
        <v>2627</v>
      </c>
      <c r="B162" s="2" t="s">
        <v>12539</v>
      </c>
      <c r="C162" s="2" t="s">
        <v>24177</v>
      </c>
      <c r="D162" s="2" t="str">
        <f t="shared" si="8"/>
        <v>飲食店営業</v>
      </c>
      <c r="E162" s="2" t="str">
        <f>"R01.09.10"</f>
        <v>R01.09.10</v>
      </c>
    </row>
    <row r="163" spans="1:5" x14ac:dyDescent="0.45">
      <c r="A163" s="2" t="s">
        <v>2192</v>
      </c>
      <c r="B163" s="2" t="s">
        <v>12013</v>
      </c>
      <c r="C163" s="2" t="s">
        <v>21058</v>
      </c>
      <c r="D163" s="2" t="str">
        <f t="shared" si="8"/>
        <v>飲食店営業</v>
      </c>
      <c r="E163" s="2" t="str">
        <f>"R01.09.20"</f>
        <v>R01.09.20</v>
      </c>
    </row>
    <row r="164" spans="1:5" x14ac:dyDescent="0.45">
      <c r="A164" s="2" t="s">
        <v>2645</v>
      </c>
      <c r="B164" s="2" t="s">
        <v>12560</v>
      </c>
      <c r="C164" s="2" t="s">
        <v>21058</v>
      </c>
      <c r="D164" s="2" t="str">
        <f t="shared" si="8"/>
        <v>飲食店営業</v>
      </c>
      <c r="E164" s="2" t="str">
        <f>"R01.11.26"</f>
        <v>R01.11.26</v>
      </c>
    </row>
    <row r="165" spans="1:5" x14ac:dyDescent="0.45">
      <c r="A165" s="2" t="s">
        <v>2692</v>
      </c>
      <c r="B165" s="2" t="s">
        <v>12623</v>
      </c>
      <c r="C165" s="2" t="s">
        <v>24259</v>
      </c>
      <c r="D165" s="2" t="str">
        <f t="shared" si="8"/>
        <v>飲食店営業</v>
      </c>
      <c r="E165" s="2" t="str">
        <f>"R01.12.13"</f>
        <v>R01.12.13</v>
      </c>
    </row>
    <row r="166" spans="1:5" x14ac:dyDescent="0.45">
      <c r="A166" s="2" t="s">
        <v>2704</v>
      </c>
      <c r="B166" s="2" t="s">
        <v>12642</v>
      </c>
      <c r="C166" s="2" t="s">
        <v>21058</v>
      </c>
      <c r="D166" s="2" t="str">
        <f t="shared" si="8"/>
        <v>飲食店営業</v>
      </c>
      <c r="E166" s="2" t="str">
        <f>"R02.01.24"</f>
        <v>R02.01.24</v>
      </c>
    </row>
    <row r="167" spans="1:5" x14ac:dyDescent="0.45">
      <c r="A167" s="2" t="s">
        <v>2711</v>
      </c>
      <c r="B167" s="2" t="s">
        <v>12649</v>
      </c>
      <c r="C167" s="2" t="s">
        <v>24281</v>
      </c>
      <c r="D167" s="2" t="str">
        <f t="shared" si="8"/>
        <v>飲食店営業</v>
      </c>
      <c r="E167" s="2" t="str">
        <f>"R02.02.18"</f>
        <v>R02.02.18</v>
      </c>
    </row>
    <row r="168" spans="1:5" x14ac:dyDescent="0.45">
      <c r="A168" s="2" t="s">
        <v>2300</v>
      </c>
      <c r="B168" s="2" t="s">
        <v>12688</v>
      </c>
      <c r="C168" s="2" t="s">
        <v>21058</v>
      </c>
      <c r="D168" s="2" t="str">
        <f t="shared" si="8"/>
        <v>飲食店営業</v>
      </c>
      <c r="E168" s="2" t="str">
        <f>"R02.02.28"</f>
        <v>R02.02.28</v>
      </c>
    </row>
    <row r="169" spans="1:5" x14ac:dyDescent="0.45">
      <c r="A169" s="2" t="s">
        <v>2748</v>
      </c>
      <c r="B169" s="2" t="s">
        <v>12696</v>
      </c>
      <c r="C169" s="2" t="s">
        <v>24328</v>
      </c>
      <c r="D169" s="2" t="str">
        <f t="shared" si="8"/>
        <v>飲食店営業</v>
      </c>
      <c r="E169" s="2" t="str">
        <f>"R02.03.06"</f>
        <v>R02.03.06</v>
      </c>
    </row>
    <row r="170" spans="1:5" x14ac:dyDescent="0.45">
      <c r="A170" s="2" t="s">
        <v>2765</v>
      </c>
      <c r="B170" s="2" t="s">
        <v>12715</v>
      </c>
      <c r="C170" s="2" t="s">
        <v>24345</v>
      </c>
      <c r="D170" s="2" t="str">
        <f>"魚介類販売業"</f>
        <v>魚介類販売業</v>
      </c>
      <c r="E170" s="2" t="str">
        <f>"R02.03.30"</f>
        <v>R02.03.30</v>
      </c>
    </row>
    <row r="171" spans="1:5" x14ac:dyDescent="0.45">
      <c r="A171" s="2" t="s">
        <v>2765</v>
      </c>
      <c r="B171" s="2" t="s">
        <v>12715</v>
      </c>
      <c r="C171" s="2" t="s">
        <v>24345</v>
      </c>
      <c r="D171" s="2" t="str">
        <f>"食品販売業（移動販売）"</f>
        <v>食品販売業（移動販売）</v>
      </c>
      <c r="E171" s="2" t="str">
        <f>"R02.03.30"</f>
        <v>R02.03.30</v>
      </c>
    </row>
    <row r="172" spans="1:5" x14ac:dyDescent="0.45">
      <c r="A172" s="2" t="s">
        <v>2781</v>
      </c>
      <c r="B172" s="2" t="s">
        <v>12741</v>
      </c>
      <c r="C172" s="2" t="s">
        <v>21058</v>
      </c>
      <c r="D172" s="2" t="str">
        <f>"飲食店営業"</f>
        <v>飲食店営業</v>
      </c>
      <c r="E172" s="2" t="str">
        <f>"R02.05.01"</f>
        <v>R02.05.01</v>
      </c>
    </row>
    <row r="173" spans="1:5" x14ac:dyDescent="0.45">
      <c r="A173" s="2" t="s">
        <v>2791</v>
      </c>
      <c r="B173" s="2" t="s">
        <v>12753</v>
      </c>
      <c r="C173" s="2" t="s">
        <v>21058</v>
      </c>
      <c r="D173" s="2" t="str">
        <f>"飲食店営業"</f>
        <v>飲食店営業</v>
      </c>
      <c r="E173" s="2" t="str">
        <f>"R02.05.11"</f>
        <v>R02.05.11</v>
      </c>
    </row>
    <row r="174" spans="1:5" x14ac:dyDescent="0.45">
      <c r="A174" s="2" t="s">
        <v>2799</v>
      </c>
      <c r="B174" s="2" t="s">
        <v>12764</v>
      </c>
      <c r="C174" s="2" t="s">
        <v>21058</v>
      </c>
      <c r="D174" s="2" t="str">
        <f>"喫茶店営業"</f>
        <v>喫茶店営業</v>
      </c>
      <c r="E174" s="2" t="str">
        <f>"R02.05.14"</f>
        <v>R02.05.14</v>
      </c>
    </row>
    <row r="175" spans="1:5" x14ac:dyDescent="0.45">
      <c r="A175" s="2" t="s">
        <v>2819</v>
      </c>
      <c r="B175" s="2" t="s">
        <v>12796</v>
      </c>
      <c r="C175" s="2" t="s">
        <v>21058</v>
      </c>
      <c r="D175" s="2" t="str">
        <f>"飲食店営業"</f>
        <v>飲食店営業</v>
      </c>
      <c r="E175" s="2" t="str">
        <f>"R02.05.29"</f>
        <v>R02.05.29</v>
      </c>
    </row>
    <row r="176" spans="1:5" x14ac:dyDescent="0.45">
      <c r="A176" s="2" t="s">
        <v>2819</v>
      </c>
      <c r="B176" s="2" t="s">
        <v>12796</v>
      </c>
      <c r="C176" s="2" t="s">
        <v>21058</v>
      </c>
      <c r="D176" s="2" t="str">
        <f>"食品販売業（仮設営業）"</f>
        <v>食品販売業（仮設営業）</v>
      </c>
      <c r="E176" s="2" t="str">
        <f>"R02.05.29"</f>
        <v>R02.05.29</v>
      </c>
    </row>
    <row r="177" spans="1:5" x14ac:dyDescent="0.45">
      <c r="A177" s="2" t="s">
        <v>2311</v>
      </c>
      <c r="B177" s="2" t="s">
        <v>12855</v>
      </c>
      <c r="C177" s="2" t="s">
        <v>21058</v>
      </c>
      <c r="D177" s="2" t="str">
        <f>"飲食店営業"</f>
        <v>飲食店営業</v>
      </c>
      <c r="E177" s="2" t="str">
        <f>"R02.06.11"</f>
        <v>R02.06.11</v>
      </c>
    </row>
    <row r="178" spans="1:5" x14ac:dyDescent="0.45">
      <c r="A178" s="2" t="s">
        <v>2311</v>
      </c>
      <c r="B178" s="2" t="s">
        <v>12856</v>
      </c>
      <c r="C178" s="2" t="s">
        <v>21058</v>
      </c>
      <c r="D178" s="2" t="str">
        <f>"飲食店営業"</f>
        <v>飲食店営業</v>
      </c>
      <c r="E178" s="2" t="str">
        <f>"R02.06.11"</f>
        <v>R02.06.11</v>
      </c>
    </row>
    <row r="179" spans="1:5" x14ac:dyDescent="0.45">
      <c r="A179" s="2" t="s">
        <v>2875</v>
      </c>
      <c r="B179" s="2" t="s">
        <v>12863</v>
      </c>
      <c r="C179" s="2" t="s">
        <v>21058</v>
      </c>
      <c r="D179" s="2" t="str">
        <f>"飲食店営業"</f>
        <v>飲食店営業</v>
      </c>
      <c r="E179" s="2" t="str">
        <f>"R02.06.25"</f>
        <v>R02.06.25</v>
      </c>
    </row>
    <row r="180" spans="1:5" x14ac:dyDescent="0.45">
      <c r="A180" s="2" t="s">
        <v>2192</v>
      </c>
      <c r="B180" s="2" t="s">
        <v>12055</v>
      </c>
      <c r="C180" s="2" t="s">
        <v>24480</v>
      </c>
      <c r="D180" s="2" t="str">
        <f>"魚介類販売業"</f>
        <v>魚介類販売業</v>
      </c>
      <c r="E180" s="2" t="str">
        <f>"R02.07.03"</f>
        <v>R02.07.03</v>
      </c>
    </row>
    <row r="181" spans="1:5" x14ac:dyDescent="0.45">
      <c r="A181" s="2" t="s">
        <v>2192</v>
      </c>
      <c r="B181" s="2" t="s">
        <v>12055</v>
      </c>
      <c r="C181" s="2" t="s">
        <v>24480</v>
      </c>
      <c r="D181" s="2" t="str">
        <f>"食肉販売業"</f>
        <v>食肉販売業</v>
      </c>
      <c r="E181" s="2" t="str">
        <f>"R02.07.03"</f>
        <v>R02.07.03</v>
      </c>
    </row>
    <row r="182" spans="1:5" x14ac:dyDescent="0.45">
      <c r="A182" s="2" t="s">
        <v>2192</v>
      </c>
      <c r="B182" s="2" t="s">
        <v>12055</v>
      </c>
      <c r="C182" s="2" t="s">
        <v>24480</v>
      </c>
      <c r="D182" s="2" t="str">
        <f>"乳類販売業"</f>
        <v>乳類販売業</v>
      </c>
      <c r="E182" s="2" t="str">
        <f>"R02.07.03"</f>
        <v>R02.07.03</v>
      </c>
    </row>
    <row r="183" spans="1:5" x14ac:dyDescent="0.45">
      <c r="A183" s="2" t="s">
        <v>2192</v>
      </c>
      <c r="B183" s="2" t="s">
        <v>12055</v>
      </c>
      <c r="C183" s="2" t="s">
        <v>24480</v>
      </c>
      <c r="D183" s="2" t="str">
        <f>"食品販売業"</f>
        <v>食品販売業</v>
      </c>
      <c r="E183" s="2" t="str">
        <f>"R02.07.03"</f>
        <v>R02.07.03</v>
      </c>
    </row>
    <row r="184" spans="1:5" x14ac:dyDescent="0.45">
      <c r="A184" s="2" t="s">
        <v>1976</v>
      </c>
      <c r="B184" s="2" t="s">
        <v>1976</v>
      </c>
      <c r="C184" s="2" t="s">
        <v>24486</v>
      </c>
      <c r="D184" s="2" t="str">
        <f>"食品販売業（移動販売）"</f>
        <v>食品販売業（移動販売）</v>
      </c>
      <c r="E184" s="2" t="str">
        <f>"R02.07.15"</f>
        <v>R02.07.15</v>
      </c>
    </row>
    <row r="185" spans="1:5" x14ac:dyDescent="0.45">
      <c r="A185" s="2" t="s">
        <v>2885</v>
      </c>
      <c r="B185" s="2" t="s">
        <v>12879</v>
      </c>
      <c r="C185" s="2" t="s">
        <v>21058</v>
      </c>
      <c r="D185" s="2" t="str">
        <f t="shared" ref="D185:D191" si="9">"飲食店営業"</f>
        <v>飲食店営業</v>
      </c>
      <c r="E185" s="2" t="str">
        <f>"R02.07.20"</f>
        <v>R02.07.20</v>
      </c>
    </row>
    <row r="186" spans="1:5" x14ac:dyDescent="0.45">
      <c r="A186" s="2" t="s">
        <v>2947</v>
      </c>
      <c r="B186" s="2" t="s">
        <v>12964</v>
      </c>
      <c r="C186" s="2" t="s">
        <v>21058</v>
      </c>
      <c r="D186" s="2" t="str">
        <f t="shared" si="9"/>
        <v>飲食店営業</v>
      </c>
      <c r="E186" s="2" t="str">
        <f>"R02.09.08"</f>
        <v>R02.09.08</v>
      </c>
    </row>
    <row r="187" spans="1:5" x14ac:dyDescent="0.45">
      <c r="A187" s="2" t="s">
        <v>1944</v>
      </c>
      <c r="B187" s="2" t="s">
        <v>12977</v>
      </c>
      <c r="C187" s="2" t="s">
        <v>21058</v>
      </c>
      <c r="D187" s="2" t="str">
        <f t="shared" si="9"/>
        <v>飲食店営業</v>
      </c>
      <c r="E187" s="2" t="str">
        <f>"R02.10.12"</f>
        <v>R02.10.12</v>
      </c>
    </row>
    <row r="188" spans="1:5" x14ac:dyDescent="0.45">
      <c r="A188" s="2" t="s">
        <v>2986</v>
      </c>
      <c r="B188" s="2" t="s">
        <v>2986</v>
      </c>
      <c r="C188" s="2" t="s">
        <v>21058</v>
      </c>
      <c r="D188" s="2" t="str">
        <f t="shared" si="9"/>
        <v>飲食店営業</v>
      </c>
      <c r="E188" s="2" t="str">
        <f>"R02.10.29"</f>
        <v>R02.10.29</v>
      </c>
    </row>
    <row r="189" spans="1:5" x14ac:dyDescent="0.45">
      <c r="A189" s="2" t="s">
        <v>3009</v>
      </c>
      <c r="B189" s="2" t="s">
        <v>13061</v>
      </c>
      <c r="C189" s="2" t="s">
        <v>21058</v>
      </c>
      <c r="D189" s="2" t="str">
        <f t="shared" si="9"/>
        <v>飲食店営業</v>
      </c>
      <c r="E189" s="2" t="str">
        <f>"R02.11.11"</f>
        <v>R02.11.11</v>
      </c>
    </row>
    <row r="190" spans="1:5" x14ac:dyDescent="0.45">
      <c r="A190" s="2" t="s">
        <v>3013</v>
      </c>
      <c r="B190" s="2" t="s">
        <v>13066</v>
      </c>
      <c r="C190" s="2" t="s">
        <v>21058</v>
      </c>
      <c r="D190" s="2" t="str">
        <f t="shared" si="9"/>
        <v>飲食店営業</v>
      </c>
      <c r="E190" s="2" t="str">
        <f>"R02.11.19"</f>
        <v>R02.11.19</v>
      </c>
    </row>
    <row r="191" spans="1:5" x14ac:dyDescent="0.45">
      <c r="A191" s="2" t="s">
        <v>3022</v>
      </c>
      <c r="B191" s="2" t="s">
        <v>13084</v>
      </c>
      <c r="C191" s="2" t="s">
        <v>24669</v>
      </c>
      <c r="D191" s="2" t="str">
        <f t="shared" si="9"/>
        <v>飲食店営業</v>
      </c>
      <c r="E191" s="2" t="str">
        <f>"R02.12.23"</f>
        <v>R02.12.23</v>
      </c>
    </row>
    <row r="192" spans="1:5" x14ac:dyDescent="0.45">
      <c r="A192" s="2" t="s">
        <v>3030</v>
      </c>
      <c r="B192" s="2" t="s">
        <v>13092</v>
      </c>
      <c r="C192" s="2" t="s">
        <v>24680</v>
      </c>
      <c r="D192" s="2" t="str">
        <f>"食品販売業（移動販売）"</f>
        <v>食品販売業（移動販売）</v>
      </c>
      <c r="E192" s="2" t="str">
        <f>"R03.01.25"</f>
        <v>R03.01.25</v>
      </c>
    </row>
    <row r="193" spans="1:5" x14ac:dyDescent="0.45">
      <c r="A193" s="2" t="s">
        <v>2644</v>
      </c>
      <c r="B193" s="2" t="s">
        <v>13093</v>
      </c>
      <c r="C193" s="2" t="s">
        <v>24681</v>
      </c>
      <c r="D193" s="2" t="str">
        <f>"食品販売業（移動販売）"</f>
        <v>食品販売業（移動販売）</v>
      </c>
      <c r="E193" s="2" t="str">
        <f>"R03.01.25"</f>
        <v>R03.01.25</v>
      </c>
    </row>
    <row r="194" spans="1:5" x14ac:dyDescent="0.45">
      <c r="A194" s="2" t="s">
        <v>3022</v>
      </c>
      <c r="B194" s="2" t="s">
        <v>13115</v>
      </c>
      <c r="C194" s="2" t="s">
        <v>21058</v>
      </c>
      <c r="D194" s="2" t="str">
        <f>"飲食店営業"</f>
        <v>飲食店営業</v>
      </c>
      <c r="E194" s="2" t="str">
        <f>"R03.02.02"</f>
        <v>R03.02.02</v>
      </c>
    </row>
    <row r="195" spans="1:5" x14ac:dyDescent="0.45">
      <c r="A195" s="2" t="s">
        <v>3053</v>
      </c>
      <c r="B195" s="2" t="s">
        <v>13129</v>
      </c>
      <c r="C195" s="2" t="s">
        <v>24710</v>
      </c>
      <c r="D195" s="2" t="str">
        <f>"飲食店営業"</f>
        <v>飲食店営業</v>
      </c>
      <c r="E195" s="2" t="str">
        <f>"R03.02.17"</f>
        <v>R03.02.17</v>
      </c>
    </row>
    <row r="196" spans="1:5" x14ac:dyDescent="0.45">
      <c r="A196" s="2" t="s">
        <v>2286</v>
      </c>
      <c r="B196" s="2" t="s">
        <v>11100</v>
      </c>
      <c r="C196" s="2" t="s">
        <v>24726</v>
      </c>
      <c r="D196" s="2" t="str">
        <f>"食肉販売業"</f>
        <v>食肉販売業</v>
      </c>
      <c r="E196" s="2" t="str">
        <f>"R03.02.26"</f>
        <v>R03.02.26</v>
      </c>
    </row>
    <row r="197" spans="1:5" x14ac:dyDescent="0.45">
      <c r="A197" s="2" t="s">
        <v>2286</v>
      </c>
      <c r="B197" s="2" t="s">
        <v>11100</v>
      </c>
      <c r="C197" s="2" t="s">
        <v>24726</v>
      </c>
      <c r="D197" s="2" t="str">
        <f>"魚介類販売業"</f>
        <v>魚介類販売業</v>
      </c>
      <c r="E197" s="2" t="str">
        <f>"R03.02.26"</f>
        <v>R03.02.26</v>
      </c>
    </row>
    <row r="198" spans="1:5" x14ac:dyDescent="0.45">
      <c r="A198" s="2" t="s">
        <v>2286</v>
      </c>
      <c r="B198" s="2" t="s">
        <v>11100</v>
      </c>
      <c r="C198" s="2" t="s">
        <v>24726</v>
      </c>
      <c r="D198" s="2" t="str">
        <f>"食品販売業（移動販売）"</f>
        <v>食品販売業（移動販売）</v>
      </c>
      <c r="E198" s="2" t="str">
        <f>"R03.02.26"</f>
        <v>R03.02.26</v>
      </c>
    </row>
    <row r="199" spans="1:5" x14ac:dyDescent="0.45">
      <c r="A199" s="2" t="s">
        <v>3073</v>
      </c>
      <c r="B199" s="2" t="s">
        <v>13157</v>
      </c>
      <c r="C199" s="2" t="s">
        <v>24745</v>
      </c>
      <c r="D199" s="2" t="str">
        <f>"飲食店営業"</f>
        <v>飲食店営業</v>
      </c>
      <c r="E199" s="2" t="str">
        <f>"R03.03.25"</f>
        <v>R03.03.25</v>
      </c>
    </row>
    <row r="200" spans="1:5" x14ac:dyDescent="0.45">
      <c r="A200" s="2" t="s">
        <v>3073</v>
      </c>
      <c r="B200" s="2" t="s">
        <v>13157</v>
      </c>
      <c r="C200" s="2" t="s">
        <v>24745</v>
      </c>
      <c r="D200" s="2" t="str">
        <f>"食品販売業（移動販売）"</f>
        <v>食品販売業（移動販売）</v>
      </c>
      <c r="E200" s="2" t="str">
        <f>"R03.03.25"</f>
        <v>R03.03.25</v>
      </c>
    </row>
    <row r="201" spans="1:5" x14ac:dyDescent="0.45">
      <c r="A201" s="2" t="s">
        <v>3087</v>
      </c>
      <c r="B201" s="2" t="s">
        <v>13174</v>
      </c>
      <c r="C201" s="2" t="s">
        <v>21058</v>
      </c>
      <c r="D201" s="2" t="str">
        <f>"飲食店営業"</f>
        <v>飲食店営業</v>
      </c>
      <c r="E201" s="2" t="str">
        <f>"R03.05.17"</f>
        <v>R03.05.17</v>
      </c>
    </row>
    <row r="202" spans="1:5" x14ac:dyDescent="0.45">
      <c r="A202" s="2" t="s">
        <v>3114</v>
      </c>
      <c r="B202" s="2" t="s">
        <v>13230</v>
      </c>
      <c r="C202" s="2" t="s">
        <v>24807</v>
      </c>
      <c r="D202" s="2" t="str">
        <f>"飲食店営業"</f>
        <v>飲食店営業</v>
      </c>
      <c r="E202" s="2" t="str">
        <f>"R02.09.23"</f>
        <v>R02.09.23</v>
      </c>
    </row>
    <row r="203" spans="1:5" x14ac:dyDescent="0.45">
      <c r="A203" s="2" t="s">
        <v>2232</v>
      </c>
      <c r="B203" s="2" t="s">
        <v>13237</v>
      </c>
      <c r="C203" s="2" t="s">
        <v>21058</v>
      </c>
      <c r="D203" s="2" t="str">
        <f>"飲食店営業"</f>
        <v>飲食店営業</v>
      </c>
      <c r="E203" s="2" t="str">
        <f>"H30.08.31"</f>
        <v>H30.08.31</v>
      </c>
    </row>
    <row r="204" spans="1:5" x14ac:dyDescent="0.45">
      <c r="A204" s="2" t="s">
        <v>3232</v>
      </c>
      <c r="B204" s="2" t="s">
        <v>13383</v>
      </c>
      <c r="C204" s="2" t="s">
        <v>24943</v>
      </c>
      <c r="D204" s="2" t="str">
        <f>"飲食店営業"</f>
        <v>飲食店営業</v>
      </c>
      <c r="E204" s="2" t="str">
        <f>"H30.04.13"</f>
        <v>H30.04.13</v>
      </c>
    </row>
    <row r="205" spans="1:5" x14ac:dyDescent="0.45">
      <c r="A205" s="2" t="s">
        <v>3233</v>
      </c>
      <c r="B205" s="2" t="s">
        <v>13384</v>
      </c>
      <c r="C205" s="2" t="s">
        <v>21058</v>
      </c>
      <c r="D205" s="2" t="str">
        <f>"喫茶店営業"</f>
        <v>喫茶店営業</v>
      </c>
      <c r="E205" s="2" t="str">
        <f>"H30.04.20"</f>
        <v>H30.04.20</v>
      </c>
    </row>
    <row r="206" spans="1:5" x14ac:dyDescent="0.45">
      <c r="A206" s="2" t="s">
        <v>3250</v>
      </c>
      <c r="B206" s="2" t="s">
        <v>13403</v>
      </c>
      <c r="C206" s="2" t="s">
        <v>24962</v>
      </c>
      <c r="D206" s="2" t="str">
        <f>"飲食店営業"</f>
        <v>飲食店営業</v>
      </c>
      <c r="E206" s="2" t="str">
        <f>"H30.05.18"</f>
        <v>H30.05.18</v>
      </c>
    </row>
    <row r="207" spans="1:5" x14ac:dyDescent="0.45">
      <c r="A207" s="2" t="s">
        <v>3266</v>
      </c>
      <c r="B207" s="2" t="s">
        <v>13419</v>
      </c>
      <c r="C207" s="2" t="s">
        <v>21058</v>
      </c>
      <c r="D207" s="2" t="str">
        <f>"飲食店営業"</f>
        <v>飲食店営業</v>
      </c>
      <c r="E207" s="2" t="str">
        <f>"H30.07.20"</f>
        <v>H30.07.20</v>
      </c>
    </row>
    <row r="208" spans="1:5" x14ac:dyDescent="0.45">
      <c r="A208" s="2" t="s">
        <v>3277</v>
      </c>
      <c r="B208" s="2" t="s">
        <v>13431</v>
      </c>
      <c r="C208" s="2" t="s">
        <v>24994</v>
      </c>
      <c r="D208" s="2" t="str">
        <f>"食肉販売業"</f>
        <v>食肉販売業</v>
      </c>
      <c r="E208" s="2" t="str">
        <f>"H30.08.03"</f>
        <v>H30.08.03</v>
      </c>
    </row>
    <row r="209" spans="1:5" x14ac:dyDescent="0.45">
      <c r="A209" s="2" t="s">
        <v>3283</v>
      </c>
      <c r="B209" s="2" t="s">
        <v>13439</v>
      </c>
      <c r="C209" s="2" t="s">
        <v>21058</v>
      </c>
      <c r="D209" s="2" t="str">
        <f>"飲食店営業"</f>
        <v>飲食店営業</v>
      </c>
      <c r="E209" s="2" t="str">
        <f>"H30.08.15"</f>
        <v>H30.08.15</v>
      </c>
    </row>
    <row r="210" spans="1:5" x14ac:dyDescent="0.45">
      <c r="A210" s="2" t="s">
        <v>3338</v>
      </c>
      <c r="B210" s="2" t="s">
        <v>13506</v>
      </c>
      <c r="C210" s="2" t="s">
        <v>25070</v>
      </c>
      <c r="D210" s="2" t="str">
        <f>"飲食店営業"</f>
        <v>飲食店営業</v>
      </c>
      <c r="E210" s="2" t="str">
        <f>"H31.02.05"</f>
        <v>H31.02.05</v>
      </c>
    </row>
    <row r="211" spans="1:5" x14ac:dyDescent="0.45">
      <c r="A211" s="2" t="s">
        <v>3345</v>
      </c>
      <c r="B211" s="2" t="s">
        <v>13515</v>
      </c>
      <c r="C211" s="2" t="s">
        <v>21923</v>
      </c>
      <c r="D211" s="2" t="str">
        <f>"食品販売業"</f>
        <v>食品販売業</v>
      </c>
      <c r="E211" s="2" t="str">
        <f>"H31.02.14"</f>
        <v>H31.02.14</v>
      </c>
    </row>
    <row r="212" spans="1:5" x14ac:dyDescent="0.45">
      <c r="A212" s="2" t="s">
        <v>3345</v>
      </c>
      <c r="B212" s="2" t="s">
        <v>13515</v>
      </c>
      <c r="C212" s="2" t="s">
        <v>21923</v>
      </c>
      <c r="D212" s="2" t="str">
        <f>"飲食店営業"</f>
        <v>飲食店営業</v>
      </c>
      <c r="E212" s="2" t="str">
        <f>"H31.02.19"</f>
        <v>H31.02.19</v>
      </c>
    </row>
    <row r="213" spans="1:5" x14ac:dyDescent="0.45">
      <c r="A213" s="2" t="s">
        <v>3363</v>
      </c>
      <c r="B213" s="2" t="s">
        <v>13534</v>
      </c>
      <c r="C213" s="2" t="s">
        <v>25098</v>
      </c>
      <c r="D213" s="2" t="str">
        <f>"飲食店営業"</f>
        <v>飲食店営業</v>
      </c>
      <c r="E213" s="2" t="str">
        <f>"H31.04.17"</f>
        <v>H31.04.17</v>
      </c>
    </row>
    <row r="214" spans="1:5" x14ac:dyDescent="0.45">
      <c r="A214" s="2" t="s">
        <v>3364</v>
      </c>
      <c r="B214" s="2" t="s">
        <v>13535</v>
      </c>
      <c r="C214" s="2" t="s">
        <v>25099</v>
      </c>
      <c r="D214" s="2" t="str">
        <f>"飲食店営業"</f>
        <v>飲食店営業</v>
      </c>
      <c r="E214" s="2" t="str">
        <f>"H31.04.17"</f>
        <v>H31.04.17</v>
      </c>
    </row>
    <row r="215" spans="1:5" x14ac:dyDescent="0.45">
      <c r="A215" s="2" t="s">
        <v>3328</v>
      </c>
      <c r="B215" s="2" t="s">
        <v>13491</v>
      </c>
      <c r="C215" s="2" t="s">
        <v>21923</v>
      </c>
      <c r="D215" s="2" t="str">
        <f>"飲食店営業"</f>
        <v>飲食店営業</v>
      </c>
      <c r="E215" s="2" t="str">
        <f>"R01.05.30"</f>
        <v>R01.05.30</v>
      </c>
    </row>
    <row r="216" spans="1:5" x14ac:dyDescent="0.45">
      <c r="A216" s="2" t="s">
        <v>3405</v>
      </c>
      <c r="B216" s="2" t="s">
        <v>13581</v>
      </c>
      <c r="C216" s="2" t="s">
        <v>21923</v>
      </c>
      <c r="D216" s="2" t="str">
        <f>"飲食店営業"</f>
        <v>飲食店営業</v>
      </c>
      <c r="E216" s="2" t="str">
        <f>"R01.07.18"</f>
        <v>R01.07.18</v>
      </c>
    </row>
    <row r="217" spans="1:5" x14ac:dyDescent="0.45">
      <c r="A217" s="2" t="s">
        <v>3431</v>
      </c>
      <c r="B217" s="2" t="s">
        <v>13621</v>
      </c>
      <c r="C217" s="2" t="s">
        <v>21923</v>
      </c>
      <c r="D217" s="2" t="str">
        <f>"食品販売業"</f>
        <v>食品販売業</v>
      </c>
      <c r="E217" s="2" t="str">
        <f>"R01.08.29"</f>
        <v>R01.08.29</v>
      </c>
    </row>
    <row r="218" spans="1:5" x14ac:dyDescent="0.45">
      <c r="A218" s="2" t="s">
        <v>3437</v>
      </c>
      <c r="B218" s="2" t="s">
        <v>11038</v>
      </c>
      <c r="C218" s="2" t="s">
        <v>21923</v>
      </c>
      <c r="D218" s="2" t="str">
        <f>"食品販売業（仮設営業）"</f>
        <v>食品販売業（仮設営業）</v>
      </c>
      <c r="E218" s="2" t="str">
        <f>"R01.09.12"</f>
        <v>R01.09.12</v>
      </c>
    </row>
    <row r="219" spans="1:5" x14ac:dyDescent="0.45">
      <c r="A219" s="2" t="s">
        <v>3368</v>
      </c>
      <c r="B219" s="2" t="s">
        <v>13540</v>
      </c>
      <c r="C219" s="2" t="s">
        <v>21058</v>
      </c>
      <c r="D219" s="2" t="str">
        <f>"菓子製造業"</f>
        <v>菓子製造業</v>
      </c>
      <c r="E219" s="2" t="str">
        <f>"R01.10.31"</f>
        <v>R01.10.31</v>
      </c>
    </row>
    <row r="220" spans="1:5" x14ac:dyDescent="0.45">
      <c r="A220" s="2" t="s">
        <v>3468</v>
      </c>
      <c r="B220" s="2" t="s">
        <v>13659</v>
      </c>
      <c r="C220" s="2" t="s">
        <v>21923</v>
      </c>
      <c r="D220" s="2" t="str">
        <f>"菓子製造業"</f>
        <v>菓子製造業</v>
      </c>
      <c r="E220" s="2" t="str">
        <f>"R01.11.05"</f>
        <v>R01.11.05</v>
      </c>
    </row>
    <row r="221" spans="1:5" x14ac:dyDescent="0.45">
      <c r="A221" s="2" t="s">
        <v>3328</v>
      </c>
      <c r="B221" s="2" t="s">
        <v>13491</v>
      </c>
      <c r="C221" s="2" t="s">
        <v>25241</v>
      </c>
      <c r="D221" s="2" t="str">
        <f>"飲食店営業"</f>
        <v>飲食店営業</v>
      </c>
      <c r="E221" s="2" t="str">
        <f>"R01.11.12"</f>
        <v>R01.11.12</v>
      </c>
    </row>
    <row r="222" spans="1:5" x14ac:dyDescent="0.45">
      <c r="A222" s="2" t="s">
        <v>3471</v>
      </c>
      <c r="B222" s="2" t="s">
        <v>13666</v>
      </c>
      <c r="C222" s="2" t="s">
        <v>21923</v>
      </c>
      <c r="D222" s="2" t="str">
        <f>"飲食店営業"</f>
        <v>飲食店営業</v>
      </c>
      <c r="E222" s="2" t="str">
        <f>"R01.11.12"</f>
        <v>R01.11.12</v>
      </c>
    </row>
    <row r="223" spans="1:5" x14ac:dyDescent="0.45">
      <c r="A223" s="2" t="s">
        <v>3474</v>
      </c>
      <c r="B223" s="2" t="s">
        <v>13671</v>
      </c>
      <c r="C223" s="2" t="s">
        <v>21923</v>
      </c>
      <c r="D223" s="2" t="str">
        <f>"飲食店営業"</f>
        <v>飲食店営業</v>
      </c>
      <c r="E223" s="2" t="str">
        <f>"R01.12.05"</f>
        <v>R01.12.05</v>
      </c>
    </row>
    <row r="224" spans="1:5" x14ac:dyDescent="0.45">
      <c r="A224" s="2" t="s">
        <v>3476</v>
      </c>
      <c r="B224" s="2" t="s">
        <v>13673</v>
      </c>
      <c r="C224" s="2" t="s">
        <v>25250</v>
      </c>
      <c r="D224" s="2" t="str">
        <f>"飲食店営業"</f>
        <v>飲食店営業</v>
      </c>
      <c r="E224" s="2" t="str">
        <f>"R01.12.20"</f>
        <v>R01.12.20</v>
      </c>
    </row>
    <row r="225" spans="1:5" x14ac:dyDescent="0.45">
      <c r="A225" s="2" t="s">
        <v>3490</v>
      </c>
      <c r="B225" s="2" t="s">
        <v>13689</v>
      </c>
      <c r="C225" s="2" t="s">
        <v>21923</v>
      </c>
      <c r="D225" s="2" t="str">
        <f>"飲食店営業"</f>
        <v>飲食店営業</v>
      </c>
      <c r="E225" s="2" t="str">
        <f>"R02.02.07"</f>
        <v>R02.02.07</v>
      </c>
    </row>
    <row r="226" spans="1:5" x14ac:dyDescent="0.45">
      <c r="A226" s="2" t="s">
        <v>3491</v>
      </c>
      <c r="B226" s="2" t="s">
        <v>13691</v>
      </c>
      <c r="C226" s="2" t="s">
        <v>25270</v>
      </c>
      <c r="D226" s="2" t="str">
        <f>"菓子製造業"</f>
        <v>菓子製造業</v>
      </c>
      <c r="E226" s="2" t="str">
        <f>"R02.02.18"</f>
        <v>R02.02.18</v>
      </c>
    </row>
    <row r="227" spans="1:5" x14ac:dyDescent="0.45">
      <c r="A227" s="2" t="s">
        <v>3496</v>
      </c>
      <c r="B227" s="2" t="s">
        <v>13709</v>
      </c>
      <c r="C227" s="2" t="s">
        <v>25283</v>
      </c>
      <c r="D227" s="2" t="str">
        <f>"食肉販売業"</f>
        <v>食肉販売業</v>
      </c>
      <c r="E227" s="2" t="str">
        <f>"R02.03.06"</f>
        <v>R02.03.06</v>
      </c>
    </row>
    <row r="228" spans="1:5" x14ac:dyDescent="0.45">
      <c r="A228" s="2" t="s">
        <v>3496</v>
      </c>
      <c r="B228" s="2" t="s">
        <v>13709</v>
      </c>
      <c r="C228" s="2" t="s">
        <v>25283</v>
      </c>
      <c r="D228" s="2" t="str">
        <f>"魚介類販売業"</f>
        <v>魚介類販売業</v>
      </c>
      <c r="E228" s="2" t="str">
        <f>"R02.03.06"</f>
        <v>R02.03.06</v>
      </c>
    </row>
    <row r="229" spans="1:5" x14ac:dyDescent="0.45">
      <c r="A229" s="2" t="s">
        <v>3496</v>
      </c>
      <c r="B229" s="2" t="s">
        <v>13709</v>
      </c>
      <c r="C229" s="2" t="s">
        <v>25283</v>
      </c>
      <c r="D229" s="2" t="str">
        <f>"乳類販売業"</f>
        <v>乳類販売業</v>
      </c>
      <c r="E229" s="2" t="str">
        <f>"R02.03.06"</f>
        <v>R02.03.06</v>
      </c>
    </row>
    <row r="230" spans="1:5" x14ac:dyDescent="0.45">
      <c r="A230" s="2" t="s">
        <v>3496</v>
      </c>
      <c r="B230" s="2" t="s">
        <v>13709</v>
      </c>
      <c r="C230" s="2" t="s">
        <v>25283</v>
      </c>
      <c r="D230" s="2" t="str">
        <f>"食品販売業（移動販売）"</f>
        <v>食品販売業（移動販売）</v>
      </c>
      <c r="E230" s="2" t="str">
        <f>"R02.03.06"</f>
        <v>R02.03.06</v>
      </c>
    </row>
    <row r="231" spans="1:5" x14ac:dyDescent="0.45">
      <c r="A231" s="2" t="s">
        <v>3217</v>
      </c>
      <c r="B231" s="2" t="s">
        <v>13763</v>
      </c>
      <c r="C231" s="2" t="s">
        <v>21923</v>
      </c>
      <c r="D231" s="2" t="str">
        <f>"飲食店営業"</f>
        <v>飲食店営業</v>
      </c>
      <c r="E231" s="2" t="str">
        <f>"R02.04.20"</f>
        <v>R02.04.20</v>
      </c>
    </row>
    <row r="232" spans="1:5" x14ac:dyDescent="0.45">
      <c r="A232" s="2" t="s">
        <v>3486</v>
      </c>
      <c r="B232" s="2" t="s">
        <v>13774</v>
      </c>
      <c r="C232" s="2" t="s">
        <v>25343</v>
      </c>
      <c r="D232" s="2" t="str">
        <f>"食肉販売業"</f>
        <v>食肉販売業</v>
      </c>
      <c r="E232" s="2" t="str">
        <f>"R02.04.27"</f>
        <v>R02.04.27</v>
      </c>
    </row>
    <row r="233" spans="1:5" x14ac:dyDescent="0.45">
      <c r="A233" s="2" t="s">
        <v>3547</v>
      </c>
      <c r="B233" s="2" t="s">
        <v>13778</v>
      </c>
      <c r="C233" s="2" t="s">
        <v>25347</v>
      </c>
      <c r="D233" s="2" t="str">
        <f>"食品販売業（移動販売）"</f>
        <v>食品販売業（移動販売）</v>
      </c>
      <c r="E233" s="2" t="str">
        <f>"R02.04.30"</f>
        <v>R02.04.30</v>
      </c>
    </row>
    <row r="234" spans="1:5" x14ac:dyDescent="0.45">
      <c r="A234" s="2" t="s">
        <v>3259</v>
      </c>
      <c r="B234" s="2" t="s">
        <v>13814</v>
      </c>
      <c r="C234" s="2" t="s">
        <v>21923</v>
      </c>
      <c r="D234" s="2" t="str">
        <f>"飲食店営業"</f>
        <v>飲食店営業</v>
      </c>
      <c r="E234" s="2" t="str">
        <f>"R02.07.27"</f>
        <v>R02.07.27</v>
      </c>
    </row>
    <row r="235" spans="1:5" x14ac:dyDescent="0.45">
      <c r="A235" s="2" t="s">
        <v>3581</v>
      </c>
      <c r="B235" s="2" t="s">
        <v>13835</v>
      </c>
      <c r="C235" s="2" t="s">
        <v>25401</v>
      </c>
      <c r="D235" s="2" t="str">
        <f>"食品販売業（移動販売）"</f>
        <v>食品販売業（移動販売）</v>
      </c>
      <c r="E235" s="2" t="str">
        <f>"R02.08.26"</f>
        <v>R02.08.26</v>
      </c>
    </row>
    <row r="236" spans="1:5" x14ac:dyDescent="0.45">
      <c r="A236" s="2" t="s">
        <v>3588</v>
      </c>
      <c r="B236" s="2" t="s">
        <v>13865</v>
      </c>
      <c r="C236" s="2" t="s">
        <v>25432</v>
      </c>
      <c r="D236" s="2" t="str">
        <f>"飲食店営業"</f>
        <v>飲食店営業</v>
      </c>
      <c r="E236" s="2" t="str">
        <f>"R02.08.31"</f>
        <v>R02.08.31</v>
      </c>
    </row>
    <row r="237" spans="1:5" x14ac:dyDescent="0.45">
      <c r="A237" s="2" t="s">
        <v>3597</v>
      </c>
      <c r="B237" s="2" t="s">
        <v>13884</v>
      </c>
      <c r="C237" s="2" t="s">
        <v>25450</v>
      </c>
      <c r="D237" s="2" t="str">
        <f>"食品販売業（移動販売）"</f>
        <v>食品販売業（移動販売）</v>
      </c>
      <c r="E237" s="2" t="str">
        <f>"R02.10.09"</f>
        <v>R02.10.09</v>
      </c>
    </row>
    <row r="238" spans="1:5" x14ac:dyDescent="0.45">
      <c r="A238" s="2" t="s">
        <v>3450</v>
      </c>
      <c r="B238" s="2" t="s">
        <v>13639</v>
      </c>
      <c r="C238" s="2" t="s">
        <v>21923</v>
      </c>
      <c r="D238" s="2" t="str">
        <f t="shared" ref="D238:D249" si="10">"飲食店営業"</f>
        <v>飲食店営業</v>
      </c>
      <c r="E238" s="2" t="str">
        <f>"R02.10.30"</f>
        <v>R02.10.30</v>
      </c>
    </row>
    <row r="239" spans="1:5" x14ac:dyDescent="0.45">
      <c r="A239" s="2" t="s">
        <v>3643</v>
      </c>
      <c r="B239" s="2" t="s">
        <v>13939</v>
      </c>
      <c r="C239" s="2" t="s">
        <v>21923</v>
      </c>
      <c r="D239" s="2" t="str">
        <f t="shared" si="10"/>
        <v>飲食店営業</v>
      </c>
      <c r="E239" s="2" t="str">
        <f>"R02.12.01"</f>
        <v>R02.12.01</v>
      </c>
    </row>
    <row r="240" spans="1:5" x14ac:dyDescent="0.45">
      <c r="A240" s="2" t="s">
        <v>3554</v>
      </c>
      <c r="B240" s="2" t="s">
        <v>13945</v>
      </c>
      <c r="C240" s="2" t="s">
        <v>21923</v>
      </c>
      <c r="D240" s="2" t="str">
        <f t="shared" si="10"/>
        <v>飲食店営業</v>
      </c>
      <c r="E240" s="2" t="str">
        <f>"R02.12.15"</f>
        <v>R02.12.15</v>
      </c>
    </row>
    <row r="241" spans="1:5" x14ac:dyDescent="0.45">
      <c r="A241" s="2" t="s">
        <v>3649</v>
      </c>
      <c r="B241" s="2" t="s">
        <v>13947</v>
      </c>
      <c r="C241" s="2" t="s">
        <v>21923</v>
      </c>
      <c r="D241" s="2" t="str">
        <f t="shared" si="10"/>
        <v>飲食店営業</v>
      </c>
      <c r="E241" s="2" t="str">
        <f>"H30.01.05"</f>
        <v>H30.01.05</v>
      </c>
    </row>
    <row r="242" spans="1:5" x14ac:dyDescent="0.45">
      <c r="A242" s="2" t="s">
        <v>3651</v>
      </c>
      <c r="B242" s="2" t="s">
        <v>13950</v>
      </c>
      <c r="C242" s="2" t="s">
        <v>25525</v>
      </c>
      <c r="D242" s="2" t="str">
        <f t="shared" si="10"/>
        <v>飲食店営業</v>
      </c>
      <c r="E242" s="2" t="str">
        <f>"R03.01.15"</f>
        <v>R03.01.15</v>
      </c>
    </row>
    <row r="243" spans="1:5" x14ac:dyDescent="0.45">
      <c r="A243" s="2" t="s">
        <v>3652</v>
      </c>
      <c r="B243" s="2" t="s">
        <v>13952</v>
      </c>
      <c r="C243" s="2" t="s">
        <v>25526</v>
      </c>
      <c r="D243" s="2" t="str">
        <f t="shared" si="10"/>
        <v>飲食店営業</v>
      </c>
      <c r="E243" s="2" t="str">
        <f>"R03.01.18"</f>
        <v>R03.01.18</v>
      </c>
    </row>
    <row r="244" spans="1:5" x14ac:dyDescent="0.45">
      <c r="A244" s="2" t="s">
        <v>3655</v>
      </c>
      <c r="B244" s="2" t="s">
        <v>13956</v>
      </c>
      <c r="C244" s="2" t="s">
        <v>25530</v>
      </c>
      <c r="D244" s="2" t="str">
        <f t="shared" si="10"/>
        <v>飲食店営業</v>
      </c>
      <c r="E244" s="2" t="str">
        <f>"R03.01.26"</f>
        <v>R03.01.26</v>
      </c>
    </row>
    <row r="245" spans="1:5" x14ac:dyDescent="0.45">
      <c r="A245" s="2" t="s">
        <v>3671</v>
      </c>
      <c r="B245" s="2" t="s">
        <v>13978</v>
      </c>
      <c r="C245" s="2" t="s">
        <v>21923</v>
      </c>
      <c r="D245" s="2" t="str">
        <f t="shared" si="10"/>
        <v>飲食店営業</v>
      </c>
      <c r="E245" s="2" t="str">
        <f>"R03.02.15"</f>
        <v>R03.02.15</v>
      </c>
    </row>
    <row r="246" spans="1:5" x14ac:dyDescent="0.45">
      <c r="A246" s="2" t="s">
        <v>3689</v>
      </c>
      <c r="B246" s="2" t="s">
        <v>14001</v>
      </c>
      <c r="C246" s="2" t="s">
        <v>21923</v>
      </c>
      <c r="D246" s="2" t="str">
        <f t="shared" si="10"/>
        <v>飲食店営業</v>
      </c>
      <c r="E246" s="2" t="str">
        <f>"R03.03.11"</f>
        <v>R03.03.11</v>
      </c>
    </row>
    <row r="247" spans="1:5" x14ac:dyDescent="0.45">
      <c r="A247" s="2" t="s">
        <v>3369</v>
      </c>
      <c r="B247" s="2" t="s">
        <v>14024</v>
      </c>
      <c r="C247" s="2" t="s">
        <v>25612</v>
      </c>
      <c r="D247" s="2" t="str">
        <f t="shared" si="10"/>
        <v>飲食店営業</v>
      </c>
      <c r="E247" s="2" t="str">
        <f>"R03.05.14"</f>
        <v>R03.05.14</v>
      </c>
    </row>
    <row r="248" spans="1:5" x14ac:dyDescent="0.45">
      <c r="A248" s="2" t="s">
        <v>3900</v>
      </c>
      <c r="B248" s="2" t="s">
        <v>3900</v>
      </c>
      <c r="C248" s="2" t="s">
        <v>21923</v>
      </c>
      <c r="D248" s="2" t="str">
        <f t="shared" si="10"/>
        <v>飲食店営業</v>
      </c>
      <c r="E248" s="2" t="str">
        <f>"H29.12.25"</f>
        <v>H29.12.25</v>
      </c>
    </row>
    <row r="249" spans="1:5" x14ac:dyDescent="0.45">
      <c r="A249" s="2" t="s">
        <v>3921</v>
      </c>
      <c r="B249" s="2" t="s">
        <v>14290</v>
      </c>
      <c r="C249" s="2" t="s">
        <v>21058</v>
      </c>
      <c r="D249" s="2" t="str">
        <f t="shared" si="10"/>
        <v>飲食店営業</v>
      </c>
      <c r="E249" s="2" t="str">
        <f>"H30.02.22"</f>
        <v>H30.02.22</v>
      </c>
    </row>
    <row r="250" spans="1:5" x14ac:dyDescent="0.45">
      <c r="A250" s="2" t="s">
        <v>3942</v>
      </c>
      <c r="B250" s="2" t="s">
        <v>14313</v>
      </c>
      <c r="C250" s="2" t="s">
        <v>25900</v>
      </c>
      <c r="D250" s="2" t="str">
        <f>"食品販売業（移動販売）"</f>
        <v>食品販売業（移動販売）</v>
      </c>
      <c r="E250" s="2" t="str">
        <f>"H30.03.19"</f>
        <v>H30.03.19</v>
      </c>
    </row>
    <row r="251" spans="1:5" x14ac:dyDescent="0.45">
      <c r="A251" s="2" t="s">
        <v>3974</v>
      </c>
      <c r="B251" s="2" t="s">
        <v>14354</v>
      </c>
      <c r="C251" s="2" t="s">
        <v>21058</v>
      </c>
      <c r="D251" s="2" t="str">
        <f>"菓子製造業"</f>
        <v>菓子製造業</v>
      </c>
      <c r="E251" s="2" t="str">
        <f>"H30.05.17"</f>
        <v>H30.05.17</v>
      </c>
    </row>
    <row r="252" spans="1:5" x14ac:dyDescent="0.45">
      <c r="A252" s="2" t="s">
        <v>3975</v>
      </c>
      <c r="B252" s="2" t="s">
        <v>14355</v>
      </c>
      <c r="C252" s="2" t="s">
        <v>25944</v>
      </c>
      <c r="D252" s="2" t="str">
        <f>"魚介類販売業"</f>
        <v>魚介類販売業</v>
      </c>
      <c r="E252" s="2" t="str">
        <f>"H30.05.23"</f>
        <v>H30.05.23</v>
      </c>
    </row>
    <row r="253" spans="1:5" x14ac:dyDescent="0.45">
      <c r="A253" s="2" t="s">
        <v>3976</v>
      </c>
      <c r="B253" s="2" t="s">
        <v>14356</v>
      </c>
      <c r="C253" s="2" t="s">
        <v>21058</v>
      </c>
      <c r="D253" s="2" t="str">
        <f>"飲食店営業"</f>
        <v>飲食店営業</v>
      </c>
      <c r="E253" s="2" t="str">
        <f>"H30.05.23"</f>
        <v>H30.05.23</v>
      </c>
    </row>
    <row r="254" spans="1:5" x14ac:dyDescent="0.45">
      <c r="A254" s="2" t="s">
        <v>3993</v>
      </c>
      <c r="B254" s="2" t="s">
        <v>14387</v>
      </c>
      <c r="C254" s="2" t="s">
        <v>25975</v>
      </c>
      <c r="D254" s="2" t="str">
        <f>"食品販売業（移動販売）"</f>
        <v>食品販売業（移動販売）</v>
      </c>
      <c r="E254" s="2" t="str">
        <f>"H30.06.25"</f>
        <v>H30.06.25</v>
      </c>
    </row>
    <row r="255" spans="1:5" x14ac:dyDescent="0.45">
      <c r="A255" s="2" t="s">
        <v>3999</v>
      </c>
      <c r="B255" s="2" t="s">
        <v>14398</v>
      </c>
      <c r="C255" s="2" t="s">
        <v>21058</v>
      </c>
      <c r="D255" s="2" t="str">
        <f>"飲食店営業"</f>
        <v>飲食店営業</v>
      </c>
      <c r="E255" s="2" t="str">
        <f>"H30.07.12"</f>
        <v>H30.07.12</v>
      </c>
    </row>
    <row r="256" spans="1:5" x14ac:dyDescent="0.45">
      <c r="A256" s="2" t="s">
        <v>4005</v>
      </c>
      <c r="B256" s="2" t="s">
        <v>14407</v>
      </c>
      <c r="C256" s="2" t="s">
        <v>25994</v>
      </c>
      <c r="D256" s="2" t="str">
        <f>"食品販売業（移動販売）"</f>
        <v>食品販売業（移動販売）</v>
      </c>
      <c r="E256" s="2" t="str">
        <f>"H30.07.24"</f>
        <v>H30.07.24</v>
      </c>
    </row>
    <row r="257" spans="1:5" x14ac:dyDescent="0.45">
      <c r="A257" s="2" t="s">
        <v>4041</v>
      </c>
      <c r="B257" s="2" t="s">
        <v>14458</v>
      </c>
      <c r="C257" s="2" t="s">
        <v>21058</v>
      </c>
      <c r="D257" s="2" t="str">
        <f>"飲食店営業"</f>
        <v>飲食店営業</v>
      </c>
      <c r="E257" s="2" t="str">
        <f>"H30.09.21"</f>
        <v>H30.09.21</v>
      </c>
    </row>
    <row r="258" spans="1:5" x14ac:dyDescent="0.45">
      <c r="A258" s="2" t="s">
        <v>4045</v>
      </c>
      <c r="B258" s="2" t="s">
        <v>14464</v>
      </c>
      <c r="C258" s="2" t="s">
        <v>26046</v>
      </c>
      <c r="D258" s="2" t="str">
        <f>"食品販売業（移動販売）"</f>
        <v>食品販売業（移動販売）</v>
      </c>
      <c r="E258" s="2" t="str">
        <f>"H30.10.03"</f>
        <v>H30.10.03</v>
      </c>
    </row>
    <row r="259" spans="1:5" x14ac:dyDescent="0.45">
      <c r="A259" s="2" t="s">
        <v>4045</v>
      </c>
      <c r="B259" s="2" t="s">
        <v>14464</v>
      </c>
      <c r="C259" s="2" t="s">
        <v>26046</v>
      </c>
      <c r="D259" s="2" t="str">
        <f>"乳類販売業"</f>
        <v>乳類販売業</v>
      </c>
      <c r="E259" s="2" t="str">
        <f>"H30.10.03"</f>
        <v>H30.10.03</v>
      </c>
    </row>
    <row r="260" spans="1:5" x14ac:dyDescent="0.45">
      <c r="A260" s="2" t="s">
        <v>4045</v>
      </c>
      <c r="B260" s="2" t="s">
        <v>14464</v>
      </c>
      <c r="C260" s="2" t="s">
        <v>26046</v>
      </c>
      <c r="D260" s="2" t="str">
        <f>"食肉販売業"</f>
        <v>食肉販売業</v>
      </c>
      <c r="E260" s="2" t="str">
        <f>"H30.10.03"</f>
        <v>H30.10.03</v>
      </c>
    </row>
    <row r="261" spans="1:5" x14ac:dyDescent="0.45">
      <c r="A261" s="2" t="s">
        <v>4045</v>
      </c>
      <c r="B261" s="2" t="s">
        <v>14464</v>
      </c>
      <c r="C261" s="2" t="s">
        <v>26046</v>
      </c>
      <c r="D261" s="2" t="str">
        <f>"魚介類販売業"</f>
        <v>魚介類販売業</v>
      </c>
      <c r="E261" s="2" t="str">
        <f>"H30.10.03"</f>
        <v>H30.10.03</v>
      </c>
    </row>
    <row r="262" spans="1:5" x14ac:dyDescent="0.45">
      <c r="A262" s="2" t="s">
        <v>4072</v>
      </c>
      <c r="B262" s="2" t="s">
        <v>14490</v>
      </c>
      <c r="C262" s="2" t="s">
        <v>21058</v>
      </c>
      <c r="D262" s="2" t="str">
        <f>"食品販売業（仮設営業）"</f>
        <v>食品販売業（仮設営業）</v>
      </c>
      <c r="E262" s="2" t="str">
        <f>"H30.11.13"</f>
        <v>H30.11.13</v>
      </c>
    </row>
    <row r="263" spans="1:5" x14ac:dyDescent="0.45">
      <c r="A263" s="2" t="s">
        <v>4072</v>
      </c>
      <c r="B263" s="2" t="s">
        <v>14518</v>
      </c>
      <c r="C263" s="2" t="s">
        <v>21058</v>
      </c>
      <c r="D263" s="2" t="str">
        <f>"飲食店営業"</f>
        <v>飲食店営業</v>
      </c>
      <c r="E263" s="2" t="str">
        <f>"H30.11.15"</f>
        <v>H30.11.15</v>
      </c>
    </row>
    <row r="264" spans="1:5" x14ac:dyDescent="0.45">
      <c r="A264" s="2" t="s">
        <v>3777</v>
      </c>
      <c r="B264" s="2" t="s">
        <v>14126</v>
      </c>
      <c r="C264" s="2" t="s">
        <v>26211</v>
      </c>
      <c r="D264" s="2" t="str">
        <f>"飲食店営業"</f>
        <v>飲食店営業</v>
      </c>
      <c r="E264" s="2" t="str">
        <f>"H31.03.13"</f>
        <v>H31.03.13</v>
      </c>
    </row>
    <row r="265" spans="1:5" x14ac:dyDescent="0.45">
      <c r="A265" s="2" t="s">
        <v>3995</v>
      </c>
      <c r="B265" s="2" t="s">
        <v>14633</v>
      </c>
      <c r="C265" s="2" t="s">
        <v>26212</v>
      </c>
      <c r="D265" s="2" t="str">
        <f>"魚介類販売業"</f>
        <v>魚介類販売業</v>
      </c>
      <c r="E265" s="2" t="str">
        <f>"H31.03.13"</f>
        <v>H31.03.13</v>
      </c>
    </row>
    <row r="266" spans="1:5" x14ac:dyDescent="0.45">
      <c r="A266" s="2" t="s">
        <v>3942</v>
      </c>
      <c r="B266" s="2" t="s">
        <v>14696</v>
      </c>
      <c r="C266" s="2" t="s">
        <v>21058</v>
      </c>
      <c r="D266" s="2" t="str">
        <f>"飲食店営業"</f>
        <v>飲食店営業</v>
      </c>
      <c r="E266" s="2" t="str">
        <f>"R01.05.23"</f>
        <v>R01.05.23</v>
      </c>
    </row>
    <row r="267" spans="1:5" x14ac:dyDescent="0.45">
      <c r="A267" s="2" t="s">
        <v>4174</v>
      </c>
      <c r="B267" s="2" t="s">
        <v>14609</v>
      </c>
      <c r="C267" s="2" t="s">
        <v>21058</v>
      </c>
      <c r="D267" s="2" t="str">
        <f>"飲食店営業"</f>
        <v>飲食店営業</v>
      </c>
      <c r="E267" s="2" t="str">
        <f>"R01.05.23"</f>
        <v>R01.05.23</v>
      </c>
    </row>
    <row r="268" spans="1:5" x14ac:dyDescent="0.45">
      <c r="A268" s="2" t="s">
        <v>4259</v>
      </c>
      <c r="B268" s="2" t="s">
        <v>12265</v>
      </c>
      <c r="C268" s="2" t="s">
        <v>21058</v>
      </c>
      <c r="D268" s="2" t="str">
        <f>"喫茶店営業"</f>
        <v>喫茶店営業</v>
      </c>
      <c r="E268" s="2" t="str">
        <f>"R01.07.09"</f>
        <v>R01.07.09</v>
      </c>
    </row>
    <row r="269" spans="1:5" x14ac:dyDescent="0.45">
      <c r="A269" s="2" t="s">
        <v>3985</v>
      </c>
      <c r="B269" s="2" t="s">
        <v>14379</v>
      </c>
      <c r="C269" s="2" t="s">
        <v>21058</v>
      </c>
      <c r="D269" s="2" t="str">
        <f>"食品販売業（仮設営業）"</f>
        <v>食品販売業（仮設営業）</v>
      </c>
      <c r="E269" s="2" t="str">
        <f>"R01.07.16"</f>
        <v>R01.07.16</v>
      </c>
    </row>
    <row r="270" spans="1:5" x14ac:dyDescent="0.45">
      <c r="A270" s="2" t="s">
        <v>3985</v>
      </c>
      <c r="B270" s="2" t="s">
        <v>14379</v>
      </c>
      <c r="C270" s="2" t="s">
        <v>21058</v>
      </c>
      <c r="D270" s="2" t="str">
        <f>"飲食店営業"</f>
        <v>飲食店営業</v>
      </c>
      <c r="E270" s="2" t="str">
        <f>"H30.05.02"</f>
        <v>H30.05.02</v>
      </c>
    </row>
    <row r="271" spans="1:5" x14ac:dyDescent="0.45">
      <c r="A271" s="2" t="s">
        <v>3887</v>
      </c>
      <c r="B271" s="2" t="s">
        <v>14736</v>
      </c>
      <c r="C271" s="2" t="s">
        <v>21058</v>
      </c>
      <c r="D271" s="2" t="str">
        <f>"飲食店営業"</f>
        <v>飲食店営業</v>
      </c>
      <c r="E271" s="2" t="str">
        <f>"R01.07.26"</f>
        <v>R01.07.26</v>
      </c>
    </row>
    <row r="272" spans="1:5" x14ac:dyDescent="0.45">
      <c r="A272" s="2" t="s">
        <v>4196</v>
      </c>
      <c r="B272" s="2" t="s">
        <v>14637</v>
      </c>
      <c r="C272" s="2" t="s">
        <v>26318</v>
      </c>
      <c r="D272" s="2" t="str">
        <f>"食品販売業（移動販売）"</f>
        <v>食品販売業（移動販売）</v>
      </c>
      <c r="E272" s="2" t="str">
        <f>"R01.08.07"</f>
        <v>R01.08.07</v>
      </c>
    </row>
    <row r="273" spans="1:5" x14ac:dyDescent="0.45">
      <c r="A273" s="2" t="s">
        <v>3773</v>
      </c>
      <c r="B273" s="2" t="s">
        <v>14122</v>
      </c>
      <c r="C273" s="2" t="s">
        <v>26372</v>
      </c>
      <c r="D273" s="2" t="str">
        <f>"食品販売業（移動販売）"</f>
        <v>食品販売業（移動販売）</v>
      </c>
      <c r="E273" s="2" t="str">
        <f>"R01.09.02"</f>
        <v>R01.09.02</v>
      </c>
    </row>
    <row r="274" spans="1:5" x14ac:dyDescent="0.45">
      <c r="A274" s="2" t="s">
        <v>4306</v>
      </c>
      <c r="B274" s="2" t="s">
        <v>14799</v>
      </c>
      <c r="C274" s="2" t="s">
        <v>26381</v>
      </c>
      <c r="D274" s="2" t="str">
        <f>"飲食店営業"</f>
        <v>飲食店営業</v>
      </c>
      <c r="E274" s="2" t="str">
        <f>"R01.09.06"</f>
        <v>R01.09.06</v>
      </c>
    </row>
    <row r="275" spans="1:5" x14ac:dyDescent="0.45">
      <c r="A275" s="2" t="s">
        <v>4370</v>
      </c>
      <c r="B275" s="2" t="s">
        <v>14906</v>
      </c>
      <c r="C275" s="2" t="s">
        <v>26485</v>
      </c>
      <c r="D275" s="2" t="str">
        <f>"食品販売業（移動販売）"</f>
        <v>食品販売業（移動販売）</v>
      </c>
      <c r="E275" s="2" t="str">
        <f>"R01.12.18"</f>
        <v>R01.12.18</v>
      </c>
    </row>
    <row r="276" spans="1:5" x14ac:dyDescent="0.45">
      <c r="A276" s="2" t="s">
        <v>4370</v>
      </c>
      <c r="B276" s="2" t="s">
        <v>14906</v>
      </c>
      <c r="C276" s="2" t="s">
        <v>26490</v>
      </c>
      <c r="D276" s="2" t="str">
        <f>"食品販売業（移動販売）"</f>
        <v>食品販売業（移動販売）</v>
      </c>
      <c r="E276" s="2" t="str">
        <f>"R02.01.06"</f>
        <v>R02.01.06</v>
      </c>
    </row>
    <row r="277" spans="1:5" x14ac:dyDescent="0.45">
      <c r="A277" s="2" t="s">
        <v>4390</v>
      </c>
      <c r="B277" s="2" t="s">
        <v>14914</v>
      </c>
      <c r="C277" s="2" t="s">
        <v>21058</v>
      </c>
      <c r="D277" s="2" t="str">
        <f>"食品販売業（仮設営業）"</f>
        <v>食品販売業（仮設営業）</v>
      </c>
      <c r="E277" s="2" t="str">
        <f>"R02.01.17"</f>
        <v>R02.01.17</v>
      </c>
    </row>
    <row r="278" spans="1:5" x14ac:dyDescent="0.45">
      <c r="A278" s="2" t="s">
        <v>3733</v>
      </c>
      <c r="B278" s="2" t="s">
        <v>14923</v>
      </c>
      <c r="C278" s="2" t="s">
        <v>21058</v>
      </c>
      <c r="D278" s="2" t="str">
        <f>"食品販売業（仮設営業）"</f>
        <v>食品販売業（仮設営業）</v>
      </c>
      <c r="E278" s="2" t="str">
        <f>"R02.02.03"</f>
        <v>R02.02.03</v>
      </c>
    </row>
    <row r="279" spans="1:5" x14ac:dyDescent="0.45">
      <c r="A279" s="2" t="s">
        <v>3733</v>
      </c>
      <c r="B279" s="2" t="s">
        <v>14923</v>
      </c>
      <c r="C279" s="2" t="s">
        <v>25919</v>
      </c>
      <c r="D279" s="2" t="str">
        <f>"食品販売業（仮設営業）"</f>
        <v>食品販売業（仮設営業）</v>
      </c>
      <c r="E279" s="2" t="str">
        <f>"R02.02.03"</f>
        <v>R02.02.03</v>
      </c>
    </row>
    <row r="280" spans="1:5" x14ac:dyDescent="0.45">
      <c r="A280" s="2" t="s">
        <v>3887</v>
      </c>
      <c r="B280" s="2" t="s">
        <v>14736</v>
      </c>
      <c r="C280" s="2" t="s">
        <v>26500</v>
      </c>
      <c r="D280" s="2" t="str">
        <f>"飲食店営業"</f>
        <v>飲食店営業</v>
      </c>
      <c r="E280" s="2" t="str">
        <f>"R02.02.07"</f>
        <v>R02.02.07</v>
      </c>
    </row>
    <row r="281" spans="1:5" x14ac:dyDescent="0.45">
      <c r="A281" s="2" t="s">
        <v>4324</v>
      </c>
      <c r="B281" s="2" t="s">
        <v>14925</v>
      </c>
      <c r="C281" s="2" t="s">
        <v>21058</v>
      </c>
      <c r="D281" s="2" t="str">
        <f>"飲食店営業"</f>
        <v>飲食店営業</v>
      </c>
      <c r="E281" s="2" t="str">
        <f>"H30.01.30"</f>
        <v>H30.01.30</v>
      </c>
    </row>
    <row r="282" spans="1:5" x14ac:dyDescent="0.45">
      <c r="A282" s="2" t="s">
        <v>4370</v>
      </c>
      <c r="B282" s="2" t="s">
        <v>14906</v>
      </c>
      <c r="C282" s="2" t="s">
        <v>26590</v>
      </c>
      <c r="D282" s="2" t="str">
        <f>"食品販売業（移動販売）"</f>
        <v>食品販売業（移動販売）</v>
      </c>
      <c r="E282" s="2" t="str">
        <f>"R02.04.23"</f>
        <v>R02.04.23</v>
      </c>
    </row>
    <row r="283" spans="1:5" x14ac:dyDescent="0.45">
      <c r="A283" s="2" t="s">
        <v>4463</v>
      </c>
      <c r="B283" s="2" t="s">
        <v>15020</v>
      </c>
      <c r="C283" s="2" t="s">
        <v>26593</v>
      </c>
      <c r="D283" s="2" t="str">
        <f>"魚介類販売業"</f>
        <v>魚介類販売業</v>
      </c>
      <c r="E283" s="2" t="str">
        <f>"R02.04.30"</f>
        <v>R02.04.30</v>
      </c>
    </row>
    <row r="284" spans="1:5" x14ac:dyDescent="0.45">
      <c r="A284" s="2" t="s">
        <v>4463</v>
      </c>
      <c r="B284" s="2" t="s">
        <v>15020</v>
      </c>
      <c r="C284" s="2" t="s">
        <v>26593</v>
      </c>
      <c r="D284" s="2" t="str">
        <f>"食肉販売業"</f>
        <v>食肉販売業</v>
      </c>
      <c r="E284" s="2" t="str">
        <f>"R02.04.30"</f>
        <v>R02.04.30</v>
      </c>
    </row>
    <row r="285" spans="1:5" x14ac:dyDescent="0.45">
      <c r="A285" s="2" t="s">
        <v>4463</v>
      </c>
      <c r="B285" s="2" t="s">
        <v>15020</v>
      </c>
      <c r="C285" s="2" t="s">
        <v>26593</v>
      </c>
      <c r="D285" s="2" t="str">
        <f>"乳類販売業"</f>
        <v>乳類販売業</v>
      </c>
      <c r="E285" s="2" t="str">
        <f>"R02.04.30"</f>
        <v>R02.04.30</v>
      </c>
    </row>
    <row r="286" spans="1:5" x14ac:dyDescent="0.45">
      <c r="A286" s="2" t="s">
        <v>4463</v>
      </c>
      <c r="B286" s="2" t="s">
        <v>15020</v>
      </c>
      <c r="C286" s="2" t="s">
        <v>26593</v>
      </c>
      <c r="D286" s="2" t="str">
        <f>"食品販売業（移動販売）"</f>
        <v>食品販売業（移動販売）</v>
      </c>
      <c r="E286" s="2" t="str">
        <f>"R02.04.30"</f>
        <v>R02.04.30</v>
      </c>
    </row>
    <row r="287" spans="1:5" x14ac:dyDescent="0.45">
      <c r="A287" s="2" t="s">
        <v>4464</v>
      </c>
      <c r="B287" s="2" t="s">
        <v>15021</v>
      </c>
      <c r="C287" s="2" t="s">
        <v>26594</v>
      </c>
      <c r="D287" s="2" t="str">
        <f>"食品販売業（移動販売）"</f>
        <v>食品販売業（移動販売）</v>
      </c>
      <c r="E287" s="2" t="str">
        <f>"R02.04.28"</f>
        <v>R02.04.28</v>
      </c>
    </row>
    <row r="288" spans="1:5" x14ac:dyDescent="0.45">
      <c r="A288" s="2" t="s">
        <v>4500</v>
      </c>
      <c r="B288" s="2" t="s">
        <v>15063</v>
      </c>
      <c r="C288" s="2" t="s">
        <v>26637</v>
      </c>
      <c r="D288" s="2" t="str">
        <f>"食品販売業（移動販売）"</f>
        <v>食品販売業（移動販売）</v>
      </c>
      <c r="E288" s="2" t="str">
        <f>"R02.05.21"</f>
        <v>R02.05.21</v>
      </c>
    </row>
    <row r="289" spans="1:5" x14ac:dyDescent="0.45">
      <c r="A289" s="2" t="s">
        <v>4537</v>
      </c>
      <c r="B289" s="2" t="s">
        <v>15104</v>
      </c>
      <c r="C289" s="2" t="s">
        <v>26677</v>
      </c>
      <c r="D289" s="2" t="str">
        <f>"食品販売業（移動販売）"</f>
        <v>食品販売業（移動販売）</v>
      </c>
      <c r="E289" s="2" t="str">
        <f>"R02.05.29"</f>
        <v>R02.05.29</v>
      </c>
    </row>
    <row r="290" spans="1:5" x14ac:dyDescent="0.45">
      <c r="A290" s="2" t="s">
        <v>4562</v>
      </c>
      <c r="B290" s="2" t="s">
        <v>15140</v>
      </c>
      <c r="C290" s="2" t="s">
        <v>21058</v>
      </c>
      <c r="D290" s="2" t="str">
        <f>"飲食店営業"</f>
        <v>飲食店営業</v>
      </c>
      <c r="E290" s="2" t="str">
        <f>"R02.02.25"</f>
        <v>R02.02.25</v>
      </c>
    </row>
    <row r="291" spans="1:5" x14ac:dyDescent="0.45">
      <c r="A291" s="2" t="s">
        <v>4583</v>
      </c>
      <c r="B291" s="2" t="s">
        <v>15181</v>
      </c>
      <c r="C291" s="2" t="s">
        <v>26751</v>
      </c>
      <c r="D291" s="2" t="str">
        <f>"食品販売業（移動販売）"</f>
        <v>食品販売業（移動販売）</v>
      </c>
      <c r="E291" s="2" t="str">
        <f>"H31.03.06"</f>
        <v>H31.03.06</v>
      </c>
    </row>
    <row r="292" spans="1:5" x14ac:dyDescent="0.45">
      <c r="A292" s="2" t="s">
        <v>4583</v>
      </c>
      <c r="B292" s="2" t="s">
        <v>15181</v>
      </c>
      <c r="C292" s="2" t="s">
        <v>26751</v>
      </c>
      <c r="D292" s="2" t="str">
        <f>"乳類販売業"</f>
        <v>乳類販売業</v>
      </c>
      <c r="E292" s="2" t="str">
        <f>"H31.03.06"</f>
        <v>H31.03.06</v>
      </c>
    </row>
    <row r="293" spans="1:5" x14ac:dyDescent="0.45">
      <c r="A293" s="2" t="s">
        <v>4583</v>
      </c>
      <c r="B293" s="2" t="s">
        <v>15181</v>
      </c>
      <c r="C293" s="2" t="s">
        <v>26751</v>
      </c>
      <c r="D293" s="2" t="str">
        <f>"魚介類販売業"</f>
        <v>魚介類販売業</v>
      </c>
      <c r="E293" s="2" t="str">
        <f>"H31.03.06"</f>
        <v>H31.03.06</v>
      </c>
    </row>
    <row r="294" spans="1:5" x14ac:dyDescent="0.45">
      <c r="A294" s="2" t="s">
        <v>4583</v>
      </c>
      <c r="B294" s="2" t="s">
        <v>15181</v>
      </c>
      <c r="C294" s="2" t="s">
        <v>26751</v>
      </c>
      <c r="D294" s="2" t="str">
        <f>"食肉販売業"</f>
        <v>食肉販売業</v>
      </c>
      <c r="E294" s="2" t="str">
        <f>"H31.03.06"</f>
        <v>H31.03.06</v>
      </c>
    </row>
    <row r="295" spans="1:5" x14ac:dyDescent="0.45">
      <c r="A295" s="2" t="s">
        <v>4593</v>
      </c>
      <c r="B295" s="2" t="s">
        <v>15193</v>
      </c>
      <c r="C295" s="2" t="s">
        <v>21058</v>
      </c>
      <c r="D295" s="2" t="str">
        <f>"飲食店営業"</f>
        <v>飲食店営業</v>
      </c>
      <c r="E295" s="2" t="str">
        <f>"R02.08.28"</f>
        <v>R02.08.28</v>
      </c>
    </row>
    <row r="296" spans="1:5" x14ac:dyDescent="0.45">
      <c r="A296" s="2" t="s">
        <v>4594</v>
      </c>
      <c r="B296" s="2" t="s">
        <v>15194</v>
      </c>
      <c r="C296" s="2" t="s">
        <v>21058</v>
      </c>
      <c r="D296" s="2" t="str">
        <f>"飲食店営業"</f>
        <v>飲食店営業</v>
      </c>
      <c r="E296" s="2" t="str">
        <f>"R02.08.28"</f>
        <v>R02.08.28</v>
      </c>
    </row>
    <row r="297" spans="1:5" x14ac:dyDescent="0.45">
      <c r="A297" s="2" t="s">
        <v>4594</v>
      </c>
      <c r="B297" s="2" t="s">
        <v>15194</v>
      </c>
      <c r="C297" s="2" t="s">
        <v>21058</v>
      </c>
      <c r="D297" s="2" t="str">
        <f>"食品販売業（仮設営業）"</f>
        <v>食品販売業（仮設営業）</v>
      </c>
      <c r="E297" s="2" t="str">
        <f>"R02.08.28"</f>
        <v>R02.08.28</v>
      </c>
    </row>
    <row r="298" spans="1:5" x14ac:dyDescent="0.45">
      <c r="A298" s="2" t="s">
        <v>4643</v>
      </c>
      <c r="B298" s="2" t="s">
        <v>15257</v>
      </c>
      <c r="C298" s="2" t="s">
        <v>21058</v>
      </c>
      <c r="D298" s="2" t="str">
        <f>"飲食店営業"</f>
        <v>飲食店営業</v>
      </c>
      <c r="E298" s="2" t="str">
        <f>"R02.10.01"</f>
        <v>R02.10.01</v>
      </c>
    </row>
    <row r="299" spans="1:5" x14ac:dyDescent="0.45">
      <c r="A299" s="2" t="s">
        <v>4707</v>
      </c>
      <c r="B299" s="2" t="s">
        <v>15345</v>
      </c>
      <c r="C299" s="2" t="s">
        <v>21058</v>
      </c>
      <c r="D299" s="2" t="str">
        <f>"飲食店営業"</f>
        <v>飲食店営業</v>
      </c>
      <c r="E299" s="2" t="str">
        <f>"R02.12.15"</f>
        <v>R02.12.15</v>
      </c>
    </row>
    <row r="300" spans="1:5" x14ac:dyDescent="0.45">
      <c r="A300" s="2" t="s">
        <v>4708</v>
      </c>
      <c r="B300" s="2" t="s">
        <v>15345</v>
      </c>
      <c r="C300" s="2" t="s">
        <v>21058</v>
      </c>
      <c r="D300" s="2" t="str">
        <f>"飲食店営業"</f>
        <v>飲食店営業</v>
      </c>
      <c r="E300" s="2" t="str">
        <f>"R02.12.15"</f>
        <v>R02.12.15</v>
      </c>
    </row>
    <row r="301" spans="1:5" x14ac:dyDescent="0.45">
      <c r="A301" s="2" t="s">
        <v>4710</v>
      </c>
      <c r="B301" s="2" t="s">
        <v>15345</v>
      </c>
      <c r="C301" s="2" t="s">
        <v>21058</v>
      </c>
      <c r="D301" s="2" t="str">
        <f>"菓子製造業"</f>
        <v>菓子製造業</v>
      </c>
      <c r="E301" s="2" t="str">
        <f>"R02.12.15"</f>
        <v>R02.12.15</v>
      </c>
    </row>
    <row r="302" spans="1:5" x14ac:dyDescent="0.45">
      <c r="A302" s="2" t="s">
        <v>4775</v>
      </c>
      <c r="B302" s="2" t="s">
        <v>15435</v>
      </c>
      <c r="C302" s="2" t="s">
        <v>26990</v>
      </c>
      <c r="D302" s="2" t="str">
        <f>"乳類販売業"</f>
        <v>乳類販売業</v>
      </c>
      <c r="E302" s="2" t="str">
        <f>"R01.05.10"</f>
        <v>R01.05.10</v>
      </c>
    </row>
    <row r="303" spans="1:5" x14ac:dyDescent="0.45">
      <c r="A303" s="2" t="s">
        <v>4775</v>
      </c>
      <c r="B303" s="2" t="s">
        <v>15435</v>
      </c>
      <c r="C303" s="2" t="s">
        <v>26990</v>
      </c>
      <c r="D303" s="2" t="str">
        <f>"食肉販売業"</f>
        <v>食肉販売業</v>
      </c>
      <c r="E303" s="2" t="str">
        <f>"R01.05.10"</f>
        <v>R01.05.10</v>
      </c>
    </row>
    <row r="304" spans="1:5" x14ac:dyDescent="0.45">
      <c r="A304" s="2" t="s">
        <v>4775</v>
      </c>
      <c r="B304" s="2" t="s">
        <v>15435</v>
      </c>
      <c r="C304" s="2" t="s">
        <v>26990</v>
      </c>
      <c r="D304" s="2" t="str">
        <f>"魚介類販売業"</f>
        <v>魚介類販売業</v>
      </c>
      <c r="E304" s="2" t="str">
        <f>"R01.05.10"</f>
        <v>R01.05.10</v>
      </c>
    </row>
    <row r="305" spans="1:5" x14ac:dyDescent="0.45">
      <c r="A305" s="2" t="s">
        <v>4775</v>
      </c>
      <c r="B305" s="2" t="s">
        <v>15435</v>
      </c>
      <c r="C305" s="2" t="s">
        <v>26990</v>
      </c>
      <c r="D305" s="2" t="str">
        <f>"食品販売業（移動販売）"</f>
        <v>食品販売業（移動販売）</v>
      </c>
      <c r="E305" s="2" t="str">
        <f>"R01.05.10"</f>
        <v>R01.05.10</v>
      </c>
    </row>
    <row r="306" spans="1:5" x14ac:dyDescent="0.45">
      <c r="A306" s="2" t="s">
        <v>4779</v>
      </c>
      <c r="B306" s="2" t="s">
        <v>15445</v>
      </c>
      <c r="C306" s="2" t="s">
        <v>26997</v>
      </c>
      <c r="D306" s="2" t="str">
        <f>"食肉販売業"</f>
        <v>食肉販売業</v>
      </c>
      <c r="E306" s="2" t="str">
        <f>"R03.03.01"</f>
        <v>R03.03.01</v>
      </c>
    </row>
    <row r="307" spans="1:5" x14ac:dyDescent="0.45">
      <c r="A307" s="2" t="s">
        <v>4779</v>
      </c>
      <c r="B307" s="2" t="s">
        <v>15445</v>
      </c>
      <c r="C307" s="2" t="s">
        <v>26997</v>
      </c>
      <c r="D307" s="2" t="str">
        <f>"魚介類販売業"</f>
        <v>魚介類販売業</v>
      </c>
      <c r="E307" s="2" t="str">
        <f>"R03.03.01"</f>
        <v>R03.03.01</v>
      </c>
    </row>
    <row r="308" spans="1:5" x14ac:dyDescent="0.45">
      <c r="A308" s="2" t="s">
        <v>4779</v>
      </c>
      <c r="B308" s="2" t="s">
        <v>15445</v>
      </c>
      <c r="C308" s="2" t="s">
        <v>26998</v>
      </c>
      <c r="D308" s="2" t="str">
        <f>"食品販売業（移動販売）"</f>
        <v>食品販売業（移動販売）</v>
      </c>
      <c r="E308" s="2" t="str">
        <f>"R03.03.01"</f>
        <v>R03.03.01</v>
      </c>
    </row>
    <row r="309" spans="1:5" x14ac:dyDescent="0.45">
      <c r="A309" s="2" t="s">
        <v>4787</v>
      </c>
      <c r="B309" s="2" t="s">
        <v>14290</v>
      </c>
      <c r="C309" s="2" t="s">
        <v>21058</v>
      </c>
      <c r="D309" s="2" t="str">
        <f>"飲食店営業"</f>
        <v>飲食店営業</v>
      </c>
      <c r="E309" s="2" t="str">
        <f>"R03.03.15"</f>
        <v>R03.03.15</v>
      </c>
    </row>
    <row r="310" spans="1:5" x14ac:dyDescent="0.45">
      <c r="A310" s="2" t="s">
        <v>4555</v>
      </c>
      <c r="B310" s="2" t="s">
        <v>15503</v>
      </c>
      <c r="C310" s="2" t="s">
        <v>27059</v>
      </c>
      <c r="D310" s="2" t="str">
        <f>"飲食店営業"</f>
        <v>飲食店営業</v>
      </c>
      <c r="E310" s="2" t="str">
        <f>"R03.05.17"</f>
        <v>R03.05.17</v>
      </c>
    </row>
    <row r="311" spans="1:5" x14ac:dyDescent="0.45">
      <c r="A311" s="2" t="s">
        <v>4923</v>
      </c>
      <c r="B311" s="2" t="s">
        <v>15653</v>
      </c>
      <c r="C311" s="2" t="s">
        <v>27210</v>
      </c>
      <c r="D311" s="2" t="str">
        <f>"飲食店営業"</f>
        <v>飲食店営業</v>
      </c>
      <c r="E311" s="2" t="str">
        <f>"H30.02.19"</f>
        <v>H30.02.19</v>
      </c>
    </row>
    <row r="312" spans="1:5" x14ac:dyDescent="0.45">
      <c r="A312" s="2" t="s">
        <v>4956</v>
      </c>
      <c r="B312" s="2" t="s">
        <v>15694</v>
      </c>
      <c r="C312" s="2" t="s">
        <v>27256</v>
      </c>
      <c r="D312" s="2" t="str">
        <f>"魚介類販売業"</f>
        <v>魚介類販売業</v>
      </c>
      <c r="E312" s="2" t="str">
        <f>"H30.07.23"</f>
        <v>H30.07.23</v>
      </c>
    </row>
    <row r="313" spans="1:5" x14ac:dyDescent="0.45">
      <c r="A313" s="2" t="s">
        <v>906</v>
      </c>
      <c r="B313" s="2" t="s">
        <v>15738</v>
      </c>
      <c r="C313" s="2" t="s">
        <v>27300</v>
      </c>
      <c r="D313" s="2" t="str">
        <f>"飲食店営業"</f>
        <v>飲食店営業</v>
      </c>
      <c r="E313" s="2" t="str">
        <f>"H31.02.05"</f>
        <v>H31.02.05</v>
      </c>
    </row>
    <row r="314" spans="1:5" x14ac:dyDescent="0.45">
      <c r="A314" s="2" t="s">
        <v>4950</v>
      </c>
      <c r="B314" s="2" t="s">
        <v>15739</v>
      </c>
      <c r="C314" s="2" t="s">
        <v>21923</v>
      </c>
      <c r="D314" s="2" t="str">
        <f>"飲食店営業"</f>
        <v>飲食店営業</v>
      </c>
      <c r="E314" s="2" t="str">
        <f>"H31.02.15"</f>
        <v>H31.02.15</v>
      </c>
    </row>
    <row r="315" spans="1:5" x14ac:dyDescent="0.45">
      <c r="A315" s="2" t="s">
        <v>4950</v>
      </c>
      <c r="B315" s="2" t="s">
        <v>15739</v>
      </c>
      <c r="C315" s="2" t="s">
        <v>21923</v>
      </c>
      <c r="D315" s="2" t="str">
        <f>"食品販売業（仮設営業）"</f>
        <v>食品販売業（仮設営業）</v>
      </c>
      <c r="E315" s="2" t="str">
        <f>"H31.02.15"</f>
        <v>H31.02.15</v>
      </c>
    </row>
    <row r="316" spans="1:5" x14ac:dyDescent="0.45">
      <c r="A316" s="2" t="s">
        <v>5054</v>
      </c>
      <c r="B316" s="2" t="s">
        <v>15818</v>
      </c>
      <c r="C316" s="2" t="s">
        <v>21923</v>
      </c>
      <c r="D316" s="2" t="str">
        <f>"飲食店営業"</f>
        <v>飲食店営業</v>
      </c>
      <c r="E316" s="2" t="str">
        <f>"R01.08.27"</f>
        <v>R01.08.27</v>
      </c>
    </row>
    <row r="317" spans="1:5" x14ac:dyDescent="0.45">
      <c r="A317" s="2" t="s">
        <v>5038</v>
      </c>
      <c r="B317" s="2" t="s">
        <v>15836</v>
      </c>
      <c r="C317" s="2" t="s">
        <v>21923</v>
      </c>
      <c r="D317" s="2" t="str">
        <f>"喫茶店営業"</f>
        <v>喫茶店営業</v>
      </c>
      <c r="E317" s="2" t="str">
        <f>"H30.03.15"</f>
        <v>H30.03.15</v>
      </c>
    </row>
    <row r="318" spans="1:5" x14ac:dyDescent="0.45">
      <c r="A318" s="2" t="s">
        <v>5102</v>
      </c>
      <c r="B318" s="2" t="s">
        <v>15877</v>
      </c>
      <c r="C318" s="2" t="s">
        <v>27445</v>
      </c>
      <c r="D318" s="2" t="str">
        <f>"食品販売業（移動販売）"</f>
        <v>食品販売業（移動販売）</v>
      </c>
      <c r="E318" s="2" t="str">
        <f>"R02.02.05"</f>
        <v>R02.02.05</v>
      </c>
    </row>
    <row r="319" spans="1:5" x14ac:dyDescent="0.45">
      <c r="A319" s="2" t="s">
        <v>5107</v>
      </c>
      <c r="B319" s="2" t="s">
        <v>15882</v>
      </c>
      <c r="C319" s="2" t="s">
        <v>27449</v>
      </c>
      <c r="D319" s="2" t="str">
        <f>"飲食店営業"</f>
        <v>飲食店営業</v>
      </c>
      <c r="E319" s="2" t="str">
        <f>"R02.02.26"</f>
        <v>R02.02.26</v>
      </c>
    </row>
    <row r="320" spans="1:5" x14ac:dyDescent="0.45">
      <c r="A320" s="2" t="s">
        <v>5130</v>
      </c>
      <c r="B320" s="2" t="s">
        <v>15913</v>
      </c>
      <c r="C320" s="2" t="s">
        <v>21923</v>
      </c>
      <c r="D320" s="2" t="str">
        <f>"飲食店営業"</f>
        <v>飲食店営業</v>
      </c>
      <c r="E320" s="2" t="str">
        <f>"H30.11.20"</f>
        <v>H30.11.20</v>
      </c>
    </row>
    <row r="321" spans="1:5" x14ac:dyDescent="0.45">
      <c r="A321" s="2" t="s">
        <v>5132</v>
      </c>
      <c r="B321" s="2" t="s">
        <v>15916</v>
      </c>
      <c r="C321" s="2" t="s">
        <v>27482</v>
      </c>
      <c r="D321" s="2" t="str">
        <f>"食品販売業（移動販売）"</f>
        <v>食品販売業（移動販売）</v>
      </c>
      <c r="E321" s="2" t="str">
        <f>"R02.05.18"</f>
        <v>R02.05.18</v>
      </c>
    </row>
    <row r="322" spans="1:5" x14ac:dyDescent="0.45">
      <c r="A322" s="2" t="s">
        <v>5124</v>
      </c>
      <c r="B322" s="2" t="s">
        <v>16027</v>
      </c>
      <c r="C322" s="2" t="s">
        <v>27605</v>
      </c>
      <c r="D322" s="2" t="str">
        <f>"飲食店営業"</f>
        <v>飲食店営業</v>
      </c>
      <c r="E322" s="2" t="str">
        <f>"R03.01.25"</f>
        <v>R03.01.25</v>
      </c>
    </row>
    <row r="323" spans="1:5" x14ac:dyDescent="0.45">
      <c r="A323" s="2" t="s">
        <v>5124</v>
      </c>
      <c r="B323" s="2" t="s">
        <v>16027</v>
      </c>
      <c r="C323" s="2" t="s">
        <v>27605</v>
      </c>
      <c r="D323" s="2" t="str">
        <f>"食品販売業（移動販売）"</f>
        <v>食品販売業（移動販売）</v>
      </c>
      <c r="E323" s="2" t="str">
        <f>"R03.01.25"</f>
        <v>R03.01.25</v>
      </c>
    </row>
    <row r="324" spans="1:5" x14ac:dyDescent="0.45">
      <c r="A324" s="2" t="s">
        <v>5213</v>
      </c>
      <c r="B324" s="2" t="s">
        <v>16030</v>
      </c>
      <c r="C324" s="2" t="s">
        <v>21058</v>
      </c>
      <c r="D324" s="2" t="str">
        <f>"飲食店営業"</f>
        <v>飲食店営業</v>
      </c>
      <c r="E324" s="2" t="str">
        <f>"R03.02.10"</f>
        <v>R03.02.10</v>
      </c>
    </row>
    <row r="325" spans="1:5" x14ac:dyDescent="0.45">
      <c r="A325" s="2" t="s">
        <v>5205</v>
      </c>
      <c r="B325" s="2" t="s">
        <v>16049</v>
      </c>
      <c r="C325" s="2" t="s">
        <v>21923</v>
      </c>
      <c r="D325" s="2" t="str">
        <f>"飲食店営業"</f>
        <v>飲食店営業</v>
      </c>
      <c r="E325" s="2" t="str">
        <f>"H30.02.23"</f>
        <v>H30.02.23</v>
      </c>
    </row>
    <row r="326" spans="1:5" x14ac:dyDescent="0.45">
      <c r="A326" s="2" t="s">
        <v>5398</v>
      </c>
      <c r="B326" s="2" t="s">
        <v>16245</v>
      </c>
      <c r="C326" s="2" t="s">
        <v>22073</v>
      </c>
      <c r="D326" s="2" t="str">
        <f>"飲食店営業"</f>
        <v>飲食店営業</v>
      </c>
      <c r="E326" s="2" t="str">
        <f>"H29.12.08"</f>
        <v>H29.12.08</v>
      </c>
    </row>
    <row r="327" spans="1:5" x14ac:dyDescent="0.45">
      <c r="A327" s="2" t="s">
        <v>5409</v>
      </c>
      <c r="B327" s="2" t="s">
        <v>16254</v>
      </c>
      <c r="C327" s="2" t="s">
        <v>21923</v>
      </c>
      <c r="D327" s="2" t="str">
        <f>"食品販売業"</f>
        <v>食品販売業</v>
      </c>
      <c r="E327" s="2" t="str">
        <f>"H30.02.02"</f>
        <v>H30.02.02</v>
      </c>
    </row>
    <row r="328" spans="1:5" x14ac:dyDescent="0.45">
      <c r="A328" s="2" t="s">
        <v>5374</v>
      </c>
      <c r="B328" s="2" t="s">
        <v>16270</v>
      </c>
      <c r="C328" s="2" t="s">
        <v>21058</v>
      </c>
      <c r="D328" s="2" t="str">
        <f>"菓子製造業"</f>
        <v>菓子製造業</v>
      </c>
      <c r="E328" s="2" t="str">
        <f>"H30.02.22"</f>
        <v>H30.02.22</v>
      </c>
    </row>
    <row r="329" spans="1:5" x14ac:dyDescent="0.45">
      <c r="A329" s="2" t="s">
        <v>5393</v>
      </c>
      <c r="B329" s="2" t="s">
        <v>16236</v>
      </c>
      <c r="C329" s="2" t="s">
        <v>21923</v>
      </c>
      <c r="D329" s="2" t="str">
        <f>"飲食店営業"</f>
        <v>飲食店営業</v>
      </c>
      <c r="E329" s="2" t="str">
        <f>"H30.02.23"</f>
        <v>H30.02.23</v>
      </c>
    </row>
    <row r="330" spans="1:5" x14ac:dyDescent="0.45">
      <c r="A330" s="2" t="s">
        <v>5443</v>
      </c>
      <c r="B330" s="2" t="s">
        <v>16293</v>
      </c>
      <c r="C330" s="2" t="s">
        <v>21923</v>
      </c>
      <c r="D330" s="2" t="str">
        <f>"食品販売業（仮設営業）"</f>
        <v>食品販売業（仮設営業）</v>
      </c>
      <c r="E330" s="2" t="str">
        <f>"H30.03.02"</f>
        <v>H30.03.02</v>
      </c>
    </row>
    <row r="331" spans="1:5" x14ac:dyDescent="0.45">
      <c r="A331" s="2" t="s">
        <v>5446</v>
      </c>
      <c r="B331" s="2" t="s">
        <v>16297</v>
      </c>
      <c r="C331" s="2" t="s">
        <v>21923</v>
      </c>
      <c r="D331" s="2" t="str">
        <f>"菓子製造業"</f>
        <v>菓子製造業</v>
      </c>
      <c r="E331" s="2" t="str">
        <f>"H30.03.16"</f>
        <v>H30.03.16</v>
      </c>
    </row>
    <row r="332" spans="1:5" x14ac:dyDescent="0.45">
      <c r="A332" s="2" t="s">
        <v>5448</v>
      </c>
      <c r="B332" s="2" t="s">
        <v>16299</v>
      </c>
      <c r="C332" s="2" t="s">
        <v>21923</v>
      </c>
      <c r="D332" s="2" t="str">
        <f>"飲食店営業"</f>
        <v>飲食店営業</v>
      </c>
      <c r="E332" s="2" t="str">
        <f>"H30.03.26"</f>
        <v>H30.03.26</v>
      </c>
    </row>
    <row r="333" spans="1:5" x14ac:dyDescent="0.45">
      <c r="A333" s="2" t="s">
        <v>5472</v>
      </c>
      <c r="B333" s="2" t="s">
        <v>16328</v>
      </c>
      <c r="C333" s="2" t="s">
        <v>21923</v>
      </c>
      <c r="D333" s="2" t="str">
        <f>"飲食店営業"</f>
        <v>飲食店営業</v>
      </c>
      <c r="E333" s="2" t="str">
        <f>"H30.05.28"</f>
        <v>H30.05.28</v>
      </c>
    </row>
    <row r="334" spans="1:5" x14ac:dyDescent="0.45">
      <c r="A334" s="2" t="s">
        <v>5396</v>
      </c>
      <c r="B334" s="2" t="s">
        <v>5396</v>
      </c>
      <c r="C334" s="2" t="s">
        <v>27927</v>
      </c>
      <c r="D334" s="2" t="str">
        <f t="shared" ref="D334:D342" si="11">"食品販売業（移動販売）"</f>
        <v>食品販売業（移動販売）</v>
      </c>
      <c r="E334" s="2" t="str">
        <f>"H30.06.04"</f>
        <v>H30.06.04</v>
      </c>
    </row>
    <row r="335" spans="1:5" x14ac:dyDescent="0.45">
      <c r="A335" s="2" t="s">
        <v>5489</v>
      </c>
      <c r="B335" s="2" t="s">
        <v>16345</v>
      </c>
      <c r="C335" s="2" t="s">
        <v>27939</v>
      </c>
      <c r="D335" s="2" t="str">
        <f t="shared" si="11"/>
        <v>食品販売業（移動販売）</v>
      </c>
      <c r="E335" s="2" t="str">
        <f t="shared" ref="E335:E340" si="12">"H30.06.13"</f>
        <v>H30.06.13</v>
      </c>
    </row>
    <row r="336" spans="1:5" x14ac:dyDescent="0.45">
      <c r="A336" s="2" t="s">
        <v>5489</v>
      </c>
      <c r="B336" s="2" t="s">
        <v>16345</v>
      </c>
      <c r="C336" s="2" t="s">
        <v>27940</v>
      </c>
      <c r="D336" s="2" t="str">
        <f t="shared" si="11"/>
        <v>食品販売業（移動販売）</v>
      </c>
      <c r="E336" s="2" t="str">
        <f t="shared" si="12"/>
        <v>H30.06.13</v>
      </c>
    </row>
    <row r="337" spans="1:5" x14ac:dyDescent="0.45">
      <c r="A337" s="2" t="s">
        <v>5489</v>
      </c>
      <c r="B337" s="2" t="s">
        <v>16345</v>
      </c>
      <c r="C337" s="2" t="s">
        <v>27941</v>
      </c>
      <c r="D337" s="2" t="str">
        <f t="shared" si="11"/>
        <v>食品販売業（移動販売）</v>
      </c>
      <c r="E337" s="2" t="str">
        <f t="shared" si="12"/>
        <v>H30.06.13</v>
      </c>
    </row>
    <row r="338" spans="1:5" x14ac:dyDescent="0.45">
      <c r="A338" s="2" t="s">
        <v>5489</v>
      </c>
      <c r="B338" s="2" t="s">
        <v>16345</v>
      </c>
      <c r="C338" s="2" t="s">
        <v>27942</v>
      </c>
      <c r="D338" s="2" t="str">
        <f t="shared" si="11"/>
        <v>食品販売業（移動販売）</v>
      </c>
      <c r="E338" s="2" t="str">
        <f t="shared" si="12"/>
        <v>H30.06.13</v>
      </c>
    </row>
    <row r="339" spans="1:5" x14ac:dyDescent="0.45">
      <c r="A339" s="2" t="s">
        <v>5489</v>
      </c>
      <c r="B339" s="2" t="s">
        <v>16345</v>
      </c>
      <c r="C339" s="2" t="s">
        <v>27943</v>
      </c>
      <c r="D339" s="2" t="str">
        <f t="shared" si="11"/>
        <v>食品販売業（移動販売）</v>
      </c>
      <c r="E339" s="2" t="str">
        <f t="shared" si="12"/>
        <v>H30.06.13</v>
      </c>
    </row>
    <row r="340" spans="1:5" x14ac:dyDescent="0.45">
      <c r="A340" s="2" t="s">
        <v>5489</v>
      </c>
      <c r="B340" s="2" t="s">
        <v>16345</v>
      </c>
      <c r="C340" s="2" t="s">
        <v>27944</v>
      </c>
      <c r="D340" s="2" t="str">
        <f t="shared" si="11"/>
        <v>食品販売業（移動販売）</v>
      </c>
      <c r="E340" s="2" t="str">
        <f t="shared" si="12"/>
        <v>H30.06.13</v>
      </c>
    </row>
    <row r="341" spans="1:5" x14ac:dyDescent="0.45">
      <c r="A341" s="2" t="s">
        <v>5489</v>
      </c>
      <c r="B341" s="2" t="s">
        <v>16350</v>
      </c>
      <c r="C341" s="2" t="s">
        <v>27945</v>
      </c>
      <c r="D341" s="2" t="str">
        <f t="shared" si="11"/>
        <v>食品販売業（移動販売）</v>
      </c>
      <c r="E341" s="2" t="str">
        <f>"H30.06.14"</f>
        <v>H30.06.14</v>
      </c>
    </row>
    <row r="342" spans="1:5" x14ac:dyDescent="0.45">
      <c r="A342" s="2" t="s">
        <v>5489</v>
      </c>
      <c r="B342" s="2" t="s">
        <v>16350</v>
      </c>
      <c r="C342" s="2" t="s">
        <v>27946</v>
      </c>
      <c r="D342" s="2" t="str">
        <f t="shared" si="11"/>
        <v>食品販売業（移動販売）</v>
      </c>
      <c r="E342" s="2" t="str">
        <f>"H30.06.15"</f>
        <v>H30.06.15</v>
      </c>
    </row>
    <row r="343" spans="1:5" x14ac:dyDescent="0.45">
      <c r="A343" s="2" t="s">
        <v>5400</v>
      </c>
      <c r="B343" s="2" t="s">
        <v>16355</v>
      </c>
      <c r="C343" s="2" t="s">
        <v>22073</v>
      </c>
      <c r="D343" s="2" t="str">
        <f>"食品販売業（仮設営業）"</f>
        <v>食品販売業（仮設営業）</v>
      </c>
      <c r="E343" s="2" t="str">
        <f>"H30.07.17"</f>
        <v>H30.07.17</v>
      </c>
    </row>
    <row r="344" spans="1:5" x14ac:dyDescent="0.45">
      <c r="A344" s="2" t="s">
        <v>5454</v>
      </c>
      <c r="B344" s="2" t="s">
        <v>16361</v>
      </c>
      <c r="C344" s="2" t="s">
        <v>21923</v>
      </c>
      <c r="D344" s="2" t="str">
        <f>"飲食店営業"</f>
        <v>飲食店営業</v>
      </c>
      <c r="E344" s="2" t="str">
        <f>"H30.08.03"</f>
        <v>H30.08.03</v>
      </c>
    </row>
    <row r="345" spans="1:5" x14ac:dyDescent="0.45">
      <c r="A345" s="2" t="s">
        <v>5252</v>
      </c>
      <c r="B345" s="2" t="s">
        <v>16326</v>
      </c>
      <c r="C345" s="2" t="s">
        <v>27958</v>
      </c>
      <c r="D345" s="2" t="str">
        <f>"食品販売業（仮設営業）"</f>
        <v>食品販売業（仮設営業）</v>
      </c>
      <c r="E345" s="2" t="str">
        <f>"H30.08.21"</f>
        <v>H30.08.21</v>
      </c>
    </row>
    <row r="346" spans="1:5" x14ac:dyDescent="0.45">
      <c r="A346" s="2" t="s">
        <v>5511</v>
      </c>
      <c r="B346" s="2" t="s">
        <v>16382</v>
      </c>
      <c r="C346" s="2" t="s">
        <v>21923</v>
      </c>
      <c r="D346" s="2" t="str">
        <f>"飲食店営業"</f>
        <v>飲食店営業</v>
      </c>
      <c r="E346" s="2" t="str">
        <f>"H30.08.29"</f>
        <v>H30.08.29</v>
      </c>
    </row>
    <row r="347" spans="1:5" x14ac:dyDescent="0.45">
      <c r="A347" s="2" t="s">
        <v>5347</v>
      </c>
      <c r="B347" s="2" t="s">
        <v>16186</v>
      </c>
      <c r="C347" s="2" t="s">
        <v>27994</v>
      </c>
      <c r="D347" s="2" t="str">
        <f>"食品販売業（移動販売）"</f>
        <v>食品販売業（移動販売）</v>
      </c>
      <c r="E347" s="2" t="str">
        <f>"H30.09.04"</f>
        <v>H30.09.04</v>
      </c>
    </row>
    <row r="348" spans="1:5" x14ac:dyDescent="0.45">
      <c r="A348" s="2" t="s">
        <v>5528</v>
      </c>
      <c r="B348" s="2" t="s">
        <v>16401</v>
      </c>
      <c r="C348" s="2" t="s">
        <v>28001</v>
      </c>
      <c r="D348" s="2" t="str">
        <f>"食品販売業（移動販売）"</f>
        <v>食品販売業（移動販売）</v>
      </c>
      <c r="E348" s="2" t="str">
        <f>"H30.09.06"</f>
        <v>H30.09.06</v>
      </c>
    </row>
    <row r="349" spans="1:5" x14ac:dyDescent="0.45">
      <c r="A349" s="2" t="s">
        <v>5476</v>
      </c>
      <c r="B349" s="2" t="s">
        <v>16092</v>
      </c>
      <c r="C349" s="2" t="s">
        <v>21923</v>
      </c>
      <c r="D349" s="2" t="str">
        <f>"飲食店営業"</f>
        <v>飲食店営業</v>
      </c>
      <c r="E349" s="2" t="str">
        <f>"H30.09.14"</f>
        <v>H30.09.14</v>
      </c>
    </row>
    <row r="350" spans="1:5" x14ac:dyDescent="0.45">
      <c r="A350" s="2" t="s">
        <v>5535</v>
      </c>
      <c r="B350" s="2" t="s">
        <v>16410</v>
      </c>
      <c r="C350" s="2" t="s">
        <v>21923</v>
      </c>
      <c r="D350" s="2" t="str">
        <f>"喫茶店営業"</f>
        <v>喫茶店営業</v>
      </c>
      <c r="E350" s="2" t="str">
        <f>"H30.11.02"</f>
        <v>H30.11.02</v>
      </c>
    </row>
    <row r="351" spans="1:5" x14ac:dyDescent="0.45">
      <c r="A351" s="2" t="s">
        <v>5537</v>
      </c>
      <c r="B351" s="2" t="s">
        <v>16412</v>
      </c>
      <c r="C351" s="2" t="s">
        <v>21923</v>
      </c>
      <c r="D351" s="2" t="str">
        <f>"食品販売業（仮設営業）"</f>
        <v>食品販売業（仮設営業）</v>
      </c>
      <c r="E351" s="2" t="str">
        <f>"H30.11.07"</f>
        <v>H30.11.07</v>
      </c>
    </row>
    <row r="352" spans="1:5" x14ac:dyDescent="0.45">
      <c r="A352" s="2" t="s">
        <v>5582</v>
      </c>
      <c r="B352" s="2" t="s">
        <v>16467</v>
      </c>
      <c r="C352" s="2" t="s">
        <v>28068</v>
      </c>
      <c r="D352" s="2" t="str">
        <f>"食品販売業"</f>
        <v>食品販売業</v>
      </c>
      <c r="E352" s="2" t="str">
        <f>"H30.12.14"</f>
        <v>H30.12.14</v>
      </c>
    </row>
    <row r="353" spans="1:5" x14ac:dyDescent="0.45">
      <c r="A353" s="2" t="s">
        <v>5442</v>
      </c>
      <c r="B353" s="2" t="s">
        <v>16471</v>
      </c>
      <c r="C353" s="2" t="s">
        <v>28071</v>
      </c>
      <c r="D353" s="2" t="str">
        <f>"食品販売業"</f>
        <v>食品販売業</v>
      </c>
      <c r="E353" s="2" t="str">
        <f>"H30.12.20"</f>
        <v>H30.12.20</v>
      </c>
    </row>
    <row r="354" spans="1:5" x14ac:dyDescent="0.45">
      <c r="A354" s="2" t="s">
        <v>5259</v>
      </c>
      <c r="B354" s="2" t="s">
        <v>16479</v>
      </c>
      <c r="C354" s="2" t="s">
        <v>28081</v>
      </c>
      <c r="D354" s="2" t="str">
        <f>"食品販売業"</f>
        <v>食品販売業</v>
      </c>
      <c r="E354" s="2" t="str">
        <f>"H31.01.10"</f>
        <v>H31.01.10</v>
      </c>
    </row>
    <row r="355" spans="1:5" x14ac:dyDescent="0.45">
      <c r="A355" s="2" t="s">
        <v>5589</v>
      </c>
      <c r="B355" s="2" t="s">
        <v>16481</v>
      </c>
      <c r="C355" s="2" t="s">
        <v>22073</v>
      </c>
      <c r="D355" s="2" t="str">
        <f>"菓子製造業"</f>
        <v>菓子製造業</v>
      </c>
      <c r="E355" s="2" t="str">
        <f>"H31.01.15"</f>
        <v>H31.01.15</v>
      </c>
    </row>
    <row r="356" spans="1:5" x14ac:dyDescent="0.45">
      <c r="A356" s="2" t="s">
        <v>5573</v>
      </c>
      <c r="B356" s="2" t="s">
        <v>5573</v>
      </c>
      <c r="C356" s="2" t="s">
        <v>22073</v>
      </c>
      <c r="D356" s="2" t="str">
        <f>"飲食店営業"</f>
        <v>飲食店営業</v>
      </c>
      <c r="E356" s="2" t="str">
        <f>"H31.01.15"</f>
        <v>H31.01.15</v>
      </c>
    </row>
    <row r="357" spans="1:5" x14ac:dyDescent="0.45">
      <c r="A357" s="2" t="s">
        <v>5256</v>
      </c>
      <c r="B357" s="2" t="s">
        <v>16486</v>
      </c>
      <c r="C357" s="2" t="s">
        <v>28087</v>
      </c>
      <c r="D357" s="2" t="str">
        <f>"食品販売業"</f>
        <v>食品販売業</v>
      </c>
      <c r="E357" s="2" t="str">
        <f>"H31.02.13"</f>
        <v>H31.02.13</v>
      </c>
    </row>
    <row r="358" spans="1:5" x14ac:dyDescent="0.45">
      <c r="A358" s="2" t="s">
        <v>5273</v>
      </c>
      <c r="B358" s="2" t="s">
        <v>16535</v>
      </c>
      <c r="C358" s="2" t="s">
        <v>28139</v>
      </c>
      <c r="D358" s="2" t="str">
        <f>"食品販売業（移動販売）"</f>
        <v>食品販売業（移動販売）</v>
      </c>
      <c r="E358" s="2" t="str">
        <f>"H31.03.27"</f>
        <v>H31.03.27</v>
      </c>
    </row>
    <row r="359" spans="1:5" x14ac:dyDescent="0.45">
      <c r="A359" s="2" t="s">
        <v>5273</v>
      </c>
      <c r="B359" s="2" t="s">
        <v>16535</v>
      </c>
      <c r="C359" s="2" t="s">
        <v>28139</v>
      </c>
      <c r="D359" s="2" t="str">
        <f>"乳類販売業"</f>
        <v>乳類販売業</v>
      </c>
      <c r="E359" s="2" t="str">
        <f>"H31.03.27"</f>
        <v>H31.03.27</v>
      </c>
    </row>
    <row r="360" spans="1:5" x14ac:dyDescent="0.45">
      <c r="A360" s="2" t="s">
        <v>5273</v>
      </c>
      <c r="B360" s="2" t="s">
        <v>16535</v>
      </c>
      <c r="C360" s="2" t="s">
        <v>28139</v>
      </c>
      <c r="D360" s="2" t="str">
        <f>"食肉販売業"</f>
        <v>食肉販売業</v>
      </c>
      <c r="E360" s="2" t="str">
        <f>"H31.03.27"</f>
        <v>H31.03.27</v>
      </c>
    </row>
    <row r="361" spans="1:5" x14ac:dyDescent="0.45">
      <c r="A361" s="2" t="s">
        <v>5273</v>
      </c>
      <c r="B361" s="2" t="s">
        <v>16535</v>
      </c>
      <c r="C361" s="2" t="s">
        <v>28139</v>
      </c>
      <c r="D361" s="2" t="str">
        <f>"魚介類販売業"</f>
        <v>魚介類販売業</v>
      </c>
      <c r="E361" s="2" t="str">
        <f>"H31.03.27"</f>
        <v>H31.03.27</v>
      </c>
    </row>
    <row r="362" spans="1:5" x14ac:dyDescent="0.45">
      <c r="A362" s="2" t="s">
        <v>5647</v>
      </c>
      <c r="B362" s="2" t="s">
        <v>16545</v>
      </c>
      <c r="C362" s="2" t="s">
        <v>22073</v>
      </c>
      <c r="D362" s="2" t="str">
        <f>"飲食店営業"</f>
        <v>飲食店営業</v>
      </c>
      <c r="E362" s="2" t="str">
        <f>"H31.04.26"</f>
        <v>H31.04.26</v>
      </c>
    </row>
    <row r="363" spans="1:5" x14ac:dyDescent="0.45">
      <c r="A363" s="2" t="s">
        <v>5648</v>
      </c>
      <c r="B363" s="2" t="s">
        <v>16546</v>
      </c>
      <c r="C363" s="2" t="s">
        <v>28149</v>
      </c>
      <c r="D363" s="2" t="str">
        <f>"菓子製造業"</f>
        <v>菓子製造業</v>
      </c>
      <c r="E363" s="2" t="str">
        <f>"R01.05.10"</f>
        <v>R01.05.10</v>
      </c>
    </row>
    <row r="364" spans="1:5" x14ac:dyDescent="0.45">
      <c r="A364" s="2" t="s">
        <v>5672</v>
      </c>
      <c r="B364" s="2" t="s">
        <v>16572</v>
      </c>
      <c r="C364" s="2" t="s">
        <v>21923</v>
      </c>
      <c r="D364" s="2" t="str">
        <f>"飲食店営業"</f>
        <v>飲食店営業</v>
      </c>
      <c r="E364" s="2" t="str">
        <f>"R01.05.24"</f>
        <v>R01.05.24</v>
      </c>
    </row>
    <row r="365" spans="1:5" x14ac:dyDescent="0.45">
      <c r="A365" s="2" t="s">
        <v>5678</v>
      </c>
      <c r="B365" s="2" t="s">
        <v>16618</v>
      </c>
      <c r="C365" s="2" t="s">
        <v>22073</v>
      </c>
      <c r="D365" s="2" t="str">
        <f>"喫茶店営業"</f>
        <v>喫茶店営業</v>
      </c>
      <c r="E365" s="2" t="str">
        <f>"R01.06.19"</f>
        <v>R01.06.19</v>
      </c>
    </row>
    <row r="366" spans="1:5" x14ac:dyDescent="0.45">
      <c r="A366" s="2" t="s">
        <v>5717</v>
      </c>
      <c r="B366" s="2" t="s">
        <v>16627</v>
      </c>
      <c r="C366" s="2" t="s">
        <v>28231</v>
      </c>
      <c r="D366" s="2" t="str">
        <f>"飲食店営業"</f>
        <v>飲食店営業</v>
      </c>
      <c r="E366" s="2" t="str">
        <f>"R01.07.05"</f>
        <v>R01.07.05</v>
      </c>
    </row>
    <row r="367" spans="1:5" x14ac:dyDescent="0.45">
      <c r="A367" s="2" t="s">
        <v>5472</v>
      </c>
      <c r="B367" s="2" t="s">
        <v>16636</v>
      </c>
      <c r="C367" s="2" t="s">
        <v>21923</v>
      </c>
      <c r="D367" s="2" t="str">
        <f>"飲食店営業"</f>
        <v>飲食店営業</v>
      </c>
      <c r="E367" s="2" t="str">
        <f>"R01.08.16"</f>
        <v>R01.08.16</v>
      </c>
    </row>
    <row r="368" spans="1:5" x14ac:dyDescent="0.45">
      <c r="A368" s="2" t="s">
        <v>5742</v>
      </c>
      <c r="B368" s="2" t="s">
        <v>16656</v>
      </c>
      <c r="C368" s="2" t="s">
        <v>21923</v>
      </c>
      <c r="D368" s="2" t="str">
        <f>"飲食店営業"</f>
        <v>飲食店営業</v>
      </c>
      <c r="E368" s="2" t="str">
        <f>"R01.08.30"</f>
        <v>R01.08.30</v>
      </c>
    </row>
    <row r="369" spans="1:5" x14ac:dyDescent="0.45">
      <c r="A369" s="2" t="s">
        <v>5774</v>
      </c>
      <c r="B369" s="2" t="s">
        <v>16703</v>
      </c>
      <c r="C369" s="2" t="s">
        <v>28313</v>
      </c>
      <c r="D369" s="2" t="str">
        <f>"乳類販売業"</f>
        <v>乳類販売業</v>
      </c>
      <c r="E369" s="2" t="str">
        <f>"R01.11.15"</f>
        <v>R01.11.15</v>
      </c>
    </row>
    <row r="370" spans="1:5" x14ac:dyDescent="0.45">
      <c r="A370" s="2" t="s">
        <v>5774</v>
      </c>
      <c r="B370" s="2" t="s">
        <v>16703</v>
      </c>
      <c r="C370" s="2" t="s">
        <v>28313</v>
      </c>
      <c r="D370" s="2" t="str">
        <f>"食品販売業（移動販売）"</f>
        <v>食品販売業（移動販売）</v>
      </c>
      <c r="E370" s="2" t="str">
        <f>"R01.11.15"</f>
        <v>R01.11.15</v>
      </c>
    </row>
    <row r="371" spans="1:5" x14ac:dyDescent="0.45">
      <c r="A371" s="2" t="s">
        <v>5787</v>
      </c>
      <c r="B371" s="2" t="s">
        <v>16718</v>
      </c>
      <c r="C371" s="2" t="s">
        <v>21923</v>
      </c>
      <c r="D371" s="2" t="str">
        <f>"飲食店営業"</f>
        <v>飲食店営業</v>
      </c>
      <c r="E371" s="2" t="str">
        <f>"R01.11.21"</f>
        <v>R01.11.21</v>
      </c>
    </row>
    <row r="372" spans="1:5" x14ac:dyDescent="0.45">
      <c r="A372" s="2" t="s">
        <v>5811</v>
      </c>
      <c r="B372" s="2" t="s">
        <v>16747</v>
      </c>
      <c r="C372" s="2" t="s">
        <v>28358</v>
      </c>
      <c r="D372" s="2" t="str">
        <f>"飲食店営業"</f>
        <v>飲食店営業</v>
      </c>
      <c r="E372" s="2" t="str">
        <f>"R01.11.28"</f>
        <v>R01.11.28</v>
      </c>
    </row>
    <row r="373" spans="1:5" x14ac:dyDescent="0.45">
      <c r="A373" s="2" t="s">
        <v>5849</v>
      </c>
      <c r="B373" s="2" t="s">
        <v>16797</v>
      </c>
      <c r="C373" s="2" t="s">
        <v>21007</v>
      </c>
      <c r="D373" s="2" t="str">
        <f>"飲食店営業"</f>
        <v>飲食店営業</v>
      </c>
      <c r="E373" s="2" t="str">
        <f>"R02.02.26"</f>
        <v>R02.02.26</v>
      </c>
    </row>
    <row r="374" spans="1:5" x14ac:dyDescent="0.45">
      <c r="A374" s="2" t="s">
        <v>5545</v>
      </c>
      <c r="B374" s="2" t="s">
        <v>16425</v>
      </c>
      <c r="C374" s="2" t="s">
        <v>21007</v>
      </c>
      <c r="D374" s="2" t="str">
        <f>"食品販売業（仮設営業）"</f>
        <v>食品販売業（仮設営業）</v>
      </c>
      <c r="E374" s="2" t="str">
        <f>"R02.02.28"</f>
        <v>R02.02.28</v>
      </c>
    </row>
    <row r="375" spans="1:5" x14ac:dyDescent="0.45">
      <c r="A375" s="2" t="s">
        <v>5878</v>
      </c>
      <c r="B375" s="2" t="s">
        <v>16837</v>
      </c>
      <c r="C375" s="2" t="s">
        <v>28446</v>
      </c>
      <c r="D375" s="2" t="str">
        <f>"飲食店営業"</f>
        <v>飲食店営業</v>
      </c>
      <c r="E375" s="2" t="str">
        <f>"R02.06.01"</f>
        <v>R02.06.01</v>
      </c>
    </row>
    <row r="376" spans="1:5" x14ac:dyDescent="0.45">
      <c r="A376" s="2" t="s">
        <v>5886</v>
      </c>
      <c r="B376" s="2" t="s">
        <v>16852</v>
      </c>
      <c r="C376" s="2" t="s">
        <v>21923</v>
      </c>
      <c r="D376" s="2" t="str">
        <f>"飲食店営業"</f>
        <v>飲食店営業</v>
      </c>
      <c r="E376" s="2" t="str">
        <f>"R02.08.06"</f>
        <v>R02.08.06</v>
      </c>
    </row>
    <row r="377" spans="1:5" x14ac:dyDescent="0.45">
      <c r="A377" s="2" t="s">
        <v>5409</v>
      </c>
      <c r="B377" s="2" t="s">
        <v>16254</v>
      </c>
      <c r="C377" s="2" t="s">
        <v>28463</v>
      </c>
      <c r="D377" s="2" t="str">
        <f>"食品販売業（移動販売）"</f>
        <v>食品販売業（移動販売）</v>
      </c>
      <c r="E377" s="2" t="str">
        <f>"R02.08.13"</f>
        <v>R02.08.13</v>
      </c>
    </row>
    <row r="378" spans="1:5" x14ac:dyDescent="0.45">
      <c r="A378" s="2" t="s">
        <v>5895</v>
      </c>
      <c r="B378" s="2" t="s">
        <v>16862</v>
      </c>
      <c r="C378" s="2" t="s">
        <v>28472</v>
      </c>
      <c r="D378" s="2" t="str">
        <f>"魚介類販売業"</f>
        <v>魚介類販売業</v>
      </c>
      <c r="E378" s="2" t="str">
        <f>"R02.09.07"</f>
        <v>R02.09.07</v>
      </c>
    </row>
    <row r="379" spans="1:5" x14ac:dyDescent="0.45">
      <c r="A379" s="2" t="s">
        <v>5895</v>
      </c>
      <c r="B379" s="2" t="s">
        <v>16862</v>
      </c>
      <c r="C379" s="2" t="s">
        <v>28472</v>
      </c>
      <c r="D379" s="2" t="str">
        <f>"食肉販売業"</f>
        <v>食肉販売業</v>
      </c>
      <c r="E379" s="2" t="str">
        <f>"R02.09.07"</f>
        <v>R02.09.07</v>
      </c>
    </row>
    <row r="380" spans="1:5" x14ac:dyDescent="0.45">
      <c r="A380" s="2" t="s">
        <v>5895</v>
      </c>
      <c r="B380" s="2" t="s">
        <v>16862</v>
      </c>
      <c r="C380" s="2" t="s">
        <v>28472</v>
      </c>
      <c r="D380" s="2" t="str">
        <f>"食品販売業（移動販売）"</f>
        <v>食品販売業（移動販売）</v>
      </c>
      <c r="E380" s="2" t="str">
        <f>"R02.09.07"</f>
        <v>R02.09.07</v>
      </c>
    </row>
    <row r="381" spans="1:5" x14ac:dyDescent="0.45">
      <c r="A381" s="2" t="s">
        <v>5900</v>
      </c>
      <c r="B381" s="2" t="s">
        <v>16868</v>
      </c>
      <c r="C381" s="2" t="s">
        <v>28477</v>
      </c>
      <c r="D381" s="2" t="str">
        <f>"飲食店営業"</f>
        <v>飲食店営業</v>
      </c>
      <c r="E381" s="2" t="str">
        <f>"R02.09.16"</f>
        <v>R02.09.16</v>
      </c>
    </row>
    <row r="382" spans="1:5" x14ac:dyDescent="0.45">
      <c r="A382" s="2" t="s">
        <v>5903</v>
      </c>
      <c r="B382" s="2" t="s">
        <v>16873</v>
      </c>
      <c r="C382" s="2" t="s">
        <v>21923</v>
      </c>
      <c r="D382" s="2" t="str">
        <f>"喫茶店営業"</f>
        <v>喫茶店営業</v>
      </c>
      <c r="E382" s="2" t="str">
        <f>"R02.09.29"</f>
        <v>R02.09.29</v>
      </c>
    </row>
    <row r="383" spans="1:5" x14ac:dyDescent="0.45">
      <c r="A383" s="2" t="s">
        <v>5454</v>
      </c>
      <c r="B383" s="2" t="s">
        <v>16458</v>
      </c>
      <c r="C383" s="2" t="s">
        <v>28485</v>
      </c>
      <c r="D383" s="2" t="str">
        <f>"魚介類販売業"</f>
        <v>魚介類販売業</v>
      </c>
      <c r="E383" s="2" t="str">
        <f>"R02.10.02"</f>
        <v>R02.10.02</v>
      </c>
    </row>
    <row r="384" spans="1:5" x14ac:dyDescent="0.45">
      <c r="A384" s="2" t="s">
        <v>5454</v>
      </c>
      <c r="B384" s="2" t="s">
        <v>16458</v>
      </c>
      <c r="C384" s="2" t="s">
        <v>28485</v>
      </c>
      <c r="D384" s="2" t="str">
        <f>"食肉販売業"</f>
        <v>食肉販売業</v>
      </c>
      <c r="E384" s="2" t="str">
        <f>"R02.10.02"</f>
        <v>R02.10.02</v>
      </c>
    </row>
    <row r="385" spans="1:5" x14ac:dyDescent="0.45">
      <c r="A385" s="2" t="s">
        <v>5454</v>
      </c>
      <c r="B385" s="2" t="s">
        <v>16458</v>
      </c>
      <c r="C385" s="2" t="s">
        <v>28485</v>
      </c>
      <c r="D385" s="2" t="str">
        <f>"乳類販売業"</f>
        <v>乳類販売業</v>
      </c>
      <c r="E385" s="2" t="str">
        <f>"R02.10.02"</f>
        <v>R02.10.02</v>
      </c>
    </row>
    <row r="386" spans="1:5" x14ac:dyDescent="0.45">
      <c r="A386" s="2" t="s">
        <v>5454</v>
      </c>
      <c r="B386" s="2" t="s">
        <v>16458</v>
      </c>
      <c r="C386" s="2" t="s">
        <v>28485</v>
      </c>
      <c r="D386" s="2" t="str">
        <f>"食品販売業（移動販売）"</f>
        <v>食品販売業（移動販売）</v>
      </c>
      <c r="E386" s="2" t="str">
        <f>"R02.10.02"</f>
        <v>R02.10.02</v>
      </c>
    </row>
    <row r="387" spans="1:5" x14ac:dyDescent="0.45">
      <c r="A387" s="2" t="s">
        <v>5489</v>
      </c>
      <c r="B387" s="2" t="s">
        <v>16880</v>
      </c>
      <c r="C387" s="2" t="s">
        <v>28489</v>
      </c>
      <c r="D387" s="2" t="str">
        <f>"食品販売業（移動販売）"</f>
        <v>食品販売業（移動販売）</v>
      </c>
      <c r="E387" s="2" t="str">
        <f>"R02.10.15"</f>
        <v>R02.10.15</v>
      </c>
    </row>
    <row r="388" spans="1:5" x14ac:dyDescent="0.45">
      <c r="A388" s="2" t="s">
        <v>5908</v>
      </c>
      <c r="B388" s="2" t="s">
        <v>16881</v>
      </c>
      <c r="C388" s="2" t="s">
        <v>21923</v>
      </c>
      <c r="D388" s="2" t="str">
        <f>"菓子製造業"</f>
        <v>菓子製造業</v>
      </c>
      <c r="E388" s="2" t="str">
        <f>"R02.10.15"</f>
        <v>R02.10.15</v>
      </c>
    </row>
    <row r="389" spans="1:5" x14ac:dyDescent="0.45">
      <c r="A389" s="2" t="s">
        <v>5489</v>
      </c>
      <c r="B389" s="2" t="s">
        <v>16880</v>
      </c>
      <c r="C389" s="2" t="s">
        <v>28491</v>
      </c>
      <c r="D389" s="2" t="str">
        <f>"食品販売業（移動販売）"</f>
        <v>食品販売業（移動販売）</v>
      </c>
      <c r="E389" s="2" t="str">
        <f>"R02.10.22"</f>
        <v>R02.10.22</v>
      </c>
    </row>
    <row r="390" spans="1:5" x14ac:dyDescent="0.45">
      <c r="A390" s="2" t="s">
        <v>5931</v>
      </c>
      <c r="B390" s="2" t="s">
        <v>16910</v>
      </c>
      <c r="C390" s="2" t="s">
        <v>22073</v>
      </c>
      <c r="D390" s="2" t="str">
        <f>"飲食店営業"</f>
        <v>飲食店営業</v>
      </c>
      <c r="E390" s="2" t="str">
        <f>"R02.12.04"</f>
        <v>R02.12.04</v>
      </c>
    </row>
    <row r="391" spans="1:5" x14ac:dyDescent="0.45">
      <c r="A391" s="2" t="s">
        <v>5498</v>
      </c>
      <c r="B391" s="2" t="s">
        <v>16366</v>
      </c>
      <c r="C391" s="2" t="s">
        <v>22073</v>
      </c>
      <c r="D391" s="2" t="str">
        <f>"飲食店営業"</f>
        <v>飲食店営業</v>
      </c>
      <c r="E391" s="2" t="str">
        <f>"R02.12.07"</f>
        <v>R02.12.07</v>
      </c>
    </row>
    <row r="392" spans="1:5" x14ac:dyDescent="0.45">
      <c r="A392" s="2" t="s">
        <v>5973</v>
      </c>
      <c r="B392" s="2" t="s">
        <v>5973</v>
      </c>
      <c r="C392" s="2" t="s">
        <v>28571</v>
      </c>
      <c r="D392" s="2" t="str">
        <f>"乳類販売業"</f>
        <v>乳類販売業</v>
      </c>
      <c r="E392" s="2" t="str">
        <f>"R02.12.16"</f>
        <v>R02.12.16</v>
      </c>
    </row>
    <row r="393" spans="1:5" x14ac:dyDescent="0.45">
      <c r="A393" s="2" t="s">
        <v>5638</v>
      </c>
      <c r="B393" s="2" t="s">
        <v>16532</v>
      </c>
      <c r="C393" s="2" t="s">
        <v>28607</v>
      </c>
      <c r="D393" s="2" t="str">
        <f>"食肉販売業"</f>
        <v>食肉販売業</v>
      </c>
      <c r="E393" s="2" t="str">
        <f>"R02.12.24"</f>
        <v>R02.12.24</v>
      </c>
    </row>
    <row r="394" spans="1:5" x14ac:dyDescent="0.45">
      <c r="A394" s="2" t="s">
        <v>6040</v>
      </c>
      <c r="B394" s="2" t="s">
        <v>6040</v>
      </c>
      <c r="C394" s="2" t="s">
        <v>28664</v>
      </c>
      <c r="D394" s="2" t="str">
        <f>"飲食店営業"</f>
        <v>飲食店営業</v>
      </c>
      <c r="E394" s="2" t="str">
        <f>"R03.01.21"</f>
        <v>R03.01.21</v>
      </c>
    </row>
    <row r="395" spans="1:5" x14ac:dyDescent="0.45">
      <c r="A395" s="2" t="s">
        <v>6041</v>
      </c>
      <c r="B395" s="2" t="s">
        <v>17061</v>
      </c>
      <c r="C395" s="2" t="s">
        <v>28665</v>
      </c>
      <c r="D395" s="2" t="str">
        <f>"飲食店営業"</f>
        <v>飲食店営業</v>
      </c>
      <c r="E395" s="2" t="str">
        <f>"R03.01.26"</f>
        <v>R03.01.26</v>
      </c>
    </row>
    <row r="396" spans="1:5" x14ac:dyDescent="0.45">
      <c r="A396" s="2" t="s">
        <v>6048</v>
      </c>
      <c r="B396" s="2" t="s">
        <v>17076</v>
      </c>
      <c r="C396" s="2" t="s">
        <v>21923</v>
      </c>
      <c r="D396" s="2" t="str">
        <f>"飲食店営業"</f>
        <v>飲食店営業</v>
      </c>
      <c r="E396" s="2" t="str">
        <f>"R03.02.10"</f>
        <v>R03.02.10</v>
      </c>
    </row>
    <row r="397" spans="1:5" x14ac:dyDescent="0.45">
      <c r="A397" s="2" t="s">
        <v>5256</v>
      </c>
      <c r="B397" s="2" t="s">
        <v>17088</v>
      </c>
      <c r="C397" s="2" t="s">
        <v>28689</v>
      </c>
      <c r="D397" s="2" t="str">
        <f>"飲食店営業"</f>
        <v>飲食店営業</v>
      </c>
      <c r="E397" s="2" t="str">
        <f>"R03.02.12"</f>
        <v>R03.02.12</v>
      </c>
    </row>
    <row r="398" spans="1:5" x14ac:dyDescent="0.45">
      <c r="A398" s="2" t="s">
        <v>6060</v>
      </c>
      <c r="B398" s="2" t="s">
        <v>17090</v>
      </c>
      <c r="C398" s="2" t="s">
        <v>21923</v>
      </c>
      <c r="D398" s="2" t="str">
        <f>"飲食店営業"</f>
        <v>飲食店営業</v>
      </c>
      <c r="E398" s="2" t="str">
        <f>"R03.02.17"</f>
        <v>R03.02.17</v>
      </c>
    </row>
    <row r="399" spans="1:5" x14ac:dyDescent="0.45">
      <c r="A399" s="2" t="s">
        <v>5331</v>
      </c>
      <c r="B399" s="2" t="s">
        <v>9639</v>
      </c>
      <c r="C399" s="2" t="s">
        <v>21923</v>
      </c>
      <c r="D399" s="2" t="str">
        <f>"食品販売業（仮設営業）"</f>
        <v>食品販売業（仮設営業）</v>
      </c>
      <c r="E399" s="2" t="str">
        <f>"R03.03.05"</f>
        <v>R03.03.05</v>
      </c>
    </row>
    <row r="400" spans="1:5" x14ac:dyDescent="0.45">
      <c r="A400" s="2" t="s">
        <v>5331</v>
      </c>
      <c r="B400" s="2" t="s">
        <v>9639</v>
      </c>
      <c r="C400" s="2" t="s">
        <v>21923</v>
      </c>
      <c r="D400" s="2" t="str">
        <f>"飲食店営業"</f>
        <v>飲食店営業</v>
      </c>
      <c r="E400" s="2" t="str">
        <f>"R03.03.05"</f>
        <v>R03.03.05</v>
      </c>
    </row>
    <row r="401" spans="1:5" x14ac:dyDescent="0.45">
      <c r="A401" s="2" t="s">
        <v>6095</v>
      </c>
      <c r="B401" s="2" t="s">
        <v>17140</v>
      </c>
      <c r="C401" s="2" t="s">
        <v>28743</v>
      </c>
      <c r="D401" s="2" t="str">
        <f>"食品販売業（移動販売）"</f>
        <v>食品販売業（移動販売）</v>
      </c>
      <c r="E401" s="2" t="str">
        <f>"R01.09.02"</f>
        <v>R01.09.02</v>
      </c>
    </row>
    <row r="402" spans="1:5" x14ac:dyDescent="0.45">
      <c r="A402" s="2" t="s">
        <v>6111</v>
      </c>
      <c r="B402" s="2" t="s">
        <v>17174</v>
      </c>
      <c r="C402" s="2" t="s">
        <v>28774</v>
      </c>
      <c r="D402" s="2" t="str">
        <f>"飲食店営業"</f>
        <v>飲食店営業</v>
      </c>
      <c r="E402" s="2" t="str">
        <f>"R03.05.31"</f>
        <v>R03.05.31</v>
      </c>
    </row>
    <row r="403" spans="1:5" x14ac:dyDescent="0.45">
      <c r="A403" s="2" t="s">
        <v>6112</v>
      </c>
      <c r="B403" s="2" t="s">
        <v>17178</v>
      </c>
      <c r="C403" s="2" t="s">
        <v>28777</v>
      </c>
      <c r="D403" s="2" t="str">
        <f>"飲食店営業"</f>
        <v>飲食店営業</v>
      </c>
      <c r="E403" s="2" t="str">
        <f>"R03.06.02"</f>
        <v>R03.06.02</v>
      </c>
    </row>
    <row r="404" spans="1:5" x14ac:dyDescent="0.45">
      <c r="A404" s="2" t="s">
        <v>6254</v>
      </c>
      <c r="B404" s="2" t="s">
        <v>17347</v>
      </c>
      <c r="C404" s="2" t="s">
        <v>28955</v>
      </c>
      <c r="D404" s="2" t="str">
        <f>"乳類販売業"</f>
        <v>乳類販売業</v>
      </c>
      <c r="E404" s="2" t="str">
        <f>"H30.01.22"</f>
        <v>H30.01.22</v>
      </c>
    </row>
    <row r="405" spans="1:5" x14ac:dyDescent="0.45">
      <c r="A405" s="2" t="s">
        <v>6254</v>
      </c>
      <c r="B405" s="2" t="s">
        <v>17347</v>
      </c>
      <c r="C405" s="2" t="s">
        <v>28955</v>
      </c>
      <c r="D405" s="2" t="str">
        <f>"食肉販売業"</f>
        <v>食肉販売業</v>
      </c>
      <c r="E405" s="2" t="str">
        <f>"H30.01.22"</f>
        <v>H30.01.22</v>
      </c>
    </row>
    <row r="406" spans="1:5" x14ac:dyDescent="0.45">
      <c r="A406" s="2" t="s">
        <v>6254</v>
      </c>
      <c r="B406" s="2" t="s">
        <v>17347</v>
      </c>
      <c r="C406" s="2" t="s">
        <v>28955</v>
      </c>
      <c r="D406" s="2" t="str">
        <f>"魚介類販売業"</f>
        <v>魚介類販売業</v>
      </c>
      <c r="E406" s="2" t="str">
        <f>"H30.01.22"</f>
        <v>H30.01.22</v>
      </c>
    </row>
    <row r="407" spans="1:5" x14ac:dyDescent="0.45">
      <c r="A407" s="2" t="s">
        <v>6254</v>
      </c>
      <c r="B407" s="2" t="s">
        <v>17347</v>
      </c>
      <c r="C407" s="2" t="s">
        <v>28955</v>
      </c>
      <c r="D407" s="2" t="str">
        <f>"食品販売業（移動販売）"</f>
        <v>食品販売業（移動販売）</v>
      </c>
      <c r="E407" s="2" t="str">
        <f>"H30.01.22"</f>
        <v>H30.01.22</v>
      </c>
    </row>
    <row r="408" spans="1:5" x14ac:dyDescent="0.45">
      <c r="A408" s="2" t="s">
        <v>6256</v>
      </c>
      <c r="B408" s="2" t="s">
        <v>17349</v>
      </c>
      <c r="C408" s="2" t="s">
        <v>21923</v>
      </c>
      <c r="D408" s="2" t="str">
        <f>"食品販売業（仮設営業）"</f>
        <v>食品販売業（仮設営業）</v>
      </c>
      <c r="E408" s="2" t="str">
        <f>"H30.01.31"</f>
        <v>H30.01.31</v>
      </c>
    </row>
    <row r="409" spans="1:5" x14ac:dyDescent="0.45">
      <c r="A409" s="2" t="s">
        <v>6275</v>
      </c>
      <c r="B409" s="2" t="s">
        <v>17365</v>
      </c>
      <c r="C409" s="2" t="s">
        <v>28975</v>
      </c>
      <c r="D409" s="2" t="str">
        <f>"喫茶店営業"</f>
        <v>喫茶店営業</v>
      </c>
      <c r="E409" s="2" t="str">
        <f>"H30.02.21"</f>
        <v>H30.02.21</v>
      </c>
    </row>
    <row r="410" spans="1:5" x14ac:dyDescent="0.45">
      <c r="A410" s="2" t="s">
        <v>6277</v>
      </c>
      <c r="B410" s="2" t="s">
        <v>17367</v>
      </c>
      <c r="C410" s="2" t="s">
        <v>28977</v>
      </c>
      <c r="D410" s="2" t="str">
        <f>"菓子製造業"</f>
        <v>菓子製造業</v>
      </c>
      <c r="E410" s="2" t="str">
        <f>"H30.02.23"</f>
        <v>H30.02.23</v>
      </c>
    </row>
    <row r="411" spans="1:5" x14ac:dyDescent="0.45">
      <c r="A411" s="2" t="s">
        <v>6309</v>
      </c>
      <c r="B411" s="2" t="s">
        <v>17409</v>
      </c>
      <c r="C411" s="2" t="s">
        <v>29016</v>
      </c>
      <c r="D411" s="2" t="str">
        <f>"飲食店営業"</f>
        <v>飲食店営業</v>
      </c>
      <c r="E411" s="2" t="str">
        <f>"H30.05.21"</f>
        <v>H30.05.21</v>
      </c>
    </row>
    <row r="412" spans="1:5" x14ac:dyDescent="0.45">
      <c r="A412" s="2" t="s">
        <v>6314</v>
      </c>
      <c r="B412" s="2" t="s">
        <v>17415</v>
      </c>
      <c r="C412" s="2" t="s">
        <v>29023</v>
      </c>
      <c r="D412" s="2" t="str">
        <f>"乳類販売業"</f>
        <v>乳類販売業</v>
      </c>
      <c r="E412" s="2" t="str">
        <f>"H30.05.23"</f>
        <v>H30.05.23</v>
      </c>
    </row>
    <row r="413" spans="1:5" x14ac:dyDescent="0.45">
      <c r="A413" s="2" t="s">
        <v>6320</v>
      </c>
      <c r="B413" s="2" t="s">
        <v>17423</v>
      </c>
      <c r="C413" s="2" t="s">
        <v>29031</v>
      </c>
      <c r="D413" s="2" t="str">
        <f>"飲食店営業"</f>
        <v>飲食店営業</v>
      </c>
      <c r="E413" s="2" t="str">
        <f>"H30.05.23"</f>
        <v>H30.05.23</v>
      </c>
    </row>
    <row r="414" spans="1:5" x14ac:dyDescent="0.45">
      <c r="A414" s="2" t="s">
        <v>6360</v>
      </c>
      <c r="B414" s="2" t="s">
        <v>17492</v>
      </c>
      <c r="C414" s="2" t="s">
        <v>29090</v>
      </c>
      <c r="D414" s="2" t="str">
        <f>"喫茶店営業"</f>
        <v>喫茶店営業</v>
      </c>
      <c r="E414" s="2" t="str">
        <f>"H30.08.27"</f>
        <v>H30.08.27</v>
      </c>
    </row>
    <row r="415" spans="1:5" x14ac:dyDescent="0.45">
      <c r="A415" s="2" t="s">
        <v>4669</v>
      </c>
      <c r="B415" s="2" t="s">
        <v>17493</v>
      </c>
      <c r="C415" s="2" t="s">
        <v>29091</v>
      </c>
      <c r="D415" s="2" t="str">
        <f>"魚介類販売業"</f>
        <v>魚介類販売業</v>
      </c>
      <c r="E415" s="2" t="str">
        <f>"H30.08.27"</f>
        <v>H30.08.27</v>
      </c>
    </row>
    <row r="416" spans="1:5" x14ac:dyDescent="0.45">
      <c r="A416" s="2" t="s">
        <v>6364</v>
      </c>
      <c r="B416" s="2" t="s">
        <v>17501</v>
      </c>
      <c r="C416" s="2" t="s">
        <v>21058</v>
      </c>
      <c r="D416" s="2" t="str">
        <f>"飲食店営業"</f>
        <v>飲食店営業</v>
      </c>
      <c r="E416" s="2" t="str">
        <f>"H30.08.30"</f>
        <v>H30.08.30</v>
      </c>
    </row>
    <row r="417" spans="1:5" x14ac:dyDescent="0.45">
      <c r="A417" s="2" t="s">
        <v>6367</v>
      </c>
      <c r="B417" s="2" t="s">
        <v>17504</v>
      </c>
      <c r="C417" s="2" t="s">
        <v>21923</v>
      </c>
      <c r="D417" s="2" t="str">
        <f>"飲食店営業"</f>
        <v>飲食店営業</v>
      </c>
      <c r="E417" s="2" t="str">
        <f>"H30.08.31"</f>
        <v>H30.08.31</v>
      </c>
    </row>
    <row r="418" spans="1:5" x14ac:dyDescent="0.45">
      <c r="A418" s="2" t="s">
        <v>6374</v>
      </c>
      <c r="B418" s="2" t="s">
        <v>17511</v>
      </c>
      <c r="C418" s="2" t="s">
        <v>29106</v>
      </c>
      <c r="D418" s="2" t="str">
        <f>"菓子製造業"</f>
        <v>菓子製造業</v>
      </c>
      <c r="E418" s="2" t="str">
        <f>"H30.10.05"</f>
        <v>H30.10.05</v>
      </c>
    </row>
    <row r="419" spans="1:5" x14ac:dyDescent="0.45">
      <c r="A419" s="2" t="s">
        <v>6386</v>
      </c>
      <c r="B419" s="2" t="s">
        <v>17531</v>
      </c>
      <c r="C419" s="2" t="s">
        <v>21923</v>
      </c>
      <c r="D419" s="2" t="str">
        <f t="shared" ref="D419:D424" si="13">"飲食店営業"</f>
        <v>飲食店営業</v>
      </c>
      <c r="E419" s="2" t="str">
        <f>"H30.11.20"</f>
        <v>H30.11.20</v>
      </c>
    </row>
    <row r="420" spans="1:5" x14ac:dyDescent="0.45">
      <c r="A420" s="2" t="s">
        <v>6436</v>
      </c>
      <c r="B420" s="2" t="s">
        <v>14927</v>
      </c>
      <c r="C420" s="2" t="s">
        <v>21923</v>
      </c>
      <c r="D420" s="2" t="str">
        <f t="shared" si="13"/>
        <v>飲食店営業</v>
      </c>
      <c r="E420" s="2" t="str">
        <f>"H30.11.27"</f>
        <v>H30.11.27</v>
      </c>
    </row>
    <row r="421" spans="1:5" x14ac:dyDescent="0.45">
      <c r="A421" s="2" t="s">
        <v>6437</v>
      </c>
      <c r="B421" s="2" t="s">
        <v>17588</v>
      </c>
      <c r="C421" s="2" t="s">
        <v>21923</v>
      </c>
      <c r="D421" s="2" t="str">
        <f t="shared" si="13"/>
        <v>飲食店営業</v>
      </c>
      <c r="E421" s="2" t="str">
        <f>"H30.11.27"</f>
        <v>H30.11.27</v>
      </c>
    </row>
    <row r="422" spans="1:5" x14ac:dyDescent="0.45">
      <c r="A422" s="2" t="s">
        <v>6441</v>
      </c>
      <c r="B422" s="2" t="s">
        <v>17595</v>
      </c>
      <c r="C422" s="2" t="s">
        <v>21923</v>
      </c>
      <c r="D422" s="2" t="str">
        <f t="shared" si="13"/>
        <v>飲食店営業</v>
      </c>
      <c r="E422" s="2" t="str">
        <f>"H30.11.28"</f>
        <v>H30.11.28</v>
      </c>
    </row>
    <row r="423" spans="1:5" x14ac:dyDescent="0.45">
      <c r="A423" s="2" t="s">
        <v>6443</v>
      </c>
      <c r="B423" s="2" t="s">
        <v>17597</v>
      </c>
      <c r="C423" s="2" t="s">
        <v>21923</v>
      </c>
      <c r="D423" s="2" t="str">
        <f t="shared" si="13"/>
        <v>飲食店営業</v>
      </c>
      <c r="E423" s="2" t="str">
        <f>"H30.11.30"</f>
        <v>H30.11.30</v>
      </c>
    </row>
    <row r="424" spans="1:5" x14ac:dyDescent="0.45">
      <c r="A424" s="2" t="s">
        <v>6450</v>
      </c>
      <c r="B424" s="2" t="s">
        <v>17609</v>
      </c>
      <c r="C424" s="2" t="s">
        <v>29198</v>
      </c>
      <c r="D424" s="2" t="str">
        <f t="shared" si="13"/>
        <v>飲食店営業</v>
      </c>
      <c r="E424" s="2" t="str">
        <f>"H31.01.17"</f>
        <v>H31.01.17</v>
      </c>
    </row>
    <row r="425" spans="1:5" x14ac:dyDescent="0.45">
      <c r="A425" s="2" t="s">
        <v>6454</v>
      </c>
      <c r="B425" s="2" t="s">
        <v>17615</v>
      </c>
      <c r="C425" s="2" t="s">
        <v>21923</v>
      </c>
      <c r="D425" s="2" t="str">
        <f>"喫茶店営業"</f>
        <v>喫茶店営業</v>
      </c>
      <c r="E425" s="2" t="str">
        <f>"H31.02.19"</f>
        <v>H31.02.19</v>
      </c>
    </row>
    <row r="426" spans="1:5" x14ac:dyDescent="0.45">
      <c r="A426" s="2" t="s">
        <v>6503</v>
      </c>
      <c r="B426" s="2" t="s">
        <v>17675</v>
      </c>
      <c r="C426" s="2" t="s">
        <v>29263</v>
      </c>
      <c r="D426" s="2" t="str">
        <f>"食品販売業"</f>
        <v>食品販売業</v>
      </c>
      <c r="E426" s="2" t="str">
        <f>"H31.02.27"</f>
        <v>H31.02.27</v>
      </c>
    </row>
    <row r="427" spans="1:5" x14ac:dyDescent="0.45">
      <c r="A427" s="2" t="s">
        <v>6516</v>
      </c>
      <c r="B427" s="2" t="s">
        <v>17691</v>
      </c>
      <c r="C427" s="2" t="s">
        <v>21058</v>
      </c>
      <c r="D427" s="2" t="str">
        <f>"飲食店営業"</f>
        <v>飲食店営業</v>
      </c>
      <c r="E427" s="2" t="str">
        <f>"H31.04.23"</f>
        <v>H31.04.23</v>
      </c>
    </row>
    <row r="428" spans="1:5" x14ac:dyDescent="0.45">
      <c r="A428" s="2" t="s">
        <v>6516</v>
      </c>
      <c r="B428" s="2" t="s">
        <v>17691</v>
      </c>
      <c r="C428" s="2" t="s">
        <v>21058</v>
      </c>
      <c r="D428" s="2" t="str">
        <f>"菓子製造業"</f>
        <v>菓子製造業</v>
      </c>
      <c r="E428" s="2" t="str">
        <f>"H31.04.23"</f>
        <v>H31.04.23</v>
      </c>
    </row>
    <row r="429" spans="1:5" x14ac:dyDescent="0.45">
      <c r="A429" s="2" t="s">
        <v>6517</v>
      </c>
      <c r="B429" s="2" t="s">
        <v>17692</v>
      </c>
      <c r="C429" s="2" t="s">
        <v>21058</v>
      </c>
      <c r="D429" s="2" t="str">
        <f>"喫茶店営業"</f>
        <v>喫茶店営業</v>
      </c>
      <c r="E429" s="2" t="str">
        <f>"H31.04.24"</f>
        <v>H31.04.24</v>
      </c>
    </row>
    <row r="430" spans="1:5" x14ac:dyDescent="0.45">
      <c r="A430" s="2" t="s">
        <v>6518</v>
      </c>
      <c r="B430" s="2" t="s">
        <v>17693</v>
      </c>
      <c r="C430" s="2" t="s">
        <v>29281</v>
      </c>
      <c r="D430" s="2" t="str">
        <f>"飲食店営業"</f>
        <v>飲食店営業</v>
      </c>
      <c r="E430" s="2" t="str">
        <f>"H31.04.26"</f>
        <v>H31.04.26</v>
      </c>
    </row>
    <row r="431" spans="1:5" x14ac:dyDescent="0.45">
      <c r="A431" s="2" t="s">
        <v>6314</v>
      </c>
      <c r="B431" s="2" t="s">
        <v>17749</v>
      </c>
      <c r="C431" s="2" t="s">
        <v>29341</v>
      </c>
      <c r="D431" s="2" t="str">
        <f>"食品販売業"</f>
        <v>食品販売業</v>
      </c>
      <c r="E431" s="2" t="str">
        <f>"R01.05.28"</f>
        <v>R01.05.28</v>
      </c>
    </row>
    <row r="432" spans="1:5" x14ac:dyDescent="0.45">
      <c r="A432" s="2" t="s">
        <v>6566</v>
      </c>
      <c r="B432" s="2" t="s">
        <v>17752</v>
      </c>
      <c r="C432" s="2" t="s">
        <v>21923</v>
      </c>
      <c r="D432" s="2" t="str">
        <f>"飲食店営業"</f>
        <v>飲食店営業</v>
      </c>
      <c r="E432" s="2" t="str">
        <f>"R01.05.28"</f>
        <v>R01.05.28</v>
      </c>
    </row>
    <row r="433" spans="1:5" x14ac:dyDescent="0.45">
      <c r="A433" s="2" t="s">
        <v>6567</v>
      </c>
      <c r="B433" s="2" t="s">
        <v>17753</v>
      </c>
      <c r="C433" s="2" t="s">
        <v>21923</v>
      </c>
      <c r="D433" s="2" t="str">
        <f>"飲食店営業"</f>
        <v>飲食店営業</v>
      </c>
      <c r="E433" s="2" t="str">
        <f>"R01.05.28"</f>
        <v>R01.05.28</v>
      </c>
    </row>
    <row r="434" spans="1:5" x14ac:dyDescent="0.45">
      <c r="A434" s="2" t="s">
        <v>6177</v>
      </c>
      <c r="B434" s="2" t="s">
        <v>17606</v>
      </c>
      <c r="C434" s="2" t="s">
        <v>21923</v>
      </c>
      <c r="D434" s="2" t="str">
        <f>"喫茶店営業"</f>
        <v>喫茶店営業</v>
      </c>
      <c r="E434" s="2" t="str">
        <f>"R01.05.30"</f>
        <v>R01.05.30</v>
      </c>
    </row>
    <row r="435" spans="1:5" x14ac:dyDescent="0.45">
      <c r="A435" s="2" t="s">
        <v>6571</v>
      </c>
      <c r="B435" s="2" t="s">
        <v>17763</v>
      </c>
      <c r="C435" s="2" t="s">
        <v>21923</v>
      </c>
      <c r="D435" s="2" t="str">
        <f t="shared" ref="D435:D441" si="14">"飲食店営業"</f>
        <v>飲食店営業</v>
      </c>
      <c r="E435" s="2" t="str">
        <f>"R01.06.13"</f>
        <v>R01.06.13</v>
      </c>
    </row>
    <row r="436" spans="1:5" x14ac:dyDescent="0.45">
      <c r="A436" s="2" t="s">
        <v>6572</v>
      </c>
      <c r="B436" s="2" t="s">
        <v>17764</v>
      </c>
      <c r="C436" s="2" t="s">
        <v>21923</v>
      </c>
      <c r="D436" s="2" t="str">
        <f t="shared" si="14"/>
        <v>飲食店営業</v>
      </c>
      <c r="E436" s="2" t="str">
        <f>"R01.06.14"</f>
        <v>R01.06.14</v>
      </c>
    </row>
    <row r="437" spans="1:5" x14ac:dyDescent="0.45">
      <c r="A437" s="2" t="s">
        <v>6544</v>
      </c>
      <c r="B437" s="2" t="s">
        <v>17726</v>
      </c>
      <c r="C437" s="2" t="s">
        <v>21058</v>
      </c>
      <c r="D437" s="2" t="str">
        <f t="shared" si="14"/>
        <v>飲食店営業</v>
      </c>
      <c r="E437" s="2" t="str">
        <f>"R01.07.16"</f>
        <v>R01.07.16</v>
      </c>
    </row>
    <row r="438" spans="1:5" x14ac:dyDescent="0.45">
      <c r="A438" s="2" t="s">
        <v>6576</v>
      </c>
      <c r="B438" s="2" t="s">
        <v>17768</v>
      </c>
      <c r="C438" s="2" t="s">
        <v>29355</v>
      </c>
      <c r="D438" s="2" t="str">
        <f t="shared" si="14"/>
        <v>飲食店営業</v>
      </c>
      <c r="E438" s="2" t="str">
        <f>"R01.07.18"</f>
        <v>R01.07.18</v>
      </c>
    </row>
    <row r="439" spans="1:5" x14ac:dyDescent="0.45">
      <c r="A439" s="2" t="s">
        <v>6591</v>
      </c>
      <c r="B439" s="2" t="s">
        <v>17804</v>
      </c>
      <c r="C439" s="2" t="s">
        <v>21923</v>
      </c>
      <c r="D439" s="2" t="str">
        <f t="shared" si="14"/>
        <v>飲食店営業</v>
      </c>
      <c r="E439" s="2" t="str">
        <f>"R01.08.22"</f>
        <v>R01.08.22</v>
      </c>
    </row>
    <row r="440" spans="1:5" x14ac:dyDescent="0.45">
      <c r="A440" s="2" t="s">
        <v>6193</v>
      </c>
      <c r="B440" s="2" t="s">
        <v>17840</v>
      </c>
      <c r="C440" s="2" t="s">
        <v>21923</v>
      </c>
      <c r="D440" s="2" t="str">
        <f t="shared" si="14"/>
        <v>飲食店営業</v>
      </c>
      <c r="E440" s="2" t="str">
        <f>"R01.09.04"</f>
        <v>R01.09.04</v>
      </c>
    </row>
    <row r="441" spans="1:5" x14ac:dyDescent="0.45">
      <c r="A441" s="2" t="s">
        <v>6630</v>
      </c>
      <c r="B441" s="2" t="s">
        <v>17853</v>
      </c>
      <c r="C441" s="2" t="s">
        <v>29438</v>
      </c>
      <c r="D441" s="2" t="str">
        <f t="shared" si="14"/>
        <v>飲食店営業</v>
      </c>
      <c r="E441" s="2" t="str">
        <f>"R01.10.04"</f>
        <v>R01.10.04</v>
      </c>
    </row>
    <row r="442" spans="1:5" x14ac:dyDescent="0.45">
      <c r="A442" s="2" t="s">
        <v>6631</v>
      </c>
      <c r="B442" s="2" t="s">
        <v>17854</v>
      </c>
      <c r="C442" s="2" t="s">
        <v>21923</v>
      </c>
      <c r="D442" s="2" t="str">
        <f>"喫茶店営業"</f>
        <v>喫茶店営業</v>
      </c>
      <c r="E442" s="2" t="str">
        <f>"R01.10.11"</f>
        <v>R01.10.11</v>
      </c>
    </row>
    <row r="443" spans="1:5" x14ac:dyDescent="0.45">
      <c r="A443" s="2" t="s">
        <v>6574</v>
      </c>
      <c r="B443" s="2" t="s">
        <v>17766</v>
      </c>
      <c r="C443" s="2" t="s">
        <v>21923</v>
      </c>
      <c r="D443" s="2" t="str">
        <f>"飲食店営業"</f>
        <v>飲食店営業</v>
      </c>
      <c r="E443" s="2" t="str">
        <f>"R01.10.24"</f>
        <v>R01.10.24</v>
      </c>
    </row>
    <row r="444" spans="1:5" x14ac:dyDescent="0.45">
      <c r="A444" s="2" t="s">
        <v>6638</v>
      </c>
      <c r="B444" s="2" t="s">
        <v>17862</v>
      </c>
      <c r="C444" s="2" t="s">
        <v>21923</v>
      </c>
      <c r="D444" s="2" t="str">
        <f>"食品販売業（仮設営業）"</f>
        <v>食品販売業（仮設営業）</v>
      </c>
      <c r="E444" s="2" t="str">
        <f>"R01.11.08"</f>
        <v>R01.11.08</v>
      </c>
    </row>
    <row r="445" spans="1:5" x14ac:dyDescent="0.45">
      <c r="A445" s="2" t="s">
        <v>6639</v>
      </c>
      <c r="B445" s="2" t="s">
        <v>17863</v>
      </c>
      <c r="C445" s="2" t="s">
        <v>29447</v>
      </c>
      <c r="D445" s="2" t="str">
        <f t="shared" ref="D445:D450" si="15">"飲食店営業"</f>
        <v>飲食店営業</v>
      </c>
      <c r="E445" s="2" t="str">
        <f>"R01.11.08"</f>
        <v>R01.11.08</v>
      </c>
    </row>
    <row r="446" spans="1:5" x14ac:dyDescent="0.45">
      <c r="A446" s="2" t="s">
        <v>6444</v>
      </c>
      <c r="B446" s="2" t="s">
        <v>17966</v>
      </c>
      <c r="C446" s="2" t="s">
        <v>21923</v>
      </c>
      <c r="D446" s="2" t="str">
        <f t="shared" si="15"/>
        <v>飲食店営業</v>
      </c>
      <c r="E446" s="2" t="str">
        <f>"R01.12.27"</f>
        <v>R01.12.27</v>
      </c>
    </row>
    <row r="447" spans="1:5" x14ac:dyDescent="0.45">
      <c r="A447" s="2" t="s">
        <v>6715</v>
      </c>
      <c r="B447" s="2" t="s">
        <v>17969</v>
      </c>
      <c r="C447" s="2" t="s">
        <v>29557</v>
      </c>
      <c r="D447" s="2" t="str">
        <f t="shared" si="15"/>
        <v>飲食店営業</v>
      </c>
      <c r="E447" s="2" t="str">
        <f>"R02.01.24"</f>
        <v>R02.01.24</v>
      </c>
    </row>
    <row r="448" spans="1:5" x14ac:dyDescent="0.45">
      <c r="A448" s="2" t="s">
        <v>6309</v>
      </c>
      <c r="B448" s="2" t="s">
        <v>17409</v>
      </c>
      <c r="C448" s="2" t="s">
        <v>29565</v>
      </c>
      <c r="D448" s="2" t="str">
        <f t="shared" si="15"/>
        <v>飲食店営業</v>
      </c>
      <c r="E448" s="2" t="str">
        <f>"R02.02.13"</f>
        <v>R02.02.13</v>
      </c>
    </row>
    <row r="449" spans="1:5" x14ac:dyDescent="0.45">
      <c r="A449" s="2" t="s">
        <v>6721</v>
      </c>
      <c r="B449" s="2" t="s">
        <v>17976</v>
      </c>
      <c r="C449" s="2" t="s">
        <v>29566</v>
      </c>
      <c r="D449" s="2" t="str">
        <f t="shared" si="15"/>
        <v>飲食店営業</v>
      </c>
      <c r="E449" s="2" t="str">
        <f>"R02.02.13"</f>
        <v>R02.02.13</v>
      </c>
    </row>
    <row r="450" spans="1:5" x14ac:dyDescent="0.45">
      <c r="A450" s="2" t="s">
        <v>6750</v>
      </c>
      <c r="B450" s="2" t="s">
        <v>18022</v>
      </c>
      <c r="C450" s="2" t="s">
        <v>21923</v>
      </c>
      <c r="D450" s="2" t="str">
        <f t="shared" si="15"/>
        <v>飲食店営業</v>
      </c>
      <c r="E450" s="2" t="str">
        <f>"R02.02.21"</f>
        <v>R02.02.21</v>
      </c>
    </row>
    <row r="451" spans="1:5" x14ac:dyDescent="0.45">
      <c r="A451" s="2" t="s">
        <v>6720</v>
      </c>
      <c r="B451" s="2" t="s">
        <v>17974</v>
      </c>
      <c r="C451" s="2" t="s">
        <v>29620</v>
      </c>
      <c r="D451" s="2" t="str">
        <f>"食品販売業（移動販売）"</f>
        <v>食品販売業（移動販売）</v>
      </c>
      <c r="E451" s="2" t="str">
        <f>"R02.02.26"</f>
        <v>R02.02.26</v>
      </c>
    </row>
    <row r="452" spans="1:5" x14ac:dyDescent="0.45">
      <c r="A452" s="2" t="s">
        <v>165</v>
      </c>
      <c r="B452" s="2" t="s">
        <v>18031</v>
      </c>
      <c r="C452" s="2" t="s">
        <v>29628</v>
      </c>
      <c r="D452" s="2" t="str">
        <f>"喫茶店営業"</f>
        <v>喫茶店営業</v>
      </c>
      <c r="E452" s="2" t="str">
        <f>"R02.03.23"</f>
        <v>R02.03.23</v>
      </c>
    </row>
    <row r="453" spans="1:5" x14ac:dyDescent="0.45">
      <c r="A453" s="2" t="s">
        <v>6761</v>
      </c>
      <c r="B453" s="2" t="s">
        <v>18036</v>
      </c>
      <c r="C453" s="2" t="s">
        <v>21923</v>
      </c>
      <c r="D453" s="2" t="str">
        <f>"飲食店営業"</f>
        <v>飲食店営業</v>
      </c>
      <c r="E453" s="2" t="str">
        <f>"R02.04.17"</f>
        <v>R02.04.17</v>
      </c>
    </row>
    <row r="454" spans="1:5" x14ac:dyDescent="0.45">
      <c r="A454" s="2" t="s">
        <v>6763</v>
      </c>
      <c r="B454" s="2" t="s">
        <v>18039</v>
      </c>
      <c r="C454" s="2" t="s">
        <v>29635</v>
      </c>
      <c r="D454" s="2" t="str">
        <f>"飲食店営業"</f>
        <v>飲食店営業</v>
      </c>
      <c r="E454" s="2" t="str">
        <f>"R02.04.20"</f>
        <v>R02.04.20</v>
      </c>
    </row>
    <row r="455" spans="1:5" x14ac:dyDescent="0.45">
      <c r="A455" s="2" t="s">
        <v>6767</v>
      </c>
      <c r="B455" s="2" t="s">
        <v>18055</v>
      </c>
      <c r="C455" s="2" t="s">
        <v>29645</v>
      </c>
      <c r="D455" s="2" t="str">
        <f>"飲食店営業"</f>
        <v>飲食店営業</v>
      </c>
      <c r="E455" s="2" t="str">
        <f>"R02.04.30"</f>
        <v>R02.04.30</v>
      </c>
    </row>
    <row r="456" spans="1:5" x14ac:dyDescent="0.45">
      <c r="A456" s="2" t="s">
        <v>6392</v>
      </c>
      <c r="B456" s="2" t="s">
        <v>18056</v>
      </c>
      <c r="C456" s="2" t="s">
        <v>21923</v>
      </c>
      <c r="D456" s="2" t="str">
        <f>"飲食店営業"</f>
        <v>飲食店営業</v>
      </c>
      <c r="E456" s="2" t="str">
        <f>"R02.04.30"</f>
        <v>R02.04.30</v>
      </c>
    </row>
    <row r="457" spans="1:5" x14ac:dyDescent="0.45">
      <c r="A457" s="2" t="s">
        <v>6314</v>
      </c>
      <c r="B457" s="2" t="s">
        <v>17749</v>
      </c>
      <c r="C457" s="2" t="s">
        <v>29341</v>
      </c>
      <c r="D457" s="2" t="str">
        <f>"乳類販売業"</f>
        <v>乳類販売業</v>
      </c>
      <c r="E457" s="2" t="str">
        <f>"R02.05.21"</f>
        <v>R02.05.21</v>
      </c>
    </row>
    <row r="458" spans="1:5" x14ac:dyDescent="0.45">
      <c r="A458" s="2" t="s">
        <v>6836</v>
      </c>
      <c r="B458" s="2" t="s">
        <v>18154</v>
      </c>
      <c r="C458" s="2" t="s">
        <v>29749</v>
      </c>
      <c r="D458" s="2" t="str">
        <f>"飲食店営業"</f>
        <v>飲食店営業</v>
      </c>
      <c r="E458" s="2" t="str">
        <f>"R02.06.03"</f>
        <v>R02.06.03</v>
      </c>
    </row>
    <row r="459" spans="1:5" x14ac:dyDescent="0.45">
      <c r="A459" s="2" t="s">
        <v>6838</v>
      </c>
      <c r="B459" s="2" t="s">
        <v>18156</v>
      </c>
      <c r="C459" s="2" t="s">
        <v>29751</v>
      </c>
      <c r="D459" s="2" t="str">
        <f>"飲食店営業"</f>
        <v>飲食店営業</v>
      </c>
      <c r="E459" s="2" t="str">
        <f>"R02.06.11"</f>
        <v>R02.06.11</v>
      </c>
    </row>
    <row r="460" spans="1:5" x14ac:dyDescent="0.45">
      <c r="A460" s="2" t="s">
        <v>6843</v>
      </c>
      <c r="B460" s="2" t="s">
        <v>18162</v>
      </c>
      <c r="C460" s="2" t="s">
        <v>29757</v>
      </c>
      <c r="D460" s="2" t="str">
        <f>"魚介類販売業"</f>
        <v>魚介類販売業</v>
      </c>
      <c r="E460" s="2" t="str">
        <f>"R02.07.01"</f>
        <v>R02.07.01</v>
      </c>
    </row>
    <row r="461" spans="1:5" x14ac:dyDescent="0.45">
      <c r="A461" s="2" t="s">
        <v>6843</v>
      </c>
      <c r="B461" s="2" t="s">
        <v>18162</v>
      </c>
      <c r="C461" s="2" t="s">
        <v>29757</v>
      </c>
      <c r="D461" s="2" t="str">
        <f>"食肉販売業"</f>
        <v>食肉販売業</v>
      </c>
      <c r="E461" s="2" t="str">
        <f>"R02.07.01"</f>
        <v>R02.07.01</v>
      </c>
    </row>
    <row r="462" spans="1:5" x14ac:dyDescent="0.45">
      <c r="A462" s="2" t="s">
        <v>6843</v>
      </c>
      <c r="B462" s="2" t="s">
        <v>18162</v>
      </c>
      <c r="C462" s="2" t="s">
        <v>29757</v>
      </c>
      <c r="D462" s="2" t="str">
        <f>"乳類販売業"</f>
        <v>乳類販売業</v>
      </c>
      <c r="E462" s="2" t="str">
        <f>"R02.07.01"</f>
        <v>R02.07.01</v>
      </c>
    </row>
    <row r="463" spans="1:5" x14ac:dyDescent="0.45">
      <c r="A463" s="2" t="s">
        <v>6843</v>
      </c>
      <c r="B463" s="2" t="s">
        <v>18162</v>
      </c>
      <c r="C463" s="2" t="s">
        <v>29757</v>
      </c>
      <c r="D463" s="2" t="str">
        <f>"食品販売業（移動販売）"</f>
        <v>食品販売業（移動販売）</v>
      </c>
      <c r="E463" s="2" t="str">
        <f>"R02.07.01"</f>
        <v>R02.07.01</v>
      </c>
    </row>
    <row r="464" spans="1:5" x14ac:dyDescent="0.45">
      <c r="A464" s="2" t="s">
        <v>6909</v>
      </c>
      <c r="B464" s="2" t="s">
        <v>18256</v>
      </c>
      <c r="C464" s="2" t="s">
        <v>29849</v>
      </c>
      <c r="D464" s="2" t="str">
        <f t="shared" ref="D464:D469" si="16">"飲食店営業"</f>
        <v>飲食店営業</v>
      </c>
      <c r="E464" s="2" t="str">
        <f>"R02.09.09"</f>
        <v>R02.09.09</v>
      </c>
    </row>
    <row r="465" spans="1:5" x14ac:dyDescent="0.45">
      <c r="A465" s="2" t="s">
        <v>6915</v>
      </c>
      <c r="B465" s="2" t="s">
        <v>18262</v>
      </c>
      <c r="C465" s="2" t="s">
        <v>29854</v>
      </c>
      <c r="D465" s="2" t="str">
        <f t="shared" si="16"/>
        <v>飲食店営業</v>
      </c>
      <c r="E465" s="2" t="str">
        <f>"R02.09.30"</f>
        <v>R02.09.30</v>
      </c>
    </row>
    <row r="466" spans="1:5" x14ac:dyDescent="0.45">
      <c r="A466" s="2" t="s">
        <v>6916</v>
      </c>
      <c r="B466" s="2" t="s">
        <v>18265</v>
      </c>
      <c r="C466" s="2" t="s">
        <v>21923</v>
      </c>
      <c r="D466" s="2" t="str">
        <f t="shared" si="16"/>
        <v>飲食店営業</v>
      </c>
      <c r="E466" s="2" t="str">
        <f>"R02.10.05"</f>
        <v>R02.10.05</v>
      </c>
    </row>
    <row r="467" spans="1:5" x14ac:dyDescent="0.45">
      <c r="A467" s="2" t="s">
        <v>6918</v>
      </c>
      <c r="B467" s="2" t="s">
        <v>18267</v>
      </c>
      <c r="C467" s="2" t="s">
        <v>29859</v>
      </c>
      <c r="D467" s="2" t="str">
        <f t="shared" si="16"/>
        <v>飲食店営業</v>
      </c>
      <c r="E467" s="2" t="str">
        <f>"R02.10.21"</f>
        <v>R02.10.21</v>
      </c>
    </row>
    <row r="468" spans="1:5" x14ac:dyDescent="0.45">
      <c r="A468" s="2" t="s">
        <v>6920</v>
      </c>
      <c r="B468" s="2" t="s">
        <v>18270</v>
      </c>
      <c r="C468" s="2" t="s">
        <v>29862</v>
      </c>
      <c r="D468" s="2" t="str">
        <f t="shared" si="16"/>
        <v>飲食店営業</v>
      </c>
      <c r="E468" s="2" t="str">
        <f>"R02.10.26"</f>
        <v>R02.10.26</v>
      </c>
    </row>
    <row r="469" spans="1:5" x14ac:dyDescent="0.45">
      <c r="A469" s="2" t="s">
        <v>6927</v>
      </c>
      <c r="B469" s="2" t="s">
        <v>18280</v>
      </c>
      <c r="C469" s="2" t="s">
        <v>29870</v>
      </c>
      <c r="D469" s="2" t="str">
        <f t="shared" si="16"/>
        <v>飲食店営業</v>
      </c>
      <c r="E469" s="2" t="str">
        <f>"R02.11.06"</f>
        <v>R02.11.06</v>
      </c>
    </row>
    <row r="470" spans="1:5" x14ac:dyDescent="0.45">
      <c r="A470" s="2" t="s">
        <v>6250</v>
      </c>
      <c r="B470" s="2" t="s">
        <v>6250</v>
      </c>
      <c r="C470" s="2" t="s">
        <v>29880</v>
      </c>
      <c r="D470" s="2" t="str">
        <f>"乳類販売業"</f>
        <v>乳類販売業</v>
      </c>
      <c r="E470" s="2" t="str">
        <f>"R02.11.17"</f>
        <v>R02.11.17</v>
      </c>
    </row>
    <row r="471" spans="1:5" x14ac:dyDescent="0.45">
      <c r="A471" s="2" t="s">
        <v>6250</v>
      </c>
      <c r="B471" s="2" t="s">
        <v>6250</v>
      </c>
      <c r="C471" s="2" t="s">
        <v>29880</v>
      </c>
      <c r="D471" s="2" t="str">
        <f>"魚介類販売業"</f>
        <v>魚介類販売業</v>
      </c>
      <c r="E471" s="2" t="str">
        <f>"R02.11.17"</f>
        <v>R02.11.17</v>
      </c>
    </row>
    <row r="472" spans="1:5" x14ac:dyDescent="0.45">
      <c r="A472" s="2" t="s">
        <v>6250</v>
      </c>
      <c r="B472" s="2" t="s">
        <v>6250</v>
      </c>
      <c r="C472" s="2" t="s">
        <v>29880</v>
      </c>
      <c r="D472" s="2" t="str">
        <f>"食肉販売業"</f>
        <v>食肉販売業</v>
      </c>
      <c r="E472" s="2" t="str">
        <f>"R02.11.17"</f>
        <v>R02.11.17</v>
      </c>
    </row>
    <row r="473" spans="1:5" x14ac:dyDescent="0.45">
      <c r="A473" s="2" t="s">
        <v>6250</v>
      </c>
      <c r="B473" s="2" t="s">
        <v>6250</v>
      </c>
      <c r="C473" s="2" t="s">
        <v>29920</v>
      </c>
      <c r="D473" s="2" t="str">
        <f>"食品販売業（移動販売）"</f>
        <v>食品販売業（移動販売）</v>
      </c>
      <c r="E473" s="2" t="str">
        <f>"R02.11.17"</f>
        <v>R02.11.17</v>
      </c>
    </row>
    <row r="474" spans="1:5" x14ac:dyDescent="0.45">
      <c r="A474" s="2" t="s">
        <v>6957</v>
      </c>
      <c r="B474" s="2" t="s">
        <v>18326</v>
      </c>
      <c r="C474" s="2" t="s">
        <v>29921</v>
      </c>
      <c r="D474" s="2" t="str">
        <f t="shared" ref="D474:D485" si="17">"飲食店営業"</f>
        <v>飲食店営業</v>
      </c>
      <c r="E474" s="2" t="str">
        <f>"R02.11.17"</f>
        <v>R02.11.17</v>
      </c>
    </row>
    <row r="475" spans="1:5" x14ac:dyDescent="0.45">
      <c r="A475" s="2" t="s">
        <v>6967</v>
      </c>
      <c r="B475" s="2" t="s">
        <v>18338</v>
      </c>
      <c r="C475" s="2" t="s">
        <v>21923</v>
      </c>
      <c r="D475" s="2" t="str">
        <f t="shared" si="17"/>
        <v>飲食店営業</v>
      </c>
      <c r="E475" s="2" t="str">
        <f>"R02.11.20"</f>
        <v>R02.11.20</v>
      </c>
    </row>
    <row r="476" spans="1:5" x14ac:dyDescent="0.45">
      <c r="A476" s="2" t="s">
        <v>6969</v>
      </c>
      <c r="B476" s="2" t="s">
        <v>18340</v>
      </c>
      <c r="C476" s="2" t="s">
        <v>29934</v>
      </c>
      <c r="D476" s="2" t="str">
        <f t="shared" si="17"/>
        <v>飲食店営業</v>
      </c>
      <c r="E476" s="2" t="str">
        <f>"R02.11.20"</f>
        <v>R02.11.20</v>
      </c>
    </row>
    <row r="477" spans="1:5" x14ac:dyDescent="0.45">
      <c r="A477" s="2" t="s">
        <v>6970</v>
      </c>
      <c r="B477" s="2" t="s">
        <v>18346</v>
      </c>
      <c r="C477" s="2" t="s">
        <v>29940</v>
      </c>
      <c r="D477" s="2" t="str">
        <f t="shared" si="17"/>
        <v>飲食店営業</v>
      </c>
      <c r="E477" s="2" t="str">
        <f>"R02.11.24"</f>
        <v>R02.11.24</v>
      </c>
    </row>
    <row r="478" spans="1:5" x14ac:dyDescent="0.45">
      <c r="A478" s="2" t="s">
        <v>6970</v>
      </c>
      <c r="B478" s="2" t="s">
        <v>18347</v>
      </c>
      <c r="C478" s="2" t="s">
        <v>29941</v>
      </c>
      <c r="D478" s="2" t="str">
        <f t="shared" si="17"/>
        <v>飲食店営業</v>
      </c>
      <c r="E478" s="2" t="str">
        <f>"R02.11.24"</f>
        <v>R02.11.24</v>
      </c>
    </row>
    <row r="479" spans="1:5" x14ac:dyDescent="0.45">
      <c r="A479" s="2" t="s">
        <v>6973</v>
      </c>
      <c r="B479" s="2" t="s">
        <v>18351</v>
      </c>
      <c r="C479" s="2" t="s">
        <v>29946</v>
      </c>
      <c r="D479" s="2" t="str">
        <f t="shared" si="17"/>
        <v>飲食店営業</v>
      </c>
      <c r="E479" s="2" t="str">
        <f>"R02.11.26"</f>
        <v>R02.11.26</v>
      </c>
    </row>
    <row r="480" spans="1:5" x14ac:dyDescent="0.45">
      <c r="A480" s="2" t="s">
        <v>6779</v>
      </c>
      <c r="B480" s="2" t="s">
        <v>18078</v>
      </c>
      <c r="C480" s="2" t="s">
        <v>29949</v>
      </c>
      <c r="D480" s="2" t="str">
        <f t="shared" si="17"/>
        <v>飲食店営業</v>
      </c>
      <c r="E480" s="2" t="str">
        <f>"R02.11.30"</f>
        <v>R02.11.30</v>
      </c>
    </row>
    <row r="481" spans="1:5" x14ac:dyDescent="0.45">
      <c r="A481" s="2" t="s">
        <v>6969</v>
      </c>
      <c r="B481" s="2" t="s">
        <v>18357</v>
      </c>
      <c r="C481" s="2" t="s">
        <v>29951</v>
      </c>
      <c r="D481" s="2" t="str">
        <f t="shared" si="17"/>
        <v>飲食店営業</v>
      </c>
      <c r="E481" s="2" t="str">
        <f>"R02.12.02"</f>
        <v>R02.12.02</v>
      </c>
    </row>
    <row r="482" spans="1:5" x14ac:dyDescent="0.45">
      <c r="A482" s="2" t="s">
        <v>6980</v>
      </c>
      <c r="B482" s="2" t="s">
        <v>16799</v>
      </c>
      <c r="C482" s="2" t="s">
        <v>21923</v>
      </c>
      <c r="D482" s="2" t="str">
        <f t="shared" si="17"/>
        <v>飲食店営業</v>
      </c>
      <c r="E482" s="2" t="str">
        <f>"R02.12.09"</f>
        <v>R02.12.09</v>
      </c>
    </row>
    <row r="483" spans="1:5" x14ac:dyDescent="0.45">
      <c r="A483" s="2" t="s">
        <v>6984</v>
      </c>
      <c r="B483" s="2" t="s">
        <v>18369</v>
      </c>
      <c r="C483" s="2" t="s">
        <v>21923</v>
      </c>
      <c r="D483" s="2" t="str">
        <f t="shared" si="17"/>
        <v>飲食店営業</v>
      </c>
      <c r="E483" s="2" t="str">
        <f>"R02.12.23"</f>
        <v>R02.12.23</v>
      </c>
    </row>
    <row r="484" spans="1:5" x14ac:dyDescent="0.45">
      <c r="A484" s="2" t="s">
        <v>6990</v>
      </c>
      <c r="B484" s="2" t="s">
        <v>18375</v>
      </c>
      <c r="C484" s="2" t="s">
        <v>29968</v>
      </c>
      <c r="D484" s="2" t="str">
        <f t="shared" si="17"/>
        <v>飲食店営業</v>
      </c>
      <c r="E484" s="2" t="str">
        <f>"R02.12.28"</f>
        <v>R02.12.28</v>
      </c>
    </row>
    <row r="485" spans="1:5" x14ac:dyDescent="0.45">
      <c r="A485" s="2" t="s">
        <v>6996</v>
      </c>
      <c r="B485" s="2" t="s">
        <v>18382</v>
      </c>
      <c r="C485" s="2" t="s">
        <v>21923</v>
      </c>
      <c r="D485" s="2" t="str">
        <f t="shared" si="17"/>
        <v>飲食店営業</v>
      </c>
      <c r="E485" s="2" t="str">
        <f>"R03.01.14"</f>
        <v>R03.01.14</v>
      </c>
    </row>
    <row r="486" spans="1:5" x14ac:dyDescent="0.45">
      <c r="A486" s="2" t="s">
        <v>6996</v>
      </c>
      <c r="B486" s="2" t="s">
        <v>18382</v>
      </c>
      <c r="C486" s="2" t="s">
        <v>21923</v>
      </c>
      <c r="D486" s="2" t="str">
        <f>"食品販売業（仮設営業）"</f>
        <v>食品販売業（仮設営業）</v>
      </c>
      <c r="E486" s="2" t="str">
        <f>"R03.01.14"</f>
        <v>R03.01.14</v>
      </c>
    </row>
    <row r="487" spans="1:5" x14ac:dyDescent="0.45">
      <c r="A487" s="2" t="s">
        <v>7001</v>
      </c>
      <c r="B487" s="2" t="s">
        <v>18386</v>
      </c>
      <c r="C487" s="2" t="s">
        <v>29980</v>
      </c>
      <c r="D487" s="2" t="str">
        <f>"飲食店営業"</f>
        <v>飲食店営業</v>
      </c>
      <c r="E487" s="2" t="str">
        <f>"R03.02.01"</f>
        <v>R03.02.01</v>
      </c>
    </row>
    <row r="488" spans="1:5" x14ac:dyDescent="0.45">
      <c r="A488" s="2" t="s">
        <v>7003</v>
      </c>
      <c r="B488" s="2" t="s">
        <v>18389</v>
      </c>
      <c r="C488" s="2" t="s">
        <v>29981</v>
      </c>
      <c r="D488" s="2" t="str">
        <f>"飲食店営業"</f>
        <v>飲食店営業</v>
      </c>
      <c r="E488" s="2" t="str">
        <f>"R03.02.02"</f>
        <v>R03.02.02</v>
      </c>
    </row>
    <row r="489" spans="1:5" x14ac:dyDescent="0.45">
      <c r="A489" s="2" t="s">
        <v>6921</v>
      </c>
      <c r="B489" s="2" t="s">
        <v>18390</v>
      </c>
      <c r="C489" s="2" t="s">
        <v>29982</v>
      </c>
      <c r="D489" s="2" t="str">
        <f>"飲食店営業"</f>
        <v>飲食店営業</v>
      </c>
      <c r="E489" s="2" t="str">
        <f>"R03.02.04"</f>
        <v>R03.02.04</v>
      </c>
    </row>
    <row r="490" spans="1:5" x14ac:dyDescent="0.45">
      <c r="A490" s="2" t="s">
        <v>6133</v>
      </c>
      <c r="B490" s="2" t="s">
        <v>17208</v>
      </c>
      <c r="C490" s="2" t="s">
        <v>29991</v>
      </c>
      <c r="D490" s="2" t="str">
        <f>"食品販売業（移動販売）"</f>
        <v>食品販売業（移動販売）</v>
      </c>
      <c r="E490" s="2" t="str">
        <f>"R03.02.08"</f>
        <v>R03.02.08</v>
      </c>
    </row>
    <row r="491" spans="1:5" x14ac:dyDescent="0.45">
      <c r="A491" s="2" t="s">
        <v>7027</v>
      </c>
      <c r="B491" s="2" t="s">
        <v>18424</v>
      </c>
      <c r="C491" s="2" t="s">
        <v>30015</v>
      </c>
      <c r="D491" s="2" t="str">
        <f>"飲食店営業"</f>
        <v>飲食店営業</v>
      </c>
      <c r="E491" s="2" t="str">
        <f>"R03.02.09"</f>
        <v>R03.02.09</v>
      </c>
    </row>
    <row r="492" spans="1:5" x14ac:dyDescent="0.45">
      <c r="A492" s="2" t="s">
        <v>7030</v>
      </c>
      <c r="B492" s="2" t="s">
        <v>18431</v>
      </c>
      <c r="C492" s="2" t="s">
        <v>21923</v>
      </c>
      <c r="D492" s="2" t="str">
        <f>"飲食店営業"</f>
        <v>飲食店営業</v>
      </c>
      <c r="E492" s="2" t="str">
        <f>"R03.02.15"</f>
        <v>R03.02.15</v>
      </c>
    </row>
    <row r="493" spans="1:5" x14ac:dyDescent="0.45">
      <c r="A493" s="2" t="s">
        <v>7035</v>
      </c>
      <c r="B493" s="2" t="s">
        <v>18437</v>
      </c>
      <c r="C493" s="2" t="s">
        <v>21923</v>
      </c>
      <c r="D493" s="2" t="str">
        <f>"喫茶店営業"</f>
        <v>喫茶店営業</v>
      </c>
      <c r="E493" s="2" t="str">
        <f>"R03.02.17"</f>
        <v>R03.02.17</v>
      </c>
    </row>
    <row r="494" spans="1:5" x14ac:dyDescent="0.45">
      <c r="A494" s="2" t="s">
        <v>7040</v>
      </c>
      <c r="B494" s="2" t="s">
        <v>18447</v>
      </c>
      <c r="C494" s="2" t="s">
        <v>21923</v>
      </c>
      <c r="D494" s="2" t="str">
        <f>"飲食店営業"</f>
        <v>飲食店営業</v>
      </c>
      <c r="E494" s="2" t="str">
        <f>"R03.02.24"</f>
        <v>R03.02.24</v>
      </c>
    </row>
    <row r="495" spans="1:5" x14ac:dyDescent="0.45">
      <c r="A495" s="2" t="s">
        <v>7043</v>
      </c>
      <c r="B495" s="2" t="s">
        <v>18452</v>
      </c>
      <c r="C495" s="2" t="s">
        <v>30032</v>
      </c>
      <c r="D495" s="2" t="str">
        <f>"飲食店営業"</f>
        <v>飲食店営業</v>
      </c>
      <c r="E495" s="2" t="str">
        <f>"R03.02.26"</f>
        <v>R03.02.26</v>
      </c>
    </row>
    <row r="496" spans="1:5" x14ac:dyDescent="0.45">
      <c r="A496" s="2" t="s">
        <v>6721</v>
      </c>
      <c r="B496" s="2" t="s">
        <v>17976</v>
      </c>
      <c r="C496" s="2" t="s">
        <v>30034</v>
      </c>
      <c r="D496" s="2" t="str">
        <f>"飲食店営業"</f>
        <v>飲食店営業</v>
      </c>
      <c r="E496" s="2" t="str">
        <f>"R03.03.08"</f>
        <v>R03.03.08</v>
      </c>
    </row>
    <row r="497" spans="1:5" x14ac:dyDescent="0.45">
      <c r="A497" s="2" t="s">
        <v>7045</v>
      </c>
      <c r="B497" s="2" t="s">
        <v>18457</v>
      </c>
      <c r="C497" s="2" t="s">
        <v>30035</v>
      </c>
      <c r="D497" s="2" t="str">
        <f>"飲食店営業"</f>
        <v>飲食店営業</v>
      </c>
      <c r="E497" s="2" t="str">
        <f>"R03.03.10"</f>
        <v>R03.03.10</v>
      </c>
    </row>
    <row r="498" spans="1:5" x14ac:dyDescent="0.45">
      <c r="A498" s="2" t="s">
        <v>7046</v>
      </c>
      <c r="B498" s="2" t="s">
        <v>18459</v>
      </c>
      <c r="C498" s="2" t="s">
        <v>30037</v>
      </c>
      <c r="D498" s="2" t="str">
        <f>"乳類販売業"</f>
        <v>乳類販売業</v>
      </c>
      <c r="E498" s="2" t="str">
        <f>"R03.03.15"</f>
        <v>R03.03.15</v>
      </c>
    </row>
    <row r="499" spans="1:5" x14ac:dyDescent="0.45">
      <c r="A499" s="2" t="s">
        <v>7046</v>
      </c>
      <c r="B499" s="2" t="s">
        <v>18459</v>
      </c>
      <c r="C499" s="2" t="s">
        <v>30037</v>
      </c>
      <c r="D499" s="2" t="str">
        <f>"食肉販売業"</f>
        <v>食肉販売業</v>
      </c>
      <c r="E499" s="2" t="str">
        <f>"R03.03.15"</f>
        <v>R03.03.15</v>
      </c>
    </row>
    <row r="500" spans="1:5" x14ac:dyDescent="0.45">
      <c r="A500" s="2" t="s">
        <v>7046</v>
      </c>
      <c r="B500" s="2" t="s">
        <v>18459</v>
      </c>
      <c r="C500" s="2" t="s">
        <v>30037</v>
      </c>
      <c r="D500" s="2" t="str">
        <f>"魚介類販売業"</f>
        <v>魚介類販売業</v>
      </c>
      <c r="E500" s="2" t="str">
        <f>"R03.03.15"</f>
        <v>R03.03.15</v>
      </c>
    </row>
    <row r="501" spans="1:5" x14ac:dyDescent="0.45">
      <c r="A501" s="2" t="s">
        <v>302</v>
      </c>
      <c r="B501" s="2" t="s">
        <v>18463</v>
      </c>
      <c r="C501" s="2" t="s">
        <v>30040</v>
      </c>
      <c r="D501" s="2" t="str">
        <f t="shared" ref="D501:D512" si="18">"飲食店営業"</f>
        <v>飲食店営業</v>
      </c>
      <c r="E501" s="2" t="str">
        <f>"R03.03.18"</f>
        <v>R03.03.18</v>
      </c>
    </row>
    <row r="502" spans="1:5" x14ac:dyDescent="0.45">
      <c r="A502" s="2" t="s">
        <v>7056</v>
      </c>
      <c r="B502" s="2" t="s">
        <v>18470</v>
      </c>
      <c r="C502" s="2" t="s">
        <v>30047</v>
      </c>
      <c r="D502" s="2" t="str">
        <f t="shared" si="18"/>
        <v>飲食店営業</v>
      </c>
      <c r="E502" s="2" t="str">
        <f>"R03.03.26"</f>
        <v>R03.03.26</v>
      </c>
    </row>
    <row r="503" spans="1:5" x14ac:dyDescent="0.45">
      <c r="A503" s="2" t="s">
        <v>7061</v>
      </c>
      <c r="B503" s="2" t="s">
        <v>18476</v>
      </c>
      <c r="C503" s="2" t="s">
        <v>21923</v>
      </c>
      <c r="D503" s="2" t="str">
        <f t="shared" si="18"/>
        <v>飲食店営業</v>
      </c>
      <c r="E503" s="2" t="str">
        <f>"R03.04.10"</f>
        <v>R03.04.10</v>
      </c>
    </row>
    <row r="504" spans="1:5" x14ac:dyDescent="0.45">
      <c r="A504" s="2" t="s">
        <v>7066</v>
      </c>
      <c r="B504" s="2" t="s">
        <v>18482</v>
      </c>
      <c r="C504" s="2" t="s">
        <v>30058</v>
      </c>
      <c r="D504" s="2" t="str">
        <f t="shared" si="18"/>
        <v>飲食店営業</v>
      </c>
      <c r="E504" s="2" t="str">
        <f>"R03.04.23"</f>
        <v>R03.04.23</v>
      </c>
    </row>
    <row r="505" spans="1:5" x14ac:dyDescent="0.45">
      <c r="A505" s="2" t="s">
        <v>7043</v>
      </c>
      <c r="B505" s="2" t="s">
        <v>18452</v>
      </c>
      <c r="C505" s="2" t="s">
        <v>21923</v>
      </c>
      <c r="D505" s="2" t="str">
        <f t="shared" si="18"/>
        <v>飲食店営業</v>
      </c>
      <c r="E505" s="2" t="str">
        <f>"R03.04.23"</f>
        <v>R03.04.23</v>
      </c>
    </row>
    <row r="506" spans="1:5" x14ac:dyDescent="0.45">
      <c r="A506" s="2" t="s">
        <v>6993</v>
      </c>
      <c r="B506" s="2" t="s">
        <v>18379</v>
      </c>
      <c r="C506" s="2" t="s">
        <v>21923</v>
      </c>
      <c r="D506" s="2" t="str">
        <f t="shared" si="18"/>
        <v>飲食店営業</v>
      </c>
      <c r="E506" s="2" t="str">
        <f>"R03.05.25"</f>
        <v>R03.05.25</v>
      </c>
    </row>
    <row r="507" spans="1:5" x14ac:dyDescent="0.45">
      <c r="A507" s="2" t="s">
        <v>7083</v>
      </c>
      <c r="B507" s="2" t="s">
        <v>18520</v>
      </c>
      <c r="C507" s="2" t="s">
        <v>30098</v>
      </c>
      <c r="D507" s="2" t="str">
        <f t="shared" si="18"/>
        <v>飲食店営業</v>
      </c>
      <c r="E507" s="2" t="str">
        <f>"R02.11.20"</f>
        <v>R02.11.20</v>
      </c>
    </row>
    <row r="508" spans="1:5" x14ac:dyDescent="0.45">
      <c r="A508" s="2" t="s">
        <v>7361</v>
      </c>
      <c r="B508" s="2" t="s">
        <v>18837</v>
      </c>
      <c r="C508" s="2" t="s">
        <v>21007</v>
      </c>
      <c r="D508" s="2" t="str">
        <f t="shared" si="18"/>
        <v>飲食店営業</v>
      </c>
      <c r="E508" s="2" t="str">
        <f>"H31.03.13"</f>
        <v>H31.03.13</v>
      </c>
    </row>
    <row r="509" spans="1:5" x14ac:dyDescent="0.45">
      <c r="A509" s="2" t="s">
        <v>7411</v>
      </c>
      <c r="B509" s="2" t="s">
        <v>18895</v>
      </c>
      <c r="C509" s="2" t="s">
        <v>21007</v>
      </c>
      <c r="D509" s="2" t="str">
        <f t="shared" si="18"/>
        <v>飲食店営業</v>
      </c>
      <c r="E509" s="2" t="str">
        <f>"R01.08.14"</f>
        <v>R01.08.14</v>
      </c>
    </row>
    <row r="510" spans="1:5" x14ac:dyDescent="0.45">
      <c r="A510" s="2" t="s">
        <v>7734</v>
      </c>
      <c r="B510" s="2" t="s">
        <v>19266</v>
      </c>
      <c r="C510" s="2" t="s">
        <v>21058</v>
      </c>
      <c r="D510" s="2" t="str">
        <f t="shared" si="18"/>
        <v>飲食店営業</v>
      </c>
      <c r="E510" s="2" t="str">
        <f>"R03.04.23"</f>
        <v>R03.04.23</v>
      </c>
    </row>
    <row r="511" spans="1:5" x14ac:dyDescent="0.45">
      <c r="A511" s="2" t="s">
        <v>7736</v>
      </c>
      <c r="B511" s="2" t="s">
        <v>19270</v>
      </c>
      <c r="C511" s="2" t="s">
        <v>21007</v>
      </c>
      <c r="D511" s="2" t="str">
        <f t="shared" si="18"/>
        <v>飲食店営業</v>
      </c>
      <c r="E511" s="2" t="str">
        <f>"R03.05.13"</f>
        <v>R03.05.13</v>
      </c>
    </row>
    <row r="512" spans="1:5" x14ac:dyDescent="0.45">
      <c r="A512" s="2" t="s">
        <v>7969</v>
      </c>
      <c r="B512" s="2" t="s">
        <v>19520</v>
      </c>
      <c r="C512" s="2" t="s">
        <v>21058</v>
      </c>
      <c r="D512" s="2" t="str">
        <f t="shared" si="18"/>
        <v>飲食店営業</v>
      </c>
      <c r="E512" s="2" t="str">
        <f>"H30.01.10"</f>
        <v>H30.01.10</v>
      </c>
    </row>
    <row r="513" spans="1:5" x14ac:dyDescent="0.45">
      <c r="A513" s="2" t="s">
        <v>7972</v>
      </c>
      <c r="B513" s="2" t="s">
        <v>19523</v>
      </c>
      <c r="C513" s="2" t="s">
        <v>31095</v>
      </c>
      <c r="D513" s="2" t="str">
        <f>"魚介類販売業"</f>
        <v>魚介類販売業</v>
      </c>
      <c r="E513" s="2" t="str">
        <f>"H30.01.22"</f>
        <v>H30.01.22</v>
      </c>
    </row>
    <row r="514" spans="1:5" x14ac:dyDescent="0.45">
      <c r="A514" s="2" t="s">
        <v>7986</v>
      </c>
      <c r="B514" s="2" t="s">
        <v>19543</v>
      </c>
      <c r="C514" s="2" t="s">
        <v>31114</v>
      </c>
      <c r="D514" s="2" t="str">
        <f>"食肉販売業"</f>
        <v>食肉販売業</v>
      </c>
      <c r="E514" s="2" t="str">
        <f>"H30.02.14"</f>
        <v>H30.02.14</v>
      </c>
    </row>
    <row r="515" spans="1:5" x14ac:dyDescent="0.45">
      <c r="A515" s="2" t="s">
        <v>7991</v>
      </c>
      <c r="B515" s="2" t="s">
        <v>19548</v>
      </c>
      <c r="C515" s="2" t="s">
        <v>31119</v>
      </c>
      <c r="D515" s="2" t="str">
        <f>"乳類販売業"</f>
        <v>乳類販売業</v>
      </c>
      <c r="E515" s="2" t="str">
        <f>"H30.02.19"</f>
        <v>H30.02.19</v>
      </c>
    </row>
    <row r="516" spans="1:5" x14ac:dyDescent="0.45">
      <c r="A516" s="2" t="s">
        <v>7991</v>
      </c>
      <c r="B516" s="2" t="s">
        <v>19548</v>
      </c>
      <c r="C516" s="2" t="s">
        <v>31119</v>
      </c>
      <c r="D516" s="2" t="str">
        <f>"食肉販売業"</f>
        <v>食肉販売業</v>
      </c>
      <c r="E516" s="2" t="str">
        <f>"H30.02.19"</f>
        <v>H30.02.19</v>
      </c>
    </row>
    <row r="517" spans="1:5" x14ac:dyDescent="0.45">
      <c r="A517" s="2" t="s">
        <v>7991</v>
      </c>
      <c r="B517" s="2" t="s">
        <v>19548</v>
      </c>
      <c r="C517" s="2" t="s">
        <v>31119</v>
      </c>
      <c r="D517" s="2" t="str">
        <f>"魚介類販売業"</f>
        <v>魚介類販売業</v>
      </c>
      <c r="E517" s="2" t="str">
        <f>"H30.02.19"</f>
        <v>H30.02.19</v>
      </c>
    </row>
    <row r="518" spans="1:5" x14ac:dyDescent="0.45">
      <c r="A518" s="2" t="s">
        <v>7991</v>
      </c>
      <c r="B518" s="2" t="s">
        <v>19548</v>
      </c>
      <c r="C518" s="2" t="s">
        <v>31119</v>
      </c>
      <c r="D518" s="2" t="str">
        <f>"食品販売業（移動販売）"</f>
        <v>食品販売業（移動販売）</v>
      </c>
      <c r="E518" s="2" t="str">
        <f>"H30.02.19"</f>
        <v>H30.02.19</v>
      </c>
    </row>
    <row r="519" spans="1:5" x14ac:dyDescent="0.45">
      <c r="A519" s="2" t="s">
        <v>7939</v>
      </c>
      <c r="B519" s="2" t="s">
        <v>19565</v>
      </c>
      <c r="C519" s="2" t="s">
        <v>31139</v>
      </c>
      <c r="D519" s="2" t="str">
        <f>"飲食店営業"</f>
        <v>飲食店営業</v>
      </c>
      <c r="E519" s="2" t="str">
        <f>"H30.03.02"</f>
        <v>H30.03.02</v>
      </c>
    </row>
    <row r="520" spans="1:5" x14ac:dyDescent="0.45">
      <c r="A520" s="2" t="s">
        <v>8010</v>
      </c>
      <c r="B520" s="2" t="s">
        <v>19567</v>
      </c>
      <c r="C520" s="2" t="s">
        <v>21058</v>
      </c>
      <c r="D520" s="2" t="str">
        <f>"飲食店営業"</f>
        <v>飲食店営業</v>
      </c>
      <c r="E520" s="2" t="str">
        <f>"H30.03.08"</f>
        <v>H30.03.08</v>
      </c>
    </row>
    <row r="521" spans="1:5" x14ac:dyDescent="0.45">
      <c r="A521" s="2" t="s">
        <v>8014</v>
      </c>
      <c r="B521" s="2" t="s">
        <v>19572</v>
      </c>
      <c r="C521" s="2" t="s">
        <v>31144</v>
      </c>
      <c r="D521" s="2" t="str">
        <f>"喫茶店営業"</f>
        <v>喫茶店営業</v>
      </c>
      <c r="E521" s="2" t="str">
        <f>"H30.03.23"</f>
        <v>H30.03.23</v>
      </c>
    </row>
    <row r="522" spans="1:5" x14ac:dyDescent="0.45">
      <c r="A522" s="2" t="s">
        <v>8019</v>
      </c>
      <c r="B522" s="2" t="s">
        <v>19579</v>
      </c>
      <c r="C522" s="2" t="s">
        <v>31150</v>
      </c>
      <c r="D522" s="2" t="str">
        <f>"魚介類販売業"</f>
        <v>魚介類販売業</v>
      </c>
      <c r="E522" s="2" t="str">
        <f>"H30.05.02"</f>
        <v>H30.05.02</v>
      </c>
    </row>
    <row r="523" spans="1:5" x14ac:dyDescent="0.45">
      <c r="A523" s="2" t="s">
        <v>8036</v>
      </c>
      <c r="B523" s="2" t="s">
        <v>19601</v>
      </c>
      <c r="C523" s="2" t="s">
        <v>31175</v>
      </c>
      <c r="D523" s="2" t="str">
        <f>"飲食店営業"</f>
        <v>飲食店営業</v>
      </c>
      <c r="E523" s="2" t="str">
        <f>"H30.05.25"</f>
        <v>H30.05.25</v>
      </c>
    </row>
    <row r="524" spans="1:5" x14ac:dyDescent="0.45">
      <c r="A524" s="2" t="s">
        <v>8071</v>
      </c>
      <c r="B524" s="2" t="s">
        <v>19636</v>
      </c>
      <c r="C524" s="2" t="s">
        <v>21923</v>
      </c>
      <c r="D524" s="2" t="str">
        <f>"飲食店営業"</f>
        <v>飲食店営業</v>
      </c>
      <c r="E524" s="2" t="str">
        <f>"H30.06.08"</f>
        <v>H30.06.08</v>
      </c>
    </row>
    <row r="525" spans="1:5" x14ac:dyDescent="0.45">
      <c r="A525" s="2" t="s">
        <v>8080</v>
      </c>
      <c r="B525" s="2" t="s">
        <v>19654</v>
      </c>
      <c r="C525" s="2" t="s">
        <v>21923</v>
      </c>
      <c r="D525" s="2" t="str">
        <f>"飲食店営業"</f>
        <v>飲食店営業</v>
      </c>
      <c r="E525" s="2" t="str">
        <f>"H30.07.12"</f>
        <v>H30.07.12</v>
      </c>
    </row>
    <row r="526" spans="1:5" x14ac:dyDescent="0.45">
      <c r="A526" s="2" t="s">
        <v>8086</v>
      </c>
      <c r="B526" s="2" t="s">
        <v>19660</v>
      </c>
      <c r="C526" s="2" t="s">
        <v>31238</v>
      </c>
      <c r="D526" s="2" t="str">
        <f>"飲食店営業"</f>
        <v>飲食店営業</v>
      </c>
      <c r="E526" s="2" t="str">
        <f>"H30.07.20"</f>
        <v>H30.07.20</v>
      </c>
    </row>
    <row r="527" spans="1:5" x14ac:dyDescent="0.45">
      <c r="A527" s="2" t="s">
        <v>8089</v>
      </c>
      <c r="B527" s="2" t="s">
        <v>19668</v>
      </c>
      <c r="C527" s="2" t="s">
        <v>31246</v>
      </c>
      <c r="D527" s="2" t="str">
        <f>"魚介類販売業"</f>
        <v>魚介類販売業</v>
      </c>
      <c r="E527" s="2" t="str">
        <f>"H30.07.31"</f>
        <v>H30.07.31</v>
      </c>
    </row>
    <row r="528" spans="1:5" x14ac:dyDescent="0.45">
      <c r="A528" s="2" t="s">
        <v>8090</v>
      </c>
      <c r="B528" s="2" t="s">
        <v>19669</v>
      </c>
      <c r="C528" s="2" t="s">
        <v>21923</v>
      </c>
      <c r="D528" s="2" t="str">
        <f>"飲食店営業"</f>
        <v>飲食店営業</v>
      </c>
      <c r="E528" s="2" t="str">
        <f>"H30.07.31"</f>
        <v>H30.07.31</v>
      </c>
    </row>
    <row r="529" spans="1:5" x14ac:dyDescent="0.45">
      <c r="A529" s="2" t="s">
        <v>8093</v>
      </c>
      <c r="B529" s="2" t="s">
        <v>19672</v>
      </c>
      <c r="C529" s="2" t="s">
        <v>21923</v>
      </c>
      <c r="D529" s="2" t="str">
        <f>"喫茶店営業"</f>
        <v>喫茶店営業</v>
      </c>
      <c r="E529" s="2" t="str">
        <f>"H30.08.02"</f>
        <v>H30.08.02</v>
      </c>
    </row>
    <row r="530" spans="1:5" x14ac:dyDescent="0.45">
      <c r="A530" s="2" t="s">
        <v>8116</v>
      </c>
      <c r="B530" s="2" t="s">
        <v>19700</v>
      </c>
      <c r="C530" s="2" t="s">
        <v>31279</v>
      </c>
      <c r="D530" s="2" t="str">
        <f>"飲食店営業"</f>
        <v>飲食店営業</v>
      </c>
      <c r="E530" s="2" t="str">
        <f>"H30.08.31"</f>
        <v>H30.08.31</v>
      </c>
    </row>
    <row r="531" spans="1:5" x14ac:dyDescent="0.45">
      <c r="A531" s="2" t="s">
        <v>8130</v>
      </c>
      <c r="B531" s="2" t="s">
        <v>19718</v>
      </c>
      <c r="C531" s="2" t="s">
        <v>31298</v>
      </c>
      <c r="D531" s="2" t="str">
        <f>"飲食店営業"</f>
        <v>飲食店営業</v>
      </c>
      <c r="E531" s="2" t="str">
        <f>"H30.08.31"</f>
        <v>H30.08.31</v>
      </c>
    </row>
    <row r="532" spans="1:5" x14ac:dyDescent="0.45">
      <c r="A532" s="2" t="s">
        <v>8159</v>
      </c>
      <c r="B532" s="2" t="s">
        <v>19751</v>
      </c>
      <c r="C532" s="2" t="s">
        <v>31333</v>
      </c>
      <c r="D532" s="2" t="str">
        <f>"魚介類販売業"</f>
        <v>魚介類販売業</v>
      </c>
      <c r="E532" s="2" t="str">
        <f>"H30.10.31"</f>
        <v>H30.10.31</v>
      </c>
    </row>
    <row r="533" spans="1:5" x14ac:dyDescent="0.45">
      <c r="A533" s="2" t="s">
        <v>8161</v>
      </c>
      <c r="B533" s="2" t="s">
        <v>19753</v>
      </c>
      <c r="C533" s="2" t="s">
        <v>31335</v>
      </c>
      <c r="D533" s="2" t="str">
        <f>"食品販売業（移動販売）"</f>
        <v>食品販売業（移動販売）</v>
      </c>
      <c r="E533" s="2" t="str">
        <f>"H30.11.08"</f>
        <v>H30.11.08</v>
      </c>
    </row>
    <row r="534" spans="1:5" x14ac:dyDescent="0.45">
      <c r="A534" s="2" t="s">
        <v>8217</v>
      </c>
      <c r="B534" s="2" t="s">
        <v>19813</v>
      </c>
      <c r="C534" s="2" t="s">
        <v>31401</v>
      </c>
      <c r="D534" s="2" t="str">
        <f>"魚介類販売業"</f>
        <v>魚介類販売業</v>
      </c>
      <c r="E534" s="2" t="str">
        <f>"H30.11.30"</f>
        <v>H30.11.30</v>
      </c>
    </row>
    <row r="535" spans="1:5" x14ac:dyDescent="0.45">
      <c r="A535" s="2" t="s">
        <v>8217</v>
      </c>
      <c r="B535" s="2" t="s">
        <v>19813</v>
      </c>
      <c r="C535" s="2" t="s">
        <v>31401</v>
      </c>
      <c r="D535" s="2" t="str">
        <f>"乳類販売業"</f>
        <v>乳類販売業</v>
      </c>
      <c r="E535" s="2" t="str">
        <f>"H30.11.30"</f>
        <v>H30.11.30</v>
      </c>
    </row>
    <row r="536" spans="1:5" x14ac:dyDescent="0.45">
      <c r="A536" s="2" t="s">
        <v>8217</v>
      </c>
      <c r="B536" s="2" t="s">
        <v>19813</v>
      </c>
      <c r="C536" s="2" t="s">
        <v>31401</v>
      </c>
      <c r="D536" s="2" t="str">
        <f>"食肉販売業"</f>
        <v>食肉販売業</v>
      </c>
      <c r="E536" s="2" t="str">
        <f>"H30.11.30"</f>
        <v>H30.11.30</v>
      </c>
    </row>
    <row r="537" spans="1:5" x14ac:dyDescent="0.45">
      <c r="A537" s="2" t="s">
        <v>8217</v>
      </c>
      <c r="B537" s="2" t="s">
        <v>19813</v>
      </c>
      <c r="C537" s="2" t="s">
        <v>31401</v>
      </c>
      <c r="D537" s="2" t="str">
        <f>"食品販売業（移動販売）"</f>
        <v>食品販売業（移動販売）</v>
      </c>
      <c r="E537" s="2" t="str">
        <f>"H30.11.30"</f>
        <v>H30.11.30</v>
      </c>
    </row>
    <row r="538" spans="1:5" x14ac:dyDescent="0.45">
      <c r="A538" s="2" t="s">
        <v>8161</v>
      </c>
      <c r="B538" s="2" t="s">
        <v>19753</v>
      </c>
      <c r="C538" s="2" t="s">
        <v>31335</v>
      </c>
      <c r="D538" s="2" t="str">
        <f>"飲食店営業"</f>
        <v>飲食店営業</v>
      </c>
      <c r="E538" s="2" t="str">
        <f>"H30.12.05"</f>
        <v>H30.12.05</v>
      </c>
    </row>
    <row r="539" spans="1:5" x14ac:dyDescent="0.45">
      <c r="A539" s="2" t="s">
        <v>8228</v>
      </c>
      <c r="B539" s="2" t="s">
        <v>19828</v>
      </c>
      <c r="C539" s="2" t="s">
        <v>31415</v>
      </c>
      <c r="D539" s="2" t="str">
        <f>"食品販売業（移動販売）"</f>
        <v>食品販売業（移動販売）</v>
      </c>
      <c r="E539" s="2" t="str">
        <f>"H30.12.20"</f>
        <v>H30.12.20</v>
      </c>
    </row>
    <row r="540" spans="1:5" x14ac:dyDescent="0.45">
      <c r="A540" s="2" t="s">
        <v>8236</v>
      </c>
      <c r="B540" s="2" t="s">
        <v>19837</v>
      </c>
      <c r="C540" s="2" t="s">
        <v>21923</v>
      </c>
      <c r="D540" s="2" t="str">
        <f>"飲食店営業"</f>
        <v>飲食店営業</v>
      </c>
      <c r="E540" s="2" t="str">
        <f>"H31.01.22"</f>
        <v>H31.01.22</v>
      </c>
    </row>
    <row r="541" spans="1:5" x14ac:dyDescent="0.45">
      <c r="A541" s="2" t="s">
        <v>7818</v>
      </c>
      <c r="B541" s="2" t="s">
        <v>19370</v>
      </c>
      <c r="C541" s="2" t="s">
        <v>31433</v>
      </c>
      <c r="D541" s="2" t="str">
        <f>"喫茶店営業"</f>
        <v>喫茶店営業</v>
      </c>
      <c r="E541" s="2" t="str">
        <f>"H31.01.31"</f>
        <v>H31.01.31</v>
      </c>
    </row>
    <row r="542" spans="1:5" x14ac:dyDescent="0.45">
      <c r="A542" s="2" t="s">
        <v>8240</v>
      </c>
      <c r="B542" s="2" t="s">
        <v>19439</v>
      </c>
      <c r="C542" s="2" t="s">
        <v>31436</v>
      </c>
      <c r="D542" s="2" t="str">
        <f>"食肉販売業"</f>
        <v>食肉販売業</v>
      </c>
      <c r="E542" s="2" t="str">
        <f>"H31.02.14"</f>
        <v>H31.02.14</v>
      </c>
    </row>
    <row r="543" spans="1:5" x14ac:dyDescent="0.45">
      <c r="A543" s="2" t="s">
        <v>8240</v>
      </c>
      <c r="B543" s="2" t="s">
        <v>19439</v>
      </c>
      <c r="C543" s="2" t="s">
        <v>31436</v>
      </c>
      <c r="D543" s="2" t="str">
        <f>"魚介類販売業"</f>
        <v>魚介類販売業</v>
      </c>
      <c r="E543" s="2" t="str">
        <f>"H31.02.14"</f>
        <v>H31.02.14</v>
      </c>
    </row>
    <row r="544" spans="1:5" x14ac:dyDescent="0.45">
      <c r="A544" s="2" t="s">
        <v>8240</v>
      </c>
      <c r="B544" s="2" t="s">
        <v>19439</v>
      </c>
      <c r="C544" s="2" t="s">
        <v>31436</v>
      </c>
      <c r="D544" s="2" t="str">
        <f>"食品販売業"</f>
        <v>食品販売業</v>
      </c>
      <c r="E544" s="2" t="str">
        <f>"H31.02.14"</f>
        <v>H31.02.14</v>
      </c>
    </row>
    <row r="545" spans="1:5" x14ac:dyDescent="0.45">
      <c r="A545" s="2" t="s">
        <v>7940</v>
      </c>
      <c r="B545" s="2" t="s">
        <v>19878</v>
      </c>
      <c r="C545" s="2" t="s">
        <v>21923</v>
      </c>
      <c r="D545" s="2" t="str">
        <f t="shared" ref="D545:D550" si="19">"飲食店営業"</f>
        <v>飲食店営業</v>
      </c>
      <c r="E545" s="2" t="str">
        <f>"H31.02.20"</f>
        <v>H31.02.20</v>
      </c>
    </row>
    <row r="546" spans="1:5" x14ac:dyDescent="0.45">
      <c r="A546" s="2" t="s">
        <v>8231</v>
      </c>
      <c r="B546" s="2" t="s">
        <v>19832</v>
      </c>
      <c r="C546" s="2" t="s">
        <v>21923</v>
      </c>
      <c r="D546" s="2" t="str">
        <f t="shared" si="19"/>
        <v>飲食店営業</v>
      </c>
      <c r="E546" s="2" t="str">
        <f>"H31.03.20"</f>
        <v>H31.03.20</v>
      </c>
    </row>
    <row r="547" spans="1:5" x14ac:dyDescent="0.45">
      <c r="A547" s="2" t="s">
        <v>8317</v>
      </c>
      <c r="B547" s="2" t="s">
        <v>19925</v>
      </c>
      <c r="C547" s="2" t="s">
        <v>31529</v>
      </c>
      <c r="D547" s="2" t="str">
        <f t="shared" si="19"/>
        <v>飲食店営業</v>
      </c>
      <c r="E547" s="2" t="str">
        <f>"H31.03.29"</f>
        <v>H31.03.29</v>
      </c>
    </row>
    <row r="548" spans="1:5" x14ac:dyDescent="0.45">
      <c r="A548" s="2" t="s">
        <v>8321</v>
      </c>
      <c r="B548" s="2" t="s">
        <v>19929</v>
      </c>
      <c r="C548" s="2" t="s">
        <v>21923</v>
      </c>
      <c r="D548" s="2" t="str">
        <f t="shared" si="19"/>
        <v>飲食店営業</v>
      </c>
      <c r="E548" s="2" t="str">
        <f>"H31.04.18"</f>
        <v>H31.04.18</v>
      </c>
    </row>
    <row r="549" spans="1:5" x14ac:dyDescent="0.45">
      <c r="A549" s="2" t="s">
        <v>8322</v>
      </c>
      <c r="B549" s="2" t="s">
        <v>14346</v>
      </c>
      <c r="C549" s="2" t="s">
        <v>21923</v>
      </c>
      <c r="D549" s="2" t="str">
        <f t="shared" si="19"/>
        <v>飲食店営業</v>
      </c>
      <c r="E549" s="2" t="str">
        <f>"H31.04.18"</f>
        <v>H31.04.18</v>
      </c>
    </row>
    <row r="550" spans="1:5" x14ac:dyDescent="0.45">
      <c r="A550" s="2" t="s">
        <v>8323</v>
      </c>
      <c r="B550" s="2" t="s">
        <v>19930</v>
      </c>
      <c r="C550" s="2" t="s">
        <v>21923</v>
      </c>
      <c r="D550" s="2" t="str">
        <f t="shared" si="19"/>
        <v>飲食店営業</v>
      </c>
      <c r="E550" s="2" t="str">
        <f>"H31.04.25"</f>
        <v>H31.04.25</v>
      </c>
    </row>
    <row r="551" spans="1:5" x14ac:dyDescent="0.45">
      <c r="A551" s="2" t="s">
        <v>8110</v>
      </c>
      <c r="B551" s="2" t="s">
        <v>19954</v>
      </c>
      <c r="C551" s="2" t="s">
        <v>21923</v>
      </c>
      <c r="D551" s="2" t="str">
        <f>"食品販売業（仮設営業）"</f>
        <v>食品販売業（仮設営業）</v>
      </c>
      <c r="E551" s="2" t="str">
        <f>"R01.05.09"</f>
        <v>R01.05.09</v>
      </c>
    </row>
    <row r="552" spans="1:5" x14ac:dyDescent="0.45">
      <c r="A552" s="2" t="s">
        <v>8110</v>
      </c>
      <c r="B552" s="2" t="s">
        <v>19954</v>
      </c>
      <c r="C552" s="2" t="s">
        <v>21923</v>
      </c>
      <c r="D552" s="2" t="str">
        <f>"飲食店営業"</f>
        <v>飲食店営業</v>
      </c>
      <c r="E552" s="2" t="str">
        <f>"R01.05.09"</f>
        <v>R01.05.09</v>
      </c>
    </row>
    <row r="553" spans="1:5" x14ac:dyDescent="0.45">
      <c r="A553" s="2" t="s">
        <v>8013</v>
      </c>
      <c r="B553" s="2" t="s">
        <v>19997</v>
      </c>
      <c r="C553" s="2" t="s">
        <v>21923</v>
      </c>
      <c r="D553" s="2" t="str">
        <f>"飲食店営業"</f>
        <v>飲食店営業</v>
      </c>
      <c r="E553" s="2" t="str">
        <f>"R01.05.17"</f>
        <v>R01.05.17</v>
      </c>
    </row>
    <row r="554" spans="1:5" x14ac:dyDescent="0.45">
      <c r="A554" s="2" t="s">
        <v>8385</v>
      </c>
      <c r="B554" s="2" t="s">
        <v>19999</v>
      </c>
      <c r="C554" s="2" t="s">
        <v>21923</v>
      </c>
      <c r="D554" s="2" t="str">
        <f>"食品販売業（仮設営業）"</f>
        <v>食品販売業（仮設営業）</v>
      </c>
      <c r="E554" s="2" t="str">
        <f>"R01.05.09"</f>
        <v>R01.05.09</v>
      </c>
    </row>
    <row r="555" spans="1:5" x14ac:dyDescent="0.45">
      <c r="A555" s="2" t="s">
        <v>8385</v>
      </c>
      <c r="B555" s="2" t="s">
        <v>19999</v>
      </c>
      <c r="C555" s="2" t="s">
        <v>21923</v>
      </c>
      <c r="D555" s="2" t="str">
        <f>"飲食店営業"</f>
        <v>飲食店営業</v>
      </c>
      <c r="E555" s="2" t="str">
        <f>"R01.05.09"</f>
        <v>R01.05.09</v>
      </c>
    </row>
    <row r="556" spans="1:5" x14ac:dyDescent="0.45">
      <c r="A556" s="2" t="s">
        <v>8401</v>
      </c>
      <c r="B556" s="2" t="s">
        <v>19354</v>
      </c>
      <c r="C556" s="2" t="s">
        <v>31624</v>
      </c>
      <c r="D556" s="2" t="str">
        <f>"食品販売業（移動販売）"</f>
        <v>食品販売業（移動販売）</v>
      </c>
      <c r="E556" s="2" t="str">
        <f>"R01.05.28"</f>
        <v>R01.05.28</v>
      </c>
    </row>
    <row r="557" spans="1:5" x14ac:dyDescent="0.45">
      <c r="A557" s="2" t="s">
        <v>8402</v>
      </c>
      <c r="B557" s="2" t="s">
        <v>20021</v>
      </c>
      <c r="C557" s="2" t="s">
        <v>21923</v>
      </c>
      <c r="D557" s="2" t="str">
        <f>"食品販売業（仮設営業）"</f>
        <v>食品販売業（仮設営業）</v>
      </c>
      <c r="E557" s="2" t="str">
        <f>"R01.05.28"</f>
        <v>R01.05.28</v>
      </c>
    </row>
    <row r="558" spans="1:5" x14ac:dyDescent="0.45">
      <c r="A558" s="2" t="s">
        <v>7902</v>
      </c>
      <c r="B558" s="2" t="s">
        <v>19457</v>
      </c>
      <c r="C558" s="2" t="s">
        <v>21923</v>
      </c>
      <c r="D558" s="2" t="str">
        <f>"飲食店営業"</f>
        <v>飲食店営業</v>
      </c>
      <c r="E558" s="2" t="str">
        <f>"R01.06.26"</f>
        <v>R01.06.26</v>
      </c>
    </row>
    <row r="559" spans="1:5" x14ac:dyDescent="0.45">
      <c r="A559" s="2" t="s">
        <v>8090</v>
      </c>
      <c r="B559" s="2" t="s">
        <v>19669</v>
      </c>
      <c r="C559" s="2" t="s">
        <v>31648</v>
      </c>
      <c r="D559" s="2" t="str">
        <f>"飲食店営業"</f>
        <v>飲食店営業</v>
      </c>
      <c r="E559" s="2" t="str">
        <f>"R01.06.27"</f>
        <v>R01.06.27</v>
      </c>
    </row>
    <row r="560" spans="1:5" x14ac:dyDescent="0.45">
      <c r="A560" s="2" t="s">
        <v>8418</v>
      </c>
      <c r="B560" s="2" t="s">
        <v>20044</v>
      </c>
      <c r="C560" s="2" t="s">
        <v>31650</v>
      </c>
      <c r="D560" s="2" t="str">
        <f>"魚介類販売業"</f>
        <v>魚介類販売業</v>
      </c>
      <c r="E560" s="2" t="str">
        <f>"R01.07.09"</f>
        <v>R01.07.09</v>
      </c>
    </row>
    <row r="561" spans="1:5" x14ac:dyDescent="0.45">
      <c r="A561" s="2" t="s">
        <v>8434</v>
      </c>
      <c r="B561" s="2" t="s">
        <v>20072</v>
      </c>
      <c r="C561" s="2" t="s">
        <v>21923</v>
      </c>
      <c r="D561" s="2" t="str">
        <f t="shared" ref="D561:D567" si="20">"飲食店営業"</f>
        <v>飲食店営業</v>
      </c>
      <c r="E561" s="2" t="str">
        <f>"R01.08.01"</f>
        <v>R01.08.01</v>
      </c>
    </row>
    <row r="562" spans="1:5" x14ac:dyDescent="0.45">
      <c r="A562" s="2" t="s">
        <v>8474</v>
      </c>
      <c r="B562" s="2" t="s">
        <v>20113</v>
      </c>
      <c r="C562" s="2" t="s">
        <v>21923</v>
      </c>
      <c r="D562" s="2" t="str">
        <f t="shared" si="20"/>
        <v>飲食店営業</v>
      </c>
      <c r="E562" s="2" t="str">
        <f>"R01.08.09"</f>
        <v>R01.08.09</v>
      </c>
    </row>
    <row r="563" spans="1:5" x14ac:dyDescent="0.45">
      <c r="A563" s="2" t="s">
        <v>8475</v>
      </c>
      <c r="B563" s="2" t="s">
        <v>20114</v>
      </c>
      <c r="C563" s="2" t="s">
        <v>21923</v>
      </c>
      <c r="D563" s="2" t="str">
        <f t="shared" si="20"/>
        <v>飲食店営業</v>
      </c>
      <c r="E563" s="2" t="str">
        <f>"R01.08.09"</f>
        <v>R01.08.09</v>
      </c>
    </row>
    <row r="564" spans="1:5" x14ac:dyDescent="0.45">
      <c r="A564" s="2" t="s">
        <v>8476</v>
      </c>
      <c r="B564" s="2" t="s">
        <v>20115</v>
      </c>
      <c r="C564" s="2" t="s">
        <v>21923</v>
      </c>
      <c r="D564" s="2" t="str">
        <f t="shared" si="20"/>
        <v>飲食店営業</v>
      </c>
      <c r="E564" s="2" t="str">
        <f>"R01.08.09"</f>
        <v>R01.08.09</v>
      </c>
    </row>
    <row r="565" spans="1:5" x14ac:dyDescent="0.45">
      <c r="A565" s="2" t="s">
        <v>8115</v>
      </c>
      <c r="B565" s="2" t="s">
        <v>8115</v>
      </c>
      <c r="C565" s="2" t="s">
        <v>21923</v>
      </c>
      <c r="D565" s="2" t="str">
        <f t="shared" si="20"/>
        <v>飲食店営業</v>
      </c>
      <c r="E565" s="2" t="str">
        <f>"R01.09.03"</f>
        <v>R01.09.03</v>
      </c>
    </row>
    <row r="566" spans="1:5" x14ac:dyDescent="0.45">
      <c r="A566" s="2" t="s">
        <v>8027</v>
      </c>
      <c r="B566" s="2" t="s">
        <v>19588</v>
      </c>
      <c r="C566" s="2" t="s">
        <v>21923</v>
      </c>
      <c r="D566" s="2" t="str">
        <f t="shared" si="20"/>
        <v>飲食店営業</v>
      </c>
      <c r="E566" s="2" t="str">
        <f>"R01.10.08"</f>
        <v>R01.10.08</v>
      </c>
    </row>
    <row r="567" spans="1:5" x14ac:dyDescent="0.45">
      <c r="A567" s="2" t="s">
        <v>7969</v>
      </c>
      <c r="B567" s="2" t="s">
        <v>19520</v>
      </c>
      <c r="C567" s="2" t="s">
        <v>21058</v>
      </c>
      <c r="D567" s="2" t="str">
        <f t="shared" si="20"/>
        <v>飲食店営業</v>
      </c>
      <c r="E567" s="2" t="str">
        <f>"R01.10.18"</f>
        <v>R01.10.18</v>
      </c>
    </row>
    <row r="568" spans="1:5" x14ac:dyDescent="0.45">
      <c r="A568" s="2" t="s">
        <v>8550</v>
      </c>
      <c r="B568" s="2" t="s">
        <v>20199</v>
      </c>
      <c r="C568" s="2" t="s">
        <v>31808</v>
      </c>
      <c r="D568" s="2" t="str">
        <f>"食肉販売業"</f>
        <v>食肉販売業</v>
      </c>
      <c r="E568" s="2" t="str">
        <f>"R01.11.06"</f>
        <v>R01.11.06</v>
      </c>
    </row>
    <row r="569" spans="1:5" x14ac:dyDescent="0.45">
      <c r="A569" s="2" t="s">
        <v>8551</v>
      </c>
      <c r="B569" s="2" t="s">
        <v>19330</v>
      </c>
      <c r="C569" s="2" t="s">
        <v>31809</v>
      </c>
      <c r="D569" s="2" t="str">
        <f>"魚介類販売業"</f>
        <v>魚介類販売業</v>
      </c>
      <c r="E569" s="2" t="str">
        <f>"R01.11.06"</f>
        <v>R01.11.06</v>
      </c>
    </row>
    <row r="570" spans="1:5" x14ac:dyDescent="0.45">
      <c r="A570" s="2" t="s">
        <v>7950</v>
      </c>
      <c r="B570" s="2" t="s">
        <v>19504</v>
      </c>
      <c r="C570" s="2" t="s">
        <v>21923</v>
      </c>
      <c r="D570" s="2" t="str">
        <f>"飲食店営業"</f>
        <v>飲食店営業</v>
      </c>
      <c r="E570" s="2" t="str">
        <f>"R01.11.15"</f>
        <v>R01.11.15</v>
      </c>
    </row>
    <row r="571" spans="1:5" x14ac:dyDescent="0.45">
      <c r="A571" s="2" t="s">
        <v>8591</v>
      </c>
      <c r="B571" s="2" t="s">
        <v>20247</v>
      </c>
      <c r="C571" s="2" t="s">
        <v>21923</v>
      </c>
      <c r="D571" s="2" t="str">
        <f>"飲食店営業"</f>
        <v>飲食店営業</v>
      </c>
      <c r="E571" s="2" t="str">
        <f>"R01.11.20"</f>
        <v>R01.11.20</v>
      </c>
    </row>
    <row r="572" spans="1:5" x14ac:dyDescent="0.45">
      <c r="A572" s="2" t="s">
        <v>8594</v>
      </c>
      <c r="B572" s="2" t="s">
        <v>20251</v>
      </c>
      <c r="C572" s="2" t="s">
        <v>21058</v>
      </c>
      <c r="D572" s="2" t="str">
        <f>"食品販売業（仮設営業）"</f>
        <v>食品販売業（仮設営業）</v>
      </c>
      <c r="E572" s="2" t="str">
        <f>"R01.11.20"</f>
        <v>R01.11.20</v>
      </c>
    </row>
    <row r="573" spans="1:5" x14ac:dyDescent="0.45">
      <c r="A573" s="2" t="s">
        <v>7812</v>
      </c>
      <c r="B573" s="2" t="s">
        <v>19363</v>
      </c>
      <c r="C573" s="2" t="s">
        <v>31880</v>
      </c>
      <c r="D573" s="2" t="str">
        <f>"飲食店営業"</f>
        <v>飲食店営業</v>
      </c>
      <c r="E573" s="2" t="str">
        <f>"R01.12.13"</f>
        <v>R01.12.13</v>
      </c>
    </row>
    <row r="574" spans="1:5" x14ac:dyDescent="0.45">
      <c r="A574" s="2" t="s">
        <v>7911</v>
      </c>
      <c r="B574" s="2" t="s">
        <v>20309</v>
      </c>
      <c r="C574" s="2" t="s">
        <v>21058</v>
      </c>
      <c r="D574" s="2" t="str">
        <f>"飲食店営業"</f>
        <v>飲食店営業</v>
      </c>
      <c r="E574" s="2" t="str">
        <f>"R02.01.30"</f>
        <v>R02.01.30</v>
      </c>
    </row>
    <row r="575" spans="1:5" x14ac:dyDescent="0.45">
      <c r="A575" s="2" t="s">
        <v>8662</v>
      </c>
      <c r="B575" s="2" t="s">
        <v>20334</v>
      </c>
      <c r="C575" s="2" t="s">
        <v>21058</v>
      </c>
      <c r="D575" s="2" t="str">
        <f>"飲食店営業"</f>
        <v>飲食店営業</v>
      </c>
      <c r="E575" s="2" t="str">
        <f>"R02.02.06"</f>
        <v>R02.02.06</v>
      </c>
    </row>
    <row r="576" spans="1:5" x14ac:dyDescent="0.45">
      <c r="A576" s="2" t="s">
        <v>8683</v>
      </c>
      <c r="B576" s="2" t="s">
        <v>20354</v>
      </c>
      <c r="C576" s="2" t="s">
        <v>31980</v>
      </c>
      <c r="D576" s="2" t="str">
        <f>"魚介類販売業"</f>
        <v>魚介類販売業</v>
      </c>
      <c r="E576" s="2" t="str">
        <f>"R02.02.20"</f>
        <v>R02.02.20</v>
      </c>
    </row>
    <row r="577" spans="1:5" x14ac:dyDescent="0.45">
      <c r="A577" s="2" t="s">
        <v>8501</v>
      </c>
      <c r="B577" s="2" t="s">
        <v>18027</v>
      </c>
      <c r="C577" s="2" t="s">
        <v>31989</v>
      </c>
      <c r="D577" s="2" t="str">
        <f>"乳類販売業"</f>
        <v>乳類販売業</v>
      </c>
      <c r="E577" s="2" t="str">
        <f>"R02.02.28"</f>
        <v>R02.02.28</v>
      </c>
    </row>
    <row r="578" spans="1:5" x14ac:dyDescent="0.45">
      <c r="A578" s="2" t="s">
        <v>8501</v>
      </c>
      <c r="B578" s="2" t="s">
        <v>18027</v>
      </c>
      <c r="C578" s="2" t="s">
        <v>31989</v>
      </c>
      <c r="D578" s="2" t="str">
        <f>"魚介類販売業"</f>
        <v>魚介類販売業</v>
      </c>
      <c r="E578" s="2" t="str">
        <f>"R02.02.28"</f>
        <v>R02.02.28</v>
      </c>
    </row>
    <row r="579" spans="1:5" x14ac:dyDescent="0.45">
      <c r="A579" s="2" t="s">
        <v>8501</v>
      </c>
      <c r="B579" s="2" t="s">
        <v>18027</v>
      </c>
      <c r="C579" s="2" t="s">
        <v>31989</v>
      </c>
      <c r="D579" s="2" t="str">
        <f>"食肉販売業"</f>
        <v>食肉販売業</v>
      </c>
      <c r="E579" s="2" t="str">
        <f>"R02.02.28"</f>
        <v>R02.02.28</v>
      </c>
    </row>
    <row r="580" spans="1:5" x14ac:dyDescent="0.45">
      <c r="A580" s="2" t="s">
        <v>8698</v>
      </c>
      <c r="B580" s="2" t="s">
        <v>20375</v>
      </c>
      <c r="C580" s="2" t="s">
        <v>21923</v>
      </c>
      <c r="D580" s="2" t="str">
        <f>"菓子製造業"</f>
        <v>菓子製造業</v>
      </c>
      <c r="E580" s="2" t="str">
        <f>"R02.04.06"</f>
        <v>R02.04.06</v>
      </c>
    </row>
    <row r="581" spans="1:5" x14ac:dyDescent="0.45">
      <c r="A581" s="2" t="s">
        <v>7868</v>
      </c>
      <c r="B581" s="2" t="s">
        <v>20368</v>
      </c>
      <c r="C581" s="2" t="s">
        <v>32002</v>
      </c>
      <c r="D581" s="2" t="str">
        <f>"食品販売業"</f>
        <v>食品販売業</v>
      </c>
      <c r="E581" s="2" t="str">
        <f>"R02.04.07"</f>
        <v>R02.04.07</v>
      </c>
    </row>
    <row r="582" spans="1:5" x14ac:dyDescent="0.45">
      <c r="A582" s="2" t="s">
        <v>7868</v>
      </c>
      <c r="B582" s="2" t="s">
        <v>20368</v>
      </c>
      <c r="C582" s="2" t="s">
        <v>32002</v>
      </c>
      <c r="D582" s="2" t="str">
        <f>"食肉販売業"</f>
        <v>食肉販売業</v>
      </c>
      <c r="E582" s="2" t="str">
        <f>"R02.04.07"</f>
        <v>R02.04.07</v>
      </c>
    </row>
    <row r="583" spans="1:5" x14ac:dyDescent="0.45">
      <c r="A583" s="2" t="s">
        <v>7868</v>
      </c>
      <c r="B583" s="2" t="s">
        <v>20368</v>
      </c>
      <c r="C583" s="2" t="s">
        <v>32002</v>
      </c>
      <c r="D583" s="2" t="str">
        <f>"魚介類販売業"</f>
        <v>魚介類販売業</v>
      </c>
      <c r="E583" s="2" t="str">
        <f>"R02.04.07"</f>
        <v>R02.04.07</v>
      </c>
    </row>
    <row r="584" spans="1:5" x14ac:dyDescent="0.45">
      <c r="A584" s="2" t="s">
        <v>7868</v>
      </c>
      <c r="B584" s="2" t="s">
        <v>20368</v>
      </c>
      <c r="C584" s="2" t="s">
        <v>32002</v>
      </c>
      <c r="D584" s="2" t="str">
        <f>"乳類販売業"</f>
        <v>乳類販売業</v>
      </c>
      <c r="E584" s="2" t="str">
        <f>"R02.04.07"</f>
        <v>R02.04.07</v>
      </c>
    </row>
    <row r="585" spans="1:5" x14ac:dyDescent="0.45">
      <c r="A585" s="2" t="s">
        <v>8638</v>
      </c>
      <c r="B585" s="2" t="s">
        <v>20384</v>
      </c>
      <c r="C585" s="2" t="s">
        <v>32012</v>
      </c>
      <c r="D585" s="2" t="str">
        <f>"食品販売業（移動販売）"</f>
        <v>食品販売業（移動販売）</v>
      </c>
      <c r="E585" s="2" t="str">
        <f>"R02.04.21"</f>
        <v>R02.04.21</v>
      </c>
    </row>
    <row r="586" spans="1:5" x14ac:dyDescent="0.45">
      <c r="A586" s="2" t="s">
        <v>8738</v>
      </c>
      <c r="B586" s="2" t="s">
        <v>20414</v>
      </c>
      <c r="C586" s="2" t="s">
        <v>32054</v>
      </c>
      <c r="D586" s="2" t="str">
        <f>"魚介類販売業"</f>
        <v>魚介類販売業</v>
      </c>
      <c r="E586" s="2" t="str">
        <f>"R02.05.20"</f>
        <v>R02.05.20</v>
      </c>
    </row>
    <row r="587" spans="1:5" x14ac:dyDescent="0.45">
      <c r="A587" s="2" t="s">
        <v>8760</v>
      </c>
      <c r="B587" s="2" t="s">
        <v>8760</v>
      </c>
      <c r="C587" s="2" t="s">
        <v>32080</v>
      </c>
      <c r="D587" s="2" t="str">
        <f>"魚介類販売業"</f>
        <v>魚介類販売業</v>
      </c>
      <c r="E587" s="2" t="str">
        <f>"R02.05.22"</f>
        <v>R02.05.22</v>
      </c>
    </row>
    <row r="588" spans="1:5" x14ac:dyDescent="0.45">
      <c r="A588" s="2" t="s">
        <v>8771</v>
      </c>
      <c r="B588" s="2" t="s">
        <v>20449</v>
      </c>
      <c r="C588" s="2" t="s">
        <v>21058</v>
      </c>
      <c r="D588" s="2" t="str">
        <f>"飲食店営業"</f>
        <v>飲食店営業</v>
      </c>
      <c r="E588" s="2" t="str">
        <f>"R02.05.22"</f>
        <v>R02.05.22</v>
      </c>
    </row>
    <row r="589" spans="1:5" x14ac:dyDescent="0.45">
      <c r="A589" s="2" t="s">
        <v>8772</v>
      </c>
      <c r="B589" s="2" t="s">
        <v>20450</v>
      </c>
      <c r="C589" s="2" t="s">
        <v>21058</v>
      </c>
      <c r="D589" s="2" t="str">
        <f>"飲食店営業"</f>
        <v>飲食店営業</v>
      </c>
      <c r="E589" s="2" t="str">
        <f>"R02.05.22"</f>
        <v>R02.05.22</v>
      </c>
    </row>
    <row r="590" spans="1:5" x14ac:dyDescent="0.45">
      <c r="A590" s="2" t="s">
        <v>8771</v>
      </c>
      <c r="B590" s="2" t="s">
        <v>20449</v>
      </c>
      <c r="C590" s="2" t="s">
        <v>21058</v>
      </c>
      <c r="D590" s="2" t="str">
        <f>"食品販売業（仮設営業）"</f>
        <v>食品販売業（仮設営業）</v>
      </c>
      <c r="E590" s="2" t="str">
        <f>"R02.05.22"</f>
        <v>R02.05.22</v>
      </c>
    </row>
    <row r="591" spans="1:5" x14ac:dyDescent="0.45">
      <c r="A591" s="2" t="s">
        <v>8838</v>
      </c>
      <c r="B591" s="2" t="s">
        <v>20525</v>
      </c>
      <c r="C591" s="2" t="s">
        <v>32195</v>
      </c>
      <c r="D591" s="2" t="str">
        <f>"食品販売業（移動販売）"</f>
        <v>食品販売業（移動販売）</v>
      </c>
      <c r="E591" s="2" t="str">
        <f>"R02.06.05"</f>
        <v>R02.06.05</v>
      </c>
    </row>
    <row r="592" spans="1:5" x14ac:dyDescent="0.45">
      <c r="A592" s="2" t="s">
        <v>8844</v>
      </c>
      <c r="B592" s="2" t="s">
        <v>20531</v>
      </c>
      <c r="C592" s="2" t="s">
        <v>32201</v>
      </c>
      <c r="D592" s="2" t="str">
        <f>"魚介類販売業"</f>
        <v>魚介類販売業</v>
      </c>
      <c r="E592" s="2" t="str">
        <f>"R02.06.12"</f>
        <v>R02.06.12</v>
      </c>
    </row>
    <row r="593" spans="1:5" x14ac:dyDescent="0.45">
      <c r="A593" s="2" t="s">
        <v>8842</v>
      </c>
      <c r="B593" s="2" t="s">
        <v>20532</v>
      </c>
      <c r="C593" s="2" t="s">
        <v>21058</v>
      </c>
      <c r="D593" s="2" t="str">
        <f>"飲食店営業"</f>
        <v>飲食店営業</v>
      </c>
      <c r="E593" s="2" t="str">
        <f>"R02.06.12"</f>
        <v>R02.06.12</v>
      </c>
    </row>
    <row r="594" spans="1:5" x14ac:dyDescent="0.45">
      <c r="A594" s="2" t="s">
        <v>8854</v>
      </c>
      <c r="B594" s="2" t="s">
        <v>20544</v>
      </c>
      <c r="C594" s="2" t="s">
        <v>32215</v>
      </c>
      <c r="D594" s="2" t="str">
        <f>"食品販売業（移動販売）"</f>
        <v>食品販売業（移動販売）</v>
      </c>
      <c r="E594" s="2" t="str">
        <f>"R02.07.02"</f>
        <v>R02.07.02</v>
      </c>
    </row>
    <row r="595" spans="1:5" x14ac:dyDescent="0.45">
      <c r="A595" s="2" t="s">
        <v>8857</v>
      </c>
      <c r="B595" s="2" t="s">
        <v>20546</v>
      </c>
      <c r="C595" s="2" t="s">
        <v>32219</v>
      </c>
      <c r="D595" s="2" t="str">
        <f>"食肉販売業"</f>
        <v>食肉販売業</v>
      </c>
      <c r="E595" s="2" t="str">
        <f>"R02.07.21"</f>
        <v>R02.07.21</v>
      </c>
    </row>
    <row r="596" spans="1:5" x14ac:dyDescent="0.45">
      <c r="A596" s="2" t="s">
        <v>8857</v>
      </c>
      <c r="B596" s="2" t="s">
        <v>20546</v>
      </c>
      <c r="C596" s="2" t="s">
        <v>32219</v>
      </c>
      <c r="D596" s="2" t="str">
        <f>"食品販売業（移動販売）"</f>
        <v>食品販売業（移動販売）</v>
      </c>
      <c r="E596" s="2" t="str">
        <f>"R02.07.21"</f>
        <v>R02.07.21</v>
      </c>
    </row>
    <row r="597" spans="1:5" x14ac:dyDescent="0.45">
      <c r="A597" s="2" t="s">
        <v>8860</v>
      </c>
      <c r="B597" s="2" t="s">
        <v>20550</v>
      </c>
      <c r="C597" s="2" t="s">
        <v>21058</v>
      </c>
      <c r="D597" s="2" t="str">
        <f>"飲食店営業"</f>
        <v>飲食店営業</v>
      </c>
      <c r="E597" s="2" t="str">
        <f>"R02.07.22"</f>
        <v>R02.07.22</v>
      </c>
    </row>
    <row r="598" spans="1:5" x14ac:dyDescent="0.45">
      <c r="A598" s="2" t="s">
        <v>7825</v>
      </c>
      <c r="B598" s="2" t="s">
        <v>20566</v>
      </c>
      <c r="C598" s="2" t="s">
        <v>21058</v>
      </c>
      <c r="D598" s="2" t="str">
        <f>"飲食店営業"</f>
        <v>飲食店営業</v>
      </c>
      <c r="E598" s="2" t="str">
        <f>"R02.08.20"</f>
        <v>R02.08.20</v>
      </c>
    </row>
    <row r="599" spans="1:5" x14ac:dyDescent="0.45">
      <c r="A599" s="2" t="s">
        <v>7825</v>
      </c>
      <c r="B599" s="2" t="s">
        <v>20566</v>
      </c>
      <c r="C599" s="2" t="s">
        <v>21058</v>
      </c>
      <c r="D599" s="2" t="str">
        <f>"食品販売業（仮設営業）"</f>
        <v>食品販売業（仮設営業）</v>
      </c>
      <c r="E599" s="2" t="str">
        <f>"R02.08.20"</f>
        <v>R02.08.20</v>
      </c>
    </row>
    <row r="600" spans="1:5" x14ac:dyDescent="0.45">
      <c r="A600" s="2" t="s">
        <v>8952</v>
      </c>
      <c r="B600" s="2" t="s">
        <v>20652</v>
      </c>
      <c r="C600" s="2" t="s">
        <v>32354</v>
      </c>
      <c r="D600" s="2" t="str">
        <f>"魚介類販売業"</f>
        <v>魚介類販売業</v>
      </c>
      <c r="E600" s="2" t="str">
        <f>"R02.08.26"</f>
        <v>R02.08.26</v>
      </c>
    </row>
    <row r="601" spans="1:5" x14ac:dyDescent="0.45">
      <c r="A601" s="2" t="s">
        <v>8965</v>
      </c>
      <c r="B601" s="2" t="s">
        <v>20671</v>
      </c>
      <c r="C601" s="2" t="s">
        <v>32376</v>
      </c>
      <c r="D601" s="2" t="str">
        <f>"食肉販売業"</f>
        <v>食肉販売業</v>
      </c>
      <c r="E601" s="2" t="str">
        <f>"R02.09.08"</f>
        <v>R02.09.08</v>
      </c>
    </row>
    <row r="602" spans="1:5" x14ac:dyDescent="0.45">
      <c r="A602" s="2" t="s">
        <v>8965</v>
      </c>
      <c r="B602" s="2" t="s">
        <v>20671</v>
      </c>
      <c r="C602" s="2" t="s">
        <v>32376</v>
      </c>
      <c r="D602" s="2" t="str">
        <f>"食品販売業（移動販売）"</f>
        <v>食品販売業（移動販売）</v>
      </c>
      <c r="E602" s="2" t="str">
        <f>"R02.09.08"</f>
        <v>R02.09.08</v>
      </c>
    </row>
    <row r="603" spans="1:5" x14ac:dyDescent="0.45">
      <c r="A603" s="2" t="s">
        <v>8969</v>
      </c>
      <c r="B603" s="2" t="s">
        <v>20677</v>
      </c>
      <c r="C603" s="2" t="s">
        <v>21058</v>
      </c>
      <c r="D603" s="2" t="str">
        <f>"飲食店営業"</f>
        <v>飲食店営業</v>
      </c>
      <c r="E603" s="2" t="str">
        <f>"R02.09.15"</f>
        <v>R02.09.15</v>
      </c>
    </row>
    <row r="604" spans="1:5" x14ac:dyDescent="0.45">
      <c r="A604" s="2" t="s">
        <v>8771</v>
      </c>
      <c r="B604" s="2" t="s">
        <v>20449</v>
      </c>
      <c r="C604" s="2" t="s">
        <v>32385</v>
      </c>
      <c r="D604" s="2" t="str">
        <f>"食品販売業（移動販売）"</f>
        <v>食品販売業（移動販売）</v>
      </c>
      <c r="E604" s="2" t="str">
        <f>"R02.09.16"</f>
        <v>R02.09.16</v>
      </c>
    </row>
    <row r="605" spans="1:5" x14ac:dyDescent="0.45">
      <c r="A605" s="2" t="s">
        <v>8298</v>
      </c>
      <c r="B605" s="2" t="s">
        <v>19905</v>
      </c>
      <c r="C605" s="2" t="s">
        <v>32428</v>
      </c>
      <c r="D605" s="2" t="str">
        <f>"魚介類販売業"</f>
        <v>魚介類販売業</v>
      </c>
      <c r="E605" s="2" t="str">
        <f>"R02.11.05"</f>
        <v>R02.11.05</v>
      </c>
    </row>
    <row r="606" spans="1:5" x14ac:dyDescent="0.45">
      <c r="A606" s="2" t="s">
        <v>8298</v>
      </c>
      <c r="B606" s="2" t="s">
        <v>19905</v>
      </c>
      <c r="C606" s="2" t="s">
        <v>32428</v>
      </c>
      <c r="D606" s="2" t="str">
        <f>"食品販売業（移動販売）"</f>
        <v>食品販売業（移動販売）</v>
      </c>
      <c r="E606" s="2" t="str">
        <f>"R02.11.05"</f>
        <v>R02.11.05</v>
      </c>
    </row>
    <row r="607" spans="1:5" x14ac:dyDescent="0.45">
      <c r="A607" s="2" t="s">
        <v>8985</v>
      </c>
      <c r="B607" s="2" t="s">
        <v>20719</v>
      </c>
      <c r="C607" s="2" t="s">
        <v>21058</v>
      </c>
      <c r="D607" s="2" t="str">
        <f>"飲食店営業"</f>
        <v>飲食店営業</v>
      </c>
      <c r="E607" s="2" t="str">
        <f>"R02.11.06"</f>
        <v>R02.11.06</v>
      </c>
    </row>
    <row r="608" spans="1:5" x14ac:dyDescent="0.45">
      <c r="A608" s="2" t="s">
        <v>8986</v>
      </c>
      <c r="B608" s="2" t="s">
        <v>15069</v>
      </c>
      <c r="C608" s="2" t="s">
        <v>21058</v>
      </c>
      <c r="D608" s="2" t="str">
        <f>"飲食店営業"</f>
        <v>飲食店営業</v>
      </c>
      <c r="E608" s="2" t="str">
        <f>"R02.11.06"</f>
        <v>R02.11.06</v>
      </c>
    </row>
    <row r="609" spans="1:5" x14ac:dyDescent="0.45">
      <c r="A609" s="2" t="s">
        <v>8988</v>
      </c>
      <c r="B609" s="2" t="s">
        <v>20721</v>
      </c>
      <c r="C609" s="2" t="s">
        <v>21058</v>
      </c>
      <c r="D609" s="2" t="str">
        <f>"喫茶店営業"</f>
        <v>喫茶店営業</v>
      </c>
      <c r="E609" s="2" t="str">
        <f>"R02.11.06"</f>
        <v>R02.11.06</v>
      </c>
    </row>
    <row r="610" spans="1:5" x14ac:dyDescent="0.45">
      <c r="A610" s="2" t="s">
        <v>8321</v>
      </c>
      <c r="B610" s="2" t="s">
        <v>19929</v>
      </c>
      <c r="C610" s="2" t="s">
        <v>21058</v>
      </c>
      <c r="D610" s="2" t="str">
        <f>"食品販売業（仮設営業）"</f>
        <v>食品販売業（仮設営業）</v>
      </c>
      <c r="E610" s="2" t="str">
        <f>"R02.11.13"</f>
        <v>R02.11.13</v>
      </c>
    </row>
    <row r="611" spans="1:5" x14ac:dyDescent="0.45">
      <c r="A611" s="2" t="s">
        <v>8550</v>
      </c>
      <c r="B611" s="2" t="s">
        <v>20199</v>
      </c>
      <c r="C611" s="2" t="s">
        <v>31808</v>
      </c>
      <c r="D611" s="2" t="str">
        <f>"乳類販売業"</f>
        <v>乳類販売業</v>
      </c>
      <c r="E611" s="2" t="str">
        <f>"R02.11.26"</f>
        <v>R02.11.26</v>
      </c>
    </row>
    <row r="612" spans="1:5" x14ac:dyDescent="0.45">
      <c r="A612" s="2" t="s">
        <v>8550</v>
      </c>
      <c r="B612" s="2" t="s">
        <v>20199</v>
      </c>
      <c r="C612" s="2" t="s">
        <v>31808</v>
      </c>
      <c r="D612" s="2" t="str">
        <f>"食品販売業（移動販売）"</f>
        <v>食品販売業（移動販売）</v>
      </c>
      <c r="E612" s="2" t="str">
        <f>"R02.11.26"</f>
        <v>R02.11.26</v>
      </c>
    </row>
    <row r="613" spans="1:5" x14ac:dyDescent="0.45">
      <c r="A613" s="2" t="s">
        <v>9062</v>
      </c>
      <c r="B613" s="2" t="s">
        <v>20795</v>
      </c>
      <c r="C613" s="2" t="s">
        <v>32537</v>
      </c>
      <c r="D613" s="2" t="str">
        <f>"魚介類販売業"</f>
        <v>魚介類販売業</v>
      </c>
      <c r="E613" s="2" t="str">
        <f>"R02.12.22"</f>
        <v>R02.12.22</v>
      </c>
    </row>
    <row r="614" spans="1:5" x14ac:dyDescent="0.45">
      <c r="A614" s="2" t="s">
        <v>9063</v>
      </c>
      <c r="B614" s="2" t="s">
        <v>20368</v>
      </c>
      <c r="C614" s="2" t="s">
        <v>21058</v>
      </c>
      <c r="D614" s="2" t="str">
        <f>"飲食店営業"</f>
        <v>飲食店営業</v>
      </c>
      <c r="E614" s="2" t="str">
        <f>"R02.12.28"</f>
        <v>R02.12.28</v>
      </c>
    </row>
    <row r="615" spans="1:5" x14ac:dyDescent="0.45">
      <c r="A615" s="2" t="s">
        <v>9066</v>
      </c>
      <c r="B615" s="2" t="s">
        <v>20801</v>
      </c>
      <c r="C615" s="2" t="s">
        <v>21058</v>
      </c>
      <c r="D615" s="2" t="str">
        <f>"飲食店営業"</f>
        <v>飲食店営業</v>
      </c>
      <c r="E615" s="2" t="str">
        <f>"R02.11.26"</f>
        <v>R02.11.26</v>
      </c>
    </row>
    <row r="616" spans="1:5" x14ac:dyDescent="0.45">
      <c r="A616" s="2" t="s">
        <v>7825</v>
      </c>
      <c r="B616" s="2" t="s">
        <v>20834</v>
      </c>
      <c r="C616" s="2" t="s">
        <v>32583</v>
      </c>
      <c r="D616" s="2" t="str">
        <f>"魚介類販売業"</f>
        <v>魚介類販売業</v>
      </c>
      <c r="E616" s="2" t="str">
        <f>"R03.02.18"</f>
        <v>R03.02.18</v>
      </c>
    </row>
    <row r="617" spans="1:5" x14ac:dyDescent="0.45">
      <c r="A617" s="2" t="s">
        <v>8334</v>
      </c>
      <c r="B617" s="2" t="s">
        <v>20835</v>
      </c>
      <c r="C617" s="2" t="s">
        <v>32584</v>
      </c>
      <c r="D617" s="2" t="str">
        <f>"食肉販売業"</f>
        <v>食肉販売業</v>
      </c>
      <c r="E617" s="2" t="str">
        <f>"R03.02.18"</f>
        <v>R03.02.18</v>
      </c>
    </row>
    <row r="618" spans="1:5" x14ac:dyDescent="0.45">
      <c r="A618" s="2" t="s">
        <v>8307</v>
      </c>
      <c r="B618" s="2" t="s">
        <v>20728</v>
      </c>
      <c r="C618" s="2" t="s">
        <v>32589</v>
      </c>
      <c r="D618" s="2" t="str">
        <f>"食品販売業（移動販売）"</f>
        <v>食品販売業（移動販売）</v>
      </c>
      <c r="E618" s="2" t="str">
        <f>"R03.02.18"</f>
        <v>R03.02.18</v>
      </c>
    </row>
    <row r="619" spans="1:5" x14ac:dyDescent="0.45">
      <c r="A619" s="2" t="s">
        <v>7820</v>
      </c>
      <c r="B619" s="2" t="s">
        <v>20045</v>
      </c>
      <c r="C619" s="2" t="s">
        <v>32590</v>
      </c>
      <c r="D619" s="2" t="str">
        <f>"食品販売業（移動販売）"</f>
        <v>食品販売業（移動販売）</v>
      </c>
      <c r="E619" s="2" t="str">
        <f>"R03.02.18"</f>
        <v>R03.02.18</v>
      </c>
    </row>
    <row r="620" spans="1:5" x14ac:dyDescent="0.45">
      <c r="A620" s="2" t="s">
        <v>9069</v>
      </c>
      <c r="B620" s="2" t="s">
        <v>20843</v>
      </c>
      <c r="C620" s="2" t="s">
        <v>32597</v>
      </c>
      <c r="D620" s="2" t="str">
        <f>"食肉販売業"</f>
        <v>食肉販売業</v>
      </c>
      <c r="E620" s="2" t="str">
        <f t="shared" ref="E620:E628" si="21">"R03.02.25"</f>
        <v>R03.02.25</v>
      </c>
    </row>
    <row r="621" spans="1:5" x14ac:dyDescent="0.45">
      <c r="A621" s="2" t="s">
        <v>9069</v>
      </c>
      <c r="B621" s="2" t="s">
        <v>20843</v>
      </c>
      <c r="C621" s="2" t="s">
        <v>32597</v>
      </c>
      <c r="D621" s="2" t="str">
        <f>"魚介類販売業"</f>
        <v>魚介類販売業</v>
      </c>
      <c r="E621" s="2" t="str">
        <f t="shared" si="21"/>
        <v>R03.02.25</v>
      </c>
    </row>
    <row r="622" spans="1:5" x14ac:dyDescent="0.45">
      <c r="A622" s="2" t="s">
        <v>9069</v>
      </c>
      <c r="B622" s="2" t="s">
        <v>20843</v>
      </c>
      <c r="C622" s="2" t="s">
        <v>32597</v>
      </c>
      <c r="D622" s="2" t="str">
        <f>"乳類販売業"</f>
        <v>乳類販売業</v>
      </c>
      <c r="E622" s="2" t="str">
        <f t="shared" si="21"/>
        <v>R03.02.25</v>
      </c>
    </row>
    <row r="623" spans="1:5" x14ac:dyDescent="0.45">
      <c r="A623" s="2" t="s">
        <v>9025</v>
      </c>
      <c r="B623" s="2" t="s">
        <v>20758</v>
      </c>
      <c r="C623" s="2" t="s">
        <v>32598</v>
      </c>
      <c r="D623" s="2" t="str">
        <f>"魚介類販売業"</f>
        <v>魚介類販売業</v>
      </c>
      <c r="E623" s="2" t="str">
        <f t="shared" si="21"/>
        <v>R03.02.25</v>
      </c>
    </row>
    <row r="624" spans="1:5" x14ac:dyDescent="0.45">
      <c r="A624" s="2" t="s">
        <v>9069</v>
      </c>
      <c r="B624" s="2" t="s">
        <v>20843</v>
      </c>
      <c r="C624" s="2" t="s">
        <v>32597</v>
      </c>
      <c r="D624" s="2" t="str">
        <f>"食品販売業（移動販売）"</f>
        <v>食品販売業（移動販売）</v>
      </c>
      <c r="E624" s="2" t="str">
        <f t="shared" si="21"/>
        <v>R03.02.25</v>
      </c>
    </row>
    <row r="625" spans="1:5" x14ac:dyDescent="0.45">
      <c r="A625" s="2" t="s">
        <v>8375</v>
      </c>
      <c r="B625" s="2" t="s">
        <v>19989</v>
      </c>
      <c r="C625" s="2" t="s">
        <v>32603</v>
      </c>
      <c r="D625" s="2" t="str">
        <f>"乳類販売業"</f>
        <v>乳類販売業</v>
      </c>
      <c r="E625" s="2" t="str">
        <f t="shared" si="21"/>
        <v>R03.02.25</v>
      </c>
    </row>
    <row r="626" spans="1:5" x14ac:dyDescent="0.45">
      <c r="A626" s="2" t="s">
        <v>8375</v>
      </c>
      <c r="B626" s="2" t="s">
        <v>19989</v>
      </c>
      <c r="C626" s="2" t="s">
        <v>32603</v>
      </c>
      <c r="D626" s="2" t="str">
        <f>"魚介類販売業"</f>
        <v>魚介類販売業</v>
      </c>
      <c r="E626" s="2" t="str">
        <f t="shared" si="21"/>
        <v>R03.02.25</v>
      </c>
    </row>
    <row r="627" spans="1:5" x14ac:dyDescent="0.45">
      <c r="A627" s="2" t="s">
        <v>8375</v>
      </c>
      <c r="B627" s="2" t="s">
        <v>19989</v>
      </c>
      <c r="C627" s="2" t="s">
        <v>32603</v>
      </c>
      <c r="D627" s="2" t="str">
        <f>"食肉販売業"</f>
        <v>食肉販売業</v>
      </c>
      <c r="E627" s="2" t="str">
        <f t="shared" si="21"/>
        <v>R03.02.25</v>
      </c>
    </row>
    <row r="628" spans="1:5" x14ac:dyDescent="0.45">
      <c r="A628" s="2" t="s">
        <v>8375</v>
      </c>
      <c r="B628" s="2" t="s">
        <v>19989</v>
      </c>
      <c r="C628" s="2" t="s">
        <v>32603</v>
      </c>
      <c r="D628" s="2" t="str">
        <f>"食品販売業（移動販売）"</f>
        <v>食品販売業（移動販売）</v>
      </c>
      <c r="E628" s="2" t="str">
        <f t="shared" si="21"/>
        <v>R03.02.25</v>
      </c>
    </row>
    <row r="629" spans="1:5" x14ac:dyDescent="0.45">
      <c r="A629" s="2" t="s">
        <v>9102</v>
      </c>
      <c r="B629" s="2" t="s">
        <v>19453</v>
      </c>
      <c r="C629" s="2" t="s">
        <v>21058</v>
      </c>
      <c r="D629" s="2" t="str">
        <f>"食品販売業（仮設営業）"</f>
        <v>食品販売業（仮設営業）</v>
      </c>
      <c r="E629" s="2" t="str">
        <f>"R03.02.24"</f>
        <v>R03.02.24</v>
      </c>
    </row>
    <row r="630" spans="1:5" x14ac:dyDescent="0.45">
      <c r="A630" s="2" t="s">
        <v>7907</v>
      </c>
      <c r="B630" s="2" t="s">
        <v>19463</v>
      </c>
      <c r="C630" s="2" t="s">
        <v>21058</v>
      </c>
      <c r="D630" s="2" t="str">
        <f t="shared" ref="D630:D636" si="22">"飲食店営業"</f>
        <v>飲食店営業</v>
      </c>
      <c r="E630" s="2" t="str">
        <f>"R03.02.26"</f>
        <v>R03.02.26</v>
      </c>
    </row>
    <row r="631" spans="1:5" x14ac:dyDescent="0.45">
      <c r="A631" s="2" t="s">
        <v>9114</v>
      </c>
      <c r="B631" s="2" t="s">
        <v>20866</v>
      </c>
      <c r="C631" s="2" t="s">
        <v>21058</v>
      </c>
      <c r="D631" s="2" t="str">
        <f t="shared" si="22"/>
        <v>飲食店営業</v>
      </c>
      <c r="E631" s="2" t="str">
        <f>"H30.02.21"</f>
        <v>H30.02.21</v>
      </c>
    </row>
    <row r="632" spans="1:5" x14ac:dyDescent="0.45">
      <c r="A632" s="2" t="s">
        <v>8443</v>
      </c>
      <c r="B632" s="2" t="s">
        <v>20873</v>
      </c>
      <c r="C632" s="2" t="s">
        <v>21058</v>
      </c>
      <c r="D632" s="2" t="str">
        <f t="shared" si="22"/>
        <v>飲食店営業</v>
      </c>
      <c r="E632" s="2" t="str">
        <f>"R03.04.16"</f>
        <v>R03.04.16</v>
      </c>
    </row>
    <row r="633" spans="1:5" x14ac:dyDescent="0.45">
      <c r="A633" s="2" t="s">
        <v>8686</v>
      </c>
      <c r="B633" s="2" t="s">
        <v>20357</v>
      </c>
      <c r="C633" s="2" t="s">
        <v>21058</v>
      </c>
      <c r="D633" s="2" t="str">
        <f t="shared" si="22"/>
        <v>飲食店営業</v>
      </c>
      <c r="E633" s="2" t="str">
        <f>"R03.04.23"</f>
        <v>R03.04.23</v>
      </c>
    </row>
    <row r="634" spans="1:5" x14ac:dyDescent="0.45">
      <c r="A634" s="2" t="s">
        <v>9129</v>
      </c>
      <c r="B634" s="2" t="s">
        <v>20895</v>
      </c>
      <c r="C634" s="2" t="s">
        <v>21058</v>
      </c>
      <c r="D634" s="2" t="str">
        <f t="shared" si="22"/>
        <v>飲食店営業</v>
      </c>
      <c r="E634" s="2" t="str">
        <f>"H30.01.31"</f>
        <v>H30.01.31</v>
      </c>
    </row>
    <row r="635" spans="1:5" x14ac:dyDescent="0.45">
      <c r="A635" s="2" t="s">
        <v>9133</v>
      </c>
      <c r="B635" s="2" t="s">
        <v>20907</v>
      </c>
      <c r="C635" s="2" t="s">
        <v>32660</v>
      </c>
      <c r="D635" s="2" t="str">
        <f t="shared" si="22"/>
        <v>飲食店営業</v>
      </c>
      <c r="E635" s="2" t="str">
        <f>"R02.07.02"</f>
        <v>R02.07.02</v>
      </c>
    </row>
    <row r="636" spans="1:5" x14ac:dyDescent="0.45">
      <c r="A636" s="2" t="s">
        <v>9133</v>
      </c>
      <c r="B636" s="2" t="s">
        <v>20907</v>
      </c>
      <c r="C636" s="2" t="s">
        <v>21058</v>
      </c>
      <c r="D636" s="2" t="str">
        <f t="shared" si="22"/>
        <v>飲食店営業</v>
      </c>
      <c r="E636" s="2" t="str">
        <f>"R02.07.02"</f>
        <v>R02.07.02</v>
      </c>
    </row>
    <row r="637" spans="1:5" x14ac:dyDescent="0.45">
      <c r="A637" s="2" t="s">
        <v>2172</v>
      </c>
      <c r="B637" s="2" t="s">
        <v>2172</v>
      </c>
      <c r="C637" s="2" t="s">
        <v>23806</v>
      </c>
      <c r="D637" s="2" t="str">
        <f>"食肉販売業"</f>
        <v>食肉販売業</v>
      </c>
      <c r="E637" s="2" t="str">
        <f>"H30.11.08"</f>
        <v>H30.11.08</v>
      </c>
    </row>
    <row r="638" spans="1:5" x14ac:dyDescent="0.45">
      <c r="A638" s="2" t="s">
        <v>2172</v>
      </c>
      <c r="B638" s="2" t="s">
        <v>12155</v>
      </c>
      <c r="C638" s="2" t="s">
        <v>23807</v>
      </c>
      <c r="D638" s="2" t="str">
        <f>"飲食店営業"</f>
        <v>飲食店営業</v>
      </c>
      <c r="E638" s="2" t="str">
        <f>"H30.11.08"</f>
        <v>H30.11.08</v>
      </c>
    </row>
    <row r="639" spans="1:5" x14ac:dyDescent="0.45">
      <c r="A639" s="2" t="s">
        <v>2358</v>
      </c>
      <c r="B639" s="2" t="s">
        <v>12192</v>
      </c>
      <c r="C639" s="2" t="s">
        <v>23848</v>
      </c>
      <c r="D639" s="2" t="str">
        <f>"食品製造業"</f>
        <v>食品製造業</v>
      </c>
      <c r="E639" s="2" t="str">
        <f>"H30.11.22"</f>
        <v>H30.11.22</v>
      </c>
    </row>
    <row r="640" spans="1:5" x14ac:dyDescent="0.45">
      <c r="A640" s="2" t="s">
        <v>165</v>
      </c>
      <c r="B640" s="2" t="s">
        <v>12225</v>
      </c>
      <c r="C640" s="2" t="s">
        <v>23882</v>
      </c>
      <c r="D640" s="2" t="str">
        <f>"喫茶店営業"</f>
        <v>喫茶店営業</v>
      </c>
      <c r="E640" s="2" t="str">
        <f>"H30.12.11"</f>
        <v>H30.12.11</v>
      </c>
    </row>
    <row r="641" spans="1:5" x14ac:dyDescent="0.45">
      <c r="A641" s="2" t="s">
        <v>165</v>
      </c>
      <c r="B641" s="2" t="s">
        <v>12234</v>
      </c>
      <c r="C641" s="2" t="s">
        <v>23887</v>
      </c>
      <c r="D641" s="2" t="str">
        <f>"喫茶店営業"</f>
        <v>喫茶店営業</v>
      </c>
      <c r="E641" s="2" t="str">
        <f>"H30.12.13"</f>
        <v>H30.12.13</v>
      </c>
    </row>
    <row r="642" spans="1:5" x14ac:dyDescent="0.45">
      <c r="A642" s="2" t="s">
        <v>2772</v>
      </c>
      <c r="B642" s="2" t="s">
        <v>12730</v>
      </c>
      <c r="C642" s="2" t="s">
        <v>24359</v>
      </c>
      <c r="D642" s="2" t="str">
        <f>"喫茶店営業"</f>
        <v>喫茶店営業</v>
      </c>
      <c r="E642" s="2" t="str">
        <f>"R02.04.23"</f>
        <v>R02.04.23</v>
      </c>
    </row>
    <row r="643" spans="1:5" x14ac:dyDescent="0.45">
      <c r="A643" s="2" t="s">
        <v>2297</v>
      </c>
      <c r="B643" s="2" t="s">
        <v>12385</v>
      </c>
      <c r="C643" s="2" t="s">
        <v>24702</v>
      </c>
      <c r="D643" s="2" t="str">
        <f>"めん類製造業"</f>
        <v>めん類製造業</v>
      </c>
      <c r="E643" s="2" t="str">
        <f>"R03.02.08"</f>
        <v>R03.02.08</v>
      </c>
    </row>
    <row r="644" spans="1:5" x14ac:dyDescent="0.45">
      <c r="A644" s="2" t="s">
        <v>3048</v>
      </c>
      <c r="B644" s="2" t="s">
        <v>13122</v>
      </c>
      <c r="C644" s="2" t="s">
        <v>24209</v>
      </c>
      <c r="D644" s="2" t="str">
        <f>"飲食店営業"</f>
        <v>飲食店営業</v>
      </c>
      <c r="E644" s="2" t="str">
        <f>"R03.02.09"</f>
        <v>R03.02.09</v>
      </c>
    </row>
    <row r="645" spans="1:5" x14ac:dyDescent="0.45">
      <c r="A645" s="2" t="s">
        <v>2092</v>
      </c>
      <c r="B645" s="2" t="s">
        <v>11905</v>
      </c>
      <c r="C645" s="2" t="s">
        <v>23555</v>
      </c>
      <c r="D645" s="2" t="str">
        <f>"飲食店営業"</f>
        <v>飲食店営業</v>
      </c>
      <c r="E645" s="2" t="str">
        <f>"H29.11.22"</f>
        <v>H29.11.22</v>
      </c>
    </row>
    <row r="646" spans="1:5" x14ac:dyDescent="0.45">
      <c r="A646" s="2" t="s">
        <v>583</v>
      </c>
      <c r="B646" s="2" t="s">
        <v>11720</v>
      </c>
      <c r="C646" s="2" t="s">
        <v>23363</v>
      </c>
      <c r="D646" s="2" t="str">
        <f>"乳類販売業"</f>
        <v>乳類販売業</v>
      </c>
      <c r="E646" s="2" t="str">
        <f>"H28.12.28"</f>
        <v>H28.12.28</v>
      </c>
    </row>
    <row r="647" spans="1:5" x14ac:dyDescent="0.45">
      <c r="A647" s="2" t="s">
        <v>80</v>
      </c>
      <c r="B647" s="2" t="s">
        <v>9211</v>
      </c>
      <c r="C647" s="2" t="s">
        <v>23371</v>
      </c>
      <c r="D647" s="2" t="str">
        <f>"飲食店営業"</f>
        <v>飲食店営業</v>
      </c>
      <c r="E647" s="2" t="str">
        <f>"H29.02.10"</f>
        <v>H29.02.10</v>
      </c>
    </row>
    <row r="648" spans="1:5" x14ac:dyDescent="0.45">
      <c r="A648" s="2" t="s">
        <v>1948</v>
      </c>
      <c r="B648" s="2" t="s">
        <v>11744</v>
      </c>
      <c r="C648" s="2" t="s">
        <v>23388</v>
      </c>
      <c r="D648" s="2" t="str">
        <f>"乳類販売業"</f>
        <v>乳類販売業</v>
      </c>
      <c r="E648" s="2" t="str">
        <f>"H29.02.27"</f>
        <v>H29.02.27</v>
      </c>
    </row>
    <row r="649" spans="1:5" x14ac:dyDescent="0.45">
      <c r="A649" s="2" t="s">
        <v>1952</v>
      </c>
      <c r="B649" s="2" t="s">
        <v>11747</v>
      </c>
      <c r="C649" s="2" t="s">
        <v>23392</v>
      </c>
      <c r="D649" s="2" t="str">
        <f>"飲食店営業"</f>
        <v>飲食店営業</v>
      </c>
      <c r="E649" s="2" t="str">
        <f>"H29.02.27"</f>
        <v>H29.02.27</v>
      </c>
    </row>
    <row r="650" spans="1:5" x14ac:dyDescent="0.45">
      <c r="A650" s="2" t="s">
        <v>1964</v>
      </c>
      <c r="B650" s="2" t="s">
        <v>11760</v>
      </c>
      <c r="C650" s="2" t="s">
        <v>23405</v>
      </c>
      <c r="D650" s="2" t="str">
        <f>"乳類販売業"</f>
        <v>乳類販売業</v>
      </c>
      <c r="E650" s="2" t="str">
        <f>"H29.03.21"</f>
        <v>H29.03.21</v>
      </c>
    </row>
    <row r="651" spans="1:5" x14ac:dyDescent="0.45">
      <c r="A651" s="2" t="s">
        <v>1971</v>
      </c>
      <c r="B651" s="2" t="s">
        <v>11767</v>
      </c>
      <c r="C651" s="2" t="s">
        <v>23414</v>
      </c>
      <c r="D651" s="2" t="str">
        <f>"飲食店営業"</f>
        <v>飲食店営業</v>
      </c>
      <c r="E651" s="2" t="str">
        <f>"H29.04.05"</f>
        <v>H29.04.05</v>
      </c>
    </row>
    <row r="652" spans="1:5" x14ac:dyDescent="0.45">
      <c r="A652" s="2" t="s">
        <v>1971</v>
      </c>
      <c r="B652" s="2" t="s">
        <v>11768</v>
      </c>
      <c r="C652" s="2" t="s">
        <v>23415</v>
      </c>
      <c r="D652" s="2" t="str">
        <f>"飲食店営業"</f>
        <v>飲食店営業</v>
      </c>
      <c r="E652" s="2" t="str">
        <f>"H29.04.05"</f>
        <v>H29.04.05</v>
      </c>
    </row>
    <row r="653" spans="1:5" x14ac:dyDescent="0.45">
      <c r="A653" s="2" t="s">
        <v>2000</v>
      </c>
      <c r="B653" s="2" t="s">
        <v>11797</v>
      </c>
      <c r="C653" s="2" t="s">
        <v>23446</v>
      </c>
      <c r="D653" s="2" t="str">
        <f>"食肉販売業"</f>
        <v>食肉販売業</v>
      </c>
      <c r="E653" s="2" t="str">
        <f>"H29.05.31"</f>
        <v>H29.05.31</v>
      </c>
    </row>
    <row r="654" spans="1:5" x14ac:dyDescent="0.45">
      <c r="A654" s="2" t="s">
        <v>2000</v>
      </c>
      <c r="B654" s="2" t="s">
        <v>11797</v>
      </c>
      <c r="C654" s="2" t="s">
        <v>23446</v>
      </c>
      <c r="D654" s="2" t="str">
        <f>"乳類販売業"</f>
        <v>乳類販売業</v>
      </c>
      <c r="E654" s="2" t="str">
        <f>"H29.05.31"</f>
        <v>H29.05.31</v>
      </c>
    </row>
    <row r="655" spans="1:5" x14ac:dyDescent="0.45">
      <c r="A655" s="2" t="s">
        <v>2000</v>
      </c>
      <c r="B655" s="2" t="s">
        <v>11797</v>
      </c>
      <c r="C655" s="2" t="s">
        <v>23446</v>
      </c>
      <c r="D655" s="2" t="str">
        <f>"魚介類販売業"</f>
        <v>魚介類販売業</v>
      </c>
      <c r="E655" s="2" t="str">
        <f>"H29.05.31"</f>
        <v>H29.05.31</v>
      </c>
    </row>
    <row r="656" spans="1:5" x14ac:dyDescent="0.45">
      <c r="A656" s="2" t="s">
        <v>2005</v>
      </c>
      <c r="B656" s="2" t="s">
        <v>11807</v>
      </c>
      <c r="C656" s="2" t="s">
        <v>23456</v>
      </c>
      <c r="D656" s="2" t="str">
        <f>"飲食店営業"</f>
        <v>飲食店営業</v>
      </c>
      <c r="E656" s="2" t="str">
        <f>"H29.05.31"</f>
        <v>H29.05.31</v>
      </c>
    </row>
    <row r="657" spans="1:5" x14ac:dyDescent="0.45">
      <c r="A657" s="2" t="s">
        <v>2008</v>
      </c>
      <c r="B657" s="2" t="s">
        <v>11810</v>
      </c>
      <c r="C657" s="2" t="s">
        <v>23459</v>
      </c>
      <c r="D657" s="2" t="str">
        <f>"飲食店営業"</f>
        <v>飲食店営業</v>
      </c>
      <c r="E657" s="2" t="str">
        <f>"H29.05.31"</f>
        <v>H29.05.31</v>
      </c>
    </row>
    <row r="658" spans="1:5" x14ac:dyDescent="0.45">
      <c r="A658" s="2" t="s">
        <v>2020</v>
      </c>
      <c r="B658" s="2" t="s">
        <v>11824</v>
      </c>
      <c r="C658" s="2" t="s">
        <v>23474</v>
      </c>
      <c r="D658" s="2" t="str">
        <f>"そうざい製造業"</f>
        <v>そうざい製造業</v>
      </c>
      <c r="E658" s="2" t="str">
        <f>"H29.07.13"</f>
        <v>H29.07.13</v>
      </c>
    </row>
    <row r="659" spans="1:5" x14ac:dyDescent="0.45">
      <c r="A659" s="2" t="s">
        <v>2049</v>
      </c>
      <c r="B659" s="2" t="s">
        <v>11859</v>
      </c>
      <c r="C659" s="2" t="s">
        <v>23510</v>
      </c>
      <c r="D659" s="2" t="str">
        <f t="shared" ref="D659:D665" si="23">"飲食店営業"</f>
        <v>飲食店営業</v>
      </c>
      <c r="E659" s="2" t="str">
        <f>"H29.08.30"</f>
        <v>H29.08.30</v>
      </c>
    </row>
    <row r="660" spans="1:5" x14ac:dyDescent="0.45">
      <c r="A660" s="2" t="s">
        <v>2052</v>
      </c>
      <c r="B660" s="2" t="s">
        <v>11862</v>
      </c>
      <c r="C660" s="2" t="s">
        <v>23513</v>
      </c>
      <c r="D660" s="2" t="str">
        <f t="shared" si="23"/>
        <v>飲食店営業</v>
      </c>
      <c r="E660" s="2" t="str">
        <f>"H29.08.30"</f>
        <v>H29.08.30</v>
      </c>
    </row>
    <row r="661" spans="1:5" x14ac:dyDescent="0.45">
      <c r="A661" s="2" t="s">
        <v>2061</v>
      </c>
      <c r="B661" s="2" t="s">
        <v>11871</v>
      </c>
      <c r="C661" s="2" t="s">
        <v>23522</v>
      </c>
      <c r="D661" s="2" t="str">
        <f t="shared" si="23"/>
        <v>飲食店営業</v>
      </c>
      <c r="E661" s="2" t="str">
        <f>"H29.09.19"</f>
        <v>H29.09.19</v>
      </c>
    </row>
    <row r="662" spans="1:5" x14ac:dyDescent="0.45">
      <c r="A662" s="2" t="s">
        <v>2061</v>
      </c>
      <c r="B662" s="2" t="s">
        <v>11872</v>
      </c>
      <c r="C662" s="2" t="s">
        <v>23522</v>
      </c>
      <c r="D662" s="2" t="str">
        <f t="shared" si="23"/>
        <v>飲食店営業</v>
      </c>
      <c r="E662" s="2" t="str">
        <f>"H29.09.19"</f>
        <v>H29.09.19</v>
      </c>
    </row>
    <row r="663" spans="1:5" x14ac:dyDescent="0.45">
      <c r="A663" s="2" t="s">
        <v>2061</v>
      </c>
      <c r="B663" s="2" t="s">
        <v>11872</v>
      </c>
      <c r="C663" s="2" t="s">
        <v>23522</v>
      </c>
      <c r="D663" s="2" t="str">
        <f t="shared" si="23"/>
        <v>飲食店営業</v>
      </c>
      <c r="E663" s="2" t="str">
        <f>"H29.09.19"</f>
        <v>H29.09.19</v>
      </c>
    </row>
    <row r="664" spans="1:5" x14ac:dyDescent="0.45">
      <c r="A664" s="2" t="s">
        <v>2063</v>
      </c>
      <c r="B664" s="2" t="s">
        <v>11874</v>
      </c>
      <c r="C664" s="2" t="s">
        <v>23524</v>
      </c>
      <c r="D664" s="2" t="str">
        <f t="shared" si="23"/>
        <v>飲食店営業</v>
      </c>
      <c r="E664" s="2" t="str">
        <f>"H29.04.24"</f>
        <v>H29.04.24</v>
      </c>
    </row>
    <row r="665" spans="1:5" x14ac:dyDescent="0.45">
      <c r="A665" s="2" t="s">
        <v>2106</v>
      </c>
      <c r="B665" s="2" t="s">
        <v>11920</v>
      </c>
      <c r="C665" s="2" t="s">
        <v>23570</v>
      </c>
      <c r="D665" s="2" t="str">
        <f t="shared" si="23"/>
        <v>飲食店営業</v>
      </c>
      <c r="E665" s="2" t="str">
        <f>"H29.11.30"</f>
        <v>H29.11.30</v>
      </c>
    </row>
    <row r="666" spans="1:5" x14ac:dyDescent="0.45">
      <c r="A666" s="2" t="s">
        <v>2109</v>
      </c>
      <c r="B666" s="2" t="s">
        <v>11923</v>
      </c>
      <c r="C666" s="2" t="s">
        <v>23573</v>
      </c>
      <c r="D666" s="2" t="str">
        <f>"菓子製造業"</f>
        <v>菓子製造業</v>
      </c>
      <c r="E666" s="2" t="str">
        <f>"H29.11.30"</f>
        <v>H29.11.30</v>
      </c>
    </row>
    <row r="667" spans="1:5" x14ac:dyDescent="0.45">
      <c r="A667" s="2" t="s">
        <v>2110</v>
      </c>
      <c r="B667" s="2" t="s">
        <v>11924</v>
      </c>
      <c r="C667" s="2" t="s">
        <v>23574</v>
      </c>
      <c r="D667" s="2" t="str">
        <f>"菓子製造業"</f>
        <v>菓子製造業</v>
      </c>
      <c r="E667" s="2" t="str">
        <f>"H29.11.30"</f>
        <v>H29.11.30</v>
      </c>
    </row>
    <row r="668" spans="1:5" x14ac:dyDescent="0.45">
      <c r="A668" s="2" t="s">
        <v>2114</v>
      </c>
      <c r="B668" s="2" t="s">
        <v>11928</v>
      </c>
      <c r="C668" s="2" t="s">
        <v>23578</v>
      </c>
      <c r="D668" s="2" t="str">
        <f>"乳類販売業"</f>
        <v>乳類販売業</v>
      </c>
      <c r="E668" s="2" t="str">
        <f>"H29.11.30"</f>
        <v>H29.11.30</v>
      </c>
    </row>
    <row r="669" spans="1:5" x14ac:dyDescent="0.45">
      <c r="A669" s="2" t="s">
        <v>2124</v>
      </c>
      <c r="B669" s="2" t="s">
        <v>11937</v>
      </c>
      <c r="C669" s="2" t="s">
        <v>23588</v>
      </c>
      <c r="D669" s="2" t="str">
        <f>"缶詰又は瓶詰食品製造業"</f>
        <v>缶詰又は瓶詰食品製造業</v>
      </c>
      <c r="E669" s="2" t="str">
        <f>"H29.12.28"</f>
        <v>H29.12.28</v>
      </c>
    </row>
    <row r="670" spans="1:5" x14ac:dyDescent="0.45">
      <c r="A670" s="2" t="s">
        <v>2149</v>
      </c>
      <c r="B670" s="2" t="s">
        <v>11964</v>
      </c>
      <c r="C670" s="2" t="s">
        <v>23616</v>
      </c>
      <c r="D670" s="2" t="str">
        <f>"飲食店営業"</f>
        <v>飲食店営業</v>
      </c>
      <c r="E670" s="2" t="str">
        <f>"H30.02.23"</f>
        <v>H30.02.23</v>
      </c>
    </row>
    <row r="671" spans="1:5" x14ac:dyDescent="0.45">
      <c r="A671" s="2" t="s">
        <v>2173</v>
      </c>
      <c r="B671" s="2" t="s">
        <v>11993</v>
      </c>
      <c r="C671" s="2" t="s">
        <v>23643</v>
      </c>
      <c r="D671" s="2" t="str">
        <f>"菓子製造業"</f>
        <v>菓子製造業</v>
      </c>
      <c r="E671" s="2" t="str">
        <f>"H30.03.16"</f>
        <v>H30.03.16</v>
      </c>
    </row>
    <row r="672" spans="1:5" x14ac:dyDescent="0.45">
      <c r="A672" s="2" t="s">
        <v>2124</v>
      </c>
      <c r="B672" s="2" t="s">
        <v>11937</v>
      </c>
      <c r="C672" s="2" t="s">
        <v>23588</v>
      </c>
      <c r="D672" s="2" t="str">
        <f>"食品製造業"</f>
        <v>食品製造業</v>
      </c>
      <c r="E672" s="2" t="str">
        <f>"H30.03.30"</f>
        <v>H30.03.30</v>
      </c>
    </row>
    <row r="673" spans="1:5" x14ac:dyDescent="0.45">
      <c r="A673" s="2" t="s">
        <v>2182</v>
      </c>
      <c r="B673" s="2" t="s">
        <v>12003</v>
      </c>
      <c r="C673" s="2" t="s">
        <v>23652</v>
      </c>
      <c r="D673" s="2" t="str">
        <f>"喫茶店営業"</f>
        <v>喫茶店営業</v>
      </c>
      <c r="E673" s="2" t="str">
        <f>"H30.04.13"</f>
        <v>H30.04.13</v>
      </c>
    </row>
    <row r="674" spans="1:5" x14ac:dyDescent="0.45">
      <c r="A674" s="2" t="s">
        <v>2188</v>
      </c>
      <c r="B674" s="2" t="s">
        <v>12009</v>
      </c>
      <c r="C674" s="2" t="s">
        <v>23658</v>
      </c>
      <c r="D674" s="2" t="str">
        <f>"飲食店営業"</f>
        <v>飲食店営業</v>
      </c>
      <c r="E674" s="2" t="str">
        <f>"H30.05.02"</f>
        <v>H30.05.02</v>
      </c>
    </row>
    <row r="675" spans="1:5" x14ac:dyDescent="0.45">
      <c r="A675" s="2" t="s">
        <v>2196</v>
      </c>
      <c r="B675" s="2" t="s">
        <v>12020</v>
      </c>
      <c r="C675" s="2" t="s">
        <v>23667</v>
      </c>
      <c r="D675" s="2" t="str">
        <f>"飲食店営業"</f>
        <v>飲食店営業</v>
      </c>
      <c r="E675" s="2" t="str">
        <f>"H30.05.25"</f>
        <v>H30.05.25</v>
      </c>
    </row>
    <row r="676" spans="1:5" x14ac:dyDescent="0.45">
      <c r="A676" s="2" t="s">
        <v>2229</v>
      </c>
      <c r="B676" s="2" t="s">
        <v>12054</v>
      </c>
      <c r="C676" s="2" t="s">
        <v>23703</v>
      </c>
      <c r="D676" s="2" t="str">
        <f>"喫茶店営業"</f>
        <v>喫茶店営業</v>
      </c>
      <c r="E676" s="2" t="str">
        <f>"H30.05.31"</f>
        <v>H30.05.31</v>
      </c>
    </row>
    <row r="677" spans="1:5" x14ac:dyDescent="0.45">
      <c r="A677" s="2" t="s">
        <v>2231</v>
      </c>
      <c r="B677" s="2" t="s">
        <v>12057</v>
      </c>
      <c r="C677" s="2" t="s">
        <v>23707</v>
      </c>
      <c r="D677" s="2" t="str">
        <f>"菓子製造業"</f>
        <v>菓子製造業</v>
      </c>
      <c r="E677" s="2" t="str">
        <f>"H30.05.31"</f>
        <v>H30.05.31</v>
      </c>
    </row>
    <row r="678" spans="1:5" x14ac:dyDescent="0.45">
      <c r="A678" s="2" t="s">
        <v>2237</v>
      </c>
      <c r="B678" s="2" t="s">
        <v>12063</v>
      </c>
      <c r="C678" s="2" t="s">
        <v>23713</v>
      </c>
      <c r="D678" s="2" t="str">
        <f>"食品販売業"</f>
        <v>食品販売業</v>
      </c>
      <c r="E678" s="2" t="str">
        <f>"H30.05.31"</f>
        <v>H30.05.31</v>
      </c>
    </row>
    <row r="679" spans="1:5" x14ac:dyDescent="0.45">
      <c r="A679" s="2" t="s">
        <v>2247</v>
      </c>
      <c r="B679" s="2" t="s">
        <v>12076</v>
      </c>
      <c r="C679" s="2" t="s">
        <v>23726</v>
      </c>
      <c r="D679" s="2" t="str">
        <f>"飲食店営業"</f>
        <v>飲食店営業</v>
      </c>
      <c r="E679" s="2" t="str">
        <f>"H30.06.22"</f>
        <v>H30.06.22</v>
      </c>
    </row>
    <row r="680" spans="1:5" x14ac:dyDescent="0.45">
      <c r="A680" s="2" t="s">
        <v>2252</v>
      </c>
      <c r="B680" s="2" t="s">
        <v>12082</v>
      </c>
      <c r="C680" s="2" t="s">
        <v>23731</v>
      </c>
      <c r="D680" s="2" t="str">
        <f>"食品販売業"</f>
        <v>食品販売業</v>
      </c>
      <c r="E680" s="2" t="str">
        <f>"H30.07.13"</f>
        <v>H30.07.13</v>
      </c>
    </row>
    <row r="681" spans="1:5" x14ac:dyDescent="0.45">
      <c r="A681" s="2" t="s">
        <v>2259</v>
      </c>
      <c r="B681" s="2" t="s">
        <v>12090</v>
      </c>
      <c r="C681" s="2" t="s">
        <v>23741</v>
      </c>
      <c r="D681" s="2" t="str">
        <f>"飲食店営業"</f>
        <v>飲食店営業</v>
      </c>
      <c r="E681" s="2" t="str">
        <f>"H30.08.03"</f>
        <v>H30.08.03</v>
      </c>
    </row>
    <row r="682" spans="1:5" x14ac:dyDescent="0.45">
      <c r="A682" s="2" t="s">
        <v>2270</v>
      </c>
      <c r="B682" s="2" t="s">
        <v>12103</v>
      </c>
      <c r="C682" s="2" t="s">
        <v>23754</v>
      </c>
      <c r="D682" s="2" t="str">
        <f>"飲食店営業"</f>
        <v>飲食店営業</v>
      </c>
      <c r="E682" s="2" t="str">
        <f>"H30.08.17"</f>
        <v>H30.08.17</v>
      </c>
    </row>
    <row r="683" spans="1:5" x14ac:dyDescent="0.45">
      <c r="A683" s="2" t="s">
        <v>1715</v>
      </c>
      <c r="B683" s="2" t="s">
        <v>12124</v>
      </c>
      <c r="C683" s="2" t="s">
        <v>23776</v>
      </c>
      <c r="D683" s="2" t="str">
        <f>"食肉販売業"</f>
        <v>食肉販売業</v>
      </c>
      <c r="E683" s="2" t="str">
        <f>"H30.08.31"</f>
        <v>H30.08.31</v>
      </c>
    </row>
    <row r="684" spans="1:5" x14ac:dyDescent="0.45">
      <c r="A684" s="2" t="s">
        <v>2292</v>
      </c>
      <c r="B684" s="2" t="s">
        <v>12125</v>
      </c>
      <c r="C684" s="2" t="s">
        <v>23777</v>
      </c>
      <c r="D684" s="2" t="str">
        <f>"乳類販売業"</f>
        <v>乳類販売業</v>
      </c>
      <c r="E684" s="2" t="str">
        <f>"H30.08.31"</f>
        <v>H30.08.31</v>
      </c>
    </row>
    <row r="685" spans="1:5" x14ac:dyDescent="0.45">
      <c r="A685" s="2" t="s">
        <v>2323</v>
      </c>
      <c r="B685" s="2" t="s">
        <v>12158</v>
      </c>
      <c r="C685" s="2" t="s">
        <v>23810</v>
      </c>
      <c r="D685" s="2" t="str">
        <f>"飲食店営業"</f>
        <v>飲食店営業</v>
      </c>
      <c r="E685" s="2" t="str">
        <f>"H30.11.22"</f>
        <v>H30.11.22</v>
      </c>
    </row>
    <row r="686" spans="1:5" x14ac:dyDescent="0.45">
      <c r="A686" s="2" t="s">
        <v>2330</v>
      </c>
      <c r="B686" s="2" t="s">
        <v>12164</v>
      </c>
      <c r="C686" s="2" t="s">
        <v>23816</v>
      </c>
      <c r="D686" s="2" t="str">
        <f>"飲食店営業"</f>
        <v>飲食店営業</v>
      </c>
      <c r="E686" s="2" t="str">
        <f>"H30.11.22"</f>
        <v>H30.11.22</v>
      </c>
    </row>
    <row r="687" spans="1:5" x14ac:dyDescent="0.45">
      <c r="A687" s="2" t="s">
        <v>2349</v>
      </c>
      <c r="B687" s="2" t="s">
        <v>2349</v>
      </c>
      <c r="C687" s="2" t="s">
        <v>23839</v>
      </c>
      <c r="D687" s="2" t="str">
        <f>"食肉販売業"</f>
        <v>食肉販売業</v>
      </c>
      <c r="E687" s="2" t="str">
        <f>"H30.11.22"</f>
        <v>H30.11.22</v>
      </c>
    </row>
    <row r="688" spans="1:5" x14ac:dyDescent="0.45">
      <c r="A688" s="2" t="s">
        <v>2353</v>
      </c>
      <c r="B688" s="2" t="s">
        <v>12187</v>
      </c>
      <c r="C688" s="2" t="s">
        <v>23843</v>
      </c>
      <c r="D688" s="2" t="str">
        <f>"喫茶店営業"</f>
        <v>喫茶店営業</v>
      </c>
      <c r="E688" s="2" t="str">
        <f>"H30.11.22"</f>
        <v>H30.11.22</v>
      </c>
    </row>
    <row r="689" spans="1:5" x14ac:dyDescent="0.45">
      <c r="A689" s="2" t="s">
        <v>2376</v>
      </c>
      <c r="B689" s="2" t="s">
        <v>12211</v>
      </c>
      <c r="C689" s="2" t="s">
        <v>23869</v>
      </c>
      <c r="D689" s="2" t="str">
        <f>"飲食店営業"</f>
        <v>飲食店営業</v>
      </c>
      <c r="E689" s="2" t="str">
        <f>"H30.11.30"</f>
        <v>H30.11.30</v>
      </c>
    </row>
    <row r="690" spans="1:5" x14ac:dyDescent="0.45">
      <c r="A690" s="2" t="s">
        <v>165</v>
      </c>
      <c r="B690" s="2" t="s">
        <v>12230</v>
      </c>
      <c r="C690" s="2" t="s">
        <v>23363</v>
      </c>
      <c r="D690" s="2" t="str">
        <f>"喫茶店営業"</f>
        <v>喫茶店営業</v>
      </c>
      <c r="E690" s="2" t="str">
        <f>"H30.12.13"</f>
        <v>H30.12.13</v>
      </c>
    </row>
    <row r="691" spans="1:5" x14ac:dyDescent="0.45">
      <c r="A691" s="2" t="s">
        <v>165</v>
      </c>
      <c r="B691" s="2" t="s">
        <v>12231</v>
      </c>
      <c r="C691" s="2" t="s">
        <v>23363</v>
      </c>
      <c r="D691" s="2" t="str">
        <f>"喫茶店営業"</f>
        <v>喫茶店営業</v>
      </c>
      <c r="E691" s="2" t="str">
        <f>"H30.12.13"</f>
        <v>H30.12.13</v>
      </c>
    </row>
    <row r="692" spans="1:5" x14ac:dyDescent="0.45">
      <c r="A692" s="2" t="s">
        <v>2401</v>
      </c>
      <c r="B692" s="2" t="s">
        <v>12251</v>
      </c>
      <c r="C692" s="2" t="s">
        <v>23904</v>
      </c>
      <c r="D692" s="2" t="str">
        <f>"飲食店営業"</f>
        <v>飲食店営業</v>
      </c>
      <c r="E692" s="2" t="str">
        <f>"H30.11.28"</f>
        <v>H30.11.28</v>
      </c>
    </row>
    <row r="693" spans="1:5" x14ac:dyDescent="0.45">
      <c r="A693" s="2" t="s">
        <v>2401</v>
      </c>
      <c r="B693" s="2" t="s">
        <v>12252</v>
      </c>
      <c r="C693" s="2" t="s">
        <v>23905</v>
      </c>
      <c r="D693" s="2" t="str">
        <f>"そうざい製造業"</f>
        <v>そうざい製造業</v>
      </c>
      <c r="E693" s="2" t="str">
        <f>"H30.08.16"</f>
        <v>H30.08.16</v>
      </c>
    </row>
    <row r="694" spans="1:5" x14ac:dyDescent="0.45">
      <c r="A694" s="2" t="s">
        <v>2405</v>
      </c>
      <c r="B694" s="2" t="s">
        <v>12256</v>
      </c>
      <c r="C694" s="2" t="s">
        <v>23910</v>
      </c>
      <c r="D694" s="2" t="str">
        <f>"飲食店営業"</f>
        <v>飲食店営業</v>
      </c>
      <c r="E694" s="2" t="str">
        <f>"H31.02.18"</f>
        <v>H31.02.18</v>
      </c>
    </row>
    <row r="695" spans="1:5" x14ac:dyDescent="0.45">
      <c r="A695" s="2" t="s">
        <v>2458</v>
      </c>
      <c r="B695" s="2" t="s">
        <v>12327</v>
      </c>
      <c r="C695" s="2" t="s">
        <v>23971</v>
      </c>
      <c r="D695" s="2" t="str">
        <f>"そうざい製造業"</f>
        <v>そうざい製造業</v>
      </c>
      <c r="E695" s="2" t="str">
        <f>"H31.03.08"</f>
        <v>H31.03.08</v>
      </c>
    </row>
    <row r="696" spans="1:5" x14ac:dyDescent="0.45">
      <c r="A696" s="2" t="s">
        <v>2460</v>
      </c>
      <c r="B696" s="2" t="s">
        <v>12329</v>
      </c>
      <c r="C696" s="2" t="s">
        <v>23973</v>
      </c>
      <c r="D696" s="2" t="str">
        <f>"飲食店営業"</f>
        <v>飲食店営業</v>
      </c>
      <c r="E696" s="2" t="str">
        <f>"H31.03.11"</f>
        <v>H31.03.11</v>
      </c>
    </row>
    <row r="697" spans="1:5" x14ac:dyDescent="0.45">
      <c r="A697" s="2" t="s">
        <v>2472</v>
      </c>
      <c r="B697" s="2" t="s">
        <v>12343</v>
      </c>
      <c r="C697" s="2" t="s">
        <v>23985</v>
      </c>
      <c r="D697" s="2" t="str">
        <f>"喫茶店営業"</f>
        <v>喫茶店営業</v>
      </c>
      <c r="E697" s="2" t="str">
        <f>"H31.04.09"</f>
        <v>H31.04.09</v>
      </c>
    </row>
    <row r="698" spans="1:5" x14ac:dyDescent="0.45">
      <c r="A698" s="2" t="s">
        <v>2476</v>
      </c>
      <c r="B698" s="2" t="s">
        <v>12347</v>
      </c>
      <c r="C698" s="2" t="s">
        <v>23989</v>
      </c>
      <c r="D698" s="2" t="str">
        <f>"飲食店営業"</f>
        <v>飲食店営業</v>
      </c>
      <c r="E698" s="2" t="str">
        <f>"H31.04.23"</f>
        <v>H31.04.23</v>
      </c>
    </row>
    <row r="699" spans="1:5" x14ac:dyDescent="0.45">
      <c r="A699" s="2" t="s">
        <v>2476</v>
      </c>
      <c r="B699" s="2" t="s">
        <v>12347</v>
      </c>
      <c r="C699" s="2" t="s">
        <v>23989</v>
      </c>
      <c r="D699" s="2" t="str">
        <f>"菓子製造業"</f>
        <v>菓子製造業</v>
      </c>
      <c r="E699" s="2" t="str">
        <f>"R01.05.23"</f>
        <v>R01.05.23</v>
      </c>
    </row>
    <row r="700" spans="1:5" x14ac:dyDescent="0.45">
      <c r="A700" s="2" t="s">
        <v>2550</v>
      </c>
      <c r="B700" s="2" t="s">
        <v>12445</v>
      </c>
      <c r="C700" s="2" t="s">
        <v>24082</v>
      </c>
      <c r="D700" s="2" t="str">
        <f>"飲食店営業"</f>
        <v>飲食店営業</v>
      </c>
      <c r="E700" s="2" t="str">
        <f t="shared" ref="E700:E707" si="24">"R01.05.31"</f>
        <v>R01.05.31</v>
      </c>
    </row>
    <row r="701" spans="1:5" x14ac:dyDescent="0.45">
      <c r="A701" s="2" t="s">
        <v>2353</v>
      </c>
      <c r="B701" s="2" t="s">
        <v>12187</v>
      </c>
      <c r="C701" s="2" t="s">
        <v>23843</v>
      </c>
      <c r="D701" s="2" t="str">
        <f>"缶詰又は瓶詰食品製造業"</f>
        <v>缶詰又は瓶詰食品製造業</v>
      </c>
      <c r="E701" s="2" t="str">
        <f t="shared" si="24"/>
        <v>R01.05.31</v>
      </c>
    </row>
    <row r="702" spans="1:5" x14ac:dyDescent="0.45">
      <c r="A702" s="2" t="s">
        <v>2353</v>
      </c>
      <c r="B702" s="2" t="s">
        <v>12187</v>
      </c>
      <c r="C702" s="2" t="s">
        <v>23843</v>
      </c>
      <c r="D702" s="2" t="str">
        <f>"みそ製造業"</f>
        <v>みそ製造業</v>
      </c>
      <c r="E702" s="2" t="str">
        <f t="shared" si="24"/>
        <v>R01.05.31</v>
      </c>
    </row>
    <row r="703" spans="1:5" x14ac:dyDescent="0.45">
      <c r="A703" s="2" t="s">
        <v>2353</v>
      </c>
      <c r="B703" s="2" t="s">
        <v>12187</v>
      </c>
      <c r="C703" s="2" t="s">
        <v>23843</v>
      </c>
      <c r="D703" s="2" t="str">
        <f>"醤油製造業"</f>
        <v>醤油製造業</v>
      </c>
      <c r="E703" s="2" t="str">
        <f t="shared" si="24"/>
        <v>R01.05.31</v>
      </c>
    </row>
    <row r="704" spans="1:5" x14ac:dyDescent="0.45">
      <c r="A704" s="2" t="s">
        <v>2551</v>
      </c>
      <c r="B704" s="2" t="s">
        <v>12447</v>
      </c>
      <c r="C704" s="2" t="s">
        <v>24084</v>
      </c>
      <c r="D704" s="2" t="str">
        <f>"豆腐製造業"</f>
        <v>豆腐製造業</v>
      </c>
      <c r="E704" s="2" t="str">
        <f t="shared" si="24"/>
        <v>R01.05.31</v>
      </c>
    </row>
    <row r="705" spans="1:5" x14ac:dyDescent="0.45">
      <c r="A705" s="2" t="s">
        <v>2552</v>
      </c>
      <c r="B705" s="2" t="s">
        <v>2552</v>
      </c>
      <c r="C705" s="2" t="s">
        <v>24085</v>
      </c>
      <c r="D705" s="2" t="str">
        <f>"酒類製造業"</f>
        <v>酒類製造業</v>
      </c>
      <c r="E705" s="2" t="str">
        <f t="shared" si="24"/>
        <v>R01.05.31</v>
      </c>
    </row>
    <row r="706" spans="1:5" x14ac:dyDescent="0.45">
      <c r="A706" s="2" t="s">
        <v>2553</v>
      </c>
      <c r="B706" s="2" t="s">
        <v>12448</v>
      </c>
      <c r="C706" s="2" t="s">
        <v>24086</v>
      </c>
      <c r="D706" s="2" t="str">
        <f>"食品販売業"</f>
        <v>食品販売業</v>
      </c>
      <c r="E706" s="2" t="str">
        <f t="shared" si="24"/>
        <v>R01.05.31</v>
      </c>
    </row>
    <row r="707" spans="1:5" x14ac:dyDescent="0.45">
      <c r="A707" s="2" t="s">
        <v>2554</v>
      </c>
      <c r="B707" s="2" t="s">
        <v>2554</v>
      </c>
      <c r="C707" s="2" t="s">
        <v>24087</v>
      </c>
      <c r="D707" s="2" t="str">
        <f>"食品販売業"</f>
        <v>食品販売業</v>
      </c>
      <c r="E707" s="2" t="str">
        <f t="shared" si="24"/>
        <v>R01.05.31</v>
      </c>
    </row>
    <row r="708" spans="1:5" x14ac:dyDescent="0.45">
      <c r="A708" s="2" t="s">
        <v>2560</v>
      </c>
      <c r="B708" s="2" t="s">
        <v>12456</v>
      </c>
      <c r="C708" s="2" t="s">
        <v>24093</v>
      </c>
      <c r="D708" s="2" t="str">
        <f>"食品販売業"</f>
        <v>食品販売業</v>
      </c>
      <c r="E708" s="2" t="str">
        <f>"R01.06.20"</f>
        <v>R01.06.20</v>
      </c>
    </row>
    <row r="709" spans="1:5" x14ac:dyDescent="0.45">
      <c r="A709" s="2" t="s">
        <v>2000</v>
      </c>
      <c r="B709" s="2" t="s">
        <v>11797</v>
      </c>
      <c r="C709" s="2" t="s">
        <v>24095</v>
      </c>
      <c r="D709" s="2" t="str">
        <f>"飲食店営業"</f>
        <v>飲食店営業</v>
      </c>
      <c r="E709" s="2" t="str">
        <f>"H29.05.31"</f>
        <v>H29.05.31</v>
      </c>
    </row>
    <row r="710" spans="1:5" x14ac:dyDescent="0.45">
      <c r="A710" s="2" t="s">
        <v>2569</v>
      </c>
      <c r="B710" s="2" t="s">
        <v>12467</v>
      </c>
      <c r="C710" s="2" t="s">
        <v>24105</v>
      </c>
      <c r="D710" s="2" t="str">
        <f>"飲食店営業"</f>
        <v>飲食店営業</v>
      </c>
      <c r="E710" s="2" t="str">
        <f>"R01.08.05"</f>
        <v>R01.08.05</v>
      </c>
    </row>
    <row r="711" spans="1:5" x14ac:dyDescent="0.45">
      <c r="A711" s="2" t="s">
        <v>2569</v>
      </c>
      <c r="B711" s="2" t="s">
        <v>12467</v>
      </c>
      <c r="C711" s="2" t="s">
        <v>24105</v>
      </c>
      <c r="D711" s="2" t="str">
        <f>"食品販売業"</f>
        <v>食品販売業</v>
      </c>
      <c r="E711" s="2" t="str">
        <f>"R01.08.05"</f>
        <v>R01.08.05</v>
      </c>
    </row>
    <row r="712" spans="1:5" x14ac:dyDescent="0.45">
      <c r="A712" s="2" t="s">
        <v>2578</v>
      </c>
      <c r="B712" s="2" t="s">
        <v>12475</v>
      </c>
      <c r="C712" s="2" t="s">
        <v>24114</v>
      </c>
      <c r="D712" s="2" t="str">
        <f>"菓子製造業"</f>
        <v>菓子製造業</v>
      </c>
      <c r="E712" s="2" t="str">
        <f t="shared" ref="E712:E717" si="25">"R01.08.19"</f>
        <v>R01.08.19</v>
      </c>
    </row>
    <row r="713" spans="1:5" x14ac:dyDescent="0.45">
      <c r="A713" s="2" t="s">
        <v>2578</v>
      </c>
      <c r="B713" s="2" t="s">
        <v>12475</v>
      </c>
      <c r="C713" s="2" t="s">
        <v>24114</v>
      </c>
      <c r="D713" s="2" t="str">
        <f t="shared" ref="D713:D718" si="26">"飲食店営業"</f>
        <v>飲食店営業</v>
      </c>
      <c r="E713" s="2" t="str">
        <f t="shared" si="25"/>
        <v>R01.08.19</v>
      </c>
    </row>
    <row r="714" spans="1:5" x14ac:dyDescent="0.45">
      <c r="A714" s="2" t="s">
        <v>2591</v>
      </c>
      <c r="B714" s="2" t="s">
        <v>12492</v>
      </c>
      <c r="C714" s="2" t="s">
        <v>24131</v>
      </c>
      <c r="D714" s="2" t="str">
        <f t="shared" si="26"/>
        <v>飲食店営業</v>
      </c>
      <c r="E714" s="2" t="str">
        <f t="shared" si="25"/>
        <v>R01.08.19</v>
      </c>
    </row>
    <row r="715" spans="1:5" x14ac:dyDescent="0.45">
      <c r="A715" s="2" t="s">
        <v>2592</v>
      </c>
      <c r="B715" s="2" t="s">
        <v>12493</v>
      </c>
      <c r="C715" s="2" t="s">
        <v>24132</v>
      </c>
      <c r="D715" s="2" t="str">
        <f t="shared" si="26"/>
        <v>飲食店営業</v>
      </c>
      <c r="E715" s="2" t="str">
        <f t="shared" si="25"/>
        <v>R01.08.19</v>
      </c>
    </row>
    <row r="716" spans="1:5" x14ac:dyDescent="0.45">
      <c r="A716" s="2" t="s">
        <v>2593</v>
      </c>
      <c r="B716" s="2" t="s">
        <v>12494</v>
      </c>
      <c r="C716" s="2" t="s">
        <v>24133</v>
      </c>
      <c r="D716" s="2" t="str">
        <f t="shared" si="26"/>
        <v>飲食店営業</v>
      </c>
      <c r="E716" s="2" t="str">
        <f t="shared" si="25"/>
        <v>R01.08.19</v>
      </c>
    </row>
    <row r="717" spans="1:5" x14ac:dyDescent="0.45">
      <c r="A717" s="2" t="s">
        <v>2231</v>
      </c>
      <c r="B717" s="2" t="s">
        <v>12495</v>
      </c>
      <c r="C717" s="2" t="s">
        <v>23707</v>
      </c>
      <c r="D717" s="2" t="str">
        <f t="shared" si="26"/>
        <v>飲食店営業</v>
      </c>
      <c r="E717" s="2" t="str">
        <f t="shared" si="25"/>
        <v>R01.08.19</v>
      </c>
    </row>
    <row r="718" spans="1:5" x14ac:dyDescent="0.45">
      <c r="A718" s="2" t="s">
        <v>2594</v>
      </c>
      <c r="B718" s="2" t="s">
        <v>12497</v>
      </c>
      <c r="C718" s="2" t="s">
        <v>24135</v>
      </c>
      <c r="D718" s="2" t="str">
        <f t="shared" si="26"/>
        <v>飲食店営業</v>
      </c>
      <c r="E718" s="2" t="str">
        <f>"R01.05.31"</f>
        <v>R01.05.31</v>
      </c>
    </row>
    <row r="719" spans="1:5" x14ac:dyDescent="0.45">
      <c r="A719" s="2" t="s">
        <v>2000</v>
      </c>
      <c r="B719" s="2" t="s">
        <v>12524</v>
      </c>
      <c r="C719" s="2" t="s">
        <v>24162</v>
      </c>
      <c r="D719" s="2" t="str">
        <f>"乳類販売業"</f>
        <v>乳類販売業</v>
      </c>
      <c r="E719" s="2" t="str">
        <f>"R01.08.30"</f>
        <v>R01.08.30</v>
      </c>
    </row>
    <row r="720" spans="1:5" x14ac:dyDescent="0.45">
      <c r="A720" s="2" t="s">
        <v>2000</v>
      </c>
      <c r="B720" s="2" t="s">
        <v>12525</v>
      </c>
      <c r="C720" s="2" t="s">
        <v>24162</v>
      </c>
      <c r="D720" s="2" t="str">
        <f>"食品販売業（移動販売）"</f>
        <v>食品販売業（移動販売）</v>
      </c>
      <c r="E720" s="2" t="str">
        <f>"R01.08.30"</f>
        <v>R01.08.30</v>
      </c>
    </row>
    <row r="721" spans="1:5" x14ac:dyDescent="0.45">
      <c r="A721" s="2" t="s">
        <v>1134</v>
      </c>
      <c r="B721" s="2" t="s">
        <v>12536</v>
      </c>
      <c r="C721" s="2" t="s">
        <v>24174</v>
      </c>
      <c r="D721" s="2" t="str">
        <f>"魚介類販売業"</f>
        <v>魚介類販売業</v>
      </c>
      <c r="E721" s="2" t="str">
        <f>"R01.09.10"</f>
        <v>R01.09.10</v>
      </c>
    </row>
    <row r="722" spans="1:5" x14ac:dyDescent="0.45">
      <c r="A722" s="2" t="s">
        <v>2629</v>
      </c>
      <c r="B722" s="2" t="s">
        <v>12542</v>
      </c>
      <c r="C722" s="2" t="s">
        <v>24179</v>
      </c>
      <c r="D722" s="2" t="str">
        <f>"食品製造業"</f>
        <v>食品製造業</v>
      </c>
      <c r="E722" s="2" t="str">
        <f>"R01.09.20"</f>
        <v>R01.09.20</v>
      </c>
    </row>
    <row r="723" spans="1:5" x14ac:dyDescent="0.45">
      <c r="A723" s="2" t="s">
        <v>2665</v>
      </c>
      <c r="B723" s="2" t="s">
        <v>12584</v>
      </c>
      <c r="C723" s="2" t="s">
        <v>24219</v>
      </c>
      <c r="D723" s="2" t="str">
        <f>"豆腐製造業"</f>
        <v>豆腐製造業</v>
      </c>
      <c r="E723" s="2" t="str">
        <f>"R01.11.26"</f>
        <v>R01.11.26</v>
      </c>
    </row>
    <row r="724" spans="1:5" x14ac:dyDescent="0.45">
      <c r="A724" s="2" t="s">
        <v>2667</v>
      </c>
      <c r="B724" s="2" t="s">
        <v>12586</v>
      </c>
      <c r="C724" s="2" t="s">
        <v>24222</v>
      </c>
      <c r="D724" s="2" t="str">
        <f>"食肉販売業"</f>
        <v>食肉販売業</v>
      </c>
      <c r="E724" s="2" t="str">
        <f>"R01.11.26"</f>
        <v>R01.11.26</v>
      </c>
    </row>
    <row r="725" spans="1:5" x14ac:dyDescent="0.45">
      <c r="A725" s="2" t="s">
        <v>2668</v>
      </c>
      <c r="B725" s="2" t="s">
        <v>12588</v>
      </c>
      <c r="C725" s="2" t="s">
        <v>24223</v>
      </c>
      <c r="D725" s="2" t="str">
        <f>"食品製造業"</f>
        <v>食品製造業</v>
      </c>
      <c r="E725" s="2" t="str">
        <f>"R01.11.26"</f>
        <v>R01.11.26</v>
      </c>
    </row>
    <row r="726" spans="1:5" x14ac:dyDescent="0.45">
      <c r="A726" s="2" t="s">
        <v>2680</v>
      </c>
      <c r="B726" s="2" t="s">
        <v>12606</v>
      </c>
      <c r="C726" s="2" t="s">
        <v>24239</v>
      </c>
      <c r="D726" s="2" t="str">
        <f t="shared" ref="D726:D731" si="27">"飲食店営業"</f>
        <v>飲食店営業</v>
      </c>
      <c r="E726" s="2" t="str">
        <f>"R01.11.27"</f>
        <v>R01.11.27</v>
      </c>
    </row>
    <row r="727" spans="1:5" x14ac:dyDescent="0.45">
      <c r="A727" s="2" t="s">
        <v>1948</v>
      </c>
      <c r="B727" s="2" t="s">
        <v>12608</v>
      </c>
      <c r="C727" s="2" t="s">
        <v>24241</v>
      </c>
      <c r="D727" s="2" t="str">
        <f t="shared" si="27"/>
        <v>飲食店営業</v>
      </c>
      <c r="E727" s="2" t="str">
        <f>"R01.11.27"</f>
        <v>R01.11.27</v>
      </c>
    </row>
    <row r="728" spans="1:5" x14ac:dyDescent="0.45">
      <c r="A728" s="2" t="s">
        <v>2681</v>
      </c>
      <c r="B728" s="2" t="s">
        <v>12609</v>
      </c>
      <c r="C728" s="2" t="s">
        <v>24242</v>
      </c>
      <c r="D728" s="2" t="str">
        <f t="shared" si="27"/>
        <v>飲食店営業</v>
      </c>
      <c r="E728" s="2" t="str">
        <f>"R01.11.27"</f>
        <v>R01.11.27</v>
      </c>
    </row>
    <row r="729" spans="1:5" x14ac:dyDescent="0.45">
      <c r="A729" s="2" t="s">
        <v>2020</v>
      </c>
      <c r="B729" s="2" t="s">
        <v>12610</v>
      </c>
      <c r="C729" s="2" t="s">
        <v>24243</v>
      </c>
      <c r="D729" s="2" t="str">
        <f t="shared" si="27"/>
        <v>飲食店営業</v>
      </c>
      <c r="E729" s="2" t="str">
        <f>"R01.11.27"</f>
        <v>R01.11.27</v>
      </c>
    </row>
    <row r="730" spans="1:5" x14ac:dyDescent="0.45">
      <c r="A730" s="2" t="s">
        <v>2701</v>
      </c>
      <c r="B730" s="2" t="s">
        <v>12636</v>
      </c>
      <c r="C730" s="2" t="s">
        <v>24269</v>
      </c>
      <c r="D730" s="2" t="str">
        <f t="shared" si="27"/>
        <v>飲食店営業</v>
      </c>
      <c r="E730" s="2" t="str">
        <f>"R02.01.09"</f>
        <v>R02.01.09</v>
      </c>
    </row>
    <row r="731" spans="1:5" x14ac:dyDescent="0.45">
      <c r="A731" s="2" t="s">
        <v>2702</v>
      </c>
      <c r="B731" s="2" t="s">
        <v>12637</v>
      </c>
      <c r="C731" s="2" t="s">
        <v>24270</v>
      </c>
      <c r="D731" s="2" t="str">
        <f t="shared" si="27"/>
        <v>飲食店営業</v>
      </c>
      <c r="E731" s="2" t="str">
        <f>"R02.01.09"</f>
        <v>R02.01.09</v>
      </c>
    </row>
    <row r="732" spans="1:5" x14ac:dyDescent="0.45">
      <c r="A732" s="2" t="s">
        <v>2702</v>
      </c>
      <c r="B732" s="2" t="s">
        <v>12637</v>
      </c>
      <c r="C732" s="2" t="s">
        <v>24270</v>
      </c>
      <c r="D732" s="2" t="str">
        <f>"菓子製造業"</f>
        <v>菓子製造業</v>
      </c>
      <c r="E732" s="2" t="str">
        <f>"R02.01.09"</f>
        <v>R02.01.09</v>
      </c>
    </row>
    <row r="733" spans="1:5" x14ac:dyDescent="0.45">
      <c r="A733" s="2" t="s">
        <v>2701</v>
      </c>
      <c r="B733" s="2" t="s">
        <v>12638</v>
      </c>
      <c r="C733" s="2" t="s">
        <v>24271</v>
      </c>
      <c r="D733" s="2" t="str">
        <f>"飲食店営業"</f>
        <v>飲食店営業</v>
      </c>
      <c r="E733" s="2" t="str">
        <f>"H30.04.10"</f>
        <v>H30.04.10</v>
      </c>
    </row>
    <row r="734" spans="1:5" x14ac:dyDescent="0.45">
      <c r="A734" s="2" t="s">
        <v>2718</v>
      </c>
      <c r="B734" s="2" t="s">
        <v>12657</v>
      </c>
      <c r="C734" s="2" t="s">
        <v>24289</v>
      </c>
      <c r="D734" s="2" t="str">
        <f>"食品販売業"</f>
        <v>食品販売業</v>
      </c>
      <c r="E734" s="2" t="str">
        <f>"R02.02.14"</f>
        <v>R02.02.14</v>
      </c>
    </row>
    <row r="735" spans="1:5" x14ac:dyDescent="0.45">
      <c r="A735" s="2" t="s">
        <v>270</v>
      </c>
      <c r="B735" s="2" t="s">
        <v>12661</v>
      </c>
      <c r="C735" s="2" t="s">
        <v>24174</v>
      </c>
      <c r="D735" s="2" t="str">
        <f>"乳類販売業"</f>
        <v>乳類販売業</v>
      </c>
      <c r="E735" s="2" t="str">
        <f>"R02.02.20"</f>
        <v>R02.02.20</v>
      </c>
    </row>
    <row r="736" spans="1:5" x14ac:dyDescent="0.45">
      <c r="A736" s="2" t="s">
        <v>1948</v>
      </c>
      <c r="B736" s="2" t="s">
        <v>12608</v>
      </c>
      <c r="C736" s="2" t="s">
        <v>24241</v>
      </c>
      <c r="D736" s="2" t="str">
        <f>"みそ製造業"</f>
        <v>みそ製造業</v>
      </c>
      <c r="E736" s="2" t="str">
        <f>"R02.02.18"</f>
        <v>R02.02.18</v>
      </c>
    </row>
    <row r="737" spans="1:5" x14ac:dyDescent="0.45">
      <c r="A737" s="2" t="s">
        <v>2231</v>
      </c>
      <c r="B737" s="2" t="s">
        <v>12664</v>
      </c>
      <c r="C737" s="2" t="s">
        <v>24299</v>
      </c>
      <c r="D737" s="2" t="str">
        <f>"菓子製造業"</f>
        <v>菓子製造業</v>
      </c>
      <c r="E737" s="2" t="str">
        <f>"R02.02.18"</f>
        <v>R02.02.18</v>
      </c>
    </row>
    <row r="738" spans="1:5" x14ac:dyDescent="0.45">
      <c r="A738" s="2" t="s">
        <v>2732</v>
      </c>
      <c r="B738" s="2" t="s">
        <v>12675</v>
      </c>
      <c r="C738" s="2" t="s">
        <v>24310</v>
      </c>
      <c r="D738" s="2" t="str">
        <f>"菓子製造業"</f>
        <v>菓子製造業</v>
      </c>
      <c r="E738" s="2" t="str">
        <f>"R02.02.27"</f>
        <v>R02.02.27</v>
      </c>
    </row>
    <row r="739" spans="1:5" x14ac:dyDescent="0.45">
      <c r="A739" s="2" t="s">
        <v>2732</v>
      </c>
      <c r="B739" s="2" t="s">
        <v>12675</v>
      </c>
      <c r="C739" s="2" t="s">
        <v>24310</v>
      </c>
      <c r="D739" s="2" t="str">
        <f>"飲食店営業"</f>
        <v>飲食店営業</v>
      </c>
      <c r="E739" s="2" t="str">
        <f>"R02.02.27"</f>
        <v>R02.02.27</v>
      </c>
    </row>
    <row r="740" spans="1:5" x14ac:dyDescent="0.45">
      <c r="A740" s="2" t="s">
        <v>2718</v>
      </c>
      <c r="B740" s="2" t="s">
        <v>12657</v>
      </c>
      <c r="C740" s="2" t="s">
        <v>24289</v>
      </c>
      <c r="D740" s="2" t="str">
        <f>"飲食店営業"</f>
        <v>飲食店営業</v>
      </c>
      <c r="E740" s="2" t="str">
        <f>"H31.02.18"</f>
        <v>H31.02.18</v>
      </c>
    </row>
    <row r="741" spans="1:5" x14ac:dyDescent="0.45">
      <c r="A741" s="2" t="s">
        <v>2788</v>
      </c>
      <c r="B741" s="2" t="s">
        <v>12750</v>
      </c>
      <c r="C741" s="2" t="s">
        <v>24377</v>
      </c>
      <c r="D741" s="2" t="str">
        <f>"食品販売業"</f>
        <v>食品販売業</v>
      </c>
      <c r="E741" s="2" t="str">
        <f>"R02.05.14"</f>
        <v>R02.05.14</v>
      </c>
    </row>
    <row r="742" spans="1:5" x14ac:dyDescent="0.45">
      <c r="A742" s="2" t="s">
        <v>2701</v>
      </c>
      <c r="B742" s="2" t="s">
        <v>12638</v>
      </c>
      <c r="C742" s="2" t="s">
        <v>24271</v>
      </c>
      <c r="D742" s="2" t="str">
        <f>"そうざい製造業"</f>
        <v>そうざい製造業</v>
      </c>
      <c r="E742" s="2" t="str">
        <f>"R02.05.20"</f>
        <v>R02.05.20</v>
      </c>
    </row>
    <row r="743" spans="1:5" x14ac:dyDescent="0.45">
      <c r="A743" s="2" t="s">
        <v>2811</v>
      </c>
      <c r="B743" s="2" t="s">
        <v>12786</v>
      </c>
      <c r="C743" s="2" t="s">
        <v>24404</v>
      </c>
      <c r="D743" s="2" t="str">
        <f>"飲食店営業"</f>
        <v>飲食店営業</v>
      </c>
      <c r="E743" s="2" t="str">
        <f t="shared" ref="E743:E752" si="28">"R02.05.22"</f>
        <v>R02.05.22</v>
      </c>
    </row>
    <row r="744" spans="1:5" x14ac:dyDescent="0.45">
      <c r="A744" s="2" t="s">
        <v>2812</v>
      </c>
      <c r="B744" s="2" t="s">
        <v>12787</v>
      </c>
      <c r="C744" s="2" t="s">
        <v>24405</v>
      </c>
      <c r="D744" s="2" t="str">
        <f>"飲食店営業"</f>
        <v>飲食店営業</v>
      </c>
      <c r="E744" s="2" t="str">
        <f t="shared" si="28"/>
        <v>R02.05.22</v>
      </c>
    </row>
    <row r="745" spans="1:5" x14ac:dyDescent="0.45">
      <c r="A745" s="2" t="s">
        <v>2811</v>
      </c>
      <c r="B745" s="2" t="s">
        <v>12788</v>
      </c>
      <c r="C745" s="2" t="s">
        <v>24404</v>
      </c>
      <c r="D745" s="2" t="str">
        <f>"飲食店営業"</f>
        <v>飲食店営業</v>
      </c>
      <c r="E745" s="2" t="str">
        <f t="shared" si="28"/>
        <v>R02.05.22</v>
      </c>
    </row>
    <row r="746" spans="1:5" x14ac:dyDescent="0.45">
      <c r="A746" s="2" t="s">
        <v>2813</v>
      </c>
      <c r="B746" s="2" t="s">
        <v>12789</v>
      </c>
      <c r="C746" s="2" t="s">
        <v>24406</v>
      </c>
      <c r="D746" s="2" t="str">
        <f>"飲食店営業"</f>
        <v>飲食店営業</v>
      </c>
      <c r="E746" s="2" t="str">
        <f t="shared" si="28"/>
        <v>R02.05.22</v>
      </c>
    </row>
    <row r="747" spans="1:5" x14ac:dyDescent="0.45">
      <c r="A747" s="2" t="s">
        <v>2814</v>
      </c>
      <c r="B747" s="2" t="s">
        <v>12790</v>
      </c>
      <c r="C747" s="2" t="s">
        <v>24407</v>
      </c>
      <c r="D747" s="2" t="str">
        <f>"飲食店営業"</f>
        <v>飲食店営業</v>
      </c>
      <c r="E747" s="2" t="str">
        <f t="shared" si="28"/>
        <v>R02.05.22</v>
      </c>
    </row>
    <row r="748" spans="1:5" x14ac:dyDescent="0.45">
      <c r="A748" s="2" t="s">
        <v>2353</v>
      </c>
      <c r="B748" s="2" t="s">
        <v>12187</v>
      </c>
      <c r="C748" s="2" t="s">
        <v>23843</v>
      </c>
      <c r="D748" s="2" t="str">
        <f>"食品製造業"</f>
        <v>食品製造業</v>
      </c>
      <c r="E748" s="2" t="str">
        <f t="shared" si="28"/>
        <v>R02.05.22</v>
      </c>
    </row>
    <row r="749" spans="1:5" x14ac:dyDescent="0.45">
      <c r="A749" s="2" t="s">
        <v>2815</v>
      </c>
      <c r="B749" s="2" t="s">
        <v>12791</v>
      </c>
      <c r="C749" s="2" t="s">
        <v>24408</v>
      </c>
      <c r="D749" s="2" t="str">
        <f>"食品販売業"</f>
        <v>食品販売業</v>
      </c>
      <c r="E749" s="2" t="str">
        <f t="shared" si="28"/>
        <v>R02.05.22</v>
      </c>
    </row>
    <row r="750" spans="1:5" x14ac:dyDescent="0.45">
      <c r="A750" s="2" t="s">
        <v>2816</v>
      </c>
      <c r="B750" s="2" t="s">
        <v>12792</v>
      </c>
      <c r="C750" s="2" t="s">
        <v>24409</v>
      </c>
      <c r="D750" s="2" t="str">
        <f>"食品販売業"</f>
        <v>食品販売業</v>
      </c>
      <c r="E750" s="2" t="str">
        <f t="shared" si="28"/>
        <v>R02.05.22</v>
      </c>
    </row>
    <row r="751" spans="1:5" x14ac:dyDescent="0.45">
      <c r="A751" s="2" t="s">
        <v>2817</v>
      </c>
      <c r="B751" s="2" t="s">
        <v>12793</v>
      </c>
      <c r="C751" s="2" t="s">
        <v>24410</v>
      </c>
      <c r="D751" s="2" t="str">
        <f>"食品販売業"</f>
        <v>食品販売業</v>
      </c>
      <c r="E751" s="2" t="str">
        <f t="shared" si="28"/>
        <v>R02.05.22</v>
      </c>
    </row>
    <row r="752" spans="1:5" x14ac:dyDescent="0.45">
      <c r="A752" s="2" t="s">
        <v>2818</v>
      </c>
      <c r="B752" s="2" t="s">
        <v>12794</v>
      </c>
      <c r="C752" s="2" t="s">
        <v>23816</v>
      </c>
      <c r="D752" s="2" t="str">
        <f>"食品販売業"</f>
        <v>食品販売業</v>
      </c>
      <c r="E752" s="2" t="str">
        <f t="shared" si="28"/>
        <v>R02.05.22</v>
      </c>
    </row>
    <row r="753" spans="1:5" x14ac:dyDescent="0.45">
      <c r="A753" s="2" t="s">
        <v>2881</v>
      </c>
      <c r="B753" s="2" t="s">
        <v>12873</v>
      </c>
      <c r="C753" s="2" t="s">
        <v>24481</v>
      </c>
      <c r="D753" s="2" t="str">
        <f>"菓子製造業"</f>
        <v>菓子製造業</v>
      </c>
      <c r="E753" s="2" t="str">
        <f>"R02.07.03"</f>
        <v>R02.07.03</v>
      </c>
    </row>
    <row r="754" spans="1:5" x14ac:dyDescent="0.45">
      <c r="A754" s="2" t="s">
        <v>2882</v>
      </c>
      <c r="B754" s="2" t="s">
        <v>12876</v>
      </c>
      <c r="C754" s="2" t="s">
        <v>24483</v>
      </c>
      <c r="D754" s="2" t="str">
        <f>"飲食店営業"</f>
        <v>飲食店営業</v>
      </c>
      <c r="E754" s="2" t="str">
        <f>"R02.07.10"</f>
        <v>R02.07.10</v>
      </c>
    </row>
    <row r="755" spans="1:5" x14ac:dyDescent="0.45">
      <c r="A755" s="2" t="s">
        <v>2910</v>
      </c>
      <c r="B755" s="2" t="s">
        <v>12916</v>
      </c>
      <c r="C755" s="2" t="s">
        <v>24521</v>
      </c>
      <c r="D755" s="2" t="str">
        <f>"乳類販売業"</f>
        <v>乳類販売業</v>
      </c>
      <c r="E755" s="2" t="str">
        <f>"R02.08.18"</f>
        <v>R02.08.18</v>
      </c>
    </row>
    <row r="756" spans="1:5" x14ac:dyDescent="0.45">
      <c r="A756" s="2" t="s">
        <v>2911</v>
      </c>
      <c r="B756" s="2" t="s">
        <v>12918</v>
      </c>
      <c r="C756" s="2" t="s">
        <v>24523</v>
      </c>
      <c r="D756" s="2" t="str">
        <f>"飲食店営業"</f>
        <v>飲食店営業</v>
      </c>
      <c r="E756" s="2" t="str">
        <f>"R02.08.17"</f>
        <v>R02.08.17</v>
      </c>
    </row>
    <row r="757" spans="1:5" x14ac:dyDescent="0.45">
      <c r="A757" s="2" t="s">
        <v>2472</v>
      </c>
      <c r="B757" s="2" t="s">
        <v>12920</v>
      </c>
      <c r="C757" s="2" t="s">
        <v>24525</v>
      </c>
      <c r="D757" s="2" t="str">
        <f>"飲食店営業"</f>
        <v>飲食店営業</v>
      </c>
      <c r="E757" s="2" t="str">
        <f>"R02.08.17"</f>
        <v>R02.08.17</v>
      </c>
    </row>
    <row r="758" spans="1:5" x14ac:dyDescent="0.45">
      <c r="A758" s="2" t="s">
        <v>2916</v>
      </c>
      <c r="B758" s="2" t="s">
        <v>12925</v>
      </c>
      <c r="C758" s="2" t="s">
        <v>24531</v>
      </c>
      <c r="D758" s="2" t="str">
        <f>"飲食店営業"</f>
        <v>飲食店営業</v>
      </c>
      <c r="E758" s="2" t="str">
        <f>"R02.08.19"</f>
        <v>R02.08.19</v>
      </c>
    </row>
    <row r="759" spans="1:5" x14ac:dyDescent="0.45">
      <c r="A759" s="2" t="s">
        <v>2917</v>
      </c>
      <c r="B759" s="2" t="s">
        <v>12926</v>
      </c>
      <c r="C759" s="2" t="s">
        <v>24532</v>
      </c>
      <c r="D759" s="2" t="str">
        <f>"飲食店営業"</f>
        <v>飲食店営業</v>
      </c>
      <c r="E759" s="2" t="str">
        <f>"R02.08.19"</f>
        <v>R02.08.19</v>
      </c>
    </row>
    <row r="760" spans="1:5" x14ac:dyDescent="0.45">
      <c r="A760" s="2" t="s">
        <v>2948</v>
      </c>
      <c r="B760" s="2" t="s">
        <v>12966</v>
      </c>
      <c r="C760" s="2" t="s">
        <v>24576</v>
      </c>
      <c r="D760" s="2" t="str">
        <f>"そうざい製造業"</f>
        <v>そうざい製造業</v>
      </c>
      <c r="E760" s="2" t="str">
        <f>"R02.09.14"</f>
        <v>R02.09.14</v>
      </c>
    </row>
    <row r="761" spans="1:5" x14ac:dyDescent="0.45">
      <c r="A761" s="2" t="s">
        <v>2953</v>
      </c>
      <c r="B761" s="2" t="s">
        <v>12971</v>
      </c>
      <c r="C761" s="2" t="s">
        <v>24581</v>
      </c>
      <c r="D761" s="2" t="str">
        <f>"そうざい製造業"</f>
        <v>そうざい製造業</v>
      </c>
      <c r="E761" s="2" t="str">
        <f>"R02.10.05"</f>
        <v>R02.10.05</v>
      </c>
    </row>
    <row r="762" spans="1:5" x14ac:dyDescent="0.45">
      <c r="A762" s="2" t="s">
        <v>2472</v>
      </c>
      <c r="B762" s="2" t="s">
        <v>13031</v>
      </c>
      <c r="C762" s="2" t="s">
        <v>23985</v>
      </c>
      <c r="D762" s="2" t="str">
        <f>"缶詰又は瓶詰食品製造業"</f>
        <v>缶詰又は瓶詰食品製造業</v>
      </c>
      <c r="E762" s="2" t="str">
        <f>"R02.10.26"</f>
        <v>R02.10.26</v>
      </c>
    </row>
    <row r="763" spans="1:5" x14ac:dyDescent="0.45">
      <c r="A763" s="2" t="s">
        <v>2953</v>
      </c>
      <c r="B763" s="2" t="s">
        <v>12971</v>
      </c>
      <c r="C763" s="2" t="s">
        <v>24581</v>
      </c>
      <c r="D763" s="2" t="str">
        <f>"飲食店営業"</f>
        <v>飲食店営業</v>
      </c>
      <c r="E763" s="2" t="str">
        <f t="shared" ref="E763:E772" si="29">"R02.11.09"</f>
        <v>R02.11.09</v>
      </c>
    </row>
    <row r="764" spans="1:5" x14ac:dyDescent="0.45">
      <c r="A764" s="2" t="s">
        <v>3002</v>
      </c>
      <c r="B764" s="2" t="s">
        <v>13054</v>
      </c>
      <c r="C764" s="2" t="s">
        <v>24643</v>
      </c>
      <c r="D764" s="2" t="str">
        <f>"飲食店営業"</f>
        <v>飲食店営業</v>
      </c>
      <c r="E764" s="2" t="str">
        <f t="shared" si="29"/>
        <v>R02.11.09</v>
      </c>
    </row>
    <row r="765" spans="1:5" x14ac:dyDescent="0.45">
      <c r="A765" s="2" t="s">
        <v>2953</v>
      </c>
      <c r="B765" s="2" t="s">
        <v>12971</v>
      </c>
      <c r="C765" s="2" t="s">
        <v>24581</v>
      </c>
      <c r="D765" s="2" t="str">
        <f>"菓子製造業"</f>
        <v>菓子製造業</v>
      </c>
      <c r="E765" s="2" t="str">
        <f t="shared" si="29"/>
        <v>R02.11.09</v>
      </c>
    </row>
    <row r="766" spans="1:5" x14ac:dyDescent="0.45">
      <c r="A766" s="2" t="s">
        <v>3003</v>
      </c>
      <c r="B766" s="2" t="s">
        <v>11098</v>
      </c>
      <c r="C766" s="2" t="s">
        <v>24644</v>
      </c>
      <c r="D766" s="2" t="str">
        <f>"食品販売業"</f>
        <v>食品販売業</v>
      </c>
      <c r="E766" s="2" t="str">
        <f t="shared" si="29"/>
        <v>R02.11.09</v>
      </c>
    </row>
    <row r="767" spans="1:5" x14ac:dyDescent="0.45">
      <c r="A767" s="2" t="s">
        <v>3004</v>
      </c>
      <c r="B767" s="2" t="s">
        <v>13055</v>
      </c>
      <c r="C767" s="2" t="s">
        <v>24645</v>
      </c>
      <c r="D767" s="2" t="str">
        <f>"食品販売業"</f>
        <v>食品販売業</v>
      </c>
      <c r="E767" s="2" t="str">
        <f t="shared" si="29"/>
        <v>R02.11.09</v>
      </c>
    </row>
    <row r="768" spans="1:5" x14ac:dyDescent="0.45">
      <c r="A768" s="2" t="s">
        <v>2114</v>
      </c>
      <c r="B768" s="2" t="s">
        <v>13056</v>
      </c>
      <c r="C768" s="2" t="s">
        <v>23578</v>
      </c>
      <c r="D768" s="2" t="str">
        <f>"食品販売業"</f>
        <v>食品販売業</v>
      </c>
      <c r="E768" s="2" t="str">
        <f t="shared" si="29"/>
        <v>R02.11.09</v>
      </c>
    </row>
    <row r="769" spans="1:5" x14ac:dyDescent="0.45">
      <c r="A769" s="2" t="s">
        <v>3005</v>
      </c>
      <c r="B769" s="2" t="s">
        <v>9548</v>
      </c>
      <c r="C769" s="2" t="s">
        <v>24646</v>
      </c>
      <c r="D769" s="2" t="str">
        <f>"食品販売業"</f>
        <v>食品販売業</v>
      </c>
      <c r="E769" s="2" t="str">
        <f t="shared" si="29"/>
        <v>R02.11.09</v>
      </c>
    </row>
    <row r="770" spans="1:5" x14ac:dyDescent="0.45">
      <c r="A770" s="2" t="s">
        <v>3006</v>
      </c>
      <c r="B770" s="2" t="s">
        <v>13057</v>
      </c>
      <c r="C770" s="2" t="s">
        <v>24647</v>
      </c>
      <c r="D770" s="2" t="str">
        <f>"食品販売業"</f>
        <v>食品販売業</v>
      </c>
      <c r="E770" s="2" t="str">
        <f t="shared" si="29"/>
        <v>R02.11.09</v>
      </c>
    </row>
    <row r="771" spans="1:5" x14ac:dyDescent="0.45">
      <c r="A771" s="2" t="s">
        <v>2440</v>
      </c>
      <c r="B771" s="2" t="s">
        <v>13058</v>
      </c>
      <c r="C771" s="2" t="s">
        <v>23363</v>
      </c>
      <c r="D771" s="2" t="str">
        <f>"食肉販売業"</f>
        <v>食肉販売業</v>
      </c>
      <c r="E771" s="2" t="str">
        <f t="shared" si="29"/>
        <v>R02.11.09</v>
      </c>
    </row>
    <row r="772" spans="1:5" x14ac:dyDescent="0.45">
      <c r="A772" s="2" t="s">
        <v>2440</v>
      </c>
      <c r="B772" s="2" t="s">
        <v>13058</v>
      </c>
      <c r="C772" s="2" t="s">
        <v>23363</v>
      </c>
      <c r="D772" s="2" t="str">
        <f>"魚介類販売業"</f>
        <v>魚介類販売業</v>
      </c>
      <c r="E772" s="2" t="str">
        <f t="shared" si="29"/>
        <v>R02.11.09</v>
      </c>
    </row>
    <row r="773" spans="1:5" x14ac:dyDescent="0.45">
      <c r="A773" s="2" t="s">
        <v>3008</v>
      </c>
      <c r="B773" s="2" t="s">
        <v>13060</v>
      </c>
      <c r="C773" s="2" t="s">
        <v>24649</v>
      </c>
      <c r="D773" s="2" t="str">
        <f>"飲食店営業"</f>
        <v>飲食店営業</v>
      </c>
      <c r="E773" s="2" t="str">
        <f>"R02.11.11"</f>
        <v>R02.11.11</v>
      </c>
    </row>
    <row r="774" spans="1:5" x14ac:dyDescent="0.45">
      <c r="A774" s="2" t="s">
        <v>3012</v>
      </c>
      <c r="B774" s="2" t="s">
        <v>13065</v>
      </c>
      <c r="C774" s="2" t="s">
        <v>23459</v>
      </c>
      <c r="D774" s="2" t="str">
        <f>"そうざい製造業"</f>
        <v>そうざい製造業</v>
      </c>
      <c r="E774" s="2" t="str">
        <f>"R02.11.19"</f>
        <v>R02.11.19</v>
      </c>
    </row>
    <row r="775" spans="1:5" x14ac:dyDescent="0.45">
      <c r="A775" s="2" t="s">
        <v>3012</v>
      </c>
      <c r="B775" s="2" t="s">
        <v>13065</v>
      </c>
      <c r="C775" s="2" t="s">
        <v>23459</v>
      </c>
      <c r="D775" s="2" t="str">
        <f>"菓子製造業"</f>
        <v>菓子製造業</v>
      </c>
      <c r="E775" s="2" t="str">
        <f>"R02.11.19"</f>
        <v>R02.11.19</v>
      </c>
    </row>
    <row r="776" spans="1:5" x14ac:dyDescent="0.45">
      <c r="A776" s="2" t="s">
        <v>3012</v>
      </c>
      <c r="B776" s="2" t="s">
        <v>13065</v>
      </c>
      <c r="C776" s="2" t="s">
        <v>23459</v>
      </c>
      <c r="D776" s="2" t="str">
        <f>"飲食店営業"</f>
        <v>飲食店営業</v>
      </c>
      <c r="E776" s="2" t="str">
        <f>"R02.11.19"</f>
        <v>R02.11.19</v>
      </c>
    </row>
    <row r="777" spans="1:5" x14ac:dyDescent="0.45">
      <c r="A777" s="2" t="s">
        <v>294</v>
      </c>
      <c r="B777" s="2" t="s">
        <v>13067</v>
      </c>
      <c r="C777" s="2" t="s">
        <v>24654</v>
      </c>
      <c r="D777" s="2" t="str">
        <f>"食肉販売業"</f>
        <v>食肉販売業</v>
      </c>
      <c r="E777" s="2" t="str">
        <f>"H30.08.31"</f>
        <v>H30.08.31</v>
      </c>
    </row>
    <row r="778" spans="1:5" x14ac:dyDescent="0.45">
      <c r="A778" s="2" t="s">
        <v>294</v>
      </c>
      <c r="B778" s="2" t="s">
        <v>13067</v>
      </c>
      <c r="C778" s="2" t="s">
        <v>24654</v>
      </c>
      <c r="D778" s="2" t="str">
        <f>"乳類販売業"</f>
        <v>乳類販売業</v>
      </c>
      <c r="E778" s="2" t="str">
        <f>"H30.08.31"</f>
        <v>H30.08.31</v>
      </c>
    </row>
    <row r="779" spans="1:5" x14ac:dyDescent="0.45">
      <c r="A779" s="2" t="s">
        <v>294</v>
      </c>
      <c r="B779" s="2" t="s">
        <v>13067</v>
      </c>
      <c r="C779" s="2" t="s">
        <v>24654</v>
      </c>
      <c r="D779" s="2" t="str">
        <f>"魚介類販売業"</f>
        <v>魚介類販売業</v>
      </c>
      <c r="E779" s="2" t="str">
        <f>"H30.08.31"</f>
        <v>H30.08.31</v>
      </c>
    </row>
    <row r="780" spans="1:5" x14ac:dyDescent="0.45">
      <c r="A780" s="2" t="s">
        <v>3023</v>
      </c>
      <c r="B780" s="2" t="s">
        <v>13085</v>
      </c>
      <c r="C780" s="2" t="s">
        <v>24670</v>
      </c>
      <c r="D780" s="2" t="str">
        <f>"飲食店営業"</f>
        <v>飲食店営業</v>
      </c>
      <c r="E780" s="2" t="str">
        <f>"R02.12.23"</f>
        <v>R02.12.23</v>
      </c>
    </row>
    <row r="781" spans="1:5" x14ac:dyDescent="0.45">
      <c r="A781" s="2" t="s">
        <v>3040</v>
      </c>
      <c r="B781" s="2" t="s">
        <v>13109</v>
      </c>
      <c r="C781" s="2" t="s">
        <v>24694</v>
      </c>
      <c r="D781" s="2" t="str">
        <f>"食品販売業"</f>
        <v>食品販売業</v>
      </c>
      <c r="E781" s="2" t="str">
        <f>"R03.02.02"</f>
        <v>R03.02.02</v>
      </c>
    </row>
    <row r="782" spans="1:5" x14ac:dyDescent="0.45">
      <c r="A782" s="2" t="s">
        <v>2472</v>
      </c>
      <c r="B782" s="2" t="s">
        <v>13031</v>
      </c>
      <c r="C782" s="2" t="s">
        <v>23985</v>
      </c>
      <c r="D782" s="2" t="str">
        <f>"食品製造業"</f>
        <v>食品製造業</v>
      </c>
      <c r="E782" s="2" t="str">
        <f>"R03.02.02"</f>
        <v>R03.02.02</v>
      </c>
    </row>
    <row r="783" spans="1:5" x14ac:dyDescent="0.45">
      <c r="A783" s="2" t="s">
        <v>3043</v>
      </c>
      <c r="B783" s="2" t="s">
        <v>13113</v>
      </c>
      <c r="C783" s="2" t="s">
        <v>24696</v>
      </c>
      <c r="D783" s="2" t="str">
        <f>"飲食店営業"</f>
        <v>飲食店営業</v>
      </c>
      <c r="E783" s="2" t="str">
        <f>"R03.02.02"</f>
        <v>R03.02.02</v>
      </c>
    </row>
    <row r="784" spans="1:5" x14ac:dyDescent="0.45">
      <c r="A784" s="2" t="s">
        <v>3043</v>
      </c>
      <c r="B784" s="2" t="s">
        <v>13114</v>
      </c>
      <c r="C784" s="2" t="s">
        <v>24697</v>
      </c>
      <c r="D784" s="2" t="str">
        <f>"飲食店営業"</f>
        <v>飲食店営業</v>
      </c>
      <c r="E784" s="2" t="str">
        <f>"R03.02.02"</f>
        <v>R03.02.02</v>
      </c>
    </row>
    <row r="785" spans="1:5" x14ac:dyDescent="0.45">
      <c r="A785" s="2" t="s">
        <v>3070</v>
      </c>
      <c r="B785" s="2" t="s">
        <v>13154</v>
      </c>
      <c r="C785" s="2" t="s">
        <v>24741</v>
      </c>
      <c r="D785" s="2" t="str">
        <f>"飲食店営業"</f>
        <v>飲食店営業</v>
      </c>
      <c r="E785" s="2" t="str">
        <f>"R01.11.27"</f>
        <v>R01.11.27</v>
      </c>
    </row>
    <row r="786" spans="1:5" x14ac:dyDescent="0.45">
      <c r="A786" s="2" t="s">
        <v>3071</v>
      </c>
      <c r="B786" s="2" t="s">
        <v>13155</v>
      </c>
      <c r="C786" s="2" t="s">
        <v>24742</v>
      </c>
      <c r="D786" s="2" t="str">
        <f>"飲食店営業"</f>
        <v>飲食店営業</v>
      </c>
      <c r="E786" s="2" t="str">
        <f>"R03.03.16"</f>
        <v>R03.03.16</v>
      </c>
    </row>
    <row r="787" spans="1:5" x14ac:dyDescent="0.45">
      <c r="A787" s="2" t="s">
        <v>3071</v>
      </c>
      <c r="B787" s="2" t="s">
        <v>13155</v>
      </c>
      <c r="C787" s="2" t="s">
        <v>24742</v>
      </c>
      <c r="D787" s="2" t="str">
        <f>"菓子製造業"</f>
        <v>菓子製造業</v>
      </c>
      <c r="E787" s="2" t="str">
        <f>"R03.03.16"</f>
        <v>R03.03.16</v>
      </c>
    </row>
    <row r="788" spans="1:5" x14ac:dyDescent="0.45">
      <c r="A788" s="2" t="s">
        <v>3080</v>
      </c>
      <c r="B788" s="2" t="s">
        <v>13165</v>
      </c>
      <c r="C788" s="2" t="s">
        <v>24755</v>
      </c>
      <c r="D788" s="2" t="str">
        <f>"飲食店営業"</f>
        <v>飲食店営業</v>
      </c>
      <c r="E788" s="2" t="str">
        <f>"R03.04.16"</f>
        <v>R03.04.16</v>
      </c>
    </row>
    <row r="789" spans="1:5" x14ac:dyDescent="0.45">
      <c r="A789" s="2" t="s">
        <v>3092</v>
      </c>
      <c r="B789" s="2" t="s">
        <v>13182</v>
      </c>
      <c r="C789" s="2" t="s">
        <v>24768</v>
      </c>
      <c r="D789" s="2" t="str">
        <f>"飲食店営業"</f>
        <v>飲食店営業</v>
      </c>
      <c r="E789" s="2" t="str">
        <f>"R03.05.24"</f>
        <v>R03.05.24</v>
      </c>
    </row>
    <row r="790" spans="1:5" x14ac:dyDescent="0.45">
      <c r="A790" s="2" t="s">
        <v>2114</v>
      </c>
      <c r="B790" s="2" t="s">
        <v>13205</v>
      </c>
      <c r="C790" s="2" t="s">
        <v>23578</v>
      </c>
      <c r="D790" s="2" t="str">
        <f>"そうざい製造業"</f>
        <v>そうざい製造業</v>
      </c>
      <c r="E790" s="2" t="str">
        <f>"H29.11.30"</f>
        <v>H29.11.30</v>
      </c>
    </row>
    <row r="791" spans="1:5" x14ac:dyDescent="0.45">
      <c r="A791" s="2" t="s">
        <v>2114</v>
      </c>
      <c r="B791" s="2" t="s">
        <v>13206</v>
      </c>
      <c r="C791" s="2" t="s">
        <v>23578</v>
      </c>
      <c r="D791" s="2" t="str">
        <f>"食肉販売業"</f>
        <v>食肉販売業</v>
      </c>
      <c r="E791" s="2" t="str">
        <f>"H29.11.30"</f>
        <v>H29.11.30</v>
      </c>
    </row>
    <row r="792" spans="1:5" x14ac:dyDescent="0.45">
      <c r="A792" s="2" t="s">
        <v>2114</v>
      </c>
      <c r="B792" s="2" t="s">
        <v>13207</v>
      </c>
      <c r="C792" s="2" t="s">
        <v>23578</v>
      </c>
      <c r="D792" s="2" t="str">
        <f>"飲食店営業"</f>
        <v>飲食店営業</v>
      </c>
      <c r="E792" s="2" t="str">
        <f>"H29.11.30"</f>
        <v>H29.11.30</v>
      </c>
    </row>
    <row r="793" spans="1:5" x14ac:dyDescent="0.45">
      <c r="A793" s="2" t="s">
        <v>3106</v>
      </c>
      <c r="B793" s="2" t="s">
        <v>13217</v>
      </c>
      <c r="C793" s="2" t="s">
        <v>24792</v>
      </c>
      <c r="D793" s="2" t="str">
        <f>"飲食店営業"</f>
        <v>飲食店営業</v>
      </c>
      <c r="E793" s="2" t="str">
        <f>"R01.07.09"</f>
        <v>R01.07.09</v>
      </c>
    </row>
    <row r="794" spans="1:5" x14ac:dyDescent="0.45">
      <c r="A794" s="2" t="s">
        <v>2237</v>
      </c>
      <c r="B794" s="2" t="s">
        <v>13228</v>
      </c>
      <c r="C794" s="2" t="s">
        <v>24805</v>
      </c>
      <c r="D794" s="2" t="str">
        <f>"飲食店営業"</f>
        <v>飲食店営業</v>
      </c>
      <c r="E794" s="2" t="str">
        <f>"R01.08.19"</f>
        <v>R01.08.19</v>
      </c>
    </row>
    <row r="795" spans="1:5" x14ac:dyDescent="0.45">
      <c r="A795" s="2" t="s">
        <v>3113</v>
      </c>
      <c r="B795" s="2" t="s">
        <v>13229</v>
      </c>
      <c r="C795" s="2" t="s">
        <v>24806</v>
      </c>
      <c r="D795" s="2" t="str">
        <f>"魚介類販売業"</f>
        <v>魚介類販売業</v>
      </c>
      <c r="E795" s="2" t="str">
        <f>"H30.09.12"</f>
        <v>H30.09.12</v>
      </c>
    </row>
    <row r="796" spans="1:5" x14ac:dyDescent="0.45">
      <c r="A796" s="2" t="s">
        <v>1716</v>
      </c>
      <c r="B796" s="2" t="s">
        <v>13232</v>
      </c>
      <c r="C796" s="2" t="s">
        <v>24654</v>
      </c>
      <c r="D796" s="2" t="str">
        <f>"飲食店営業"</f>
        <v>飲食店営業</v>
      </c>
      <c r="E796" s="2" t="str">
        <f>"H30.08.31"</f>
        <v>H30.08.31</v>
      </c>
    </row>
    <row r="797" spans="1:5" x14ac:dyDescent="0.45">
      <c r="A797" s="2" t="s">
        <v>1924</v>
      </c>
      <c r="B797" s="2" t="s">
        <v>11717</v>
      </c>
      <c r="C797" s="2" t="s">
        <v>23360</v>
      </c>
      <c r="D797" s="2" t="str">
        <f>"飲食店営業"</f>
        <v>飲食店営業</v>
      </c>
      <c r="E797" s="2" t="str">
        <f>"H28.12.19"</f>
        <v>H28.12.19</v>
      </c>
    </row>
    <row r="798" spans="1:5" x14ac:dyDescent="0.45">
      <c r="A798" s="2" t="s">
        <v>1924</v>
      </c>
      <c r="B798" s="2" t="s">
        <v>11717</v>
      </c>
      <c r="C798" s="2" t="s">
        <v>23360</v>
      </c>
      <c r="D798" s="2" t="str">
        <f>"喫茶店営業"</f>
        <v>喫茶店営業</v>
      </c>
      <c r="E798" s="2" t="str">
        <f>"H28.12.19"</f>
        <v>H28.12.19</v>
      </c>
    </row>
    <row r="799" spans="1:5" x14ac:dyDescent="0.45">
      <c r="A799" s="2" t="s">
        <v>1924</v>
      </c>
      <c r="B799" s="2" t="s">
        <v>11717</v>
      </c>
      <c r="C799" s="2" t="s">
        <v>23360</v>
      </c>
      <c r="D799" s="2" t="str">
        <f>"乳類販売業"</f>
        <v>乳類販売業</v>
      </c>
      <c r="E799" s="2" t="str">
        <f>"H28.12.19"</f>
        <v>H28.12.19</v>
      </c>
    </row>
    <row r="800" spans="1:5" x14ac:dyDescent="0.45">
      <c r="A800" s="2" t="s">
        <v>1996</v>
      </c>
      <c r="B800" s="2" t="s">
        <v>11793</v>
      </c>
      <c r="C800" s="2" t="s">
        <v>23442</v>
      </c>
      <c r="D800" s="2" t="str">
        <f>"乳類販売業"</f>
        <v>乳類販売業</v>
      </c>
      <c r="E800" s="2" t="str">
        <f>"H29.05.31"</f>
        <v>H29.05.31</v>
      </c>
    </row>
    <row r="801" spans="1:5" x14ac:dyDescent="0.45">
      <c r="A801" s="2" t="s">
        <v>2113</v>
      </c>
      <c r="B801" s="2" t="s">
        <v>11927</v>
      </c>
      <c r="C801" s="2" t="s">
        <v>23577</v>
      </c>
      <c r="D801" s="2" t="str">
        <f>"飲食店営業"</f>
        <v>飲食店営業</v>
      </c>
      <c r="E801" s="2" t="str">
        <f>"H29.11.30"</f>
        <v>H29.11.30</v>
      </c>
    </row>
    <row r="802" spans="1:5" x14ac:dyDescent="0.45">
      <c r="A802" s="2" t="s">
        <v>2113</v>
      </c>
      <c r="B802" s="2" t="s">
        <v>11927</v>
      </c>
      <c r="C802" s="2" t="s">
        <v>23577</v>
      </c>
      <c r="D802" s="2" t="str">
        <f>"喫茶店営業"</f>
        <v>喫茶店営業</v>
      </c>
      <c r="E802" s="2" t="str">
        <f>"H29.11.30"</f>
        <v>H29.11.30</v>
      </c>
    </row>
    <row r="803" spans="1:5" x14ac:dyDescent="0.45">
      <c r="A803" s="2" t="s">
        <v>2116</v>
      </c>
      <c r="B803" s="2" t="s">
        <v>11930</v>
      </c>
      <c r="C803" s="2" t="s">
        <v>23580</v>
      </c>
      <c r="D803" s="2" t="str">
        <f>"菓子製造業"</f>
        <v>菓子製造業</v>
      </c>
      <c r="E803" s="2" t="str">
        <f>"H29.12.11"</f>
        <v>H29.12.11</v>
      </c>
    </row>
    <row r="804" spans="1:5" x14ac:dyDescent="0.45">
      <c r="A804" s="2" t="s">
        <v>2116</v>
      </c>
      <c r="B804" s="2" t="s">
        <v>11930</v>
      </c>
      <c r="C804" s="2" t="s">
        <v>23580</v>
      </c>
      <c r="D804" s="2" t="str">
        <f>"缶詰又は瓶詰食品製造業"</f>
        <v>缶詰又は瓶詰食品製造業</v>
      </c>
      <c r="E804" s="2" t="str">
        <f>"H29.12.11"</f>
        <v>H29.12.11</v>
      </c>
    </row>
    <row r="805" spans="1:5" x14ac:dyDescent="0.45">
      <c r="A805" s="2" t="s">
        <v>2165</v>
      </c>
      <c r="B805" s="2" t="s">
        <v>11984</v>
      </c>
      <c r="C805" s="2" t="s">
        <v>23634</v>
      </c>
      <c r="D805" s="2" t="str">
        <f>"飲食店営業"</f>
        <v>飲食店営業</v>
      </c>
      <c r="E805" s="2" t="str">
        <f>"H30.03.05"</f>
        <v>H30.03.05</v>
      </c>
    </row>
    <row r="806" spans="1:5" x14ac:dyDescent="0.45">
      <c r="A806" s="2" t="s">
        <v>2202</v>
      </c>
      <c r="B806" s="2" t="s">
        <v>12026</v>
      </c>
      <c r="C806" s="2" t="s">
        <v>23673</v>
      </c>
      <c r="D806" s="2" t="str">
        <f>"飲食店営業"</f>
        <v>飲食店営業</v>
      </c>
      <c r="E806" s="2" t="str">
        <f>"H30.05.25"</f>
        <v>H30.05.25</v>
      </c>
    </row>
    <row r="807" spans="1:5" x14ac:dyDescent="0.45">
      <c r="A807" s="2" t="s">
        <v>2206</v>
      </c>
      <c r="B807" s="2" t="s">
        <v>12029</v>
      </c>
      <c r="C807" s="2" t="s">
        <v>23677</v>
      </c>
      <c r="D807" s="2" t="str">
        <f>"飲食店営業"</f>
        <v>飲食店営業</v>
      </c>
      <c r="E807" s="2" t="str">
        <f>"H30.05.25"</f>
        <v>H30.05.25</v>
      </c>
    </row>
    <row r="808" spans="1:5" x14ac:dyDescent="0.45">
      <c r="A808" s="2" t="s">
        <v>2210</v>
      </c>
      <c r="B808" s="2" t="s">
        <v>12033</v>
      </c>
      <c r="C808" s="2" t="s">
        <v>23682</v>
      </c>
      <c r="D808" s="2" t="str">
        <f>"食品製造業"</f>
        <v>食品製造業</v>
      </c>
      <c r="E808" s="2" t="str">
        <f>"H30.05.25"</f>
        <v>H30.05.25</v>
      </c>
    </row>
    <row r="809" spans="1:5" x14ac:dyDescent="0.45">
      <c r="A809" s="2" t="s">
        <v>1044</v>
      </c>
      <c r="B809" s="2" t="s">
        <v>12036</v>
      </c>
      <c r="C809" s="2" t="s">
        <v>23685</v>
      </c>
      <c r="D809" s="2" t="str">
        <f>"食品製造業"</f>
        <v>食品製造業</v>
      </c>
      <c r="E809" s="2" t="str">
        <f>"H30.05.25"</f>
        <v>H30.05.25</v>
      </c>
    </row>
    <row r="810" spans="1:5" x14ac:dyDescent="0.45">
      <c r="A810" s="2" t="s">
        <v>2214</v>
      </c>
      <c r="B810" s="2" t="s">
        <v>12039</v>
      </c>
      <c r="C810" s="2" t="s">
        <v>23687</v>
      </c>
      <c r="D810" s="2" t="str">
        <f>"食品販売業"</f>
        <v>食品販売業</v>
      </c>
      <c r="E810" s="2" t="str">
        <f>"H30.05.25"</f>
        <v>H30.05.25</v>
      </c>
    </row>
    <row r="811" spans="1:5" x14ac:dyDescent="0.45">
      <c r="A811" s="2" t="s">
        <v>2233</v>
      </c>
      <c r="B811" s="2" t="s">
        <v>12059</v>
      </c>
      <c r="C811" s="2" t="s">
        <v>23709</v>
      </c>
      <c r="D811" s="2" t="str">
        <f>"食肉処理業"</f>
        <v>食肉処理業</v>
      </c>
      <c r="E811" s="2" t="str">
        <f>"H30.05.31"</f>
        <v>H30.05.31</v>
      </c>
    </row>
    <row r="812" spans="1:5" x14ac:dyDescent="0.45">
      <c r="A812" s="2" t="s">
        <v>2251</v>
      </c>
      <c r="B812" s="2" t="s">
        <v>12081</v>
      </c>
      <c r="C812" s="2" t="s">
        <v>23730</v>
      </c>
      <c r="D812" s="2" t="str">
        <f>"飲食店営業"</f>
        <v>飲食店営業</v>
      </c>
      <c r="E812" s="2" t="str">
        <f>"H30.07.09"</f>
        <v>H30.07.09</v>
      </c>
    </row>
    <row r="813" spans="1:5" x14ac:dyDescent="0.45">
      <c r="A813" s="2" t="s">
        <v>2249</v>
      </c>
      <c r="B813" s="2" t="s">
        <v>12088</v>
      </c>
      <c r="C813" s="2" t="s">
        <v>23739</v>
      </c>
      <c r="D813" s="2" t="str">
        <f>"菓子製造業"</f>
        <v>菓子製造業</v>
      </c>
      <c r="E813" s="2" t="str">
        <f>"H30.08.03"</f>
        <v>H30.08.03</v>
      </c>
    </row>
    <row r="814" spans="1:5" x14ac:dyDescent="0.45">
      <c r="A814" s="2" t="s">
        <v>2249</v>
      </c>
      <c r="B814" s="2" t="s">
        <v>12088</v>
      </c>
      <c r="C814" s="2" t="s">
        <v>23739</v>
      </c>
      <c r="D814" s="2" t="str">
        <f>"飲食店営業"</f>
        <v>飲食店営業</v>
      </c>
      <c r="E814" s="2" t="str">
        <f>"H30.08.03"</f>
        <v>H30.08.03</v>
      </c>
    </row>
    <row r="815" spans="1:5" x14ac:dyDescent="0.45">
      <c r="A815" s="2" t="s">
        <v>2249</v>
      </c>
      <c r="B815" s="2" t="s">
        <v>12078</v>
      </c>
      <c r="C815" s="2" t="s">
        <v>23739</v>
      </c>
      <c r="D815" s="2" t="str">
        <f>"缶詰又は瓶詰食品製造業"</f>
        <v>缶詰又は瓶詰食品製造業</v>
      </c>
      <c r="E815" s="2" t="str">
        <f>"H30.08.03"</f>
        <v>H30.08.03</v>
      </c>
    </row>
    <row r="816" spans="1:5" x14ac:dyDescent="0.45">
      <c r="A816" s="2" t="s">
        <v>2274</v>
      </c>
      <c r="B816" s="2" t="s">
        <v>12107</v>
      </c>
      <c r="C816" s="2" t="s">
        <v>23759</v>
      </c>
      <c r="D816" s="2" t="str">
        <f>"食品製造業"</f>
        <v>食品製造業</v>
      </c>
      <c r="E816" s="2" t="str">
        <f>"H30.08.16"</f>
        <v>H30.08.16</v>
      </c>
    </row>
    <row r="817" spans="1:5" x14ac:dyDescent="0.45">
      <c r="A817" s="2" t="s">
        <v>2276</v>
      </c>
      <c r="B817" s="2" t="s">
        <v>12110</v>
      </c>
      <c r="C817" s="2" t="s">
        <v>23761</v>
      </c>
      <c r="D817" s="2" t="str">
        <f>"飲食店営業"</f>
        <v>飲食店営業</v>
      </c>
      <c r="E817" s="2" t="str">
        <f>"H30.08.22"</f>
        <v>H30.08.22</v>
      </c>
    </row>
    <row r="818" spans="1:5" x14ac:dyDescent="0.45">
      <c r="A818" s="2" t="s">
        <v>2280</v>
      </c>
      <c r="B818" s="2" t="s">
        <v>12114</v>
      </c>
      <c r="C818" s="2" t="s">
        <v>23765</v>
      </c>
      <c r="D818" s="2" t="str">
        <f>"食肉処理業"</f>
        <v>食肉処理業</v>
      </c>
      <c r="E818" s="2" t="str">
        <f>"H30.08.22"</f>
        <v>H30.08.22</v>
      </c>
    </row>
    <row r="819" spans="1:5" x14ac:dyDescent="0.45">
      <c r="A819" s="2" t="s">
        <v>2280</v>
      </c>
      <c r="B819" s="2" t="s">
        <v>12114</v>
      </c>
      <c r="C819" s="2" t="s">
        <v>23765</v>
      </c>
      <c r="D819" s="2" t="str">
        <f>"食肉販売業"</f>
        <v>食肉販売業</v>
      </c>
      <c r="E819" s="2" t="str">
        <f>"H30.08.22"</f>
        <v>H30.08.22</v>
      </c>
    </row>
    <row r="820" spans="1:5" x14ac:dyDescent="0.45">
      <c r="A820" s="2" t="s">
        <v>2381</v>
      </c>
      <c r="B820" s="2" t="s">
        <v>12215</v>
      </c>
      <c r="C820" s="2" t="s">
        <v>23875</v>
      </c>
      <c r="D820" s="2" t="str">
        <f>"飲食店営業"</f>
        <v>飲食店営業</v>
      </c>
      <c r="E820" s="2" t="str">
        <f>"H30.11.30"</f>
        <v>H30.11.30</v>
      </c>
    </row>
    <row r="821" spans="1:5" x14ac:dyDescent="0.45">
      <c r="A821" s="2" t="s">
        <v>2381</v>
      </c>
      <c r="B821" s="2" t="s">
        <v>12216</v>
      </c>
      <c r="C821" s="2" t="s">
        <v>23875</v>
      </c>
      <c r="D821" s="2" t="str">
        <f>"食肉販売業"</f>
        <v>食肉販売業</v>
      </c>
      <c r="E821" s="2" t="str">
        <f>"H30.11.30"</f>
        <v>H30.11.30</v>
      </c>
    </row>
    <row r="822" spans="1:5" x14ac:dyDescent="0.45">
      <c r="A822" s="2" t="s">
        <v>2387</v>
      </c>
      <c r="B822" s="2" t="s">
        <v>12224</v>
      </c>
      <c r="C822" s="2" t="s">
        <v>23881</v>
      </c>
      <c r="D822" s="2" t="str">
        <f>"飲食店営業"</f>
        <v>飲食店営業</v>
      </c>
      <c r="E822" s="2" t="str">
        <f>"H30.11.30"</f>
        <v>H30.11.30</v>
      </c>
    </row>
    <row r="823" spans="1:5" x14ac:dyDescent="0.45">
      <c r="A823" s="2" t="s">
        <v>2392</v>
      </c>
      <c r="B823" s="2" t="s">
        <v>12240</v>
      </c>
      <c r="C823" s="2" t="s">
        <v>23892</v>
      </c>
      <c r="D823" s="2" t="str">
        <f>"そうざい製造業"</f>
        <v>そうざい製造業</v>
      </c>
      <c r="E823" s="2" t="str">
        <f>"H30.12.20"</f>
        <v>H30.12.20</v>
      </c>
    </row>
    <row r="824" spans="1:5" x14ac:dyDescent="0.45">
      <c r="A824" s="2" t="s">
        <v>2392</v>
      </c>
      <c r="B824" s="2" t="s">
        <v>12240</v>
      </c>
      <c r="C824" s="2" t="s">
        <v>23892</v>
      </c>
      <c r="D824" s="2" t="str">
        <f>"菓子製造業"</f>
        <v>菓子製造業</v>
      </c>
      <c r="E824" s="2" t="str">
        <f>"H30.12.20"</f>
        <v>H30.12.20</v>
      </c>
    </row>
    <row r="825" spans="1:5" x14ac:dyDescent="0.45">
      <c r="A825" s="2" t="s">
        <v>2447</v>
      </c>
      <c r="B825" s="2" t="s">
        <v>12315</v>
      </c>
      <c r="C825" s="2" t="s">
        <v>23959</v>
      </c>
      <c r="D825" s="2" t="str">
        <f>"食品製造業"</f>
        <v>食品製造業</v>
      </c>
      <c r="E825" s="2" t="str">
        <f>"H31.02.26"</f>
        <v>H31.02.26</v>
      </c>
    </row>
    <row r="826" spans="1:5" x14ac:dyDescent="0.45">
      <c r="A826" s="2" t="s">
        <v>2448</v>
      </c>
      <c r="B826" s="2" t="s">
        <v>12316</v>
      </c>
      <c r="C826" s="2" t="s">
        <v>23960</v>
      </c>
      <c r="D826" s="2" t="str">
        <f>"食品製造業"</f>
        <v>食品製造業</v>
      </c>
      <c r="E826" s="2" t="str">
        <f>"H31.02.26"</f>
        <v>H31.02.26</v>
      </c>
    </row>
    <row r="827" spans="1:5" x14ac:dyDescent="0.45">
      <c r="A827" s="2" t="s">
        <v>2454</v>
      </c>
      <c r="B827" s="2" t="s">
        <v>12323</v>
      </c>
      <c r="C827" s="2" t="s">
        <v>23966</v>
      </c>
      <c r="D827" s="2" t="str">
        <f>"飲食店営業"</f>
        <v>飲食店営業</v>
      </c>
      <c r="E827" s="2" t="str">
        <f>"H31.02.28"</f>
        <v>H31.02.28</v>
      </c>
    </row>
    <row r="828" spans="1:5" x14ac:dyDescent="0.45">
      <c r="A828" s="2" t="s">
        <v>2495</v>
      </c>
      <c r="B828" s="2" t="s">
        <v>12372</v>
      </c>
      <c r="C828" s="2" t="s">
        <v>24011</v>
      </c>
      <c r="D828" s="2" t="str">
        <f>"飲食店営業"</f>
        <v>飲食店営業</v>
      </c>
      <c r="E828" s="2" t="str">
        <f>"R01.05.22"</f>
        <v>R01.05.22</v>
      </c>
    </row>
    <row r="829" spans="1:5" x14ac:dyDescent="0.45">
      <c r="A829" s="2" t="s">
        <v>2519</v>
      </c>
      <c r="B829" s="2" t="s">
        <v>12410</v>
      </c>
      <c r="C829" s="2" t="s">
        <v>24049</v>
      </c>
      <c r="D829" s="2" t="str">
        <f>"食品製造業"</f>
        <v>食品製造業</v>
      </c>
      <c r="E829" s="2" t="str">
        <f>"R01.05.23"</f>
        <v>R01.05.23</v>
      </c>
    </row>
    <row r="830" spans="1:5" x14ac:dyDescent="0.45">
      <c r="A830" s="2" t="s">
        <v>2520</v>
      </c>
      <c r="B830" s="2" t="s">
        <v>12411</v>
      </c>
      <c r="C830" s="2" t="s">
        <v>24050</v>
      </c>
      <c r="D830" s="2" t="str">
        <f>"食品製造業"</f>
        <v>食品製造業</v>
      </c>
      <c r="E830" s="2" t="str">
        <f>"R01.05.23"</f>
        <v>R01.05.23</v>
      </c>
    </row>
    <row r="831" spans="1:5" x14ac:dyDescent="0.45">
      <c r="A831" s="2" t="s">
        <v>2547</v>
      </c>
      <c r="B831" s="2" t="s">
        <v>12442</v>
      </c>
      <c r="C831" s="2" t="s">
        <v>24079</v>
      </c>
      <c r="D831" s="2" t="str">
        <f>"食品販売業"</f>
        <v>食品販売業</v>
      </c>
      <c r="E831" s="2" t="str">
        <f>"R01.05.29"</f>
        <v>R01.05.29</v>
      </c>
    </row>
    <row r="832" spans="1:5" x14ac:dyDescent="0.45">
      <c r="A832" s="2" t="s">
        <v>2575</v>
      </c>
      <c r="B832" s="2" t="s">
        <v>10428</v>
      </c>
      <c r="C832" s="2" t="s">
        <v>24111</v>
      </c>
      <c r="D832" s="2" t="str">
        <f>"食品製造業"</f>
        <v>食品製造業</v>
      </c>
      <c r="E832" s="2" t="str">
        <f>"R01.08.19"</f>
        <v>R01.08.19</v>
      </c>
    </row>
    <row r="833" spans="1:5" x14ac:dyDescent="0.45">
      <c r="A833" s="2" t="s">
        <v>1929</v>
      </c>
      <c r="B833" s="2" t="s">
        <v>12503</v>
      </c>
      <c r="C833" s="2" t="s">
        <v>24143</v>
      </c>
      <c r="D833" s="2" t="str">
        <f>"魚介類販売業"</f>
        <v>魚介類販売業</v>
      </c>
      <c r="E833" s="2" t="str">
        <f>"R01.08.29"</f>
        <v>R01.08.29</v>
      </c>
    </row>
    <row r="834" spans="1:5" x14ac:dyDescent="0.45">
      <c r="A834" s="2" t="s">
        <v>1929</v>
      </c>
      <c r="B834" s="2" t="s">
        <v>12503</v>
      </c>
      <c r="C834" s="2" t="s">
        <v>24143</v>
      </c>
      <c r="D834" s="2" t="str">
        <f>"食肉販売業"</f>
        <v>食肉販売業</v>
      </c>
      <c r="E834" s="2" t="str">
        <f>"R01.08.27"</f>
        <v>R01.08.27</v>
      </c>
    </row>
    <row r="835" spans="1:5" x14ac:dyDescent="0.45">
      <c r="A835" s="2" t="s">
        <v>2635</v>
      </c>
      <c r="B835" s="2" t="s">
        <v>12550</v>
      </c>
      <c r="C835" s="2" t="s">
        <v>24186</v>
      </c>
      <c r="D835" s="2" t="str">
        <f>"そうざい製造業"</f>
        <v>そうざい製造業</v>
      </c>
      <c r="E835" s="2" t="str">
        <f>"R01.10.28"</f>
        <v>R01.10.28</v>
      </c>
    </row>
    <row r="836" spans="1:5" x14ac:dyDescent="0.45">
      <c r="A836" s="2" t="s">
        <v>2638</v>
      </c>
      <c r="B836" s="2" t="s">
        <v>2638</v>
      </c>
      <c r="C836" s="2" t="s">
        <v>24189</v>
      </c>
      <c r="D836" s="2" t="str">
        <f>"乳類販売業"</f>
        <v>乳類販売業</v>
      </c>
      <c r="E836" s="2" t="str">
        <f>"R01.11.13"</f>
        <v>R01.11.13</v>
      </c>
    </row>
    <row r="837" spans="1:5" x14ac:dyDescent="0.45">
      <c r="A837" s="2" t="s">
        <v>2638</v>
      </c>
      <c r="B837" s="2" t="s">
        <v>2638</v>
      </c>
      <c r="C837" s="2" t="s">
        <v>24189</v>
      </c>
      <c r="D837" s="2" t="str">
        <f>"魚介類販売業"</f>
        <v>魚介類販売業</v>
      </c>
      <c r="E837" s="2" t="str">
        <f>"R01.11.13"</f>
        <v>R01.11.13</v>
      </c>
    </row>
    <row r="838" spans="1:5" x14ac:dyDescent="0.45">
      <c r="A838" s="2" t="s">
        <v>2638</v>
      </c>
      <c r="B838" s="2" t="s">
        <v>2638</v>
      </c>
      <c r="C838" s="2" t="s">
        <v>24189</v>
      </c>
      <c r="D838" s="2" t="str">
        <f>"食肉販売業"</f>
        <v>食肉販売業</v>
      </c>
      <c r="E838" s="2" t="str">
        <f>"R01.11.13"</f>
        <v>R01.11.13</v>
      </c>
    </row>
    <row r="839" spans="1:5" x14ac:dyDescent="0.45">
      <c r="A839" s="2" t="s">
        <v>2638</v>
      </c>
      <c r="B839" s="2" t="s">
        <v>2638</v>
      </c>
      <c r="C839" s="2" t="s">
        <v>24189</v>
      </c>
      <c r="D839" s="2" t="str">
        <f>"食品販売業"</f>
        <v>食品販売業</v>
      </c>
      <c r="E839" s="2" t="str">
        <f>"R01.11.13"</f>
        <v>R01.11.13</v>
      </c>
    </row>
    <row r="840" spans="1:5" x14ac:dyDescent="0.45">
      <c r="A840" s="2" t="s">
        <v>2214</v>
      </c>
      <c r="B840" s="2" t="s">
        <v>12656</v>
      </c>
      <c r="C840" s="2" t="s">
        <v>24288</v>
      </c>
      <c r="D840" s="2" t="str">
        <f>"食品販売業"</f>
        <v>食品販売業</v>
      </c>
      <c r="E840" s="2" t="str">
        <f>"R02.02.14"</f>
        <v>R02.02.14</v>
      </c>
    </row>
    <row r="841" spans="1:5" x14ac:dyDescent="0.45">
      <c r="A841" s="2" t="s">
        <v>2165</v>
      </c>
      <c r="B841" s="2" t="s">
        <v>11984</v>
      </c>
      <c r="C841" s="2" t="s">
        <v>23634</v>
      </c>
      <c r="D841" s="2" t="str">
        <f>"食肉販売業"</f>
        <v>食肉販売業</v>
      </c>
      <c r="E841" s="2" t="str">
        <f>"R02.02.14"</f>
        <v>R02.02.14</v>
      </c>
    </row>
    <row r="842" spans="1:5" x14ac:dyDescent="0.45">
      <c r="A842" s="2" t="s">
        <v>2728</v>
      </c>
      <c r="B842" s="2" t="s">
        <v>12672</v>
      </c>
      <c r="C842" s="2" t="s">
        <v>24306</v>
      </c>
      <c r="D842" s="2" t="str">
        <f>"そうざい製造業"</f>
        <v>そうざい製造業</v>
      </c>
      <c r="E842" s="2" t="str">
        <f>"R02.02.27"</f>
        <v>R02.02.27</v>
      </c>
    </row>
    <row r="843" spans="1:5" x14ac:dyDescent="0.45">
      <c r="A843" s="2" t="s">
        <v>2214</v>
      </c>
      <c r="B843" s="2" t="s">
        <v>12697</v>
      </c>
      <c r="C843" s="2" t="s">
        <v>24186</v>
      </c>
      <c r="D843" s="2" t="str">
        <f>"乳類販売業"</f>
        <v>乳類販売業</v>
      </c>
      <c r="E843" s="2" t="str">
        <f>"R02.02.20"</f>
        <v>R02.02.20</v>
      </c>
    </row>
    <row r="844" spans="1:5" x14ac:dyDescent="0.45">
      <c r="A844" s="2" t="s">
        <v>1996</v>
      </c>
      <c r="B844" s="2" t="s">
        <v>11793</v>
      </c>
      <c r="C844" s="2" t="s">
        <v>24411</v>
      </c>
      <c r="D844" s="2" t="str">
        <f>"食品販売業"</f>
        <v>食品販売業</v>
      </c>
      <c r="E844" s="2" t="str">
        <f>"R02.05.25"</f>
        <v>R02.05.25</v>
      </c>
    </row>
    <row r="845" spans="1:5" x14ac:dyDescent="0.45">
      <c r="A845" s="2" t="s">
        <v>2214</v>
      </c>
      <c r="B845" s="2" t="s">
        <v>12795</v>
      </c>
      <c r="C845" s="2" t="s">
        <v>24412</v>
      </c>
      <c r="D845" s="2" t="str">
        <f>"食品販売業"</f>
        <v>食品販売業</v>
      </c>
      <c r="E845" s="2" t="str">
        <f>"R02.05.25"</f>
        <v>R02.05.25</v>
      </c>
    </row>
    <row r="846" spans="1:5" x14ac:dyDescent="0.45">
      <c r="A846" s="2" t="s">
        <v>2214</v>
      </c>
      <c r="B846" s="2" t="s">
        <v>12656</v>
      </c>
      <c r="C846" s="2" t="s">
        <v>24412</v>
      </c>
      <c r="D846" s="2" t="str">
        <f>"食肉販売業"</f>
        <v>食肉販売業</v>
      </c>
      <c r="E846" s="2" t="str">
        <f>"R02.05.25"</f>
        <v>R02.05.25</v>
      </c>
    </row>
    <row r="847" spans="1:5" x14ac:dyDescent="0.45">
      <c r="A847" s="2" t="s">
        <v>2870</v>
      </c>
      <c r="B847" s="2" t="s">
        <v>12857</v>
      </c>
      <c r="C847" s="2" t="s">
        <v>24467</v>
      </c>
      <c r="D847" s="2" t="str">
        <f>"缶詰又は瓶詰食品製造業"</f>
        <v>缶詰又は瓶詰食品製造業</v>
      </c>
      <c r="E847" s="2" t="str">
        <f>"R02.06.11"</f>
        <v>R02.06.11</v>
      </c>
    </row>
    <row r="848" spans="1:5" x14ac:dyDescent="0.45">
      <c r="A848" s="2" t="s">
        <v>2870</v>
      </c>
      <c r="B848" s="2" t="s">
        <v>12857</v>
      </c>
      <c r="C848" s="2" t="s">
        <v>24467</v>
      </c>
      <c r="D848" s="2" t="str">
        <f>"そうざい製造業"</f>
        <v>そうざい製造業</v>
      </c>
      <c r="E848" s="2" t="str">
        <f>"R02.06.11"</f>
        <v>R02.06.11</v>
      </c>
    </row>
    <row r="849" spans="1:5" x14ac:dyDescent="0.45">
      <c r="A849" s="2" t="s">
        <v>2547</v>
      </c>
      <c r="B849" s="2" t="s">
        <v>12864</v>
      </c>
      <c r="C849" s="2" t="s">
        <v>24079</v>
      </c>
      <c r="D849" s="2" t="str">
        <f>"飲食店営業"</f>
        <v>飲食店営業</v>
      </c>
      <c r="E849" s="2" t="str">
        <f>"R02.07.01"</f>
        <v>R02.07.01</v>
      </c>
    </row>
    <row r="850" spans="1:5" x14ac:dyDescent="0.45">
      <c r="A850" s="2" t="s">
        <v>2547</v>
      </c>
      <c r="B850" s="2" t="s">
        <v>12865</v>
      </c>
      <c r="C850" s="2" t="s">
        <v>24079</v>
      </c>
      <c r="D850" s="2" t="str">
        <f>"飲食店営業"</f>
        <v>飲食店営業</v>
      </c>
      <c r="E850" s="2" t="str">
        <f>"R02.07.01"</f>
        <v>R02.07.01</v>
      </c>
    </row>
    <row r="851" spans="1:5" x14ac:dyDescent="0.45">
      <c r="A851" s="2" t="s">
        <v>2547</v>
      </c>
      <c r="B851" s="2" t="s">
        <v>12866</v>
      </c>
      <c r="C851" s="2" t="s">
        <v>24079</v>
      </c>
      <c r="D851" s="2" t="str">
        <f>"飲食店営業"</f>
        <v>飲食店営業</v>
      </c>
      <c r="E851" s="2" t="str">
        <f>"R02.07.01"</f>
        <v>R02.07.01</v>
      </c>
    </row>
    <row r="852" spans="1:5" x14ac:dyDescent="0.45">
      <c r="A852" s="2" t="s">
        <v>2547</v>
      </c>
      <c r="B852" s="2" t="s">
        <v>12442</v>
      </c>
      <c r="C852" s="2" t="s">
        <v>24079</v>
      </c>
      <c r="D852" s="2" t="str">
        <f>"乳類販売業"</f>
        <v>乳類販売業</v>
      </c>
      <c r="E852" s="2" t="str">
        <f>"R02.07.01"</f>
        <v>R02.07.01</v>
      </c>
    </row>
    <row r="853" spans="1:5" x14ac:dyDescent="0.45">
      <c r="A853" s="2" t="s">
        <v>2547</v>
      </c>
      <c r="B853" s="2" t="s">
        <v>12877</v>
      </c>
      <c r="C853" s="2" t="s">
        <v>24484</v>
      </c>
      <c r="D853" s="2" t="str">
        <f>"食品製造業"</f>
        <v>食品製造業</v>
      </c>
      <c r="E853" s="2" t="str">
        <f>"R02.07.10"</f>
        <v>R02.07.10</v>
      </c>
    </row>
    <row r="854" spans="1:5" x14ac:dyDescent="0.45">
      <c r="A854" s="2" t="s">
        <v>2904</v>
      </c>
      <c r="B854" s="2" t="s">
        <v>12907</v>
      </c>
      <c r="C854" s="2" t="s">
        <v>24512</v>
      </c>
      <c r="D854" s="2" t="str">
        <f>"食品販売業"</f>
        <v>食品販売業</v>
      </c>
      <c r="E854" s="2" t="str">
        <f>"R02.08.17"</f>
        <v>R02.08.17</v>
      </c>
    </row>
    <row r="855" spans="1:5" x14ac:dyDescent="0.45">
      <c r="A855" s="2" t="s">
        <v>2214</v>
      </c>
      <c r="B855" s="2" t="s">
        <v>2214</v>
      </c>
      <c r="C855" s="2" t="s">
        <v>24513</v>
      </c>
      <c r="D855" s="2" t="str">
        <f>"食品販売業"</f>
        <v>食品販売業</v>
      </c>
      <c r="E855" s="2" t="str">
        <f>"R02.08.17"</f>
        <v>R02.08.17</v>
      </c>
    </row>
    <row r="856" spans="1:5" x14ac:dyDescent="0.45">
      <c r="A856" s="2" t="s">
        <v>2214</v>
      </c>
      <c r="B856" s="2" t="s">
        <v>12908</v>
      </c>
      <c r="C856" s="2" t="s">
        <v>24514</v>
      </c>
      <c r="D856" s="2" t="str">
        <f>"食品販売業"</f>
        <v>食品販売業</v>
      </c>
      <c r="E856" s="2" t="str">
        <f>"R02.08.17"</f>
        <v>R02.08.17</v>
      </c>
    </row>
    <row r="857" spans="1:5" x14ac:dyDescent="0.45">
      <c r="A857" s="2" t="s">
        <v>2906</v>
      </c>
      <c r="B857" s="2" t="s">
        <v>12910</v>
      </c>
      <c r="C857" s="2" t="s">
        <v>24516</v>
      </c>
      <c r="D857" s="2" t="str">
        <f>"食品製造業"</f>
        <v>食品製造業</v>
      </c>
      <c r="E857" s="2" t="str">
        <f>"R02.08.17"</f>
        <v>R02.08.17</v>
      </c>
    </row>
    <row r="858" spans="1:5" x14ac:dyDescent="0.45">
      <c r="A858" s="2" t="s">
        <v>2113</v>
      </c>
      <c r="B858" s="2" t="s">
        <v>11927</v>
      </c>
      <c r="C858" s="2" t="s">
        <v>23577</v>
      </c>
      <c r="D858" s="2" t="str">
        <f>"食品販売業"</f>
        <v>食品販売業</v>
      </c>
      <c r="E858" s="2" t="str">
        <f>"R02.10.16"</f>
        <v>R02.10.16</v>
      </c>
    </row>
    <row r="859" spans="1:5" x14ac:dyDescent="0.45">
      <c r="A859" s="2" t="s">
        <v>2968</v>
      </c>
      <c r="B859" s="2" t="s">
        <v>2968</v>
      </c>
      <c r="C859" s="2" t="s">
        <v>24600</v>
      </c>
      <c r="D859" s="2" t="str">
        <f>"飲食店営業"</f>
        <v>飲食店営業</v>
      </c>
      <c r="E859" s="2" t="str">
        <f>"R02.10.16"</f>
        <v>R02.10.16</v>
      </c>
    </row>
    <row r="860" spans="1:5" x14ac:dyDescent="0.45">
      <c r="A860" s="2" t="s">
        <v>2969</v>
      </c>
      <c r="B860" s="2" t="s">
        <v>12998</v>
      </c>
      <c r="C860" s="2" t="s">
        <v>23959</v>
      </c>
      <c r="D860" s="2" t="str">
        <f>"菓子製造業"</f>
        <v>菓子製造業</v>
      </c>
      <c r="E860" s="2" t="str">
        <f>"R02.10.16"</f>
        <v>R02.10.16</v>
      </c>
    </row>
    <row r="861" spans="1:5" x14ac:dyDescent="0.45">
      <c r="A861" s="2" t="s">
        <v>2635</v>
      </c>
      <c r="B861" s="2" t="s">
        <v>12550</v>
      </c>
      <c r="C861" s="2" t="s">
        <v>24683</v>
      </c>
      <c r="D861" s="2" t="str">
        <f>"飲食店営業"</f>
        <v>飲食店営業</v>
      </c>
      <c r="E861" s="2" t="str">
        <f>"R03.01.25"</f>
        <v>R03.01.25</v>
      </c>
    </row>
    <row r="862" spans="1:5" x14ac:dyDescent="0.45">
      <c r="A862" s="2" t="s">
        <v>2214</v>
      </c>
      <c r="B862" s="2" t="s">
        <v>13227</v>
      </c>
      <c r="C862" s="2" t="s">
        <v>24802</v>
      </c>
      <c r="D862" s="2" t="str">
        <f>"清涼飲料水製造業"</f>
        <v>清涼飲料水製造業</v>
      </c>
      <c r="E862" s="2" t="str">
        <f>"H30.08.22"</f>
        <v>H30.08.22</v>
      </c>
    </row>
    <row r="863" spans="1:5" x14ac:dyDescent="0.45">
      <c r="A863" s="2" t="s">
        <v>2214</v>
      </c>
      <c r="B863" s="2" t="s">
        <v>12039</v>
      </c>
      <c r="C863" s="2" t="s">
        <v>24803</v>
      </c>
      <c r="D863" s="2" t="str">
        <f>"飲食店営業"</f>
        <v>飲食店営業</v>
      </c>
      <c r="E863" s="2" t="str">
        <f>"R02.05.25"</f>
        <v>R02.05.25</v>
      </c>
    </row>
    <row r="864" spans="1:5" x14ac:dyDescent="0.45">
      <c r="A864" s="2" t="s">
        <v>2214</v>
      </c>
      <c r="B864" s="2" t="s">
        <v>12039</v>
      </c>
      <c r="C864" s="2" t="s">
        <v>24804</v>
      </c>
      <c r="D864" s="2" t="str">
        <f>"食品製造業"</f>
        <v>食品製造業</v>
      </c>
      <c r="E864" s="2" t="str">
        <f>"R02.05.25"</f>
        <v>R02.05.25</v>
      </c>
    </row>
    <row r="865" spans="1:5" x14ac:dyDescent="0.45">
      <c r="A865" s="2" t="s">
        <v>1954</v>
      </c>
      <c r="B865" s="2" t="s">
        <v>11749</v>
      </c>
      <c r="C865" s="2" t="s">
        <v>23394</v>
      </c>
      <c r="D865" s="2" t="str">
        <f>"菓子製造業"</f>
        <v>菓子製造業</v>
      </c>
      <c r="E865" s="2" t="str">
        <f>"H29.02.28"</f>
        <v>H29.02.28</v>
      </c>
    </row>
    <row r="866" spans="1:5" x14ac:dyDescent="0.45">
      <c r="A866" s="2" t="s">
        <v>1929</v>
      </c>
      <c r="B866" s="2" t="s">
        <v>11751</v>
      </c>
      <c r="C866" s="2" t="s">
        <v>23396</v>
      </c>
      <c r="D866" s="2" t="str">
        <f>"乳製品製造業"</f>
        <v>乳製品製造業</v>
      </c>
      <c r="E866" s="2" t="str">
        <f>"H29.02.28"</f>
        <v>H29.02.28</v>
      </c>
    </row>
    <row r="867" spans="1:5" x14ac:dyDescent="0.45">
      <c r="A867" s="2" t="s">
        <v>1969</v>
      </c>
      <c r="B867" s="2" t="s">
        <v>11765</v>
      </c>
      <c r="C867" s="2" t="s">
        <v>23412</v>
      </c>
      <c r="D867" s="2" t="str">
        <f>"そうざい製造業"</f>
        <v>そうざい製造業</v>
      </c>
      <c r="E867" s="2" t="str">
        <f>"H29.03.31"</f>
        <v>H29.03.31</v>
      </c>
    </row>
    <row r="868" spans="1:5" x14ac:dyDescent="0.45">
      <c r="A868" s="2" t="s">
        <v>1969</v>
      </c>
      <c r="B868" s="2" t="s">
        <v>11765</v>
      </c>
      <c r="C868" s="2" t="s">
        <v>23412</v>
      </c>
      <c r="D868" s="2" t="str">
        <f>"菓子製造業"</f>
        <v>菓子製造業</v>
      </c>
      <c r="E868" s="2" t="str">
        <f>"H29.03.31"</f>
        <v>H29.03.31</v>
      </c>
    </row>
    <row r="869" spans="1:5" x14ac:dyDescent="0.45">
      <c r="A869" s="2" t="s">
        <v>1970</v>
      </c>
      <c r="B869" s="2" t="s">
        <v>11766</v>
      </c>
      <c r="C869" s="2" t="s">
        <v>23413</v>
      </c>
      <c r="D869" s="2" t="str">
        <f>"喫茶店営業"</f>
        <v>喫茶店営業</v>
      </c>
      <c r="E869" s="2" t="str">
        <f>"H29.04.05"</f>
        <v>H29.04.05</v>
      </c>
    </row>
    <row r="870" spans="1:5" x14ac:dyDescent="0.45">
      <c r="A870" s="2" t="s">
        <v>1979</v>
      </c>
      <c r="B870" s="2" t="s">
        <v>11778</v>
      </c>
      <c r="C870" s="2" t="s">
        <v>23424</v>
      </c>
      <c r="D870" s="2" t="str">
        <f>"飲食店営業"</f>
        <v>飲食店営業</v>
      </c>
      <c r="E870" s="2" t="str">
        <f>"H29.05.11"</f>
        <v>H29.05.11</v>
      </c>
    </row>
    <row r="871" spans="1:5" x14ac:dyDescent="0.45">
      <c r="A871" s="2" t="s">
        <v>1979</v>
      </c>
      <c r="B871" s="2" t="s">
        <v>11778</v>
      </c>
      <c r="C871" s="2" t="s">
        <v>23424</v>
      </c>
      <c r="D871" s="2" t="str">
        <f>"菓子製造業"</f>
        <v>菓子製造業</v>
      </c>
      <c r="E871" s="2" t="str">
        <f>"H29.05.11"</f>
        <v>H29.05.11</v>
      </c>
    </row>
    <row r="872" spans="1:5" x14ac:dyDescent="0.45">
      <c r="A872" s="2" t="s">
        <v>1986</v>
      </c>
      <c r="B872" s="2" t="s">
        <v>11783</v>
      </c>
      <c r="C872" s="2" t="s">
        <v>23431</v>
      </c>
      <c r="D872" s="2" t="str">
        <f>"菓子製造業"</f>
        <v>菓子製造業</v>
      </c>
      <c r="E872" s="2" t="str">
        <f>"H29.05.26"</f>
        <v>H29.05.26</v>
      </c>
    </row>
    <row r="873" spans="1:5" x14ac:dyDescent="0.45">
      <c r="A873" s="2" t="s">
        <v>1989</v>
      </c>
      <c r="B873" s="2" t="s">
        <v>11786</v>
      </c>
      <c r="C873" s="2" t="s">
        <v>23434</v>
      </c>
      <c r="D873" s="2" t="str">
        <f>"菓子製造業"</f>
        <v>菓子製造業</v>
      </c>
      <c r="E873" s="2" t="str">
        <f>"H29.05.31"</f>
        <v>H29.05.31</v>
      </c>
    </row>
    <row r="874" spans="1:5" x14ac:dyDescent="0.45">
      <c r="A874" s="2" t="s">
        <v>1954</v>
      </c>
      <c r="B874" s="2" t="s">
        <v>11814</v>
      </c>
      <c r="C874" s="2" t="s">
        <v>23464</v>
      </c>
      <c r="D874" s="2" t="str">
        <f>"乳類販売業"</f>
        <v>乳類販売業</v>
      </c>
      <c r="E874" s="2" t="str">
        <f>"H29.05.31"</f>
        <v>H29.05.31</v>
      </c>
    </row>
    <row r="875" spans="1:5" x14ac:dyDescent="0.45">
      <c r="A875" s="2" t="s">
        <v>2012</v>
      </c>
      <c r="B875" s="2" t="s">
        <v>11815</v>
      </c>
      <c r="C875" s="2" t="s">
        <v>23465</v>
      </c>
      <c r="D875" s="2" t="str">
        <f>"そうざい製造業"</f>
        <v>そうざい製造業</v>
      </c>
      <c r="E875" s="2" t="str">
        <f>"H29.05.31"</f>
        <v>H29.05.31</v>
      </c>
    </row>
    <row r="876" spans="1:5" x14ac:dyDescent="0.45">
      <c r="A876" s="2" t="s">
        <v>2013</v>
      </c>
      <c r="B876" s="2" t="s">
        <v>11816</v>
      </c>
      <c r="C876" s="2" t="s">
        <v>23466</v>
      </c>
      <c r="D876" s="2" t="str">
        <f>"飲食店営業"</f>
        <v>飲食店営業</v>
      </c>
      <c r="E876" s="2" t="str">
        <f>"H29.05.31"</f>
        <v>H29.05.31</v>
      </c>
    </row>
    <row r="877" spans="1:5" x14ac:dyDescent="0.45">
      <c r="A877" s="2" t="s">
        <v>1954</v>
      </c>
      <c r="B877" s="2" t="s">
        <v>11814</v>
      </c>
      <c r="C877" s="2" t="s">
        <v>23464</v>
      </c>
      <c r="D877" s="2" t="str">
        <f>"飲食店営業"</f>
        <v>飲食店営業</v>
      </c>
      <c r="E877" s="2" t="str">
        <f>"H29.05.31"</f>
        <v>H29.05.31</v>
      </c>
    </row>
    <row r="878" spans="1:5" x14ac:dyDescent="0.45">
      <c r="A878" s="2" t="s">
        <v>2021</v>
      </c>
      <c r="B878" s="2" t="s">
        <v>11828</v>
      </c>
      <c r="C878" s="2" t="s">
        <v>23476</v>
      </c>
      <c r="D878" s="2" t="str">
        <f>"飲食店営業"</f>
        <v>飲食店営業</v>
      </c>
      <c r="E878" s="2" t="str">
        <f>"H29.07.25"</f>
        <v>H29.07.25</v>
      </c>
    </row>
    <row r="879" spans="1:5" x14ac:dyDescent="0.45">
      <c r="A879" s="2" t="s">
        <v>2021</v>
      </c>
      <c r="B879" s="2" t="s">
        <v>11828</v>
      </c>
      <c r="C879" s="2" t="s">
        <v>23476</v>
      </c>
      <c r="D879" s="2" t="str">
        <f>"そうざい製造業"</f>
        <v>そうざい製造業</v>
      </c>
      <c r="E879" s="2" t="str">
        <f>"H29.07.25"</f>
        <v>H29.07.25</v>
      </c>
    </row>
    <row r="880" spans="1:5" x14ac:dyDescent="0.45">
      <c r="A880" s="2" t="s">
        <v>2021</v>
      </c>
      <c r="B880" s="2" t="s">
        <v>11828</v>
      </c>
      <c r="C880" s="2" t="s">
        <v>23476</v>
      </c>
      <c r="D880" s="2" t="str">
        <f>"菓子製造業"</f>
        <v>菓子製造業</v>
      </c>
      <c r="E880" s="2" t="str">
        <f>"H29.07.25"</f>
        <v>H29.07.25</v>
      </c>
    </row>
    <row r="881" spans="1:5" x14ac:dyDescent="0.45">
      <c r="A881" s="2" t="s">
        <v>2031</v>
      </c>
      <c r="B881" s="2" t="s">
        <v>11837</v>
      </c>
      <c r="C881" s="2" t="s">
        <v>23487</v>
      </c>
      <c r="D881" s="2" t="str">
        <f>"飲食店営業"</f>
        <v>飲食店営業</v>
      </c>
      <c r="E881" s="2" t="str">
        <f>"H29.08.30"</f>
        <v>H29.08.30</v>
      </c>
    </row>
    <row r="882" spans="1:5" x14ac:dyDescent="0.45">
      <c r="A882" s="2" t="s">
        <v>2038</v>
      </c>
      <c r="B882" s="2" t="s">
        <v>11843</v>
      </c>
      <c r="C882" s="2" t="s">
        <v>23494</v>
      </c>
      <c r="D882" s="2" t="str">
        <f>"飲食店営業"</f>
        <v>飲食店営業</v>
      </c>
      <c r="E882" s="2" t="str">
        <f>"H29.08.30"</f>
        <v>H29.08.30</v>
      </c>
    </row>
    <row r="883" spans="1:5" x14ac:dyDescent="0.45">
      <c r="A883" s="2" t="s">
        <v>2040</v>
      </c>
      <c r="B883" s="2" t="s">
        <v>11845</v>
      </c>
      <c r="C883" s="2" t="s">
        <v>23496</v>
      </c>
      <c r="D883" s="2" t="str">
        <f>"飲食店営業"</f>
        <v>飲食店営業</v>
      </c>
      <c r="E883" s="2" t="str">
        <f>"H29.08.30"</f>
        <v>H29.08.30</v>
      </c>
    </row>
    <row r="884" spans="1:5" x14ac:dyDescent="0.45">
      <c r="A884" s="2" t="s">
        <v>1929</v>
      </c>
      <c r="B884" s="2" t="s">
        <v>11846</v>
      </c>
      <c r="C884" s="2" t="s">
        <v>23497</v>
      </c>
      <c r="D884" s="2" t="str">
        <f>"乳類販売業"</f>
        <v>乳類販売業</v>
      </c>
      <c r="E884" s="2" t="str">
        <f>"H29.08.28"</f>
        <v>H29.08.28</v>
      </c>
    </row>
    <row r="885" spans="1:5" x14ac:dyDescent="0.45">
      <c r="A885" s="2" t="s">
        <v>2043</v>
      </c>
      <c r="B885" s="2" t="s">
        <v>11852</v>
      </c>
      <c r="C885" s="2" t="s">
        <v>23503</v>
      </c>
      <c r="D885" s="2" t="str">
        <f>"乳製品製造業"</f>
        <v>乳製品製造業</v>
      </c>
      <c r="E885" s="2" t="str">
        <f>"H29.08.28"</f>
        <v>H29.08.28</v>
      </c>
    </row>
    <row r="886" spans="1:5" x14ac:dyDescent="0.45">
      <c r="A886" s="2" t="s">
        <v>2046</v>
      </c>
      <c r="B886" s="2" t="s">
        <v>11856</v>
      </c>
      <c r="C886" s="2" t="s">
        <v>23507</v>
      </c>
      <c r="D886" s="2" t="str">
        <f>"菓子製造業"</f>
        <v>菓子製造業</v>
      </c>
      <c r="E886" s="2" t="str">
        <f>"H29.08.30"</f>
        <v>H29.08.30</v>
      </c>
    </row>
    <row r="887" spans="1:5" x14ac:dyDescent="0.45">
      <c r="A887" s="2" t="s">
        <v>2047</v>
      </c>
      <c r="B887" s="2" t="s">
        <v>11857</v>
      </c>
      <c r="C887" s="2" t="s">
        <v>23508</v>
      </c>
      <c r="D887" s="2" t="str">
        <f>"飲食店営業"</f>
        <v>飲食店営業</v>
      </c>
      <c r="E887" s="2" t="str">
        <f>"H29.08.30"</f>
        <v>H29.08.30</v>
      </c>
    </row>
    <row r="888" spans="1:5" x14ac:dyDescent="0.45">
      <c r="A888" s="2" t="s">
        <v>2047</v>
      </c>
      <c r="B888" s="2" t="s">
        <v>11857</v>
      </c>
      <c r="C888" s="2" t="s">
        <v>23508</v>
      </c>
      <c r="D888" s="2" t="str">
        <f>"菓子製造業"</f>
        <v>菓子製造業</v>
      </c>
      <c r="E888" s="2" t="str">
        <f>"H29.08.30"</f>
        <v>H29.08.30</v>
      </c>
    </row>
    <row r="889" spans="1:5" x14ac:dyDescent="0.45">
      <c r="A889" s="2" t="s">
        <v>2067</v>
      </c>
      <c r="B889" s="2" t="s">
        <v>11878</v>
      </c>
      <c r="C889" s="2" t="s">
        <v>23528</v>
      </c>
      <c r="D889" s="2" t="str">
        <f>"飲食店営業"</f>
        <v>飲食店営業</v>
      </c>
      <c r="E889" s="2" t="str">
        <f>"H29.10.05"</f>
        <v>H29.10.05</v>
      </c>
    </row>
    <row r="890" spans="1:5" x14ac:dyDescent="0.45">
      <c r="A890" s="2" t="s">
        <v>2075</v>
      </c>
      <c r="B890" s="2" t="s">
        <v>11885</v>
      </c>
      <c r="C890" s="2" t="s">
        <v>23536</v>
      </c>
      <c r="D890" s="2" t="str">
        <f>"食肉販売業"</f>
        <v>食肉販売業</v>
      </c>
      <c r="E890" s="2" t="str">
        <f>"H29.11.08"</f>
        <v>H29.11.08</v>
      </c>
    </row>
    <row r="891" spans="1:5" x14ac:dyDescent="0.45">
      <c r="A891" s="2" t="s">
        <v>2091</v>
      </c>
      <c r="B891" s="2" t="s">
        <v>11904</v>
      </c>
      <c r="C891" s="2" t="s">
        <v>23554</v>
      </c>
      <c r="D891" s="2" t="str">
        <f>"飲食店営業"</f>
        <v>飲食店営業</v>
      </c>
      <c r="E891" s="2" t="str">
        <f>"H29.11.22"</f>
        <v>H29.11.22</v>
      </c>
    </row>
    <row r="892" spans="1:5" x14ac:dyDescent="0.45">
      <c r="A892" s="2" t="s">
        <v>2093</v>
      </c>
      <c r="B892" s="2" t="s">
        <v>11906</v>
      </c>
      <c r="C892" s="2" t="s">
        <v>23556</v>
      </c>
      <c r="D892" s="2" t="str">
        <f>"そうざい製造業"</f>
        <v>そうざい製造業</v>
      </c>
      <c r="E892" s="2" t="str">
        <f>"H29.11.22"</f>
        <v>H29.11.22</v>
      </c>
    </row>
    <row r="893" spans="1:5" x14ac:dyDescent="0.45">
      <c r="A893" s="2" t="s">
        <v>2091</v>
      </c>
      <c r="B893" s="2" t="s">
        <v>11907</v>
      </c>
      <c r="C893" s="2" t="s">
        <v>23554</v>
      </c>
      <c r="D893" s="2" t="str">
        <f>"食肉販売業"</f>
        <v>食肉販売業</v>
      </c>
      <c r="E893" s="2" t="str">
        <f>"H29.11.22"</f>
        <v>H29.11.22</v>
      </c>
    </row>
    <row r="894" spans="1:5" x14ac:dyDescent="0.45">
      <c r="A894" s="2" t="s">
        <v>2153</v>
      </c>
      <c r="B894" s="2" t="s">
        <v>11969</v>
      </c>
      <c r="C894" s="2" t="s">
        <v>23620</v>
      </c>
      <c r="D894" s="2" t="str">
        <f>"食品販売業"</f>
        <v>食品販売業</v>
      </c>
      <c r="E894" s="2" t="str">
        <f>"H30.02.26"</f>
        <v>H30.02.26</v>
      </c>
    </row>
    <row r="895" spans="1:5" x14ac:dyDescent="0.45">
      <c r="A895" s="2" t="s">
        <v>2154</v>
      </c>
      <c r="B895" s="2" t="s">
        <v>11971</v>
      </c>
      <c r="C895" s="2" t="s">
        <v>23622</v>
      </c>
      <c r="D895" s="2" t="str">
        <f>"飲食店営業"</f>
        <v>飲食店営業</v>
      </c>
      <c r="E895" s="2" t="str">
        <f>"H30.02.27"</f>
        <v>H30.02.27</v>
      </c>
    </row>
    <row r="896" spans="1:5" x14ac:dyDescent="0.45">
      <c r="A896" s="2" t="s">
        <v>2155</v>
      </c>
      <c r="B896" s="2" t="s">
        <v>11972</v>
      </c>
      <c r="C896" s="2" t="s">
        <v>23623</v>
      </c>
      <c r="D896" s="2" t="str">
        <f>"菓子製造業"</f>
        <v>菓子製造業</v>
      </c>
      <c r="E896" s="2" t="str">
        <f>"H30.02.27"</f>
        <v>H30.02.27</v>
      </c>
    </row>
    <row r="897" spans="1:5" x14ac:dyDescent="0.45">
      <c r="A897" s="2" t="s">
        <v>2168</v>
      </c>
      <c r="B897" s="2" t="s">
        <v>11988</v>
      </c>
      <c r="C897" s="2" t="s">
        <v>23638</v>
      </c>
      <c r="D897" s="2" t="str">
        <f>"喫茶店営業"</f>
        <v>喫茶店営業</v>
      </c>
      <c r="E897" s="2" t="str">
        <f>"H30.02.28"</f>
        <v>H30.02.28</v>
      </c>
    </row>
    <row r="898" spans="1:5" x14ac:dyDescent="0.45">
      <c r="A898" s="2" t="s">
        <v>2168</v>
      </c>
      <c r="B898" s="2" t="s">
        <v>11988</v>
      </c>
      <c r="C898" s="2" t="s">
        <v>23638</v>
      </c>
      <c r="D898" s="2" t="str">
        <f>"菓子製造業"</f>
        <v>菓子製造業</v>
      </c>
      <c r="E898" s="2" t="str">
        <f>"H30.02.28"</f>
        <v>H30.02.28</v>
      </c>
    </row>
    <row r="899" spans="1:5" x14ac:dyDescent="0.45">
      <c r="A899" s="2" t="s">
        <v>2197</v>
      </c>
      <c r="B899" s="2" t="s">
        <v>12021</v>
      </c>
      <c r="C899" s="2" t="s">
        <v>23668</v>
      </c>
      <c r="D899" s="2" t="str">
        <f>"飲食店営業"</f>
        <v>飲食店営業</v>
      </c>
      <c r="E899" s="2" t="str">
        <f t="shared" ref="E899:E905" si="30">"H30.05.25"</f>
        <v>H30.05.25</v>
      </c>
    </row>
    <row r="900" spans="1:5" x14ac:dyDescent="0.45">
      <c r="A900" s="2" t="s">
        <v>2198</v>
      </c>
      <c r="B900" s="2" t="s">
        <v>12022</v>
      </c>
      <c r="C900" s="2" t="s">
        <v>23669</v>
      </c>
      <c r="D900" s="2" t="str">
        <f>"飲食店営業"</f>
        <v>飲食店営業</v>
      </c>
      <c r="E900" s="2" t="str">
        <f t="shared" si="30"/>
        <v>H30.05.25</v>
      </c>
    </row>
    <row r="901" spans="1:5" x14ac:dyDescent="0.45">
      <c r="A901" s="2" t="s">
        <v>2203</v>
      </c>
      <c r="B901" s="2" t="s">
        <v>12027</v>
      </c>
      <c r="C901" s="2" t="s">
        <v>23674</v>
      </c>
      <c r="D901" s="2" t="str">
        <f>"飲食店営業"</f>
        <v>飲食店営業</v>
      </c>
      <c r="E901" s="2" t="str">
        <f t="shared" si="30"/>
        <v>H30.05.25</v>
      </c>
    </row>
    <row r="902" spans="1:5" x14ac:dyDescent="0.45">
      <c r="A902" s="2" t="s">
        <v>2204</v>
      </c>
      <c r="B902" s="2" t="s">
        <v>12028</v>
      </c>
      <c r="C902" s="2" t="s">
        <v>23675</v>
      </c>
      <c r="D902" s="2" t="str">
        <f>"飲食店営業"</f>
        <v>飲食店営業</v>
      </c>
      <c r="E902" s="2" t="str">
        <f t="shared" si="30"/>
        <v>H30.05.25</v>
      </c>
    </row>
    <row r="903" spans="1:5" x14ac:dyDescent="0.45">
      <c r="A903" s="2" t="s">
        <v>2209</v>
      </c>
      <c r="B903" s="2" t="s">
        <v>12032</v>
      </c>
      <c r="C903" s="2" t="s">
        <v>23681</v>
      </c>
      <c r="D903" s="2" t="str">
        <f>"菓子製造業"</f>
        <v>菓子製造業</v>
      </c>
      <c r="E903" s="2" t="str">
        <f t="shared" si="30"/>
        <v>H30.05.25</v>
      </c>
    </row>
    <row r="904" spans="1:5" x14ac:dyDescent="0.45">
      <c r="A904" s="2" t="s">
        <v>2212</v>
      </c>
      <c r="B904" s="2" t="s">
        <v>12035</v>
      </c>
      <c r="C904" s="2" t="s">
        <v>23684</v>
      </c>
      <c r="D904" s="2" t="str">
        <f>"食品製造業"</f>
        <v>食品製造業</v>
      </c>
      <c r="E904" s="2" t="str">
        <f t="shared" si="30"/>
        <v>H30.05.25</v>
      </c>
    </row>
    <row r="905" spans="1:5" x14ac:dyDescent="0.45">
      <c r="A905" s="2" t="s">
        <v>2012</v>
      </c>
      <c r="B905" s="2" t="s">
        <v>12038</v>
      </c>
      <c r="C905" s="2" t="s">
        <v>23465</v>
      </c>
      <c r="D905" s="2" t="str">
        <f>"食品販売業"</f>
        <v>食品販売業</v>
      </c>
      <c r="E905" s="2" t="str">
        <f t="shared" si="30"/>
        <v>H30.05.25</v>
      </c>
    </row>
    <row r="906" spans="1:5" x14ac:dyDescent="0.45">
      <c r="A906" s="2" t="s">
        <v>2217</v>
      </c>
      <c r="B906" s="2" t="s">
        <v>12043</v>
      </c>
      <c r="C906" s="2" t="s">
        <v>23690</v>
      </c>
      <c r="D906" s="2" t="str">
        <f>"飲食店営業"</f>
        <v>飲食店営業</v>
      </c>
      <c r="E906" s="2" t="str">
        <f>"H30.05.29"</f>
        <v>H30.05.29</v>
      </c>
    </row>
    <row r="907" spans="1:5" x14ac:dyDescent="0.45">
      <c r="A907" s="2" t="s">
        <v>2217</v>
      </c>
      <c r="B907" s="2" t="s">
        <v>12043</v>
      </c>
      <c r="C907" s="2" t="s">
        <v>23690</v>
      </c>
      <c r="D907" s="2" t="str">
        <f>"食品製造業"</f>
        <v>食品製造業</v>
      </c>
      <c r="E907" s="2" t="str">
        <f>"H30.05.29"</f>
        <v>H30.05.29</v>
      </c>
    </row>
    <row r="908" spans="1:5" x14ac:dyDescent="0.45">
      <c r="A908" s="2" t="s">
        <v>2217</v>
      </c>
      <c r="B908" s="2" t="s">
        <v>12043</v>
      </c>
      <c r="C908" s="2" t="s">
        <v>23690</v>
      </c>
      <c r="D908" s="2" t="str">
        <f>"食品販売業"</f>
        <v>食品販売業</v>
      </c>
      <c r="E908" s="2" t="str">
        <f>"H30.05.29"</f>
        <v>H30.05.29</v>
      </c>
    </row>
    <row r="909" spans="1:5" x14ac:dyDescent="0.45">
      <c r="A909" s="2" t="s">
        <v>2218</v>
      </c>
      <c r="B909" s="2" t="s">
        <v>12044</v>
      </c>
      <c r="C909" s="2" t="s">
        <v>23691</v>
      </c>
      <c r="D909" s="2" t="str">
        <f>"飲食店営業"</f>
        <v>飲食店営業</v>
      </c>
      <c r="E909" s="2" t="str">
        <f>"H30.05.28"</f>
        <v>H30.05.28</v>
      </c>
    </row>
    <row r="910" spans="1:5" x14ac:dyDescent="0.45">
      <c r="A910" s="2" t="s">
        <v>2219</v>
      </c>
      <c r="B910" s="2" t="s">
        <v>12046</v>
      </c>
      <c r="C910" s="2" t="s">
        <v>23693</v>
      </c>
      <c r="D910" s="2" t="str">
        <f>"飲食店営業"</f>
        <v>飲食店営業</v>
      </c>
      <c r="E910" s="2" t="str">
        <f>"H30.05.31"</f>
        <v>H30.05.31</v>
      </c>
    </row>
    <row r="911" spans="1:5" x14ac:dyDescent="0.45">
      <c r="A911" s="2" t="s">
        <v>2218</v>
      </c>
      <c r="B911" s="2" t="s">
        <v>12044</v>
      </c>
      <c r="C911" s="2" t="s">
        <v>23691</v>
      </c>
      <c r="D911" s="2" t="str">
        <f>"食肉販売業"</f>
        <v>食肉販売業</v>
      </c>
      <c r="E911" s="2" t="str">
        <f>"H30.05.28"</f>
        <v>H30.05.28</v>
      </c>
    </row>
    <row r="912" spans="1:5" x14ac:dyDescent="0.45">
      <c r="A912" s="2" t="s">
        <v>2218</v>
      </c>
      <c r="B912" s="2" t="s">
        <v>12044</v>
      </c>
      <c r="C912" s="2" t="s">
        <v>23691</v>
      </c>
      <c r="D912" s="2" t="str">
        <f>"魚介類販売業"</f>
        <v>魚介類販売業</v>
      </c>
      <c r="E912" s="2" t="str">
        <f>"H30.05.28"</f>
        <v>H30.05.28</v>
      </c>
    </row>
    <row r="913" spans="1:5" x14ac:dyDescent="0.45">
      <c r="A913" s="2" t="s">
        <v>2218</v>
      </c>
      <c r="B913" s="2" t="s">
        <v>12044</v>
      </c>
      <c r="C913" s="2" t="s">
        <v>23691</v>
      </c>
      <c r="D913" s="2" t="str">
        <f>"乳類販売業"</f>
        <v>乳類販売業</v>
      </c>
      <c r="E913" s="2" t="str">
        <f>"H30.05.25"</f>
        <v>H30.05.25</v>
      </c>
    </row>
    <row r="914" spans="1:5" x14ac:dyDescent="0.45">
      <c r="A914" s="2" t="s">
        <v>2203</v>
      </c>
      <c r="B914" s="2" t="s">
        <v>12027</v>
      </c>
      <c r="C914" s="2" t="s">
        <v>23674</v>
      </c>
      <c r="D914" s="2" t="str">
        <f>"豆腐製造業"</f>
        <v>豆腐製造業</v>
      </c>
      <c r="E914" s="2" t="str">
        <f>"H30.05.28"</f>
        <v>H30.05.28</v>
      </c>
    </row>
    <row r="915" spans="1:5" x14ac:dyDescent="0.45">
      <c r="A915" s="2" t="s">
        <v>2224</v>
      </c>
      <c r="B915" s="2" t="s">
        <v>12050</v>
      </c>
      <c r="C915" s="2" t="s">
        <v>23698</v>
      </c>
      <c r="D915" s="2" t="str">
        <f>"缶詰又は瓶詰食品製造業"</f>
        <v>缶詰又は瓶詰食品製造業</v>
      </c>
      <c r="E915" s="2" t="str">
        <f>"H30.05.28"</f>
        <v>H30.05.28</v>
      </c>
    </row>
    <row r="916" spans="1:5" x14ac:dyDescent="0.45">
      <c r="A916" s="2" t="s">
        <v>2198</v>
      </c>
      <c r="B916" s="2" t="s">
        <v>12022</v>
      </c>
      <c r="C916" s="2" t="s">
        <v>23669</v>
      </c>
      <c r="D916" s="2" t="str">
        <f>"めん類製造業"</f>
        <v>めん類製造業</v>
      </c>
      <c r="E916" s="2" t="str">
        <f>"H30.05.28"</f>
        <v>H30.05.28</v>
      </c>
    </row>
    <row r="917" spans="1:5" x14ac:dyDescent="0.45">
      <c r="A917" s="2" t="s">
        <v>2238</v>
      </c>
      <c r="B917" s="2" t="s">
        <v>12065</v>
      </c>
      <c r="C917" s="2" t="s">
        <v>23715</v>
      </c>
      <c r="D917" s="2" t="str">
        <f>"食品製造業"</f>
        <v>食品製造業</v>
      </c>
      <c r="E917" s="2" t="str">
        <f>"H30.06.05"</f>
        <v>H30.06.05</v>
      </c>
    </row>
    <row r="918" spans="1:5" x14ac:dyDescent="0.45">
      <c r="A918" s="2" t="s">
        <v>2241</v>
      </c>
      <c r="B918" s="2" t="s">
        <v>12068</v>
      </c>
      <c r="C918" s="2" t="s">
        <v>23718</v>
      </c>
      <c r="D918" s="2" t="str">
        <f>"飲食店営業"</f>
        <v>飲食店営業</v>
      </c>
      <c r="E918" s="2" t="str">
        <f>"H30.06.08"</f>
        <v>H30.06.08</v>
      </c>
    </row>
    <row r="919" spans="1:5" x14ac:dyDescent="0.45">
      <c r="A919" s="2" t="s">
        <v>2243</v>
      </c>
      <c r="B919" s="2" t="s">
        <v>12072</v>
      </c>
      <c r="C919" s="2" t="s">
        <v>23722</v>
      </c>
      <c r="D919" s="2" t="str">
        <f>"飲食店営業"</f>
        <v>飲食店営業</v>
      </c>
      <c r="E919" s="2" t="str">
        <f>"H30.06.20"</f>
        <v>H30.06.20</v>
      </c>
    </row>
    <row r="920" spans="1:5" x14ac:dyDescent="0.45">
      <c r="A920" s="2" t="s">
        <v>2248</v>
      </c>
      <c r="B920" s="2" t="s">
        <v>12077</v>
      </c>
      <c r="C920" s="2" t="s">
        <v>23727</v>
      </c>
      <c r="D920" s="2" t="str">
        <f>"飲食店営業"</f>
        <v>飲食店営業</v>
      </c>
      <c r="E920" s="2" t="str">
        <f>"H30.06.29"</f>
        <v>H30.06.29</v>
      </c>
    </row>
    <row r="921" spans="1:5" x14ac:dyDescent="0.45">
      <c r="A921" s="2" t="s">
        <v>2262</v>
      </c>
      <c r="B921" s="2" t="s">
        <v>12093</v>
      </c>
      <c r="C921" s="2" t="s">
        <v>23745</v>
      </c>
      <c r="D921" s="2" t="str">
        <f>"菓子製造業"</f>
        <v>菓子製造業</v>
      </c>
      <c r="E921" s="2" t="str">
        <f>"H30.08.16"</f>
        <v>H30.08.16</v>
      </c>
    </row>
    <row r="922" spans="1:5" x14ac:dyDescent="0.45">
      <c r="A922" s="2" t="s">
        <v>2263</v>
      </c>
      <c r="B922" s="2" t="s">
        <v>12094</v>
      </c>
      <c r="C922" s="2" t="s">
        <v>23746</v>
      </c>
      <c r="D922" s="2" t="str">
        <f>"菓子製造業"</f>
        <v>菓子製造業</v>
      </c>
      <c r="E922" s="2" t="str">
        <f>"H30.08.16"</f>
        <v>H30.08.16</v>
      </c>
    </row>
    <row r="923" spans="1:5" x14ac:dyDescent="0.45">
      <c r="A923" s="2" t="s">
        <v>2262</v>
      </c>
      <c r="B923" s="2" t="s">
        <v>12093</v>
      </c>
      <c r="C923" s="2" t="s">
        <v>23745</v>
      </c>
      <c r="D923" s="2" t="str">
        <f>"飲食店営業"</f>
        <v>飲食店営業</v>
      </c>
      <c r="E923" s="2" t="str">
        <f>"H30.08.16"</f>
        <v>H30.08.16</v>
      </c>
    </row>
    <row r="924" spans="1:5" x14ac:dyDescent="0.45">
      <c r="A924" s="2" t="s">
        <v>2268</v>
      </c>
      <c r="B924" s="2" t="s">
        <v>12100</v>
      </c>
      <c r="C924" s="2" t="s">
        <v>23751</v>
      </c>
      <c r="D924" s="2" t="str">
        <f>"飲食店営業"</f>
        <v>飲食店営業</v>
      </c>
      <c r="E924" s="2" t="str">
        <f>"H30.08.16"</f>
        <v>H30.08.16</v>
      </c>
    </row>
    <row r="925" spans="1:5" x14ac:dyDescent="0.45">
      <c r="A925" s="2" t="s">
        <v>1929</v>
      </c>
      <c r="B925" s="2" t="s">
        <v>11846</v>
      </c>
      <c r="C925" s="2" t="s">
        <v>23757</v>
      </c>
      <c r="D925" s="2" t="str">
        <f>"飲食店営業"</f>
        <v>飲食店営業</v>
      </c>
      <c r="E925" s="2" t="str">
        <f>"H30.08.16"</f>
        <v>H30.08.16</v>
      </c>
    </row>
    <row r="926" spans="1:5" x14ac:dyDescent="0.45">
      <c r="A926" s="2" t="s">
        <v>2279</v>
      </c>
      <c r="B926" s="2" t="s">
        <v>12113</v>
      </c>
      <c r="C926" s="2" t="s">
        <v>23764</v>
      </c>
      <c r="D926" s="2" t="str">
        <f>"喫茶店営業"</f>
        <v>喫茶店営業</v>
      </c>
      <c r="E926" s="2" t="str">
        <f>"H30.08.22"</f>
        <v>H30.08.22</v>
      </c>
    </row>
    <row r="927" spans="1:5" x14ac:dyDescent="0.45">
      <c r="A927" s="2" t="s">
        <v>2279</v>
      </c>
      <c r="B927" s="2" t="s">
        <v>12113</v>
      </c>
      <c r="C927" s="2" t="s">
        <v>23764</v>
      </c>
      <c r="D927" s="2" t="str">
        <f>"乳類販売業"</f>
        <v>乳類販売業</v>
      </c>
      <c r="E927" s="2" t="str">
        <f>"H30.08.22"</f>
        <v>H30.08.22</v>
      </c>
    </row>
    <row r="928" spans="1:5" x14ac:dyDescent="0.45">
      <c r="A928" s="2" t="s">
        <v>2308</v>
      </c>
      <c r="B928" s="2" t="s">
        <v>12141</v>
      </c>
      <c r="C928" s="2" t="s">
        <v>23793</v>
      </c>
      <c r="D928" s="2" t="str">
        <f>"食肉販売業"</f>
        <v>食肉販売業</v>
      </c>
      <c r="E928" s="2" t="str">
        <f>"H30.10.05"</f>
        <v>H30.10.05</v>
      </c>
    </row>
    <row r="929" spans="1:5" x14ac:dyDescent="0.45">
      <c r="A929" s="2" t="s">
        <v>2308</v>
      </c>
      <c r="B929" s="2" t="s">
        <v>12141</v>
      </c>
      <c r="C929" s="2" t="s">
        <v>23794</v>
      </c>
      <c r="D929" s="2" t="str">
        <f>"魚介類販売業"</f>
        <v>魚介類販売業</v>
      </c>
      <c r="E929" s="2" t="str">
        <f>"H30.10.05"</f>
        <v>H30.10.05</v>
      </c>
    </row>
    <row r="930" spans="1:5" x14ac:dyDescent="0.45">
      <c r="A930" s="2" t="s">
        <v>2308</v>
      </c>
      <c r="B930" s="2" t="s">
        <v>12141</v>
      </c>
      <c r="C930" s="2" t="s">
        <v>23794</v>
      </c>
      <c r="D930" s="2" t="str">
        <f>"乳類販売業"</f>
        <v>乳類販売業</v>
      </c>
      <c r="E930" s="2" t="str">
        <f>"H30.10.05"</f>
        <v>H30.10.05</v>
      </c>
    </row>
    <row r="931" spans="1:5" x14ac:dyDescent="0.45">
      <c r="A931" s="2" t="s">
        <v>2310</v>
      </c>
      <c r="B931" s="2" t="s">
        <v>12143</v>
      </c>
      <c r="C931" s="2" t="s">
        <v>23796</v>
      </c>
      <c r="D931" s="2" t="str">
        <f>"そうざい製造業"</f>
        <v>そうざい製造業</v>
      </c>
      <c r="E931" s="2" t="str">
        <f>"H30.10.05"</f>
        <v>H30.10.05</v>
      </c>
    </row>
    <row r="932" spans="1:5" x14ac:dyDescent="0.45">
      <c r="A932" s="2" t="s">
        <v>1929</v>
      </c>
      <c r="B932" s="2" t="s">
        <v>12144</v>
      </c>
      <c r="C932" s="2" t="s">
        <v>23797</v>
      </c>
      <c r="D932" s="2" t="str">
        <f>"食肉販売業"</f>
        <v>食肉販売業</v>
      </c>
      <c r="E932" s="2" t="str">
        <f>"H30.10.05"</f>
        <v>H30.10.05</v>
      </c>
    </row>
    <row r="933" spans="1:5" x14ac:dyDescent="0.45">
      <c r="A933" s="2" t="s">
        <v>2312</v>
      </c>
      <c r="B933" s="2" t="s">
        <v>12146</v>
      </c>
      <c r="C933" s="2" t="s">
        <v>23798</v>
      </c>
      <c r="D933" s="2" t="str">
        <f>"そうざい製造業"</f>
        <v>そうざい製造業</v>
      </c>
      <c r="E933" s="2" t="str">
        <f>"H30.10.15"</f>
        <v>H30.10.15</v>
      </c>
    </row>
    <row r="934" spans="1:5" x14ac:dyDescent="0.45">
      <c r="A934" s="2" t="s">
        <v>2329</v>
      </c>
      <c r="B934" s="2" t="s">
        <v>12163</v>
      </c>
      <c r="C934" s="2" t="s">
        <v>23815</v>
      </c>
      <c r="D934" s="2" t="str">
        <f>"飲食店営業"</f>
        <v>飲食店営業</v>
      </c>
      <c r="E934" s="2" t="str">
        <f t="shared" ref="E934:E941" si="31">"H30.11.22"</f>
        <v>H30.11.22</v>
      </c>
    </row>
    <row r="935" spans="1:5" x14ac:dyDescent="0.45">
      <c r="A935" s="2" t="s">
        <v>2312</v>
      </c>
      <c r="B935" s="2" t="s">
        <v>12146</v>
      </c>
      <c r="C935" s="2" t="s">
        <v>23820</v>
      </c>
      <c r="D935" s="2" t="str">
        <f>"飲食店営業"</f>
        <v>飲食店営業</v>
      </c>
      <c r="E935" s="2" t="str">
        <f t="shared" si="31"/>
        <v>H30.11.22</v>
      </c>
    </row>
    <row r="936" spans="1:5" x14ac:dyDescent="0.45">
      <c r="A936" s="2" t="s">
        <v>2336</v>
      </c>
      <c r="B936" s="2" t="s">
        <v>12172</v>
      </c>
      <c r="C936" s="2" t="s">
        <v>23824</v>
      </c>
      <c r="D936" s="2" t="str">
        <f>"飲食店営業"</f>
        <v>飲食店営業</v>
      </c>
      <c r="E936" s="2" t="str">
        <f t="shared" si="31"/>
        <v>H30.11.22</v>
      </c>
    </row>
    <row r="937" spans="1:5" x14ac:dyDescent="0.45">
      <c r="A937" s="2" t="s">
        <v>2337</v>
      </c>
      <c r="B937" s="2" t="s">
        <v>12173</v>
      </c>
      <c r="C937" s="2" t="s">
        <v>23825</v>
      </c>
      <c r="D937" s="2" t="str">
        <f>"飲食店営業"</f>
        <v>飲食店営業</v>
      </c>
      <c r="E937" s="2" t="str">
        <f t="shared" si="31"/>
        <v>H30.11.22</v>
      </c>
    </row>
    <row r="938" spans="1:5" x14ac:dyDescent="0.45">
      <c r="A938" s="2" t="s">
        <v>2350</v>
      </c>
      <c r="B938" s="2" t="s">
        <v>12185</v>
      </c>
      <c r="C938" s="2" t="s">
        <v>23840</v>
      </c>
      <c r="D938" s="2" t="str">
        <f>"食肉販売業"</f>
        <v>食肉販売業</v>
      </c>
      <c r="E938" s="2" t="str">
        <f t="shared" si="31"/>
        <v>H30.11.22</v>
      </c>
    </row>
    <row r="939" spans="1:5" x14ac:dyDescent="0.45">
      <c r="A939" s="2" t="s">
        <v>2352</v>
      </c>
      <c r="B939" s="2" t="s">
        <v>12186</v>
      </c>
      <c r="C939" s="2" t="s">
        <v>23798</v>
      </c>
      <c r="D939" s="2" t="str">
        <f>"乳類販売業"</f>
        <v>乳類販売業</v>
      </c>
      <c r="E939" s="2" t="str">
        <f t="shared" si="31"/>
        <v>H30.11.22</v>
      </c>
    </row>
    <row r="940" spans="1:5" x14ac:dyDescent="0.45">
      <c r="A940" s="2" t="s">
        <v>2355</v>
      </c>
      <c r="B940" s="2" t="s">
        <v>12189</v>
      </c>
      <c r="C940" s="2" t="s">
        <v>23845</v>
      </c>
      <c r="D940" s="2" t="str">
        <f>"酒類製造業"</f>
        <v>酒類製造業</v>
      </c>
      <c r="E940" s="2" t="str">
        <f t="shared" si="31"/>
        <v>H30.11.22</v>
      </c>
    </row>
    <row r="941" spans="1:5" x14ac:dyDescent="0.45">
      <c r="A941" s="2" t="s">
        <v>2361</v>
      </c>
      <c r="B941" s="2" t="s">
        <v>12194</v>
      </c>
      <c r="C941" s="2" t="s">
        <v>23851</v>
      </c>
      <c r="D941" s="2" t="str">
        <f>"食品販売業"</f>
        <v>食品販売業</v>
      </c>
      <c r="E941" s="2" t="str">
        <f t="shared" si="31"/>
        <v>H30.11.22</v>
      </c>
    </row>
    <row r="942" spans="1:5" x14ac:dyDescent="0.45">
      <c r="A942" s="2" t="s">
        <v>2382</v>
      </c>
      <c r="B942" s="2" t="s">
        <v>12217</v>
      </c>
      <c r="C942" s="2" t="s">
        <v>23876</v>
      </c>
      <c r="D942" s="2" t="str">
        <f>"飲食店営業"</f>
        <v>飲食店営業</v>
      </c>
      <c r="E942" s="2" t="str">
        <f>"H30.11.30"</f>
        <v>H30.11.30</v>
      </c>
    </row>
    <row r="943" spans="1:5" x14ac:dyDescent="0.45">
      <c r="A943" s="2" t="s">
        <v>2388</v>
      </c>
      <c r="B943" s="2" t="s">
        <v>12226</v>
      </c>
      <c r="C943" s="2" t="s">
        <v>23883</v>
      </c>
      <c r="D943" s="2" t="str">
        <f>"飲食店営業"</f>
        <v>飲食店営業</v>
      </c>
      <c r="E943" s="2" t="str">
        <f>"H30.11.30"</f>
        <v>H30.11.30</v>
      </c>
    </row>
    <row r="944" spans="1:5" x14ac:dyDescent="0.45">
      <c r="A944" s="2" t="s">
        <v>165</v>
      </c>
      <c r="B944" s="2" t="s">
        <v>12227</v>
      </c>
      <c r="C944" s="2" t="s">
        <v>23884</v>
      </c>
      <c r="D944" s="2" t="str">
        <f>"喫茶店営業"</f>
        <v>喫茶店営業</v>
      </c>
      <c r="E944" s="2" t="str">
        <f>"H30.12.13"</f>
        <v>H30.12.13</v>
      </c>
    </row>
    <row r="945" spans="1:5" x14ac:dyDescent="0.45">
      <c r="A945" s="2" t="s">
        <v>2217</v>
      </c>
      <c r="B945" s="2" t="s">
        <v>12237</v>
      </c>
      <c r="C945" s="2" t="s">
        <v>23890</v>
      </c>
      <c r="D945" s="2" t="str">
        <f>"菓子製造業"</f>
        <v>菓子製造業</v>
      </c>
      <c r="E945" s="2" t="str">
        <f>"H30.12.18"</f>
        <v>H30.12.18</v>
      </c>
    </row>
    <row r="946" spans="1:5" x14ac:dyDescent="0.45">
      <c r="A946" s="2" t="s">
        <v>2012</v>
      </c>
      <c r="B946" s="2" t="s">
        <v>12277</v>
      </c>
      <c r="C946" s="2" t="s">
        <v>23929</v>
      </c>
      <c r="D946" s="2" t="str">
        <f t="shared" ref="D946:D951" si="32">"飲食店営業"</f>
        <v>飲食店営業</v>
      </c>
      <c r="E946" s="2" t="str">
        <f t="shared" ref="E946:E953" si="33">"H31.02.19"</f>
        <v>H31.02.19</v>
      </c>
    </row>
    <row r="947" spans="1:5" x14ac:dyDescent="0.45">
      <c r="A947" s="2" t="s">
        <v>2424</v>
      </c>
      <c r="B947" s="2" t="s">
        <v>12280</v>
      </c>
      <c r="C947" s="2" t="s">
        <v>23932</v>
      </c>
      <c r="D947" s="2" t="str">
        <f t="shared" si="32"/>
        <v>飲食店営業</v>
      </c>
      <c r="E947" s="2" t="str">
        <f t="shared" si="33"/>
        <v>H31.02.19</v>
      </c>
    </row>
    <row r="948" spans="1:5" x14ac:dyDescent="0.45">
      <c r="A948" s="2" t="s">
        <v>2425</v>
      </c>
      <c r="B948" s="2" t="s">
        <v>12281</v>
      </c>
      <c r="C948" s="2" t="s">
        <v>23933</v>
      </c>
      <c r="D948" s="2" t="str">
        <f t="shared" si="32"/>
        <v>飲食店営業</v>
      </c>
      <c r="E948" s="2" t="str">
        <f t="shared" si="33"/>
        <v>H31.02.19</v>
      </c>
    </row>
    <row r="949" spans="1:5" x14ac:dyDescent="0.45">
      <c r="A949" s="2" t="s">
        <v>2426</v>
      </c>
      <c r="B949" s="2" t="s">
        <v>12282</v>
      </c>
      <c r="C949" s="2" t="s">
        <v>23934</v>
      </c>
      <c r="D949" s="2" t="str">
        <f t="shared" si="32"/>
        <v>飲食店営業</v>
      </c>
      <c r="E949" s="2" t="str">
        <f t="shared" si="33"/>
        <v>H31.02.19</v>
      </c>
    </row>
    <row r="950" spans="1:5" x14ac:dyDescent="0.45">
      <c r="A950" s="2" t="s">
        <v>2427</v>
      </c>
      <c r="B950" s="2" t="s">
        <v>12283</v>
      </c>
      <c r="C950" s="2" t="s">
        <v>23935</v>
      </c>
      <c r="D950" s="2" t="str">
        <f t="shared" si="32"/>
        <v>飲食店営業</v>
      </c>
      <c r="E950" s="2" t="str">
        <f t="shared" si="33"/>
        <v>H31.02.19</v>
      </c>
    </row>
    <row r="951" spans="1:5" x14ac:dyDescent="0.45">
      <c r="A951" s="2" t="s">
        <v>2093</v>
      </c>
      <c r="B951" s="2" t="s">
        <v>12284</v>
      </c>
      <c r="C951" s="2" t="s">
        <v>23936</v>
      </c>
      <c r="D951" s="2" t="str">
        <f t="shared" si="32"/>
        <v>飲食店営業</v>
      </c>
      <c r="E951" s="2" t="str">
        <f t="shared" si="33"/>
        <v>H31.02.19</v>
      </c>
    </row>
    <row r="952" spans="1:5" x14ac:dyDescent="0.45">
      <c r="A952" s="2" t="s">
        <v>775</v>
      </c>
      <c r="B952" s="2" t="s">
        <v>12291</v>
      </c>
      <c r="C952" s="2" t="s">
        <v>23942</v>
      </c>
      <c r="D952" s="2" t="str">
        <f>"菓子製造業"</f>
        <v>菓子製造業</v>
      </c>
      <c r="E952" s="2" t="str">
        <f t="shared" si="33"/>
        <v>H31.02.19</v>
      </c>
    </row>
    <row r="953" spans="1:5" x14ac:dyDescent="0.45">
      <c r="A953" s="2" t="s">
        <v>1929</v>
      </c>
      <c r="B953" s="2" t="s">
        <v>12293</v>
      </c>
      <c r="C953" s="2" t="s">
        <v>23396</v>
      </c>
      <c r="D953" s="2" t="str">
        <f>"乳製品製造業"</f>
        <v>乳製品製造業</v>
      </c>
      <c r="E953" s="2" t="str">
        <f t="shared" si="33"/>
        <v>H31.02.19</v>
      </c>
    </row>
    <row r="954" spans="1:5" x14ac:dyDescent="0.45">
      <c r="A954" s="2" t="s">
        <v>2441</v>
      </c>
      <c r="B954" s="2" t="s">
        <v>12304</v>
      </c>
      <c r="C954" s="2" t="s">
        <v>23952</v>
      </c>
      <c r="D954" s="2" t="str">
        <f>"飲食店営業"</f>
        <v>飲食店営業</v>
      </c>
      <c r="E954" s="2" t="str">
        <f>"H31.02.21"</f>
        <v>H31.02.21</v>
      </c>
    </row>
    <row r="955" spans="1:5" x14ac:dyDescent="0.45">
      <c r="A955" s="2" t="s">
        <v>2456</v>
      </c>
      <c r="B955" s="2" t="s">
        <v>12325</v>
      </c>
      <c r="C955" s="2" t="s">
        <v>23968</v>
      </c>
      <c r="D955" s="2" t="str">
        <f>"飲食店営業"</f>
        <v>飲食店営業</v>
      </c>
      <c r="E955" s="2" t="str">
        <f>"H31.03.04"</f>
        <v>H31.03.04</v>
      </c>
    </row>
    <row r="956" spans="1:5" x14ac:dyDescent="0.45">
      <c r="A956" s="2" t="s">
        <v>2463</v>
      </c>
      <c r="B956" s="2" t="s">
        <v>12333</v>
      </c>
      <c r="C956" s="2" t="s">
        <v>23976</v>
      </c>
      <c r="D956" s="2" t="str">
        <f>"飲食店営業"</f>
        <v>飲食店営業</v>
      </c>
      <c r="E956" s="2" t="str">
        <f>"H31.03.22"</f>
        <v>H31.03.22</v>
      </c>
    </row>
    <row r="957" spans="1:5" x14ac:dyDescent="0.45">
      <c r="A957" s="2" t="s">
        <v>2477</v>
      </c>
      <c r="B957" s="2" t="s">
        <v>12348</v>
      </c>
      <c r="C957" s="2" t="s">
        <v>23990</v>
      </c>
      <c r="D957" s="2" t="str">
        <f>"飲食店営業"</f>
        <v>飲食店営業</v>
      </c>
      <c r="E957" s="2" t="str">
        <f>"H31.04.23"</f>
        <v>H31.04.23</v>
      </c>
    </row>
    <row r="958" spans="1:5" x14ac:dyDescent="0.45">
      <c r="A958" s="2" t="s">
        <v>2477</v>
      </c>
      <c r="B958" s="2" t="s">
        <v>12348</v>
      </c>
      <c r="C958" s="2" t="s">
        <v>23990</v>
      </c>
      <c r="D958" s="2" t="str">
        <f>"食品販売業"</f>
        <v>食品販売業</v>
      </c>
      <c r="E958" s="2" t="str">
        <f>"H31.04.23"</f>
        <v>H31.04.23</v>
      </c>
    </row>
    <row r="959" spans="1:5" x14ac:dyDescent="0.45">
      <c r="A959" s="2" t="s">
        <v>2493</v>
      </c>
      <c r="B959" s="2" t="s">
        <v>12370</v>
      </c>
      <c r="C959" s="2" t="s">
        <v>24009</v>
      </c>
      <c r="D959" s="2" t="str">
        <f>"飲食店営業"</f>
        <v>飲食店営業</v>
      </c>
      <c r="E959" s="2" t="str">
        <f>"R01.05.22"</f>
        <v>R01.05.22</v>
      </c>
    </row>
    <row r="960" spans="1:5" x14ac:dyDescent="0.45">
      <c r="A960" s="2" t="s">
        <v>2504</v>
      </c>
      <c r="B960" s="2" t="s">
        <v>12388</v>
      </c>
      <c r="C960" s="2" t="s">
        <v>24024</v>
      </c>
      <c r="D960" s="2" t="str">
        <f>"飲食店営業"</f>
        <v>飲食店営業</v>
      </c>
      <c r="E960" s="2" t="str">
        <f>"R01.05.22"</f>
        <v>R01.05.22</v>
      </c>
    </row>
    <row r="961" spans="1:5" x14ac:dyDescent="0.45">
      <c r="A961" s="2" t="s">
        <v>1929</v>
      </c>
      <c r="B961" s="2" t="s">
        <v>12396</v>
      </c>
      <c r="C961" s="2" t="s">
        <v>24034</v>
      </c>
      <c r="D961" s="2" t="str">
        <f>"そうざい製造業"</f>
        <v>そうざい製造業</v>
      </c>
      <c r="E961" s="2" t="str">
        <f>"R01.05.23"</f>
        <v>R01.05.23</v>
      </c>
    </row>
    <row r="962" spans="1:5" x14ac:dyDescent="0.45">
      <c r="A962" s="2" t="s">
        <v>2493</v>
      </c>
      <c r="B962" s="2" t="s">
        <v>12370</v>
      </c>
      <c r="C962" s="2" t="s">
        <v>24009</v>
      </c>
      <c r="D962" s="2" t="str">
        <f>"食肉販売業"</f>
        <v>食肉販売業</v>
      </c>
      <c r="E962" s="2" t="str">
        <f>"R01.05.23"</f>
        <v>R01.05.23</v>
      </c>
    </row>
    <row r="963" spans="1:5" x14ac:dyDescent="0.45">
      <c r="A963" s="2" t="s">
        <v>2493</v>
      </c>
      <c r="B963" s="2" t="s">
        <v>12370</v>
      </c>
      <c r="C963" s="2" t="s">
        <v>24009</v>
      </c>
      <c r="D963" s="2" t="str">
        <f>"食品販売業"</f>
        <v>食品販売業</v>
      </c>
      <c r="E963" s="2" t="str">
        <f>"R01.05.24"</f>
        <v>R01.05.24</v>
      </c>
    </row>
    <row r="964" spans="1:5" x14ac:dyDescent="0.45">
      <c r="A964" s="2" t="s">
        <v>2530</v>
      </c>
      <c r="B964" s="2" t="s">
        <v>12424</v>
      </c>
      <c r="C964" s="2" t="s">
        <v>24063</v>
      </c>
      <c r="D964" s="2" t="str">
        <f t="shared" ref="D964:D972" si="34">"飲食店営業"</f>
        <v>飲食店営業</v>
      </c>
      <c r="E964" s="2" t="str">
        <f t="shared" ref="E964:E972" si="35">"R01.05.27"</f>
        <v>R01.05.27</v>
      </c>
    </row>
    <row r="965" spans="1:5" x14ac:dyDescent="0.45">
      <c r="A965" s="2" t="s">
        <v>2532</v>
      </c>
      <c r="B965" s="2" t="s">
        <v>12426</v>
      </c>
      <c r="C965" s="2" t="s">
        <v>24065</v>
      </c>
      <c r="D965" s="2" t="str">
        <f t="shared" si="34"/>
        <v>飲食店営業</v>
      </c>
      <c r="E965" s="2" t="str">
        <f t="shared" si="35"/>
        <v>R01.05.27</v>
      </c>
    </row>
    <row r="966" spans="1:5" x14ac:dyDescent="0.45">
      <c r="A966" s="2" t="s">
        <v>2533</v>
      </c>
      <c r="B966" s="2" t="s">
        <v>12427</v>
      </c>
      <c r="C966" s="2" t="s">
        <v>24066</v>
      </c>
      <c r="D966" s="2" t="str">
        <f t="shared" si="34"/>
        <v>飲食店営業</v>
      </c>
      <c r="E966" s="2" t="str">
        <f t="shared" si="35"/>
        <v>R01.05.27</v>
      </c>
    </row>
    <row r="967" spans="1:5" x14ac:dyDescent="0.45">
      <c r="A967" s="2" t="s">
        <v>2534</v>
      </c>
      <c r="B967" s="2" t="s">
        <v>12428</v>
      </c>
      <c r="C967" s="2" t="s">
        <v>24067</v>
      </c>
      <c r="D967" s="2" t="str">
        <f t="shared" si="34"/>
        <v>飲食店営業</v>
      </c>
      <c r="E967" s="2" t="str">
        <f t="shared" si="35"/>
        <v>R01.05.27</v>
      </c>
    </row>
    <row r="968" spans="1:5" x14ac:dyDescent="0.45">
      <c r="A968" s="2" t="s">
        <v>2536</v>
      </c>
      <c r="B968" s="2" t="s">
        <v>12430</v>
      </c>
      <c r="C968" s="2" t="s">
        <v>24069</v>
      </c>
      <c r="D968" s="2" t="str">
        <f t="shared" si="34"/>
        <v>飲食店営業</v>
      </c>
      <c r="E968" s="2" t="str">
        <f t="shared" si="35"/>
        <v>R01.05.27</v>
      </c>
    </row>
    <row r="969" spans="1:5" x14ac:dyDescent="0.45">
      <c r="A969" s="2" t="s">
        <v>2537</v>
      </c>
      <c r="B969" s="2" t="s">
        <v>12431</v>
      </c>
      <c r="C969" s="2" t="s">
        <v>24070</v>
      </c>
      <c r="D969" s="2" t="str">
        <f t="shared" si="34"/>
        <v>飲食店営業</v>
      </c>
      <c r="E969" s="2" t="str">
        <f t="shared" si="35"/>
        <v>R01.05.27</v>
      </c>
    </row>
    <row r="970" spans="1:5" x14ac:dyDescent="0.45">
      <c r="A970" s="2" t="s">
        <v>2538</v>
      </c>
      <c r="B970" s="2" t="s">
        <v>12432</v>
      </c>
      <c r="C970" s="2" t="s">
        <v>24071</v>
      </c>
      <c r="D970" s="2" t="str">
        <f t="shared" si="34"/>
        <v>飲食店営業</v>
      </c>
      <c r="E970" s="2" t="str">
        <f t="shared" si="35"/>
        <v>R01.05.27</v>
      </c>
    </row>
    <row r="971" spans="1:5" x14ac:dyDescent="0.45">
      <c r="A971" s="2" t="s">
        <v>2539</v>
      </c>
      <c r="B971" s="2" t="s">
        <v>12433</v>
      </c>
      <c r="C971" s="2" t="s">
        <v>24072</v>
      </c>
      <c r="D971" s="2" t="str">
        <f t="shared" si="34"/>
        <v>飲食店営業</v>
      </c>
      <c r="E971" s="2" t="str">
        <f t="shared" si="35"/>
        <v>R01.05.27</v>
      </c>
    </row>
    <row r="972" spans="1:5" x14ac:dyDescent="0.45">
      <c r="A972" s="2" t="s">
        <v>2541</v>
      </c>
      <c r="B972" s="2" t="s">
        <v>12435</v>
      </c>
      <c r="C972" s="2" t="s">
        <v>24074</v>
      </c>
      <c r="D972" s="2" t="str">
        <f t="shared" si="34"/>
        <v>飲食店営業</v>
      </c>
      <c r="E972" s="2" t="str">
        <f t="shared" si="35"/>
        <v>R01.05.27</v>
      </c>
    </row>
    <row r="973" spans="1:5" x14ac:dyDescent="0.45">
      <c r="A973" s="2" t="s">
        <v>2012</v>
      </c>
      <c r="B973" s="2" t="s">
        <v>12038</v>
      </c>
      <c r="C973" s="2" t="s">
        <v>23465</v>
      </c>
      <c r="D973" s="2" t="str">
        <f>"食肉販売業"</f>
        <v>食肉販売業</v>
      </c>
      <c r="E973" s="2" t="str">
        <f>"R01.05.24"</f>
        <v>R01.05.24</v>
      </c>
    </row>
    <row r="974" spans="1:5" x14ac:dyDescent="0.45">
      <c r="A974" s="2" t="s">
        <v>2532</v>
      </c>
      <c r="B974" s="2" t="s">
        <v>12426</v>
      </c>
      <c r="C974" s="2" t="s">
        <v>24065</v>
      </c>
      <c r="D974" s="2" t="str">
        <f>"食肉販売業"</f>
        <v>食肉販売業</v>
      </c>
      <c r="E974" s="2" t="str">
        <f>"R01.05.24"</f>
        <v>R01.05.24</v>
      </c>
    </row>
    <row r="975" spans="1:5" x14ac:dyDescent="0.45">
      <c r="A975" s="2" t="s">
        <v>2542</v>
      </c>
      <c r="B975" s="2" t="s">
        <v>12436</v>
      </c>
      <c r="C975" s="2" t="s">
        <v>24075</v>
      </c>
      <c r="D975" s="2" t="str">
        <f>"食品製造業"</f>
        <v>食品製造業</v>
      </c>
      <c r="E975" s="2" t="str">
        <f>"R01.05.24"</f>
        <v>R01.05.24</v>
      </c>
    </row>
    <row r="976" spans="1:5" x14ac:dyDescent="0.45">
      <c r="A976" s="2" t="s">
        <v>2543</v>
      </c>
      <c r="B976" s="2" t="s">
        <v>12437</v>
      </c>
      <c r="C976" s="2" t="s">
        <v>24076</v>
      </c>
      <c r="D976" s="2" t="str">
        <f>"食品製造業"</f>
        <v>食品製造業</v>
      </c>
      <c r="E976" s="2" t="str">
        <f>"R01.05.24"</f>
        <v>R01.05.24</v>
      </c>
    </row>
    <row r="977" spans="1:5" x14ac:dyDescent="0.45">
      <c r="A977" s="2" t="s">
        <v>2114</v>
      </c>
      <c r="B977" s="2" t="s">
        <v>12439</v>
      </c>
      <c r="C977" s="2" t="s">
        <v>23424</v>
      </c>
      <c r="D977" s="2" t="str">
        <f>"食品販売業"</f>
        <v>食品販売業</v>
      </c>
      <c r="E977" s="2" t="str">
        <f>"R01.05.27"</f>
        <v>R01.05.27</v>
      </c>
    </row>
    <row r="978" spans="1:5" x14ac:dyDescent="0.45">
      <c r="A978" s="2" t="s">
        <v>2546</v>
      </c>
      <c r="B978" s="2" t="s">
        <v>12441</v>
      </c>
      <c r="C978" s="2" t="s">
        <v>24078</v>
      </c>
      <c r="D978" s="2" t="str">
        <f>"食品販売業"</f>
        <v>食品販売業</v>
      </c>
      <c r="E978" s="2" t="str">
        <f>"R01.05.27"</f>
        <v>R01.05.27</v>
      </c>
    </row>
    <row r="979" spans="1:5" x14ac:dyDescent="0.45">
      <c r="A979" s="2" t="s">
        <v>2556</v>
      </c>
      <c r="B979" s="2" t="s">
        <v>12450</v>
      </c>
      <c r="C979" s="2" t="s">
        <v>23487</v>
      </c>
      <c r="D979" s="2" t="str">
        <f>"飲食店営業"</f>
        <v>飲食店営業</v>
      </c>
      <c r="E979" s="2" t="str">
        <f>"R01.05.27"</f>
        <v>R01.05.27</v>
      </c>
    </row>
    <row r="980" spans="1:5" x14ac:dyDescent="0.45">
      <c r="A980" s="2" t="s">
        <v>2559</v>
      </c>
      <c r="B980" s="2" t="s">
        <v>12454</v>
      </c>
      <c r="C980" s="2" t="s">
        <v>24092</v>
      </c>
      <c r="D980" s="2" t="str">
        <f>"食品の冷凍又は冷蔵業"</f>
        <v>食品の冷凍又は冷蔵業</v>
      </c>
      <c r="E980" s="2" t="str">
        <f>"R01.06.13"</f>
        <v>R01.06.13</v>
      </c>
    </row>
    <row r="981" spans="1:5" x14ac:dyDescent="0.45">
      <c r="A981" s="2" t="s">
        <v>2564</v>
      </c>
      <c r="B981" s="2" t="s">
        <v>12461</v>
      </c>
      <c r="C981" s="2" t="s">
        <v>24099</v>
      </c>
      <c r="D981" s="2" t="str">
        <f>"菓子製造業"</f>
        <v>菓子製造業</v>
      </c>
      <c r="E981" s="2" t="str">
        <f>"R01.07.09"</f>
        <v>R01.07.09</v>
      </c>
    </row>
    <row r="982" spans="1:5" x14ac:dyDescent="0.45">
      <c r="A982" s="2" t="s">
        <v>2568</v>
      </c>
      <c r="B982" s="2" t="s">
        <v>12466</v>
      </c>
      <c r="C982" s="2" t="s">
        <v>23796</v>
      </c>
      <c r="D982" s="2" t="str">
        <f>"飲食店営業"</f>
        <v>飲食店営業</v>
      </c>
      <c r="E982" s="2" t="str">
        <f>"R01.07.26"</f>
        <v>R01.07.26</v>
      </c>
    </row>
    <row r="983" spans="1:5" x14ac:dyDescent="0.45">
      <c r="A983" s="2" t="s">
        <v>2577</v>
      </c>
      <c r="B983" s="2" t="s">
        <v>12474</v>
      </c>
      <c r="C983" s="2" t="s">
        <v>24113</v>
      </c>
      <c r="D983" s="2" t="str">
        <f>"食品販売業"</f>
        <v>食品販売業</v>
      </c>
      <c r="E983" s="2" t="str">
        <f>"R01.08.19"</f>
        <v>R01.08.19</v>
      </c>
    </row>
    <row r="984" spans="1:5" x14ac:dyDescent="0.45">
      <c r="A984" s="2" t="s">
        <v>2582</v>
      </c>
      <c r="B984" s="2" t="s">
        <v>12480</v>
      </c>
      <c r="C984" s="2" t="s">
        <v>24119</v>
      </c>
      <c r="D984" s="2" t="str">
        <f>"喫茶店営業"</f>
        <v>喫茶店営業</v>
      </c>
      <c r="E984" s="2" t="str">
        <f>"R01.08.19"</f>
        <v>R01.08.19</v>
      </c>
    </row>
    <row r="985" spans="1:5" x14ac:dyDescent="0.45">
      <c r="A985" s="2" t="s">
        <v>2547</v>
      </c>
      <c r="B985" s="2" t="s">
        <v>12496</v>
      </c>
      <c r="C985" s="2" t="s">
        <v>24134</v>
      </c>
      <c r="D985" s="2" t="str">
        <f>"食品販売業"</f>
        <v>食品販売業</v>
      </c>
      <c r="E985" s="2" t="str">
        <f>"R01.08.19"</f>
        <v>R01.08.19</v>
      </c>
    </row>
    <row r="986" spans="1:5" x14ac:dyDescent="0.45">
      <c r="A986" s="2" t="s">
        <v>2547</v>
      </c>
      <c r="B986" s="2" t="s">
        <v>12496</v>
      </c>
      <c r="C986" s="2" t="s">
        <v>24134</v>
      </c>
      <c r="D986" s="2" t="str">
        <f>"飲食店営業"</f>
        <v>飲食店営業</v>
      </c>
      <c r="E986" s="2" t="str">
        <f>"R01.08.19"</f>
        <v>R01.08.19</v>
      </c>
    </row>
    <row r="987" spans="1:5" x14ac:dyDescent="0.45">
      <c r="A987" s="2" t="s">
        <v>2610</v>
      </c>
      <c r="B987" s="2" t="s">
        <v>12515</v>
      </c>
      <c r="C987" s="2" t="s">
        <v>24155</v>
      </c>
      <c r="D987" s="2" t="str">
        <f>"飲食店営業"</f>
        <v>飲食店営業</v>
      </c>
      <c r="E987" s="2" t="str">
        <f>"R01.08.27"</f>
        <v>R01.08.27</v>
      </c>
    </row>
    <row r="988" spans="1:5" x14ac:dyDescent="0.45">
      <c r="A988" s="2" t="s">
        <v>2618</v>
      </c>
      <c r="B988" s="2" t="s">
        <v>12526</v>
      </c>
      <c r="C988" s="2" t="s">
        <v>24163</v>
      </c>
      <c r="D988" s="2" t="str">
        <f>"飲食店営業"</f>
        <v>飲食店営業</v>
      </c>
      <c r="E988" s="2" t="str">
        <f t="shared" ref="E988:E993" si="36">"R01.08.30"</f>
        <v>R01.08.30</v>
      </c>
    </row>
    <row r="989" spans="1:5" x14ac:dyDescent="0.45">
      <c r="A989" s="2" t="s">
        <v>2619</v>
      </c>
      <c r="B989" s="2" t="s">
        <v>12527</v>
      </c>
      <c r="C989" s="2" t="s">
        <v>24164</v>
      </c>
      <c r="D989" s="2" t="str">
        <f>"飲食店営業"</f>
        <v>飲食店営業</v>
      </c>
      <c r="E989" s="2" t="str">
        <f t="shared" si="36"/>
        <v>R01.08.30</v>
      </c>
    </row>
    <row r="990" spans="1:5" x14ac:dyDescent="0.45">
      <c r="A990" s="2" t="s">
        <v>2238</v>
      </c>
      <c r="B990" s="2" t="s">
        <v>12529</v>
      </c>
      <c r="C990" s="2" t="s">
        <v>24166</v>
      </c>
      <c r="D990" s="2" t="str">
        <f>"醤油製造業"</f>
        <v>醤油製造業</v>
      </c>
      <c r="E990" s="2" t="str">
        <f t="shared" si="36"/>
        <v>R01.08.30</v>
      </c>
    </row>
    <row r="991" spans="1:5" x14ac:dyDescent="0.45">
      <c r="A991" s="2" t="s">
        <v>2238</v>
      </c>
      <c r="B991" s="2" t="s">
        <v>12529</v>
      </c>
      <c r="C991" s="2" t="s">
        <v>24166</v>
      </c>
      <c r="D991" s="2" t="str">
        <f>"みそ製造業"</f>
        <v>みそ製造業</v>
      </c>
      <c r="E991" s="2" t="str">
        <f t="shared" si="36"/>
        <v>R01.08.30</v>
      </c>
    </row>
    <row r="992" spans="1:5" x14ac:dyDescent="0.45">
      <c r="A992" s="2" t="s">
        <v>2621</v>
      </c>
      <c r="B992" s="2" t="s">
        <v>12530</v>
      </c>
      <c r="C992" s="2" t="s">
        <v>24167</v>
      </c>
      <c r="D992" s="2" t="str">
        <f>"飲食店営業"</f>
        <v>飲食店営業</v>
      </c>
      <c r="E992" s="2" t="str">
        <f t="shared" si="36"/>
        <v>R01.08.30</v>
      </c>
    </row>
    <row r="993" spans="1:5" x14ac:dyDescent="0.45">
      <c r="A993" s="2" t="s">
        <v>2621</v>
      </c>
      <c r="B993" s="2" t="s">
        <v>12530</v>
      </c>
      <c r="C993" s="2" t="s">
        <v>24168</v>
      </c>
      <c r="D993" s="2" t="str">
        <f>"食品製造業"</f>
        <v>食品製造業</v>
      </c>
      <c r="E993" s="2" t="str">
        <f t="shared" si="36"/>
        <v>R01.08.30</v>
      </c>
    </row>
    <row r="994" spans="1:5" x14ac:dyDescent="0.45">
      <c r="A994" s="2" t="s">
        <v>2624</v>
      </c>
      <c r="B994" s="2" t="s">
        <v>12534</v>
      </c>
      <c r="C994" s="2" t="s">
        <v>24172</v>
      </c>
      <c r="D994" s="2" t="str">
        <f>"飲食店営業"</f>
        <v>飲食店営業</v>
      </c>
      <c r="E994" s="2" t="str">
        <f>"R01.09.10"</f>
        <v>R01.09.10</v>
      </c>
    </row>
    <row r="995" spans="1:5" x14ac:dyDescent="0.45">
      <c r="A995" s="2" t="s">
        <v>2639</v>
      </c>
      <c r="B995" s="2" t="s">
        <v>12554</v>
      </c>
      <c r="C995" s="2" t="s">
        <v>24190</v>
      </c>
      <c r="D995" s="2" t="str">
        <f>"飲食店営業"</f>
        <v>飲食店営業</v>
      </c>
      <c r="E995" s="2" t="str">
        <f>"R01.11.14"</f>
        <v>R01.11.14</v>
      </c>
    </row>
    <row r="996" spans="1:5" x14ac:dyDescent="0.45">
      <c r="A996" s="2" t="s">
        <v>2239</v>
      </c>
      <c r="B996" s="2" t="s">
        <v>12561</v>
      </c>
      <c r="C996" s="2" t="s">
        <v>24198</v>
      </c>
      <c r="D996" s="2" t="str">
        <f>"飲食店営業"</f>
        <v>飲食店営業</v>
      </c>
      <c r="E996" s="2" t="str">
        <f>"R01.11.26"</f>
        <v>R01.11.26</v>
      </c>
    </row>
    <row r="997" spans="1:5" x14ac:dyDescent="0.45">
      <c r="A997" s="2" t="s">
        <v>2663</v>
      </c>
      <c r="B997" s="2" t="s">
        <v>12580</v>
      </c>
      <c r="C997" s="2" t="s">
        <v>24216</v>
      </c>
      <c r="D997" s="2" t="str">
        <f>"飲食店営業"</f>
        <v>飲食店営業</v>
      </c>
      <c r="E997" s="2" t="str">
        <f>"R01.11.26"</f>
        <v>R01.11.26</v>
      </c>
    </row>
    <row r="998" spans="1:5" x14ac:dyDescent="0.45">
      <c r="A998" s="2" t="s">
        <v>2664</v>
      </c>
      <c r="B998" s="2" t="s">
        <v>12581</v>
      </c>
      <c r="C998" s="2" t="s">
        <v>24217</v>
      </c>
      <c r="D998" s="2" t="str">
        <f>"菓子製造業"</f>
        <v>菓子製造業</v>
      </c>
      <c r="E998" s="2" t="str">
        <f>"R01.11.25"</f>
        <v>R01.11.25</v>
      </c>
    </row>
    <row r="999" spans="1:5" x14ac:dyDescent="0.45">
      <c r="A999" s="2" t="s">
        <v>2382</v>
      </c>
      <c r="B999" s="2" t="s">
        <v>12594</v>
      </c>
      <c r="C999" s="2" t="s">
        <v>23876</v>
      </c>
      <c r="D999" s="2" t="str">
        <f>"食品販売業"</f>
        <v>食品販売業</v>
      </c>
      <c r="E999" s="2" t="str">
        <f>"R01.11.27"</f>
        <v>R01.11.27</v>
      </c>
    </row>
    <row r="1000" spans="1:5" x14ac:dyDescent="0.45">
      <c r="A1000" s="2" t="s">
        <v>2441</v>
      </c>
      <c r="B1000" s="2" t="s">
        <v>12304</v>
      </c>
      <c r="C1000" s="2" t="s">
        <v>23952</v>
      </c>
      <c r="D1000" s="2" t="str">
        <f>"食品販売業"</f>
        <v>食品販売業</v>
      </c>
      <c r="E1000" s="2" t="str">
        <f>"R01.11.27"</f>
        <v>R01.11.27</v>
      </c>
    </row>
    <row r="1001" spans="1:5" x14ac:dyDescent="0.45">
      <c r="A1001" s="2" t="s">
        <v>2671</v>
      </c>
      <c r="B1001" s="2" t="s">
        <v>12595</v>
      </c>
      <c r="C1001" s="2" t="s">
        <v>24229</v>
      </c>
      <c r="D1001" s="2" t="str">
        <f>"食品販売業"</f>
        <v>食品販売業</v>
      </c>
      <c r="E1001" s="2" t="str">
        <f>"R01.11.27"</f>
        <v>R01.11.27</v>
      </c>
    </row>
    <row r="1002" spans="1:5" x14ac:dyDescent="0.45">
      <c r="A1002" s="2" t="s">
        <v>2675</v>
      </c>
      <c r="B1002" s="2" t="s">
        <v>12600</v>
      </c>
      <c r="C1002" s="2" t="s">
        <v>24234</v>
      </c>
      <c r="D1002" s="2" t="str">
        <f>"菓子製造業"</f>
        <v>菓子製造業</v>
      </c>
      <c r="E1002" s="2" t="str">
        <f>"R01.11.27"</f>
        <v>R01.11.27</v>
      </c>
    </row>
    <row r="1003" spans="1:5" x14ac:dyDescent="0.45">
      <c r="A1003" s="2" t="s">
        <v>2682</v>
      </c>
      <c r="B1003" s="2" t="s">
        <v>2682</v>
      </c>
      <c r="C1003" s="2" t="s">
        <v>24245</v>
      </c>
      <c r="D1003" s="2" t="str">
        <f>"飲食店営業"</f>
        <v>飲食店営業</v>
      </c>
      <c r="E1003" s="2" t="str">
        <f>"R01.11.27"</f>
        <v>R01.11.27</v>
      </c>
    </row>
    <row r="1004" spans="1:5" x14ac:dyDescent="0.45">
      <c r="A1004" s="2" t="s">
        <v>2683</v>
      </c>
      <c r="B1004" s="2" t="s">
        <v>12613</v>
      </c>
      <c r="C1004" s="2" t="s">
        <v>24246</v>
      </c>
      <c r="D1004" s="2" t="str">
        <f>"飲食店営業"</f>
        <v>飲食店営業</v>
      </c>
      <c r="E1004" s="2" t="str">
        <f t="shared" ref="E1004:E1011" si="37">"R01.11.29"</f>
        <v>R01.11.29</v>
      </c>
    </row>
    <row r="1005" spans="1:5" x14ac:dyDescent="0.45">
      <c r="A1005" s="2" t="s">
        <v>2093</v>
      </c>
      <c r="B1005" s="2" t="s">
        <v>11906</v>
      </c>
      <c r="C1005" s="2" t="s">
        <v>24247</v>
      </c>
      <c r="D1005" s="2" t="str">
        <f>"食肉販売業"</f>
        <v>食肉販売業</v>
      </c>
      <c r="E1005" s="2" t="str">
        <f t="shared" si="37"/>
        <v>R01.11.29</v>
      </c>
    </row>
    <row r="1006" spans="1:5" x14ac:dyDescent="0.45">
      <c r="A1006" s="2" t="s">
        <v>2093</v>
      </c>
      <c r="B1006" s="2" t="s">
        <v>11906</v>
      </c>
      <c r="C1006" s="2" t="s">
        <v>24247</v>
      </c>
      <c r="D1006" s="2" t="str">
        <f>"食肉販売業"</f>
        <v>食肉販売業</v>
      </c>
      <c r="E1006" s="2" t="str">
        <f t="shared" si="37"/>
        <v>R01.11.29</v>
      </c>
    </row>
    <row r="1007" spans="1:5" x14ac:dyDescent="0.45">
      <c r="A1007" s="2" t="s">
        <v>2684</v>
      </c>
      <c r="B1007" s="2" t="s">
        <v>11850</v>
      </c>
      <c r="C1007" s="2" t="s">
        <v>24248</v>
      </c>
      <c r="D1007" s="2" t="str">
        <f>"魚介類販売業"</f>
        <v>魚介類販売業</v>
      </c>
      <c r="E1007" s="2" t="str">
        <f t="shared" si="37"/>
        <v>R01.11.29</v>
      </c>
    </row>
    <row r="1008" spans="1:5" x14ac:dyDescent="0.45">
      <c r="A1008" s="2" t="s">
        <v>2685</v>
      </c>
      <c r="B1008" s="2" t="s">
        <v>9943</v>
      </c>
      <c r="C1008" s="2" t="s">
        <v>24249</v>
      </c>
      <c r="D1008" s="2" t="str">
        <f>"そうざい製造業"</f>
        <v>そうざい製造業</v>
      </c>
      <c r="E1008" s="2" t="str">
        <f t="shared" si="37"/>
        <v>R01.11.29</v>
      </c>
    </row>
    <row r="1009" spans="1:5" x14ac:dyDescent="0.45">
      <c r="A1009" s="2" t="s">
        <v>2686</v>
      </c>
      <c r="B1009" s="2" t="s">
        <v>12614</v>
      </c>
      <c r="C1009" s="2" t="s">
        <v>24250</v>
      </c>
      <c r="D1009" s="2" t="str">
        <f>"食品製造業"</f>
        <v>食品製造業</v>
      </c>
      <c r="E1009" s="2" t="str">
        <f t="shared" si="37"/>
        <v>R01.11.29</v>
      </c>
    </row>
    <row r="1010" spans="1:5" x14ac:dyDescent="0.45">
      <c r="A1010" s="2" t="s">
        <v>2336</v>
      </c>
      <c r="B1010" s="2" t="s">
        <v>12172</v>
      </c>
      <c r="C1010" s="2" t="s">
        <v>23824</v>
      </c>
      <c r="D1010" s="2" t="str">
        <f>"食品販売業"</f>
        <v>食品販売業</v>
      </c>
      <c r="E1010" s="2" t="str">
        <f t="shared" si="37"/>
        <v>R01.11.29</v>
      </c>
    </row>
    <row r="1011" spans="1:5" x14ac:dyDescent="0.45">
      <c r="A1011" s="2" t="s">
        <v>2155</v>
      </c>
      <c r="B1011" s="2" t="s">
        <v>12615</v>
      </c>
      <c r="C1011" s="2" t="s">
        <v>24251</v>
      </c>
      <c r="D1011" s="2" t="str">
        <f>"食品販売業"</f>
        <v>食品販売業</v>
      </c>
      <c r="E1011" s="2" t="str">
        <f t="shared" si="37"/>
        <v>R01.11.29</v>
      </c>
    </row>
    <row r="1012" spans="1:5" x14ac:dyDescent="0.45">
      <c r="A1012" s="2" t="s">
        <v>2695</v>
      </c>
      <c r="B1012" s="2" t="s">
        <v>12629</v>
      </c>
      <c r="C1012" s="2" t="s">
        <v>24264</v>
      </c>
      <c r="D1012" s="2" t="str">
        <f>"飲食店営業"</f>
        <v>飲食店営業</v>
      </c>
      <c r="E1012" s="2" t="str">
        <f>"R01.12.16"</f>
        <v>R01.12.16</v>
      </c>
    </row>
    <row r="1013" spans="1:5" x14ac:dyDescent="0.45">
      <c r="A1013" s="2" t="s">
        <v>2698</v>
      </c>
      <c r="B1013" s="2" t="s">
        <v>12632</v>
      </c>
      <c r="C1013" s="2" t="s">
        <v>24266</v>
      </c>
      <c r="D1013" s="2" t="str">
        <f>"飲食店営業"</f>
        <v>飲食店営業</v>
      </c>
      <c r="E1013" s="2" t="str">
        <f>"R01.11.29"</f>
        <v>R01.11.29</v>
      </c>
    </row>
    <row r="1014" spans="1:5" x14ac:dyDescent="0.45">
      <c r="A1014" s="2" t="s">
        <v>2308</v>
      </c>
      <c r="B1014" s="2" t="s">
        <v>12141</v>
      </c>
      <c r="C1014" s="2" t="s">
        <v>23794</v>
      </c>
      <c r="D1014" s="2" t="str">
        <f>"食品販売業"</f>
        <v>食品販売業</v>
      </c>
      <c r="E1014" s="2" t="str">
        <f>"H30.10.05"</f>
        <v>H30.10.05</v>
      </c>
    </row>
    <row r="1015" spans="1:5" x14ac:dyDescent="0.45">
      <c r="A1015" s="2" t="s">
        <v>2703</v>
      </c>
      <c r="B1015" s="2" t="s">
        <v>12639</v>
      </c>
      <c r="C1015" s="2" t="s">
        <v>24272</v>
      </c>
      <c r="D1015" s="2" t="str">
        <f>"食品製造業"</f>
        <v>食品製造業</v>
      </c>
      <c r="E1015" s="2" t="str">
        <f>"R02.01.27"</f>
        <v>R02.01.27</v>
      </c>
    </row>
    <row r="1016" spans="1:5" x14ac:dyDescent="0.45">
      <c r="A1016" s="2" t="s">
        <v>2708</v>
      </c>
      <c r="B1016" s="2" t="s">
        <v>12646</v>
      </c>
      <c r="C1016" s="2" t="s">
        <v>24277</v>
      </c>
      <c r="D1016" s="2" t="str">
        <f>"飲食店営業"</f>
        <v>飲食店営業</v>
      </c>
      <c r="E1016" s="2" t="str">
        <f>"R02.02.18"</f>
        <v>R02.02.18</v>
      </c>
    </row>
    <row r="1017" spans="1:5" x14ac:dyDescent="0.45">
      <c r="A1017" s="2" t="s">
        <v>1929</v>
      </c>
      <c r="B1017" s="2" t="s">
        <v>12659</v>
      </c>
      <c r="C1017" s="2" t="s">
        <v>24291</v>
      </c>
      <c r="D1017" s="2" t="str">
        <f>"食品販売業"</f>
        <v>食品販売業</v>
      </c>
      <c r="E1017" s="2" t="str">
        <f>"R02.02.14"</f>
        <v>R02.02.14</v>
      </c>
    </row>
    <row r="1018" spans="1:5" x14ac:dyDescent="0.45">
      <c r="A1018" s="2" t="s">
        <v>2729</v>
      </c>
      <c r="B1018" s="2" t="s">
        <v>12673</v>
      </c>
      <c r="C1018" s="2" t="s">
        <v>24307</v>
      </c>
      <c r="D1018" s="2" t="str">
        <f>"菓子製造業"</f>
        <v>菓子製造業</v>
      </c>
      <c r="E1018" s="2" t="str">
        <f t="shared" ref="E1018:E1024" si="38">"R02.02.27"</f>
        <v>R02.02.27</v>
      </c>
    </row>
    <row r="1019" spans="1:5" x14ac:dyDescent="0.45">
      <c r="A1019" s="2" t="s">
        <v>2730</v>
      </c>
      <c r="B1019" s="2" t="s">
        <v>12674</v>
      </c>
      <c r="C1019" s="2" t="s">
        <v>24308</v>
      </c>
      <c r="D1019" s="2" t="str">
        <f>"菓子製造業"</f>
        <v>菓子製造業</v>
      </c>
      <c r="E1019" s="2" t="str">
        <f t="shared" si="38"/>
        <v>R02.02.27</v>
      </c>
    </row>
    <row r="1020" spans="1:5" x14ac:dyDescent="0.45">
      <c r="A1020" s="2" t="s">
        <v>2093</v>
      </c>
      <c r="B1020" s="2" t="s">
        <v>12676</v>
      </c>
      <c r="C1020" s="2" t="s">
        <v>23936</v>
      </c>
      <c r="D1020" s="2" t="str">
        <f>"菓子製造業"</f>
        <v>菓子製造業</v>
      </c>
      <c r="E1020" s="2" t="str">
        <f t="shared" si="38"/>
        <v>R02.02.27</v>
      </c>
    </row>
    <row r="1021" spans="1:5" x14ac:dyDescent="0.45">
      <c r="A1021" s="2" t="s">
        <v>2733</v>
      </c>
      <c r="B1021" s="2" t="s">
        <v>12677</v>
      </c>
      <c r="C1021" s="2" t="s">
        <v>24311</v>
      </c>
      <c r="D1021" s="2" t="str">
        <f>"菓子製造業"</f>
        <v>菓子製造業</v>
      </c>
      <c r="E1021" s="2" t="str">
        <f t="shared" si="38"/>
        <v>R02.02.27</v>
      </c>
    </row>
    <row r="1022" spans="1:5" x14ac:dyDescent="0.45">
      <c r="A1022" s="2" t="s">
        <v>2734</v>
      </c>
      <c r="B1022" s="2" t="s">
        <v>12678</v>
      </c>
      <c r="C1022" s="2" t="s">
        <v>24312</v>
      </c>
      <c r="D1022" s="2" t="str">
        <f>"飲食店営業"</f>
        <v>飲食店営業</v>
      </c>
      <c r="E1022" s="2" t="str">
        <f t="shared" si="38"/>
        <v>R02.02.27</v>
      </c>
    </row>
    <row r="1023" spans="1:5" x14ac:dyDescent="0.45">
      <c r="A1023" s="2" t="s">
        <v>2735</v>
      </c>
      <c r="B1023" s="2" t="s">
        <v>2735</v>
      </c>
      <c r="C1023" s="2" t="s">
        <v>24313</v>
      </c>
      <c r="D1023" s="2" t="str">
        <f>"飲食店営業"</f>
        <v>飲食店営業</v>
      </c>
      <c r="E1023" s="2" t="str">
        <f t="shared" si="38"/>
        <v>R02.02.27</v>
      </c>
    </row>
    <row r="1024" spans="1:5" x14ac:dyDescent="0.45">
      <c r="A1024" s="2" t="s">
        <v>2093</v>
      </c>
      <c r="B1024" s="2" t="s">
        <v>12676</v>
      </c>
      <c r="C1024" s="2" t="s">
        <v>23936</v>
      </c>
      <c r="D1024" s="2" t="str">
        <f>"飲食店営業"</f>
        <v>飲食店営業</v>
      </c>
      <c r="E1024" s="2" t="str">
        <f t="shared" si="38"/>
        <v>R02.02.27</v>
      </c>
    </row>
    <row r="1025" spans="1:5" x14ac:dyDescent="0.45">
      <c r="A1025" s="2" t="s">
        <v>2742</v>
      </c>
      <c r="B1025" s="2" t="s">
        <v>12687</v>
      </c>
      <c r="C1025" s="2" t="s">
        <v>24322</v>
      </c>
      <c r="D1025" s="2" t="str">
        <f>"喫茶店営業"</f>
        <v>喫茶店営業</v>
      </c>
      <c r="E1025" s="2" t="str">
        <f>"R02.02.28"</f>
        <v>R02.02.28</v>
      </c>
    </row>
    <row r="1026" spans="1:5" x14ac:dyDescent="0.45">
      <c r="A1026" s="2" t="s">
        <v>2743</v>
      </c>
      <c r="B1026" s="2" t="s">
        <v>12689</v>
      </c>
      <c r="C1026" s="2" t="s">
        <v>24323</v>
      </c>
      <c r="D1026" s="2" t="str">
        <f>"飲食店営業"</f>
        <v>飲食店営業</v>
      </c>
      <c r="E1026" s="2" t="str">
        <f>"R02.02.28"</f>
        <v>R02.02.28</v>
      </c>
    </row>
    <row r="1027" spans="1:5" x14ac:dyDescent="0.45">
      <c r="A1027" s="2" t="s">
        <v>2742</v>
      </c>
      <c r="B1027" s="2" t="s">
        <v>12691</v>
      </c>
      <c r="C1027" s="2" t="s">
        <v>24322</v>
      </c>
      <c r="D1027" s="2" t="str">
        <f>"飲食店営業"</f>
        <v>飲食店営業</v>
      </c>
      <c r="E1027" s="2" t="str">
        <f>"R02.02.28"</f>
        <v>R02.02.28</v>
      </c>
    </row>
    <row r="1028" spans="1:5" x14ac:dyDescent="0.45">
      <c r="A1028" s="2" t="s">
        <v>2750</v>
      </c>
      <c r="B1028" s="2" t="s">
        <v>12699</v>
      </c>
      <c r="C1028" s="2" t="s">
        <v>24330</v>
      </c>
      <c r="D1028" s="2" t="str">
        <f>"飲食店営業"</f>
        <v>飲食店営業</v>
      </c>
      <c r="E1028" s="2" t="str">
        <f>"R02.03.10"</f>
        <v>R02.03.10</v>
      </c>
    </row>
    <row r="1029" spans="1:5" x14ac:dyDescent="0.45">
      <c r="A1029" s="2" t="s">
        <v>2751</v>
      </c>
      <c r="B1029" s="2" t="s">
        <v>12700</v>
      </c>
      <c r="C1029" s="2" t="s">
        <v>24331</v>
      </c>
      <c r="D1029" s="2" t="str">
        <f>"飲食店営業"</f>
        <v>飲食店営業</v>
      </c>
      <c r="E1029" s="2" t="str">
        <f>"R02.03.10"</f>
        <v>R02.03.10</v>
      </c>
    </row>
    <row r="1030" spans="1:5" x14ac:dyDescent="0.45">
      <c r="A1030" s="2" t="s">
        <v>2762</v>
      </c>
      <c r="B1030" s="2" t="s">
        <v>12712</v>
      </c>
      <c r="C1030" s="2" t="s">
        <v>24099</v>
      </c>
      <c r="D1030" s="2" t="str">
        <f>"乳製品製造業"</f>
        <v>乳製品製造業</v>
      </c>
      <c r="E1030" s="2" t="str">
        <f>"R02.03.27"</f>
        <v>R02.03.27</v>
      </c>
    </row>
    <row r="1031" spans="1:5" x14ac:dyDescent="0.45">
      <c r="A1031" s="2" t="s">
        <v>2763</v>
      </c>
      <c r="B1031" s="2" t="s">
        <v>12713</v>
      </c>
      <c r="C1031" s="2" t="s">
        <v>24343</v>
      </c>
      <c r="D1031" s="2" t="str">
        <f>"菓子製造業"</f>
        <v>菓子製造業</v>
      </c>
      <c r="E1031" s="2" t="str">
        <f>"R02.03.27"</f>
        <v>R02.03.27</v>
      </c>
    </row>
    <row r="1032" spans="1:5" x14ac:dyDescent="0.45">
      <c r="A1032" s="2" t="s">
        <v>2763</v>
      </c>
      <c r="B1032" s="2" t="s">
        <v>12713</v>
      </c>
      <c r="C1032" s="2" t="s">
        <v>24343</v>
      </c>
      <c r="D1032" s="2" t="str">
        <f>"喫茶店営業"</f>
        <v>喫茶店営業</v>
      </c>
      <c r="E1032" s="2" t="str">
        <f>"R02.03.27"</f>
        <v>R02.03.27</v>
      </c>
    </row>
    <row r="1033" spans="1:5" x14ac:dyDescent="0.45">
      <c r="A1033" s="2" t="s">
        <v>2764</v>
      </c>
      <c r="B1033" s="2" t="s">
        <v>12714</v>
      </c>
      <c r="C1033" s="2" t="s">
        <v>24344</v>
      </c>
      <c r="D1033" s="2" t="str">
        <f>"飲食店営業"</f>
        <v>飲食店営業</v>
      </c>
      <c r="E1033" s="2" t="str">
        <f>"R02.03.27"</f>
        <v>R02.03.27</v>
      </c>
    </row>
    <row r="1034" spans="1:5" x14ac:dyDescent="0.45">
      <c r="A1034" s="2" t="s">
        <v>2766</v>
      </c>
      <c r="B1034" s="2" t="s">
        <v>12721</v>
      </c>
      <c r="C1034" s="2" t="s">
        <v>24351</v>
      </c>
      <c r="D1034" s="2" t="str">
        <f>"飲食店営業"</f>
        <v>飲食店営業</v>
      </c>
      <c r="E1034" s="2" t="str">
        <f>"R02.04.14"</f>
        <v>R02.04.14</v>
      </c>
    </row>
    <row r="1035" spans="1:5" x14ac:dyDescent="0.45">
      <c r="A1035" s="2" t="s">
        <v>2217</v>
      </c>
      <c r="B1035" s="2" t="s">
        <v>12749</v>
      </c>
      <c r="C1035" s="2" t="s">
        <v>24375</v>
      </c>
      <c r="D1035" s="2" t="str">
        <f>"そうざい製造業"</f>
        <v>そうざい製造業</v>
      </c>
      <c r="E1035" s="2" t="str">
        <f>"R02.05.14"</f>
        <v>R02.05.14</v>
      </c>
    </row>
    <row r="1036" spans="1:5" x14ac:dyDescent="0.45">
      <c r="A1036" s="2" t="s">
        <v>2796</v>
      </c>
      <c r="B1036" s="2" t="s">
        <v>12759</v>
      </c>
      <c r="C1036" s="2" t="s">
        <v>24385</v>
      </c>
      <c r="D1036" s="2" t="str">
        <f>"食品製造業"</f>
        <v>食品製造業</v>
      </c>
      <c r="E1036" s="2" t="str">
        <f>"R02.05.14"</f>
        <v>R02.05.14</v>
      </c>
    </row>
    <row r="1037" spans="1:5" x14ac:dyDescent="0.45">
      <c r="A1037" s="2" t="s">
        <v>2808</v>
      </c>
      <c r="B1037" s="2" t="s">
        <v>12780</v>
      </c>
      <c r="C1037" s="2" t="s">
        <v>24401</v>
      </c>
      <c r="D1037" s="2" t="str">
        <f>"食品製造業"</f>
        <v>食品製造業</v>
      </c>
      <c r="E1037" s="2" t="str">
        <f>"R02.05.19"</f>
        <v>R02.05.19</v>
      </c>
    </row>
    <row r="1038" spans="1:5" x14ac:dyDescent="0.45">
      <c r="A1038" s="2" t="s">
        <v>2845</v>
      </c>
      <c r="B1038" s="2" t="s">
        <v>12825</v>
      </c>
      <c r="C1038" s="2" t="s">
        <v>24439</v>
      </c>
      <c r="D1038" s="2" t="str">
        <f>"飲食店営業"</f>
        <v>飲食店営業</v>
      </c>
      <c r="E1038" s="2" t="str">
        <f>"R02.06.03"</f>
        <v>R02.06.03</v>
      </c>
    </row>
    <row r="1039" spans="1:5" x14ac:dyDescent="0.45">
      <c r="A1039" s="2" t="s">
        <v>2845</v>
      </c>
      <c r="B1039" s="2" t="s">
        <v>12825</v>
      </c>
      <c r="C1039" s="2" t="s">
        <v>24439</v>
      </c>
      <c r="D1039" s="2" t="str">
        <f>"そうざい製造業"</f>
        <v>そうざい製造業</v>
      </c>
      <c r="E1039" s="2" t="str">
        <f>"R02.06.03"</f>
        <v>R02.06.03</v>
      </c>
    </row>
    <row r="1040" spans="1:5" x14ac:dyDescent="0.45">
      <c r="A1040" s="2" t="s">
        <v>2854</v>
      </c>
      <c r="B1040" s="2" t="s">
        <v>12837</v>
      </c>
      <c r="C1040" s="2" t="s">
        <v>24451</v>
      </c>
      <c r="D1040" s="2" t="str">
        <f>"飲食店営業"</f>
        <v>飲食店営業</v>
      </c>
      <c r="E1040" s="2" t="str">
        <f t="shared" ref="E1040:E1054" si="39">"R02.05.29"</f>
        <v>R02.05.29</v>
      </c>
    </row>
    <row r="1041" spans="1:5" x14ac:dyDescent="0.45">
      <c r="A1041" s="2" t="s">
        <v>2856</v>
      </c>
      <c r="B1041" s="2" t="s">
        <v>12839</v>
      </c>
      <c r="C1041" s="2" t="s">
        <v>24454</v>
      </c>
      <c r="D1041" s="2" t="str">
        <f>"魚介類販売業"</f>
        <v>魚介類販売業</v>
      </c>
      <c r="E1041" s="2" t="str">
        <f t="shared" si="39"/>
        <v>R02.05.29</v>
      </c>
    </row>
    <row r="1042" spans="1:5" x14ac:dyDescent="0.45">
      <c r="A1042" s="2" t="s">
        <v>2542</v>
      </c>
      <c r="B1042" s="2" t="s">
        <v>12436</v>
      </c>
      <c r="C1042" s="2" t="s">
        <v>24075</v>
      </c>
      <c r="D1042" s="2" t="str">
        <f>"菓子製造業"</f>
        <v>菓子製造業</v>
      </c>
      <c r="E1042" s="2" t="str">
        <f t="shared" si="39"/>
        <v>R02.05.29</v>
      </c>
    </row>
    <row r="1043" spans="1:5" x14ac:dyDescent="0.45">
      <c r="A1043" s="2" t="s">
        <v>2857</v>
      </c>
      <c r="B1043" s="2" t="s">
        <v>2857</v>
      </c>
      <c r="C1043" s="2" t="s">
        <v>24455</v>
      </c>
      <c r="D1043" s="2" t="str">
        <f>"アイスクリーム類製造業"</f>
        <v>アイスクリーム類製造業</v>
      </c>
      <c r="E1043" s="2" t="str">
        <f t="shared" si="39"/>
        <v>R02.05.29</v>
      </c>
    </row>
    <row r="1044" spans="1:5" x14ac:dyDescent="0.45">
      <c r="A1044" s="2" t="s">
        <v>2859</v>
      </c>
      <c r="B1044" s="2" t="s">
        <v>12840</v>
      </c>
      <c r="C1044" s="2" t="s">
        <v>24457</v>
      </c>
      <c r="D1044" s="2" t="str">
        <f>"アイスクリーム類製造業"</f>
        <v>アイスクリーム類製造業</v>
      </c>
      <c r="E1044" s="2" t="str">
        <f t="shared" si="39"/>
        <v>R02.05.29</v>
      </c>
    </row>
    <row r="1045" spans="1:5" x14ac:dyDescent="0.45">
      <c r="A1045" s="2" t="s">
        <v>2860</v>
      </c>
      <c r="B1045" s="2" t="s">
        <v>12841</v>
      </c>
      <c r="C1045" s="2" t="s">
        <v>24458</v>
      </c>
      <c r="D1045" s="2" t="str">
        <f>"菓子製造業"</f>
        <v>菓子製造業</v>
      </c>
      <c r="E1045" s="2" t="str">
        <f t="shared" si="39"/>
        <v>R02.05.29</v>
      </c>
    </row>
    <row r="1046" spans="1:5" x14ac:dyDescent="0.45">
      <c r="A1046" s="2" t="s">
        <v>2861</v>
      </c>
      <c r="B1046" s="2" t="s">
        <v>12842</v>
      </c>
      <c r="C1046" s="2" t="s">
        <v>24459</v>
      </c>
      <c r="D1046" s="2" t="str">
        <f>"菓子製造業"</f>
        <v>菓子製造業</v>
      </c>
      <c r="E1046" s="2" t="str">
        <f t="shared" si="39"/>
        <v>R02.05.29</v>
      </c>
    </row>
    <row r="1047" spans="1:5" x14ac:dyDescent="0.45">
      <c r="A1047" s="2" t="s">
        <v>2684</v>
      </c>
      <c r="B1047" s="2" t="s">
        <v>12843</v>
      </c>
      <c r="C1047" s="2" t="s">
        <v>24248</v>
      </c>
      <c r="D1047" s="2" t="str">
        <f>"食品販売業"</f>
        <v>食品販売業</v>
      </c>
      <c r="E1047" s="2" t="str">
        <f t="shared" si="39"/>
        <v>R02.05.29</v>
      </c>
    </row>
    <row r="1048" spans="1:5" x14ac:dyDescent="0.45">
      <c r="A1048" s="2" t="s">
        <v>2203</v>
      </c>
      <c r="B1048" s="2" t="s">
        <v>12027</v>
      </c>
      <c r="C1048" s="2" t="s">
        <v>23674</v>
      </c>
      <c r="D1048" s="2" t="str">
        <f>"食品販売業"</f>
        <v>食品販売業</v>
      </c>
      <c r="E1048" s="2" t="str">
        <f t="shared" si="39"/>
        <v>R02.05.29</v>
      </c>
    </row>
    <row r="1049" spans="1:5" x14ac:dyDescent="0.45">
      <c r="A1049" s="2" t="s">
        <v>2857</v>
      </c>
      <c r="B1049" s="2" t="s">
        <v>12844</v>
      </c>
      <c r="C1049" s="2" t="s">
        <v>24455</v>
      </c>
      <c r="D1049" s="2" t="str">
        <f>"菓子製造業"</f>
        <v>菓子製造業</v>
      </c>
      <c r="E1049" s="2" t="str">
        <f t="shared" si="39"/>
        <v>R02.05.29</v>
      </c>
    </row>
    <row r="1050" spans="1:5" x14ac:dyDescent="0.45">
      <c r="A1050" s="2" t="s">
        <v>2862</v>
      </c>
      <c r="B1050" s="2" t="s">
        <v>12845</v>
      </c>
      <c r="C1050" s="2" t="s">
        <v>24460</v>
      </c>
      <c r="D1050" s="2" t="str">
        <f>"食品販売業"</f>
        <v>食品販売業</v>
      </c>
      <c r="E1050" s="2" t="str">
        <f t="shared" si="39"/>
        <v>R02.05.29</v>
      </c>
    </row>
    <row r="1051" spans="1:5" x14ac:dyDescent="0.45">
      <c r="A1051" s="2" t="s">
        <v>2857</v>
      </c>
      <c r="B1051" s="2" t="s">
        <v>12846</v>
      </c>
      <c r="C1051" s="2" t="s">
        <v>24455</v>
      </c>
      <c r="D1051" s="2" t="str">
        <f>"飲食店営業"</f>
        <v>飲食店営業</v>
      </c>
      <c r="E1051" s="2" t="str">
        <f t="shared" si="39"/>
        <v>R02.05.29</v>
      </c>
    </row>
    <row r="1052" spans="1:5" x14ac:dyDescent="0.45">
      <c r="A1052" s="2" t="s">
        <v>2863</v>
      </c>
      <c r="B1052" s="2" t="s">
        <v>12847</v>
      </c>
      <c r="C1052" s="2" t="s">
        <v>24216</v>
      </c>
      <c r="D1052" s="2" t="str">
        <f>"飲食店営業"</f>
        <v>飲食店営業</v>
      </c>
      <c r="E1052" s="2" t="str">
        <f t="shared" si="39"/>
        <v>R02.05.29</v>
      </c>
    </row>
    <row r="1053" spans="1:5" x14ac:dyDescent="0.45">
      <c r="A1053" s="2" t="s">
        <v>2542</v>
      </c>
      <c r="B1053" s="2" t="s">
        <v>12436</v>
      </c>
      <c r="C1053" s="2" t="s">
        <v>24075</v>
      </c>
      <c r="D1053" s="2" t="str">
        <f>"そうざい製造業"</f>
        <v>そうざい製造業</v>
      </c>
      <c r="E1053" s="2" t="str">
        <f t="shared" si="39"/>
        <v>R02.05.29</v>
      </c>
    </row>
    <row r="1054" spans="1:5" x14ac:dyDescent="0.45">
      <c r="A1054" s="2" t="s">
        <v>2864</v>
      </c>
      <c r="B1054" s="2" t="s">
        <v>12848</v>
      </c>
      <c r="C1054" s="2" t="s">
        <v>24461</v>
      </c>
      <c r="D1054" s="2" t="str">
        <f>"食品販売業"</f>
        <v>食品販売業</v>
      </c>
      <c r="E1054" s="2" t="str">
        <f t="shared" si="39"/>
        <v>R02.05.29</v>
      </c>
    </row>
    <row r="1055" spans="1:5" x14ac:dyDescent="0.45">
      <c r="A1055" s="2" t="s">
        <v>2867</v>
      </c>
      <c r="B1055" s="2" t="s">
        <v>12851</v>
      </c>
      <c r="C1055" s="2" t="s">
        <v>24464</v>
      </c>
      <c r="D1055" s="2" t="str">
        <f>"飲食店営業"</f>
        <v>飲食店営業</v>
      </c>
      <c r="E1055" s="2" t="str">
        <f>"R02.06.08"</f>
        <v>R02.06.08</v>
      </c>
    </row>
    <row r="1056" spans="1:5" x14ac:dyDescent="0.45">
      <c r="A1056" s="2" t="s">
        <v>2867</v>
      </c>
      <c r="B1056" s="2" t="s">
        <v>12851</v>
      </c>
      <c r="C1056" s="2" t="s">
        <v>24464</v>
      </c>
      <c r="D1056" s="2" t="str">
        <f>"食肉販売業"</f>
        <v>食肉販売業</v>
      </c>
      <c r="E1056" s="2" t="str">
        <f>"R02.06.08"</f>
        <v>R02.06.08</v>
      </c>
    </row>
    <row r="1057" spans="1:5" x14ac:dyDescent="0.45">
      <c r="A1057" s="2" t="s">
        <v>2856</v>
      </c>
      <c r="B1057" s="2" t="s">
        <v>12839</v>
      </c>
      <c r="C1057" s="2" t="s">
        <v>24454</v>
      </c>
      <c r="D1057" s="2" t="str">
        <f>"食品販売業"</f>
        <v>食品販売業</v>
      </c>
      <c r="E1057" s="2" t="str">
        <f>"R02.05.29"</f>
        <v>R02.05.29</v>
      </c>
    </row>
    <row r="1058" spans="1:5" x14ac:dyDescent="0.45">
      <c r="A1058" s="2" t="s">
        <v>2871</v>
      </c>
      <c r="B1058" s="2" t="s">
        <v>12858</v>
      </c>
      <c r="C1058" s="2" t="s">
        <v>24468</v>
      </c>
      <c r="D1058" s="2" t="str">
        <f>"飲食店営業"</f>
        <v>飲食店営業</v>
      </c>
      <c r="E1058" s="2" t="str">
        <f>"R02.06.09"</f>
        <v>R02.06.09</v>
      </c>
    </row>
    <row r="1059" spans="1:5" x14ac:dyDescent="0.45">
      <c r="A1059" s="2" t="s">
        <v>2873</v>
      </c>
      <c r="B1059" s="2" t="s">
        <v>12860</v>
      </c>
      <c r="C1059" s="2" t="s">
        <v>24344</v>
      </c>
      <c r="D1059" s="2" t="str">
        <f>"食品販売業"</f>
        <v>食品販売業</v>
      </c>
      <c r="E1059" s="2" t="str">
        <f>"R02.06.10"</f>
        <v>R02.06.10</v>
      </c>
    </row>
    <row r="1060" spans="1:5" x14ac:dyDescent="0.45">
      <c r="A1060" s="2" t="s">
        <v>1929</v>
      </c>
      <c r="B1060" s="2" t="s">
        <v>11846</v>
      </c>
      <c r="C1060" s="2" t="s">
        <v>23497</v>
      </c>
      <c r="D1060" s="2" t="str">
        <f>"食品販売業"</f>
        <v>食品販売業</v>
      </c>
      <c r="E1060" s="2" t="str">
        <f>"R02.08.03"</f>
        <v>R02.08.03</v>
      </c>
    </row>
    <row r="1061" spans="1:5" x14ac:dyDescent="0.45">
      <c r="A1061" s="2" t="s">
        <v>2577</v>
      </c>
      <c r="B1061" s="2" t="s">
        <v>12474</v>
      </c>
      <c r="C1061" s="2" t="s">
        <v>24113</v>
      </c>
      <c r="D1061" s="2" t="str">
        <f>"乳類販売業"</f>
        <v>乳類販売業</v>
      </c>
      <c r="E1061" s="2" t="str">
        <f>"R02.08.11"</f>
        <v>R02.08.11</v>
      </c>
    </row>
    <row r="1062" spans="1:5" x14ac:dyDescent="0.45">
      <c r="A1062" s="2" t="s">
        <v>2914</v>
      </c>
      <c r="B1062" s="2" t="s">
        <v>12923</v>
      </c>
      <c r="C1062" s="2" t="s">
        <v>24529</v>
      </c>
      <c r="D1062" s="2" t="str">
        <f>"食品製造業"</f>
        <v>食品製造業</v>
      </c>
      <c r="E1062" s="2" t="str">
        <f>"R02.08.18"</f>
        <v>R02.08.18</v>
      </c>
    </row>
    <row r="1063" spans="1:5" x14ac:dyDescent="0.45">
      <c r="A1063" s="2" t="s">
        <v>2762</v>
      </c>
      <c r="B1063" s="2" t="s">
        <v>12712</v>
      </c>
      <c r="C1063" s="2" t="s">
        <v>24099</v>
      </c>
      <c r="D1063" s="2" t="str">
        <f>"食品販売業"</f>
        <v>食品販売業</v>
      </c>
      <c r="E1063" s="2" t="str">
        <f t="shared" ref="E1063:E1068" si="40">"R02.08.27"</f>
        <v>R02.08.27</v>
      </c>
    </row>
    <row r="1064" spans="1:5" x14ac:dyDescent="0.45">
      <c r="A1064" s="2" t="s">
        <v>294</v>
      </c>
      <c r="B1064" s="2" t="s">
        <v>12941</v>
      </c>
      <c r="C1064" s="2" t="s">
        <v>24548</v>
      </c>
      <c r="D1064" s="2" t="str">
        <f>"食品販売業"</f>
        <v>食品販売業</v>
      </c>
      <c r="E1064" s="2" t="str">
        <f t="shared" si="40"/>
        <v>R02.08.27</v>
      </c>
    </row>
    <row r="1065" spans="1:5" x14ac:dyDescent="0.45">
      <c r="A1065" s="2" t="s">
        <v>2729</v>
      </c>
      <c r="B1065" s="2" t="s">
        <v>12673</v>
      </c>
      <c r="C1065" s="2" t="s">
        <v>24549</v>
      </c>
      <c r="D1065" s="2" t="str">
        <f>"飲食店営業"</f>
        <v>飲食店営業</v>
      </c>
      <c r="E1065" s="2" t="str">
        <f t="shared" si="40"/>
        <v>R02.08.27</v>
      </c>
    </row>
    <row r="1066" spans="1:5" x14ac:dyDescent="0.45">
      <c r="A1066" s="2" t="s">
        <v>2931</v>
      </c>
      <c r="B1066" s="2" t="s">
        <v>12942</v>
      </c>
      <c r="C1066" s="2" t="s">
        <v>24550</v>
      </c>
      <c r="D1066" s="2" t="str">
        <f>"飲食店営業"</f>
        <v>飲食店営業</v>
      </c>
      <c r="E1066" s="2" t="str">
        <f t="shared" si="40"/>
        <v>R02.08.27</v>
      </c>
    </row>
    <row r="1067" spans="1:5" x14ac:dyDescent="0.45">
      <c r="A1067" s="2" t="s">
        <v>2932</v>
      </c>
      <c r="B1067" s="2" t="s">
        <v>12943</v>
      </c>
      <c r="C1067" s="2" t="s">
        <v>24551</v>
      </c>
      <c r="D1067" s="2" t="str">
        <f>"飲食店営業"</f>
        <v>飲食店営業</v>
      </c>
      <c r="E1067" s="2" t="str">
        <f t="shared" si="40"/>
        <v>R02.08.27</v>
      </c>
    </row>
    <row r="1068" spans="1:5" x14ac:dyDescent="0.45">
      <c r="A1068" s="2" t="s">
        <v>2860</v>
      </c>
      <c r="B1068" s="2" t="s">
        <v>12944</v>
      </c>
      <c r="C1068" s="2" t="s">
        <v>24552</v>
      </c>
      <c r="D1068" s="2" t="str">
        <f>"そうざい製造業"</f>
        <v>そうざい製造業</v>
      </c>
      <c r="E1068" s="2" t="str">
        <f t="shared" si="40"/>
        <v>R02.08.27</v>
      </c>
    </row>
    <row r="1069" spans="1:5" x14ac:dyDescent="0.45">
      <c r="A1069" s="2" t="s">
        <v>2935</v>
      </c>
      <c r="B1069" s="2" t="s">
        <v>12946</v>
      </c>
      <c r="C1069" s="2" t="s">
        <v>24555</v>
      </c>
      <c r="D1069" s="2" t="str">
        <f>"飲食店営業"</f>
        <v>飲食店営業</v>
      </c>
      <c r="E1069" s="2" t="str">
        <f t="shared" ref="E1069:E1082" si="41">"R02.08.31"</f>
        <v>R02.08.31</v>
      </c>
    </row>
    <row r="1070" spans="1:5" x14ac:dyDescent="0.45">
      <c r="A1070" s="2" t="s">
        <v>2936</v>
      </c>
      <c r="B1070" s="2" t="s">
        <v>12947</v>
      </c>
      <c r="C1070" s="2" t="s">
        <v>24556</v>
      </c>
      <c r="D1070" s="2" t="str">
        <f>"飲食店営業"</f>
        <v>飲食店営業</v>
      </c>
      <c r="E1070" s="2" t="str">
        <f t="shared" si="41"/>
        <v>R02.08.31</v>
      </c>
    </row>
    <row r="1071" spans="1:5" x14ac:dyDescent="0.45">
      <c r="A1071" s="2" t="s">
        <v>2610</v>
      </c>
      <c r="B1071" s="2" t="s">
        <v>12949</v>
      </c>
      <c r="C1071" s="2" t="s">
        <v>24155</v>
      </c>
      <c r="D1071" s="2" t="str">
        <f>"食品販売業"</f>
        <v>食品販売業</v>
      </c>
      <c r="E1071" s="2" t="str">
        <f t="shared" si="41"/>
        <v>R02.08.31</v>
      </c>
    </row>
    <row r="1072" spans="1:5" x14ac:dyDescent="0.45">
      <c r="A1072" s="2" t="s">
        <v>2742</v>
      </c>
      <c r="B1072" s="2" t="s">
        <v>12951</v>
      </c>
      <c r="C1072" s="2" t="s">
        <v>24559</v>
      </c>
      <c r="D1072" s="2" t="str">
        <f>"食品販売業"</f>
        <v>食品販売業</v>
      </c>
      <c r="E1072" s="2" t="str">
        <f t="shared" si="41"/>
        <v>R02.08.31</v>
      </c>
    </row>
    <row r="1073" spans="1:5" x14ac:dyDescent="0.45">
      <c r="A1073" s="2" t="s">
        <v>2942</v>
      </c>
      <c r="B1073" s="2" t="s">
        <v>12957</v>
      </c>
      <c r="C1073" s="2" t="s">
        <v>24565</v>
      </c>
      <c r="D1073" s="2" t="str">
        <f>"飲食店営業"</f>
        <v>飲食店営業</v>
      </c>
      <c r="E1073" s="2" t="str">
        <f t="shared" si="41"/>
        <v>R02.08.31</v>
      </c>
    </row>
    <row r="1074" spans="1:5" x14ac:dyDescent="0.45">
      <c r="A1074" s="2" t="s">
        <v>2943</v>
      </c>
      <c r="B1074" s="2" t="s">
        <v>12958</v>
      </c>
      <c r="C1074" s="2" t="s">
        <v>24566</v>
      </c>
      <c r="D1074" s="2" t="str">
        <f>"飲食店営業"</f>
        <v>飲食店営業</v>
      </c>
      <c r="E1074" s="2" t="str">
        <f t="shared" si="41"/>
        <v>R02.08.31</v>
      </c>
    </row>
    <row r="1075" spans="1:5" x14ac:dyDescent="0.45">
      <c r="A1075" s="2" t="s">
        <v>2943</v>
      </c>
      <c r="B1075" s="2" t="s">
        <v>12958</v>
      </c>
      <c r="C1075" s="2" t="s">
        <v>24567</v>
      </c>
      <c r="D1075" s="2" t="str">
        <f>"そうざい製造業"</f>
        <v>そうざい製造業</v>
      </c>
      <c r="E1075" s="2" t="str">
        <f t="shared" si="41"/>
        <v>R02.08.31</v>
      </c>
    </row>
    <row r="1076" spans="1:5" x14ac:dyDescent="0.45">
      <c r="A1076" s="2" t="s">
        <v>2942</v>
      </c>
      <c r="B1076" s="2" t="s">
        <v>12957</v>
      </c>
      <c r="C1076" s="2" t="s">
        <v>24565</v>
      </c>
      <c r="D1076" s="2" t="str">
        <f>"そうざい製造業"</f>
        <v>そうざい製造業</v>
      </c>
      <c r="E1076" s="2" t="str">
        <f t="shared" si="41"/>
        <v>R02.08.31</v>
      </c>
    </row>
    <row r="1077" spans="1:5" x14ac:dyDescent="0.45">
      <c r="A1077" s="2" t="s">
        <v>2942</v>
      </c>
      <c r="B1077" s="2" t="s">
        <v>12957</v>
      </c>
      <c r="C1077" s="2" t="s">
        <v>24565</v>
      </c>
      <c r="D1077" s="2" t="str">
        <f>"食肉販売業"</f>
        <v>食肉販売業</v>
      </c>
      <c r="E1077" s="2" t="str">
        <f t="shared" si="41"/>
        <v>R02.08.31</v>
      </c>
    </row>
    <row r="1078" spans="1:5" x14ac:dyDescent="0.45">
      <c r="A1078" s="2" t="s">
        <v>2932</v>
      </c>
      <c r="B1078" s="2" t="s">
        <v>12960</v>
      </c>
      <c r="C1078" s="2" t="s">
        <v>24569</v>
      </c>
      <c r="D1078" s="2" t="str">
        <f>"食品販売業"</f>
        <v>食品販売業</v>
      </c>
      <c r="E1078" s="2" t="str">
        <f t="shared" si="41"/>
        <v>R02.08.31</v>
      </c>
    </row>
    <row r="1079" spans="1:5" x14ac:dyDescent="0.45">
      <c r="A1079" s="2" t="s">
        <v>2538</v>
      </c>
      <c r="B1079" s="2" t="s">
        <v>12961</v>
      </c>
      <c r="C1079" s="2" t="s">
        <v>24570</v>
      </c>
      <c r="D1079" s="2" t="str">
        <f>"食品販売業"</f>
        <v>食品販売業</v>
      </c>
      <c r="E1079" s="2" t="str">
        <f t="shared" si="41"/>
        <v>R02.08.31</v>
      </c>
    </row>
    <row r="1080" spans="1:5" x14ac:dyDescent="0.45">
      <c r="A1080" s="2" t="s">
        <v>2538</v>
      </c>
      <c r="B1080" s="2" t="s">
        <v>12432</v>
      </c>
      <c r="C1080" s="2" t="s">
        <v>24071</v>
      </c>
      <c r="D1080" s="2" t="str">
        <f>"食品販売業"</f>
        <v>食品販売業</v>
      </c>
      <c r="E1080" s="2" t="str">
        <f t="shared" si="41"/>
        <v>R02.08.31</v>
      </c>
    </row>
    <row r="1081" spans="1:5" x14ac:dyDescent="0.45">
      <c r="A1081" s="2" t="s">
        <v>1954</v>
      </c>
      <c r="B1081" s="2" t="s">
        <v>11814</v>
      </c>
      <c r="C1081" s="2" t="s">
        <v>24571</v>
      </c>
      <c r="D1081" s="2" t="str">
        <f>"食品販売業"</f>
        <v>食品販売業</v>
      </c>
      <c r="E1081" s="2" t="str">
        <f t="shared" si="41"/>
        <v>R02.08.31</v>
      </c>
    </row>
    <row r="1082" spans="1:5" x14ac:dyDescent="0.45">
      <c r="A1082" s="2" t="s">
        <v>2538</v>
      </c>
      <c r="B1082" s="2" t="s">
        <v>12432</v>
      </c>
      <c r="C1082" s="2" t="s">
        <v>24572</v>
      </c>
      <c r="D1082" s="2" t="str">
        <f>"食品製造業"</f>
        <v>食品製造業</v>
      </c>
      <c r="E1082" s="2" t="str">
        <f t="shared" si="41"/>
        <v>R02.08.31</v>
      </c>
    </row>
    <row r="1083" spans="1:5" x14ac:dyDescent="0.45">
      <c r="A1083" s="2" t="s">
        <v>2949</v>
      </c>
      <c r="B1083" s="2" t="s">
        <v>12967</v>
      </c>
      <c r="C1083" s="2" t="s">
        <v>24577</v>
      </c>
      <c r="D1083" s="2" t="str">
        <f>"飲食店営業"</f>
        <v>飲食店営業</v>
      </c>
      <c r="E1083" s="2" t="str">
        <f>"R02.09.15"</f>
        <v>R02.09.15</v>
      </c>
    </row>
    <row r="1084" spans="1:5" x14ac:dyDescent="0.45">
      <c r="A1084" s="2" t="s">
        <v>1929</v>
      </c>
      <c r="B1084" s="2" t="s">
        <v>12979</v>
      </c>
      <c r="C1084" s="2" t="s">
        <v>23396</v>
      </c>
      <c r="D1084" s="2" t="str">
        <f>"菓子製造業"</f>
        <v>菓子製造業</v>
      </c>
      <c r="E1084" s="2" t="str">
        <f>"R02.10.16"</f>
        <v>R02.10.16</v>
      </c>
    </row>
    <row r="1085" spans="1:5" x14ac:dyDescent="0.45">
      <c r="A1085" s="2" t="s">
        <v>1929</v>
      </c>
      <c r="B1085" s="2" t="s">
        <v>12990</v>
      </c>
      <c r="C1085" s="2" t="s">
        <v>23396</v>
      </c>
      <c r="D1085" s="2" t="str">
        <f>"乳処理業"</f>
        <v>乳処理業</v>
      </c>
      <c r="E1085" s="2" t="str">
        <f>"R02.10.16"</f>
        <v>R02.10.16</v>
      </c>
    </row>
    <row r="1086" spans="1:5" x14ac:dyDescent="0.45">
      <c r="A1086" s="2" t="s">
        <v>1863</v>
      </c>
      <c r="B1086" s="2" t="s">
        <v>13001</v>
      </c>
      <c r="C1086" s="2" t="s">
        <v>24603</v>
      </c>
      <c r="D1086" s="2" t="str">
        <f>"食品販売業"</f>
        <v>食品販売業</v>
      </c>
      <c r="E1086" s="2" t="str">
        <f>"R02.10.16"</f>
        <v>R02.10.16</v>
      </c>
    </row>
    <row r="1087" spans="1:5" x14ac:dyDescent="0.45">
      <c r="A1087" s="2" t="s">
        <v>2974</v>
      </c>
      <c r="B1087" s="2" t="s">
        <v>13018</v>
      </c>
      <c r="C1087" s="2" t="s">
        <v>24611</v>
      </c>
      <c r="D1087" s="2" t="str">
        <f t="shared" ref="D1087:D1094" si="42">"飲食店営業"</f>
        <v>飲食店営業</v>
      </c>
      <c r="E1087" s="2" t="str">
        <f>"R02.10.21"</f>
        <v>R02.10.21</v>
      </c>
    </row>
    <row r="1088" spans="1:5" x14ac:dyDescent="0.45">
      <c r="A1088" s="2" t="s">
        <v>2987</v>
      </c>
      <c r="B1088" s="2" t="s">
        <v>13035</v>
      </c>
      <c r="C1088" s="2" t="s">
        <v>24625</v>
      </c>
      <c r="D1088" s="2" t="str">
        <f t="shared" si="42"/>
        <v>飲食店営業</v>
      </c>
      <c r="E1088" s="2" t="str">
        <f t="shared" ref="E1088:E1097" si="43">"R02.10.30"</f>
        <v>R02.10.30</v>
      </c>
    </row>
    <row r="1089" spans="1:5" x14ac:dyDescent="0.45">
      <c r="A1089" s="2" t="s">
        <v>2991</v>
      </c>
      <c r="B1089" s="2" t="s">
        <v>13039</v>
      </c>
      <c r="C1089" s="2" t="s">
        <v>24216</v>
      </c>
      <c r="D1089" s="2" t="str">
        <f t="shared" si="42"/>
        <v>飲食店営業</v>
      </c>
      <c r="E1089" s="2" t="str">
        <f t="shared" si="43"/>
        <v>R02.10.30</v>
      </c>
    </row>
    <row r="1090" spans="1:5" x14ac:dyDescent="0.45">
      <c r="A1090" s="2" t="s">
        <v>2992</v>
      </c>
      <c r="B1090" s="2" t="s">
        <v>2992</v>
      </c>
      <c r="C1090" s="2" t="s">
        <v>24629</v>
      </c>
      <c r="D1090" s="2" t="str">
        <f t="shared" si="42"/>
        <v>飲食店営業</v>
      </c>
      <c r="E1090" s="2" t="str">
        <f t="shared" si="43"/>
        <v>R02.10.30</v>
      </c>
    </row>
    <row r="1091" spans="1:5" x14ac:dyDescent="0.45">
      <c r="A1091" s="2" t="s">
        <v>2859</v>
      </c>
      <c r="B1091" s="2" t="s">
        <v>13040</v>
      </c>
      <c r="C1091" s="2" t="s">
        <v>24457</v>
      </c>
      <c r="D1091" s="2" t="str">
        <f t="shared" si="42"/>
        <v>飲食店営業</v>
      </c>
      <c r="E1091" s="2" t="str">
        <f t="shared" si="43"/>
        <v>R02.10.30</v>
      </c>
    </row>
    <row r="1092" spans="1:5" x14ac:dyDescent="0.45">
      <c r="A1092" s="2" t="s">
        <v>2994</v>
      </c>
      <c r="B1092" s="2" t="s">
        <v>13043</v>
      </c>
      <c r="C1092" s="2" t="s">
        <v>24633</v>
      </c>
      <c r="D1092" s="2" t="str">
        <f t="shared" si="42"/>
        <v>飲食店営業</v>
      </c>
      <c r="E1092" s="2" t="str">
        <f t="shared" si="43"/>
        <v>R02.10.30</v>
      </c>
    </row>
    <row r="1093" spans="1:5" x14ac:dyDescent="0.45">
      <c r="A1093" s="2" t="s">
        <v>2995</v>
      </c>
      <c r="B1093" s="2" t="s">
        <v>13044</v>
      </c>
      <c r="C1093" s="2" t="s">
        <v>24634</v>
      </c>
      <c r="D1093" s="2" t="str">
        <f t="shared" si="42"/>
        <v>飲食店営業</v>
      </c>
      <c r="E1093" s="2" t="str">
        <f t="shared" si="43"/>
        <v>R02.10.30</v>
      </c>
    </row>
    <row r="1094" spans="1:5" x14ac:dyDescent="0.45">
      <c r="A1094" s="2" t="s">
        <v>2995</v>
      </c>
      <c r="B1094" s="2" t="s">
        <v>13045</v>
      </c>
      <c r="C1094" s="2" t="s">
        <v>24634</v>
      </c>
      <c r="D1094" s="2" t="str">
        <f t="shared" si="42"/>
        <v>飲食店営業</v>
      </c>
      <c r="E1094" s="2" t="str">
        <f t="shared" si="43"/>
        <v>R02.10.30</v>
      </c>
    </row>
    <row r="1095" spans="1:5" x14ac:dyDescent="0.45">
      <c r="A1095" s="2" t="s">
        <v>2155</v>
      </c>
      <c r="B1095" s="2" t="s">
        <v>12615</v>
      </c>
      <c r="C1095" s="2" t="s">
        <v>24251</v>
      </c>
      <c r="D1095" s="2" t="str">
        <f>"乳類販売業"</f>
        <v>乳類販売業</v>
      </c>
      <c r="E1095" s="2" t="str">
        <f t="shared" si="43"/>
        <v>R02.10.30</v>
      </c>
    </row>
    <row r="1096" spans="1:5" x14ac:dyDescent="0.45">
      <c r="A1096" s="2" t="s">
        <v>2091</v>
      </c>
      <c r="B1096" s="2" t="s">
        <v>13049</v>
      </c>
      <c r="C1096" s="2" t="s">
        <v>23554</v>
      </c>
      <c r="D1096" s="2" t="str">
        <f>"食品販売業"</f>
        <v>食品販売業</v>
      </c>
      <c r="E1096" s="2" t="str">
        <f t="shared" si="43"/>
        <v>R02.10.30</v>
      </c>
    </row>
    <row r="1097" spans="1:5" x14ac:dyDescent="0.45">
      <c r="A1097" s="2" t="s">
        <v>2997</v>
      </c>
      <c r="B1097" s="2" t="s">
        <v>13050</v>
      </c>
      <c r="C1097" s="2" t="s">
        <v>24638</v>
      </c>
      <c r="D1097" s="2" t="str">
        <f>"食品製造業"</f>
        <v>食品製造業</v>
      </c>
      <c r="E1097" s="2" t="str">
        <f t="shared" si="43"/>
        <v>R02.10.30</v>
      </c>
    </row>
    <row r="1098" spans="1:5" x14ac:dyDescent="0.45">
      <c r="A1098" s="2" t="s">
        <v>3010</v>
      </c>
      <c r="B1098" s="2" t="s">
        <v>13062</v>
      </c>
      <c r="C1098" s="2" t="s">
        <v>24650</v>
      </c>
      <c r="D1098" s="2" t="str">
        <f>"飲食店営業"</f>
        <v>飲食店営業</v>
      </c>
      <c r="E1098" s="2" t="str">
        <f>"R02.11.11"</f>
        <v>R02.11.11</v>
      </c>
    </row>
    <row r="1099" spans="1:5" x14ac:dyDescent="0.45">
      <c r="A1099" s="2" t="s">
        <v>3011</v>
      </c>
      <c r="B1099" s="2" t="s">
        <v>13064</v>
      </c>
      <c r="C1099" s="2" t="s">
        <v>24652</v>
      </c>
      <c r="D1099" s="2" t="str">
        <f>"喫茶店営業"</f>
        <v>喫茶店営業</v>
      </c>
      <c r="E1099" s="2" t="str">
        <f>"R02.11.17"</f>
        <v>R02.11.17</v>
      </c>
    </row>
    <row r="1100" spans="1:5" x14ac:dyDescent="0.45">
      <c r="A1100" s="2" t="s">
        <v>2217</v>
      </c>
      <c r="B1100" s="2" t="s">
        <v>13073</v>
      </c>
      <c r="C1100" s="2" t="s">
        <v>24660</v>
      </c>
      <c r="D1100" s="2" t="str">
        <f>"飲食店営業"</f>
        <v>飲食店営業</v>
      </c>
      <c r="E1100" s="2" t="str">
        <f>"R02.11.30"</f>
        <v>R02.11.30</v>
      </c>
    </row>
    <row r="1101" spans="1:5" x14ac:dyDescent="0.45">
      <c r="A1101" s="2" t="s">
        <v>2217</v>
      </c>
      <c r="B1101" s="2" t="s">
        <v>13073</v>
      </c>
      <c r="C1101" s="2" t="s">
        <v>24660</v>
      </c>
      <c r="D1101" s="2" t="str">
        <f>"食品製造業"</f>
        <v>食品製造業</v>
      </c>
      <c r="E1101" s="2" t="str">
        <f>"R02.11.30"</f>
        <v>R02.11.30</v>
      </c>
    </row>
    <row r="1102" spans="1:5" x14ac:dyDescent="0.45">
      <c r="A1102" s="2" t="s">
        <v>3018</v>
      </c>
      <c r="B1102" s="2" t="s">
        <v>13076</v>
      </c>
      <c r="C1102" s="2" t="s">
        <v>24662</v>
      </c>
      <c r="D1102" s="2" t="str">
        <f>"食品販売業"</f>
        <v>食品販売業</v>
      </c>
      <c r="E1102" s="2" t="str">
        <f>"R02.11.30"</f>
        <v>R02.11.30</v>
      </c>
    </row>
    <row r="1103" spans="1:5" x14ac:dyDescent="0.45">
      <c r="A1103" s="2" t="s">
        <v>3018</v>
      </c>
      <c r="B1103" s="2" t="s">
        <v>13076</v>
      </c>
      <c r="C1103" s="2" t="s">
        <v>24662</v>
      </c>
      <c r="D1103" s="2" t="str">
        <f>"乳類販売業"</f>
        <v>乳類販売業</v>
      </c>
      <c r="E1103" s="2" t="str">
        <f>"R02.11.30"</f>
        <v>R02.11.30</v>
      </c>
    </row>
    <row r="1104" spans="1:5" x14ac:dyDescent="0.45">
      <c r="A1104" s="2" t="s">
        <v>165</v>
      </c>
      <c r="B1104" s="2" t="s">
        <v>13077</v>
      </c>
      <c r="C1104" s="2" t="s">
        <v>24663</v>
      </c>
      <c r="D1104" s="2" t="str">
        <f>"喫茶店営業"</f>
        <v>喫茶店営業</v>
      </c>
      <c r="E1104" s="2" t="str">
        <f>"R02.11.30"</f>
        <v>R02.11.30</v>
      </c>
    </row>
    <row r="1105" spans="1:5" x14ac:dyDescent="0.45">
      <c r="A1105" s="2" t="s">
        <v>2860</v>
      </c>
      <c r="B1105" s="2" t="s">
        <v>13080</v>
      </c>
      <c r="C1105" s="2" t="s">
        <v>23536</v>
      </c>
      <c r="D1105" s="2" t="str">
        <f>"みそ製造業"</f>
        <v>みそ製造業</v>
      </c>
      <c r="E1105" s="2" t="str">
        <f>"R02.12.16"</f>
        <v>R02.12.16</v>
      </c>
    </row>
    <row r="1106" spans="1:5" x14ac:dyDescent="0.45">
      <c r="A1106" s="2" t="s">
        <v>1929</v>
      </c>
      <c r="B1106" s="2" t="s">
        <v>13105</v>
      </c>
      <c r="C1106" s="2" t="s">
        <v>24291</v>
      </c>
      <c r="D1106" s="2" t="str">
        <f>"食品販売業"</f>
        <v>食品販売業</v>
      </c>
      <c r="E1106" s="2" t="str">
        <f>"R03.02.01"</f>
        <v>R03.02.01</v>
      </c>
    </row>
    <row r="1107" spans="1:5" x14ac:dyDescent="0.45">
      <c r="A1107" s="2" t="s">
        <v>3037</v>
      </c>
      <c r="B1107" s="2" t="s">
        <v>13107</v>
      </c>
      <c r="C1107" s="2" t="s">
        <v>24692</v>
      </c>
      <c r="D1107" s="2" t="str">
        <f>"飲食店営業"</f>
        <v>飲食店営業</v>
      </c>
      <c r="E1107" s="2" t="str">
        <f>"R03.02.01"</f>
        <v>R03.02.01</v>
      </c>
    </row>
    <row r="1108" spans="1:5" x14ac:dyDescent="0.45">
      <c r="A1108" s="2" t="s">
        <v>3039</v>
      </c>
      <c r="B1108" s="2" t="s">
        <v>13108</v>
      </c>
      <c r="C1108" s="2" t="s">
        <v>24693</v>
      </c>
      <c r="D1108" s="2" t="str">
        <f>"食品製造業"</f>
        <v>食品製造業</v>
      </c>
      <c r="E1108" s="2" t="str">
        <f>"R03.02.01"</f>
        <v>R03.02.01</v>
      </c>
    </row>
    <row r="1109" spans="1:5" x14ac:dyDescent="0.45">
      <c r="A1109" s="2" t="s">
        <v>1929</v>
      </c>
      <c r="B1109" s="2" t="s">
        <v>12659</v>
      </c>
      <c r="C1109" s="2" t="s">
        <v>24291</v>
      </c>
      <c r="D1109" s="2" t="str">
        <f>"乳類販売業"</f>
        <v>乳類販売業</v>
      </c>
      <c r="E1109" s="2" t="str">
        <f>"R03.02.02"</f>
        <v>R03.02.02</v>
      </c>
    </row>
    <row r="1110" spans="1:5" x14ac:dyDescent="0.45">
      <c r="A1110" s="2" t="s">
        <v>1929</v>
      </c>
      <c r="B1110" s="2" t="s">
        <v>12659</v>
      </c>
      <c r="C1110" s="2" t="s">
        <v>24291</v>
      </c>
      <c r="D1110" s="2" t="str">
        <f>"食肉販売業"</f>
        <v>食肉販売業</v>
      </c>
      <c r="E1110" s="2" t="str">
        <f>"R03.02.02"</f>
        <v>R03.02.02</v>
      </c>
    </row>
    <row r="1111" spans="1:5" x14ac:dyDescent="0.45">
      <c r="A1111" s="2" t="s">
        <v>1929</v>
      </c>
      <c r="B1111" s="2" t="s">
        <v>13110</v>
      </c>
      <c r="C1111" s="2" t="s">
        <v>24291</v>
      </c>
      <c r="D1111" s="2" t="str">
        <f>"食肉販売業"</f>
        <v>食肉販売業</v>
      </c>
      <c r="E1111" s="2" t="str">
        <f>"R03.02.02"</f>
        <v>R03.02.02</v>
      </c>
    </row>
    <row r="1112" spans="1:5" x14ac:dyDescent="0.45">
      <c r="A1112" s="2" t="s">
        <v>1929</v>
      </c>
      <c r="B1112" s="2" t="s">
        <v>12659</v>
      </c>
      <c r="C1112" s="2" t="s">
        <v>24291</v>
      </c>
      <c r="D1112" s="2" t="str">
        <f>"魚介類販売業"</f>
        <v>魚介類販売業</v>
      </c>
      <c r="E1112" s="2" t="str">
        <f>"R03.02.02"</f>
        <v>R03.02.02</v>
      </c>
    </row>
    <row r="1113" spans="1:5" x14ac:dyDescent="0.45">
      <c r="A1113" s="2" t="s">
        <v>1929</v>
      </c>
      <c r="B1113" s="2" t="s">
        <v>13110</v>
      </c>
      <c r="C1113" s="2" t="s">
        <v>24291</v>
      </c>
      <c r="D1113" s="2" t="str">
        <f>"魚介類販売業"</f>
        <v>魚介類販売業</v>
      </c>
      <c r="E1113" s="2" t="str">
        <f>"R03.02.02"</f>
        <v>R03.02.02</v>
      </c>
    </row>
    <row r="1114" spans="1:5" x14ac:dyDescent="0.45">
      <c r="A1114" s="2" t="s">
        <v>3047</v>
      </c>
      <c r="B1114" s="2" t="s">
        <v>13121</v>
      </c>
      <c r="C1114" s="2" t="s">
        <v>24704</v>
      </c>
      <c r="D1114" s="2" t="str">
        <f>"そうざい製造業"</f>
        <v>そうざい製造業</v>
      </c>
      <c r="E1114" s="2" t="str">
        <f>"R03.02.08"</f>
        <v>R03.02.08</v>
      </c>
    </row>
    <row r="1115" spans="1:5" x14ac:dyDescent="0.45">
      <c r="A1115" s="2" t="s">
        <v>2538</v>
      </c>
      <c r="B1115" s="2" t="s">
        <v>12432</v>
      </c>
      <c r="C1115" s="2" t="s">
        <v>24071</v>
      </c>
      <c r="D1115" s="2" t="str">
        <f>"菓子製造業"</f>
        <v>菓子製造業</v>
      </c>
      <c r="E1115" s="2" t="str">
        <f>"R03.02.17"</f>
        <v>R03.02.17</v>
      </c>
    </row>
    <row r="1116" spans="1:5" x14ac:dyDescent="0.45">
      <c r="A1116" s="2" t="s">
        <v>2538</v>
      </c>
      <c r="B1116" s="2" t="s">
        <v>12432</v>
      </c>
      <c r="C1116" s="2" t="s">
        <v>24071</v>
      </c>
      <c r="D1116" s="2" t="str">
        <f>"豆腐製造業"</f>
        <v>豆腐製造業</v>
      </c>
      <c r="E1116" s="2" t="str">
        <f>"R03.02.17"</f>
        <v>R03.02.17</v>
      </c>
    </row>
    <row r="1117" spans="1:5" x14ac:dyDescent="0.45">
      <c r="A1117" s="2" t="s">
        <v>2203</v>
      </c>
      <c r="B1117" s="2" t="s">
        <v>13138</v>
      </c>
      <c r="C1117" s="2" t="s">
        <v>24720</v>
      </c>
      <c r="D1117" s="2" t="str">
        <f>"飲食店営業"</f>
        <v>飲食店営業</v>
      </c>
      <c r="E1117" s="2" t="str">
        <f>"R03.02.25"</f>
        <v>R03.02.25</v>
      </c>
    </row>
    <row r="1118" spans="1:5" x14ac:dyDescent="0.45">
      <c r="A1118" s="2" t="s">
        <v>3061</v>
      </c>
      <c r="B1118" s="2" t="s">
        <v>13139</v>
      </c>
      <c r="C1118" s="2" t="s">
        <v>24721</v>
      </c>
      <c r="D1118" s="2" t="str">
        <f>"食品製造業"</f>
        <v>食品製造業</v>
      </c>
      <c r="E1118" s="2" t="str">
        <f>"R03.02.25"</f>
        <v>R03.02.25</v>
      </c>
    </row>
    <row r="1119" spans="1:5" x14ac:dyDescent="0.45">
      <c r="A1119" s="2" t="s">
        <v>3062</v>
      </c>
      <c r="B1119" s="2" t="s">
        <v>13140</v>
      </c>
      <c r="C1119" s="2" t="s">
        <v>24722</v>
      </c>
      <c r="D1119" s="2" t="str">
        <f>"食品製造業"</f>
        <v>食品製造業</v>
      </c>
      <c r="E1119" s="2" t="str">
        <f>"R03.02.25"</f>
        <v>R03.02.25</v>
      </c>
    </row>
    <row r="1120" spans="1:5" x14ac:dyDescent="0.45">
      <c r="A1120" s="2" t="s">
        <v>3063</v>
      </c>
      <c r="B1120" s="2" t="s">
        <v>11649</v>
      </c>
      <c r="C1120" s="2" t="s">
        <v>24723</v>
      </c>
      <c r="D1120" s="2" t="str">
        <f>"食品製造業"</f>
        <v>食品製造業</v>
      </c>
      <c r="E1120" s="2" t="str">
        <f>"R03.02.25"</f>
        <v>R03.02.25</v>
      </c>
    </row>
    <row r="1121" spans="1:5" x14ac:dyDescent="0.45">
      <c r="A1121" s="2" t="s">
        <v>2093</v>
      </c>
      <c r="B1121" s="2" t="s">
        <v>12284</v>
      </c>
      <c r="C1121" s="2" t="s">
        <v>23936</v>
      </c>
      <c r="D1121" s="2" t="str">
        <f>"食品販売業"</f>
        <v>食品販売業</v>
      </c>
      <c r="E1121" s="2" t="str">
        <f>"R03.02.26"</f>
        <v>R03.02.26</v>
      </c>
    </row>
    <row r="1122" spans="1:5" x14ac:dyDescent="0.45">
      <c r="A1122" s="2" t="s">
        <v>2093</v>
      </c>
      <c r="B1122" s="2" t="s">
        <v>12676</v>
      </c>
      <c r="C1122" s="2" t="s">
        <v>23936</v>
      </c>
      <c r="D1122" s="2" t="str">
        <f>"食品販売業"</f>
        <v>食品販売業</v>
      </c>
      <c r="E1122" s="2" t="str">
        <f>"R03.02.26"</f>
        <v>R03.02.26</v>
      </c>
    </row>
    <row r="1123" spans="1:5" x14ac:dyDescent="0.45">
      <c r="A1123" s="2" t="s">
        <v>3076</v>
      </c>
      <c r="B1123" s="2" t="s">
        <v>12674</v>
      </c>
      <c r="C1123" s="2" t="s">
        <v>24308</v>
      </c>
      <c r="D1123" s="2" t="str">
        <f>"そうざい製造業"</f>
        <v>そうざい製造業</v>
      </c>
      <c r="E1123" s="2" t="str">
        <f>"R03.03.31"</f>
        <v>R03.03.31</v>
      </c>
    </row>
    <row r="1124" spans="1:5" x14ac:dyDescent="0.45">
      <c r="A1124" s="2" t="s">
        <v>3077</v>
      </c>
      <c r="B1124" s="2" t="s">
        <v>13160</v>
      </c>
      <c r="C1124" s="2" t="s">
        <v>24749</v>
      </c>
      <c r="D1124" s="2" t="str">
        <f>"菓子製造業"</f>
        <v>菓子製造業</v>
      </c>
      <c r="E1124" s="2" t="str">
        <f>"R03.03.31"</f>
        <v>R03.03.31</v>
      </c>
    </row>
    <row r="1125" spans="1:5" x14ac:dyDescent="0.45">
      <c r="A1125" s="2" t="s">
        <v>2534</v>
      </c>
      <c r="B1125" s="2" t="s">
        <v>13164</v>
      </c>
      <c r="C1125" s="2" t="s">
        <v>24754</v>
      </c>
      <c r="D1125" s="2" t="str">
        <f>"そうざい製造業"</f>
        <v>そうざい製造業</v>
      </c>
      <c r="E1125" s="2" t="str">
        <f>"R03.04.12"</f>
        <v>R03.04.12</v>
      </c>
    </row>
    <row r="1126" spans="1:5" x14ac:dyDescent="0.45">
      <c r="A1126" s="2" t="s">
        <v>3086</v>
      </c>
      <c r="B1126" s="2" t="s">
        <v>13173</v>
      </c>
      <c r="C1126" s="2" t="s">
        <v>24464</v>
      </c>
      <c r="D1126" s="2" t="str">
        <f>"喫茶店営業"</f>
        <v>喫茶店営業</v>
      </c>
      <c r="E1126" s="2" t="str">
        <f>"R03.05.17"</f>
        <v>R03.05.17</v>
      </c>
    </row>
    <row r="1127" spans="1:5" x14ac:dyDescent="0.45">
      <c r="A1127" s="2" t="s">
        <v>3088</v>
      </c>
      <c r="B1127" s="2" t="s">
        <v>13176</v>
      </c>
      <c r="C1127" s="2" t="s">
        <v>24762</v>
      </c>
      <c r="D1127" s="2" t="str">
        <f>"食品製造業"</f>
        <v>食品製造業</v>
      </c>
      <c r="E1127" s="2" t="str">
        <f>"R03.05.19"</f>
        <v>R03.05.19</v>
      </c>
    </row>
    <row r="1128" spans="1:5" x14ac:dyDescent="0.45">
      <c r="A1128" s="2" t="s">
        <v>1863</v>
      </c>
      <c r="B1128" s="2" t="s">
        <v>13185</v>
      </c>
      <c r="C1128" s="2" t="s">
        <v>24770</v>
      </c>
      <c r="D1128" s="2" t="str">
        <f t="shared" ref="D1128:D1134" si="44">"飲食店営業"</f>
        <v>飲食店営業</v>
      </c>
      <c r="E1128" s="2" t="str">
        <f>"R03.05.26"</f>
        <v>R03.05.26</v>
      </c>
    </row>
    <row r="1129" spans="1:5" x14ac:dyDescent="0.45">
      <c r="A1129" s="2" t="s">
        <v>1863</v>
      </c>
      <c r="B1129" s="2" t="s">
        <v>13186</v>
      </c>
      <c r="C1129" s="2" t="s">
        <v>24771</v>
      </c>
      <c r="D1129" s="2" t="str">
        <f t="shared" si="44"/>
        <v>飲食店営業</v>
      </c>
      <c r="E1129" s="2" t="str">
        <f>"R03.05.26"</f>
        <v>R03.05.26</v>
      </c>
    </row>
    <row r="1130" spans="1:5" x14ac:dyDescent="0.45">
      <c r="A1130" s="2" t="s">
        <v>2079</v>
      </c>
      <c r="B1130" s="2" t="s">
        <v>13187</v>
      </c>
      <c r="C1130" s="2" t="s">
        <v>24772</v>
      </c>
      <c r="D1130" s="2" t="str">
        <f t="shared" si="44"/>
        <v>飲食店営業</v>
      </c>
      <c r="E1130" s="2" t="str">
        <f>"R03.05.27"</f>
        <v>R03.05.27</v>
      </c>
    </row>
    <row r="1131" spans="1:5" x14ac:dyDescent="0.45">
      <c r="A1131" s="2" t="s">
        <v>3107</v>
      </c>
      <c r="B1131" s="2" t="s">
        <v>13219</v>
      </c>
      <c r="C1131" s="2" t="s">
        <v>24794</v>
      </c>
      <c r="D1131" s="2" t="str">
        <f t="shared" si="44"/>
        <v>飲食店営業</v>
      </c>
      <c r="E1131" s="2" t="str">
        <f>"R02.06.09"</f>
        <v>R02.06.09</v>
      </c>
    </row>
    <row r="1132" spans="1:5" x14ac:dyDescent="0.45">
      <c r="A1132" s="2" t="s">
        <v>3116</v>
      </c>
      <c r="B1132" s="2" t="s">
        <v>13235</v>
      </c>
      <c r="C1132" s="2" t="s">
        <v>24810</v>
      </c>
      <c r="D1132" s="2" t="str">
        <f t="shared" si="44"/>
        <v>飲食店営業</v>
      </c>
      <c r="E1132" s="2" t="str">
        <f>"R02.02.28"</f>
        <v>R02.02.28</v>
      </c>
    </row>
    <row r="1133" spans="1:5" x14ac:dyDescent="0.45">
      <c r="A1133" s="2" t="s">
        <v>1921</v>
      </c>
      <c r="B1133" s="2" t="s">
        <v>11714</v>
      </c>
      <c r="C1133" s="2" t="s">
        <v>23357</v>
      </c>
      <c r="D1133" s="2" t="str">
        <f t="shared" si="44"/>
        <v>飲食店営業</v>
      </c>
      <c r="E1133" s="2" t="str">
        <f>"H28.12.14"</f>
        <v>H28.12.14</v>
      </c>
    </row>
    <row r="1134" spans="1:5" x14ac:dyDescent="0.45">
      <c r="A1134" s="2" t="s">
        <v>1922</v>
      </c>
      <c r="B1134" s="2" t="s">
        <v>11715</v>
      </c>
      <c r="C1134" s="2" t="s">
        <v>23358</v>
      </c>
      <c r="D1134" s="2" t="str">
        <f t="shared" si="44"/>
        <v>飲食店営業</v>
      </c>
      <c r="E1134" s="2" t="str">
        <f>"H28.12.16"</f>
        <v>H28.12.16</v>
      </c>
    </row>
    <row r="1135" spans="1:5" x14ac:dyDescent="0.45">
      <c r="A1135" s="2" t="s">
        <v>1922</v>
      </c>
      <c r="B1135" s="2" t="s">
        <v>11715</v>
      </c>
      <c r="C1135" s="2" t="s">
        <v>23358</v>
      </c>
      <c r="D1135" s="2" t="str">
        <f>"菓子製造業"</f>
        <v>菓子製造業</v>
      </c>
      <c r="E1135" s="2" t="str">
        <f>"H28.12.16"</f>
        <v>H28.12.16</v>
      </c>
    </row>
    <row r="1136" spans="1:5" x14ac:dyDescent="0.45">
      <c r="A1136" s="2" t="s">
        <v>1936</v>
      </c>
      <c r="B1136" s="2" t="s">
        <v>11731</v>
      </c>
      <c r="C1136" s="2" t="s">
        <v>23375</v>
      </c>
      <c r="D1136" s="2" t="str">
        <f>"飲食店営業"</f>
        <v>飲食店営業</v>
      </c>
      <c r="E1136" s="2" t="str">
        <f>"H29.02.17"</f>
        <v>H29.02.17</v>
      </c>
    </row>
    <row r="1137" spans="1:5" x14ac:dyDescent="0.45">
      <c r="A1137" s="2" t="s">
        <v>1943</v>
      </c>
      <c r="B1137" s="2" t="s">
        <v>11739</v>
      </c>
      <c r="C1137" s="2" t="s">
        <v>23383</v>
      </c>
      <c r="D1137" s="2" t="str">
        <f>"菓子製造業"</f>
        <v>菓子製造業</v>
      </c>
      <c r="E1137" s="2" t="str">
        <f>"H29.02.23"</f>
        <v>H29.02.23</v>
      </c>
    </row>
    <row r="1138" spans="1:5" x14ac:dyDescent="0.45">
      <c r="A1138" s="2" t="s">
        <v>1953</v>
      </c>
      <c r="B1138" s="2" t="s">
        <v>11748</v>
      </c>
      <c r="C1138" s="2" t="s">
        <v>23393</v>
      </c>
      <c r="D1138" s="2" t="str">
        <f>"飲食店営業"</f>
        <v>飲食店営業</v>
      </c>
      <c r="E1138" s="2" t="str">
        <f>"H29.02.27"</f>
        <v>H29.02.27</v>
      </c>
    </row>
    <row r="1139" spans="1:5" x14ac:dyDescent="0.45">
      <c r="A1139" s="2" t="s">
        <v>1959</v>
      </c>
      <c r="B1139" s="2" t="s">
        <v>11755</v>
      </c>
      <c r="C1139" s="2" t="s">
        <v>23400</v>
      </c>
      <c r="D1139" s="2" t="str">
        <f>"菓子製造業"</f>
        <v>菓子製造業</v>
      </c>
      <c r="E1139" s="2" t="str">
        <f>"H29.03.06"</f>
        <v>H29.03.06</v>
      </c>
    </row>
    <row r="1140" spans="1:5" x14ac:dyDescent="0.45">
      <c r="A1140" s="2" t="s">
        <v>1961</v>
      </c>
      <c r="B1140" s="2" t="s">
        <v>11757</v>
      </c>
      <c r="C1140" s="2" t="s">
        <v>23402</v>
      </c>
      <c r="D1140" s="2" t="str">
        <f>"喫茶店営業"</f>
        <v>喫茶店営業</v>
      </c>
      <c r="E1140" s="2" t="str">
        <f>"H29.03.08"</f>
        <v>H29.03.08</v>
      </c>
    </row>
    <row r="1141" spans="1:5" x14ac:dyDescent="0.45">
      <c r="A1141" s="2" t="s">
        <v>1962</v>
      </c>
      <c r="B1141" s="2" t="s">
        <v>11758</v>
      </c>
      <c r="C1141" s="2" t="s">
        <v>23403</v>
      </c>
      <c r="D1141" s="2" t="str">
        <f>"めん類製造業"</f>
        <v>めん類製造業</v>
      </c>
      <c r="E1141" s="2" t="str">
        <f>"H29.03.08"</f>
        <v>H29.03.08</v>
      </c>
    </row>
    <row r="1142" spans="1:5" x14ac:dyDescent="0.45">
      <c r="A1142" s="2" t="s">
        <v>1965</v>
      </c>
      <c r="B1142" s="2" t="s">
        <v>11761</v>
      </c>
      <c r="C1142" s="2" t="s">
        <v>23407</v>
      </c>
      <c r="D1142" s="2" t="str">
        <f>"飲食店営業"</f>
        <v>飲食店営業</v>
      </c>
      <c r="E1142" s="2" t="str">
        <f>"H29.03.28"</f>
        <v>H29.03.28</v>
      </c>
    </row>
    <row r="1143" spans="1:5" x14ac:dyDescent="0.45">
      <c r="A1143" s="2" t="s">
        <v>1965</v>
      </c>
      <c r="B1143" s="2" t="s">
        <v>11761</v>
      </c>
      <c r="C1143" s="2" t="s">
        <v>23407</v>
      </c>
      <c r="D1143" s="2" t="str">
        <f>"そうざい製造業"</f>
        <v>そうざい製造業</v>
      </c>
      <c r="E1143" s="2" t="str">
        <f>"H29.03.28"</f>
        <v>H29.03.28</v>
      </c>
    </row>
    <row r="1144" spans="1:5" x14ac:dyDescent="0.45">
      <c r="A1144" s="2" t="s">
        <v>1999</v>
      </c>
      <c r="B1144" s="2" t="s">
        <v>11796</v>
      </c>
      <c r="C1144" s="2" t="s">
        <v>23445</v>
      </c>
      <c r="D1144" s="2" t="str">
        <f>"飲食店営業"</f>
        <v>飲食店営業</v>
      </c>
      <c r="E1144" s="2" t="str">
        <f t="shared" ref="E1144:E1155" si="45">"H29.05.31"</f>
        <v>H29.05.31</v>
      </c>
    </row>
    <row r="1145" spans="1:5" x14ac:dyDescent="0.45">
      <c r="A1145" s="2" t="s">
        <v>2001</v>
      </c>
      <c r="B1145" s="2" t="s">
        <v>11801</v>
      </c>
      <c r="C1145" s="2" t="s">
        <v>23450</v>
      </c>
      <c r="D1145" s="2" t="str">
        <f>"乳類販売業"</f>
        <v>乳類販売業</v>
      </c>
      <c r="E1145" s="2" t="str">
        <f t="shared" si="45"/>
        <v>H29.05.31</v>
      </c>
    </row>
    <row r="1146" spans="1:5" x14ac:dyDescent="0.45">
      <c r="A1146" s="2" t="s">
        <v>2002</v>
      </c>
      <c r="B1146" s="2" t="s">
        <v>11803</v>
      </c>
      <c r="C1146" s="2" t="s">
        <v>23451</v>
      </c>
      <c r="D1146" s="2" t="str">
        <f>"そうざい製造業"</f>
        <v>そうざい製造業</v>
      </c>
      <c r="E1146" s="2" t="str">
        <f t="shared" si="45"/>
        <v>H29.05.31</v>
      </c>
    </row>
    <row r="1147" spans="1:5" x14ac:dyDescent="0.45">
      <c r="A1147" s="2" t="s">
        <v>17</v>
      </c>
      <c r="B1147" s="2" t="s">
        <v>11804</v>
      </c>
      <c r="C1147" s="2" t="s">
        <v>23452</v>
      </c>
      <c r="D1147" s="2" t="str">
        <f>"そうざい製造業"</f>
        <v>そうざい製造業</v>
      </c>
      <c r="E1147" s="2" t="str">
        <f t="shared" si="45"/>
        <v>H29.05.31</v>
      </c>
    </row>
    <row r="1148" spans="1:5" x14ac:dyDescent="0.45">
      <c r="A1148" s="2" t="s">
        <v>2002</v>
      </c>
      <c r="B1148" s="2" t="s">
        <v>11803</v>
      </c>
      <c r="C1148" s="2" t="s">
        <v>23451</v>
      </c>
      <c r="D1148" s="2" t="str">
        <f>"菓子製造業"</f>
        <v>菓子製造業</v>
      </c>
      <c r="E1148" s="2" t="str">
        <f t="shared" si="45"/>
        <v>H29.05.31</v>
      </c>
    </row>
    <row r="1149" spans="1:5" x14ac:dyDescent="0.45">
      <c r="A1149" s="2" t="s">
        <v>2009</v>
      </c>
      <c r="B1149" s="2" t="s">
        <v>11811</v>
      </c>
      <c r="C1149" s="2" t="s">
        <v>23460</v>
      </c>
      <c r="D1149" s="2" t="str">
        <f>"飲食店営業"</f>
        <v>飲食店営業</v>
      </c>
      <c r="E1149" s="2" t="str">
        <f t="shared" si="45"/>
        <v>H29.05.31</v>
      </c>
    </row>
    <row r="1150" spans="1:5" x14ac:dyDescent="0.45">
      <c r="A1150" s="2" t="s">
        <v>2010</v>
      </c>
      <c r="B1150" s="2" t="s">
        <v>11812</v>
      </c>
      <c r="C1150" s="2" t="s">
        <v>23462</v>
      </c>
      <c r="D1150" s="2" t="str">
        <f>"飲食店営業"</f>
        <v>飲食店営業</v>
      </c>
      <c r="E1150" s="2" t="str">
        <f t="shared" si="45"/>
        <v>H29.05.31</v>
      </c>
    </row>
    <row r="1151" spans="1:5" x14ac:dyDescent="0.45">
      <c r="A1151" s="2" t="s">
        <v>2009</v>
      </c>
      <c r="B1151" s="2" t="s">
        <v>11811</v>
      </c>
      <c r="C1151" s="2" t="s">
        <v>23460</v>
      </c>
      <c r="D1151" s="2" t="str">
        <f>"アイスクリーム類製造業"</f>
        <v>アイスクリーム類製造業</v>
      </c>
      <c r="E1151" s="2" t="str">
        <f t="shared" si="45"/>
        <v>H29.05.31</v>
      </c>
    </row>
    <row r="1152" spans="1:5" x14ac:dyDescent="0.45">
      <c r="A1152" s="2" t="s">
        <v>2002</v>
      </c>
      <c r="B1152" s="2" t="s">
        <v>11803</v>
      </c>
      <c r="C1152" s="2" t="s">
        <v>23451</v>
      </c>
      <c r="D1152" s="2" t="str">
        <f>"みそ製造業"</f>
        <v>みそ製造業</v>
      </c>
      <c r="E1152" s="2" t="str">
        <f t="shared" si="45"/>
        <v>H29.05.31</v>
      </c>
    </row>
    <row r="1153" spans="1:5" x14ac:dyDescent="0.45">
      <c r="A1153" s="2" t="s">
        <v>2002</v>
      </c>
      <c r="B1153" s="2" t="s">
        <v>11803</v>
      </c>
      <c r="C1153" s="2" t="s">
        <v>23451</v>
      </c>
      <c r="D1153" s="2" t="str">
        <f>"缶詰又は瓶詰食品製造業"</f>
        <v>缶詰又は瓶詰食品製造業</v>
      </c>
      <c r="E1153" s="2" t="str">
        <f t="shared" si="45"/>
        <v>H29.05.31</v>
      </c>
    </row>
    <row r="1154" spans="1:5" x14ac:dyDescent="0.45">
      <c r="A1154" s="2" t="s">
        <v>2014</v>
      </c>
      <c r="B1154" s="2" t="s">
        <v>11817</v>
      </c>
      <c r="C1154" s="2" t="s">
        <v>23467</v>
      </c>
      <c r="D1154" s="2" t="str">
        <f>"飲食店営業"</f>
        <v>飲食店営業</v>
      </c>
      <c r="E1154" s="2" t="str">
        <f t="shared" si="45"/>
        <v>H29.05.31</v>
      </c>
    </row>
    <row r="1155" spans="1:5" x14ac:dyDescent="0.45">
      <c r="A1155" s="2" t="s">
        <v>2002</v>
      </c>
      <c r="B1155" s="2" t="s">
        <v>11803</v>
      </c>
      <c r="C1155" s="2" t="s">
        <v>23469</v>
      </c>
      <c r="D1155" s="2" t="str">
        <f>"飲食店営業"</f>
        <v>飲食店営業</v>
      </c>
      <c r="E1155" s="2" t="str">
        <f t="shared" si="45"/>
        <v>H29.05.31</v>
      </c>
    </row>
    <row r="1156" spans="1:5" x14ac:dyDescent="0.45">
      <c r="A1156" s="2" t="s">
        <v>2017</v>
      </c>
      <c r="B1156" s="2" t="s">
        <v>11820</v>
      </c>
      <c r="C1156" s="2" t="s">
        <v>23471</v>
      </c>
      <c r="D1156" s="2" t="str">
        <f>"飲食店営業"</f>
        <v>飲食店営業</v>
      </c>
      <c r="E1156" s="2" t="str">
        <f>"H29.06.21"</f>
        <v>H29.06.21</v>
      </c>
    </row>
    <row r="1157" spans="1:5" x14ac:dyDescent="0.45">
      <c r="A1157" s="2" t="s">
        <v>2018</v>
      </c>
      <c r="B1157" s="2" t="s">
        <v>11821</v>
      </c>
      <c r="C1157" s="2" t="s">
        <v>23472</v>
      </c>
      <c r="D1157" s="2" t="str">
        <f>"飲食店営業"</f>
        <v>飲食店営業</v>
      </c>
      <c r="E1157" s="2" t="str">
        <f>"H29.06.28"</f>
        <v>H29.06.28</v>
      </c>
    </row>
    <row r="1158" spans="1:5" x14ac:dyDescent="0.45">
      <c r="A1158" s="2" t="s">
        <v>2019</v>
      </c>
      <c r="B1158" s="2" t="s">
        <v>11822</v>
      </c>
      <c r="C1158" s="2" t="s">
        <v>23473</v>
      </c>
      <c r="D1158" s="2" t="str">
        <f>"そうざい製造業"</f>
        <v>そうざい製造業</v>
      </c>
      <c r="E1158" s="2" t="str">
        <f>"H29.07.11"</f>
        <v>H29.07.11</v>
      </c>
    </row>
    <row r="1159" spans="1:5" x14ac:dyDescent="0.45">
      <c r="A1159" s="2" t="s">
        <v>2024</v>
      </c>
      <c r="B1159" s="2" t="s">
        <v>11831</v>
      </c>
      <c r="C1159" s="2" t="s">
        <v>23479</v>
      </c>
      <c r="D1159" s="2" t="str">
        <f>"飲食店営業"</f>
        <v>飲食店営業</v>
      </c>
      <c r="E1159" s="2" t="str">
        <f>"H29.08.07"</f>
        <v>H29.08.07</v>
      </c>
    </row>
    <row r="1160" spans="1:5" x14ac:dyDescent="0.45">
      <c r="A1160" s="2" t="s">
        <v>2027</v>
      </c>
      <c r="B1160" s="2" t="s">
        <v>11833</v>
      </c>
      <c r="C1160" s="2" t="s">
        <v>23483</v>
      </c>
      <c r="D1160" s="2" t="str">
        <f>"菓子製造業"</f>
        <v>菓子製造業</v>
      </c>
      <c r="E1160" s="2" t="str">
        <f>"H29.08.16"</f>
        <v>H29.08.16</v>
      </c>
    </row>
    <row r="1161" spans="1:5" x14ac:dyDescent="0.45">
      <c r="A1161" s="2" t="s">
        <v>2028</v>
      </c>
      <c r="B1161" s="2" t="s">
        <v>11834</v>
      </c>
      <c r="C1161" s="2" t="s">
        <v>23484</v>
      </c>
      <c r="D1161" s="2" t="str">
        <f>"菓子製造業"</f>
        <v>菓子製造業</v>
      </c>
      <c r="E1161" s="2" t="str">
        <f>"H29.08.16"</f>
        <v>H29.08.16</v>
      </c>
    </row>
    <row r="1162" spans="1:5" x14ac:dyDescent="0.45">
      <c r="A1162" s="2" t="s">
        <v>2029</v>
      </c>
      <c r="B1162" s="2" t="s">
        <v>11835</v>
      </c>
      <c r="C1162" s="2" t="s">
        <v>23485</v>
      </c>
      <c r="D1162" s="2" t="str">
        <f>"飲食店営業"</f>
        <v>飲食店営業</v>
      </c>
      <c r="E1162" s="2" t="str">
        <f>"H29.08.24"</f>
        <v>H29.08.24</v>
      </c>
    </row>
    <row r="1163" spans="1:5" x14ac:dyDescent="0.45">
      <c r="A1163" s="2" t="s">
        <v>2029</v>
      </c>
      <c r="B1163" s="2" t="s">
        <v>11835</v>
      </c>
      <c r="C1163" s="2" t="s">
        <v>23485</v>
      </c>
      <c r="D1163" s="2" t="str">
        <f>"そうざい製造業"</f>
        <v>そうざい製造業</v>
      </c>
      <c r="E1163" s="2" t="str">
        <f>"H29.08.24"</f>
        <v>H29.08.24</v>
      </c>
    </row>
    <row r="1164" spans="1:5" x14ac:dyDescent="0.45">
      <c r="A1164" s="2" t="s">
        <v>2032</v>
      </c>
      <c r="B1164" s="2" t="s">
        <v>11838</v>
      </c>
      <c r="C1164" s="2" t="s">
        <v>23488</v>
      </c>
      <c r="D1164" s="2" t="str">
        <f>"飲食店営業"</f>
        <v>飲食店営業</v>
      </c>
      <c r="E1164" s="2" t="str">
        <f>"H29.08.30"</f>
        <v>H29.08.30</v>
      </c>
    </row>
    <row r="1165" spans="1:5" x14ac:dyDescent="0.45">
      <c r="A1165" s="2" t="s">
        <v>2051</v>
      </c>
      <c r="B1165" s="2" t="s">
        <v>11861</v>
      </c>
      <c r="C1165" s="2" t="s">
        <v>23512</v>
      </c>
      <c r="D1165" s="2" t="str">
        <f>"菓子製造業"</f>
        <v>菓子製造業</v>
      </c>
      <c r="E1165" s="2" t="str">
        <f>"H29.08.30"</f>
        <v>H29.08.30</v>
      </c>
    </row>
    <row r="1166" spans="1:5" x14ac:dyDescent="0.45">
      <c r="A1166" s="2" t="s">
        <v>2054</v>
      </c>
      <c r="B1166" s="2" t="s">
        <v>11864</v>
      </c>
      <c r="C1166" s="2" t="s">
        <v>23515</v>
      </c>
      <c r="D1166" s="2" t="str">
        <f>"飲食店営業"</f>
        <v>飲食店営業</v>
      </c>
      <c r="E1166" s="2" t="str">
        <f>"H29.08.30"</f>
        <v>H29.08.30</v>
      </c>
    </row>
    <row r="1167" spans="1:5" x14ac:dyDescent="0.45">
      <c r="A1167" s="2" t="s">
        <v>2068</v>
      </c>
      <c r="B1167" s="2" t="s">
        <v>11879</v>
      </c>
      <c r="C1167" s="2" t="s">
        <v>23529</v>
      </c>
      <c r="D1167" s="2" t="str">
        <f>"飲食店営業"</f>
        <v>飲食店営業</v>
      </c>
      <c r="E1167" s="2" t="str">
        <f>"H29.10.11"</f>
        <v>H29.10.11</v>
      </c>
    </row>
    <row r="1168" spans="1:5" x14ac:dyDescent="0.45">
      <c r="A1168" s="2" t="s">
        <v>2069</v>
      </c>
      <c r="B1168" s="2" t="s">
        <v>11880</v>
      </c>
      <c r="C1168" s="2" t="s">
        <v>23530</v>
      </c>
      <c r="D1168" s="2" t="str">
        <f>"そうざい製造業"</f>
        <v>そうざい製造業</v>
      </c>
      <c r="E1168" s="2" t="str">
        <f>"H29.10.11"</f>
        <v>H29.10.11</v>
      </c>
    </row>
    <row r="1169" spans="1:5" x14ac:dyDescent="0.45">
      <c r="A1169" s="2" t="s">
        <v>2070</v>
      </c>
      <c r="B1169" s="2" t="s">
        <v>11881</v>
      </c>
      <c r="C1169" s="2" t="s">
        <v>23531</v>
      </c>
      <c r="D1169" s="2" t="str">
        <f>"乳類販売業"</f>
        <v>乳類販売業</v>
      </c>
      <c r="E1169" s="2" t="str">
        <f>"H29.10.11"</f>
        <v>H29.10.11</v>
      </c>
    </row>
    <row r="1170" spans="1:5" x14ac:dyDescent="0.45">
      <c r="A1170" s="2" t="s">
        <v>2074</v>
      </c>
      <c r="B1170" s="2" t="s">
        <v>11884</v>
      </c>
      <c r="C1170" s="2" t="s">
        <v>23535</v>
      </c>
      <c r="D1170" s="2" t="str">
        <f>"菓子製造業"</f>
        <v>菓子製造業</v>
      </c>
      <c r="E1170" s="2" t="str">
        <f>"H29.11.07"</f>
        <v>H29.11.07</v>
      </c>
    </row>
    <row r="1171" spans="1:5" x14ac:dyDescent="0.45">
      <c r="A1171" s="2" t="s">
        <v>45</v>
      </c>
      <c r="B1171" s="2" t="s">
        <v>11902</v>
      </c>
      <c r="C1171" s="2" t="s">
        <v>23552</v>
      </c>
      <c r="D1171" s="2" t="str">
        <f>"喫茶店営業"</f>
        <v>喫茶店営業</v>
      </c>
      <c r="E1171" s="2" t="str">
        <f>"H29.11.22"</f>
        <v>H29.11.22</v>
      </c>
    </row>
    <row r="1172" spans="1:5" x14ac:dyDescent="0.45">
      <c r="A1172" s="2" t="s">
        <v>2102</v>
      </c>
      <c r="B1172" s="2" t="s">
        <v>11916</v>
      </c>
      <c r="C1172" s="2" t="s">
        <v>23566</v>
      </c>
      <c r="D1172" s="2" t="str">
        <f>"飲食店営業"</f>
        <v>飲食店営業</v>
      </c>
      <c r="E1172" s="2" t="str">
        <f>"H29.11.30"</f>
        <v>H29.11.30</v>
      </c>
    </row>
    <row r="1173" spans="1:5" x14ac:dyDescent="0.45">
      <c r="A1173" s="2" t="s">
        <v>2102</v>
      </c>
      <c r="B1173" s="2" t="s">
        <v>11916</v>
      </c>
      <c r="C1173" s="2" t="s">
        <v>23566</v>
      </c>
      <c r="D1173" s="2" t="str">
        <f>"菓子製造業"</f>
        <v>菓子製造業</v>
      </c>
      <c r="E1173" s="2" t="str">
        <f>"H29.11.30"</f>
        <v>H29.11.30</v>
      </c>
    </row>
    <row r="1174" spans="1:5" x14ac:dyDescent="0.45">
      <c r="A1174" s="2" t="s">
        <v>2105</v>
      </c>
      <c r="B1174" s="2" t="s">
        <v>11919</v>
      </c>
      <c r="C1174" s="2" t="s">
        <v>23569</v>
      </c>
      <c r="D1174" s="2" t="str">
        <f>"そうざい製造業"</f>
        <v>そうざい製造業</v>
      </c>
      <c r="E1174" s="2" t="str">
        <f>"H29.11.30"</f>
        <v>H29.11.30</v>
      </c>
    </row>
    <row r="1175" spans="1:5" x14ac:dyDescent="0.45">
      <c r="A1175" s="2" t="s">
        <v>2108</v>
      </c>
      <c r="B1175" s="2" t="s">
        <v>11922</v>
      </c>
      <c r="C1175" s="2" t="s">
        <v>23572</v>
      </c>
      <c r="D1175" s="2" t="str">
        <f>"飲食店営業"</f>
        <v>飲食店営業</v>
      </c>
      <c r="E1175" s="2" t="str">
        <f>"H29.11.30"</f>
        <v>H29.11.30</v>
      </c>
    </row>
    <row r="1176" spans="1:5" x14ac:dyDescent="0.45">
      <c r="A1176" s="2" t="s">
        <v>2120</v>
      </c>
      <c r="B1176" s="2" t="s">
        <v>10436</v>
      </c>
      <c r="C1176" s="2" t="s">
        <v>23584</v>
      </c>
      <c r="D1176" s="2" t="str">
        <f>"そうざい製造業"</f>
        <v>そうざい製造業</v>
      </c>
      <c r="E1176" s="2" t="str">
        <f>"H29.12.20"</f>
        <v>H29.12.20</v>
      </c>
    </row>
    <row r="1177" spans="1:5" x14ac:dyDescent="0.45">
      <c r="A1177" s="2" t="s">
        <v>2123</v>
      </c>
      <c r="B1177" s="2" t="s">
        <v>11936</v>
      </c>
      <c r="C1177" s="2" t="s">
        <v>23587</v>
      </c>
      <c r="D1177" s="2" t="str">
        <f>"納豆製造業"</f>
        <v>納豆製造業</v>
      </c>
      <c r="E1177" s="2" t="str">
        <f>"H29.12.28"</f>
        <v>H29.12.28</v>
      </c>
    </row>
    <row r="1178" spans="1:5" x14ac:dyDescent="0.45">
      <c r="A1178" s="2" t="s">
        <v>2123</v>
      </c>
      <c r="B1178" s="2" t="s">
        <v>11936</v>
      </c>
      <c r="C1178" s="2" t="s">
        <v>23587</v>
      </c>
      <c r="D1178" s="2" t="str">
        <f>"飲食店営業"</f>
        <v>飲食店営業</v>
      </c>
      <c r="E1178" s="2" t="str">
        <f>"H29.12.28"</f>
        <v>H29.12.28</v>
      </c>
    </row>
    <row r="1179" spans="1:5" x14ac:dyDescent="0.45">
      <c r="A1179" s="2" t="s">
        <v>2123</v>
      </c>
      <c r="B1179" s="2" t="s">
        <v>11936</v>
      </c>
      <c r="C1179" s="2" t="s">
        <v>23587</v>
      </c>
      <c r="D1179" s="2" t="str">
        <f>"そうざい製造業"</f>
        <v>そうざい製造業</v>
      </c>
      <c r="E1179" s="2" t="str">
        <f>"H29.12.28"</f>
        <v>H29.12.28</v>
      </c>
    </row>
    <row r="1180" spans="1:5" x14ac:dyDescent="0.45">
      <c r="A1180" s="2" t="s">
        <v>2123</v>
      </c>
      <c r="B1180" s="2" t="s">
        <v>11936</v>
      </c>
      <c r="C1180" s="2" t="s">
        <v>23587</v>
      </c>
      <c r="D1180" s="2" t="str">
        <f>"菓子製造業"</f>
        <v>菓子製造業</v>
      </c>
      <c r="E1180" s="2" t="str">
        <f>"H29.12.28"</f>
        <v>H29.12.28</v>
      </c>
    </row>
    <row r="1181" spans="1:5" x14ac:dyDescent="0.45">
      <c r="A1181" s="2" t="s">
        <v>2131</v>
      </c>
      <c r="B1181" s="2" t="s">
        <v>11945</v>
      </c>
      <c r="C1181" s="2" t="s">
        <v>23597</v>
      </c>
      <c r="D1181" s="2" t="str">
        <f>"飲食店営業"</f>
        <v>飲食店営業</v>
      </c>
      <c r="E1181" s="2" t="str">
        <f>"H30.02.14"</f>
        <v>H30.02.14</v>
      </c>
    </row>
    <row r="1182" spans="1:5" x14ac:dyDescent="0.45">
      <c r="A1182" s="2" t="s">
        <v>2132</v>
      </c>
      <c r="B1182" s="2" t="s">
        <v>11946</v>
      </c>
      <c r="C1182" s="2" t="s">
        <v>23598</v>
      </c>
      <c r="D1182" s="2" t="str">
        <f>"飲食店営業"</f>
        <v>飲食店営業</v>
      </c>
      <c r="E1182" s="2" t="str">
        <f>"H30.02.21"</f>
        <v>H30.02.21</v>
      </c>
    </row>
    <row r="1183" spans="1:5" x14ac:dyDescent="0.45">
      <c r="A1183" s="2" t="s">
        <v>2150</v>
      </c>
      <c r="B1183" s="2" t="s">
        <v>11965</v>
      </c>
      <c r="C1183" s="2" t="s">
        <v>23617</v>
      </c>
      <c r="D1183" s="2" t="str">
        <f>"食品販売業"</f>
        <v>食品販売業</v>
      </c>
      <c r="E1183" s="2" t="str">
        <f>"H30.02.26"</f>
        <v>H30.02.26</v>
      </c>
    </row>
    <row r="1184" spans="1:5" x14ac:dyDescent="0.45">
      <c r="A1184" s="2" t="s">
        <v>45</v>
      </c>
      <c r="B1184" s="2" t="s">
        <v>11980</v>
      </c>
      <c r="C1184" s="2" t="s">
        <v>23630</v>
      </c>
      <c r="D1184" s="2" t="str">
        <f>"乳類販売業"</f>
        <v>乳類販売業</v>
      </c>
      <c r="E1184" s="2" t="str">
        <f>"H30.02.27"</f>
        <v>H30.02.27</v>
      </c>
    </row>
    <row r="1185" spans="1:5" x14ac:dyDescent="0.45">
      <c r="A1185" s="2" t="s">
        <v>2164</v>
      </c>
      <c r="B1185" s="2" t="s">
        <v>11983</v>
      </c>
      <c r="C1185" s="2" t="s">
        <v>23633</v>
      </c>
      <c r="D1185" s="2" t="str">
        <f>"飲食店営業"</f>
        <v>飲食店営業</v>
      </c>
      <c r="E1185" s="2" t="str">
        <f>"H30.03.02"</f>
        <v>H30.03.02</v>
      </c>
    </row>
    <row r="1186" spans="1:5" x14ac:dyDescent="0.45">
      <c r="A1186" s="2" t="s">
        <v>2169</v>
      </c>
      <c r="B1186" s="2" t="s">
        <v>11989</v>
      </c>
      <c r="C1186" s="2" t="s">
        <v>23639</v>
      </c>
      <c r="D1186" s="2" t="str">
        <f>"菓子製造業"</f>
        <v>菓子製造業</v>
      </c>
      <c r="E1186" s="2" t="str">
        <f>"H30.03.13"</f>
        <v>H30.03.13</v>
      </c>
    </row>
    <row r="1187" spans="1:5" x14ac:dyDescent="0.45">
      <c r="A1187" s="2" t="s">
        <v>2169</v>
      </c>
      <c r="B1187" s="2" t="s">
        <v>11989</v>
      </c>
      <c r="C1187" s="2" t="s">
        <v>23639</v>
      </c>
      <c r="D1187" s="2" t="str">
        <f>"そうざい製造業"</f>
        <v>そうざい製造業</v>
      </c>
      <c r="E1187" s="2" t="str">
        <f>"H30.03.13"</f>
        <v>H30.03.13</v>
      </c>
    </row>
    <row r="1188" spans="1:5" x14ac:dyDescent="0.45">
      <c r="A1188" s="2" t="s">
        <v>2169</v>
      </c>
      <c r="B1188" s="2" t="s">
        <v>11989</v>
      </c>
      <c r="C1188" s="2" t="s">
        <v>23639</v>
      </c>
      <c r="D1188" s="2" t="str">
        <f>"食品製造業"</f>
        <v>食品製造業</v>
      </c>
      <c r="E1188" s="2" t="str">
        <f>"H30.03.13"</f>
        <v>H30.03.13</v>
      </c>
    </row>
    <row r="1189" spans="1:5" x14ac:dyDescent="0.45">
      <c r="A1189" s="2" t="s">
        <v>2178</v>
      </c>
      <c r="B1189" s="2" t="s">
        <v>11998</v>
      </c>
      <c r="C1189" s="2" t="s">
        <v>23648</v>
      </c>
      <c r="D1189" s="2" t="str">
        <f>"菓子製造業"</f>
        <v>菓子製造業</v>
      </c>
      <c r="E1189" s="2" t="str">
        <f>"H30.03.23"</f>
        <v>H30.03.23</v>
      </c>
    </row>
    <row r="1190" spans="1:5" x14ac:dyDescent="0.45">
      <c r="A1190" s="2" t="s">
        <v>2178</v>
      </c>
      <c r="B1190" s="2" t="s">
        <v>11999</v>
      </c>
      <c r="C1190" s="2" t="s">
        <v>23648</v>
      </c>
      <c r="D1190" s="2" t="str">
        <f>"食品製造業"</f>
        <v>食品製造業</v>
      </c>
      <c r="E1190" s="2" t="str">
        <f>"H30.03.23"</f>
        <v>H30.03.23</v>
      </c>
    </row>
    <row r="1191" spans="1:5" x14ac:dyDescent="0.45">
      <c r="A1191" s="2" t="s">
        <v>2179</v>
      </c>
      <c r="B1191" s="2" t="s">
        <v>12000</v>
      </c>
      <c r="C1191" s="2" t="s">
        <v>23649</v>
      </c>
      <c r="D1191" s="2" t="str">
        <f>"食品製造業"</f>
        <v>食品製造業</v>
      </c>
      <c r="E1191" s="2" t="str">
        <f>"H30.03.26"</f>
        <v>H30.03.26</v>
      </c>
    </row>
    <row r="1192" spans="1:5" x14ac:dyDescent="0.45">
      <c r="A1192" s="2" t="s">
        <v>2187</v>
      </c>
      <c r="B1192" s="2" t="s">
        <v>12008</v>
      </c>
      <c r="C1192" s="2" t="s">
        <v>23657</v>
      </c>
      <c r="D1192" s="2" t="str">
        <f>"飲食店営業"</f>
        <v>飲食店営業</v>
      </c>
      <c r="E1192" s="2" t="str">
        <f>"H30.04.27"</f>
        <v>H30.04.27</v>
      </c>
    </row>
    <row r="1193" spans="1:5" x14ac:dyDescent="0.45">
      <c r="A1193" s="2" t="s">
        <v>45</v>
      </c>
      <c r="B1193" s="2" t="s">
        <v>12016</v>
      </c>
      <c r="C1193" s="2" t="s">
        <v>23663</v>
      </c>
      <c r="D1193" s="2" t="str">
        <f>"喫茶店営業"</f>
        <v>喫茶店営業</v>
      </c>
      <c r="E1193" s="2" t="str">
        <f>"H30.05.23"</f>
        <v>H30.05.23</v>
      </c>
    </row>
    <row r="1194" spans="1:5" x14ac:dyDescent="0.45">
      <c r="A1194" s="2" t="s">
        <v>2226</v>
      </c>
      <c r="B1194" s="2" t="s">
        <v>12051</v>
      </c>
      <c r="C1194" s="2" t="s">
        <v>23700</v>
      </c>
      <c r="D1194" s="2" t="str">
        <f>"飲食店営業"</f>
        <v>飲食店営業</v>
      </c>
      <c r="E1194" s="2" t="str">
        <f>"H30.05.31"</f>
        <v>H30.05.31</v>
      </c>
    </row>
    <row r="1195" spans="1:5" x14ac:dyDescent="0.45">
      <c r="A1195" s="2" t="s">
        <v>2228</v>
      </c>
      <c r="B1195" s="2" t="s">
        <v>12053</v>
      </c>
      <c r="C1195" s="2" t="s">
        <v>23702</v>
      </c>
      <c r="D1195" s="2" t="str">
        <f>"飲食店営業"</f>
        <v>飲食店営業</v>
      </c>
      <c r="E1195" s="2" t="str">
        <f>"H30.05.31"</f>
        <v>H30.05.31</v>
      </c>
    </row>
    <row r="1196" spans="1:5" x14ac:dyDescent="0.45">
      <c r="A1196" s="2" t="s">
        <v>1965</v>
      </c>
      <c r="B1196" s="2" t="s">
        <v>1965</v>
      </c>
      <c r="C1196" s="2" t="s">
        <v>23706</v>
      </c>
      <c r="D1196" s="2" t="str">
        <f>"菓子製造業"</f>
        <v>菓子製造業</v>
      </c>
      <c r="E1196" s="2" t="str">
        <f>"H30.05.31"</f>
        <v>H30.05.31</v>
      </c>
    </row>
    <row r="1197" spans="1:5" x14ac:dyDescent="0.45">
      <c r="A1197" s="2" t="s">
        <v>2232</v>
      </c>
      <c r="B1197" s="2" t="s">
        <v>12058</v>
      </c>
      <c r="C1197" s="2" t="s">
        <v>23708</v>
      </c>
      <c r="D1197" s="2" t="str">
        <f>"乳類販売業"</f>
        <v>乳類販売業</v>
      </c>
      <c r="E1197" s="2" t="str">
        <f>"H30.05.31"</f>
        <v>H30.05.31</v>
      </c>
    </row>
    <row r="1198" spans="1:5" x14ac:dyDescent="0.45">
      <c r="A1198" s="2" t="s">
        <v>2240</v>
      </c>
      <c r="B1198" s="2" t="s">
        <v>12067</v>
      </c>
      <c r="C1198" s="2" t="s">
        <v>23717</v>
      </c>
      <c r="D1198" s="2" t="str">
        <f>"そうざい製造業"</f>
        <v>そうざい製造業</v>
      </c>
      <c r="E1198" s="2" t="str">
        <f>"H30.06.08"</f>
        <v>H30.06.08</v>
      </c>
    </row>
    <row r="1199" spans="1:5" x14ac:dyDescent="0.45">
      <c r="A1199" s="2" t="s">
        <v>2255</v>
      </c>
      <c r="B1199" s="2" t="s">
        <v>12085</v>
      </c>
      <c r="C1199" s="2" t="s">
        <v>23734</v>
      </c>
      <c r="D1199" s="2" t="str">
        <f>"飲食店営業"</f>
        <v>飲食店営業</v>
      </c>
      <c r="E1199" s="2" t="str">
        <f>"H30.07.23"</f>
        <v>H30.07.23</v>
      </c>
    </row>
    <row r="1200" spans="1:5" x14ac:dyDescent="0.45">
      <c r="A1200" s="2" t="s">
        <v>2258</v>
      </c>
      <c r="B1200" s="2" t="s">
        <v>12089</v>
      </c>
      <c r="C1200" s="2" t="s">
        <v>23740</v>
      </c>
      <c r="D1200" s="2" t="str">
        <f>"飲食店営業"</f>
        <v>飲食店営業</v>
      </c>
      <c r="E1200" s="2" t="str">
        <f>"H30.08.03"</f>
        <v>H30.08.03</v>
      </c>
    </row>
    <row r="1201" spans="1:5" x14ac:dyDescent="0.45">
      <c r="A1201" s="2" t="s">
        <v>2291</v>
      </c>
      <c r="B1201" s="2" t="s">
        <v>12123</v>
      </c>
      <c r="C1201" s="2" t="s">
        <v>23775</v>
      </c>
      <c r="D1201" s="2" t="str">
        <f>"飲食店営業"</f>
        <v>飲食店営業</v>
      </c>
      <c r="E1201" s="2" t="str">
        <f>"H30.08.31"</f>
        <v>H30.08.31</v>
      </c>
    </row>
    <row r="1202" spans="1:5" x14ac:dyDescent="0.45">
      <c r="A1202" s="2" t="s">
        <v>2295</v>
      </c>
      <c r="B1202" s="2" t="s">
        <v>12128</v>
      </c>
      <c r="C1202" s="2" t="s">
        <v>23780</v>
      </c>
      <c r="D1202" s="2" t="str">
        <f>"飲食店営業"</f>
        <v>飲食店営業</v>
      </c>
      <c r="E1202" s="2" t="str">
        <f>"H30.08.31"</f>
        <v>H30.08.31</v>
      </c>
    </row>
    <row r="1203" spans="1:5" x14ac:dyDescent="0.45">
      <c r="A1203" s="2" t="s">
        <v>2300</v>
      </c>
      <c r="B1203" s="2" t="s">
        <v>12133</v>
      </c>
      <c r="C1203" s="2" t="s">
        <v>23786</v>
      </c>
      <c r="D1203" s="2" t="str">
        <f>"そうざい製造業"</f>
        <v>そうざい製造業</v>
      </c>
      <c r="E1203" s="2" t="str">
        <f>"H30.09.05"</f>
        <v>H30.09.05</v>
      </c>
    </row>
    <row r="1204" spans="1:5" x14ac:dyDescent="0.45">
      <c r="A1204" s="2" t="s">
        <v>2300</v>
      </c>
      <c r="B1204" s="2" t="s">
        <v>12133</v>
      </c>
      <c r="C1204" s="2" t="s">
        <v>23786</v>
      </c>
      <c r="D1204" s="2" t="str">
        <f>"飲食店営業"</f>
        <v>飲食店営業</v>
      </c>
      <c r="E1204" s="2" t="str">
        <f>"H30.09.05"</f>
        <v>H30.09.05</v>
      </c>
    </row>
    <row r="1205" spans="1:5" x14ac:dyDescent="0.45">
      <c r="A1205" s="2" t="s">
        <v>2300</v>
      </c>
      <c r="B1205" s="2" t="s">
        <v>12133</v>
      </c>
      <c r="C1205" s="2" t="s">
        <v>23786</v>
      </c>
      <c r="D1205" s="2" t="str">
        <f>"食肉販売業"</f>
        <v>食肉販売業</v>
      </c>
      <c r="E1205" s="2" t="str">
        <f>"H30.09.05"</f>
        <v>H30.09.05</v>
      </c>
    </row>
    <row r="1206" spans="1:5" x14ac:dyDescent="0.45">
      <c r="A1206" s="2" t="s">
        <v>2306</v>
      </c>
      <c r="B1206" s="2" t="s">
        <v>12140</v>
      </c>
      <c r="C1206" s="2" t="s">
        <v>23791</v>
      </c>
      <c r="D1206" s="2" t="str">
        <f>"飲食店営業"</f>
        <v>飲食店営業</v>
      </c>
      <c r="E1206" s="2" t="str">
        <f>"H30.09.28"</f>
        <v>H30.09.28</v>
      </c>
    </row>
    <row r="1207" spans="1:5" x14ac:dyDescent="0.45">
      <c r="A1207" s="2" t="s">
        <v>2307</v>
      </c>
      <c r="B1207" s="2" t="s">
        <v>2307</v>
      </c>
      <c r="C1207" s="2" t="s">
        <v>23792</v>
      </c>
      <c r="D1207" s="2" t="str">
        <f>"飲食店営業"</f>
        <v>飲食店営業</v>
      </c>
      <c r="E1207" s="2" t="str">
        <f>"H30.10.02"</f>
        <v>H30.10.02</v>
      </c>
    </row>
    <row r="1208" spans="1:5" x14ac:dyDescent="0.45">
      <c r="A1208" s="2" t="s">
        <v>2315</v>
      </c>
      <c r="B1208" s="2" t="s">
        <v>12149</v>
      </c>
      <c r="C1208" s="2" t="s">
        <v>23800</v>
      </c>
      <c r="D1208" s="2" t="str">
        <f>"飲食店営業"</f>
        <v>飲食店営業</v>
      </c>
      <c r="E1208" s="2" t="str">
        <f>"H30.10.24"</f>
        <v>H30.10.24</v>
      </c>
    </row>
    <row r="1209" spans="1:5" x14ac:dyDescent="0.45">
      <c r="A1209" s="2" t="s">
        <v>2295</v>
      </c>
      <c r="B1209" s="2" t="s">
        <v>12128</v>
      </c>
      <c r="C1209" s="2" t="s">
        <v>23780</v>
      </c>
      <c r="D1209" s="2" t="str">
        <f>"菓子製造業"</f>
        <v>菓子製造業</v>
      </c>
      <c r="E1209" s="2" t="str">
        <f>"H30.08.31"</f>
        <v>H30.08.31</v>
      </c>
    </row>
    <row r="1210" spans="1:5" x14ac:dyDescent="0.45">
      <c r="A1210" s="2" t="s">
        <v>2295</v>
      </c>
      <c r="B1210" s="2" t="s">
        <v>12128</v>
      </c>
      <c r="C1210" s="2" t="s">
        <v>23780</v>
      </c>
      <c r="D1210" s="2" t="str">
        <f>"食肉販売業"</f>
        <v>食肉販売業</v>
      </c>
      <c r="E1210" s="2" t="str">
        <f>"H30.08.31"</f>
        <v>H30.08.31</v>
      </c>
    </row>
    <row r="1211" spans="1:5" x14ac:dyDescent="0.45">
      <c r="A1211" s="2" t="s">
        <v>2295</v>
      </c>
      <c r="B1211" s="2" t="s">
        <v>12128</v>
      </c>
      <c r="C1211" s="2" t="s">
        <v>23780</v>
      </c>
      <c r="D1211" s="2" t="str">
        <f>"乳類販売業"</f>
        <v>乳類販売業</v>
      </c>
      <c r="E1211" s="2" t="str">
        <f>"H30.08.31"</f>
        <v>H30.08.31</v>
      </c>
    </row>
    <row r="1212" spans="1:5" x14ac:dyDescent="0.45">
      <c r="A1212" s="2" t="s">
        <v>2319</v>
      </c>
      <c r="B1212" s="2" t="s">
        <v>12153</v>
      </c>
      <c r="C1212" s="2" t="s">
        <v>23804</v>
      </c>
      <c r="D1212" s="2" t="str">
        <f>"飲食店営業"</f>
        <v>飲食店営業</v>
      </c>
      <c r="E1212" s="2" t="str">
        <f>"H30.11.09"</f>
        <v>H30.11.09</v>
      </c>
    </row>
    <row r="1213" spans="1:5" x14ac:dyDescent="0.45">
      <c r="A1213" s="2" t="s">
        <v>2032</v>
      </c>
      <c r="B1213" s="2" t="s">
        <v>12181</v>
      </c>
      <c r="C1213" s="2" t="s">
        <v>23835</v>
      </c>
      <c r="D1213" s="2" t="str">
        <f>"菓子製造業"</f>
        <v>菓子製造業</v>
      </c>
      <c r="E1213" s="2" t="str">
        <f t="shared" ref="E1213:E1223" si="46">"H30.11.22"</f>
        <v>H30.11.22</v>
      </c>
    </row>
    <row r="1214" spans="1:5" x14ac:dyDescent="0.45">
      <c r="A1214" s="2" t="s">
        <v>2347</v>
      </c>
      <c r="B1214" s="2" t="s">
        <v>12183</v>
      </c>
      <c r="C1214" s="2" t="s">
        <v>23837</v>
      </c>
      <c r="D1214" s="2" t="str">
        <f>"菓子製造業"</f>
        <v>菓子製造業</v>
      </c>
      <c r="E1214" s="2" t="str">
        <f t="shared" si="46"/>
        <v>H30.11.22</v>
      </c>
    </row>
    <row r="1215" spans="1:5" x14ac:dyDescent="0.45">
      <c r="A1215" s="2" t="s">
        <v>2364</v>
      </c>
      <c r="B1215" s="2" t="s">
        <v>12197</v>
      </c>
      <c r="C1215" s="2" t="s">
        <v>23854</v>
      </c>
      <c r="D1215" s="2" t="str">
        <f>"食品販売業"</f>
        <v>食品販売業</v>
      </c>
      <c r="E1215" s="2" t="str">
        <f t="shared" si="46"/>
        <v>H30.11.22</v>
      </c>
    </row>
    <row r="1216" spans="1:5" x14ac:dyDescent="0.45">
      <c r="A1216" s="2" t="s">
        <v>2365</v>
      </c>
      <c r="B1216" s="2" t="s">
        <v>12198</v>
      </c>
      <c r="C1216" s="2" t="s">
        <v>23855</v>
      </c>
      <c r="D1216" s="2" t="str">
        <f>"飲食店営業"</f>
        <v>飲食店営業</v>
      </c>
      <c r="E1216" s="2" t="str">
        <f t="shared" si="46"/>
        <v>H30.11.22</v>
      </c>
    </row>
    <row r="1217" spans="1:5" x14ac:dyDescent="0.45">
      <c r="A1217" s="2" t="s">
        <v>2366</v>
      </c>
      <c r="B1217" s="2" t="s">
        <v>12199</v>
      </c>
      <c r="C1217" s="2" t="s">
        <v>23856</v>
      </c>
      <c r="D1217" s="2" t="str">
        <f>"飲食店営業"</f>
        <v>飲食店営業</v>
      </c>
      <c r="E1217" s="2" t="str">
        <f t="shared" si="46"/>
        <v>H30.11.22</v>
      </c>
    </row>
    <row r="1218" spans="1:5" x14ac:dyDescent="0.45">
      <c r="A1218" s="2" t="s">
        <v>2367</v>
      </c>
      <c r="B1218" s="2" t="s">
        <v>12200</v>
      </c>
      <c r="C1218" s="2" t="s">
        <v>23857</v>
      </c>
      <c r="D1218" s="2" t="str">
        <f>"飲食店営業"</f>
        <v>飲食店営業</v>
      </c>
      <c r="E1218" s="2" t="str">
        <f t="shared" si="46"/>
        <v>H30.11.22</v>
      </c>
    </row>
    <row r="1219" spans="1:5" x14ac:dyDescent="0.45">
      <c r="A1219" s="2" t="s">
        <v>2368</v>
      </c>
      <c r="B1219" s="2" t="s">
        <v>12201</v>
      </c>
      <c r="C1219" s="2" t="s">
        <v>23858</v>
      </c>
      <c r="D1219" s="2" t="str">
        <f>"飲食店営業"</f>
        <v>飲食店営業</v>
      </c>
      <c r="E1219" s="2" t="str">
        <f t="shared" si="46"/>
        <v>H30.11.22</v>
      </c>
    </row>
    <row r="1220" spans="1:5" x14ac:dyDescent="0.45">
      <c r="A1220" s="2" t="s">
        <v>2369</v>
      </c>
      <c r="B1220" s="2" t="s">
        <v>12202</v>
      </c>
      <c r="C1220" s="2" t="s">
        <v>23859</v>
      </c>
      <c r="D1220" s="2" t="str">
        <f>"そうざい製造業"</f>
        <v>そうざい製造業</v>
      </c>
      <c r="E1220" s="2" t="str">
        <f t="shared" si="46"/>
        <v>H30.11.22</v>
      </c>
    </row>
    <row r="1221" spans="1:5" x14ac:dyDescent="0.45">
      <c r="A1221" s="2" t="s">
        <v>45</v>
      </c>
      <c r="B1221" s="2" t="s">
        <v>12203</v>
      </c>
      <c r="C1221" s="2" t="s">
        <v>23860</v>
      </c>
      <c r="D1221" s="2" t="str">
        <f>"乳類販売業"</f>
        <v>乳類販売業</v>
      </c>
      <c r="E1221" s="2" t="str">
        <f t="shared" si="46"/>
        <v>H30.11.22</v>
      </c>
    </row>
    <row r="1222" spans="1:5" x14ac:dyDescent="0.45">
      <c r="A1222" s="2" t="s">
        <v>2370</v>
      </c>
      <c r="B1222" s="2" t="s">
        <v>12204</v>
      </c>
      <c r="C1222" s="2" t="s">
        <v>23861</v>
      </c>
      <c r="D1222" s="2" t="str">
        <f>"菓子製造業"</f>
        <v>菓子製造業</v>
      </c>
      <c r="E1222" s="2" t="str">
        <f t="shared" si="46"/>
        <v>H30.11.22</v>
      </c>
    </row>
    <row r="1223" spans="1:5" x14ac:dyDescent="0.45">
      <c r="A1223" s="2" t="s">
        <v>2370</v>
      </c>
      <c r="B1223" s="2" t="s">
        <v>12204</v>
      </c>
      <c r="C1223" s="2" t="s">
        <v>23862</v>
      </c>
      <c r="D1223" s="2" t="str">
        <f>"魚介類販売業"</f>
        <v>魚介類販売業</v>
      </c>
      <c r="E1223" s="2" t="str">
        <f t="shared" si="46"/>
        <v>H30.11.22</v>
      </c>
    </row>
    <row r="1224" spans="1:5" x14ac:dyDescent="0.45">
      <c r="A1224" s="2" t="s">
        <v>2372</v>
      </c>
      <c r="B1224" s="2" t="s">
        <v>12207</v>
      </c>
      <c r="C1224" s="2" t="s">
        <v>23865</v>
      </c>
      <c r="D1224" s="2" t="str">
        <f>"飲食店営業"</f>
        <v>飲食店営業</v>
      </c>
      <c r="E1224" s="2" t="str">
        <f>"H30.11.26"</f>
        <v>H30.11.26</v>
      </c>
    </row>
    <row r="1225" spans="1:5" x14ac:dyDescent="0.45">
      <c r="A1225" s="2" t="s">
        <v>165</v>
      </c>
      <c r="B1225" s="2" t="s">
        <v>12128</v>
      </c>
      <c r="C1225" s="2" t="s">
        <v>23780</v>
      </c>
      <c r="D1225" s="2" t="str">
        <f>"喫茶店営業"</f>
        <v>喫茶店営業</v>
      </c>
      <c r="E1225" s="2" t="str">
        <f>"H30.12.13"</f>
        <v>H30.12.13</v>
      </c>
    </row>
    <row r="1226" spans="1:5" x14ac:dyDescent="0.45">
      <c r="A1226" s="2" t="s">
        <v>165</v>
      </c>
      <c r="B1226" s="2" t="s">
        <v>12232</v>
      </c>
      <c r="C1226" s="2" t="s">
        <v>23886</v>
      </c>
      <c r="D1226" s="2" t="str">
        <f>"喫茶店営業"</f>
        <v>喫茶店営業</v>
      </c>
      <c r="E1226" s="2" t="str">
        <f>"H30.12.13"</f>
        <v>H30.12.13</v>
      </c>
    </row>
    <row r="1227" spans="1:5" x14ac:dyDescent="0.45">
      <c r="A1227" s="2" t="s">
        <v>2396</v>
      </c>
      <c r="B1227" s="2" t="s">
        <v>12245</v>
      </c>
      <c r="C1227" s="2" t="s">
        <v>23898</v>
      </c>
      <c r="D1227" s="2" t="str">
        <f>"菓子製造業"</f>
        <v>菓子製造業</v>
      </c>
      <c r="E1227" s="2" t="str">
        <f>"H31.01.25"</f>
        <v>H31.01.25</v>
      </c>
    </row>
    <row r="1228" spans="1:5" x14ac:dyDescent="0.45">
      <c r="A1228" s="2" t="s">
        <v>596</v>
      </c>
      <c r="B1228" s="2" t="s">
        <v>12246</v>
      </c>
      <c r="C1228" s="2" t="s">
        <v>23899</v>
      </c>
      <c r="D1228" s="2" t="str">
        <f>"菓子製造業"</f>
        <v>菓子製造業</v>
      </c>
      <c r="E1228" s="2" t="str">
        <f>"H31.01.25"</f>
        <v>H31.01.25</v>
      </c>
    </row>
    <row r="1229" spans="1:5" x14ac:dyDescent="0.45">
      <c r="A1229" s="2" t="s">
        <v>2400</v>
      </c>
      <c r="B1229" s="2" t="s">
        <v>12250</v>
      </c>
      <c r="C1229" s="2" t="s">
        <v>23903</v>
      </c>
      <c r="D1229" s="2" t="str">
        <f>"食肉販売業"</f>
        <v>食肉販売業</v>
      </c>
      <c r="E1229" s="2" t="str">
        <f>"H31.01.31"</f>
        <v>H31.01.31</v>
      </c>
    </row>
    <row r="1230" spans="1:5" x14ac:dyDescent="0.45">
      <c r="A1230" s="2" t="s">
        <v>2400</v>
      </c>
      <c r="B1230" s="2" t="s">
        <v>12250</v>
      </c>
      <c r="C1230" s="2" t="s">
        <v>23903</v>
      </c>
      <c r="D1230" s="2" t="str">
        <f>"魚介類販売業"</f>
        <v>魚介類販売業</v>
      </c>
      <c r="E1230" s="2" t="str">
        <f>"H31.01.31"</f>
        <v>H31.01.31</v>
      </c>
    </row>
    <row r="1231" spans="1:5" x14ac:dyDescent="0.45">
      <c r="A1231" s="2" t="s">
        <v>2400</v>
      </c>
      <c r="B1231" s="2" t="s">
        <v>12250</v>
      </c>
      <c r="C1231" s="2" t="s">
        <v>23903</v>
      </c>
      <c r="D1231" s="2" t="str">
        <f>"飲食店営業"</f>
        <v>飲食店営業</v>
      </c>
      <c r="E1231" s="2" t="str">
        <f>"H31.01.31"</f>
        <v>H31.01.31</v>
      </c>
    </row>
    <row r="1232" spans="1:5" x14ac:dyDescent="0.45">
      <c r="A1232" s="2" t="s">
        <v>2400</v>
      </c>
      <c r="B1232" s="2" t="s">
        <v>12250</v>
      </c>
      <c r="C1232" s="2" t="s">
        <v>23903</v>
      </c>
      <c r="D1232" s="2" t="str">
        <f>"食品販売業"</f>
        <v>食品販売業</v>
      </c>
      <c r="E1232" s="2" t="str">
        <f>"H31.01.31"</f>
        <v>H31.01.31</v>
      </c>
    </row>
    <row r="1233" spans="1:5" x14ac:dyDescent="0.45">
      <c r="A1233" s="2" t="s">
        <v>2416</v>
      </c>
      <c r="B1233" s="2" t="s">
        <v>12268</v>
      </c>
      <c r="C1233" s="2" t="s">
        <v>23484</v>
      </c>
      <c r="D1233" s="2" t="str">
        <f>"飲食店営業"</f>
        <v>飲食店営業</v>
      </c>
      <c r="E1233" s="2" t="str">
        <f>"H31.02.19"</f>
        <v>H31.02.19</v>
      </c>
    </row>
    <row r="1234" spans="1:5" x14ac:dyDescent="0.45">
      <c r="A1234" s="2" t="s">
        <v>2068</v>
      </c>
      <c r="B1234" s="2" t="s">
        <v>12270</v>
      </c>
      <c r="C1234" s="2" t="s">
        <v>23529</v>
      </c>
      <c r="D1234" s="2" t="str">
        <f>"飲食店営業"</f>
        <v>飲食店営業</v>
      </c>
      <c r="E1234" s="2" t="str">
        <f>"H31.02.19"</f>
        <v>H31.02.19</v>
      </c>
    </row>
    <row r="1235" spans="1:5" x14ac:dyDescent="0.45">
      <c r="A1235" s="2" t="s">
        <v>596</v>
      </c>
      <c r="B1235" s="2" t="s">
        <v>12276</v>
      </c>
      <c r="C1235" s="2" t="s">
        <v>23928</v>
      </c>
      <c r="D1235" s="2" t="str">
        <f>"菓子製造業"</f>
        <v>菓子製造業</v>
      </c>
      <c r="E1235" s="2" t="str">
        <f>"H31.02.19"</f>
        <v>H31.02.19</v>
      </c>
    </row>
    <row r="1236" spans="1:5" x14ac:dyDescent="0.45">
      <c r="A1236" s="2" t="s">
        <v>2437</v>
      </c>
      <c r="B1236" s="2" t="s">
        <v>12299</v>
      </c>
      <c r="C1236" s="2" t="s">
        <v>23947</v>
      </c>
      <c r="D1236" s="2" t="str">
        <f>"食品製造業"</f>
        <v>食品製造業</v>
      </c>
      <c r="E1236" s="2" t="str">
        <f>"H31.02.19"</f>
        <v>H31.02.19</v>
      </c>
    </row>
    <row r="1237" spans="1:5" x14ac:dyDescent="0.45">
      <c r="A1237" s="2" t="s">
        <v>170</v>
      </c>
      <c r="B1237" s="2" t="s">
        <v>12308</v>
      </c>
      <c r="C1237" s="2" t="s">
        <v>23954</v>
      </c>
      <c r="D1237" s="2" t="str">
        <f>"喫茶店営業"</f>
        <v>喫茶店営業</v>
      </c>
      <c r="E1237" s="2" t="str">
        <f>"H29.01.31"</f>
        <v>H29.01.31</v>
      </c>
    </row>
    <row r="1238" spans="1:5" x14ac:dyDescent="0.45">
      <c r="A1238" s="2" t="s">
        <v>2470</v>
      </c>
      <c r="B1238" s="2" t="s">
        <v>12341</v>
      </c>
      <c r="C1238" s="2" t="s">
        <v>23983</v>
      </c>
      <c r="D1238" s="2" t="str">
        <f>"菓子製造業"</f>
        <v>菓子製造業</v>
      </c>
      <c r="E1238" s="2" t="str">
        <f>"H31.04.09"</f>
        <v>H31.04.09</v>
      </c>
    </row>
    <row r="1239" spans="1:5" x14ac:dyDescent="0.45">
      <c r="A1239" s="2" t="s">
        <v>2470</v>
      </c>
      <c r="B1239" s="2" t="s">
        <v>12341</v>
      </c>
      <c r="C1239" s="2" t="s">
        <v>23983</v>
      </c>
      <c r="D1239" s="2" t="str">
        <f>"そうざい製造業"</f>
        <v>そうざい製造業</v>
      </c>
      <c r="E1239" s="2" t="str">
        <f>"H31.04.09"</f>
        <v>H31.04.09</v>
      </c>
    </row>
    <row r="1240" spans="1:5" x14ac:dyDescent="0.45">
      <c r="A1240" s="2" t="s">
        <v>2480</v>
      </c>
      <c r="B1240" s="2" t="s">
        <v>12353</v>
      </c>
      <c r="C1240" s="2" t="s">
        <v>23994</v>
      </c>
      <c r="D1240" s="2" t="str">
        <f>"飲食店営業"</f>
        <v>飲食店営業</v>
      </c>
      <c r="E1240" s="2" t="str">
        <f>"H31.04.26"</f>
        <v>H31.04.26</v>
      </c>
    </row>
    <row r="1241" spans="1:5" x14ac:dyDescent="0.45">
      <c r="A1241" s="2" t="s">
        <v>2054</v>
      </c>
      <c r="B1241" s="2" t="s">
        <v>11864</v>
      </c>
      <c r="C1241" s="2" t="s">
        <v>24027</v>
      </c>
      <c r="D1241" s="2" t="str">
        <f>"菓子製造業"</f>
        <v>菓子製造業</v>
      </c>
      <c r="E1241" s="2" t="str">
        <f t="shared" ref="E1241:E1246" si="47">"R01.05.23"</f>
        <v>R01.05.23</v>
      </c>
    </row>
    <row r="1242" spans="1:5" x14ac:dyDescent="0.45">
      <c r="A1242" s="2" t="s">
        <v>1965</v>
      </c>
      <c r="B1242" s="2" t="s">
        <v>12391</v>
      </c>
      <c r="C1242" s="2" t="s">
        <v>23706</v>
      </c>
      <c r="D1242" s="2" t="str">
        <f>"そうざい製造業"</f>
        <v>そうざい製造業</v>
      </c>
      <c r="E1242" s="2" t="str">
        <f t="shared" si="47"/>
        <v>R01.05.23</v>
      </c>
    </row>
    <row r="1243" spans="1:5" x14ac:dyDescent="0.45">
      <c r="A1243" s="2" t="s">
        <v>2511</v>
      </c>
      <c r="B1243" s="2" t="s">
        <v>12397</v>
      </c>
      <c r="C1243" s="2" t="s">
        <v>24036</v>
      </c>
      <c r="D1243" s="2" t="str">
        <f>"そうざい製造業"</f>
        <v>そうざい製造業</v>
      </c>
      <c r="E1243" s="2" t="str">
        <f t="shared" si="47"/>
        <v>R01.05.23</v>
      </c>
    </row>
    <row r="1244" spans="1:5" x14ac:dyDescent="0.45">
      <c r="A1244" s="2" t="s">
        <v>2518</v>
      </c>
      <c r="B1244" s="2" t="s">
        <v>12409</v>
      </c>
      <c r="C1244" s="2" t="s">
        <v>24048</v>
      </c>
      <c r="D1244" s="2" t="str">
        <f>"食品製造業"</f>
        <v>食品製造業</v>
      </c>
      <c r="E1244" s="2" t="str">
        <f t="shared" si="47"/>
        <v>R01.05.23</v>
      </c>
    </row>
    <row r="1245" spans="1:5" x14ac:dyDescent="0.45">
      <c r="A1245" s="2" t="s">
        <v>2529</v>
      </c>
      <c r="B1245" s="2" t="s">
        <v>2529</v>
      </c>
      <c r="C1245" s="2" t="s">
        <v>24061</v>
      </c>
      <c r="D1245" s="2" t="str">
        <f>"豆腐製造業"</f>
        <v>豆腐製造業</v>
      </c>
      <c r="E1245" s="2" t="str">
        <f t="shared" si="47"/>
        <v>R01.05.23</v>
      </c>
    </row>
    <row r="1246" spans="1:5" x14ac:dyDescent="0.45">
      <c r="A1246" s="2" t="s">
        <v>2529</v>
      </c>
      <c r="B1246" s="2" t="s">
        <v>2529</v>
      </c>
      <c r="C1246" s="2" t="s">
        <v>24062</v>
      </c>
      <c r="D1246" s="2" t="str">
        <f>"豆腐製造業"</f>
        <v>豆腐製造業</v>
      </c>
      <c r="E1246" s="2" t="str">
        <f t="shared" si="47"/>
        <v>R01.05.23</v>
      </c>
    </row>
    <row r="1247" spans="1:5" x14ac:dyDescent="0.45">
      <c r="A1247" s="2" t="s">
        <v>2074</v>
      </c>
      <c r="B1247" s="2" t="s">
        <v>11884</v>
      </c>
      <c r="C1247" s="2" t="s">
        <v>23535</v>
      </c>
      <c r="D1247" s="2" t="str">
        <f>"そうざい製造業"</f>
        <v>そうざい製造業</v>
      </c>
      <c r="E1247" s="2" t="str">
        <f>"R01.06.10"</f>
        <v>R01.06.10</v>
      </c>
    </row>
    <row r="1248" spans="1:5" x14ac:dyDescent="0.45">
      <c r="A1248" s="2" t="s">
        <v>2051</v>
      </c>
      <c r="B1248" s="2" t="s">
        <v>11861</v>
      </c>
      <c r="C1248" s="2" t="s">
        <v>23512</v>
      </c>
      <c r="D1248" s="2" t="str">
        <f>"食品製造業"</f>
        <v>食品製造業</v>
      </c>
      <c r="E1248" s="2" t="str">
        <f>"R01.08.27"</f>
        <v>R01.08.27</v>
      </c>
    </row>
    <row r="1249" spans="1:5" x14ac:dyDescent="0.45">
      <c r="A1249" s="2" t="s">
        <v>2598</v>
      </c>
      <c r="B1249" s="2" t="s">
        <v>12500</v>
      </c>
      <c r="C1249" s="2" t="s">
        <v>24139</v>
      </c>
      <c r="D1249" s="2" t="str">
        <f>"清涼飲料水製造業"</f>
        <v>清涼飲料水製造業</v>
      </c>
      <c r="E1249" s="2" t="str">
        <f>"R01.08.27"</f>
        <v>R01.08.27</v>
      </c>
    </row>
    <row r="1250" spans="1:5" x14ac:dyDescent="0.45">
      <c r="A1250" s="2" t="s">
        <v>2598</v>
      </c>
      <c r="B1250" s="2" t="s">
        <v>12500</v>
      </c>
      <c r="C1250" s="2" t="s">
        <v>24139</v>
      </c>
      <c r="D1250" s="2" t="str">
        <f>"菓子製造業"</f>
        <v>菓子製造業</v>
      </c>
      <c r="E1250" s="2" t="str">
        <f>"R01.08.29"</f>
        <v>R01.08.29</v>
      </c>
    </row>
    <row r="1251" spans="1:5" x14ac:dyDescent="0.45">
      <c r="A1251" s="2" t="s">
        <v>2615</v>
      </c>
      <c r="B1251" s="2" t="s">
        <v>12520</v>
      </c>
      <c r="C1251" s="2" t="s">
        <v>23484</v>
      </c>
      <c r="D1251" s="2" t="str">
        <f>"飲食店営業"</f>
        <v>飲食店営業</v>
      </c>
      <c r="E1251" s="2" t="str">
        <f>"R01.08.28"</f>
        <v>R01.08.28</v>
      </c>
    </row>
    <row r="1252" spans="1:5" x14ac:dyDescent="0.45">
      <c r="A1252" s="2" t="s">
        <v>2616</v>
      </c>
      <c r="B1252" s="2" t="s">
        <v>12521</v>
      </c>
      <c r="C1252" s="2" t="s">
        <v>24160</v>
      </c>
      <c r="D1252" s="2" t="str">
        <f>"菓子製造業"</f>
        <v>菓子製造業</v>
      </c>
      <c r="E1252" s="2" t="str">
        <f>"R01.08.29"</f>
        <v>R01.08.29</v>
      </c>
    </row>
    <row r="1253" spans="1:5" x14ac:dyDescent="0.45">
      <c r="A1253" s="2" t="s">
        <v>2630</v>
      </c>
      <c r="B1253" s="2" t="s">
        <v>12543</v>
      </c>
      <c r="C1253" s="2" t="s">
        <v>24180</v>
      </c>
      <c r="D1253" s="2" t="str">
        <f>"飲食店営業"</f>
        <v>飲食店営業</v>
      </c>
      <c r="E1253" s="2" t="str">
        <f>"R01.09.27"</f>
        <v>R01.09.27</v>
      </c>
    </row>
    <row r="1254" spans="1:5" x14ac:dyDescent="0.45">
      <c r="A1254" s="2" t="s">
        <v>2598</v>
      </c>
      <c r="B1254" s="2" t="s">
        <v>12545</v>
      </c>
      <c r="C1254" s="2" t="s">
        <v>24139</v>
      </c>
      <c r="D1254" s="2" t="str">
        <f>"豆腐製造業"</f>
        <v>豆腐製造業</v>
      </c>
      <c r="E1254" s="2" t="str">
        <f>"H29.05.31"</f>
        <v>H29.05.31</v>
      </c>
    </row>
    <row r="1255" spans="1:5" x14ac:dyDescent="0.45">
      <c r="A1255" s="2" t="s">
        <v>2364</v>
      </c>
      <c r="B1255" s="2" t="s">
        <v>12197</v>
      </c>
      <c r="C1255" s="2" t="s">
        <v>24195</v>
      </c>
      <c r="D1255" s="2" t="str">
        <f>"飲食店営業"</f>
        <v>飲食店営業</v>
      </c>
      <c r="E1255" s="2" t="str">
        <f t="shared" ref="E1255:E1262" si="48">"R01.11.26"</f>
        <v>R01.11.26</v>
      </c>
    </row>
    <row r="1256" spans="1:5" x14ac:dyDescent="0.45">
      <c r="A1256" s="2" t="s">
        <v>2370</v>
      </c>
      <c r="B1256" s="2" t="s">
        <v>12204</v>
      </c>
      <c r="C1256" s="2" t="s">
        <v>23861</v>
      </c>
      <c r="D1256" s="2" t="str">
        <f>"飲食店営業"</f>
        <v>飲食店営業</v>
      </c>
      <c r="E1256" s="2" t="str">
        <f t="shared" si="48"/>
        <v>R01.11.26</v>
      </c>
    </row>
    <row r="1257" spans="1:5" x14ac:dyDescent="0.45">
      <c r="A1257" s="2" t="s">
        <v>2659</v>
      </c>
      <c r="B1257" s="2" t="s">
        <v>12576</v>
      </c>
      <c r="C1257" s="2" t="s">
        <v>24212</v>
      </c>
      <c r="D1257" s="2" t="str">
        <f>"飲食店営業"</f>
        <v>飲食店営業</v>
      </c>
      <c r="E1257" s="2" t="str">
        <f t="shared" si="48"/>
        <v>R01.11.26</v>
      </c>
    </row>
    <row r="1258" spans="1:5" x14ac:dyDescent="0.45">
      <c r="A1258" s="2" t="s">
        <v>2660</v>
      </c>
      <c r="B1258" s="2" t="s">
        <v>12577</v>
      </c>
      <c r="C1258" s="2" t="s">
        <v>24213</v>
      </c>
      <c r="D1258" s="2" t="str">
        <f>"飲食店営業"</f>
        <v>飲食店営業</v>
      </c>
      <c r="E1258" s="2" t="str">
        <f t="shared" si="48"/>
        <v>R01.11.26</v>
      </c>
    </row>
    <row r="1259" spans="1:5" x14ac:dyDescent="0.45">
      <c r="A1259" s="2" t="s">
        <v>2364</v>
      </c>
      <c r="B1259" s="2" t="s">
        <v>12197</v>
      </c>
      <c r="C1259" s="2" t="s">
        <v>24195</v>
      </c>
      <c r="D1259" s="2" t="str">
        <f>"乳類販売業"</f>
        <v>乳類販売業</v>
      </c>
      <c r="E1259" s="2" t="str">
        <f t="shared" si="48"/>
        <v>R01.11.26</v>
      </c>
    </row>
    <row r="1260" spans="1:5" x14ac:dyDescent="0.45">
      <c r="A1260" s="2" t="s">
        <v>2364</v>
      </c>
      <c r="B1260" s="2" t="s">
        <v>12197</v>
      </c>
      <c r="C1260" s="2" t="s">
        <v>24195</v>
      </c>
      <c r="D1260" s="2" t="str">
        <f>"魚介類販売業"</f>
        <v>魚介類販売業</v>
      </c>
      <c r="E1260" s="2" t="str">
        <f t="shared" si="48"/>
        <v>R01.11.26</v>
      </c>
    </row>
    <row r="1261" spans="1:5" x14ac:dyDescent="0.45">
      <c r="A1261" s="2" t="s">
        <v>2364</v>
      </c>
      <c r="B1261" s="2" t="s">
        <v>12197</v>
      </c>
      <c r="C1261" s="2" t="s">
        <v>24195</v>
      </c>
      <c r="D1261" s="2" t="str">
        <f>"食肉販売業"</f>
        <v>食肉販売業</v>
      </c>
      <c r="E1261" s="2" t="str">
        <f t="shared" si="48"/>
        <v>R01.11.26</v>
      </c>
    </row>
    <row r="1262" spans="1:5" x14ac:dyDescent="0.45">
      <c r="A1262" s="2" t="s">
        <v>2370</v>
      </c>
      <c r="B1262" s="2" t="s">
        <v>12204</v>
      </c>
      <c r="C1262" s="2" t="s">
        <v>23861</v>
      </c>
      <c r="D1262" s="2" t="str">
        <f>"食肉販売業"</f>
        <v>食肉販売業</v>
      </c>
      <c r="E1262" s="2" t="str">
        <f t="shared" si="48"/>
        <v>R01.11.26</v>
      </c>
    </row>
    <row r="1263" spans="1:5" x14ac:dyDescent="0.45">
      <c r="A1263" s="2" t="s">
        <v>2370</v>
      </c>
      <c r="B1263" s="2" t="s">
        <v>12204</v>
      </c>
      <c r="C1263" s="2" t="s">
        <v>23861</v>
      </c>
      <c r="D1263" s="2" t="str">
        <f>"食品販売業"</f>
        <v>食品販売業</v>
      </c>
      <c r="E1263" s="2" t="str">
        <f>"R01.11.27"</f>
        <v>R01.11.27</v>
      </c>
    </row>
    <row r="1264" spans="1:5" x14ac:dyDescent="0.45">
      <c r="A1264" s="2" t="s">
        <v>2691</v>
      </c>
      <c r="B1264" s="2" t="s">
        <v>12621</v>
      </c>
      <c r="C1264" s="2" t="s">
        <v>24258</v>
      </c>
      <c r="D1264" s="2" t="str">
        <f>"飲食店営業"</f>
        <v>飲食店営業</v>
      </c>
      <c r="E1264" s="2" t="str">
        <f>"R01.12.05"</f>
        <v>R01.12.05</v>
      </c>
    </row>
    <row r="1265" spans="1:5" x14ac:dyDescent="0.45">
      <c r="A1265" s="2" t="s">
        <v>2696</v>
      </c>
      <c r="B1265" s="2" t="s">
        <v>12630</v>
      </c>
      <c r="C1265" s="2" t="s">
        <v>24265</v>
      </c>
      <c r="D1265" s="2" t="str">
        <f>"豆腐製造業"</f>
        <v>豆腐製造業</v>
      </c>
      <c r="E1265" s="2" t="str">
        <f>"R01.11.26"</f>
        <v>R01.11.26</v>
      </c>
    </row>
    <row r="1266" spans="1:5" x14ac:dyDescent="0.45">
      <c r="A1266" s="2" t="s">
        <v>2715</v>
      </c>
      <c r="B1266" s="2" t="s">
        <v>12653</v>
      </c>
      <c r="C1266" s="2" t="s">
        <v>24285</v>
      </c>
      <c r="D1266" s="2" t="str">
        <f>"飲食店営業"</f>
        <v>飲食店営業</v>
      </c>
      <c r="E1266" s="2" t="str">
        <f>"R02.02.18"</f>
        <v>R02.02.18</v>
      </c>
    </row>
    <row r="1267" spans="1:5" x14ac:dyDescent="0.45">
      <c r="A1267" s="2" t="s">
        <v>2725</v>
      </c>
      <c r="B1267" s="2" t="s">
        <v>12667</v>
      </c>
      <c r="C1267" s="2" t="s">
        <v>24302</v>
      </c>
      <c r="D1267" s="2" t="str">
        <f>"食品販売業"</f>
        <v>食品販売業</v>
      </c>
      <c r="E1267" s="2" t="str">
        <f>"R02.02.27"</f>
        <v>R02.02.27</v>
      </c>
    </row>
    <row r="1268" spans="1:5" x14ac:dyDescent="0.45">
      <c r="A1268" s="2" t="s">
        <v>2727</v>
      </c>
      <c r="B1268" s="2" t="s">
        <v>12671</v>
      </c>
      <c r="C1268" s="2" t="s">
        <v>24305</v>
      </c>
      <c r="D1268" s="2" t="str">
        <f>"食品製造業"</f>
        <v>食品製造業</v>
      </c>
      <c r="E1268" s="2" t="str">
        <f>"R02.02.27"</f>
        <v>R02.02.27</v>
      </c>
    </row>
    <row r="1269" spans="1:5" x14ac:dyDescent="0.45">
      <c r="A1269" s="2" t="s">
        <v>2070</v>
      </c>
      <c r="B1269" s="2" t="s">
        <v>11881</v>
      </c>
      <c r="C1269" s="2" t="s">
        <v>23531</v>
      </c>
      <c r="D1269" s="2" t="str">
        <f>"魚介類販売業"</f>
        <v>魚介類販売業</v>
      </c>
      <c r="E1269" s="2" t="str">
        <f>"R02.02.27"</f>
        <v>R02.02.27</v>
      </c>
    </row>
    <row r="1270" spans="1:5" x14ac:dyDescent="0.45">
      <c r="A1270" s="2" t="s">
        <v>2736</v>
      </c>
      <c r="B1270" s="2" t="s">
        <v>12679</v>
      </c>
      <c r="C1270" s="2" t="s">
        <v>24314</v>
      </c>
      <c r="D1270" s="2" t="str">
        <f>"飲食店営業"</f>
        <v>飲食店営業</v>
      </c>
      <c r="E1270" s="2" t="str">
        <f>"R02.02.27"</f>
        <v>R02.02.27</v>
      </c>
    </row>
    <row r="1271" spans="1:5" x14ac:dyDescent="0.45">
      <c r="A1271" s="2" t="s">
        <v>2737</v>
      </c>
      <c r="B1271" s="2" t="s">
        <v>12680</v>
      </c>
      <c r="C1271" s="2" t="s">
        <v>23663</v>
      </c>
      <c r="D1271" s="2" t="str">
        <f>"飲食店営業"</f>
        <v>飲食店営業</v>
      </c>
      <c r="E1271" s="2" t="str">
        <f>"R02.02.27"</f>
        <v>R02.02.27</v>
      </c>
    </row>
    <row r="1272" spans="1:5" x14ac:dyDescent="0.45">
      <c r="A1272" s="2" t="s">
        <v>2753</v>
      </c>
      <c r="B1272" s="2" t="s">
        <v>12702</v>
      </c>
      <c r="C1272" s="2" t="s">
        <v>24333</v>
      </c>
      <c r="D1272" s="2" t="str">
        <f>"飲食店営業"</f>
        <v>飲食店営業</v>
      </c>
      <c r="E1272" s="2" t="str">
        <f>"R02.03.13"</f>
        <v>R02.03.13</v>
      </c>
    </row>
    <row r="1273" spans="1:5" x14ac:dyDescent="0.45">
      <c r="A1273" s="2" t="s">
        <v>2756</v>
      </c>
      <c r="B1273" s="2" t="s">
        <v>12705</v>
      </c>
      <c r="C1273" s="2" t="s">
        <v>24336</v>
      </c>
      <c r="D1273" s="2" t="str">
        <f>"食品の冷凍又は冷蔵業"</f>
        <v>食品の冷凍又は冷蔵業</v>
      </c>
      <c r="E1273" s="2" t="str">
        <f>"R02.03.19"</f>
        <v>R02.03.19</v>
      </c>
    </row>
    <row r="1274" spans="1:5" x14ac:dyDescent="0.45">
      <c r="A1274" s="2" t="s">
        <v>2757</v>
      </c>
      <c r="B1274" s="2" t="s">
        <v>12706</v>
      </c>
      <c r="C1274" s="2" t="s">
        <v>24337</v>
      </c>
      <c r="D1274" s="2" t="str">
        <f>"飲食店営業"</f>
        <v>飲食店営業</v>
      </c>
      <c r="E1274" s="2" t="str">
        <f>"R02.03.19"</f>
        <v>R02.03.19</v>
      </c>
    </row>
    <row r="1275" spans="1:5" x14ac:dyDescent="0.45">
      <c r="A1275" s="2" t="s">
        <v>2757</v>
      </c>
      <c r="B1275" s="2" t="s">
        <v>12706</v>
      </c>
      <c r="C1275" s="2" t="s">
        <v>24337</v>
      </c>
      <c r="D1275" s="2" t="str">
        <f>"飲食店営業"</f>
        <v>飲食店営業</v>
      </c>
      <c r="E1275" s="2" t="str">
        <f>"R02.03.19"</f>
        <v>R02.03.19</v>
      </c>
    </row>
    <row r="1276" spans="1:5" x14ac:dyDescent="0.45">
      <c r="A1276" s="2" t="s">
        <v>2758</v>
      </c>
      <c r="B1276" s="2" t="s">
        <v>12707</v>
      </c>
      <c r="C1276" s="2" t="s">
        <v>24338</v>
      </c>
      <c r="D1276" s="2" t="str">
        <f>"そうざい製造業"</f>
        <v>そうざい製造業</v>
      </c>
      <c r="E1276" s="2" t="str">
        <f>"R02.03.23"</f>
        <v>R02.03.23</v>
      </c>
    </row>
    <row r="1277" spans="1:5" x14ac:dyDescent="0.45">
      <c r="A1277" s="2" t="s">
        <v>2758</v>
      </c>
      <c r="B1277" s="2" t="s">
        <v>12707</v>
      </c>
      <c r="C1277" s="2" t="s">
        <v>24338</v>
      </c>
      <c r="D1277" s="2" t="str">
        <f>"飲食店営業"</f>
        <v>飲食店営業</v>
      </c>
      <c r="E1277" s="2" t="str">
        <f>"R02.03.23"</f>
        <v>R02.03.23</v>
      </c>
    </row>
    <row r="1278" spans="1:5" x14ac:dyDescent="0.45">
      <c r="A1278" s="2" t="s">
        <v>2759</v>
      </c>
      <c r="B1278" s="2" t="s">
        <v>12708</v>
      </c>
      <c r="C1278" s="2" t="s">
        <v>24339</v>
      </c>
      <c r="D1278" s="2" t="str">
        <f>"飲食店営業"</f>
        <v>飲食店営業</v>
      </c>
      <c r="E1278" s="2" t="str">
        <f>"R01.05.23"</f>
        <v>R01.05.23</v>
      </c>
    </row>
    <row r="1279" spans="1:5" x14ac:dyDescent="0.45">
      <c r="A1279" s="2" t="s">
        <v>2759</v>
      </c>
      <c r="B1279" s="2" t="s">
        <v>12708</v>
      </c>
      <c r="C1279" s="2" t="s">
        <v>24339</v>
      </c>
      <c r="D1279" s="2" t="str">
        <f>"食肉販売業"</f>
        <v>食肉販売業</v>
      </c>
      <c r="E1279" s="2" t="str">
        <f>"R01.05.23"</f>
        <v>R01.05.23</v>
      </c>
    </row>
    <row r="1280" spans="1:5" x14ac:dyDescent="0.45">
      <c r="A1280" s="2" t="s">
        <v>2773</v>
      </c>
      <c r="B1280" s="2" t="s">
        <v>12731</v>
      </c>
      <c r="C1280" s="2" t="s">
        <v>24360</v>
      </c>
      <c r="D1280" s="2" t="str">
        <f>"飲食店営業"</f>
        <v>飲食店営業</v>
      </c>
      <c r="E1280" s="2" t="str">
        <f>"R02.04.27"</f>
        <v>R02.04.27</v>
      </c>
    </row>
    <row r="1281" spans="1:5" x14ac:dyDescent="0.45">
      <c r="A1281" s="2" t="s">
        <v>2759</v>
      </c>
      <c r="B1281" s="2" t="s">
        <v>12708</v>
      </c>
      <c r="C1281" s="2" t="s">
        <v>24339</v>
      </c>
      <c r="D1281" s="2" t="str">
        <f>"そうざい製造業"</f>
        <v>そうざい製造業</v>
      </c>
      <c r="E1281" s="2" t="str">
        <f>"R02.04.27"</f>
        <v>R02.04.27</v>
      </c>
    </row>
    <row r="1282" spans="1:5" x14ac:dyDescent="0.45">
      <c r="A1282" s="2" t="s">
        <v>2780</v>
      </c>
      <c r="B1282" s="2" t="s">
        <v>12739</v>
      </c>
      <c r="C1282" s="2" t="s">
        <v>24367</v>
      </c>
      <c r="D1282" s="2" t="str">
        <f>"飲食店営業"</f>
        <v>飲食店営業</v>
      </c>
      <c r="E1282" s="2" t="str">
        <f>"R02.05.01"</f>
        <v>R02.05.01</v>
      </c>
    </row>
    <row r="1283" spans="1:5" x14ac:dyDescent="0.45">
      <c r="A1283" s="2" t="s">
        <v>2783</v>
      </c>
      <c r="B1283" s="2" t="s">
        <v>12744</v>
      </c>
      <c r="C1283" s="2" t="s">
        <v>24370</v>
      </c>
      <c r="D1283" s="2" t="str">
        <f>"飲食店営業"</f>
        <v>飲食店営業</v>
      </c>
      <c r="E1283" s="2" t="str">
        <f>"R02.05.14"</f>
        <v>R02.05.14</v>
      </c>
    </row>
    <row r="1284" spans="1:5" x14ac:dyDescent="0.45">
      <c r="A1284" s="2" t="s">
        <v>2795</v>
      </c>
      <c r="B1284" s="2" t="s">
        <v>12758</v>
      </c>
      <c r="C1284" s="2" t="s">
        <v>24384</v>
      </c>
      <c r="D1284" s="2" t="str">
        <f>"食品販売業"</f>
        <v>食品販売業</v>
      </c>
      <c r="E1284" s="2" t="str">
        <f>"R02.05.14"</f>
        <v>R02.05.14</v>
      </c>
    </row>
    <row r="1285" spans="1:5" x14ac:dyDescent="0.45">
      <c r="A1285" s="2" t="s">
        <v>2807</v>
      </c>
      <c r="B1285" s="2" t="s">
        <v>12778</v>
      </c>
      <c r="C1285" s="2" t="s">
        <v>24398</v>
      </c>
      <c r="D1285" s="2" t="str">
        <f>"そうざい製造業"</f>
        <v>そうざい製造業</v>
      </c>
      <c r="E1285" s="2" t="str">
        <f>"R02.05.19"</f>
        <v>R02.05.19</v>
      </c>
    </row>
    <row r="1286" spans="1:5" x14ac:dyDescent="0.45">
      <c r="A1286" s="2" t="s">
        <v>1943</v>
      </c>
      <c r="B1286" s="2" t="s">
        <v>11739</v>
      </c>
      <c r="C1286" s="2" t="s">
        <v>24399</v>
      </c>
      <c r="D1286" s="2" t="str">
        <f>"喫茶店営業"</f>
        <v>喫茶店営業</v>
      </c>
      <c r="E1286" s="2" t="str">
        <f>"R02.05.19"</f>
        <v>R02.05.19</v>
      </c>
    </row>
    <row r="1287" spans="1:5" x14ac:dyDescent="0.45">
      <c r="A1287" s="2" t="s">
        <v>2821</v>
      </c>
      <c r="B1287" s="2" t="s">
        <v>12798</v>
      </c>
      <c r="C1287" s="2" t="s">
        <v>24414</v>
      </c>
      <c r="D1287" s="2" t="str">
        <f>"飲食店営業"</f>
        <v>飲食店営業</v>
      </c>
      <c r="E1287" s="2" t="str">
        <f t="shared" ref="E1287:E1292" si="49">"R02.05.29"</f>
        <v>R02.05.29</v>
      </c>
    </row>
    <row r="1288" spans="1:5" x14ac:dyDescent="0.45">
      <c r="A1288" s="2" t="s">
        <v>2822</v>
      </c>
      <c r="B1288" s="2" t="s">
        <v>12799</v>
      </c>
      <c r="C1288" s="2" t="s">
        <v>23649</v>
      </c>
      <c r="D1288" s="2" t="str">
        <f>"飲食店営業"</f>
        <v>飲食店営業</v>
      </c>
      <c r="E1288" s="2" t="str">
        <f t="shared" si="49"/>
        <v>R02.05.29</v>
      </c>
    </row>
    <row r="1289" spans="1:5" x14ac:dyDescent="0.45">
      <c r="A1289" s="2" t="s">
        <v>2068</v>
      </c>
      <c r="B1289" s="2" t="s">
        <v>12270</v>
      </c>
      <c r="C1289" s="2" t="s">
        <v>23529</v>
      </c>
      <c r="D1289" s="2" t="str">
        <f>"喫茶店営業"</f>
        <v>喫茶店営業</v>
      </c>
      <c r="E1289" s="2" t="str">
        <f t="shared" si="49"/>
        <v>R02.05.29</v>
      </c>
    </row>
    <row r="1290" spans="1:5" x14ac:dyDescent="0.45">
      <c r="A1290" s="2" t="s">
        <v>2838</v>
      </c>
      <c r="B1290" s="2" t="s">
        <v>12815</v>
      </c>
      <c r="C1290" s="2" t="s">
        <v>24431</v>
      </c>
      <c r="D1290" s="2" t="str">
        <f>"食品製造業"</f>
        <v>食品製造業</v>
      </c>
      <c r="E1290" s="2" t="str">
        <f t="shared" si="49"/>
        <v>R02.05.29</v>
      </c>
    </row>
    <row r="1291" spans="1:5" x14ac:dyDescent="0.45">
      <c r="A1291" s="2" t="s">
        <v>2070</v>
      </c>
      <c r="B1291" s="2" t="s">
        <v>11881</v>
      </c>
      <c r="C1291" s="2" t="s">
        <v>23531</v>
      </c>
      <c r="D1291" s="2" t="str">
        <f>"食品販売業"</f>
        <v>食品販売業</v>
      </c>
      <c r="E1291" s="2" t="str">
        <f t="shared" si="49"/>
        <v>R02.05.29</v>
      </c>
    </row>
    <row r="1292" spans="1:5" x14ac:dyDescent="0.45">
      <c r="A1292" s="2" t="s">
        <v>2232</v>
      </c>
      <c r="B1292" s="2" t="s">
        <v>12816</v>
      </c>
      <c r="C1292" s="2" t="s">
        <v>24432</v>
      </c>
      <c r="D1292" s="2" t="str">
        <f>"食品販売業"</f>
        <v>食品販売業</v>
      </c>
      <c r="E1292" s="2" t="str">
        <f t="shared" si="49"/>
        <v>R02.05.29</v>
      </c>
    </row>
    <row r="1293" spans="1:5" x14ac:dyDescent="0.45">
      <c r="A1293" s="2" t="s">
        <v>92</v>
      </c>
      <c r="B1293" s="2" t="s">
        <v>12917</v>
      </c>
      <c r="C1293" s="2" t="s">
        <v>24522</v>
      </c>
      <c r="D1293" s="2" t="str">
        <f>"食品販売業"</f>
        <v>食品販売業</v>
      </c>
      <c r="E1293" s="2" t="str">
        <f>"R02.08.17"</f>
        <v>R02.08.17</v>
      </c>
    </row>
    <row r="1294" spans="1:5" x14ac:dyDescent="0.45">
      <c r="A1294" s="2" t="s">
        <v>2930</v>
      </c>
      <c r="B1294" s="2" t="s">
        <v>12940</v>
      </c>
      <c r="C1294" s="2" t="s">
        <v>24547</v>
      </c>
      <c r="D1294" s="2" t="str">
        <f>"菓子製造業"</f>
        <v>菓子製造業</v>
      </c>
      <c r="E1294" s="2" t="str">
        <f>"R02.08.24"</f>
        <v>R02.08.24</v>
      </c>
    </row>
    <row r="1295" spans="1:5" x14ac:dyDescent="0.45">
      <c r="A1295" s="2" t="s">
        <v>2937</v>
      </c>
      <c r="B1295" s="2" t="s">
        <v>12948</v>
      </c>
      <c r="C1295" s="2" t="s">
        <v>24557</v>
      </c>
      <c r="D1295" s="2" t="str">
        <f>"飲食店営業"</f>
        <v>飲食店営業</v>
      </c>
      <c r="E1295" s="2" t="str">
        <f>"R02.08.31"</f>
        <v>R02.08.31</v>
      </c>
    </row>
    <row r="1296" spans="1:5" x14ac:dyDescent="0.45">
      <c r="A1296" s="2" t="s">
        <v>2009</v>
      </c>
      <c r="B1296" s="2" t="s">
        <v>12952</v>
      </c>
      <c r="C1296" s="2" t="s">
        <v>24560</v>
      </c>
      <c r="D1296" s="2" t="str">
        <f>"乳処理業"</f>
        <v>乳処理業</v>
      </c>
      <c r="E1296" s="2" t="str">
        <f>"R02.08.31"</f>
        <v>R02.08.31</v>
      </c>
    </row>
    <row r="1297" spans="1:5" x14ac:dyDescent="0.45">
      <c r="A1297" s="2" t="s">
        <v>2939</v>
      </c>
      <c r="B1297" s="2" t="s">
        <v>12953</v>
      </c>
      <c r="C1297" s="2" t="s">
        <v>24561</v>
      </c>
      <c r="D1297" s="2" t="str">
        <f>"そうざい製造業"</f>
        <v>そうざい製造業</v>
      </c>
      <c r="E1297" s="2" t="str">
        <f>"R02.08.31"</f>
        <v>R02.08.31</v>
      </c>
    </row>
    <row r="1298" spans="1:5" x14ac:dyDescent="0.45">
      <c r="A1298" s="2" t="s">
        <v>2295</v>
      </c>
      <c r="B1298" s="2" t="s">
        <v>12954</v>
      </c>
      <c r="C1298" s="2" t="s">
        <v>23780</v>
      </c>
      <c r="D1298" s="2" t="str">
        <f>"食品販売業"</f>
        <v>食品販売業</v>
      </c>
      <c r="E1298" s="2" t="str">
        <f>"R02.08.31"</f>
        <v>R02.08.31</v>
      </c>
    </row>
    <row r="1299" spans="1:5" x14ac:dyDescent="0.45">
      <c r="A1299" s="2" t="s">
        <v>2946</v>
      </c>
      <c r="B1299" s="2" t="s">
        <v>12963</v>
      </c>
      <c r="C1299" s="2" t="s">
        <v>24574</v>
      </c>
      <c r="D1299" s="2" t="str">
        <f>"菓子製造業"</f>
        <v>菓子製造業</v>
      </c>
      <c r="E1299" s="2" t="str">
        <f>"R02.09.07"</f>
        <v>R02.09.07</v>
      </c>
    </row>
    <row r="1300" spans="1:5" x14ac:dyDescent="0.45">
      <c r="A1300" s="2" t="s">
        <v>2952</v>
      </c>
      <c r="B1300" s="2" t="s">
        <v>12970</v>
      </c>
      <c r="C1300" s="2" t="s">
        <v>24574</v>
      </c>
      <c r="D1300" s="2" t="str">
        <f>"そうざい製造業"</f>
        <v>そうざい製造業</v>
      </c>
      <c r="E1300" s="2" t="str">
        <f>"R02.09.25"</f>
        <v>R02.09.25</v>
      </c>
    </row>
    <row r="1301" spans="1:5" x14ac:dyDescent="0.45">
      <c r="A1301" s="2" t="s">
        <v>2977</v>
      </c>
      <c r="B1301" s="2" t="s">
        <v>13021</v>
      </c>
      <c r="C1301" s="2" t="s">
        <v>24613</v>
      </c>
      <c r="D1301" s="2" t="str">
        <f>"飲食店営業"</f>
        <v>飲食店営業</v>
      </c>
      <c r="E1301" s="2" t="str">
        <f>"R02.10.23"</f>
        <v>R02.10.23</v>
      </c>
    </row>
    <row r="1302" spans="1:5" x14ac:dyDescent="0.45">
      <c r="A1302" s="2" t="s">
        <v>2978</v>
      </c>
      <c r="B1302" s="2" t="s">
        <v>13022</v>
      </c>
      <c r="C1302" s="2" t="s">
        <v>24614</v>
      </c>
      <c r="D1302" s="2" t="str">
        <f>"食品製造業"</f>
        <v>食品製造業</v>
      </c>
      <c r="E1302" s="2" t="str">
        <f>"R02.10.23"</f>
        <v>R02.10.23</v>
      </c>
    </row>
    <row r="1303" spans="1:5" x14ac:dyDescent="0.45">
      <c r="A1303" s="2" t="s">
        <v>2105</v>
      </c>
      <c r="B1303" s="2" t="s">
        <v>13023</v>
      </c>
      <c r="C1303" s="2" t="s">
        <v>23569</v>
      </c>
      <c r="D1303" s="2" t="str">
        <f>"食品製造業"</f>
        <v>食品製造業</v>
      </c>
      <c r="E1303" s="2" t="str">
        <f>"R02.10.23"</f>
        <v>R02.10.23</v>
      </c>
    </row>
    <row r="1304" spans="1:5" x14ac:dyDescent="0.45">
      <c r="A1304" s="2" t="s">
        <v>2979</v>
      </c>
      <c r="B1304" s="2" t="s">
        <v>13024</v>
      </c>
      <c r="C1304" s="2" t="s">
        <v>24615</v>
      </c>
      <c r="D1304" s="2" t="str">
        <f>"食品販売業"</f>
        <v>食品販売業</v>
      </c>
      <c r="E1304" s="2" t="str">
        <f>"R02.10.23"</f>
        <v>R02.10.23</v>
      </c>
    </row>
    <row r="1305" spans="1:5" x14ac:dyDescent="0.45">
      <c r="A1305" s="2" t="s">
        <v>2979</v>
      </c>
      <c r="B1305" s="2" t="s">
        <v>13029</v>
      </c>
      <c r="C1305" s="2" t="s">
        <v>24621</v>
      </c>
      <c r="D1305" s="2" t="str">
        <f>"飲食店営業"</f>
        <v>飲食店営業</v>
      </c>
      <c r="E1305" s="2" t="str">
        <f>"R02.10.26"</f>
        <v>R02.10.26</v>
      </c>
    </row>
    <row r="1306" spans="1:5" x14ac:dyDescent="0.45">
      <c r="A1306" s="2" t="s">
        <v>2979</v>
      </c>
      <c r="B1306" s="2" t="s">
        <v>13030</v>
      </c>
      <c r="C1306" s="2" t="s">
        <v>24621</v>
      </c>
      <c r="D1306" s="2" t="str">
        <f>"飲食店営業"</f>
        <v>飲食店営業</v>
      </c>
      <c r="E1306" s="2" t="str">
        <f>"R02.10.26"</f>
        <v>R02.10.26</v>
      </c>
    </row>
    <row r="1307" spans="1:5" x14ac:dyDescent="0.45">
      <c r="A1307" s="2" t="s">
        <v>2613</v>
      </c>
      <c r="B1307" s="2" t="s">
        <v>13075</v>
      </c>
      <c r="C1307" s="2" t="s">
        <v>23357</v>
      </c>
      <c r="D1307" s="2" t="str">
        <f>"そうざい製造業"</f>
        <v>そうざい製造業</v>
      </c>
      <c r="E1307" s="2" t="str">
        <f>"R02.11.30"</f>
        <v>R02.11.30</v>
      </c>
    </row>
    <row r="1308" spans="1:5" x14ac:dyDescent="0.45">
      <c r="A1308" s="2" t="s">
        <v>2952</v>
      </c>
      <c r="B1308" s="2" t="s">
        <v>12970</v>
      </c>
      <c r="C1308" s="2" t="s">
        <v>24574</v>
      </c>
      <c r="D1308" s="2" t="str">
        <f>"菓子製造業"</f>
        <v>菓子製造業</v>
      </c>
      <c r="E1308" s="2" t="str">
        <f>"R02.12.18"</f>
        <v>R02.12.18</v>
      </c>
    </row>
    <row r="1309" spans="1:5" x14ac:dyDescent="0.45">
      <c r="A1309" s="2" t="s">
        <v>3025</v>
      </c>
      <c r="B1309" s="2" t="s">
        <v>9785</v>
      </c>
      <c r="C1309" s="2" t="s">
        <v>24672</v>
      </c>
      <c r="D1309" s="2" t="str">
        <f>"菓子製造業"</f>
        <v>菓子製造業</v>
      </c>
      <c r="E1309" s="2" t="str">
        <f>"R02.12.23"</f>
        <v>R02.12.23</v>
      </c>
    </row>
    <row r="1310" spans="1:5" x14ac:dyDescent="0.45">
      <c r="A1310" s="2" t="s">
        <v>2295</v>
      </c>
      <c r="B1310" s="2" t="s">
        <v>12128</v>
      </c>
      <c r="C1310" s="2" t="s">
        <v>24675</v>
      </c>
      <c r="D1310" s="2" t="str">
        <f>"そうざい製造業"</f>
        <v>そうざい製造業</v>
      </c>
      <c r="E1310" s="2" t="str">
        <f>"R02.12.28"</f>
        <v>R02.12.28</v>
      </c>
    </row>
    <row r="1311" spans="1:5" x14ac:dyDescent="0.45">
      <c r="A1311" s="2" t="s">
        <v>2295</v>
      </c>
      <c r="B1311" s="2" t="s">
        <v>12128</v>
      </c>
      <c r="C1311" s="2" t="s">
        <v>24675</v>
      </c>
      <c r="D1311" s="2" t="str">
        <f>"食品の冷凍又は冷蔵業"</f>
        <v>食品の冷凍又は冷蔵業</v>
      </c>
      <c r="E1311" s="2" t="str">
        <f>"R02.12.28"</f>
        <v>R02.12.28</v>
      </c>
    </row>
    <row r="1312" spans="1:5" x14ac:dyDescent="0.45">
      <c r="A1312" s="2" t="s">
        <v>3029</v>
      </c>
      <c r="B1312" s="2" t="s">
        <v>13090</v>
      </c>
      <c r="C1312" s="2" t="s">
        <v>24679</v>
      </c>
      <c r="D1312" s="2" t="str">
        <f>"菓子製造業"</f>
        <v>菓子製造業</v>
      </c>
      <c r="E1312" s="2" t="str">
        <f>"R03.01.20"</f>
        <v>R03.01.20</v>
      </c>
    </row>
    <row r="1313" spans="1:5" x14ac:dyDescent="0.45">
      <c r="A1313" s="2" t="s">
        <v>3029</v>
      </c>
      <c r="B1313" s="2" t="s">
        <v>13090</v>
      </c>
      <c r="C1313" s="2" t="s">
        <v>24679</v>
      </c>
      <c r="D1313" s="2" t="str">
        <f>"飲食店営業"</f>
        <v>飲食店営業</v>
      </c>
      <c r="E1313" s="2" t="str">
        <f>"R03.01.25"</f>
        <v>R03.01.25</v>
      </c>
    </row>
    <row r="1314" spans="1:5" x14ac:dyDescent="0.45">
      <c r="A1314" s="2" t="s">
        <v>3032</v>
      </c>
      <c r="B1314" s="2" t="s">
        <v>13099</v>
      </c>
      <c r="C1314" s="2" t="s">
        <v>24686</v>
      </c>
      <c r="D1314" s="2" t="str">
        <f>"食品販売業"</f>
        <v>食品販売業</v>
      </c>
      <c r="E1314" s="2" t="str">
        <f>"R03.01.28"</f>
        <v>R03.01.28</v>
      </c>
    </row>
    <row r="1315" spans="1:5" x14ac:dyDescent="0.45">
      <c r="A1315" s="2" t="s">
        <v>3033</v>
      </c>
      <c r="B1315" s="2" t="s">
        <v>13100</v>
      </c>
      <c r="C1315" s="2" t="s">
        <v>24687</v>
      </c>
      <c r="D1315" s="2" t="str">
        <f>"菓子製造業"</f>
        <v>菓子製造業</v>
      </c>
      <c r="E1315" s="2" t="str">
        <f>"R03.01.28"</f>
        <v>R03.01.28</v>
      </c>
    </row>
    <row r="1316" spans="1:5" x14ac:dyDescent="0.45">
      <c r="A1316" s="2" t="s">
        <v>2736</v>
      </c>
      <c r="B1316" s="2" t="s">
        <v>12679</v>
      </c>
      <c r="C1316" s="2" t="s">
        <v>24314</v>
      </c>
      <c r="D1316" s="2" t="str">
        <f>"そうざい製造業"</f>
        <v>そうざい製造業</v>
      </c>
      <c r="E1316" s="2" t="str">
        <f>"R03.02.19"</f>
        <v>R03.02.19</v>
      </c>
    </row>
    <row r="1317" spans="1:5" x14ac:dyDescent="0.45">
      <c r="A1317" s="2" t="s">
        <v>2470</v>
      </c>
      <c r="B1317" s="2" t="s">
        <v>2470</v>
      </c>
      <c r="C1317" s="2" t="s">
        <v>23983</v>
      </c>
      <c r="D1317" s="2" t="str">
        <f>"食品製造業"</f>
        <v>食品製造業</v>
      </c>
      <c r="E1317" s="2" t="str">
        <f>"R03.02.22"</f>
        <v>R03.02.22</v>
      </c>
    </row>
    <row r="1318" spans="1:5" x14ac:dyDescent="0.45">
      <c r="A1318" s="2" t="s">
        <v>2807</v>
      </c>
      <c r="B1318" s="2" t="s">
        <v>12778</v>
      </c>
      <c r="C1318" s="2" t="s">
        <v>24738</v>
      </c>
      <c r="D1318" s="2" t="str">
        <f>"飲食店営業"</f>
        <v>飲食店営業</v>
      </c>
      <c r="E1318" s="2" t="str">
        <f>"R03.03.11"</f>
        <v>R03.03.11</v>
      </c>
    </row>
    <row r="1319" spans="1:5" x14ac:dyDescent="0.45">
      <c r="A1319" s="2" t="s">
        <v>2807</v>
      </c>
      <c r="B1319" s="2" t="s">
        <v>12778</v>
      </c>
      <c r="C1319" s="2" t="s">
        <v>24738</v>
      </c>
      <c r="D1319" s="2" t="str">
        <f>"菓子製造業"</f>
        <v>菓子製造業</v>
      </c>
      <c r="E1319" s="2" t="str">
        <f>"R03.03.11"</f>
        <v>R03.03.11</v>
      </c>
    </row>
    <row r="1320" spans="1:5" x14ac:dyDescent="0.45">
      <c r="A1320" s="2" t="s">
        <v>3084</v>
      </c>
      <c r="B1320" s="2" t="s">
        <v>13169</v>
      </c>
      <c r="C1320" s="2" t="s">
        <v>23357</v>
      </c>
      <c r="D1320" s="2" t="str">
        <f t="shared" ref="D1320:D1325" si="50">"飲食店営業"</f>
        <v>飲食店営業</v>
      </c>
      <c r="E1320" s="2" t="str">
        <f>"R03.04.28"</f>
        <v>R03.04.28</v>
      </c>
    </row>
    <row r="1321" spans="1:5" x14ac:dyDescent="0.45">
      <c r="A1321" s="2" t="s">
        <v>3091</v>
      </c>
      <c r="B1321" s="2" t="s">
        <v>13180</v>
      </c>
      <c r="C1321" s="2" t="s">
        <v>24766</v>
      </c>
      <c r="D1321" s="2" t="str">
        <f t="shared" si="50"/>
        <v>飲食店営業</v>
      </c>
      <c r="E1321" s="2" t="str">
        <f>"R03.05.20"</f>
        <v>R03.05.20</v>
      </c>
    </row>
    <row r="1322" spans="1:5" x14ac:dyDescent="0.45">
      <c r="A1322" s="2" t="s">
        <v>3091</v>
      </c>
      <c r="B1322" s="2" t="s">
        <v>13181</v>
      </c>
      <c r="C1322" s="2" t="s">
        <v>24767</v>
      </c>
      <c r="D1322" s="2" t="str">
        <f t="shared" si="50"/>
        <v>飲食店営業</v>
      </c>
      <c r="E1322" s="2" t="str">
        <f>"R03.05.20"</f>
        <v>R03.05.20</v>
      </c>
    </row>
    <row r="1323" spans="1:5" x14ac:dyDescent="0.45">
      <c r="A1323" s="2" t="s">
        <v>2780</v>
      </c>
      <c r="B1323" s="2" t="s">
        <v>13183</v>
      </c>
      <c r="C1323" s="2" t="s">
        <v>24367</v>
      </c>
      <c r="D1323" s="2" t="str">
        <f t="shared" si="50"/>
        <v>飲食店営業</v>
      </c>
      <c r="E1323" s="2" t="str">
        <f>"R02.07.01"</f>
        <v>R02.07.01</v>
      </c>
    </row>
    <row r="1324" spans="1:5" x14ac:dyDescent="0.45">
      <c r="A1324" s="2" t="s">
        <v>3095</v>
      </c>
      <c r="B1324" s="2" t="s">
        <v>13195</v>
      </c>
      <c r="C1324" s="2" t="s">
        <v>24776</v>
      </c>
      <c r="D1324" s="2" t="str">
        <f t="shared" si="50"/>
        <v>飲食店営業</v>
      </c>
      <c r="E1324" s="2" t="str">
        <f>"R02.08.31"</f>
        <v>R02.08.31</v>
      </c>
    </row>
    <row r="1325" spans="1:5" x14ac:dyDescent="0.45">
      <c r="A1325" s="2" t="s">
        <v>3095</v>
      </c>
      <c r="B1325" s="2" t="s">
        <v>13196</v>
      </c>
      <c r="C1325" s="2" t="s">
        <v>24776</v>
      </c>
      <c r="D1325" s="2" t="str">
        <f t="shared" si="50"/>
        <v>飲食店営業</v>
      </c>
      <c r="E1325" s="2" t="str">
        <f>"H29.11.30"</f>
        <v>H29.11.30</v>
      </c>
    </row>
    <row r="1326" spans="1:5" x14ac:dyDescent="0.45">
      <c r="A1326" s="2" t="s">
        <v>3098</v>
      </c>
      <c r="B1326" s="2" t="s">
        <v>3098</v>
      </c>
      <c r="C1326" s="2" t="s">
        <v>24780</v>
      </c>
      <c r="D1326" s="2" t="str">
        <f>"食肉処理業"</f>
        <v>食肉処理業</v>
      </c>
      <c r="E1326" s="2" t="str">
        <f>"H30.11.22"</f>
        <v>H30.11.22</v>
      </c>
    </row>
    <row r="1327" spans="1:5" x14ac:dyDescent="0.45">
      <c r="A1327" s="2" t="s">
        <v>3098</v>
      </c>
      <c r="B1327" s="2" t="s">
        <v>3098</v>
      </c>
      <c r="C1327" s="2" t="s">
        <v>24780</v>
      </c>
      <c r="D1327" s="2" t="str">
        <f>"食肉販売業"</f>
        <v>食肉販売業</v>
      </c>
      <c r="E1327" s="2" t="str">
        <f>"H30.11.22"</f>
        <v>H30.11.22</v>
      </c>
    </row>
    <row r="1328" spans="1:5" x14ac:dyDescent="0.45">
      <c r="A1328" s="2" t="s">
        <v>2613</v>
      </c>
      <c r="B1328" s="2" t="s">
        <v>13075</v>
      </c>
      <c r="C1328" s="2" t="s">
        <v>23357</v>
      </c>
      <c r="D1328" s="2" t="str">
        <f>"飲食店営業"</f>
        <v>飲食店営業</v>
      </c>
      <c r="E1328" s="2" t="str">
        <f>"R02.11.30"</f>
        <v>R02.11.30</v>
      </c>
    </row>
    <row r="1329" spans="1:5" x14ac:dyDescent="0.45">
      <c r="A1329" s="2" t="s">
        <v>3103</v>
      </c>
      <c r="B1329" s="2" t="s">
        <v>13213</v>
      </c>
      <c r="C1329" s="2" t="s">
        <v>23484</v>
      </c>
      <c r="D1329" s="2" t="str">
        <f>"飲食店営業"</f>
        <v>飲食店営業</v>
      </c>
      <c r="E1329" s="2" t="str">
        <f>"R01.05.22"</f>
        <v>R01.05.22</v>
      </c>
    </row>
    <row r="1330" spans="1:5" x14ac:dyDescent="0.45">
      <c r="A1330" s="2" t="s">
        <v>1133</v>
      </c>
      <c r="B1330" s="2" t="s">
        <v>13221</v>
      </c>
      <c r="C1330" s="2" t="s">
        <v>24796</v>
      </c>
      <c r="D1330" s="2" t="str">
        <f>"飲食店営業"</f>
        <v>飲食店営業</v>
      </c>
      <c r="E1330" s="2" t="str">
        <f>"R03.05.18"</f>
        <v>R03.05.18</v>
      </c>
    </row>
    <row r="1331" spans="1:5" x14ac:dyDescent="0.45">
      <c r="A1331" s="2" t="s">
        <v>3109</v>
      </c>
      <c r="B1331" s="2" t="s">
        <v>11862</v>
      </c>
      <c r="C1331" s="2" t="s">
        <v>24797</v>
      </c>
      <c r="D1331" s="2" t="str">
        <f>"そうざい製造業"</f>
        <v>そうざい製造業</v>
      </c>
      <c r="E1331" s="2" t="str">
        <f>"H30.12.25"</f>
        <v>H30.12.25</v>
      </c>
    </row>
    <row r="1332" spans="1:5" x14ac:dyDescent="0.45">
      <c r="A1332" s="2" t="s">
        <v>3109</v>
      </c>
      <c r="B1332" s="2" t="s">
        <v>11862</v>
      </c>
      <c r="C1332" s="2" t="s">
        <v>24798</v>
      </c>
      <c r="D1332" s="2" t="str">
        <f>"飲食店営業"</f>
        <v>飲食店営業</v>
      </c>
      <c r="E1332" s="2" t="str">
        <f>"H30.08.15"</f>
        <v>H30.08.15</v>
      </c>
    </row>
    <row r="1333" spans="1:5" x14ac:dyDescent="0.45">
      <c r="A1333" s="2" t="s">
        <v>3110</v>
      </c>
      <c r="B1333" s="2" t="s">
        <v>13224</v>
      </c>
      <c r="C1333" s="2" t="s">
        <v>24799</v>
      </c>
      <c r="D1333" s="2" t="str">
        <f>"食肉販売業"</f>
        <v>食肉販売業</v>
      </c>
      <c r="E1333" s="2" t="str">
        <f>"H30.02.01"</f>
        <v>H30.02.01</v>
      </c>
    </row>
    <row r="1334" spans="1:5" x14ac:dyDescent="0.45">
      <c r="A1334" s="2" t="s">
        <v>3098</v>
      </c>
      <c r="B1334" s="2" t="s">
        <v>3098</v>
      </c>
      <c r="C1334" s="2" t="s">
        <v>24780</v>
      </c>
      <c r="D1334" s="2" t="str">
        <f>"食肉製品製造業"</f>
        <v>食肉製品製造業</v>
      </c>
      <c r="E1334" s="2" t="str">
        <f>"H30.04.24"</f>
        <v>H30.04.24</v>
      </c>
    </row>
    <row r="1335" spans="1:5" x14ac:dyDescent="0.45">
      <c r="A1335" s="2" t="s">
        <v>2232</v>
      </c>
      <c r="B1335" s="2" t="s">
        <v>13237</v>
      </c>
      <c r="C1335" s="2" t="s">
        <v>23708</v>
      </c>
      <c r="D1335" s="2" t="str">
        <f>"乳製品製造業"</f>
        <v>乳製品製造業</v>
      </c>
      <c r="E1335" s="2" t="str">
        <f t="shared" ref="E1335:E1342" si="51">"H30.05.31"</f>
        <v>H30.05.31</v>
      </c>
    </row>
    <row r="1336" spans="1:5" x14ac:dyDescent="0.45">
      <c r="A1336" s="2" t="s">
        <v>2232</v>
      </c>
      <c r="B1336" s="2" t="s">
        <v>13237</v>
      </c>
      <c r="C1336" s="2" t="s">
        <v>23708</v>
      </c>
      <c r="D1336" s="2" t="str">
        <f>"乳処理業"</f>
        <v>乳処理業</v>
      </c>
      <c r="E1336" s="2" t="str">
        <f t="shared" si="51"/>
        <v>H30.05.31</v>
      </c>
    </row>
    <row r="1337" spans="1:5" x14ac:dyDescent="0.45">
      <c r="A1337" s="2" t="s">
        <v>2232</v>
      </c>
      <c r="B1337" s="2" t="s">
        <v>13237</v>
      </c>
      <c r="C1337" s="2" t="s">
        <v>23708</v>
      </c>
      <c r="D1337" s="2" t="str">
        <f>"アイスクリーム類製造業"</f>
        <v>アイスクリーム類製造業</v>
      </c>
      <c r="E1337" s="2" t="str">
        <f t="shared" si="51"/>
        <v>H30.05.31</v>
      </c>
    </row>
    <row r="1338" spans="1:5" x14ac:dyDescent="0.45">
      <c r="A1338" s="2" t="s">
        <v>2232</v>
      </c>
      <c r="B1338" s="2" t="s">
        <v>13238</v>
      </c>
      <c r="C1338" s="2" t="s">
        <v>23708</v>
      </c>
      <c r="D1338" s="2" t="str">
        <f>"喫茶店営業"</f>
        <v>喫茶店営業</v>
      </c>
      <c r="E1338" s="2" t="str">
        <f t="shared" si="51"/>
        <v>H30.05.31</v>
      </c>
    </row>
    <row r="1339" spans="1:5" x14ac:dyDescent="0.45">
      <c r="A1339" s="2" t="s">
        <v>2232</v>
      </c>
      <c r="B1339" s="2" t="s">
        <v>13239</v>
      </c>
      <c r="C1339" s="2" t="s">
        <v>23708</v>
      </c>
      <c r="D1339" s="2" t="str">
        <f>"飲食店営業"</f>
        <v>飲食店営業</v>
      </c>
      <c r="E1339" s="2" t="str">
        <f t="shared" si="51"/>
        <v>H30.05.31</v>
      </c>
    </row>
    <row r="1340" spans="1:5" x14ac:dyDescent="0.45">
      <c r="A1340" s="2" t="s">
        <v>2232</v>
      </c>
      <c r="B1340" s="2" t="s">
        <v>13240</v>
      </c>
      <c r="C1340" s="2" t="s">
        <v>23708</v>
      </c>
      <c r="D1340" s="2" t="str">
        <f>"飲食店営業"</f>
        <v>飲食店営業</v>
      </c>
      <c r="E1340" s="2" t="str">
        <f t="shared" si="51"/>
        <v>H30.05.31</v>
      </c>
    </row>
    <row r="1341" spans="1:5" x14ac:dyDescent="0.45">
      <c r="A1341" s="2" t="s">
        <v>2232</v>
      </c>
      <c r="B1341" s="2" t="s">
        <v>13241</v>
      </c>
      <c r="C1341" s="2" t="s">
        <v>23708</v>
      </c>
      <c r="D1341" s="2" t="str">
        <f>"飲食店営業"</f>
        <v>飲食店営業</v>
      </c>
      <c r="E1341" s="2" t="str">
        <f t="shared" si="51"/>
        <v>H30.05.31</v>
      </c>
    </row>
    <row r="1342" spans="1:5" x14ac:dyDescent="0.45">
      <c r="A1342" s="2" t="s">
        <v>2232</v>
      </c>
      <c r="B1342" s="2" t="s">
        <v>13242</v>
      </c>
      <c r="C1342" s="2" t="s">
        <v>23708</v>
      </c>
      <c r="D1342" s="2" t="str">
        <f>"飲食店営業"</f>
        <v>飲食店営業</v>
      </c>
      <c r="E1342" s="2" t="str">
        <f t="shared" si="51"/>
        <v>H30.05.31</v>
      </c>
    </row>
    <row r="1343" spans="1:5" x14ac:dyDescent="0.45">
      <c r="A1343" s="2" t="s">
        <v>2309</v>
      </c>
      <c r="B1343" s="2" t="s">
        <v>12142</v>
      </c>
      <c r="C1343" s="2" t="s">
        <v>23795</v>
      </c>
      <c r="D1343" s="2" t="str">
        <f>"そうざい製造業"</f>
        <v>そうざい製造業</v>
      </c>
      <c r="E1343" s="2" t="str">
        <f>"H30.10.05"</f>
        <v>H30.10.05</v>
      </c>
    </row>
    <row r="1344" spans="1:5" x14ac:dyDescent="0.45">
      <c r="A1344" s="2" t="s">
        <v>1923</v>
      </c>
      <c r="B1344" s="2" t="s">
        <v>11716</v>
      </c>
      <c r="C1344" s="2" t="s">
        <v>23359</v>
      </c>
      <c r="D1344" s="2" t="str">
        <f>"飲食店営業"</f>
        <v>飲食店営業</v>
      </c>
      <c r="E1344" s="2" t="str">
        <f>"H28.12.14"</f>
        <v>H28.12.14</v>
      </c>
    </row>
    <row r="1345" spans="1:5" x14ac:dyDescent="0.45">
      <c r="A1345" s="2" t="s">
        <v>1923</v>
      </c>
      <c r="B1345" s="2" t="s">
        <v>11716</v>
      </c>
      <c r="C1345" s="2" t="s">
        <v>23359</v>
      </c>
      <c r="D1345" s="2" t="str">
        <f>"菓子製造業"</f>
        <v>菓子製造業</v>
      </c>
      <c r="E1345" s="2" t="str">
        <f>"H28.12.14"</f>
        <v>H28.12.14</v>
      </c>
    </row>
    <row r="1346" spans="1:5" x14ac:dyDescent="0.45">
      <c r="A1346" s="2" t="s">
        <v>583</v>
      </c>
      <c r="B1346" s="2" t="s">
        <v>11721</v>
      </c>
      <c r="C1346" s="2" t="s">
        <v>23364</v>
      </c>
      <c r="D1346" s="2" t="str">
        <f>"乳類販売業"</f>
        <v>乳類販売業</v>
      </c>
      <c r="E1346" s="2" t="str">
        <f>"H28.12.28"</f>
        <v>H28.12.28</v>
      </c>
    </row>
    <row r="1347" spans="1:5" x14ac:dyDescent="0.45">
      <c r="A1347" s="2" t="s">
        <v>1930</v>
      </c>
      <c r="B1347" s="2" t="s">
        <v>11725</v>
      </c>
      <c r="C1347" s="2" t="s">
        <v>23368</v>
      </c>
      <c r="D1347" s="2" t="str">
        <f>"飲食店営業"</f>
        <v>飲食店営業</v>
      </c>
      <c r="E1347" s="2" t="str">
        <f>"H29.02.08"</f>
        <v>H29.02.08</v>
      </c>
    </row>
    <row r="1348" spans="1:5" x14ac:dyDescent="0.45">
      <c r="A1348" s="2" t="s">
        <v>1932</v>
      </c>
      <c r="B1348" s="2" t="s">
        <v>11727</v>
      </c>
      <c r="C1348" s="2" t="s">
        <v>23370</v>
      </c>
      <c r="D1348" s="2" t="str">
        <f>"みそ製造業"</f>
        <v>みそ製造業</v>
      </c>
      <c r="E1348" s="2" t="str">
        <f>"H29.02.10"</f>
        <v>H29.02.10</v>
      </c>
    </row>
    <row r="1349" spans="1:5" x14ac:dyDescent="0.45">
      <c r="A1349" s="2" t="s">
        <v>1937</v>
      </c>
      <c r="B1349" s="2" t="s">
        <v>11732</v>
      </c>
      <c r="C1349" s="2" t="s">
        <v>23376</v>
      </c>
      <c r="D1349" s="2" t="str">
        <f>"飲食店営業"</f>
        <v>飲食店営業</v>
      </c>
      <c r="E1349" s="2" t="str">
        <f>"H29.02.17"</f>
        <v>H29.02.17</v>
      </c>
    </row>
    <row r="1350" spans="1:5" x14ac:dyDescent="0.45">
      <c r="A1350" s="2" t="s">
        <v>1940</v>
      </c>
      <c r="B1350" s="2" t="s">
        <v>11735</v>
      </c>
      <c r="C1350" s="2" t="s">
        <v>23379</v>
      </c>
      <c r="D1350" s="2" t="str">
        <f>"飲食店営業"</f>
        <v>飲食店営業</v>
      </c>
      <c r="E1350" s="2" t="str">
        <f>"H29.02.17"</f>
        <v>H29.02.17</v>
      </c>
    </row>
    <row r="1351" spans="1:5" x14ac:dyDescent="0.45">
      <c r="A1351" s="2" t="s">
        <v>1942</v>
      </c>
      <c r="B1351" s="2" t="s">
        <v>11737</v>
      </c>
      <c r="C1351" s="2" t="s">
        <v>23381</v>
      </c>
      <c r="D1351" s="2" t="str">
        <f>"飲食店営業"</f>
        <v>飲食店営業</v>
      </c>
      <c r="E1351" s="2" t="str">
        <f>"H29.02.20"</f>
        <v>H29.02.20</v>
      </c>
    </row>
    <row r="1352" spans="1:5" x14ac:dyDescent="0.45">
      <c r="A1352" s="2" t="s">
        <v>1940</v>
      </c>
      <c r="B1352" s="2" t="s">
        <v>11738</v>
      </c>
      <c r="C1352" s="2" t="s">
        <v>23382</v>
      </c>
      <c r="D1352" s="2" t="str">
        <f>"飲食店営業"</f>
        <v>飲食店営業</v>
      </c>
      <c r="E1352" s="2" t="str">
        <f>"H29.02.20"</f>
        <v>H29.02.20</v>
      </c>
    </row>
    <row r="1353" spans="1:5" x14ac:dyDescent="0.45">
      <c r="A1353" s="2" t="s">
        <v>1958</v>
      </c>
      <c r="B1353" s="2" t="s">
        <v>11754</v>
      </c>
      <c r="C1353" s="2" t="s">
        <v>23399</v>
      </c>
      <c r="D1353" s="2" t="str">
        <f>"そうざい製造業"</f>
        <v>そうざい製造業</v>
      </c>
      <c r="E1353" s="2" t="str">
        <f>"H29.02.28"</f>
        <v>H29.02.28</v>
      </c>
    </row>
    <row r="1354" spans="1:5" x14ac:dyDescent="0.45">
      <c r="A1354" s="2" t="s">
        <v>1923</v>
      </c>
      <c r="B1354" s="2" t="s">
        <v>11716</v>
      </c>
      <c r="C1354" s="2" t="s">
        <v>23406</v>
      </c>
      <c r="D1354" s="2" t="str">
        <f>"乳類販売業"</f>
        <v>乳類販売業</v>
      </c>
      <c r="E1354" s="2" t="str">
        <f>"H29.03.27"</f>
        <v>H29.03.27</v>
      </c>
    </row>
    <row r="1355" spans="1:5" x14ac:dyDescent="0.45">
      <c r="A1355" s="2" t="s">
        <v>1966</v>
      </c>
      <c r="B1355" s="2" t="s">
        <v>11762</v>
      </c>
      <c r="C1355" s="2" t="s">
        <v>23408</v>
      </c>
      <c r="D1355" s="2" t="str">
        <f>"飲食店営業"</f>
        <v>飲食店営業</v>
      </c>
      <c r="E1355" s="2" t="str">
        <f>"H29.03.28"</f>
        <v>H29.03.28</v>
      </c>
    </row>
    <row r="1356" spans="1:5" x14ac:dyDescent="0.45">
      <c r="A1356" s="2" t="s">
        <v>1966</v>
      </c>
      <c r="B1356" s="2" t="s">
        <v>11762</v>
      </c>
      <c r="C1356" s="2" t="s">
        <v>23408</v>
      </c>
      <c r="D1356" s="2" t="str">
        <f>"菓子製造業"</f>
        <v>菓子製造業</v>
      </c>
      <c r="E1356" s="2" t="str">
        <f>"H29.03.28"</f>
        <v>H29.03.28</v>
      </c>
    </row>
    <row r="1357" spans="1:5" x14ac:dyDescent="0.45">
      <c r="A1357" s="2" t="s">
        <v>1942</v>
      </c>
      <c r="B1357" s="2" t="s">
        <v>11763</v>
      </c>
      <c r="C1357" s="2" t="s">
        <v>23409</v>
      </c>
      <c r="D1357" s="2" t="str">
        <f>"菓子製造業"</f>
        <v>菓子製造業</v>
      </c>
      <c r="E1357" s="2" t="str">
        <f>"H29.03.28"</f>
        <v>H29.03.28</v>
      </c>
    </row>
    <row r="1358" spans="1:5" x14ac:dyDescent="0.45">
      <c r="A1358" s="2" t="s">
        <v>1976</v>
      </c>
      <c r="B1358" s="2" t="s">
        <v>11775</v>
      </c>
      <c r="C1358" s="2" t="s">
        <v>23421</v>
      </c>
      <c r="D1358" s="2" t="str">
        <f>"乳類販売業"</f>
        <v>乳類販売業</v>
      </c>
      <c r="E1358" s="2" t="str">
        <f>"H29.04.24"</f>
        <v>H29.04.24</v>
      </c>
    </row>
    <row r="1359" spans="1:5" x14ac:dyDescent="0.45">
      <c r="A1359" s="2" t="s">
        <v>1976</v>
      </c>
      <c r="B1359" s="2" t="s">
        <v>11775</v>
      </c>
      <c r="C1359" s="2" t="s">
        <v>23421</v>
      </c>
      <c r="D1359" s="2" t="str">
        <f>"食肉販売業"</f>
        <v>食肉販売業</v>
      </c>
      <c r="E1359" s="2" t="str">
        <f>"H29.04.24"</f>
        <v>H29.04.24</v>
      </c>
    </row>
    <row r="1360" spans="1:5" x14ac:dyDescent="0.45">
      <c r="A1360" s="2" t="s">
        <v>1977</v>
      </c>
      <c r="B1360" s="2" t="s">
        <v>11776</v>
      </c>
      <c r="C1360" s="2" t="s">
        <v>23422</v>
      </c>
      <c r="D1360" s="2" t="str">
        <f>"魚介類販売業"</f>
        <v>魚介類販売業</v>
      </c>
      <c r="E1360" s="2" t="str">
        <f>"H29.04.28"</f>
        <v>H29.04.28</v>
      </c>
    </row>
    <row r="1361" spans="1:5" x14ac:dyDescent="0.45">
      <c r="A1361" s="2" t="s">
        <v>1977</v>
      </c>
      <c r="B1361" s="2" t="s">
        <v>11776</v>
      </c>
      <c r="C1361" s="2" t="s">
        <v>23422</v>
      </c>
      <c r="D1361" s="2" t="str">
        <f>"食肉販売業"</f>
        <v>食肉販売業</v>
      </c>
      <c r="E1361" s="2" t="str">
        <f>"H29.04.28"</f>
        <v>H29.04.28</v>
      </c>
    </row>
    <row r="1362" spans="1:5" x14ac:dyDescent="0.45">
      <c r="A1362" s="2" t="s">
        <v>1981</v>
      </c>
      <c r="B1362" s="2" t="s">
        <v>11779</v>
      </c>
      <c r="C1362" s="2" t="s">
        <v>23426</v>
      </c>
      <c r="D1362" s="2" t="str">
        <f>"飲食店営業"</f>
        <v>飲食店営業</v>
      </c>
      <c r="E1362" s="2" t="str">
        <f>"H29.05.19"</f>
        <v>H29.05.19</v>
      </c>
    </row>
    <row r="1363" spans="1:5" x14ac:dyDescent="0.45">
      <c r="A1363" s="2" t="s">
        <v>1985</v>
      </c>
      <c r="B1363" s="2" t="s">
        <v>11782</v>
      </c>
      <c r="C1363" s="2" t="s">
        <v>23430</v>
      </c>
      <c r="D1363" s="2" t="str">
        <f>"菓子製造業"</f>
        <v>菓子製造業</v>
      </c>
      <c r="E1363" s="2" t="str">
        <f>"H29.05.26"</f>
        <v>H29.05.26</v>
      </c>
    </row>
    <row r="1364" spans="1:5" x14ac:dyDescent="0.45">
      <c r="A1364" s="2" t="s">
        <v>1987</v>
      </c>
      <c r="B1364" s="2" t="s">
        <v>11784</v>
      </c>
      <c r="C1364" s="2" t="s">
        <v>23432</v>
      </c>
      <c r="D1364" s="2" t="str">
        <f>"そうざい製造業"</f>
        <v>そうざい製造業</v>
      </c>
      <c r="E1364" s="2" t="str">
        <f>"H29.05.26"</f>
        <v>H29.05.26</v>
      </c>
    </row>
    <row r="1365" spans="1:5" x14ac:dyDescent="0.45">
      <c r="A1365" s="2" t="s">
        <v>1990</v>
      </c>
      <c r="B1365" s="2" t="s">
        <v>1990</v>
      </c>
      <c r="C1365" s="2" t="s">
        <v>23435</v>
      </c>
      <c r="D1365" s="2" t="str">
        <f>"菓子製造業"</f>
        <v>菓子製造業</v>
      </c>
      <c r="E1365" s="2" t="str">
        <f t="shared" ref="E1365:E1370" si="52">"H29.05.31"</f>
        <v>H29.05.31</v>
      </c>
    </row>
    <row r="1366" spans="1:5" x14ac:dyDescent="0.45">
      <c r="A1366" s="2" t="s">
        <v>1993</v>
      </c>
      <c r="B1366" s="2" t="s">
        <v>11790</v>
      </c>
      <c r="C1366" s="2" t="s">
        <v>23439</v>
      </c>
      <c r="D1366" s="2" t="str">
        <f>"乳類販売業"</f>
        <v>乳類販売業</v>
      </c>
      <c r="E1366" s="2" t="str">
        <f t="shared" si="52"/>
        <v>H29.05.31</v>
      </c>
    </row>
    <row r="1367" spans="1:5" x14ac:dyDescent="0.45">
      <c r="A1367" s="2" t="s">
        <v>1994</v>
      </c>
      <c r="B1367" s="2" t="s">
        <v>11791</v>
      </c>
      <c r="C1367" s="2" t="s">
        <v>23440</v>
      </c>
      <c r="D1367" s="2" t="str">
        <f>"乳類販売業"</f>
        <v>乳類販売業</v>
      </c>
      <c r="E1367" s="2" t="str">
        <f t="shared" si="52"/>
        <v>H29.05.31</v>
      </c>
    </row>
    <row r="1368" spans="1:5" x14ac:dyDescent="0.45">
      <c r="A1368" s="2" t="s">
        <v>1995</v>
      </c>
      <c r="B1368" s="2" t="s">
        <v>11792</v>
      </c>
      <c r="C1368" s="2" t="s">
        <v>23441</v>
      </c>
      <c r="D1368" s="2" t="str">
        <f>"乳類販売業"</f>
        <v>乳類販売業</v>
      </c>
      <c r="E1368" s="2" t="str">
        <f t="shared" si="52"/>
        <v>H29.05.31</v>
      </c>
    </row>
    <row r="1369" spans="1:5" x14ac:dyDescent="0.45">
      <c r="A1369" s="2" t="s">
        <v>1929</v>
      </c>
      <c r="B1369" s="2" t="s">
        <v>11800</v>
      </c>
      <c r="C1369" s="2" t="s">
        <v>23449</v>
      </c>
      <c r="D1369" s="2" t="str">
        <f>"食肉販売業"</f>
        <v>食肉販売業</v>
      </c>
      <c r="E1369" s="2" t="str">
        <f t="shared" si="52"/>
        <v>H29.05.31</v>
      </c>
    </row>
    <row r="1370" spans="1:5" x14ac:dyDescent="0.45">
      <c r="A1370" s="2" t="s">
        <v>1929</v>
      </c>
      <c r="B1370" s="2" t="s">
        <v>11800</v>
      </c>
      <c r="C1370" s="2" t="s">
        <v>23449</v>
      </c>
      <c r="D1370" s="2" t="str">
        <f>"魚介類販売業"</f>
        <v>魚介類販売業</v>
      </c>
      <c r="E1370" s="2" t="str">
        <f t="shared" si="52"/>
        <v>H29.05.31</v>
      </c>
    </row>
    <row r="1371" spans="1:5" x14ac:dyDescent="0.45">
      <c r="A1371" s="2" t="s">
        <v>1976</v>
      </c>
      <c r="B1371" s="2" t="s">
        <v>11775</v>
      </c>
      <c r="C1371" s="2" t="s">
        <v>23421</v>
      </c>
      <c r="D1371" s="2" t="str">
        <f>"菓子製造業"</f>
        <v>菓子製造業</v>
      </c>
      <c r="E1371" s="2" t="str">
        <f>"H29.06.05"</f>
        <v>H29.06.05</v>
      </c>
    </row>
    <row r="1372" spans="1:5" x14ac:dyDescent="0.45">
      <c r="A1372" s="2" t="s">
        <v>1976</v>
      </c>
      <c r="B1372" s="2" t="s">
        <v>11775</v>
      </c>
      <c r="C1372" s="2" t="s">
        <v>23421</v>
      </c>
      <c r="D1372" s="2" t="str">
        <f>"飲食店営業"</f>
        <v>飲食店営業</v>
      </c>
      <c r="E1372" s="2" t="str">
        <f>"H29.06.05"</f>
        <v>H29.06.05</v>
      </c>
    </row>
    <row r="1373" spans="1:5" x14ac:dyDescent="0.45">
      <c r="A1373" s="2" t="s">
        <v>1994</v>
      </c>
      <c r="B1373" s="2" t="s">
        <v>11791</v>
      </c>
      <c r="C1373" s="2" t="s">
        <v>23453</v>
      </c>
      <c r="D1373" s="2" t="str">
        <f>"菓子製造業"</f>
        <v>菓子製造業</v>
      </c>
      <c r="E1373" s="2" t="str">
        <f>"H29.05.31"</f>
        <v>H29.05.31</v>
      </c>
    </row>
    <row r="1374" spans="1:5" x14ac:dyDescent="0.45">
      <c r="A1374" s="2" t="s">
        <v>2004</v>
      </c>
      <c r="B1374" s="2" t="s">
        <v>11806</v>
      </c>
      <c r="C1374" s="2" t="s">
        <v>23455</v>
      </c>
      <c r="D1374" s="2" t="str">
        <f>"菓子製造業"</f>
        <v>菓子製造業</v>
      </c>
      <c r="E1374" s="2" t="str">
        <f>"H29.05.31"</f>
        <v>H29.05.31</v>
      </c>
    </row>
    <row r="1375" spans="1:5" x14ac:dyDescent="0.45">
      <c r="A1375" s="2" t="s">
        <v>2004</v>
      </c>
      <c r="B1375" s="2" t="s">
        <v>11806</v>
      </c>
      <c r="C1375" s="2" t="s">
        <v>23455</v>
      </c>
      <c r="D1375" s="2" t="str">
        <f>"飲食店営業"</f>
        <v>飲食店営業</v>
      </c>
      <c r="E1375" s="2" t="str">
        <f>"H29.05.31"</f>
        <v>H29.05.31</v>
      </c>
    </row>
    <row r="1376" spans="1:5" x14ac:dyDescent="0.45">
      <c r="A1376" s="2" t="s">
        <v>1994</v>
      </c>
      <c r="B1376" s="2" t="s">
        <v>11791</v>
      </c>
      <c r="C1376" s="2" t="s">
        <v>23453</v>
      </c>
      <c r="D1376" s="2" t="str">
        <f>"飲食店営業"</f>
        <v>飲食店営業</v>
      </c>
      <c r="E1376" s="2" t="str">
        <f>"H29.05.31"</f>
        <v>H29.05.31</v>
      </c>
    </row>
    <row r="1377" spans="1:5" x14ac:dyDescent="0.45">
      <c r="A1377" s="2" t="s">
        <v>1976</v>
      </c>
      <c r="B1377" s="2" t="s">
        <v>11823</v>
      </c>
      <c r="C1377" s="2" t="s">
        <v>23421</v>
      </c>
      <c r="D1377" s="2" t="str">
        <f>"菓子製造業"</f>
        <v>菓子製造業</v>
      </c>
      <c r="E1377" s="2" t="str">
        <f>"H29.07.11"</f>
        <v>H29.07.11</v>
      </c>
    </row>
    <row r="1378" spans="1:5" x14ac:dyDescent="0.45">
      <c r="A1378" s="2" t="s">
        <v>1976</v>
      </c>
      <c r="B1378" s="2" t="s">
        <v>11823</v>
      </c>
      <c r="C1378" s="2" t="s">
        <v>23421</v>
      </c>
      <c r="D1378" s="2" t="str">
        <f>"乳製品製造業"</f>
        <v>乳製品製造業</v>
      </c>
      <c r="E1378" s="2" t="str">
        <f>"H29.07.11"</f>
        <v>H29.07.11</v>
      </c>
    </row>
    <row r="1379" spans="1:5" x14ac:dyDescent="0.45">
      <c r="A1379" s="2" t="s">
        <v>1940</v>
      </c>
      <c r="B1379" s="2" t="s">
        <v>11825</v>
      </c>
      <c r="C1379" s="2" t="s">
        <v>23475</v>
      </c>
      <c r="D1379" s="2" t="str">
        <f>"飲食店営業"</f>
        <v>飲食店営業</v>
      </c>
      <c r="E1379" s="2" t="str">
        <f>"H29.07.20"</f>
        <v>H29.07.20</v>
      </c>
    </row>
    <row r="1380" spans="1:5" x14ac:dyDescent="0.45">
      <c r="A1380" s="2" t="s">
        <v>1940</v>
      </c>
      <c r="B1380" s="2" t="s">
        <v>11826</v>
      </c>
      <c r="C1380" s="2" t="s">
        <v>23475</v>
      </c>
      <c r="D1380" s="2" t="str">
        <f>"飲食店営業"</f>
        <v>飲食店営業</v>
      </c>
      <c r="E1380" s="2" t="str">
        <f>"H29.07.20"</f>
        <v>H29.07.20</v>
      </c>
    </row>
    <row r="1381" spans="1:5" x14ac:dyDescent="0.45">
      <c r="A1381" s="2" t="s">
        <v>1940</v>
      </c>
      <c r="B1381" s="2" t="s">
        <v>11827</v>
      </c>
      <c r="C1381" s="2" t="s">
        <v>23475</v>
      </c>
      <c r="D1381" s="2" t="str">
        <f>"飲食店営業"</f>
        <v>飲食店営業</v>
      </c>
      <c r="E1381" s="2" t="str">
        <f>"H29.07.20"</f>
        <v>H29.07.20</v>
      </c>
    </row>
    <row r="1382" spans="1:5" x14ac:dyDescent="0.45">
      <c r="A1382" s="2" t="s">
        <v>2023</v>
      </c>
      <c r="B1382" s="2" t="s">
        <v>11830</v>
      </c>
      <c r="C1382" s="2" t="s">
        <v>23478</v>
      </c>
      <c r="D1382" s="2" t="str">
        <f>"乳類販売業"</f>
        <v>乳類販売業</v>
      </c>
      <c r="E1382" s="2" t="str">
        <f>"H29.07.26"</f>
        <v>H29.07.26</v>
      </c>
    </row>
    <row r="1383" spans="1:5" x14ac:dyDescent="0.45">
      <c r="A1383" s="2" t="s">
        <v>2023</v>
      </c>
      <c r="B1383" s="2" t="s">
        <v>11830</v>
      </c>
      <c r="C1383" s="2" t="s">
        <v>23478</v>
      </c>
      <c r="D1383" s="2" t="str">
        <f>"飲食店営業"</f>
        <v>飲食店営業</v>
      </c>
      <c r="E1383" s="2" t="str">
        <f>"H29.07.26"</f>
        <v>H29.07.26</v>
      </c>
    </row>
    <row r="1384" spans="1:5" x14ac:dyDescent="0.45">
      <c r="A1384" s="2" t="s">
        <v>2023</v>
      </c>
      <c r="B1384" s="2" t="s">
        <v>11830</v>
      </c>
      <c r="C1384" s="2" t="s">
        <v>23478</v>
      </c>
      <c r="D1384" s="2" t="str">
        <f>"菓子製造業"</f>
        <v>菓子製造業</v>
      </c>
      <c r="E1384" s="2" t="str">
        <f>"H29.07.26"</f>
        <v>H29.07.26</v>
      </c>
    </row>
    <row r="1385" spans="1:5" x14ac:dyDescent="0.45">
      <c r="A1385" s="2" t="s">
        <v>2023</v>
      </c>
      <c r="B1385" s="2" t="s">
        <v>11830</v>
      </c>
      <c r="C1385" s="2" t="s">
        <v>23482</v>
      </c>
      <c r="D1385" s="2" t="str">
        <f>"喫茶店営業"</f>
        <v>喫茶店営業</v>
      </c>
      <c r="E1385" s="2" t="str">
        <f>"H29.08.10"</f>
        <v>H29.08.10</v>
      </c>
    </row>
    <row r="1386" spans="1:5" x14ac:dyDescent="0.45">
      <c r="A1386" s="2" t="s">
        <v>2035</v>
      </c>
      <c r="B1386" s="2" t="s">
        <v>11840</v>
      </c>
      <c r="C1386" s="2" t="s">
        <v>23491</v>
      </c>
      <c r="D1386" s="2" t="str">
        <f>"飲食店営業"</f>
        <v>飲食店営業</v>
      </c>
      <c r="E1386" s="2" t="str">
        <f>"H29.08.30"</f>
        <v>H29.08.30</v>
      </c>
    </row>
    <row r="1387" spans="1:5" x14ac:dyDescent="0.45">
      <c r="A1387" s="2" t="s">
        <v>1940</v>
      </c>
      <c r="B1387" s="2" t="s">
        <v>11848</v>
      </c>
      <c r="C1387" s="2" t="s">
        <v>23499</v>
      </c>
      <c r="D1387" s="2" t="str">
        <f>"飲食店営業"</f>
        <v>飲食店営業</v>
      </c>
      <c r="E1387" s="2" t="str">
        <f>"H29.08.30"</f>
        <v>H29.08.30</v>
      </c>
    </row>
    <row r="1388" spans="1:5" x14ac:dyDescent="0.45">
      <c r="A1388" s="2" t="s">
        <v>1940</v>
      </c>
      <c r="B1388" s="2" t="s">
        <v>11849</v>
      </c>
      <c r="C1388" s="2" t="s">
        <v>23500</v>
      </c>
      <c r="D1388" s="2" t="str">
        <f>"飲食店営業"</f>
        <v>飲食店営業</v>
      </c>
      <c r="E1388" s="2" t="str">
        <f>"H29.08.30"</f>
        <v>H29.08.30</v>
      </c>
    </row>
    <row r="1389" spans="1:5" x14ac:dyDescent="0.45">
      <c r="A1389" s="2" t="s">
        <v>2044</v>
      </c>
      <c r="B1389" s="2" t="s">
        <v>11853</v>
      </c>
      <c r="C1389" s="2" t="s">
        <v>23504</v>
      </c>
      <c r="D1389" s="2" t="str">
        <f>"乳類販売業"</f>
        <v>乳類販売業</v>
      </c>
      <c r="E1389" s="2" t="str">
        <f>"H29.08.28"</f>
        <v>H29.08.28</v>
      </c>
    </row>
    <row r="1390" spans="1:5" x14ac:dyDescent="0.45">
      <c r="A1390" s="2" t="s">
        <v>2045</v>
      </c>
      <c r="B1390" s="2" t="s">
        <v>11854</v>
      </c>
      <c r="C1390" s="2" t="s">
        <v>23505</v>
      </c>
      <c r="D1390" s="2" t="str">
        <f>"飲食店営業"</f>
        <v>飲食店営業</v>
      </c>
      <c r="E1390" s="2" t="str">
        <f>"H29.08.28"</f>
        <v>H29.08.28</v>
      </c>
    </row>
    <row r="1391" spans="1:5" x14ac:dyDescent="0.45">
      <c r="A1391" s="2" t="s">
        <v>2045</v>
      </c>
      <c r="B1391" s="2" t="s">
        <v>11855</v>
      </c>
      <c r="C1391" s="2" t="s">
        <v>23506</v>
      </c>
      <c r="D1391" s="2" t="str">
        <f>"飲食店営業"</f>
        <v>飲食店営業</v>
      </c>
      <c r="E1391" s="2" t="str">
        <f>"H29.08.28"</f>
        <v>H29.08.28</v>
      </c>
    </row>
    <row r="1392" spans="1:5" x14ac:dyDescent="0.45">
      <c r="A1392" s="2" t="s">
        <v>2048</v>
      </c>
      <c r="B1392" s="2" t="s">
        <v>11858</v>
      </c>
      <c r="C1392" s="2" t="s">
        <v>23509</v>
      </c>
      <c r="D1392" s="2" t="str">
        <f>"飲食店営業"</f>
        <v>飲食店営業</v>
      </c>
      <c r="E1392" s="2" t="str">
        <f>"H29.08.30"</f>
        <v>H29.08.30</v>
      </c>
    </row>
    <row r="1393" spans="1:5" x14ac:dyDescent="0.45">
      <c r="A1393" s="2" t="s">
        <v>2048</v>
      </c>
      <c r="B1393" s="2" t="s">
        <v>11858</v>
      </c>
      <c r="C1393" s="2" t="s">
        <v>23509</v>
      </c>
      <c r="D1393" s="2" t="str">
        <f>"菓子製造業"</f>
        <v>菓子製造業</v>
      </c>
      <c r="E1393" s="2" t="str">
        <f>"H29.08.30"</f>
        <v>H29.08.30</v>
      </c>
    </row>
    <row r="1394" spans="1:5" x14ac:dyDescent="0.45">
      <c r="A1394" s="2" t="s">
        <v>2053</v>
      </c>
      <c r="B1394" s="2" t="s">
        <v>11863</v>
      </c>
      <c r="C1394" s="2" t="s">
        <v>23514</v>
      </c>
      <c r="D1394" s="2" t="str">
        <f>"飲食店営業"</f>
        <v>飲食店営業</v>
      </c>
      <c r="E1394" s="2" t="str">
        <f>"H29.08.30"</f>
        <v>H29.08.30</v>
      </c>
    </row>
    <row r="1395" spans="1:5" x14ac:dyDescent="0.45">
      <c r="A1395" s="2" t="s">
        <v>2056</v>
      </c>
      <c r="B1395" s="2" t="s">
        <v>11866</v>
      </c>
      <c r="C1395" s="2" t="s">
        <v>23517</v>
      </c>
      <c r="D1395" s="2" t="str">
        <f>"飲食店営業"</f>
        <v>飲食店営業</v>
      </c>
      <c r="E1395" s="2" t="str">
        <f>"H29.09.04"</f>
        <v>H29.09.04</v>
      </c>
    </row>
    <row r="1396" spans="1:5" x14ac:dyDescent="0.45">
      <c r="A1396" s="2" t="s">
        <v>2062</v>
      </c>
      <c r="B1396" s="2" t="s">
        <v>11873</v>
      </c>
      <c r="C1396" s="2" t="s">
        <v>23523</v>
      </c>
      <c r="D1396" s="2" t="str">
        <f>"飲食店営業"</f>
        <v>飲食店営業</v>
      </c>
      <c r="E1396" s="2" t="str">
        <f>"H29.09.26"</f>
        <v>H29.09.26</v>
      </c>
    </row>
    <row r="1397" spans="1:5" x14ac:dyDescent="0.45">
      <c r="A1397" s="2" t="s">
        <v>2065</v>
      </c>
      <c r="B1397" s="2" t="s">
        <v>11876</v>
      </c>
      <c r="C1397" s="2" t="s">
        <v>23526</v>
      </c>
      <c r="D1397" s="2" t="str">
        <f>"菓子製造業"</f>
        <v>菓子製造業</v>
      </c>
      <c r="E1397" s="2" t="str">
        <f>"H29.10.03"</f>
        <v>H29.10.03</v>
      </c>
    </row>
    <row r="1398" spans="1:5" x14ac:dyDescent="0.45">
      <c r="A1398" s="2" t="s">
        <v>2066</v>
      </c>
      <c r="B1398" s="2" t="s">
        <v>11877</v>
      </c>
      <c r="C1398" s="2" t="s">
        <v>23527</v>
      </c>
      <c r="D1398" s="2" t="str">
        <f>"菓子製造業"</f>
        <v>菓子製造業</v>
      </c>
      <c r="E1398" s="2" t="str">
        <f>"H29.10.03"</f>
        <v>H29.10.03</v>
      </c>
    </row>
    <row r="1399" spans="1:5" x14ac:dyDescent="0.45">
      <c r="A1399" s="2" t="s">
        <v>2066</v>
      </c>
      <c r="B1399" s="2" t="s">
        <v>11877</v>
      </c>
      <c r="C1399" s="2" t="s">
        <v>23527</v>
      </c>
      <c r="D1399" s="2" t="str">
        <f>"飲食店営業"</f>
        <v>飲食店営業</v>
      </c>
      <c r="E1399" s="2" t="str">
        <f>"H29.10.03"</f>
        <v>H29.10.03</v>
      </c>
    </row>
    <row r="1400" spans="1:5" x14ac:dyDescent="0.45">
      <c r="A1400" s="2" t="s">
        <v>2066</v>
      </c>
      <c r="B1400" s="2" t="s">
        <v>11877</v>
      </c>
      <c r="C1400" s="2" t="s">
        <v>23527</v>
      </c>
      <c r="D1400" s="2" t="str">
        <f>"そうざい製造業"</f>
        <v>そうざい製造業</v>
      </c>
      <c r="E1400" s="2" t="str">
        <f>"H29.10.03"</f>
        <v>H29.10.03</v>
      </c>
    </row>
    <row r="1401" spans="1:5" x14ac:dyDescent="0.45">
      <c r="A1401" s="2" t="s">
        <v>2073</v>
      </c>
      <c r="B1401" s="2" t="s">
        <v>11883</v>
      </c>
      <c r="C1401" s="2" t="s">
        <v>23534</v>
      </c>
      <c r="D1401" s="2" t="str">
        <f>"そうざい製造業"</f>
        <v>そうざい製造業</v>
      </c>
      <c r="E1401" s="2" t="str">
        <f>"H29.10.30"</f>
        <v>H29.10.30</v>
      </c>
    </row>
    <row r="1402" spans="1:5" x14ac:dyDescent="0.45">
      <c r="A1402" s="2" t="s">
        <v>2076</v>
      </c>
      <c r="B1402" s="2" t="s">
        <v>11886</v>
      </c>
      <c r="C1402" s="2" t="s">
        <v>23537</v>
      </c>
      <c r="D1402" s="2" t="str">
        <f>"菓子製造業"</f>
        <v>菓子製造業</v>
      </c>
      <c r="E1402" s="2" t="str">
        <f>"H29.11.17"</f>
        <v>H29.11.17</v>
      </c>
    </row>
    <row r="1403" spans="1:5" x14ac:dyDescent="0.45">
      <c r="A1403" s="2" t="s">
        <v>2078</v>
      </c>
      <c r="B1403" s="2" t="s">
        <v>11888</v>
      </c>
      <c r="C1403" s="2" t="s">
        <v>23539</v>
      </c>
      <c r="D1403" s="2" t="str">
        <f>"飲食店営業"</f>
        <v>飲食店営業</v>
      </c>
      <c r="E1403" s="2" t="str">
        <f>"H29.11.22"</f>
        <v>H29.11.22</v>
      </c>
    </row>
    <row r="1404" spans="1:5" x14ac:dyDescent="0.45">
      <c r="A1404" s="2" t="s">
        <v>2089</v>
      </c>
      <c r="B1404" s="2" t="s">
        <v>11901</v>
      </c>
      <c r="C1404" s="2" t="s">
        <v>23551</v>
      </c>
      <c r="D1404" s="2" t="str">
        <f>"喫茶店営業"</f>
        <v>喫茶店営業</v>
      </c>
      <c r="E1404" s="2" t="str">
        <f>"H29.11.22"</f>
        <v>H29.11.22</v>
      </c>
    </row>
    <row r="1405" spans="1:5" x14ac:dyDescent="0.45">
      <c r="A1405" s="2" t="s">
        <v>2090</v>
      </c>
      <c r="B1405" s="2" t="s">
        <v>11903</v>
      </c>
      <c r="C1405" s="2" t="s">
        <v>23553</v>
      </c>
      <c r="D1405" s="2" t="str">
        <f>"菓子製造業"</f>
        <v>菓子製造業</v>
      </c>
      <c r="E1405" s="2" t="str">
        <f>"H29.11.22"</f>
        <v>H29.11.22</v>
      </c>
    </row>
    <row r="1406" spans="1:5" x14ac:dyDescent="0.45">
      <c r="A1406" s="2" t="s">
        <v>2097</v>
      </c>
      <c r="B1406" s="2" t="s">
        <v>11911</v>
      </c>
      <c r="C1406" s="2" t="s">
        <v>23561</v>
      </c>
      <c r="D1406" s="2" t="str">
        <f>"飲食店営業"</f>
        <v>飲食店営業</v>
      </c>
      <c r="E1406" s="2" t="str">
        <f>"H29.11.29"</f>
        <v>H29.11.29</v>
      </c>
    </row>
    <row r="1407" spans="1:5" x14ac:dyDescent="0.45">
      <c r="A1407" s="2" t="s">
        <v>2098</v>
      </c>
      <c r="B1407" s="2" t="s">
        <v>11912</v>
      </c>
      <c r="C1407" s="2" t="s">
        <v>23562</v>
      </c>
      <c r="D1407" s="2" t="str">
        <f>"飲食店営業"</f>
        <v>飲食店営業</v>
      </c>
      <c r="E1407" s="2" t="str">
        <f>"H29.11.29"</f>
        <v>H29.11.29</v>
      </c>
    </row>
    <row r="1408" spans="1:5" x14ac:dyDescent="0.45">
      <c r="A1408" s="2" t="s">
        <v>2099</v>
      </c>
      <c r="B1408" s="2" t="s">
        <v>11913</v>
      </c>
      <c r="C1408" s="2" t="s">
        <v>23563</v>
      </c>
      <c r="D1408" s="2" t="str">
        <f>"缶詰又は瓶詰食品製造業"</f>
        <v>缶詰又は瓶詰食品製造業</v>
      </c>
      <c r="E1408" s="2" t="str">
        <f>"H29.11.29"</f>
        <v>H29.11.29</v>
      </c>
    </row>
    <row r="1409" spans="1:5" x14ac:dyDescent="0.45">
      <c r="A1409" s="2" t="s">
        <v>2100</v>
      </c>
      <c r="B1409" s="2" t="s">
        <v>11914</v>
      </c>
      <c r="C1409" s="2" t="s">
        <v>23564</v>
      </c>
      <c r="D1409" s="2" t="str">
        <f>"飲食店営業"</f>
        <v>飲食店営業</v>
      </c>
      <c r="E1409" s="2" t="str">
        <f>"H29.11.29"</f>
        <v>H29.11.29</v>
      </c>
    </row>
    <row r="1410" spans="1:5" x14ac:dyDescent="0.45">
      <c r="A1410" s="2" t="s">
        <v>2101</v>
      </c>
      <c r="B1410" s="2" t="s">
        <v>11915</v>
      </c>
      <c r="C1410" s="2" t="s">
        <v>23565</v>
      </c>
      <c r="D1410" s="2" t="str">
        <f>"飲食店営業"</f>
        <v>飲食店営業</v>
      </c>
      <c r="E1410" s="2" t="str">
        <f>"H29.11.29"</f>
        <v>H29.11.29</v>
      </c>
    </row>
    <row r="1411" spans="1:5" x14ac:dyDescent="0.45">
      <c r="A1411" s="2" t="s">
        <v>2103</v>
      </c>
      <c r="B1411" s="2" t="s">
        <v>11917</v>
      </c>
      <c r="C1411" s="2" t="s">
        <v>23567</v>
      </c>
      <c r="D1411" s="2" t="str">
        <f>"飲食店営業"</f>
        <v>飲食店営業</v>
      </c>
      <c r="E1411" s="2" t="str">
        <f>"H29.11.30"</f>
        <v>H29.11.30</v>
      </c>
    </row>
    <row r="1412" spans="1:5" x14ac:dyDescent="0.45">
      <c r="A1412" s="2" t="s">
        <v>2104</v>
      </c>
      <c r="B1412" s="2" t="s">
        <v>11918</v>
      </c>
      <c r="C1412" s="2" t="s">
        <v>23568</v>
      </c>
      <c r="D1412" s="2" t="str">
        <f>"飲食店営業"</f>
        <v>飲食店営業</v>
      </c>
      <c r="E1412" s="2" t="str">
        <f>"H29.11.30"</f>
        <v>H29.11.30</v>
      </c>
    </row>
    <row r="1413" spans="1:5" x14ac:dyDescent="0.45">
      <c r="A1413" s="2" t="s">
        <v>2112</v>
      </c>
      <c r="B1413" s="2" t="s">
        <v>11926</v>
      </c>
      <c r="C1413" s="2" t="s">
        <v>23576</v>
      </c>
      <c r="D1413" s="2" t="str">
        <f>"飲食店営業"</f>
        <v>飲食店営業</v>
      </c>
      <c r="E1413" s="2" t="str">
        <f>"H29.11.30"</f>
        <v>H29.11.30</v>
      </c>
    </row>
    <row r="1414" spans="1:5" x14ac:dyDescent="0.45">
      <c r="A1414" s="2" t="s">
        <v>2115</v>
      </c>
      <c r="B1414" s="2" t="s">
        <v>11929</v>
      </c>
      <c r="C1414" s="2" t="s">
        <v>23579</v>
      </c>
      <c r="D1414" s="2" t="str">
        <f>"そうざい製造業"</f>
        <v>そうざい製造業</v>
      </c>
      <c r="E1414" s="2" t="str">
        <f>"H29.12.07"</f>
        <v>H29.12.07</v>
      </c>
    </row>
    <row r="1415" spans="1:5" x14ac:dyDescent="0.45">
      <c r="A1415" s="2" t="s">
        <v>2115</v>
      </c>
      <c r="B1415" s="2" t="s">
        <v>11929</v>
      </c>
      <c r="C1415" s="2" t="s">
        <v>23579</v>
      </c>
      <c r="D1415" s="2" t="str">
        <f>"食品製造業"</f>
        <v>食品製造業</v>
      </c>
      <c r="E1415" s="2" t="str">
        <f>"H29.12.07"</f>
        <v>H29.12.07</v>
      </c>
    </row>
    <row r="1416" spans="1:5" x14ac:dyDescent="0.45">
      <c r="A1416" s="2" t="s">
        <v>2118</v>
      </c>
      <c r="B1416" s="2" t="s">
        <v>11932</v>
      </c>
      <c r="C1416" s="2" t="s">
        <v>23582</v>
      </c>
      <c r="D1416" s="2" t="str">
        <f>"飲食店営業"</f>
        <v>飲食店営業</v>
      </c>
      <c r="E1416" s="2" t="str">
        <f>"H29.11.30"</f>
        <v>H29.11.30</v>
      </c>
    </row>
    <row r="1417" spans="1:5" x14ac:dyDescent="0.45">
      <c r="A1417" s="2" t="s">
        <v>92</v>
      </c>
      <c r="B1417" s="2" t="s">
        <v>11938</v>
      </c>
      <c r="C1417" s="2" t="s">
        <v>23589</v>
      </c>
      <c r="D1417" s="2" t="str">
        <f>"乳類販売業"</f>
        <v>乳類販売業</v>
      </c>
      <c r="E1417" s="2" t="str">
        <f>"H30.01.10"</f>
        <v>H30.01.10</v>
      </c>
    </row>
    <row r="1418" spans="1:5" x14ac:dyDescent="0.45">
      <c r="A1418" s="2" t="s">
        <v>92</v>
      </c>
      <c r="B1418" s="2" t="s">
        <v>11938</v>
      </c>
      <c r="C1418" s="2" t="s">
        <v>23589</v>
      </c>
      <c r="D1418" s="2" t="str">
        <f>"食品販売業"</f>
        <v>食品販売業</v>
      </c>
      <c r="E1418" s="2" t="str">
        <f>"H30.01.10"</f>
        <v>H30.01.10</v>
      </c>
    </row>
    <row r="1419" spans="1:5" x14ac:dyDescent="0.45">
      <c r="A1419" s="2" t="s">
        <v>91</v>
      </c>
      <c r="B1419" s="2" t="s">
        <v>11938</v>
      </c>
      <c r="C1419" s="2" t="s">
        <v>23589</v>
      </c>
      <c r="D1419" s="2" t="str">
        <f>"飲食店営業"</f>
        <v>飲食店営業</v>
      </c>
      <c r="E1419" s="2" t="str">
        <f>"H30.01.10"</f>
        <v>H30.01.10</v>
      </c>
    </row>
    <row r="1420" spans="1:5" x14ac:dyDescent="0.45">
      <c r="A1420" s="2" t="s">
        <v>2129</v>
      </c>
      <c r="B1420" s="2" t="s">
        <v>11943</v>
      </c>
      <c r="C1420" s="2" t="s">
        <v>23595</v>
      </c>
      <c r="D1420" s="2" t="str">
        <f>"飲食店営業"</f>
        <v>飲食店営業</v>
      </c>
      <c r="E1420" s="2" t="str">
        <f>"H30.02.02"</f>
        <v>H30.02.02</v>
      </c>
    </row>
    <row r="1421" spans="1:5" x14ac:dyDescent="0.45">
      <c r="A1421" s="2" t="s">
        <v>2130</v>
      </c>
      <c r="B1421" s="2" t="s">
        <v>11944</v>
      </c>
      <c r="C1421" s="2" t="s">
        <v>23596</v>
      </c>
      <c r="D1421" s="2" t="str">
        <f>"食品販売業"</f>
        <v>食品販売業</v>
      </c>
      <c r="E1421" s="2" t="str">
        <f>"H30.02.07"</f>
        <v>H30.02.07</v>
      </c>
    </row>
    <row r="1422" spans="1:5" x14ac:dyDescent="0.45">
      <c r="A1422" s="2" t="s">
        <v>2134</v>
      </c>
      <c r="B1422" s="2" t="s">
        <v>11948</v>
      </c>
      <c r="C1422" s="2" t="s">
        <v>23600</v>
      </c>
      <c r="D1422" s="2" t="str">
        <f>"飲食店営業"</f>
        <v>飲食店営業</v>
      </c>
      <c r="E1422" s="2" t="str">
        <f>"H30.02.23"</f>
        <v>H30.02.23</v>
      </c>
    </row>
    <row r="1423" spans="1:5" x14ac:dyDescent="0.45">
      <c r="A1423" s="2" t="s">
        <v>2053</v>
      </c>
      <c r="B1423" s="2" t="s">
        <v>11949</v>
      </c>
      <c r="C1423" s="2" t="s">
        <v>23601</v>
      </c>
      <c r="D1423" s="2" t="str">
        <f>"飲食店営業"</f>
        <v>飲食店営業</v>
      </c>
      <c r="E1423" s="2" t="str">
        <f>"H30.02.23"</f>
        <v>H30.02.23</v>
      </c>
    </row>
    <row r="1424" spans="1:5" x14ac:dyDescent="0.45">
      <c r="A1424" s="2" t="s">
        <v>2135</v>
      </c>
      <c r="B1424" s="2" t="s">
        <v>11950</v>
      </c>
      <c r="C1424" s="2" t="s">
        <v>23602</v>
      </c>
      <c r="D1424" s="2" t="str">
        <f>"飲食店営業"</f>
        <v>飲食店営業</v>
      </c>
      <c r="E1424" s="2" t="str">
        <f>"H30.02.23"</f>
        <v>H30.02.23</v>
      </c>
    </row>
    <row r="1425" spans="1:5" x14ac:dyDescent="0.45">
      <c r="A1425" s="2" t="s">
        <v>2147</v>
      </c>
      <c r="B1425" s="2" t="s">
        <v>11962</v>
      </c>
      <c r="C1425" s="2" t="s">
        <v>23614</v>
      </c>
      <c r="D1425" s="2" t="str">
        <f>"菓子製造業"</f>
        <v>菓子製造業</v>
      </c>
      <c r="E1425" s="2" t="str">
        <f>"H30.02.27"</f>
        <v>H30.02.27</v>
      </c>
    </row>
    <row r="1426" spans="1:5" x14ac:dyDescent="0.45">
      <c r="A1426" s="2" t="s">
        <v>2000</v>
      </c>
      <c r="B1426" s="2" t="s">
        <v>11966</v>
      </c>
      <c r="C1426" s="2" t="s">
        <v>23618</v>
      </c>
      <c r="D1426" s="2" t="str">
        <f>"食品販売業"</f>
        <v>食品販売業</v>
      </c>
      <c r="E1426" s="2" t="str">
        <f>"H30.02.26"</f>
        <v>H30.02.26</v>
      </c>
    </row>
    <row r="1427" spans="1:5" x14ac:dyDescent="0.45">
      <c r="A1427" s="2" t="s">
        <v>2152</v>
      </c>
      <c r="B1427" s="2" t="s">
        <v>11968</v>
      </c>
      <c r="C1427" s="2" t="s">
        <v>23619</v>
      </c>
      <c r="D1427" s="2" t="str">
        <f>"食品販売業"</f>
        <v>食品販売業</v>
      </c>
      <c r="E1427" s="2" t="str">
        <f>"H30.02.26"</f>
        <v>H30.02.26</v>
      </c>
    </row>
    <row r="1428" spans="1:5" x14ac:dyDescent="0.45">
      <c r="A1428" s="2" t="s">
        <v>1929</v>
      </c>
      <c r="B1428" s="2" t="s">
        <v>11970</v>
      </c>
      <c r="C1428" s="2" t="s">
        <v>23621</v>
      </c>
      <c r="D1428" s="2" t="str">
        <f>"食品販売業"</f>
        <v>食品販売業</v>
      </c>
      <c r="E1428" s="2" t="str">
        <f>"H30.02.26"</f>
        <v>H30.02.26</v>
      </c>
    </row>
    <row r="1429" spans="1:5" x14ac:dyDescent="0.45">
      <c r="A1429" s="2" t="s">
        <v>2161</v>
      </c>
      <c r="B1429" s="2" t="s">
        <v>11981</v>
      </c>
      <c r="C1429" s="2" t="s">
        <v>23631</v>
      </c>
      <c r="D1429" s="2" t="str">
        <f>"食肉販売業"</f>
        <v>食肉販売業</v>
      </c>
      <c r="E1429" s="2" t="str">
        <f>"H30.02.28"</f>
        <v>H30.02.28</v>
      </c>
    </row>
    <row r="1430" spans="1:5" x14ac:dyDescent="0.45">
      <c r="A1430" s="2" t="s">
        <v>2162</v>
      </c>
      <c r="B1430" s="2" t="s">
        <v>11982</v>
      </c>
      <c r="C1430" s="2" t="s">
        <v>23632</v>
      </c>
      <c r="D1430" s="2" t="str">
        <f>"飲食店営業"</f>
        <v>飲食店営業</v>
      </c>
      <c r="E1430" s="2" t="str">
        <f>"H30.02.28"</f>
        <v>H30.02.28</v>
      </c>
    </row>
    <row r="1431" spans="1:5" x14ac:dyDescent="0.45">
      <c r="A1431" s="2" t="s">
        <v>1930</v>
      </c>
      <c r="B1431" s="2" t="s">
        <v>11725</v>
      </c>
      <c r="C1431" s="2" t="s">
        <v>23368</v>
      </c>
      <c r="D1431" s="2" t="str">
        <f>"菓子製造業"</f>
        <v>菓子製造業</v>
      </c>
      <c r="E1431" s="2" t="str">
        <f>"H30.03.06"</f>
        <v>H30.03.06</v>
      </c>
    </row>
    <row r="1432" spans="1:5" x14ac:dyDescent="0.45">
      <c r="A1432" s="2" t="s">
        <v>2167</v>
      </c>
      <c r="B1432" s="2" t="s">
        <v>11987</v>
      </c>
      <c r="C1432" s="2" t="s">
        <v>23637</v>
      </c>
      <c r="D1432" s="2" t="str">
        <f>"飲食店営業"</f>
        <v>飲食店営業</v>
      </c>
      <c r="E1432" s="2" t="str">
        <f>"H30.03.06"</f>
        <v>H30.03.06</v>
      </c>
    </row>
    <row r="1433" spans="1:5" x14ac:dyDescent="0.45">
      <c r="A1433" s="2" t="s">
        <v>2170</v>
      </c>
      <c r="B1433" s="2" t="s">
        <v>11990</v>
      </c>
      <c r="C1433" s="2" t="s">
        <v>23640</v>
      </c>
      <c r="D1433" s="2" t="str">
        <f>"飲食店営業"</f>
        <v>飲食店営業</v>
      </c>
      <c r="E1433" s="2" t="str">
        <f>"H30.02.28"</f>
        <v>H30.02.28</v>
      </c>
    </row>
    <row r="1434" spans="1:5" x14ac:dyDescent="0.45">
      <c r="A1434" s="2" t="s">
        <v>2174</v>
      </c>
      <c r="B1434" s="2" t="s">
        <v>11994</v>
      </c>
      <c r="C1434" s="2" t="s">
        <v>23644</v>
      </c>
      <c r="D1434" s="2" t="str">
        <f>"そうざい製造業"</f>
        <v>そうざい製造業</v>
      </c>
      <c r="E1434" s="2" t="str">
        <f>"H30.03.22"</f>
        <v>H30.03.22</v>
      </c>
    </row>
    <row r="1435" spans="1:5" x14ac:dyDescent="0.45">
      <c r="A1435" s="2" t="s">
        <v>2174</v>
      </c>
      <c r="B1435" s="2" t="s">
        <v>11994</v>
      </c>
      <c r="C1435" s="2" t="s">
        <v>23644</v>
      </c>
      <c r="D1435" s="2" t="str">
        <f>"食品の冷凍又は冷蔵業"</f>
        <v>食品の冷凍又は冷蔵業</v>
      </c>
      <c r="E1435" s="2" t="str">
        <f>"H30.03.22"</f>
        <v>H30.03.22</v>
      </c>
    </row>
    <row r="1436" spans="1:5" x14ac:dyDescent="0.45">
      <c r="A1436" s="2" t="s">
        <v>2175</v>
      </c>
      <c r="B1436" s="2" t="s">
        <v>11995</v>
      </c>
      <c r="C1436" s="2" t="s">
        <v>23645</v>
      </c>
      <c r="D1436" s="2" t="str">
        <f>"飲食店営業"</f>
        <v>飲食店営業</v>
      </c>
      <c r="E1436" s="2" t="str">
        <f>"H30.03.22"</f>
        <v>H30.03.22</v>
      </c>
    </row>
    <row r="1437" spans="1:5" x14ac:dyDescent="0.45">
      <c r="A1437" s="2" t="s">
        <v>2186</v>
      </c>
      <c r="B1437" s="2" t="s">
        <v>12007</v>
      </c>
      <c r="C1437" s="2" t="s">
        <v>23656</v>
      </c>
      <c r="D1437" s="2" t="str">
        <f>"飲食店営業"</f>
        <v>飲食店営業</v>
      </c>
      <c r="E1437" s="2" t="str">
        <f>"H30.04.24"</f>
        <v>H30.04.24</v>
      </c>
    </row>
    <row r="1438" spans="1:5" x14ac:dyDescent="0.45">
      <c r="A1438" s="2" t="s">
        <v>2192</v>
      </c>
      <c r="B1438" s="2" t="s">
        <v>12013</v>
      </c>
      <c r="C1438" s="2" t="s">
        <v>23661</v>
      </c>
      <c r="D1438" s="2" t="str">
        <f>"食肉販売業"</f>
        <v>食肉販売業</v>
      </c>
      <c r="E1438" s="2" t="str">
        <f>"H29.03.31"</f>
        <v>H29.03.31</v>
      </c>
    </row>
    <row r="1439" spans="1:5" x14ac:dyDescent="0.45">
      <c r="A1439" s="2" t="s">
        <v>2162</v>
      </c>
      <c r="B1439" s="2" t="s">
        <v>12014</v>
      </c>
      <c r="C1439" s="2" t="s">
        <v>23632</v>
      </c>
      <c r="D1439" s="2" t="str">
        <f>"そうざい製造業"</f>
        <v>そうざい製造業</v>
      </c>
      <c r="E1439" s="2" t="str">
        <f>"H30.05.16"</f>
        <v>H30.05.16</v>
      </c>
    </row>
    <row r="1440" spans="1:5" x14ac:dyDescent="0.45">
      <c r="A1440" s="2" t="s">
        <v>2193</v>
      </c>
      <c r="B1440" s="2" t="s">
        <v>12015</v>
      </c>
      <c r="C1440" s="2" t="s">
        <v>23662</v>
      </c>
      <c r="D1440" s="2" t="str">
        <f>"乳類販売業"</f>
        <v>乳類販売業</v>
      </c>
      <c r="E1440" s="2" t="str">
        <f>"H30.05.23"</f>
        <v>H30.05.23</v>
      </c>
    </row>
    <row r="1441" spans="1:5" x14ac:dyDescent="0.45">
      <c r="A1441" s="2" t="s">
        <v>2192</v>
      </c>
      <c r="B1441" s="2" t="s">
        <v>12013</v>
      </c>
      <c r="C1441" s="2" t="s">
        <v>23661</v>
      </c>
      <c r="D1441" s="2" t="str">
        <f>"飲食店営業"</f>
        <v>飲食店営業</v>
      </c>
      <c r="E1441" s="2" t="str">
        <f>"H30.05.25"</f>
        <v>H30.05.25</v>
      </c>
    </row>
    <row r="1442" spans="1:5" x14ac:dyDescent="0.45">
      <c r="A1442" s="2" t="s">
        <v>2090</v>
      </c>
      <c r="B1442" s="2" t="s">
        <v>11903</v>
      </c>
      <c r="C1442" s="2" t="s">
        <v>23553</v>
      </c>
      <c r="D1442" s="2" t="str">
        <f>"そうざい製造業"</f>
        <v>そうざい製造業</v>
      </c>
      <c r="E1442" s="2" t="str">
        <f>"H30.05.28"</f>
        <v>H30.05.28</v>
      </c>
    </row>
    <row r="1443" spans="1:5" x14ac:dyDescent="0.45">
      <c r="A1443" s="2" t="s">
        <v>2225</v>
      </c>
      <c r="B1443" s="2" t="s">
        <v>2225</v>
      </c>
      <c r="C1443" s="2" t="s">
        <v>23699</v>
      </c>
      <c r="D1443" s="2" t="str">
        <f>"清涼飲料水製造業"</f>
        <v>清涼飲料水製造業</v>
      </c>
      <c r="E1443" s="2" t="str">
        <f>"H30.05.28"</f>
        <v>H30.05.28</v>
      </c>
    </row>
    <row r="1444" spans="1:5" x14ac:dyDescent="0.45">
      <c r="A1444" s="2" t="s">
        <v>2227</v>
      </c>
      <c r="B1444" s="2" t="s">
        <v>12052</v>
      </c>
      <c r="C1444" s="2" t="s">
        <v>23701</v>
      </c>
      <c r="D1444" s="2" t="str">
        <f>"飲食店営業"</f>
        <v>飲食店営業</v>
      </c>
      <c r="E1444" s="2" t="str">
        <f>"H30.05.31"</f>
        <v>H30.05.31</v>
      </c>
    </row>
    <row r="1445" spans="1:5" x14ac:dyDescent="0.45">
      <c r="A1445" s="2" t="s">
        <v>2192</v>
      </c>
      <c r="B1445" s="2" t="s">
        <v>12055</v>
      </c>
      <c r="C1445" s="2" t="s">
        <v>23704</v>
      </c>
      <c r="D1445" s="2" t="str">
        <f>"喫茶店営業"</f>
        <v>喫茶店営業</v>
      </c>
      <c r="E1445" s="2" t="str">
        <f>"H30.05.31"</f>
        <v>H30.05.31</v>
      </c>
    </row>
    <row r="1446" spans="1:5" x14ac:dyDescent="0.45">
      <c r="A1446" s="2" t="s">
        <v>2230</v>
      </c>
      <c r="B1446" s="2" t="s">
        <v>12056</v>
      </c>
      <c r="C1446" s="2" t="s">
        <v>23705</v>
      </c>
      <c r="D1446" s="2" t="str">
        <f>"アイスクリーム類製造業"</f>
        <v>アイスクリーム類製造業</v>
      </c>
      <c r="E1446" s="2" t="str">
        <f>"H30.05.31"</f>
        <v>H30.05.31</v>
      </c>
    </row>
    <row r="1447" spans="1:5" x14ac:dyDescent="0.45">
      <c r="A1447" s="2" t="s">
        <v>2234</v>
      </c>
      <c r="B1447" s="2" t="s">
        <v>12060</v>
      </c>
      <c r="C1447" s="2" t="s">
        <v>23710</v>
      </c>
      <c r="D1447" s="2" t="str">
        <f>"食品製造業"</f>
        <v>食品製造業</v>
      </c>
      <c r="E1447" s="2" t="str">
        <f>"H30.05.31"</f>
        <v>H30.05.31</v>
      </c>
    </row>
    <row r="1448" spans="1:5" x14ac:dyDescent="0.45">
      <c r="A1448" s="2" t="s">
        <v>2236</v>
      </c>
      <c r="B1448" s="2" t="s">
        <v>12062</v>
      </c>
      <c r="C1448" s="2" t="s">
        <v>23712</v>
      </c>
      <c r="D1448" s="2" t="str">
        <f>"食品販売業"</f>
        <v>食品販売業</v>
      </c>
      <c r="E1448" s="2" t="str">
        <f>"H30.05.31"</f>
        <v>H30.05.31</v>
      </c>
    </row>
    <row r="1449" spans="1:5" x14ac:dyDescent="0.45">
      <c r="A1449" s="2" t="s">
        <v>890</v>
      </c>
      <c r="B1449" s="2" t="s">
        <v>12071</v>
      </c>
      <c r="C1449" s="2" t="s">
        <v>23721</v>
      </c>
      <c r="D1449" s="2" t="str">
        <f>"飲食店営業"</f>
        <v>飲食店営業</v>
      </c>
      <c r="E1449" s="2" t="str">
        <f>"H30.06.15"</f>
        <v>H30.06.15</v>
      </c>
    </row>
    <row r="1450" spans="1:5" x14ac:dyDescent="0.45">
      <c r="A1450" s="2" t="s">
        <v>2244</v>
      </c>
      <c r="B1450" s="2" t="s">
        <v>12073</v>
      </c>
      <c r="C1450" s="2" t="s">
        <v>23723</v>
      </c>
      <c r="D1450" s="2" t="str">
        <f>"飲食店営業"</f>
        <v>飲食店営業</v>
      </c>
      <c r="E1450" s="2" t="str">
        <f>"H30.05.31"</f>
        <v>H30.05.31</v>
      </c>
    </row>
    <row r="1451" spans="1:5" x14ac:dyDescent="0.45">
      <c r="A1451" s="2" t="s">
        <v>2245</v>
      </c>
      <c r="B1451" s="2" t="s">
        <v>12074</v>
      </c>
      <c r="C1451" s="2" t="s">
        <v>23724</v>
      </c>
      <c r="D1451" s="2" t="str">
        <f>"飲食店営業"</f>
        <v>飲食店営業</v>
      </c>
      <c r="E1451" s="2" t="str">
        <f>"H30.06.22"</f>
        <v>H30.06.22</v>
      </c>
    </row>
    <row r="1452" spans="1:5" x14ac:dyDescent="0.45">
      <c r="A1452" s="2" t="s">
        <v>2245</v>
      </c>
      <c r="B1452" s="2" t="s">
        <v>12074</v>
      </c>
      <c r="C1452" s="2" t="s">
        <v>23724</v>
      </c>
      <c r="D1452" s="2" t="str">
        <f>"食品販売業"</f>
        <v>食品販売業</v>
      </c>
      <c r="E1452" s="2" t="str">
        <f>"H30.06.22"</f>
        <v>H30.06.22</v>
      </c>
    </row>
    <row r="1453" spans="1:5" x14ac:dyDescent="0.45">
      <c r="A1453" s="2" t="s">
        <v>1940</v>
      </c>
      <c r="B1453" s="2" t="s">
        <v>12086</v>
      </c>
      <c r="C1453" s="2" t="s">
        <v>23737</v>
      </c>
      <c r="D1453" s="2" t="str">
        <f>"飲食店営業"</f>
        <v>飲食店営業</v>
      </c>
      <c r="E1453" s="2" t="str">
        <f>"H30.07.27"</f>
        <v>H30.07.27</v>
      </c>
    </row>
    <row r="1454" spans="1:5" x14ac:dyDescent="0.45">
      <c r="A1454" s="2" t="s">
        <v>2257</v>
      </c>
      <c r="B1454" s="2" t="s">
        <v>12087</v>
      </c>
      <c r="C1454" s="2" t="s">
        <v>23738</v>
      </c>
      <c r="D1454" s="2" t="str">
        <f>"飲食店営業"</f>
        <v>飲食店営業</v>
      </c>
      <c r="E1454" s="2" t="str">
        <f>"H30.08.03"</f>
        <v>H30.08.03</v>
      </c>
    </row>
    <row r="1455" spans="1:5" x14ac:dyDescent="0.45">
      <c r="A1455" s="2" t="s">
        <v>2264</v>
      </c>
      <c r="B1455" s="2" t="s">
        <v>12095</v>
      </c>
      <c r="C1455" s="2" t="s">
        <v>23747</v>
      </c>
      <c r="D1455" s="2" t="str">
        <f>"菓子製造業"</f>
        <v>菓子製造業</v>
      </c>
      <c r="E1455" s="2" t="str">
        <f>"H30.08.16"</f>
        <v>H30.08.16</v>
      </c>
    </row>
    <row r="1456" spans="1:5" x14ac:dyDescent="0.45">
      <c r="A1456" s="2" t="s">
        <v>2271</v>
      </c>
      <c r="B1456" s="2" t="s">
        <v>12104</v>
      </c>
      <c r="C1456" s="2" t="s">
        <v>23755</v>
      </c>
      <c r="D1456" s="2" t="str">
        <f t="shared" ref="D1456:D1461" si="53">"飲食店営業"</f>
        <v>飲食店営業</v>
      </c>
      <c r="E1456" s="2" t="str">
        <f>"H30.08.16"</f>
        <v>H30.08.16</v>
      </c>
    </row>
    <row r="1457" spans="1:5" x14ac:dyDescent="0.45">
      <c r="A1457" s="2" t="s">
        <v>2272</v>
      </c>
      <c r="B1457" s="2" t="s">
        <v>12105</v>
      </c>
      <c r="C1457" s="2" t="s">
        <v>23756</v>
      </c>
      <c r="D1457" s="2" t="str">
        <f t="shared" si="53"/>
        <v>飲食店営業</v>
      </c>
      <c r="E1457" s="2" t="str">
        <f>"H30.08.16"</f>
        <v>H30.08.16</v>
      </c>
    </row>
    <row r="1458" spans="1:5" x14ac:dyDescent="0.45">
      <c r="A1458" s="2" t="s">
        <v>2264</v>
      </c>
      <c r="B1458" s="2" t="s">
        <v>12095</v>
      </c>
      <c r="C1458" s="2" t="s">
        <v>23747</v>
      </c>
      <c r="D1458" s="2" t="str">
        <f t="shared" si="53"/>
        <v>飲食店営業</v>
      </c>
      <c r="E1458" s="2" t="str">
        <f>"H30.08.16"</f>
        <v>H30.08.16</v>
      </c>
    </row>
    <row r="1459" spans="1:5" x14ac:dyDescent="0.45">
      <c r="A1459" s="2" t="s">
        <v>2283</v>
      </c>
      <c r="B1459" s="2" t="s">
        <v>12118</v>
      </c>
      <c r="C1459" s="2" t="s">
        <v>23768</v>
      </c>
      <c r="D1459" s="2" t="str">
        <f t="shared" si="53"/>
        <v>飲食店営業</v>
      </c>
      <c r="E1459" s="2" t="str">
        <f>"H30.08.29"</f>
        <v>H30.08.29</v>
      </c>
    </row>
    <row r="1460" spans="1:5" x14ac:dyDescent="0.45">
      <c r="A1460" s="2" t="s">
        <v>2284</v>
      </c>
      <c r="B1460" s="2" t="s">
        <v>10305</v>
      </c>
      <c r="C1460" s="2" t="s">
        <v>23769</v>
      </c>
      <c r="D1460" s="2" t="str">
        <f t="shared" si="53"/>
        <v>飲食店営業</v>
      </c>
      <c r="E1460" s="2" t="str">
        <f>"H30.08.29"</f>
        <v>H30.08.29</v>
      </c>
    </row>
    <row r="1461" spans="1:5" x14ac:dyDescent="0.45">
      <c r="A1461" s="2" t="s">
        <v>2287</v>
      </c>
      <c r="B1461" s="2" t="s">
        <v>12120</v>
      </c>
      <c r="C1461" s="2" t="s">
        <v>23772</v>
      </c>
      <c r="D1461" s="2" t="str">
        <f t="shared" si="53"/>
        <v>飲食店営業</v>
      </c>
      <c r="E1461" s="2" t="str">
        <f>"H30.08.29"</f>
        <v>H30.08.29</v>
      </c>
    </row>
    <row r="1462" spans="1:5" x14ac:dyDescent="0.45">
      <c r="A1462" s="2" t="s">
        <v>2298</v>
      </c>
      <c r="B1462" s="2" t="s">
        <v>12130</v>
      </c>
      <c r="C1462" s="2" t="s">
        <v>23783</v>
      </c>
      <c r="D1462" s="2" t="str">
        <f>"菓子製造業"</f>
        <v>菓子製造業</v>
      </c>
      <c r="E1462" s="2" t="str">
        <f>"H30.08.31"</f>
        <v>H30.08.31</v>
      </c>
    </row>
    <row r="1463" spans="1:5" x14ac:dyDescent="0.45">
      <c r="A1463" s="2" t="s">
        <v>2299</v>
      </c>
      <c r="B1463" s="2" t="s">
        <v>12131</v>
      </c>
      <c r="C1463" s="2" t="s">
        <v>23784</v>
      </c>
      <c r="D1463" s="2" t="str">
        <f>"飲食店営業"</f>
        <v>飲食店営業</v>
      </c>
      <c r="E1463" s="2" t="str">
        <f>"H30.08.31"</f>
        <v>H30.08.31</v>
      </c>
    </row>
    <row r="1464" spans="1:5" x14ac:dyDescent="0.45">
      <c r="A1464" s="2" t="s">
        <v>2192</v>
      </c>
      <c r="B1464" s="2" t="s">
        <v>12132</v>
      </c>
      <c r="C1464" s="2" t="s">
        <v>23785</v>
      </c>
      <c r="D1464" s="2" t="str">
        <f>"食品販売業"</f>
        <v>食品販売業</v>
      </c>
      <c r="E1464" s="2" t="str">
        <f>"H30.08.31"</f>
        <v>H30.08.31</v>
      </c>
    </row>
    <row r="1465" spans="1:5" x14ac:dyDescent="0.45">
      <c r="A1465" s="2" t="s">
        <v>2304</v>
      </c>
      <c r="B1465" s="2" t="s">
        <v>12138</v>
      </c>
      <c r="C1465" s="2" t="s">
        <v>23789</v>
      </c>
      <c r="D1465" s="2" t="str">
        <f>"食肉販売業"</f>
        <v>食肉販売業</v>
      </c>
      <c r="E1465" s="2" t="str">
        <f>"H30.09.28"</f>
        <v>H30.09.28</v>
      </c>
    </row>
    <row r="1466" spans="1:5" x14ac:dyDescent="0.45">
      <c r="A1466" s="2" t="s">
        <v>2305</v>
      </c>
      <c r="B1466" s="2" t="s">
        <v>12139</v>
      </c>
      <c r="C1466" s="2" t="s">
        <v>23790</v>
      </c>
      <c r="D1466" s="2" t="str">
        <f>"飲食店営業"</f>
        <v>飲食店営業</v>
      </c>
      <c r="E1466" s="2" t="str">
        <f>"H30.09.28"</f>
        <v>H30.09.28</v>
      </c>
    </row>
    <row r="1467" spans="1:5" x14ac:dyDescent="0.45">
      <c r="A1467" s="2" t="s">
        <v>2304</v>
      </c>
      <c r="B1467" s="2" t="s">
        <v>12138</v>
      </c>
      <c r="C1467" s="2" t="s">
        <v>23789</v>
      </c>
      <c r="D1467" s="2" t="str">
        <f>"食品販売業"</f>
        <v>食品販売業</v>
      </c>
      <c r="E1467" s="2" t="str">
        <f>"H30.09.28"</f>
        <v>H30.09.28</v>
      </c>
    </row>
    <row r="1468" spans="1:5" x14ac:dyDescent="0.45">
      <c r="A1468" s="2" t="s">
        <v>2314</v>
      </c>
      <c r="B1468" s="2" t="s">
        <v>12148</v>
      </c>
      <c r="C1468" s="2" t="s">
        <v>23799</v>
      </c>
      <c r="D1468" s="2" t="str">
        <f>"飲食店営業"</f>
        <v>飲食店営業</v>
      </c>
      <c r="E1468" s="2" t="str">
        <f>"H30.10.22"</f>
        <v>H30.10.22</v>
      </c>
    </row>
    <row r="1469" spans="1:5" x14ac:dyDescent="0.45">
      <c r="A1469" s="2" t="s">
        <v>2314</v>
      </c>
      <c r="B1469" s="2" t="s">
        <v>12148</v>
      </c>
      <c r="C1469" s="2" t="s">
        <v>23799</v>
      </c>
      <c r="D1469" s="2" t="str">
        <f>"食肉販売業"</f>
        <v>食肉販売業</v>
      </c>
      <c r="E1469" s="2" t="str">
        <f>"H30.10.22"</f>
        <v>H30.10.22</v>
      </c>
    </row>
    <row r="1470" spans="1:5" x14ac:dyDescent="0.45">
      <c r="A1470" s="2" t="s">
        <v>2314</v>
      </c>
      <c r="B1470" s="2" t="s">
        <v>12148</v>
      </c>
      <c r="C1470" s="2" t="s">
        <v>23799</v>
      </c>
      <c r="D1470" s="2" t="str">
        <f>"乳類販売業"</f>
        <v>乳類販売業</v>
      </c>
      <c r="E1470" s="2" t="str">
        <f>"H30.10.22"</f>
        <v>H30.10.22</v>
      </c>
    </row>
    <row r="1471" spans="1:5" x14ac:dyDescent="0.45">
      <c r="A1471" s="2" t="s">
        <v>2314</v>
      </c>
      <c r="B1471" s="2" t="s">
        <v>12148</v>
      </c>
      <c r="C1471" s="2" t="s">
        <v>23799</v>
      </c>
      <c r="D1471" s="2" t="str">
        <f>"魚介類販売業"</f>
        <v>魚介類販売業</v>
      </c>
      <c r="E1471" s="2" t="str">
        <f>"H30.10.22"</f>
        <v>H30.10.22</v>
      </c>
    </row>
    <row r="1472" spans="1:5" x14ac:dyDescent="0.45">
      <c r="A1472" s="2" t="s">
        <v>2314</v>
      </c>
      <c r="B1472" s="2" t="s">
        <v>12148</v>
      </c>
      <c r="C1472" s="2" t="s">
        <v>23799</v>
      </c>
      <c r="D1472" s="2" t="str">
        <f>"食品販売業"</f>
        <v>食品販売業</v>
      </c>
      <c r="E1472" s="2" t="str">
        <f>"H30.10.22"</f>
        <v>H30.10.22</v>
      </c>
    </row>
    <row r="1473" spans="1:5" x14ac:dyDescent="0.45">
      <c r="A1473" s="2" t="s">
        <v>2317</v>
      </c>
      <c r="B1473" s="2" t="s">
        <v>12151</v>
      </c>
      <c r="C1473" s="2" t="s">
        <v>23802</v>
      </c>
      <c r="D1473" s="2" t="str">
        <f>"そうざい製造業"</f>
        <v>そうざい製造業</v>
      </c>
      <c r="E1473" s="2" t="str">
        <f>"H30.10.23"</f>
        <v>H30.10.23</v>
      </c>
    </row>
    <row r="1474" spans="1:5" x14ac:dyDescent="0.45">
      <c r="A1474" s="2" t="s">
        <v>2317</v>
      </c>
      <c r="B1474" s="2" t="s">
        <v>12151</v>
      </c>
      <c r="C1474" s="2" t="s">
        <v>23802</v>
      </c>
      <c r="D1474" s="2" t="str">
        <f>"食品製造業"</f>
        <v>食品製造業</v>
      </c>
      <c r="E1474" s="2" t="str">
        <f>"H30.10.23"</f>
        <v>H30.10.23</v>
      </c>
    </row>
    <row r="1475" spans="1:5" x14ac:dyDescent="0.45">
      <c r="A1475" s="2" t="s">
        <v>2322</v>
      </c>
      <c r="B1475" s="2" t="s">
        <v>12157</v>
      </c>
      <c r="C1475" s="2" t="s">
        <v>23809</v>
      </c>
      <c r="D1475" s="2" t="str">
        <f>"飲食店営業"</f>
        <v>飲食店営業</v>
      </c>
      <c r="E1475" s="2" t="str">
        <f>"H30.11.19"</f>
        <v>H30.11.19</v>
      </c>
    </row>
    <row r="1476" spans="1:5" x14ac:dyDescent="0.45">
      <c r="A1476" s="2" t="s">
        <v>2325</v>
      </c>
      <c r="B1476" s="2" t="s">
        <v>12160</v>
      </c>
      <c r="C1476" s="2" t="s">
        <v>23811</v>
      </c>
      <c r="D1476" s="2" t="str">
        <f>"飲食店営業"</f>
        <v>飲食店営業</v>
      </c>
      <c r="E1476" s="2" t="str">
        <f t="shared" ref="E1476:E1486" si="54">"H30.11.22"</f>
        <v>H30.11.22</v>
      </c>
    </row>
    <row r="1477" spans="1:5" x14ac:dyDescent="0.45">
      <c r="A1477" s="2" t="s">
        <v>2331</v>
      </c>
      <c r="B1477" s="2" t="s">
        <v>12165</v>
      </c>
      <c r="C1477" s="2" t="s">
        <v>23817</v>
      </c>
      <c r="D1477" s="2" t="str">
        <f>"飲食店営業"</f>
        <v>飲食店営業</v>
      </c>
      <c r="E1477" s="2" t="str">
        <f t="shared" si="54"/>
        <v>H30.11.22</v>
      </c>
    </row>
    <row r="1478" spans="1:5" x14ac:dyDescent="0.45">
      <c r="A1478" s="2" t="s">
        <v>2333</v>
      </c>
      <c r="B1478" s="2" t="s">
        <v>12168</v>
      </c>
      <c r="C1478" s="2" t="s">
        <v>23821</v>
      </c>
      <c r="D1478" s="2" t="str">
        <f>"飲食店営業"</f>
        <v>飲食店営業</v>
      </c>
      <c r="E1478" s="2" t="str">
        <f t="shared" si="54"/>
        <v>H30.11.22</v>
      </c>
    </row>
    <row r="1479" spans="1:5" x14ac:dyDescent="0.45">
      <c r="A1479" s="2" t="s">
        <v>2344</v>
      </c>
      <c r="B1479" s="2" t="s">
        <v>12179</v>
      </c>
      <c r="C1479" s="2" t="s">
        <v>23833</v>
      </c>
      <c r="D1479" s="2" t="str">
        <f>"菓子製造業"</f>
        <v>菓子製造業</v>
      </c>
      <c r="E1479" s="2" t="str">
        <f t="shared" si="54"/>
        <v>H30.11.22</v>
      </c>
    </row>
    <row r="1480" spans="1:5" x14ac:dyDescent="0.45">
      <c r="A1480" s="2" t="s">
        <v>2345</v>
      </c>
      <c r="B1480" s="2" t="s">
        <v>12180</v>
      </c>
      <c r="C1480" s="2" t="s">
        <v>23834</v>
      </c>
      <c r="D1480" s="2" t="str">
        <f>"菓子製造業"</f>
        <v>菓子製造業</v>
      </c>
      <c r="E1480" s="2" t="str">
        <f t="shared" si="54"/>
        <v>H30.11.22</v>
      </c>
    </row>
    <row r="1481" spans="1:5" x14ac:dyDescent="0.45">
      <c r="A1481" s="2" t="s">
        <v>2346</v>
      </c>
      <c r="B1481" s="2" t="s">
        <v>12182</v>
      </c>
      <c r="C1481" s="2" t="s">
        <v>23836</v>
      </c>
      <c r="D1481" s="2" t="str">
        <f>"菓子製造業"</f>
        <v>菓子製造業</v>
      </c>
      <c r="E1481" s="2" t="str">
        <f t="shared" si="54"/>
        <v>H30.11.22</v>
      </c>
    </row>
    <row r="1482" spans="1:5" x14ac:dyDescent="0.45">
      <c r="A1482" s="2" t="s">
        <v>2360</v>
      </c>
      <c r="B1482" s="2" t="s">
        <v>12193</v>
      </c>
      <c r="C1482" s="2" t="s">
        <v>23850</v>
      </c>
      <c r="D1482" s="2" t="str">
        <f>"食品販売業"</f>
        <v>食品販売業</v>
      </c>
      <c r="E1482" s="2" t="str">
        <f t="shared" si="54"/>
        <v>H30.11.22</v>
      </c>
    </row>
    <row r="1483" spans="1:5" x14ac:dyDescent="0.45">
      <c r="A1483" s="2" t="s">
        <v>2345</v>
      </c>
      <c r="B1483" s="2" t="s">
        <v>12180</v>
      </c>
      <c r="C1483" s="2" t="s">
        <v>23834</v>
      </c>
      <c r="D1483" s="2" t="str">
        <f>"そうざい製造業"</f>
        <v>そうざい製造業</v>
      </c>
      <c r="E1483" s="2" t="str">
        <f t="shared" si="54"/>
        <v>H30.11.22</v>
      </c>
    </row>
    <row r="1484" spans="1:5" x14ac:dyDescent="0.45">
      <c r="A1484" s="2" t="s">
        <v>2363</v>
      </c>
      <c r="B1484" s="2" t="s">
        <v>12196</v>
      </c>
      <c r="C1484" s="2" t="s">
        <v>23853</v>
      </c>
      <c r="D1484" s="2" t="str">
        <f>"魚介類販売業"</f>
        <v>魚介類販売業</v>
      </c>
      <c r="E1484" s="2" t="str">
        <f t="shared" si="54"/>
        <v>H30.11.22</v>
      </c>
    </row>
    <row r="1485" spans="1:5" x14ac:dyDescent="0.45">
      <c r="A1485" s="2" t="s">
        <v>2363</v>
      </c>
      <c r="B1485" s="2" t="s">
        <v>12196</v>
      </c>
      <c r="C1485" s="2" t="s">
        <v>23853</v>
      </c>
      <c r="D1485" s="2" t="str">
        <f>"食肉販売業"</f>
        <v>食肉販売業</v>
      </c>
      <c r="E1485" s="2" t="str">
        <f t="shared" si="54"/>
        <v>H30.11.22</v>
      </c>
    </row>
    <row r="1486" spans="1:5" x14ac:dyDescent="0.45">
      <c r="A1486" s="2" t="s">
        <v>2363</v>
      </c>
      <c r="B1486" s="2" t="s">
        <v>12196</v>
      </c>
      <c r="C1486" s="2" t="s">
        <v>23853</v>
      </c>
      <c r="D1486" s="2" t="str">
        <f>"乳類販売業"</f>
        <v>乳類販売業</v>
      </c>
      <c r="E1486" s="2" t="str">
        <f t="shared" si="54"/>
        <v>H30.11.22</v>
      </c>
    </row>
    <row r="1487" spans="1:5" x14ac:dyDescent="0.45">
      <c r="A1487" s="2" t="s">
        <v>2371</v>
      </c>
      <c r="B1487" s="2" t="s">
        <v>12205</v>
      </c>
      <c r="C1487" s="2" t="s">
        <v>23863</v>
      </c>
      <c r="D1487" s="2" t="str">
        <f>"食品販売業"</f>
        <v>食品販売業</v>
      </c>
      <c r="E1487" s="2" t="str">
        <f>"H30.11.26"</f>
        <v>H30.11.26</v>
      </c>
    </row>
    <row r="1488" spans="1:5" x14ac:dyDescent="0.45">
      <c r="A1488" s="2" t="s">
        <v>2375</v>
      </c>
      <c r="B1488" s="2" t="s">
        <v>12205</v>
      </c>
      <c r="C1488" s="2" t="s">
        <v>23863</v>
      </c>
      <c r="D1488" s="2" t="str">
        <f>"飲食店営業"</f>
        <v>飲食店営業</v>
      </c>
      <c r="E1488" s="2" t="str">
        <f>"H30.03.28"</f>
        <v>H30.03.28</v>
      </c>
    </row>
    <row r="1489" spans="1:5" x14ac:dyDescent="0.45">
      <c r="A1489" s="2" t="s">
        <v>2192</v>
      </c>
      <c r="B1489" s="2" t="s">
        <v>12212</v>
      </c>
      <c r="C1489" s="2" t="s">
        <v>23871</v>
      </c>
      <c r="D1489" s="2" t="str">
        <f>"飲食店営業"</f>
        <v>飲食店営業</v>
      </c>
      <c r="E1489" s="2" t="str">
        <f>"H30.11.30"</f>
        <v>H30.11.30</v>
      </c>
    </row>
    <row r="1490" spans="1:5" x14ac:dyDescent="0.45">
      <c r="A1490" s="2" t="s">
        <v>2378</v>
      </c>
      <c r="B1490" s="2" t="s">
        <v>12213</v>
      </c>
      <c r="C1490" s="2" t="s">
        <v>23872</v>
      </c>
      <c r="D1490" s="2" t="str">
        <f>"飲食店営業"</f>
        <v>飲食店営業</v>
      </c>
      <c r="E1490" s="2" t="str">
        <f>"H30.11.30"</f>
        <v>H30.11.30</v>
      </c>
    </row>
    <row r="1491" spans="1:5" x14ac:dyDescent="0.45">
      <c r="A1491" s="2" t="s">
        <v>2379</v>
      </c>
      <c r="B1491" s="2" t="s">
        <v>12214</v>
      </c>
      <c r="C1491" s="2" t="s">
        <v>23873</v>
      </c>
      <c r="D1491" s="2" t="str">
        <f>"飲食店営業"</f>
        <v>飲食店営業</v>
      </c>
      <c r="E1491" s="2" t="str">
        <f>"H30.11.30"</f>
        <v>H30.11.30</v>
      </c>
    </row>
    <row r="1492" spans="1:5" x14ac:dyDescent="0.45">
      <c r="A1492" s="2" t="s">
        <v>2380</v>
      </c>
      <c r="B1492" s="2" t="s">
        <v>12151</v>
      </c>
      <c r="C1492" s="2" t="s">
        <v>23874</v>
      </c>
      <c r="D1492" s="2" t="str">
        <f>"飲食店営業"</f>
        <v>飲食店営業</v>
      </c>
      <c r="E1492" s="2" t="str">
        <f>"H30.11.30"</f>
        <v>H30.11.30</v>
      </c>
    </row>
    <row r="1493" spans="1:5" x14ac:dyDescent="0.45">
      <c r="A1493" s="2" t="s">
        <v>2325</v>
      </c>
      <c r="B1493" s="2" t="s">
        <v>12160</v>
      </c>
      <c r="C1493" s="2" t="s">
        <v>23811</v>
      </c>
      <c r="D1493" s="2" t="str">
        <f>"菓子製造業"</f>
        <v>菓子製造業</v>
      </c>
      <c r="E1493" s="2" t="str">
        <f>"H30.12.03"</f>
        <v>H30.12.03</v>
      </c>
    </row>
    <row r="1494" spans="1:5" x14ac:dyDescent="0.45">
      <c r="A1494" s="2" t="s">
        <v>2397</v>
      </c>
      <c r="B1494" s="2" t="s">
        <v>12247</v>
      </c>
      <c r="C1494" s="2" t="s">
        <v>23900</v>
      </c>
      <c r="D1494" s="2" t="str">
        <f>"飲食店営業"</f>
        <v>飲食店営業</v>
      </c>
      <c r="E1494" s="2" t="str">
        <f>"H31.01.29"</f>
        <v>H31.01.29</v>
      </c>
    </row>
    <row r="1495" spans="1:5" x14ac:dyDescent="0.45">
      <c r="A1495" s="2" t="s">
        <v>2399</v>
      </c>
      <c r="B1495" s="2" t="s">
        <v>12249</v>
      </c>
      <c r="C1495" s="2" t="s">
        <v>23902</v>
      </c>
      <c r="D1495" s="2" t="str">
        <f>"醤油製造業"</f>
        <v>醤油製造業</v>
      </c>
      <c r="E1495" s="2" t="str">
        <f>"H31.02.04"</f>
        <v>H31.02.04</v>
      </c>
    </row>
    <row r="1496" spans="1:5" x14ac:dyDescent="0.45">
      <c r="A1496" s="2" t="s">
        <v>2399</v>
      </c>
      <c r="B1496" s="2" t="s">
        <v>12249</v>
      </c>
      <c r="C1496" s="2" t="s">
        <v>23902</v>
      </c>
      <c r="D1496" s="2" t="str">
        <f>"みそ製造業"</f>
        <v>みそ製造業</v>
      </c>
      <c r="E1496" s="2" t="str">
        <f>"H31.02.04"</f>
        <v>H31.02.04</v>
      </c>
    </row>
    <row r="1497" spans="1:5" x14ac:dyDescent="0.45">
      <c r="A1497" s="2" t="s">
        <v>2399</v>
      </c>
      <c r="B1497" s="2" t="s">
        <v>12249</v>
      </c>
      <c r="C1497" s="2" t="s">
        <v>23902</v>
      </c>
      <c r="D1497" s="2" t="str">
        <f>"そうざい製造業"</f>
        <v>そうざい製造業</v>
      </c>
      <c r="E1497" s="2" t="str">
        <f>"H31.02.04"</f>
        <v>H31.02.04</v>
      </c>
    </row>
    <row r="1498" spans="1:5" x14ac:dyDescent="0.45">
      <c r="A1498" s="2" t="s">
        <v>2404</v>
      </c>
      <c r="B1498" s="2" t="s">
        <v>12255</v>
      </c>
      <c r="C1498" s="2" t="s">
        <v>23909</v>
      </c>
      <c r="D1498" s="2" t="str">
        <f>"飲食店営業"</f>
        <v>飲食店営業</v>
      </c>
      <c r="E1498" s="2" t="str">
        <f>"H31.02.12"</f>
        <v>H31.02.12</v>
      </c>
    </row>
    <row r="1499" spans="1:5" x14ac:dyDescent="0.45">
      <c r="A1499" s="2" t="s">
        <v>2000</v>
      </c>
      <c r="B1499" s="2" t="s">
        <v>11966</v>
      </c>
      <c r="C1499" s="2" t="s">
        <v>23618</v>
      </c>
      <c r="D1499" s="2" t="str">
        <f>"魚介類販売業"</f>
        <v>魚介類販売業</v>
      </c>
      <c r="E1499" s="2" t="str">
        <f>"H31.02.18"</f>
        <v>H31.02.18</v>
      </c>
    </row>
    <row r="1500" spans="1:5" x14ac:dyDescent="0.45">
      <c r="A1500" s="2" t="s">
        <v>2000</v>
      </c>
      <c r="B1500" s="2" t="s">
        <v>11966</v>
      </c>
      <c r="C1500" s="2" t="s">
        <v>23618</v>
      </c>
      <c r="D1500" s="2" t="str">
        <f>"食肉販売業"</f>
        <v>食肉販売業</v>
      </c>
      <c r="E1500" s="2" t="str">
        <f>"H31.02.18"</f>
        <v>H31.02.18</v>
      </c>
    </row>
    <row r="1501" spans="1:5" x14ac:dyDescent="0.45">
      <c r="A1501" s="2" t="s">
        <v>2000</v>
      </c>
      <c r="B1501" s="2" t="s">
        <v>11966</v>
      </c>
      <c r="C1501" s="2" t="s">
        <v>23618</v>
      </c>
      <c r="D1501" s="2" t="str">
        <f>"乳類販売業"</f>
        <v>乳類販売業</v>
      </c>
      <c r="E1501" s="2" t="str">
        <f>"H31.02.19"</f>
        <v>H31.02.19</v>
      </c>
    </row>
    <row r="1502" spans="1:5" x14ac:dyDescent="0.45">
      <c r="A1502" s="2" t="s">
        <v>2411</v>
      </c>
      <c r="B1502" s="2" t="s">
        <v>12264</v>
      </c>
      <c r="C1502" s="2" t="s">
        <v>23918</v>
      </c>
      <c r="D1502" s="2" t="str">
        <f>"飲食店営業"</f>
        <v>飲食店営業</v>
      </c>
      <c r="E1502" s="2" t="str">
        <f>"H31.02.19"</f>
        <v>H31.02.19</v>
      </c>
    </row>
    <row r="1503" spans="1:5" x14ac:dyDescent="0.45">
      <c r="A1503" s="2" t="s">
        <v>2418</v>
      </c>
      <c r="B1503" s="2" t="s">
        <v>12271</v>
      </c>
      <c r="C1503" s="2" t="s">
        <v>23924</v>
      </c>
      <c r="D1503" s="2" t="str">
        <f>"食品製造業"</f>
        <v>食品製造業</v>
      </c>
      <c r="E1503" s="2" t="str">
        <f>"H31.02.15"</f>
        <v>H31.02.15</v>
      </c>
    </row>
    <row r="1504" spans="1:5" x14ac:dyDescent="0.45">
      <c r="A1504" s="2" t="s">
        <v>2420</v>
      </c>
      <c r="B1504" s="2" t="s">
        <v>12274</v>
      </c>
      <c r="C1504" s="2" t="s">
        <v>23926</v>
      </c>
      <c r="D1504" s="2" t="str">
        <f>"飲食店営業"</f>
        <v>飲食店営業</v>
      </c>
      <c r="E1504" s="2" t="str">
        <f>"H31.02.19"</f>
        <v>H31.02.19</v>
      </c>
    </row>
    <row r="1505" spans="1:5" x14ac:dyDescent="0.45">
      <c r="A1505" s="2" t="s">
        <v>2421</v>
      </c>
      <c r="B1505" s="2" t="s">
        <v>12275</v>
      </c>
      <c r="C1505" s="2" t="s">
        <v>23927</v>
      </c>
      <c r="D1505" s="2" t="str">
        <f>"飲食店営業"</f>
        <v>飲食店営業</v>
      </c>
      <c r="E1505" s="2" t="str">
        <f>"H31.02.19"</f>
        <v>H31.02.19</v>
      </c>
    </row>
    <row r="1506" spans="1:5" x14ac:dyDescent="0.45">
      <c r="A1506" s="2" t="s">
        <v>170</v>
      </c>
      <c r="B1506" s="2" t="s">
        <v>12285</v>
      </c>
      <c r="C1506" s="2" t="s">
        <v>23662</v>
      </c>
      <c r="D1506" s="2" t="str">
        <f>"喫茶店営業"</f>
        <v>喫茶店営業</v>
      </c>
      <c r="E1506" s="2" t="str">
        <f>"H29.01.31"</f>
        <v>H29.01.31</v>
      </c>
    </row>
    <row r="1507" spans="1:5" x14ac:dyDescent="0.45">
      <c r="A1507" s="2" t="s">
        <v>2436</v>
      </c>
      <c r="B1507" s="2" t="s">
        <v>12298</v>
      </c>
      <c r="C1507" s="2" t="s">
        <v>23946</v>
      </c>
      <c r="D1507" s="2" t="str">
        <f>"飲食店営業"</f>
        <v>飲食店営業</v>
      </c>
      <c r="E1507" s="2" t="str">
        <f t="shared" ref="E1507:E1512" si="55">"H31.02.19"</f>
        <v>H31.02.19</v>
      </c>
    </row>
    <row r="1508" spans="1:5" x14ac:dyDescent="0.45">
      <c r="A1508" s="2" t="s">
        <v>2438</v>
      </c>
      <c r="B1508" s="2" t="s">
        <v>12300</v>
      </c>
      <c r="C1508" s="2" t="s">
        <v>23948</v>
      </c>
      <c r="D1508" s="2" t="str">
        <f>"菓子製造業"</f>
        <v>菓子製造業</v>
      </c>
      <c r="E1508" s="2" t="str">
        <f t="shared" si="55"/>
        <v>H31.02.19</v>
      </c>
    </row>
    <row r="1509" spans="1:5" x14ac:dyDescent="0.45">
      <c r="A1509" s="2" t="s">
        <v>2439</v>
      </c>
      <c r="B1509" s="2" t="s">
        <v>12302</v>
      </c>
      <c r="C1509" s="2" t="s">
        <v>23950</v>
      </c>
      <c r="D1509" s="2" t="str">
        <f>"食品製造業"</f>
        <v>食品製造業</v>
      </c>
      <c r="E1509" s="2" t="str">
        <f t="shared" si="55"/>
        <v>H31.02.19</v>
      </c>
    </row>
    <row r="1510" spans="1:5" x14ac:dyDescent="0.45">
      <c r="A1510" s="2" t="s">
        <v>2440</v>
      </c>
      <c r="B1510" s="2" t="s">
        <v>12303</v>
      </c>
      <c r="C1510" s="2" t="s">
        <v>23951</v>
      </c>
      <c r="D1510" s="2" t="str">
        <f>"飲食店営業"</f>
        <v>飲食店営業</v>
      </c>
      <c r="E1510" s="2" t="str">
        <f t="shared" si="55"/>
        <v>H31.02.19</v>
      </c>
    </row>
    <row r="1511" spans="1:5" x14ac:dyDescent="0.45">
      <c r="A1511" s="2" t="s">
        <v>2440</v>
      </c>
      <c r="B1511" s="2" t="s">
        <v>12303</v>
      </c>
      <c r="C1511" s="2" t="s">
        <v>23951</v>
      </c>
      <c r="D1511" s="2" t="str">
        <f>"食肉販売業"</f>
        <v>食肉販売業</v>
      </c>
      <c r="E1511" s="2" t="str">
        <f t="shared" si="55"/>
        <v>H31.02.19</v>
      </c>
    </row>
    <row r="1512" spans="1:5" x14ac:dyDescent="0.45">
      <c r="A1512" s="2" t="s">
        <v>2440</v>
      </c>
      <c r="B1512" s="2" t="s">
        <v>12303</v>
      </c>
      <c r="C1512" s="2" t="s">
        <v>23951</v>
      </c>
      <c r="D1512" s="2" t="str">
        <f>"魚介類販売業"</f>
        <v>魚介類販売業</v>
      </c>
      <c r="E1512" s="2" t="str">
        <f t="shared" si="55"/>
        <v>H31.02.19</v>
      </c>
    </row>
    <row r="1513" spans="1:5" x14ac:dyDescent="0.45">
      <c r="A1513" s="2" t="s">
        <v>1940</v>
      </c>
      <c r="B1513" s="2" t="s">
        <v>12306</v>
      </c>
      <c r="C1513" s="2" t="s">
        <v>23953</v>
      </c>
      <c r="D1513" s="2" t="str">
        <f>"乳類販売業"</f>
        <v>乳類販売業</v>
      </c>
      <c r="E1513" s="2" t="str">
        <f>"H31.02.21"</f>
        <v>H31.02.21</v>
      </c>
    </row>
    <row r="1514" spans="1:5" x14ac:dyDescent="0.45">
      <c r="A1514" s="2" t="s">
        <v>170</v>
      </c>
      <c r="B1514" s="2" t="s">
        <v>12307</v>
      </c>
      <c r="C1514" s="2" t="s">
        <v>23662</v>
      </c>
      <c r="D1514" s="2" t="str">
        <f>"喫茶店営業"</f>
        <v>喫茶店営業</v>
      </c>
      <c r="E1514" s="2" t="str">
        <f>"H29.01.31"</f>
        <v>H29.01.31</v>
      </c>
    </row>
    <row r="1515" spans="1:5" x14ac:dyDescent="0.45">
      <c r="A1515" s="2" t="s">
        <v>2443</v>
      </c>
      <c r="B1515" s="2" t="s">
        <v>12310</v>
      </c>
      <c r="C1515" s="2" t="s">
        <v>23955</v>
      </c>
      <c r="D1515" s="2" t="str">
        <f>"飲食店営業"</f>
        <v>飲食店営業</v>
      </c>
      <c r="E1515" s="2" t="str">
        <f>"H31.02.22"</f>
        <v>H31.02.22</v>
      </c>
    </row>
    <row r="1516" spans="1:5" x14ac:dyDescent="0.45">
      <c r="A1516" s="2" t="s">
        <v>2443</v>
      </c>
      <c r="B1516" s="2" t="s">
        <v>12310</v>
      </c>
      <c r="C1516" s="2" t="s">
        <v>23955</v>
      </c>
      <c r="D1516" s="2" t="str">
        <f>"菓子製造業"</f>
        <v>菓子製造業</v>
      </c>
      <c r="E1516" s="2" t="str">
        <f>"H31.02.22"</f>
        <v>H31.02.22</v>
      </c>
    </row>
    <row r="1517" spans="1:5" x14ac:dyDescent="0.45">
      <c r="A1517" s="2" t="s">
        <v>2451</v>
      </c>
      <c r="B1517" s="2" t="s">
        <v>12319</v>
      </c>
      <c r="C1517" s="2" t="s">
        <v>23962</v>
      </c>
      <c r="D1517" s="2" t="str">
        <f>"そうざい製造業"</f>
        <v>そうざい製造業</v>
      </c>
      <c r="E1517" s="2" t="str">
        <f>"H31.02.25"</f>
        <v>H31.02.25</v>
      </c>
    </row>
    <row r="1518" spans="1:5" x14ac:dyDescent="0.45">
      <c r="A1518" s="2" t="s">
        <v>2451</v>
      </c>
      <c r="B1518" s="2" t="s">
        <v>12319</v>
      </c>
      <c r="C1518" s="2" t="s">
        <v>23962</v>
      </c>
      <c r="D1518" s="2" t="str">
        <f>"菓子製造業"</f>
        <v>菓子製造業</v>
      </c>
      <c r="E1518" s="2" t="str">
        <f>"H31.02.25"</f>
        <v>H31.02.25</v>
      </c>
    </row>
    <row r="1519" spans="1:5" x14ac:dyDescent="0.45">
      <c r="A1519" s="2" t="s">
        <v>2048</v>
      </c>
      <c r="B1519" s="2" t="s">
        <v>12320</v>
      </c>
      <c r="C1519" s="2" t="s">
        <v>23963</v>
      </c>
      <c r="D1519" s="2" t="str">
        <f>"飲食店営業"</f>
        <v>飲食店営業</v>
      </c>
      <c r="E1519" s="2" t="str">
        <f>"H31.02.25"</f>
        <v>H31.02.25</v>
      </c>
    </row>
    <row r="1520" spans="1:5" x14ac:dyDescent="0.45">
      <c r="A1520" s="2" t="s">
        <v>2048</v>
      </c>
      <c r="B1520" s="2" t="s">
        <v>12320</v>
      </c>
      <c r="C1520" s="2" t="s">
        <v>23963</v>
      </c>
      <c r="D1520" s="2" t="str">
        <f>"菓子製造業"</f>
        <v>菓子製造業</v>
      </c>
      <c r="E1520" s="2" t="str">
        <f>"H31.02.25"</f>
        <v>H31.02.25</v>
      </c>
    </row>
    <row r="1521" spans="1:5" x14ac:dyDescent="0.45">
      <c r="A1521" s="2" t="s">
        <v>2462</v>
      </c>
      <c r="B1521" s="2" t="s">
        <v>12332</v>
      </c>
      <c r="C1521" s="2" t="s">
        <v>23975</v>
      </c>
      <c r="D1521" s="2" t="str">
        <f>"飲食店営業"</f>
        <v>飲食店営業</v>
      </c>
      <c r="E1521" s="2" t="str">
        <f>"H31.03.22"</f>
        <v>H31.03.22</v>
      </c>
    </row>
    <row r="1522" spans="1:5" x14ac:dyDescent="0.45">
      <c r="A1522" s="2" t="s">
        <v>2468</v>
      </c>
      <c r="B1522" s="2" t="s">
        <v>12339</v>
      </c>
      <c r="C1522" s="2" t="s">
        <v>23981</v>
      </c>
      <c r="D1522" s="2" t="str">
        <f>"飲食店営業"</f>
        <v>飲食店営業</v>
      </c>
      <c r="E1522" s="2" t="str">
        <f>"H31.03.29"</f>
        <v>H31.03.29</v>
      </c>
    </row>
    <row r="1523" spans="1:5" x14ac:dyDescent="0.45">
      <c r="A1523" s="2" t="s">
        <v>2469</v>
      </c>
      <c r="B1523" s="2" t="s">
        <v>12340</v>
      </c>
      <c r="C1523" s="2" t="s">
        <v>23982</v>
      </c>
      <c r="D1523" s="2" t="str">
        <f>"飲食店営業"</f>
        <v>飲食店営業</v>
      </c>
      <c r="E1523" s="2" t="str">
        <f>"H31.03.29"</f>
        <v>H31.03.29</v>
      </c>
    </row>
    <row r="1524" spans="1:5" x14ac:dyDescent="0.45">
      <c r="A1524" s="2" t="s">
        <v>2471</v>
      </c>
      <c r="B1524" s="2" t="s">
        <v>12342</v>
      </c>
      <c r="C1524" s="2" t="s">
        <v>23984</v>
      </c>
      <c r="D1524" s="2" t="str">
        <f>"飲食店営業"</f>
        <v>飲食店営業</v>
      </c>
      <c r="E1524" s="2" t="str">
        <f>"H31.04.09"</f>
        <v>H31.04.09</v>
      </c>
    </row>
    <row r="1525" spans="1:5" x14ac:dyDescent="0.45">
      <c r="A1525" s="2" t="s">
        <v>2473</v>
      </c>
      <c r="B1525" s="2" t="s">
        <v>12344</v>
      </c>
      <c r="C1525" s="2" t="s">
        <v>23986</v>
      </c>
      <c r="D1525" s="2" t="str">
        <f>"そうざい製造業"</f>
        <v>そうざい製造業</v>
      </c>
      <c r="E1525" s="2" t="str">
        <f>"H31.04.12"</f>
        <v>H31.04.12</v>
      </c>
    </row>
    <row r="1526" spans="1:5" x14ac:dyDescent="0.45">
      <c r="A1526" s="2" t="s">
        <v>2478</v>
      </c>
      <c r="B1526" s="2" t="s">
        <v>12349</v>
      </c>
      <c r="C1526" s="2" t="s">
        <v>23991</v>
      </c>
      <c r="D1526" s="2" t="str">
        <f>"食品販売業"</f>
        <v>食品販売業</v>
      </c>
      <c r="E1526" s="2" t="str">
        <f>"H31.04.23"</f>
        <v>H31.04.23</v>
      </c>
    </row>
    <row r="1527" spans="1:5" x14ac:dyDescent="0.45">
      <c r="A1527" s="2" t="s">
        <v>1923</v>
      </c>
      <c r="B1527" s="2" t="s">
        <v>12350</v>
      </c>
      <c r="C1527" s="2" t="s">
        <v>23992</v>
      </c>
      <c r="D1527" s="2" t="str">
        <f>"飲食店営業"</f>
        <v>飲食店営業</v>
      </c>
      <c r="E1527" s="2" t="str">
        <f>"H31.04.24"</f>
        <v>H31.04.24</v>
      </c>
    </row>
    <row r="1528" spans="1:5" x14ac:dyDescent="0.45">
      <c r="A1528" s="2" t="s">
        <v>2479</v>
      </c>
      <c r="B1528" s="2" t="s">
        <v>12351</v>
      </c>
      <c r="C1528" s="2" t="s">
        <v>23455</v>
      </c>
      <c r="D1528" s="2" t="str">
        <f>"飲食店営業"</f>
        <v>飲食店営業</v>
      </c>
      <c r="E1528" s="2" t="str">
        <f>"H31.04.24"</f>
        <v>H31.04.24</v>
      </c>
    </row>
    <row r="1529" spans="1:5" x14ac:dyDescent="0.45">
      <c r="A1529" s="2" t="s">
        <v>2481</v>
      </c>
      <c r="B1529" s="2" t="s">
        <v>12354</v>
      </c>
      <c r="C1529" s="2" t="s">
        <v>23995</v>
      </c>
      <c r="D1529" s="2" t="str">
        <f>"飲食店営業"</f>
        <v>飲食店営業</v>
      </c>
      <c r="E1529" s="2" t="str">
        <f>"R01.05.09"</f>
        <v>R01.05.09</v>
      </c>
    </row>
    <row r="1530" spans="1:5" x14ac:dyDescent="0.45">
      <c r="A1530" s="2" t="s">
        <v>2481</v>
      </c>
      <c r="B1530" s="2" t="s">
        <v>12354</v>
      </c>
      <c r="C1530" s="2" t="s">
        <v>23995</v>
      </c>
      <c r="D1530" s="2" t="str">
        <f>"菓子製造業"</f>
        <v>菓子製造業</v>
      </c>
      <c r="E1530" s="2" t="str">
        <f>"R01.05.09"</f>
        <v>R01.05.09</v>
      </c>
    </row>
    <row r="1531" spans="1:5" x14ac:dyDescent="0.45">
      <c r="A1531" s="2" t="s">
        <v>2482</v>
      </c>
      <c r="B1531" s="2" t="s">
        <v>12356</v>
      </c>
      <c r="C1531" s="2" t="s">
        <v>23997</v>
      </c>
      <c r="D1531" s="2" t="str">
        <f>"飲食店営業"</f>
        <v>飲食店営業</v>
      </c>
      <c r="E1531" s="2" t="str">
        <f>"R01.05.16"</f>
        <v>R01.05.16</v>
      </c>
    </row>
    <row r="1532" spans="1:5" x14ac:dyDescent="0.45">
      <c r="A1532" s="2" t="s">
        <v>2482</v>
      </c>
      <c r="B1532" s="2" t="s">
        <v>12356</v>
      </c>
      <c r="C1532" s="2" t="s">
        <v>23997</v>
      </c>
      <c r="D1532" s="2" t="str">
        <f>"そうざい製造業"</f>
        <v>そうざい製造業</v>
      </c>
      <c r="E1532" s="2" t="str">
        <f>"R01.05.16"</f>
        <v>R01.05.16</v>
      </c>
    </row>
    <row r="1533" spans="1:5" x14ac:dyDescent="0.45">
      <c r="A1533" s="2" t="s">
        <v>2479</v>
      </c>
      <c r="B1533" s="2" t="s">
        <v>12358</v>
      </c>
      <c r="C1533" s="2" t="s">
        <v>23455</v>
      </c>
      <c r="D1533" s="2" t="str">
        <f t="shared" ref="D1533:D1538" si="56">"飲食店営業"</f>
        <v>飲食店営業</v>
      </c>
      <c r="E1533" s="2" t="str">
        <f t="shared" ref="E1533:E1538" si="57">"R01.05.22"</f>
        <v>R01.05.22</v>
      </c>
    </row>
    <row r="1534" spans="1:5" x14ac:dyDescent="0.45">
      <c r="A1534" s="2" t="s">
        <v>2192</v>
      </c>
      <c r="B1534" s="2" t="s">
        <v>12361</v>
      </c>
      <c r="C1534" s="2" t="s">
        <v>24001</v>
      </c>
      <c r="D1534" s="2" t="str">
        <f t="shared" si="56"/>
        <v>飲食店営業</v>
      </c>
      <c r="E1534" s="2" t="str">
        <f t="shared" si="57"/>
        <v>R01.05.22</v>
      </c>
    </row>
    <row r="1535" spans="1:5" x14ac:dyDescent="0.45">
      <c r="A1535" s="2" t="s">
        <v>2192</v>
      </c>
      <c r="B1535" s="2" t="s">
        <v>12362</v>
      </c>
      <c r="C1535" s="2" t="s">
        <v>24002</v>
      </c>
      <c r="D1535" s="2" t="str">
        <f t="shared" si="56"/>
        <v>飲食店営業</v>
      </c>
      <c r="E1535" s="2" t="str">
        <f t="shared" si="57"/>
        <v>R01.05.22</v>
      </c>
    </row>
    <row r="1536" spans="1:5" x14ac:dyDescent="0.45">
      <c r="A1536" s="2" t="s">
        <v>2486</v>
      </c>
      <c r="B1536" s="2" t="s">
        <v>12363</v>
      </c>
      <c r="C1536" s="2" t="s">
        <v>24003</v>
      </c>
      <c r="D1536" s="2" t="str">
        <f t="shared" si="56"/>
        <v>飲食店営業</v>
      </c>
      <c r="E1536" s="2" t="str">
        <f t="shared" si="57"/>
        <v>R01.05.22</v>
      </c>
    </row>
    <row r="1537" spans="1:5" x14ac:dyDescent="0.45">
      <c r="A1537" s="2" t="s">
        <v>2487</v>
      </c>
      <c r="B1537" s="2" t="s">
        <v>12364</v>
      </c>
      <c r="C1537" s="2" t="s">
        <v>24004</v>
      </c>
      <c r="D1537" s="2" t="str">
        <f t="shared" si="56"/>
        <v>飲食店営業</v>
      </c>
      <c r="E1537" s="2" t="str">
        <f t="shared" si="57"/>
        <v>R01.05.22</v>
      </c>
    </row>
    <row r="1538" spans="1:5" x14ac:dyDescent="0.45">
      <c r="A1538" s="2" t="s">
        <v>2494</v>
      </c>
      <c r="B1538" s="2" t="s">
        <v>12371</v>
      </c>
      <c r="C1538" s="2" t="s">
        <v>24010</v>
      </c>
      <c r="D1538" s="2" t="str">
        <f t="shared" si="56"/>
        <v>飲食店営業</v>
      </c>
      <c r="E1538" s="2" t="str">
        <f t="shared" si="57"/>
        <v>R01.05.22</v>
      </c>
    </row>
    <row r="1539" spans="1:5" x14ac:dyDescent="0.45">
      <c r="A1539" s="2" t="s">
        <v>2479</v>
      </c>
      <c r="B1539" s="2" t="s">
        <v>12358</v>
      </c>
      <c r="C1539" s="2" t="s">
        <v>23455</v>
      </c>
      <c r="D1539" s="2" t="str">
        <f>"菓子製造業"</f>
        <v>菓子製造業</v>
      </c>
      <c r="E1539" s="2" t="str">
        <f t="shared" ref="E1539:E1552" si="58">"R01.05.23"</f>
        <v>R01.05.23</v>
      </c>
    </row>
    <row r="1540" spans="1:5" x14ac:dyDescent="0.45">
      <c r="A1540" s="2" t="s">
        <v>2505</v>
      </c>
      <c r="B1540" s="2" t="s">
        <v>12389</v>
      </c>
      <c r="C1540" s="2" t="s">
        <v>24025</v>
      </c>
      <c r="D1540" s="2" t="str">
        <f>"菓子製造業"</f>
        <v>菓子製造業</v>
      </c>
      <c r="E1540" s="2" t="str">
        <f t="shared" si="58"/>
        <v>R01.05.23</v>
      </c>
    </row>
    <row r="1541" spans="1:5" x14ac:dyDescent="0.45">
      <c r="A1541" s="2" t="s">
        <v>2506</v>
      </c>
      <c r="B1541" s="2" t="s">
        <v>12390</v>
      </c>
      <c r="C1541" s="2" t="s">
        <v>24026</v>
      </c>
      <c r="D1541" s="2" t="str">
        <f>"菓子製造業"</f>
        <v>菓子製造業</v>
      </c>
      <c r="E1541" s="2" t="str">
        <f t="shared" si="58"/>
        <v>R01.05.23</v>
      </c>
    </row>
    <row r="1542" spans="1:5" x14ac:dyDescent="0.45">
      <c r="A1542" s="2" t="s">
        <v>2487</v>
      </c>
      <c r="B1542" s="2" t="s">
        <v>12364</v>
      </c>
      <c r="C1542" s="2" t="s">
        <v>24004</v>
      </c>
      <c r="D1542" s="2" t="str">
        <f>"菓子製造業"</f>
        <v>菓子製造業</v>
      </c>
      <c r="E1542" s="2" t="str">
        <f t="shared" si="58"/>
        <v>R01.05.23</v>
      </c>
    </row>
    <row r="1543" spans="1:5" x14ac:dyDescent="0.45">
      <c r="A1543" s="2" t="s">
        <v>2516</v>
      </c>
      <c r="B1543" s="2" t="s">
        <v>12403</v>
      </c>
      <c r="C1543" s="2" t="s">
        <v>24041</v>
      </c>
      <c r="D1543" s="2" t="str">
        <f>"食品販売業"</f>
        <v>食品販売業</v>
      </c>
      <c r="E1543" s="2" t="str">
        <f t="shared" si="58"/>
        <v>R01.05.23</v>
      </c>
    </row>
    <row r="1544" spans="1:5" x14ac:dyDescent="0.45">
      <c r="A1544" s="2" t="s">
        <v>2517</v>
      </c>
      <c r="B1544" s="2" t="s">
        <v>12404</v>
      </c>
      <c r="C1544" s="2" t="s">
        <v>24042</v>
      </c>
      <c r="D1544" s="2" t="str">
        <f>"食品販売業"</f>
        <v>食品販売業</v>
      </c>
      <c r="E1544" s="2" t="str">
        <f t="shared" si="58"/>
        <v>R01.05.23</v>
      </c>
    </row>
    <row r="1545" spans="1:5" x14ac:dyDescent="0.45">
      <c r="A1545" s="2" t="s">
        <v>1993</v>
      </c>
      <c r="B1545" s="2" t="s">
        <v>11790</v>
      </c>
      <c r="C1545" s="2" t="s">
        <v>24046</v>
      </c>
      <c r="D1545" s="2" t="str">
        <f>"食品販売業"</f>
        <v>食品販売業</v>
      </c>
      <c r="E1545" s="2" t="str">
        <f t="shared" si="58"/>
        <v>R01.05.23</v>
      </c>
    </row>
    <row r="1546" spans="1:5" x14ac:dyDescent="0.45">
      <c r="A1546" s="2" t="s">
        <v>2521</v>
      </c>
      <c r="B1546" s="2" t="s">
        <v>12412</v>
      </c>
      <c r="C1546" s="2" t="s">
        <v>24051</v>
      </c>
      <c r="D1546" s="2" t="str">
        <f>"食品製造業"</f>
        <v>食品製造業</v>
      </c>
      <c r="E1546" s="2" t="str">
        <f t="shared" si="58"/>
        <v>R01.05.23</v>
      </c>
    </row>
    <row r="1547" spans="1:5" x14ac:dyDescent="0.45">
      <c r="A1547" s="2" t="s">
        <v>2192</v>
      </c>
      <c r="B1547" s="2" t="s">
        <v>12415</v>
      </c>
      <c r="C1547" s="2" t="s">
        <v>23871</v>
      </c>
      <c r="D1547" s="2" t="str">
        <f>"乳類販売業"</f>
        <v>乳類販売業</v>
      </c>
      <c r="E1547" s="2" t="str">
        <f t="shared" si="58"/>
        <v>R01.05.23</v>
      </c>
    </row>
    <row r="1548" spans="1:5" x14ac:dyDescent="0.45">
      <c r="A1548" s="2" t="s">
        <v>2192</v>
      </c>
      <c r="B1548" s="2" t="s">
        <v>12362</v>
      </c>
      <c r="C1548" s="2" t="s">
        <v>24002</v>
      </c>
      <c r="D1548" s="2" t="str">
        <f>"乳類販売業"</f>
        <v>乳類販売業</v>
      </c>
      <c r="E1548" s="2" t="str">
        <f t="shared" si="58"/>
        <v>R01.05.23</v>
      </c>
    </row>
    <row r="1549" spans="1:5" x14ac:dyDescent="0.45">
      <c r="A1549" s="2" t="s">
        <v>2192</v>
      </c>
      <c r="B1549" s="2" t="s">
        <v>12416</v>
      </c>
      <c r="C1549" s="2" t="s">
        <v>24054</v>
      </c>
      <c r="D1549" s="2" t="str">
        <f>"清涼飲料水製造業"</f>
        <v>清涼飲料水製造業</v>
      </c>
      <c r="E1549" s="2" t="str">
        <f t="shared" si="58"/>
        <v>R01.05.23</v>
      </c>
    </row>
    <row r="1550" spans="1:5" x14ac:dyDescent="0.45">
      <c r="A1550" s="2" t="s">
        <v>2524</v>
      </c>
      <c r="B1550" s="2" t="s">
        <v>12417</v>
      </c>
      <c r="C1550" s="2" t="s">
        <v>24055</v>
      </c>
      <c r="D1550" s="2" t="str">
        <f>"清涼飲料水製造業"</f>
        <v>清涼飲料水製造業</v>
      </c>
      <c r="E1550" s="2" t="str">
        <f t="shared" si="58"/>
        <v>R01.05.23</v>
      </c>
    </row>
    <row r="1551" spans="1:5" x14ac:dyDescent="0.45">
      <c r="A1551" s="2" t="s">
        <v>2524</v>
      </c>
      <c r="B1551" s="2" t="s">
        <v>12417</v>
      </c>
      <c r="C1551" s="2" t="s">
        <v>24055</v>
      </c>
      <c r="D1551" s="2" t="str">
        <f>"缶詰又は瓶詰食品製造業"</f>
        <v>缶詰又は瓶詰食品製造業</v>
      </c>
      <c r="E1551" s="2" t="str">
        <f t="shared" si="58"/>
        <v>R01.05.23</v>
      </c>
    </row>
    <row r="1552" spans="1:5" x14ac:dyDescent="0.45">
      <c r="A1552" s="2" t="s">
        <v>2505</v>
      </c>
      <c r="B1552" s="2" t="s">
        <v>12389</v>
      </c>
      <c r="C1552" s="2" t="s">
        <v>24025</v>
      </c>
      <c r="D1552" s="2" t="str">
        <f>"喫茶店営業"</f>
        <v>喫茶店営業</v>
      </c>
      <c r="E1552" s="2" t="str">
        <f t="shared" si="58"/>
        <v>R01.05.23</v>
      </c>
    </row>
    <row r="1553" spans="1:5" x14ac:dyDescent="0.45">
      <c r="A1553" s="2" t="s">
        <v>2531</v>
      </c>
      <c r="B1553" s="2" t="s">
        <v>12425</v>
      </c>
      <c r="C1553" s="2" t="s">
        <v>24064</v>
      </c>
      <c r="D1553" s="2" t="str">
        <f>"飲食店営業"</f>
        <v>飲食店営業</v>
      </c>
      <c r="E1553" s="2" t="str">
        <f>"R01.05.27"</f>
        <v>R01.05.27</v>
      </c>
    </row>
    <row r="1554" spans="1:5" x14ac:dyDescent="0.45">
      <c r="A1554" s="2" t="s">
        <v>2545</v>
      </c>
      <c r="B1554" s="2" t="s">
        <v>12440</v>
      </c>
      <c r="C1554" s="2" t="s">
        <v>23421</v>
      </c>
      <c r="D1554" s="2" t="str">
        <f>"食品販売業"</f>
        <v>食品販売業</v>
      </c>
      <c r="E1554" s="2" t="str">
        <f>"R01.05.27"</f>
        <v>R01.05.27</v>
      </c>
    </row>
    <row r="1555" spans="1:5" x14ac:dyDescent="0.45">
      <c r="A1555" s="2" t="s">
        <v>2549</v>
      </c>
      <c r="B1555" s="2" t="s">
        <v>12444</v>
      </c>
      <c r="C1555" s="2" t="s">
        <v>24081</v>
      </c>
      <c r="D1555" s="2" t="str">
        <f>"飲食店営業"</f>
        <v>飲食店営業</v>
      </c>
      <c r="E1555" s="2" t="str">
        <f>"R01.05.31"</f>
        <v>R01.05.31</v>
      </c>
    </row>
    <row r="1556" spans="1:5" x14ac:dyDescent="0.45">
      <c r="A1556" s="2" t="s">
        <v>2112</v>
      </c>
      <c r="B1556" s="2" t="s">
        <v>12446</v>
      </c>
      <c r="C1556" s="2" t="s">
        <v>24083</v>
      </c>
      <c r="D1556" s="2" t="str">
        <f>"喫茶店営業"</f>
        <v>喫茶店営業</v>
      </c>
      <c r="E1556" s="2" t="str">
        <f>"R01.05.31"</f>
        <v>R01.05.31</v>
      </c>
    </row>
    <row r="1557" spans="1:5" x14ac:dyDescent="0.45">
      <c r="A1557" s="2" t="s">
        <v>2558</v>
      </c>
      <c r="B1557" s="2" t="s">
        <v>12453</v>
      </c>
      <c r="C1557" s="2" t="s">
        <v>24091</v>
      </c>
      <c r="D1557" s="2" t="str">
        <f>"菓子製造業"</f>
        <v>菓子製造業</v>
      </c>
      <c r="E1557" s="2" t="str">
        <f>"R01.06.10"</f>
        <v>R01.06.10</v>
      </c>
    </row>
    <row r="1558" spans="1:5" x14ac:dyDescent="0.45">
      <c r="A1558" s="2" t="s">
        <v>2558</v>
      </c>
      <c r="B1558" s="2" t="s">
        <v>12453</v>
      </c>
      <c r="C1558" s="2" t="s">
        <v>24091</v>
      </c>
      <c r="D1558" s="2" t="str">
        <f>"缶詰又は瓶詰食品製造業"</f>
        <v>缶詰又は瓶詰食品製造業</v>
      </c>
      <c r="E1558" s="2" t="str">
        <f>"R01.06.10"</f>
        <v>R01.06.10</v>
      </c>
    </row>
    <row r="1559" spans="1:5" x14ac:dyDescent="0.45">
      <c r="A1559" s="2" t="s">
        <v>2482</v>
      </c>
      <c r="B1559" s="2" t="s">
        <v>12455</v>
      </c>
      <c r="C1559" s="2" t="s">
        <v>23997</v>
      </c>
      <c r="D1559" s="2" t="str">
        <f>"飲食店営業"</f>
        <v>飲食店営業</v>
      </c>
      <c r="E1559" s="2" t="str">
        <f>"R01.06.18"</f>
        <v>R01.06.18</v>
      </c>
    </row>
    <row r="1560" spans="1:5" x14ac:dyDescent="0.45">
      <c r="A1560" s="2" t="s">
        <v>2482</v>
      </c>
      <c r="B1560" s="2" t="s">
        <v>12455</v>
      </c>
      <c r="C1560" s="2" t="s">
        <v>23997</v>
      </c>
      <c r="D1560" s="2" t="str">
        <f>"そうざい製造業"</f>
        <v>そうざい製造業</v>
      </c>
      <c r="E1560" s="2" t="str">
        <f>"R01.06.18"</f>
        <v>R01.06.18</v>
      </c>
    </row>
    <row r="1561" spans="1:5" x14ac:dyDescent="0.45">
      <c r="A1561" s="2" t="s">
        <v>2000</v>
      </c>
      <c r="B1561" s="2" t="s">
        <v>11966</v>
      </c>
      <c r="C1561" s="2" t="s">
        <v>23618</v>
      </c>
      <c r="D1561" s="2" t="str">
        <f>"飲食店営業"</f>
        <v>飲食店営業</v>
      </c>
      <c r="E1561" s="2" t="str">
        <f>"H31.02.18"</f>
        <v>H31.02.18</v>
      </c>
    </row>
    <row r="1562" spans="1:5" x14ac:dyDescent="0.45">
      <c r="A1562" s="2" t="s">
        <v>2561</v>
      </c>
      <c r="B1562" s="2" t="s">
        <v>12458</v>
      </c>
      <c r="C1562" s="2" t="s">
        <v>24096</v>
      </c>
      <c r="D1562" s="2" t="str">
        <f>"菓子製造業"</f>
        <v>菓子製造業</v>
      </c>
      <c r="E1562" s="2" t="str">
        <f>"R01.07.01"</f>
        <v>R01.07.01</v>
      </c>
    </row>
    <row r="1563" spans="1:5" x14ac:dyDescent="0.45">
      <c r="A1563" s="2" t="s">
        <v>2562</v>
      </c>
      <c r="B1563" s="2" t="s">
        <v>12459</v>
      </c>
      <c r="C1563" s="2" t="s">
        <v>24097</v>
      </c>
      <c r="D1563" s="2" t="str">
        <f>"飲食店営業"</f>
        <v>飲食店営業</v>
      </c>
      <c r="E1563" s="2" t="str">
        <f>"R01.07.09"</f>
        <v>R01.07.09</v>
      </c>
    </row>
    <row r="1564" spans="1:5" x14ac:dyDescent="0.45">
      <c r="A1564" s="2" t="s">
        <v>2563</v>
      </c>
      <c r="B1564" s="2" t="s">
        <v>12460</v>
      </c>
      <c r="C1564" s="2" t="s">
        <v>24098</v>
      </c>
      <c r="D1564" s="2" t="str">
        <f>"菓子製造業"</f>
        <v>菓子製造業</v>
      </c>
      <c r="E1564" s="2" t="str">
        <f>"R01.07.09"</f>
        <v>R01.07.09</v>
      </c>
    </row>
    <row r="1565" spans="1:5" x14ac:dyDescent="0.45">
      <c r="A1565" s="2" t="s">
        <v>2563</v>
      </c>
      <c r="B1565" s="2" t="s">
        <v>12460</v>
      </c>
      <c r="C1565" s="2" t="s">
        <v>24098</v>
      </c>
      <c r="D1565" s="2" t="str">
        <f>"そうざい製造業"</f>
        <v>そうざい製造業</v>
      </c>
      <c r="E1565" s="2" t="str">
        <f>"R01.07.09"</f>
        <v>R01.07.09</v>
      </c>
    </row>
    <row r="1566" spans="1:5" x14ac:dyDescent="0.45">
      <c r="A1566" s="2" t="s">
        <v>2567</v>
      </c>
      <c r="B1566" s="2" t="s">
        <v>12464</v>
      </c>
      <c r="C1566" s="2" t="s">
        <v>24103</v>
      </c>
      <c r="D1566" s="2" t="str">
        <f>"飲食店営業"</f>
        <v>飲食店営業</v>
      </c>
      <c r="E1566" s="2" t="str">
        <f>"R01.07.23"</f>
        <v>R01.07.23</v>
      </c>
    </row>
    <row r="1567" spans="1:5" x14ac:dyDescent="0.45">
      <c r="A1567" s="2" t="s">
        <v>2570</v>
      </c>
      <c r="B1567" s="2" t="s">
        <v>12468</v>
      </c>
      <c r="C1567" s="2" t="s">
        <v>24106</v>
      </c>
      <c r="D1567" s="2" t="str">
        <f>"飲食店営業"</f>
        <v>飲食店営業</v>
      </c>
      <c r="E1567" s="2" t="str">
        <f>"R01.08.06"</f>
        <v>R01.08.06</v>
      </c>
    </row>
    <row r="1568" spans="1:5" x14ac:dyDescent="0.45">
      <c r="A1568" s="2" t="s">
        <v>2571</v>
      </c>
      <c r="B1568" s="2" t="s">
        <v>12469</v>
      </c>
      <c r="C1568" s="2" t="s">
        <v>24107</v>
      </c>
      <c r="D1568" s="2" t="str">
        <f>"清涼飲料水製造業"</f>
        <v>清涼飲料水製造業</v>
      </c>
      <c r="E1568" s="2" t="str">
        <f>"R01.08.06"</f>
        <v>R01.08.06</v>
      </c>
    </row>
    <row r="1569" spans="1:5" x14ac:dyDescent="0.45">
      <c r="A1569" s="2" t="s">
        <v>2573</v>
      </c>
      <c r="B1569" s="2" t="s">
        <v>12471</v>
      </c>
      <c r="C1569" s="2" t="s">
        <v>24109</v>
      </c>
      <c r="D1569" s="2" t="str">
        <f>"そうざい製造業"</f>
        <v>そうざい製造業</v>
      </c>
      <c r="E1569" s="2" t="str">
        <f t="shared" ref="E1569:E1577" si="59">"R01.08.19"</f>
        <v>R01.08.19</v>
      </c>
    </row>
    <row r="1570" spans="1:5" x14ac:dyDescent="0.45">
      <c r="A1570" s="2" t="s">
        <v>2573</v>
      </c>
      <c r="B1570" s="2" t="s">
        <v>12471</v>
      </c>
      <c r="C1570" s="2" t="s">
        <v>24109</v>
      </c>
      <c r="D1570" s="2" t="str">
        <f>"菓子製造業"</f>
        <v>菓子製造業</v>
      </c>
      <c r="E1570" s="2" t="str">
        <f t="shared" si="59"/>
        <v>R01.08.19</v>
      </c>
    </row>
    <row r="1571" spans="1:5" x14ac:dyDescent="0.45">
      <c r="A1571" s="2" t="s">
        <v>2576</v>
      </c>
      <c r="B1571" s="2" t="s">
        <v>12473</v>
      </c>
      <c r="C1571" s="2" t="s">
        <v>24112</v>
      </c>
      <c r="D1571" s="2" t="str">
        <f>"食品販売業"</f>
        <v>食品販売業</v>
      </c>
      <c r="E1571" s="2" t="str">
        <f t="shared" si="59"/>
        <v>R01.08.19</v>
      </c>
    </row>
    <row r="1572" spans="1:5" x14ac:dyDescent="0.45">
      <c r="A1572" s="2" t="s">
        <v>2045</v>
      </c>
      <c r="B1572" s="2" t="s">
        <v>11854</v>
      </c>
      <c r="C1572" s="2" t="s">
        <v>23505</v>
      </c>
      <c r="D1572" s="2" t="str">
        <f>"食品販売業"</f>
        <v>食品販売業</v>
      </c>
      <c r="E1572" s="2" t="str">
        <f t="shared" si="59"/>
        <v>R01.08.19</v>
      </c>
    </row>
    <row r="1573" spans="1:5" x14ac:dyDescent="0.45">
      <c r="A1573" s="2" t="s">
        <v>2581</v>
      </c>
      <c r="B1573" s="2" t="s">
        <v>12479</v>
      </c>
      <c r="C1573" s="2" t="s">
        <v>24118</v>
      </c>
      <c r="D1573" s="2" t="str">
        <f>"喫茶店営業"</f>
        <v>喫茶店営業</v>
      </c>
      <c r="E1573" s="2" t="str">
        <f t="shared" si="59"/>
        <v>R01.08.19</v>
      </c>
    </row>
    <row r="1574" spans="1:5" x14ac:dyDescent="0.45">
      <c r="A1574" s="2" t="s">
        <v>851</v>
      </c>
      <c r="B1574" s="2" t="s">
        <v>12481</v>
      </c>
      <c r="C1574" s="2" t="s">
        <v>24120</v>
      </c>
      <c r="D1574" s="2" t="str">
        <f>"喫茶店営業"</f>
        <v>喫茶店営業</v>
      </c>
      <c r="E1574" s="2" t="str">
        <f t="shared" si="59"/>
        <v>R01.08.19</v>
      </c>
    </row>
    <row r="1575" spans="1:5" x14ac:dyDescent="0.45">
      <c r="A1575" s="2" t="s">
        <v>2583</v>
      </c>
      <c r="B1575" s="2" t="s">
        <v>12482</v>
      </c>
      <c r="C1575" s="2" t="s">
        <v>24121</v>
      </c>
      <c r="D1575" s="2" t="str">
        <f>"飲食店営業"</f>
        <v>飲食店営業</v>
      </c>
      <c r="E1575" s="2" t="str">
        <f t="shared" si="59"/>
        <v>R01.08.19</v>
      </c>
    </row>
    <row r="1576" spans="1:5" x14ac:dyDescent="0.45">
      <c r="A1576" s="2" t="s">
        <v>2548</v>
      </c>
      <c r="B1576" s="2" t="s">
        <v>12483</v>
      </c>
      <c r="C1576" s="2" t="s">
        <v>24123</v>
      </c>
      <c r="D1576" s="2" t="str">
        <f>"飲食店営業"</f>
        <v>飲食店営業</v>
      </c>
      <c r="E1576" s="2" t="str">
        <f t="shared" si="59"/>
        <v>R01.08.19</v>
      </c>
    </row>
    <row r="1577" spans="1:5" x14ac:dyDescent="0.45">
      <c r="A1577" s="2" t="s">
        <v>2345</v>
      </c>
      <c r="B1577" s="2" t="s">
        <v>12484</v>
      </c>
      <c r="C1577" s="2" t="s">
        <v>23834</v>
      </c>
      <c r="D1577" s="2" t="str">
        <f>"飲食店営業"</f>
        <v>飲食店営業</v>
      </c>
      <c r="E1577" s="2" t="str">
        <f t="shared" si="59"/>
        <v>R01.08.19</v>
      </c>
    </row>
    <row r="1578" spans="1:5" x14ac:dyDescent="0.45">
      <c r="A1578" s="2" t="s">
        <v>2595</v>
      </c>
      <c r="B1578" s="2" t="s">
        <v>12498</v>
      </c>
      <c r="C1578" s="2" t="s">
        <v>23645</v>
      </c>
      <c r="D1578" s="2" t="str">
        <f>"飲食店営業"</f>
        <v>飲食店営業</v>
      </c>
      <c r="E1578" s="2" t="str">
        <f>"R01.08.23"</f>
        <v>R01.08.23</v>
      </c>
    </row>
    <row r="1579" spans="1:5" x14ac:dyDescent="0.45">
      <c r="A1579" s="2" t="s">
        <v>2600</v>
      </c>
      <c r="B1579" s="2" t="s">
        <v>12502</v>
      </c>
      <c r="C1579" s="2" t="s">
        <v>24142</v>
      </c>
      <c r="D1579" s="2" t="str">
        <f>"魚介類販売業"</f>
        <v>魚介類販売業</v>
      </c>
      <c r="E1579" s="2" t="str">
        <f>"R01.08.29"</f>
        <v>R01.08.29</v>
      </c>
    </row>
    <row r="1580" spans="1:5" x14ac:dyDescent="0.45">
      <c r="A1580" s="2" t="s">
        <v>2603</v>
      </c>
      <c r="B1580" s="2" t="s">
        <v>12507</v>
      </c>
      <c r="C1580" s="2" t="s">
        <v>24147</v>
      </c>
      <c r="D1580" s="2" t="str">
        <f>"飲食店営業"</f>
        <v>飲食店営業</v>
      </c>
      <c r="E1580" s="2" t="str">
        <f>"R01.08.27"</f>
        <v>R01.08.27</v>
      </c>
    </row>
    <row r="1581" spans="1:5" x14ac:dyDescent="0.45">
      <c r="A1581" s="2" t="s">
        <v>2612</v>
      </c>
      <c r="B1581" s="2" t="s">
        <v>12517</v>
      </c>
      <c r="C1581" s="2" t="s">
        <v>24157</v>
      </c>
      <c r="D1581" s="2" t="str">
        <f>"飲食店営業"</f>
        <v>飲食店営業</v>
      </c>
      <c r="E1581" s="2" t="str">
        <f>"R01.08.27"</f>
        <v>R01.08.27</v>
      </c>
    </row>
    <row r="1582" spans="1:5" x14ac:dyDescent="0.45">
      <c r="A1582" s="2" t="s">
        <v>2612</v>
      </c>
      <c r="B1582" s="2" t="s">
        <v>12517</v>
      </c>
      <c r="C1582" s="2" t="s">
        <v>24157</v>
      </c>
      <c r="D1582" s="2" t="str">
        <f>"飲食店営業"</f>
        <v>飲食店営業</v>
      </c>
      <c r="E1582" s="2" t="str">
        <f>"R01.08.27"</f>
        <v>R01.08.27</v>
      </c>
    </row>
    <row r="1583" spans="1:5" x14ac:dyDescent="0.45">
      <c r="A1583" s="2" t="s">
        <v>2600</v>
      </c>
      <c r="B1583" s="2" t="s">
        <v>12502</v>
      </c>
      <c r="C1583" s="2" t="s">
        <v>24142</v>
      </c>
      <c r="D1583" s="2" t="str">
        <f>"そうざい製造業"</f>
        <v>そうざい製造業</v>
      </c>
      <c r="E1583" s="2" t="str">
        <f>"R01.08.27"</f>
        <v>R01.08.27</v>
      </c>
    </row>
    <row r="1584" spans="1:5" x14ac:dyDescent="0.45">
      <c r="A1584" s="2" t="s">
        <v>2623</v>
      </c>
      <c r="B1584" s="2" t="s">
        <v>12533</v>
      </c>
      <c r="C1584" s="2" t="s">
        <v>24171</v>
      </c>
      <c r="D1584" s="2" t="str">
        <f>"飲食店営業"</f>
        <v>飲食店営業</v>
      </c>
      <c r="E1584" s="2" t="str">
        <f>"R01.09.05"</f>
        <v>R01.09.05</v>
      </c>
    </row>
    <row r="1585" spans="1:5" x14ac:dyDescent="0.45">
      <c r="A1585" s="2" t="s">
        <v>2628</v>
      </c>
      <c r="B1585" s="2" t="s">
        <v>12541</v>
      </c>
      <c r="C1585" s="2" t="s">
        <v>24103</v>
      </c>
      <c r="D1585" s="2" t="str">
        <f>"飲食店営業"</f>
        <v>飲食店営業</v>
      </c>
      <c r="E1585" s="2" t="str">
        <f>"R01.09.17"</f>
        <v>R01.09.17</v>
      </c>
    </row>
    <row r="1586" spans="1:5" x14ac:dyDescent="0.45">
      <c r="A1586" s="2" t="s">
        <v>2631</v>
      </c>
      <c r="B1586" s="2" t="s">
        <v>12544</v>
      </c>
      <c r="C1586" s="2" t="s">
        <v>24181</v>
      </c>
      <c r="D1586" s="2" t="str">
        <f>"飲食店営業"</f>
        <v>飲食店営業</v>
      </c>
      <c r="E1586" s="2" t="str">
        <f>"R01.09.30"</f>
        <v>R01.09.30</v>
      </c>
    </row>
    <row r="1587" spans="1:5" x14ac:dyDescent="0.45">
      <c r="A1587" s="2" t="s">
        <v>2646</v>
      </c>
      <c r="B1587" s="2" t="s">
        <v>12562</v>
      </c>
      <c r="C1587" s="2" t="s">
        <v>24199</v>
      </c>
      <c r="D1587" s="2" t="str">
        <f>"飲食店営業"</f>
        <v>飲食店営業</v>
      </c>
      <c r="E1587" s="2" t="str">
        <f>"R01.11.26"</f>
        <v>R01.11.26</v>
      </c>
    </row>
    <row r="1588" spans="1:5" x14ac:dyDescent="0.45">
      <c r="A1588" s="2" t="s">
        <v>2487</v>
      </c>
      <c r="B1588" s="2" t="s">
        <v>12364</v>
      </c>
      <c r="C1588" s="2" t="s">
        <v>24004</v>
      </c>
      <c r="D1588" s="2" t="str">
        <f>"乳類販売業"</f>
        <v>乳類販売業</v>
      </c>
      <c r="E1588" s="2" t="str">
        <f>"R01.11.26"</f>
        <v>R01.11.26</v>
      </c>
    </row>
    <row r="1589" spans="1:5" x14ac:dyDescent="0.45">
      <c r="A1589" s="2" t="s">
        <v>2438</v>
      </c>
      <c r="B1589" s="2" t="s">
        <v>12582</v>
      </c>
      <c r="C1589" s="2" t="s">
        <v>23948</v>
      </c>
      <c r="D1589" s="2" t="str">
        <f>"喫茶店営業"</f>
        <v>喫茶店営業</v>
      </c>
      <c r="E1589" s="2" t="str">
        <f>"R01.11.26"</f>
        <v>R01.11.26</v>
      </c>
    </row>
    <row r="1590" spans="1:5" x14ac:dyDescent="0.45">
      <c r="A1590" s="2" t="s">
        <v>2524</v>
      </c>
      <c r="B1590" s="2" t="s">
        <v>12417</v>
      </c>
      <c r="C1590" s="2" t="s">
        <v>24055</v>
      </c>
      <c r="D1590" s="2" t="str">
        <f>"食肉製品製造業"</f>
        <v>食肉製品製造業</v>
      </c>
      <c r="E1590" s="2" t="str">
        <f>"R01.11.26"</f>
        <v>R01.11.26</v>
      </c>
    </row>
    <row r="1591" spans="1:5" x14ac:dyDescent="0.45">
      <c r="A1591" s="2" t="s">
        <v>2666</v>
      </c>
      <c r="B1591" s="2" t="s">
        <v>12585</v>
      </c>
      <c r="C1591" s="2" t="s">
        <v>24220</v>
      </c>
      <c r="D1591" s="2" t="str">
        <f>"豆腐製造業"</f>
        <v>豆腐製造業</v>
      </c>
      <c r="E1591" s="2" t="str">
        <f>"R01.11.26"</f>
        <v>R01.11.26</v>
      </c>
    </row>
    <row r="1592" spans="1:5" x14ac:dyDescent="0.45">
      <c r="A1592" s="2" t="s">
        <v>2670</v>
      </c>
      <c r="B1592" s="2" t="s">
        <v>12591</v>
      </c>
      <c r="C1592" s="2" t="s">
        <v>24226</v>
      </c>
      <c r="D1592" s="2" t="str">
        <f>"食品販売業"</f>
        <v>食品販売業</v>
      </c>
      <c r="E1592" s="2" t="str">
        <f t="shared" ref="E1592:E1597" si="60">"R01.11.27"</f>
        <v>R01.11.27</v>
      </c>
    </row>
    <row r="1593" spans="1:5" x14ac:dyDescent="0.45">
      <c r="A1593" s="2" t="s">
        <v>2673</v>
      </c>
      <c r="B1593" s="2" t="s">
        <v>12597</v>
      </c>
      <c r="C1593" s="2" t="s">
        <v>24231</v>
      </c>
      <c r="D1593" s="2" t="str">
        <f>"食品販売業"</f>
        <v>食品販売業</v>
      </c>
      <c r="E1593" s="2" t="str">
        <f t="shared" si="60"/>
        <v>R01.11.27</v>
      </c>
    </row>
    <row r="1594" spans="1:5" x14ac:dyDescent="0.45">
      <c r="A1594" s="2" t="s">
        <v>2360</v>
      </c>
      <c r="B1594" s="2" t="s">
        <v>12193</v>
      </c>
      <c r="C1594" s="2" t="s">
        <v>23850</v>
      </c>
      <c r="D1594" s="2" t="str">
        <f>"食肉販売業"</f>
        <v>食肉販売業</v>
      </c>
      <c r="E1594" s="2" t="str">
        <f t="shared" si="60"/>
        <v>R01.11.27</v>
      </c>
    </row>
    <row r="1595" spans="1:5" x14ac:dyDescent="0.45">
      <c r="A1595" s="2" t="s">
        <v>2360</v>
      </c>
      <c r="B1595" s="2" t="s">
        <v>12193</v>
      </c>
      <c r="C1595" s="2" t="s">
        <v>23850</v>
      </c>
      <c r="D1595" s="2" t="str">
        <f>"魚介類販売業"</f>
        <v>魚介類販売業</v>
      </c>
      <c r="E1595" s="2" t="str">
        <f t="shared" si="60"/>
        <v>R01.11.27</v>
      </c>
    </row>
    <row r="1596" spans="1:5" x14ac:dyDescent="0.45">
      <c r="A1596" s="2" t="s">
        <v>2360</v>
      </c>
      <c r="B1596" s="2" t="s">
        <v>12193</v>
      </c>
      <c r="C1596" s="2" t="s">
        <v>23850</v>
      </c>
      <c r="D1596" s="2" t="str">
        <f>"乳類販売業"</f>
        <v>乳類販売業</v>
      </c>
      <c r="E1596" s="2" t="str">
        <f t="shared" si="60"/>
        <v>R01.11.27</v>
      </c>
    </row>
    <row r="1597" spans="1:5" x14ac:dyDescent="0.45">
      <c r="A1597" s="2" t="s">
        <v>1937</v>
      </c>
      <c r="B1597" s="2" t="s">
        <v>12607</v>
      </c>
      <c r="C1597" s="2" t="s">
        <v>24240</v>
      </c>
      <c r="D1597" s="2" t="str">
        <f>"飲食店営業"</f>
        <v>飲食店営業</v>
      </c>
      <c r="E1597" s="2" t="str">
        <f t="shared" si="60"/>
        <v>R01.11.27</v>
      </c>
    </row>
    <row r="1598" spans="1:5" x14ac:dyDescent="0.45">
      <c r="A1598" s="2" t="s">
        <v>2689</v>
      </c>
      <c r="B1598" s="2" t="s">
        <v>12619</v>
      </c>
      <c r="C1598" s="2" t="s">
        <v>24257</v>
      </c>
      <c r="D1598" s="2" t="str">
        <f>"飲食店営業"</f>
        <v>飲食店営業</v>
      </c>
      <c r="E1598" s="2" t="str">
        <f>"R01.11.29"</f>
        <v>R01.11.29</v>
      </c>
    </row>
    <row r="1599" spans="1:5" x14ac:dyDescent="0.45">
      <c r="A1599" s="2" t="s">
        <v>2690</v>
      </c>
      <c r="B1599" s="2" t="s">
        <v>12620</v>
      </c>
      <c r="C1599" s="2" t="s">
        <v>23567</v>
      </c>
      <c r="D1599" s="2" t="str">
        <f>"喫茶店営業"</f>
        <v>喫茶店営業</v>
      </c>
      <c r="E1599" s="2" t="str">
        <f>"R01.11.29"</f>
        <v>R01.11.29</v>
      </c>
    </row>
    <row r="1600" spans="1:5" x14ac:dyDescent="0.45">
      <c r="A1600" s="2" t="s">
        <v>1940</v>
      </c>
      <c r="B1600" s="2" t="s">
        <v>12622</v>
      </c>
      <c r="C1600" s="2" t="s">
        <v>23379</v>
      </c>
      <c r="D1600" s="2" t="str">
        <f>"食肉販売業"</f>
        <v>食肉販売業</v>
      </c>
      <c r="E1600" s="2" t="str">
        <f>"R01.12.06"</f>
        <v>R01.12.06</v>
      </c>
    </row>
    <row r="1601" spans="1:5" x14ac:dyDescent="0.45">
      <c r="A1601" s="2" t="s">
        <v>1940</v>
      </c>
      <c r="B1601" s="2" t="s">
        <v>12622</v>
      </c>
      <c r="C1601" s="2" t="s">
        <v>23379</v>
      </c>
      <c r="D1601" s="2" t="str">
        <f>"食品販売業"</f>
        <v>食品販売業</v>
      </c>
      <c r="E1601" s="2" t="str">
        <f>"R01.12.06"</f>
        <v>R01.12.06</v>
      </c>
    </row>
    <row r="1602" spans="1:5" x14ac:dyDescent="0.45">
      <c r="A1602" s="2" t="s">
        <v>2517</v>
      </c>
      <c r="B1602" s="2" t="s">
        <v>12627</v>
      </c>
      <c r="C1602" s="2" t="s">
        <v>24263</v>
      </c>
      <c r="D1602" s="2" t="str">
        <f>"飲食店営業"</f>
        <v>飲食店営業</v>
      </c>
      <c r="E1602" s="2" t="str">
        <f>"R01.12.16"</f>
        <v>R01.12.16</v>
      </c>
    </row>
    <row r="1603" spans="1:5" x14ac:dyDescent="0.45">
      <c r="A1603" s="2" t="s">
        <v>165</v>
      </c>
      <c r="B1603" s="2" t="s">
        <v>12633</v>
      </c>
      <c r="C1603" s="2" t="s">
        <v>24267</v>
      </c>
      <c r="D1603" s="2" t="str">
        <f>"喫茶店営業"</f>
        <v>喫茶店営業</v>
      </c>
      <c r="E1603" s="2" t="str">
        <f>"R01.12.24"</f>
        <v>R01.12.24</v>
      </c>
    </row>
    <row r="1604" spans="1:5" x14ac:dyDescent="0.45">
      <c r="A1604" s="2" t="s">
        <v>2699</v>
      </c>
      <c r="B1604" s="2" t="s">
        <v>12634</v>
      </c>
      <c r="C1604" s="2" t="s">
        <v>24267</v>
      </c>
      <c r="D1604" s="2" t="str">
        <f>"飲食店営業"</f>
        <v>飲食店営業</v>
      </c>
      <c r="E1604" s="2" t="str">
        <f>"R01.12.26"</f>
        <v>R01.12.26</v>
      </c>
    </row>
    <row r="1605" spans="1:5" x14ac:dyDescent="0.45">
      <c r="A1605" s="2" t="s">
        <v>946</v>
      </c>
      <c r="B1605" s="2" t="s">
        <v>12645</v>
      </c>
      <c r="C1605" s="2" t="s">
        <v>24276</v>
      </c>
      <c r="D1605" s="2" t="str">
        <f>"飲食店営業"</f>
        <v>飲食店営業</v>
      </c>
      <c r="E1605" s="2" t="str">
        <f>"R02.02.18"</f>
        <v>R02.02.18</v>
      </c>
    </row>
    <row r="1606" spans="1:5" x14ac:dyDescent="0.45">
      <c r="A1606" s="2" t="s">
        <v>2709</v>
      </c>
      <c r="B1606" s="2" t="s">
        <v>2174</v>
      </c>
      <c r="C1606" s="2" t="s">
        <v>24278</v>
      </c>
      <c r="D1606" s="2" t="str">
        <f>"飲食店営業"</f>
        <v>飲食店営業</v>
      </c>
      <c r="E1606" s="2" t="str">
        <f>"R02.02.18"</f>
        <v>R02.02.18</v>
      </c>
    </row>
    <row r="1607" spans="1:5" x14ac:dyDescent="0.45">
      <c r="A1607" s="2" t="s">
        <v>2712</v>
      </c>
      <c r="B1607" s="2" t="s">
        <v>12650</v>
      </c>
      <c r="C1607" s="2" t="s">
        <v>24282</v>
      </c>
      <c r="D1607" s="2" t="str">
        <f>"飲食店営業"</f>
        <v>飲食店営業</v>
      </c>
      <c r="E1607" s="2" t="str">
        <f>"R02.02.18"</f>
        <v>R02.02.18</v>
      </c>
    </row>
    <row r="1608" spans="1:5" x14ac:dyDescent="0.45">
      <c r="A1608" s="2" t="s">
        <v>2717</v>
      </c>
      <c r="B1608" s="2" t="s">
        <v>12655</v>
      </c>
      <c r="C1608" s="2" t="s">
        <v>24287</v>
      </c>
      <c r="D1608" s="2" t="str">
        <f>"食品販売業"</f>
        <v>食品販売業</v>
      </c>
      <c r="E1608" s="2" t="str">
        <f>"R02.02.14"</f>
        <v>R02.02.14</v>
      </c>
    </row>
    <row r="1609" spans="1:5" x14ac:dyDescent="0.45">
      <c r="A1609" s="2" t="s">
        <v>2709</v>
      </c>
      <c r="B1609" s="2" t="s">
        <v>2174</v>
      </c>
      <c r="C1609" s="2" t="s">
        <v>24278</v>
      </c>
      <c r="D1609" s="2" t="str">
        <f>"食肉販売業"</f>
        <v>食肉販売業</v>
      </c>
      <c r="E1609" s="2" t="str">
        <f>"R02.02.14"</f>
        <v>R02.02.14</v>
      </c>
    </row>
    <row r="1610" spans="1:5" x14ac:dyDescent="0.45">
      <c r="A1610" s="2" t="s">
        <v>2746</v>
      </c>
      <c r="B1610" s="2" t="s">
        <v>12693</v>
      </c>
      <c r="C1610" s="2" t="s">
        <v>24326</v>
      </c>
      <c r="D1610" s="2" t="str">
        <f>"食品販売業"</f>
        <v>食品販売業</v>
      </c>
      <c r="E1610" s="2" t="str">
        <f>"R02.02.28"</f>
        <v>R02.02.28</v>
      </c>
    </row>
    <row r="1611" spans="1:5" x14ac:dyDescent="0.45">
      <c r="A1611" s="2" t="s">
        <v>165</v>
      </c>
      <c r="B1611" s="2" t="s">
        <v>12695</v>
      </c>
      <c r="C1611" s="2" t="s">
        <v>23661</v>
      </c>
      <c r="D1611" s="2" t="str">
        <f>"喫茶店営業"</f>
        <v>喫茶店営業</v>
      </c>
      <c r="E1611" s="2" t="str">
        <f>"R02.03.02"</f>
        <v>R02.03.02</v>
      </c>
    </row>
    <row r="1612" spans="1:5" x14ac:dyDescent="0.45">
      <c r="A1612" s="2" t="s">
        <v>2752</v>
      </c>
      <c r="B1612" s="2" t="s">
        <v>12701</v>
      </c>
      <c r="C1612" s="2" t="s">
        <v>24332</v>
      </c>
      <c r="D1612" s="2" t="str">
        <f>"飲食店営業"</f>
        <v>飲食店営業</v>
      </c>
      <c r="E1612" s="2" t="str">
        <f>"R02.03.10"</f>
        <v>R02.03.10</v>
      </c>
    </row>
    <row r="1613" spans="1:5" x14ac:dyDescent="0.45">
      <c r="A1613" s="2" t="s">
        <v>2752</v>
      </c>
      <c r="B1613" s="2" t="s">
        <v>12701</v>
      </c>
      <c r="C1613" s="2" t="s">
        <v>24332</v>
      </c>
      <c r="D1613" s="2" t="str">
        <f>"菓子製造業"</f>
        <v>菓子製造業</v>
      </c>
      <c r="E1613" s="2" t="str">
        <f>"R02.03.10"</f>
        <v>R02.03.10</v>
      </c>
    </row>
    <row r="1614" spans="1:5" x14ac:dyDescent="0.45">
      <c r="A1614" s="2" t="s">
        <v>2755</v>
      </c>
      <c r="B1614" s="2" t="s">
        <v>12704</v>
      </c>
      <c r="C1614" s="2" t="s">
        <v>24335</v>
      </c>
      <c r="D1614" s="2" t="str">
        <f>"食品製造業"</f>
        <v>食品製造業</v>
      </c>
      <c r="E1614" s="2" t="str">
        <f>"R02.03.19"</f>
        <v>R02.03.19</v>
      </c>
    </row>
    <row r="1615" spans="1:5" x14ac:dyDescent="0.45">
      <c r="A1615" s="2" t="s">
        <v>2761</v>
      </c>
      <c r="B1615" s="2" t="s">
        <v>12710</v>
      </c>
      <c r="C1615" s="2" t="s">
        <v>24341</v>
      </c>
      <c r="D1615" s="2" t="str">
        <f>"菓子製造業"</f>
        <v>菓子製造業</v>
      </c>
      <c r="E1615" s="2" t="str">
        <f>"R02.03.26"</f>
        <v>R02.03.26</v>
      </c>
    </row>
    <row r="1616" spans="1:5" x14ac:dyDescent="0.45">
      <c r="A1616" s="2" t="s">
        <v>1918</v>
      </c>
      <c r="B1616" s="2" t="s">
        <v>12711</v>
      </c>
      <c r="C1616" s="2" t="s">
        <v>24342</v>
      </c>
      <c r="D1616" s="2" t="str">
        <f>"飲食店営業"</f>
        <v>飲食店営業</v>
      </c>
      <c r="E1616" s="2" t="str">
        <f>"R02.03.26"</f>
        <v>R02.03.26</v>
      </c>
    </row>
    <row r="1617" spans="1:5" x14ac:dyDescent="0.45">
      <c r="A1617" s="2" t="s">
        <v>2192</v>
      </c>
      <c r="B1617" s="2" t="s">
        <v>12717</v>
      </c>
      <c r="C1617" s="2" t="s">
        <v>24346</v>
      </c>
      <c r="D1617" s="2" t="str">
        <f>"食品販売業"</f>
        <v>食品販売業</v>
      </c>
      <c r="E1617" s="2" t="str">
        <f>"R02.02.14"</f>
        <v>R02.02.14</v>
      </c>
    </row>
    <row r="1618" spans="1:5" x14ac:dyDescent="0.45">
      <c r="A1618" s="2" t="s">
        <v>2192</v>
      </c>
      <c r="B1618" s="2" t="s">
        <v>12718</v>
      </c>
      <c r="C1618" s="2" t="s">
        <v>24347</v>
      </c>
      <c r="D1618" s="2" t="str">
        <f>"喫茶店営業"</f>
        <v>喫茶店営業</v>
      </c>
      <c r="E1618" s="2" t="str">
        <f>"H31.02.19"</f>
        <v>H31.02.19</v>
      </c>
    </row>
    <row r="1619" spans="1:5" x14ac:dyDescent="0.45">
      <c r="A1619" s="2" t="s">
        <v>2192</v>
      </c>
      <c r="B1619" s="2" t="s">
        <v>12717</v>
      </c>
      <c r="C1619" s="2" t="s">
        <v>24347</v>
      </c>
      <c r="D1619" s="2" t="str">
        <f>"食肉販売業"</f>
        <v>食肉販売業</v>
      </c>
      <c r="E1619" s="2" t="str">
        <f>"H29.02.27"</f>
        <v>H29.02.27</v>
      </c>
    </row>
    <row r="1620" spans="1:5" x14ac:dyDescent="0.45">
      <c r="A1620" s="2" t="s">
        <v>2192</v>
      </c>
      <c r="B1620" s="2" t="s">
        <v>12717</v>
      </c>
      <c r="C1620" s="2" t="s">
        <v>24347</v>
      </c>
      <c r="D1620" s="2" t="str">
        <f>"乳類販売業"</f>
        <v>乳類販売業</v>
      </c>
      <c r="E1620" s="2" t="str">
        <f>"H29.02.27"</f>
        <v>H29.02.27</v>
      </c>
    </row>
    <row r="1621" spans="1:5" x14ac:dyDescent="0.45">
      <c r="A1621" s="2" t="s">
        <v>2192</v>
      </c>
      <c r="B1621" s="2" t="s">
        <v>12719</v>
      </c>
      <c r="C1621" s="2" t="s">
        <v>24348</v>
      </c>
      <c r="D1621" s="2" t="str">
        <f>"飲食店営業"</f>
        <v>飲食店営業</v>
      </c>
      <c r="E1621" s="2" t="str">
        <f>"H31.03.29"</f>
        <v>H31.03.29</v>
      </c>
    </row>
    <row r="1622" spans="1:5" x14ac:dyDescent="0.45">
      <c r="A1622" s="2" t="s">
        <v>2192</v>
      </c>
      <c r="B1622" s="2" t="s">
        <v>12719</v>
      </c>
      <c r="C1622" s="2" t="s">
        <v>24349</v>
      </c>
      <c r="D1622" s="2" t="str">
        <f>"めん類製造業"</f>
        <v>めん類製造業</v>
      </c>
      <c r="E1622" s="2" t="str">
        <f>"H31.03.29"</f>
        <v>H31.03.29</v>
      </c>
    </row>
    <row r="1623" spans="1:5" x14ac:dyDescent="0.45">
      <c r="A1623" s="2" t="s">
        <v>2192</v>
      </c>
      <c r="B1623" s="2" t="s">
        <v>12720</v>
      </c>
      <c r="C1623" s="2" t="s">
        <v>24350</v>
      </c>
      <c r="D1623" s="2" t="str">
        <f>"飲食店営業"</f>
        <v>飲食店営業</v>
      </c>
      <c r="E1623" s="2" t="str">
        <f>"H29.02.27"</f>
        <v>H29.02.27</v>
      </c>
    </row>
    <row r="1624" spans="1:5" x14ac:dyDescent="0.45">
      <c r="A1624" s="2" t="s">
        <v>2479</v>
      </c>
      <c r="B1624" s="2" t="s">
        <v>12351</v>
      </c>
      <c r="C1624" s="2" t="s">
        <v>23455</v>
      </c>
      <c r="D1624" s="2" t="str">
        <f>"そうざい製造業"</f>
        <v>そうざい製造業</v>
      </c>
      <c r="E1624" s="2" t="str">
        <f>"R02.04.09"</f>
        <v>R02.04.09</v>
      </c>
    </row>
    <row r="1625" spans="1:5" x14ac:dyDescent="0.45">
      <c r="A1625" s="2" t="s">
        <v>1987</v>
      </c>
      <c r="B1625" s="2" t="s">
        <v>12722</v>
      </c>
      <c r="C1625" s="2" t="s">
        <v>24352</v>
      </c>
      <c r="D1625" s="2" t="str">
        <f>"食品販売業"</f>
        <v>食品販売業</v>
      </c>
      <c r="E1625" s="2" t="str">
        <f>"R02.04.16"</f>
        <v>R02.04.16</v>
      </c>
    </row>
    <row r="1626" spans="1:5" x14ac:dyDescent="0.45">
      <c r="A1626" s="2" t="s">
        <v>1987</v>
      </c>
      <c r="B1626" s="2" t="s">
        <v>12723</v>
      </c>
      <c r="C1626" s="2" t="s">
        <v>24352</v>
      </c>
      <c r="D1626" s="2" t="str">
        <f>"飲食店営業"</f>
        <v>飲食店営業</v>
      </c>
      <c r="E1626" s="2" t="str">
        <f>"R02.04.16"</f>
        <v>R02.04.16</v>
      </c>
    </row>
    <row r="1627" spans="1:5" x14ac:dyDescent="0.45">
      <c r="A1627" s="2" t="s">
        <v>1987</v>
      </c>
      <c r="B1627" s="2" t="s">
        <v>12722</v>
      </c>
      <c r="C1627" s="2" t="s">
        <v>24352</v>
      </c>
      <c r="D1627" s="2" t="str">
        <f>"乳類販売業"</f>
        <v>乳類販売業</v>
      </c>
      <c r="E1627" s="2" t="str">
        <f>"R02.04.16"</f>
        <v>R02.04.16</v>
      </c>
    </row>
    <row r="1628" spans="1:5" x14ac:dyDescent="0.45">
      <c r="A1628" s="2" t="s">
        <v>1987</v>
      </c>
      <c r="B1628" s="2" t="s">
        <v>12723</v>
      </c>
      <c r="C1628" s="2" t="s">
        <v>24352</v>
      </c>
      <c r="D1628" s="2" t="str">
        <f>"そうざい製造業"</f>
        <v>そうざい製造業</v>
      </c>
      <c r="E1628" s="2" t="str">
        <f>"R02.04.16"</f>
        <v>R02.04.16</v>
      </c>
    </row>
    <row r="1629" spans="1:5" x14ac:dyDescent="0.45">
      <c r="A1629" s="2" t="s">
        <v>92</v>
      </c>
      <c r="B1629" s="2" t="s">
        <v>12725</v>
      </c>
      <c r="C1629" s="2" t="s">
        <v>24354</v>
      </c>
      <c r="D1629" s="2" t="str">
        <f>"乳類販売業"</f>
        <v>乳類販売業</v>
      </c>
      <c r="E1629" s="2" t="str">
        <f>"R02.04.22"</f>
        <v>R02.04.22</v>
      </c>
    </row>
    <row r="1630" spans="1:5" x14ac:dyDescent="0.45">
      <c r="A1630" s="2" t="s">
        <v>92</v>
      </c>
      <c r="B1630" s="2" t="s">
        <v>12725</v>
      </c>
      <c r="C1630" s="2" t="s">
        <v>24354</v>
      </c>
      <c r="D1630" s="2" t="str">
        <f>"飲食店営業"</f>
        <v>飲食店営業</v>
      </c>
      <c r="E1630" s="2" t="str">
        <f>"R02.04.22"</f>
        <v>R02.04.22</v>
      </c>
    </row>
    <row r="1631" spans="1:5" x14ac:dyDescent="0.45">
      <c r="A1631" s="2" t="s">
        <v>92</v>
      </c>
      <c r="B1631" s="2" t="s">
        <v>12725</v>
      </c>
      <c r="C1631" s="2" t="s">
        <v>24354</v>
      </c>
      <c r="D1631" s="2" t="str">
        <f>"食品販売業"</f>
        <v>食品販売業</v>
      </c>
      <c r="E1631" s="2" t="str">
        <f>"R02.04.22"</f>
        <v>R02.04.22</v>
      </c>
    </row>
    <row r="1632" spans="1:5" x14ac:dyDescent="0.45">
      <c r="A1632" s="2" t="s">
        <v>2768</v>
      </c>
      <c r="B1632" s="2" t="s">
        <v>12726</v>
      </c>
      <c r="C1632" s="2" t="s">
        <v>24355</v>
      </c>
      <c r="D1632" s="2" t="str">
        <f>"食品販売業"</f>
        <v>食品販売業</v>
      </c>
      <c r="E1632" s="2" t="str">
        <f>"R02.04.23"</f>
        <v>R02.04.23</v>
      </c>
    </row>
    <row r="1633" spans="1:5" x14ac:dyDescent="0.45">
      <c r="A1633" s="2" t="s">
        <v>2768</v>
      </c>
      <c r="B1633" s="2" t="s">
        <v>12726</v>
      </c>
      <c r="C1633" s="2" t="s">
        <v>24355</v>
      </c>
      <c r="D1633" s="2" t="str">
        <f>"魚介類販売業"</f>
        <v>魚介類販売業</v>
      </c>
      <c r="E1633" s="2" t="str">
        <f>"R02.04.23"</f>
        <v>R02.04.23</v>
      </c>
    </row>
    <row r="1634" spans="1:5" x14ac:dyDescent="0.45">
      <c r="A1634" s="2" t="s">
        <v>2768</v>
      </c>
      <c r="B1634" s="2" t="s">
        <v>12726</v>
      </c>
      <c r="C1634" s="2" t="s">
        <v>24355</v>
      </c>
      <c r="D1634" s="2" t="str">
        <f>"飲食店営業"</f>
        <v>飲食店営業</v>
      </c>
      <c r="E1634" s="2" t="str">
        <f>"R02.04.23"</f>
        <v>R02.04.23</v>
      </c>
    </row>
    <row r="1635" spans="1:5" x14ac:dyDescent="0.45">
      <c r="A1635" s="2" t="s">
        <v>2768</v>
      </c>
      <c r="B1635" s="2" t="s">
        <v>12726</v>
      </c>
      <c r="C1635" s="2" t="s">
        <v>24355</v>
      </c>
      <c r="D1635" s="2" t="str">
        <f>"食肉販売業"</f>
        <v>食肉販売業</v>
      </c>
      <c r="E1635" s="2" t="str">
        <f>"R02.04.23"</f>
        <v>R02.04.23</v>
      </c>
    </row>
    <row r="1636" spans="1:5" x14ac:dyDescent="0.45">
      <c r="A1636" s="2" t="s">
        <v>2768</v>
      </c>
      <c r="B1636" s="2" t="s">
        <v>12726</v>
      </c>
      <c r="C1636" s="2" t="s">
        <v>24355</v>
      </c>
      <c r="D1636" s="2" t="str">
        <f>"乳類販売業"</f>
        <v>乳類販売業</v>
      </c>
      <c r="E1636" s="2" t="str">
        <f>"R02.04.23"</f>
        <v>R02.04.23</v>
      </c>
    </row>
    <row r="1637" spans="1:5" x14ac:dyDescent="0.45">
      <c r="A1637" s="2" t="s">
        <v>2774</v>
      </c>
      <c r="B1637" s="2" t="s">
        <v>12732</v>
      </c>
      <c r="C1637" s="2" t="s">
        <v>24361</v>
      </c>
      <c r="D1637" s="2" t="str">
        <f>"菓子製造業"</f>
        <v>菓子製造業</v>
      </c>
      <c r="E1637" s="2" t="str">
        <f>"R02.04.27"</f>
        <v>R02.04.27</v>
      </c>
    </row>
    <row r="1638" spans="1:5" x14ac:dyDescent="0.45">
      <c r="A1638" s="2" t="s">
        <v>2776</v>
      </c>
      <c r="B1638" s="2" t="s">
        <v>12734</v>
      </c>
      <c r="C1638" s="2" t="s">
        <v>24363</v>
      </c>
      <c r="D1638" s="2" t="str">
        <f>"そうざい製造業"</f>
        <v>そうざい製造業</v>
      </c>
      <c r="E1638" s="2" t="str">
        <f>"R02.04.27"</f>
        <v>R02.04.27</v>
      </c>
    </row>
    <row r="1639" spans="1:5" x14ac:dyDescent="0.45">
      <c r="A1639" s="2" t="s">
        <v>2777</v>
      </c>
      <c r="B1639" s="2" t="s">
        <v>12735</v>
      </c>
      <c r="C1639" s="2" t="s">
        <v>24364</v>
      </c>
      <c r="D1639" s="2" t="str">
        <f>"飲食店営業"</f>
        <v>飲食店営業</v>
      </c>
      <c r="E1639" s="2" t="str">
        <f>"R02.04.30"</f>
        <v>R02.04.30</v>
      </c>
    </row>
    <row r="1640" spans="1:5" x14ac:dyDescent="0.45">
      <c r="A1640" s="2" t="s">
        <v>2230</v>
      </c>
      <c r="B1640" s="2" t="s">
        <v>12738</v>
      </c>
      <c r="C1640" s="2" t="s">
        <v>23705</v>
      </c>
      <c r="D1640" s="2" t="str">
        <f>"そうざい製造業"</f>
        <v>そうざい製造業</v>
      </c>
      <c r="E1640" s="2" t="str">
        <f>"R02.05.01"</f>
        <v>R02.05.01</v>
      </c>
    </row>
    <row r="1641" spans="1:5" x14ac:dyDescent="0.45">
      <c r="A1641" s="2" t="s">
        <v>1929</v>
      </c>
      <c r="B1641" s="2" t="s">
        <v>11800</v>
      </c>
      <c r="C1641" s="2" t="s">
        <v>24369</v>
      </c>
      <c r="D1641" s="2" t="str">
        <f>"乳類販売業"</f>
        <v>乳類販売業</v>
      </c>
      <c r="E1641" s="2" t="str">
        <f>"R02.05.14"</f>
        <v>R02.05.14</v>
      </c>
    </row>
    <row r="1642" spans="1:5" x14ac:dyDescent="0.45">
      <c r="A1642" s="2" t="s">
        <v>2801</v>
      </c>
      <c r="B1642" s="2" t="s">
        <v>12767</v>
      </c>
      <c r="C1642" s="2" t="s">
        <v>24389</v>
      </c>
      <c r="D1642" s="2" t="str">
        <f>"飲食店営業"</f>
        <v>飲食店営業</v>
      </c>
      <c r="E1642" s="2" t="str">
        <f>"R02.05.14"</f>
        <v>R02.05.14</v>
      </c>
    </row>
    <row r="1643" spans="1:5" x14ac:dyDescent="0.45">
      <c r="A1643" s="2" t="s">
        <v>1940</v>
      </c>
      <c r="B1643" s="2" t="s">
        <v>12768</v>
      </c>
      <c r="C1643" s="2" t="s">
        <v>23379</v>
      </c>
      <c r="D1643" s="2" t="str">
        <f>"飲食店営業"</f>
        <v>飲食店営業</v>
      </c>
      <c r="E1643" s="2" t="str">
        <f>"R02.05.14"</f>
        <v>R02.05.14</v>
      </c>
    </row>
    <row r="1644" spans="1:5" x14ac:dyDescent="0.45">
      <c r="A1644" s="2" t="s">
        <v>2186</v>
      </c>
      <c r="B1644" s="2" t="s">
        <v>12781</v>
      </c>
      <c r="C1644" s="2" t="s">
        <v>24402</v>
      </c>
      <c r="D1644" s="2" t="str">
        <f>"飲食店営業"</f>
        <v>飲食店営業</v>
      </c>
      <c r="E1644" s="2" t="str">
        <f>"R02.05.19"</f>
        <v>R02.05.19</v>
      </c>
    </row>
    <row r="1645" spans="1:5" x14ac:dyDescent="0.45">
      <c r="A1645" s="2" t="s">
        <v>2482</v>
      </c>
      <c r="B1645" s="2" t="s">
        <v>12783</v>
      </c>
      <c r="C1645" s="2" t="s">
        <v>23997</v>
      </c>
      <c r="D1645" s="2" t="str">
        <f>"乳類販売業"</f>
        <v>乳類販売業</v>
      </c>
      <c r="E1645" s="2" t="str">
        <f>"R02.05.20"</f>
        <v>R02.05.20</v>
      </c>
    </row>
    <row r="1646" spans="1:5" x14ac:dyDescent="0.45">
      <c r="A1646" s="2" t="s">
        <v>2482</v>
      </c>
      <c r="B1646" s="2" t="s">
        <v>12783</v>
      </c>
      <c r="C1646" s="2" t="s">
        <v>23997</v>
      </c>
      <c r="D1646" s="2" t="str">
        <f>"魚介類販売業"</f>
        <v>魚介類販売業</v>
      </c>
      <c r="E1646" s="2" t="str">
        <f>"R02.05.20"</f>
        <v>R02.05.20</v>
      </c>
    </row>
    <row r="1647" spans="1:5" x14ac:dyDescent="0.45">
      <c r="A1647" s="2" t="s">
        <v>2482</v>
      </c>
      <c r="B1647" s="2" t="s">
        <v>12783</v>
      </c>
      <c r="C1647" s="2" t="s">
        <v>23997</v>
      </c>
      <c r="D1647" s="2" t="str">
        <f>"食肉販売業"</f>
        <v>食肉販売業</v>
      </c>
      <c r="E1647" s="2" t="str">
        <f>"R02.05.20"</f>
        <v>R02.05.20</v>
      </c>
    </row>
    <row r="1648" spans="1:5" x14ac:dyDescent="0.45">
      <c r="A1648" s="2" t="s">
        <v>2482</v>
      </c>
      <c r="B1648" s="2" t="s">
        <v>12783</v>
      </c>
      <c r="C1648" s="2" t="s">
        <v>23997</v>
      </c>
      <c r="D1648" s="2" t="str">
        <f>"食品販売業"</f>
        <v>食品販売業</v>
      </c>
      <c r="E1648" s="2" t="str">
        <f>"R02.05.20"</f>
        <v>R02.05.20</v>
      </c>
    </row>
    <row r="1649" spans="1:5" x14ac:dyDescent="0.45">
      <c r="A1649" s="2" t="s">
        <v>2524</v>
      </c>
      <c r="B1649" s="2" t="s">
        <v>12417</v>
      </c>
      <c r="C1649" s="2" t="s">
        <v>24055</v>
      </c>
      <c r="D1649" s="2" t="str">
        <f>"乳製品製造業"</f>
        <v>乳製品製造業</v>
      </c>
      <c r="E1649" s="2" t="str">
        <f t="shared" ref="E1649:E1668" si="61">"R02.05.29"</f>
        <v>R02.05.29</v>
      </c>
    </row>
    <row r="1650" spans="1:5" x14ac:dyDescent="0.45">
      <c r="A1650" s="2" t="s">
        <v>2825</v>
      </c>
      <c r="B1650" s="2" t="s">
        <v>12802</v>
      </c>
      <c r="C1650" s="2" t="s">
        <v>24417</v>
      </c>
      <c r="D1650" s="2" t="str">
        <f t="shared" ref="D1650:D1657" si="62">"飲食店営業"</f>
        <v>飲食店営業</v>
      </c>
      <c r="E1650" s="2" t="str">
        <f t="shared" si="61"/>
        <v>R02.05.29</v>
      </c>
    </row>
    <row r="1651" spans="1:5" x14ac:dyDescent="0.45">
      <c r="A1651" s="2" t="s">
        <v>2826</v>
      </c>
      <c r="B1651" s="2" t="s">
        <v>12803</v>
      </c>
      <c r="C1651" s="2" t="s">
        <v>24418</v>
      </c>
      <c r="D1651" s="2" t="str">
        <f t="shared" si="62"/>
        <v>飲食店営業</v>
      </c>
      <c r="E1651" s="2" t="str">
        <f t="shared" si="61"/>
        <v>R02.05.29</v>
      </c>
    </row>
    <row r="1652" spans="1:5" x14ac:dyDescent="0.45">
      <c r="A1652" s="2" t="s">
        <v>2827</v>
      </c>
      <c r="B1652" s="2" t="s">
        <v>12804</v>
      </c>
      <c r="C1652" s="2" t="s">
        <v>24419</v>
      </c>
      <c r="D1652" s="2" t="str">
        <f t="shared" si="62"/>
        <v>飲食店営業</v>
      </c>
      <c r="E1652" s="2" t="str">
        <f t="shared" si="61"/>
        <v>R02.05.29</v>
      </c>
    </row>
    <row r="1653" spans="1:5" x14ac:dyDescent="0.45">
      <c r="A1653" s="2" t="s">
        <v>2828</v>
      </c>
      <c r="B1653" s="2" t="s">
        <v>12805</v>
      </c>
      <c r="C1653" s="2" t="s">
        <v>24420</v>
      </c>
      <c r="D1653" s="2" t="str">
        <f t="shared" si="62"/>
        <v>飲食店営業</v>
      </c>
      <c r="E1653" s="2" t="str">
        <f t="shared" si="61"/>
        <v>R02.05.29</v>
      </c>
    </row>
    <row r="1654" spans="1:5" x14ac:dyDescent="0.45">
      <c r="A1654" s="2" t="s">
        <v>2829</v>
      </c>
      <c r="B1654" s="2" t="s">
        <v>12806</v>
      </c>
      <c r="C1654" s="2" t="s">
        <v>24421</v>
      </c>
      <c r="D1654" s="2" t="str">
        <f t="shared" si="62"/>
        <v>飲食店営業</v>
      </c>
      <c r="E1654" s="2" t="str">
        <f t="shared" si="61"/>
        <v>R02.05.29</v>
      </c>
    </row>
    <row r="1655" spans="1:5" x14ac:dyDescent="0.45">
      <c r="A1655" s="2" t="s">
        <v>2833</v>
      </c>
      <c r="B1655" s="2" t="s">
        <v>12810</v>
      </c>
      <c r="C1655" s="2" t="s">
        <v>24424</v>
      </c>
      <c r="D1655" s="2" t="str">
        <f t="shared" si="62"/>
        <v>飲食店営業</v>
      </c>
      <c r="E1655" s="2" t="str">
        <f t="shared" si="61"/>
        <v>R02.05.29</v>
      </c>
    </row>
    <row r="1656" spans="1:5" x14ac:dyDescent="0.45">
      <c r="A1656" s="2" t="s">
        <v>2028</v>
      </c>
      <c r="B1656" s="2" t="s">
        <v>12811</v>
      </c>
      <c r="C1656" s="2" t="s">
        <v>24425</v>
      </c>
      <c r="D1656" s="2" t="str">
        <f t="shared" si="62"/>
        <v>飲食店営業</v>
      </c>
      <c r="E1656" s="2" t="str">
        <f t="shared" si="61"/>
        <v>R02.05.29</v>
      </c>
    </row>
    <row r="1657" spans="1:5" x14ac:dyDescent="0.45">
      <c r="A1657" s="2" t="s">
        <v>2192</v>
      </c>
      <c r="B1657" s="2" t="s">
        <v>12362</v>
      </c>
      <c r="C1657" s="2" t="s">
        <v>24002</v>
      </c>
      <c r="D1657" s="2" t="str">
        <f t="shared" si="62"/>
        <v>飲食店営業</v>
      </c>
      <c r="E1657" s="2" t="str">
        <f t="shared" si="61"/>
        <v>R02.05.29</v>
      </c>
    </row>
    <row r="1658" spans="1:5" x14ac:dyDescent="0.45">
      <c r="A1658" s="2" t="s">
        <v>2345</v>
      </c>
      <c r="B1658" s="2" t="s">
        <v>12180</v>
      </c>
      <c r="C1658" s="2" t="s">
        <v>24426</v>
      </c>
      <c r="D1658" s="2" t="str">
        <f>"乳類販売業"</f>
        <v>乳類販売業</v>
      </c>
      <c r="E1658" s="2" t="str">
        <f t="shared" si="61"/>
        <v>R02.05.29</v>
      </c>
    </row>
    <row r="1659" spans="1:5" x14ac:dyDescent="0.45">
      <c r="A1659" s="2" t="s">
        <v>2835</v>
      </c>
      <c r="B1659" s="2" t="s">
        <v>12812</v>
      </c>
      <c r="C1659" s="2" t="s">
        <v>24427</v>
      </c>
      <c r="D1659" s="2" t="str">
        <f>"菓子製造業"</f>
        <v>菓子製造業</v>
      </c>
      <c r="E1659" s="2" t="str">
        <f t="shared" si="61"/>
        <v>R02.05.29</v>
      </c>
    </row>
    <row r="1660" spans="1:5" x14ac:dyDescent="0.45">
      <c r="A1660" s="2" t="s">
        <v>2836</v>
      </c>
      <c r="B1660" s="2" t="s">
        <v>12813</v>
      </c>
      <c r="C1660" s="2" t="s">
        <v>24428</v>
      </c>
      <c r="D1660" s="2" t="str">
        <f>"菓子製造業"</f>
        <v>菓子製造業</v>
      </c>
      <c r="E1660" s="2" t="str">
        <f t="shared" si="61"/>
        <v>R02.05.29</v>
      </c>
    </row>
    <row r="1661" spans="1:5" x14ac:dyDescent="0.45">
      <c r="A1661" s="2" t="s">
        <v>2709</v>
      </c>
      <c r="B1661" s="2" t="s">
        <v>2174</v>
      </c>
      <c r="C1661" s="2" t="s">
        <v>24278</v>
      </c>
      <c r="D1661" s="2" t="str">
        <f>"食肉製品製造業"</f>
        <v>食肉製品製造業</v>
      </c>
      <c r="E1661" s="2" t="str">
        <f t="shared" si="61"/>
        <v>R02.05.29</v>
      </c>
    </row>
    <row r="1662" spans="1:5" x14ac:dyDescent="0.45">
      <c r="A1662" s="2" t="s">
        <v>2836</v>
      </c>
      <c r="B1662" s="2" t="s">
        <v>12814</v>
      </c>
      <c r="C1662" s="2" t="s">
        <v>24429</v>
      </c>
      <c r="D1662" s="2" t="str">
        <f>"食品製造業"</f>
        <v>食品製造業</v>
      </c>
      <c r="E1662" s="2" t="str">
        <f t="shared" si="61"/>
        <v>R02.05.29</v>
      </c>
    </row>
    <row r="1663" spans="1:5" x14ac:dyDescent="0.45">
      <c r="A1663" s="2" t="s">
        <v>1994</v>
      </c>
      <c r="B1663" s="2" t="s">
        <v>11791</v>
      </c>
      <c r="C1663" s="2" t="s">
        <v>23453</v>
      </c>
      <c r="D1663" s="2" t="str">
        <f>"食品販売業"</f>
        <v>食品販売業</v>
      </c>
      <c r="E1663" s="2" t="str">
        <f t="shared" si="61"/>
        <v>R02.05.29</v>
      </c>
    </row>
    <row r="1664" spans="1:5" x14ac:dyDescent="0.45">
      <c r="A1664" s="2" t="s">
        <v>2839</v>
      </c>
      <c r="B1664" s="2" t="s">
        <v>12817</v>
      </c>
      <c r="C1664" s="2" t="s">
        <v>24433</v>
      </c>
      <c r="D1664" s="2" t="str">
        <f>"食品販売業"</f>
        <v>食品販売業</v>
      </c>
      <c r="E1664" s="2" t="str">
        <f t="shared" si="61"/>
        <v>R02.05.29</v>
      </c>
    </row>
    <row r="1665" spans="1:5" x14ac:dyDescent="0.45">
      <c r="A1665" s="2" t="s">
        <v>2487</v>
      </c>
      <c r="B1665" s="2" t="s">
        <v>12364</v>
      </c>
      <c r="C1665" s="2" t="s">
        <v>24004</v>
      </c>
      <c r="D1665" s="2" t="str">
        <f>"食品販売業"</f>
        <v>食品販売業</v>
      </c>
      <c r="E1665" s="2" t="str">
        <f t="shared" si="61"/>
        <v>R02.05.29</v>
      </c>
    </row>
    <row r="1666" spans="1:5" x14ac:dyDescent="0.45">
      <c r="A1666" s="2" t="s">
        <v>2709</v>
      </c>
      <c r="B1666" s="2" t="s">
        <v>12818</v>
      </c>
      <c r="C1666" s="2" t="s">
        <v>24434</v>
      </c>
      <c r="D1666" s="2" t="str">
        <f>"食品販売業"</f>
        <v>食品販売業</v>
      </c>
      <c r="E1666" s="2" t="str">
        <f t="shared" si="61"/>
        <v>R02.05.29</v>
      </c>
    </row>
    <row r="1667" spans="1:5" x14ac:dyDescent="0.45">
      <c r="A1667" s="2" t="s">
        <v>2835</v>
      </c>
      <c r="B1667" s="2" t="s">
        <v>12812</v>
      </c>
      <c r="C1667" s="2" t="s">
        <v>24427</v>
      </c>
      <c r="D1667" s="2" t="str">
        <f>"そうざい製造業"</f>
        <v>そうざい製造業</v>
      </c>
      <c r="E1667" s="2" t="str">
        <f t="shared" si="61"/>
        <v>R02.05.29</v>
      </c>
    </row>
    <row r="1668" spans="1:5" x14ac:dyDescent="0.45">
      <c r="A1668" s="2" t="s">
        <v>2840</v>
      </c>
      <c r="B1668" s="2" t="s">
        <v>12820</v>
      </c>
      <c r="C1668" s="2" t="s">
        <v>24435</v>
      </c>
      <c r="D1668" s="2" t="str">
        <f>"飲食店営業"</f>
        <v>飲食店営業</v>
      </c>
      <c r="E1668" s="2" t="str">
        <f t="shared" si="61"/>
        <v>R02.05.29</v>
      </c>
    </row>
    <row r="1669" spans="1:5" x14ac:dyDescent="0.45">
      <c r="A1669" s="2" t="s">
        <v>2844</v>
      </c>
      <c r="B1669" s="2" t="s">
        <v>12824</v>
      </c>
      <c r="C1669" s="2" t="s">
        <v>24438</v>
      </c>
      <c r="D1669" s="2" t="str">
        <f>"そうざい製造業"</f>
        <v>そうざい製造業</v>
      </c>
      <c r="E1669" s="2" t="str">
        <f>"R02.06.03"</f>
        <v>R02.06.03</v>
      </c>
    </row>
    <row r="1670" spans="1:5" x14ac:dyDescent="0.45">
      <c r="A1670" s="2" t="s">
        <v>2628</v>
      </c>
      <c r="B1670" s="2" t="s">
        <v>12854</v>
      </c>
      <c r="C1670" s="2" t="s">
        <v>24103</v>
      </c>
      <c r="D1670" s="2" t="str">
        <f>"菓子製造業"</f>
        <v>菓子製造業</v>
      </c>
      <c r="E1670" s="2" t="str">
        <f>"R02.06.09"</f>
        <v>R02.06.09</v>
      </c>
    </row>
    <row r="1671" spans="1:5" x14ac:dyDescent="0.45">
      <c r="A1671" s="2" t="s">
        <v>2872</v>
      </c>
      <c r="B1671" s="2" t="s">
        <v>12859</v>
      </c>
      <c r="C1671" s="2" t="s">
        <v>24469</v>
      </c>
      <c r="D1671" s="2" t="str">
        <f>"飲食店営業"</f>
        <v>飲食店営業</v>
      </c>
      <c r="E1671" s="2" t="str">
        <f>"R02.06.09"</f>
        <v>R02.06.09</v>
      </c>
    </row>
    <row r="1672" spans="1:5" x14ac:dyDescent="0.45">
      <c r="A1672" s="2" t="s">
        <v>2876</v>
      </c>
      <c r="B1672" s="2" t="s">
        <v>12867</v>
      </c>
      <c r="C1672" s="2" t="s">
        <v>24474</v>
      </c>
      <c r="D1672" s="2" t="str">
        <f>"そうざい製造業"</f>
        <v>そうざい製造業</v>
      </c>
      <c r="E1672" s="2" t="str">
        <f>"R02.07.01"</f>
        <v>R02.07.01</v>
      </c>
    </row>
    <row r="1673" spans="1:5" x14ac:dyDescent="0.45">
      <c r="A1673" s="2" t="s">
        <v>2883</v>
      </c>
      <c r="B1673" s="2" t="s">
        <v>12878</v>
      </c>
      <c r="C1673" s="2" t="s">
        <v>24485</v>
      </c>
      <c r="D1673" s="2" t="str">
        <f>"飲食店営業"</f>
        <v>飲食店営業</v>
      </c>
      <c r="E1673" s="2" t="str">
        <f>"R02.07.14"</f>
        <v>R02.07.14</v>
      </c>
    </row>
    <row r="1674" spans="1:5" x14ac:dyDescent="0.45">
      <c r="A1674" s="2" t="s">
        <v>2065</v>
      </c>
      <c r="B1674" s="2" t="s">
        <v>11876</v>
      </c>
      <c r="C1674" s="2" t="s">
        <v>23526</v>
      </c>
      <c r="D1674" s="2" t="str">
        <f>"食肉販売業"</f>
        <v>食肉販売業</v>
      </c>
      <c r="E1674" s="2" t="str">
        <f>"R02.07.15"</f>
        <v>R02.07.15</v>
      </c>
    </row>
    <row r="1675" spans="1:5" x14ac:dyDescent="0.45">
      <c r="A1675" s="2" t="s">
        <v>2887</v>
      </c>
      <c r="B1675" s="2" t="s">
        <v>12881</v>
      </c>
      <c r="C1675" s="2" t="s">
        <v>24488</v>
      </c>
      <c r="D1675" s="2" t="str">
        <f>"乳類販売業"</f>
        <v>乳類販売業</v>
      </c>
      <c r="E1675" s="2" t="str">
        <f>"H30.05.25"</f>
        <v>H30.05.25</v>
      </c>
    </row>
    <row r="1676" spans="1:5" x14ac:dyDescent="0.45">
      <c r="A1676" s="2" t="s">
        <v>2887</v>
      </c>
      <c r="B1676" s="2" t="s">
        <v>12881</v>
      </c>
      <c r="C1676" s="2" t="s">
        <v>24488</v>
      </c>
      <c r="D1676" s="2" t="str">
        <f>"飲食店営業"</f>
        <v>飲食店営業</v>
      </c>
      <c r="E1676" s="2" t="str">
        <f>"H30.05.28"</f>
        <v>H30.05.28</v>
      </c>
    </row>
    <row r="1677" spans="1:5" x14ac:dyDescent="0.45">
      <c r="A1677" s="2" t="s">
        <v>2230</v>
      </c>
      <c r="B1677" s="2" t="s">
        <v>12738</v>
      </c>
      <c r="C1677" s="2" t="s">
        <v>23705</v>
      </c>
      <c r="D1677" s="2" t="str">
        <f>"菓子製造業"</f>
        <v>菓子製造業</v>
      </c>
      <c r="E1677" s="2" t="str">
        <f>"R02.07.28"</f>
        <v>R02.07.28</v>
      </c>
    </row>
    <row r="1678" spans="1:5" x14ac:dyDescent="0.45">
      <c r="A1678" s="2" t="s">
        <v>2420</v>
      </c>
      <c r="B1678" s="2" t="s">
        <v>12274</v>
      </c>
      <c r="C1678" s="2" t="s">
        <v>23926</v>
      </c>
      <c r="D1678" s="2" t="str">
        <f>"そうざい製造業"</f>
        <v>そうざい製造業</v>
      </c>
      <c r="E1678" s="2" t="str">
        <f>"R02.07.31"</f>
        <v>R02.07.31</v>
      </c>
    </row>
    <row r="1679" spans="1:5" x14ac:dyDescent="0.45">
      <c r="A1679" s="2" t="s">
        <v>2576</v>
      </c>
      <c r="B1679" s="2" t="s">
        <v>12473</v>
      </c>
      <c r="C1679" s="2" t="s">
        <v>24112</v>
      </c>
      <c r="D1679" s="2" t="str">
        <f>"菓子製造業"</f>
        <v>菓子製造業</v>
      </c>
      <c r="E1679" s="2" t="str">
        <f>"R02.08.05"</f>
        <v>R02.08.05</v>
      </c>
    </row>
    <row r="1680" spans="1:5" x14ac:dyDescent="0.45">
      <c r="A1680" s="2" t="s">
        <v>2892</v>
      </c>
      <c r="B1680" s="2" t="s">
        <v>12892</v>
      </c>
      <c r="C1680" s="2" t="s">
        <v>24498</v>
      </c>
      <c r="D1680" s="2" t="str">
        <f>"そうざい製造業"</f>
        <v>そうざい製造業</v>
      </c>
      <c r="E1680" s="2" t="str">
        <f>"R02.08.06"</f>
        <v>R02.08.06</v>
      </c>
    </row>
    <row r="1681" spans="1:5" x14ac:dyDescent="0.45">
      <c r="A1681" s="2" t="s">
        <v>2892</v>
      </c>
      <c r="B1681" s="2" t="s">
        <v>12892</v>
      </c>
      <c r="C1681" s="2" t="s">
        <v>24498</v>
      </c>
      <c r="D1681" s="2" t="str">
        <f>"飲食店営業"</f>
        <v>飲食店営業</v>
      </c>
      <c r="E1681" s="2" t="str">
        <f>"R02.08.06"</f>
        <v>R02.08.06</v>
      </c>
    </row>
    <row r="1682" spans="1:5" x14ac:dyDescent="0.45">
      <c r="A1682" s="2" t="s">
        <v>2896</v>
      </c>
      <c r="B1682" s="2" t="s">
        <v>12897</v>
      </c>
      <c r="C1682" s="2" t="s">
        <v>24502</v>
      </c>
      <c r="D1682" s="2" t="str">
        <f>"飲食店営業"</f>
        <v>飲食店営業</v>
      </c>
      <c r="E1682" s="2" t="str">
        <f>"R02.08.11"</f>
        <v>R02.08.11</v>
      </c>
    </row>
    <row r="1683" spans="1:5" x14ac:dyDescent="0.45">
      <c r="A1683" s="2" t="s">
        <v>2898</v>
      </c>
      <c r="B1683" s="2" t="s">
        <v>12899</v>
      </c>
      <c r="C1683" s="2" t="s">
        <v>24504</v>
      </c>
      <c r="D1683" s="2" t="str">
        <f>"菓子製造業"</f>
        <v>菓子製造業</v>
      </c>
      <c r="E1683" s="2" t="str">
        <f>"R02.08.11"</f>
        <v>R02.08.11</v>
      </c>
    </row>
    <row r="1684" spans="1:5" x14ac:dyDescent="0.45">
      <c r="A1684" s="2" t="s">
        <v>2898</v>
      </c>
      <c r="B1684" s="2" t="s">
        <v>12899</v>
      </c>
      <c r="C1684" s="2" t="s">
        <v>24504</v>
      </c>
      <c r="D1684" s="2" t="str">
        <f>"飲食店営業"</f>
        <v>飲食店営業</v>
      </c>
      <c r="E1684" s="2" t="str">
        <f>"R02.08.11"</f>
        <v>R02.08.11</v>
      </c>
    </row>
    <row r="1685" spans="1:5" x14ac:dyDescent="0.45">
      <c r="A1685" s="2" t="s">
        <v>2044</v>
      </c>
      <c r="B1685" s="2" t="s">
        <v>11853</v>
      </c>
      <c r="C1685" s="2" t="s">
        <v>23504</v>
      </c>
      <c r="D1685" s="2" t="str">
        <f>"食品販売業"</f>
        <v>食品販売業</v>
      </c>
      <c r="E1685" s="2" t="str">
        <f t="shared" ref="E1685:E1692" si="63">"R02.08.17"</f>
        <v>R02.08.17</v>
      </c>
    </row>
    <row r="1686" spans="1:5" x14ac:dyDescent="0.45">
      <c r="A1686" s="2" t="s">
        <v>2548</v>
      </c>
      <c r="B1686" s="2" t="s">
        <v>12483</v>
      </c>
      <c r="C1686" s="2" t="s">
        <v>24123</v>
      </c>
      <c r="D1686" s="2" t="str">
        <f>"食品販売業"</f>
        <v>食品販売業</v>
      </c>
      <c r="E1686" s="2" t="str">
        <f t="shared" si="63"/>
        <v>R02.08.17</v>
      </c>
    </row>
    <row r="1687" spans="1:5" x14ac:dyDescent="0.45">
      <c r="A1687" s="2" t="s">
        <v>2192</v>
      </c>
      <c r="B1687" s="2" t="s">
        <v>12911</v>
      </c>
      <c r="C1687" s="2" t="s">
        <v>24517</v>
      </c>
      <c r="D1687" s="2" t="str">
        <f>"魚介類販売業"</f>
        <v>魚介類販売業</v>
      </c>
      <c r="E1687" s="2" t="str">
        <f t="shared" si="63"/>
        <v>R02.08.17</v>
      </c>
    </row>
    <row r="1688" spans="1:5" x14ac:dyDescent="0.45">
      <c r="A1688" s="2" t="s">
        <v>2907</v>
      </c>
      <c r="B1688" s="2" t="s">
        <v>11912</v>
      </c>
      <c r="C1688" s="2" t="s">
        <v>23562</v>
      </c>
      <c r="D1688" s="2" t="str">
        <f>"菓子製造業"</f>
        <v>菓子製造業</v>
      </c>
      <c r="E1688" s="2" t="str">
        <f t="shared" si="63"/>
        <v>R02.08.17</v>
      </c>
    </row>
    <row r="1689" spans="1:5" x14ac:dyDescent="0.45">
      <c r="A1689" s="2" t="s">
        <v>2908</v>
      </c>
      <c r="B1689" s="2" t="s">
        <v>12912</v>
      </c>
      <c r="C1689" s="2" t="s">
        <v>24518</v>
      </c>
      <c r="D1689" s="2" t="str">
        <f>"そうざい製造業"</f>
        <v>そうざい製造業</v>
      </c>
      <c r="E1689" s="2" t="str">
        <f t="shared" si="63"/>
        <v>R02.08.17</v>
      </c>
    </row>
    <row r="1690" spans="1:5" x14ac:dyDescent="0.45">
      <c r="A1690" s="2" t="s">
        <v>2909</v>
      </c>
      <c r="B1690" s="2" t="s">
        <v>12913</v>
      </c>
      <c r="C1690" s="2" t="s">
        <v>24519</v>
      </c>
      <c r="D1690" s="2" t="str">
        <f>"食肉販売業"</f>
        <v>食肉販売業</v>
      </c>
      <c r="E1690" s="2" t="str">
        <f t="shared" si="63"/>
        <v>R02.08.17</v>
      </c>
    </row>
    <row r="1691" spans="1:5" x14ac:dyDescent="0.45">
      <c r="A1691" s="2" t="s">
        <v>2908</v>
      </c>
      <c r="B1691" s="2" t="s">
        <v>12914</v>
      </c>
      <c r="C1691" s="2" t="s">
        <v>24518</v>
      </c>
      <c r="D1691" s="2" t="str">
        <f>"飲食店営業"</f>
        <v>飲食店営業</v>
      </c>
      <c r="E1691" s="2" t="str">
        <f t="shared" si="63"/>
        <v>R02.08.17</v>
      </c>
    </row>
    <row r="1692" spans="1:5" x14ac:dyDescent="0.45">
      <c r="A1692" s="2" t="s">
        <v>2230</v>
      </c>
      <c r="B1692" s="2" t="s">
        <v>12915</v>
      </c>
      <c r="C1692" s="2" t="s">
        <v>23705</v>
      </c>
      <c r="D1692" s="2" t="str">
        <f>"飲食店営業"</f>
        <v>飲食店営業</v>
      </c>
      <c r="E1692" s="2" t="str">
        <f t="shared" si="63"/>
        <v>R02.08.17</v>
      </c>
    </row>
    <row r="1693" spans="1:5" x14ac:dyDescent="0.45">
      <c r="A1693" s="2" t="s">
        <v>2440</v>
      </c>
      <c r="B1693" s="2" t="s">
        <v>12303</v>
      </c>
      <c r="C1693" s="2" t="s">
        <v>24520</v>
      </c>
      <c r="D1693" s="2" t="str">
        <f>"乳類販売業"</f>
        <v>乳類販売業</v>
      </c>
      <c r="E1693" s="2" t="str">
        <f>"R02.08.18"</f>
        <v>R02.08.18</v>
      </c>
    </row>
    <row r="1694" spans="1:5" x14ac:dyDescent="0.45">
      <c r="A1694" s="2" t="s">
        <v>2915</v>
      </c>
      <c r="B1694" s="2" t="s">
        <v>12924</v>
      </c>
      <c r="C1694" s="2" t="s">
        <v>24530</v>
      </c>
      <c r="D1694" s="2" t="str">
        <f>"そうざい製造業"</f>
        <v>そうざい製造業</v>
      </c>
      <c r="E1694" s="2" t="str">
        <f>"R02.08.19"</f>
        <v>R02.08.19</v>
      </c>
    </row>
    <row r="1695" spans="1:5" x14ac:dyDescent="0.45">
      <c r="A1695" s="2" t="s">
        <v>2915</v>
      </c>
      <c r="B1695" s="2" t="s">
        <v>12924</v>
      </c>
      <c r="C1695" s="2" t="s">
        <v>24530</v>
      </c>
      <c r="D1695" s="2" t="str">
        <f>"菓子製造業"</f>
        <v>菓子製造業</v>
      </c>
      <c r="E1695" s="2" t="str">
        <f>"R02.08.19"</f>
        <v>R02.08.19</v>
      </c>
    </row>
    <row r="1696" spans="1:5" x14ac:dyDescent="0.45">
      <c r="A1696" s="2" t="s">
        <v>2925</v>
      </c>
      <c r="B1696" s="2" t="s">
        <v>12849</v>
      </c>
      <c r="C1696" s="2" t="s">
        <v>24542</v>
      </c>
      <c r="D1696" s="2" t="str">
        <f>"食肉販売業"</f>
        <v>食肉販売業</v>
      </c>
      <c r="E1696" s="2" t="str">
        <f>"H29.08.28"</f>
        <v>H29.08.28</v>
      </c>
    </row>
    <row r="1697" spans="1:5" x14ac:dyDescent="0.45">
      <c r="A1697" s="2" t="s">
        <v>2925</v>
      </c>
      <c r="B1697" s="2" t="s">
        <v>12849</v>
      </c>
      <c r="C1697" s="2" t="s">
        <v>24542</v>
      </c>
      <c r="D1697" s="2" t="str">
        <f>"飲食店営業"</f>
        <v>飲食店営業</v>
      </c>
      <c r="E1697" s="2" t="str">
        <f>"R02.08.24"</f>
        <v>R02.08.24</v>
      </c>
    </row>
    <row r="1698" spans="1:5" x14ac:dyDescent="0.45">
      <c r="A1698" s="2" t="s">
        <v>2926</v>
      </c>
      <c r="B1698" s="2" t="s">
        <v>12936</v>
      </c>
      <c r="C1698" s="2" t="s">
        <v>24543</v>
      </c>
      <c r="D1698" s="2" t="str">
        <f>"飲食店営業"</f>
        <v>飲食店営業</v>
      </c>
      <c r="E1698" s="2" t="str">
        <f>"R02.08.25"</f>
        <v>R02.08.25</v>
      </c>
    </row>
    <row r="1699" spans="1:5" x14ac:dyDescent="0.45">
      <c r="A1699" s="2" t="s">
        <v>2927</v>
      </c>
      <c r="B1699" s="2" t="s">
        <v>12937</v>
      </c>
      <c r="C1699" s="2" t="s">
        <v>24544</v>
      </c>
      <c r="D1699" s="2" t="str">
        <f>"飲食店営業"</f>
        <v>飲食店営業</v>
      </c>
      <c r="E1699" s="2" t="str">
        <f>"R02.08.24"</f>
        <v>R02.08.24</v>
      </c>
    </row>
    <row r="1700" spans="1:5" x14ac:dyDescent="0.45">
      <c r="A1700" s="2" t="s">
        <v>2928</v>
      </c>
      <c r="B1700" s="2" t="s">
        <v>12938</v>
      </c>
      <c r="C1700" s="2" t="s">
        <v>24545</v>
      </c>
      <c r="D1700" s="2" t="str">
        <f>"飲食店営業"</f>
        <v>飲食店営業</v>
      </c>
      <c r="E1700" s="2" t="str">
        <f>"R02.08.24"</f>
        <v>R02.08.24</v>
      </c>
    </row>
    <row r="1701" spans="1:5" x14ac:dyDescent="0.45">
      <c r="A1701" s="2" t="s">
        <v>2929</v>
      </c>
      <c r="B1701" s="2" t="s">
        <v>12939</v>
      </c>
      <c r="C1701" s="2" t="s">
        <v>24546</v>
      </c>
      <c r="D1701" s="2" t="str">
        <f>"喫茶店営業"</f>
        <v>喫茶店営業</v>
      </c>
      <c r="E1701" s="2" t="str">
        <f>"R02.08.24"</f>
        <v>R02.08.24</v>
      </c>
    </row>
    <row r="1702" spans="1:5" x14ac:dyDescent="0.45">
      <c r="A1702" s="2" t="s">
        <v>2934</v>
      </c>
      <c r="B1702" s="2" t="s">
        <v>12945</v>
      </c>
      <c r="C1702" s="2" t="s">
        <v>24554</v>
      </c>
      <c r="D1702" s="2" t="str">
        <f>"飲食店営業"</f>
        <v>飲食店営業</v>
      </c>
      <c r="E1702" s="2" t="str">
        <f>"R02.08.31"</f>
        <v>R02.08.31</v>
      </c>
    </row>
    <row r="1703" spans="1:5" x14ac:dyDescent="0.45">
      <c r="A1703" s="2" t="s">
        <v>851</v>
      </c>
      <c r="B1703" s="2" t="s">
        <v>12481</v>
      </c>
      <c r="C1703" s="2" t="s">
        <v>24564</v>
      </c>
      <c r="D1703" s="2" t="str">
        <f>"飲食店営業"</f>
        <v>飲食店営業</v>
      </c>
      <c r="E1703" s="2" t="str">
        <f>"R02.08.31"</f>
        <v>R02.08.31</v>
      </c>
    </row>
    <row r="1704" spans="1:5" x14ac:dyDescent="0.45">
      <c r="A1704" s="2" t="s">
        <v>2945</v>
      </c>
      <c r="B1704" s="2" t="s">
        <v>12962</v>
      </c>
      <c r="C1704" s="2" t="s">
        <v>24573</v>
      </c>
      <c r="D1704" s="2" t="str">
        <f>"乳類販売業"</f>
        <v>乳類販売業</v>
      </c>
      <c r="E1704" s="2" t="str">
        <f>"H30.07.13"</f>
        <v>H30.07.13</v>
      </c>
    </row>
    <row r="1705" spans="1:5" x14ac:dyDescent="0.45">
      <c r="A1705" s="2" t="s">
        <v>2945</v>
      </c>
      <c r="B1705" s="2" t="s">
        <v>12962</v>
      </c>
      <c r="C1705" s="2" t="s">
        <v>24573</v>
      </c>
      <c r="D1705" s="2" t="str">
        <f>"食品販売業"</f>
        <v>食品販売業</v>
      </c>
      <c r="E1705" s="2" t="str">
        <f>"H30.07.13"</f>
        <v>H30.07.13</v>
      </c>
    </row>
    <row r="1706" spans="1:5" x14ac:dyDescent="0.45">
      <c r="A1706" s="2" t="s">
        <v>2134</v>
      </c>
      <c r="B1706" s="2" t="s">
        <v>11948</v>
      </c>
      <c r="C1706" s="2" t="s">
        <v>24585</v>
      </c>
      <c r="D1706" s="2" t="str">
        <f>"食品販売業"</f>
        <v>食品販売業</v>
      </c>
      <c r="E1706" s="2" t="str">
        <f>"R02.10.12"</f>
        <v>R02.10.12</v>
      </c>
    </row>
    <row r="1707" spans="1:5" x14ac:dyDescent="0.45">
      <c r="A1707" s="2" t="s">
        <v>2957</v>
      </c>
      <c r="B1707" s="2" t="s">
        <v>12976</v>
      </c>
      <c r="C1707" s="2" t="s">
        <v>24589</v>
      </c>
      <c r="D1707" s="2" t="str">
        <f>"飲食店営業"</f>
        <v>飲食店営業</v>
      </c>
      <c r="E1707" s="2" t="str">
        <f>"R02.10.08"</f>
        <v>R02.10.08</v>
      </c>
    </row>
    <row r="1708" spans="1:5" x14ac:dyDescent="0.45">
      <c r="A1708" s="2" t="s">
        <v>2958</v>
      </c>
      <c r="B1708" s="2" t="s">
        <v>12978</v>
      </c>
      <c r="C1708" s="2" t="s">
        <v>24590</v>
      </c>
      <c r="D1708" s="2" t="str">
        <f>"そうざい製造業"</f>
        <v>そうざい製造業</v>
      </c>
      <c r="E1708" s="2" t="str">
        <f>"R02.10.12"</f>
        <v>R02.10.12</v>
      </c>
    </row>
    <row r="1709" spans="1:5" x14ac:dyDescent="0.45">
      <c r="A1709" s="2" t="s">
        <v>2112</v>
      </c>
      <c r="B1709" s="2" t="s">
        <v>12981</v>
      </c>
      <c r="C1709" s="2" t="s">
        <v>23576</v>
      </c>
      <c r="D1709" s="2" t="str">
        <f>"食品販売業"</f>
        <v>食品販売業</v>
      </c>
      <c r="E1709" s="2" t="str">
        <f>"R02.10.14"</f>
        <v>R02.10.14</v>
      </c>
    </row>
    <row r="1710" spans="1:5" x14ac:dyDescent="0.45">
      <c r="A1710" s="2" t="s">
        <v>2959</v>
      </c>
      <c r="B1710" s="2" t="s">
        <v>12983</v>
      </c>
      <c r="C1710" s="2" t="s">
        <v>24591</v>
      </c>
      <c r="D1710" s="2" t="str">
        <f>"飲食店営業"</f>
        <v>飲食店営業</v>
      </c>
      <c r="E1710" s="2" t="str">
        <f>"R02.10.14"</f>
        <v>R02.10.14</v>
      </c>
    </row>
    <row r="1711" spans="1:5" x14ac:dyDescent="0.45">
      <c r="A1711" s="2" t="s">
        <v>2963</v>
      </c>
      <c r="B1711" s="2" t="s">
        <v>12988</v>
      </c>
      <c r="C1711" s="2" t="s">
        <v>24595</v>
      </c>
      <c r="D1711" s="2" t="str">
        <f>"飲食店営業"</f>
        <v>飲食店営業</v>
      </c>
      <c r="E1711" s="2" t="str">
        <f>"R02.10.16"</f>
        <v>R02.10.16</v>
      </c>
    </row>
    <row r="1712" spans="1:5" x14ac:dyDescent="0.45">
      <c r="A1712" s="2" t="s">
        <v>2972</v>
      </c>
      <c r="B1712" s="2" t="s">
        <v>13006</v>
      </c>
      <c r="C1712" s="2" t="s">
        <v>23645</v>
      </c>
      <c r="D1712" s="2" t="str">
        <f>"乳類販売業"</f>
        <v>乳類販売業</v>
      </c>
      <c r="E1712" s="2" t="str">
        <f>"H30.05.25"</f>
        <v>H30.05.25</v>
      </c>
    </row>
    <row r="1713" spans="1:5" x14ac:dyDescent="0.45">
      <c r="A1713" s="2" t="s">
        <v>2972</v>
      </c>
      <c r="B1713" s="2" t="s">
        <v>13006</v>
      </c>
      <c r="C1713" s="2" t="s">
        <v>23645</v>
      </c>
      <c r="D1713" s="2" t="str">
        <f>"飲食店営業"</f>
        <v>飲食店営業</v>
      </c>
      <c r="E1713" s="2" t="str">
        <f>"H30.05.25"</f>
        <v>H30.05.25</v>
      </c>
    </row>
    <row r="1714" spans="1:5" x14ac:dyDescent="0.45">
      <c r="A1714" s="2" t="s">
        <v>2973</v>
      </c>
      <c r="B1714" s="2" t="s">
        <v>13007</v>
      </c>
      <c r="C1714" s="2" t="s">
        <v>23662</v>
      </c>
      <c r="D1714" s="2" t="str">
        <f>"食品販売業"</f>
        <v>食品販売業</v>
      </c>
      <c r="E1714" s="2" t="str">
        <f>"R02.02.14"</f>
        <v>R02.02.14</v>
      </c>
    </row>
    <row r="1715" spans="1:5" x14ac:dyDescent="0.45">
      <c r="A1715" s="2" t="s">
        <v>2973</v>
      </c>
      <c r="B1715" s="2" t="s">
        <v>13008</v>
      </c>
      <c r="C1715" s="2" t="s">
        <v>24606</v>
      </c>
      <c r="D1715" s="2" t="str">
        <f>"乳類販売業"</f>
        <v>乳類販売業</v>
      </c>
      <c r="E1715" s="2" t="str">
        <f t="shared" ref="E1715:E1721" si="64">"H30.11.22"</f>
        <v>H30.11.22</v>
      </c>
    </row>
    <row r="1716" spans="1:5" x14ac:dyDescent="0.45">
      <c r="A1716" s="2" t="s">
        <v>2973</v>
      </c>
      <c r="B1716" s="2" t="s">
        <v>13009</v>
      </c>
      <c r="C1716" s="2" t="s">
        <v>24606</v>
      </c>
      <c r="D1716" s="2" t="str">
        <f>"食肉販売業"</f>
        <v>食肉販売業</v>
      </c>
      <c r="E1716" s="2" t="str">
        <f t="shared" si="64"/>
        <v>H30.11.22</v>
      </c>
    </row>
    <row r="1717" spans="1:5" x14ac:dyDescent="0.45">
      <c r="A1717" s="2" t="s">
        <v>2973</v>
      </c>
      <c r="B1717" s="2" t="s">
        <v>13010</v>
      </c>
      <c r="C1717" s="2" t="s">
        <v>24606</v>
      </c>
      <c r="D1717" s="2" t="str">
        <f>"飲食店営業"</f>
        <v>飲食店営業</v>
      </c>
      <c r="E1717" s="2" t="str">
        <f t="shared" si="64"/>
        <v>H30.11.22</v>
      </c>
    </row>
    <row r="1718" spans="1:5" x14ac:dyDescent="0.45">
      <c r="A1718" s="2" t="s">
        <v>2973</v>
      </c>
      <c r="B1718" s="2" t="s">
        <v>13011</v>
      </c>
      <c r="C1718" s="2" t="s">
        <v>24606</v>
      </c>
      <c r="D1718" s="2" t="str">
        <f>"飲食店営業"</f>
        <v>飲食店営業</v>
      </c>
      <c r="E1718" s="2" t="str">
        <f t="shared" si="64"/>
        <v>H30.11.22</v>
      </c>
    </row>
    <row r="1719" spans="1:5" x14ac:dyDescent="0.45">
      <c r="A1719" s="2" t="s">
        <v>2973</v>
      </c>
      <c r="B1719" s="2" t="s">
        <v>13012</v>
      </c>
      <c r="C1719" s="2" t="s">
        <v>24606</v>
      </c>
      <c r="D1719" s="2" t="str">
        <f>"飲食店営業"</f>
        <v>飲食店営業</v>
      </c>
      <c r="E1719" s="2" t="str">
        <f t="shared" si="64"/>
        <v>H30.11.22</v>
      </c>
    </row>
    <row r="1720" spans="1:5" x14ac:dyDescent="0.45">
      <c r="A1720" s="2" t="s">
        <v>2973</v>
      </c>
      <c r="B1720" s="2" t="s">
        <v>13013</v>
      </c>
      <c r="C1720" s="2" t="s">
        <v>24606</v>
      </c>
      <c r="D1720" s="2" t="str">
        <f>"飲食店営業"</f>
        <v>飲食店営業</v>
      </c>
      <c r="E1720" s="2" t="str">
        <f t="shared" si="64"/>
        <v>H30.11.22</v>
      </c>
    </row>
    <row r="1721" spans="1:5" x14ac:dyDescent="0.45">
      <c r="A1721" s="2" t="s">
        <v>2973</v>
      </c>
      <c r="B1721" s="2" t="s">
        <v>13010</v>
      </c>
      <c r="C1721" s="2" t="s">
        <v>24606</v>
      </c>
      <c r="D1721" s="2" t="str">
        <f>"飲食店営業"</f>
        <v>飲食店営業</v>
      </c>
      <c r="E1721" s="2" t="str">
        <f t="shared" si="64"/>
        <v>H30.11.22</v>
      </c>
    </row>
    <row r="1722" spans="1:5" x14ac:dyDescent="0.45">
      <c r="A1722" s="2" t="s">
        <v>2972</v>
      </c>
      <c r="B1722" s="2" t="s">
        <v>13014</v>
      </c>
      <c r="C1722" s="2" t="s">
        <v>23645</v>
      </c>
      <c r="D1722" s="2" t="str">
        <f>"食肉販売業"</f>
        <v>食肉販売業</v>
      </c>
      <c r="E1722" s="2" t="str">
        <f>"H29.12.18"</f>
        <v>H29.12.18</v>
      </c>
    </row>
    <row r="1723" spans="1:5" x14ac:dyDescent="0.45">
      <c r="A1723" s="2" t="s">
        <v>2972</v>
      </c>
      <c r="B1723" s="2" t="s">
        <v>13014</v>
      </c>
      <c r="C1723" s="2" t="s">
        <v>23645</v>
      </c>
      <c r="D1723" s="2" t="str">
        <f>"飲食店営業"</f>
        <v>飲食店営業</v>
      </c>
      <c r="E1723" s="2" t="str">
        <f>"R02.07.28"</f>
        <v>R02.07.28</v>
      </c>
    </row>
    <row r="1724" spans="1:5" x14ac:dyDescent="0.45">
      <c r="A1724" s="2" t="s">
        <v>2973</v>
      </c>
      <c r="B1724" s="2" t="s">
        <v>13015</v>
      </c>
      <c r="C1724" s="2" t="s">
        <v>24606</v>
      </c>
      <c r="D1724" s="2" t="str">
        <f>"食品販売業"</f>
        <v>食品販売業</v>
      </c>
      <c r="E1724" s="2" t="str">
        <f>"R02.10.19"</f>
        <v>R02.10.19</v>
      </c>
    </row>
    <row r="1725" spans="1:5" x14ac:dyDescent="0.45">
      <c r="A1725" s="2" t="s">
        <v>2973</v>
      </c>
      <c r="B1725" s="2" t="s">
        <v>13009</v>
      </c>
      <c r="C1725" s="2" t="s">
        <v>24606</v>
      </c>
      <c r="D1725" s="2" t="str">
        <f>"食品販売業"</f>
        <v>食品販売業</v>
      </c>
      <c r="E1725" s="2" t="str">
        <f>"R02.10.19"</f>
        <v>R02.10.19</v>
      </c>
    </row>
    <row r="1726" spans="1:5" x14ac:dyDescent="0.45">
      <c r="A1726" s="2" t="s">
        <v>2192</v>
      </c>
      <c r="B1726" s="2" t="s">
        <v>13016</v>
      </c>
      <c r="C1726" s="2" t="s">
        <v>24607</v>
      </c>
      <c r="D1726" s="2" t="str">
        <f>"食品販売業"</f>
        <v>食品販売業</v>
      </c>
      <c r="E1726" s="2" t="str">
        <f>"R02.10.19"</f>
        <v>R02.10.19</v>
      </c>
    </row>
    <row r="1727" spans="1:5" x14ac:dyDescent="0.45">
      <c r="A1727" s="2" t="s">
        <v>2975</v>
      </c>
      <c r="B1727" s="2" t="s">
        <v>13019</v>
      </c>
      <c r="C1727" s="2" t="s">
        <v>24267</v>
      </c>
      <c r="D1727" s="2" t="str">
        <f>"飲食店営業"</f>
        <v>飲食店営業</v>
      </c>
      <c r="E1727" s="2" t="str">
        <f t="shared" ref="E1727:E1732" si="65">"R02.10.23"</f>
        <v>R02.10.23</v>
      </c>
    </row>
    <row r="1728" spans="1:5" x14ac:dyDescent="0.45">
      <c r="A1728" s="2" t="s">
        <v>851</v>
      </c>
      <c r="B1728" s="2" t="s">
        <v>12481</v>
      </c>
      <c r="C1728" s="2" t="s">
        <v>24616</v>
      </c>
      <c r="D1728" s="2" t="str">
        <f>"乳類販売業"</f>
        <v>乳類販売業</v>
      </c>
      <c r="E1728" s="2" t="str">
        <f t="shared" si="65"/>
        <v>R02.10.23</v>
      </c>
    </row>
    <row r="1729" spans="1:5" x14ac:dyDescent="0.45">
      <c r="A1729" s="2" t="s">
        <v>851</v>
      </c>
      <c r="B1729" s="2" t="s">
        <v>12481</v>
      </c>
      <c r="C1729" s="2" t="s">
        <v>24616</v>
      </c>
      <c r="D1729" s="2" t="str">
        <f>"食品販売業"</f>
        <v>食品販売業</v>
      </c>
      <c r="E1729" s="2" t="str">
        <f t="shared" si="65"/>
        <v>R02.10.23</v>
      </c>
    </row>
    <row r="1730" spans="1:5" x14ac:dyDescent="0.45">
      <c r="A1730" s="2" t="s">
        <v>2980</v>
      </c>
      <c r="B1730" s="2" t="s">
        <v>13026</v>
      </c>
      <c r="C1730" s="2" t="s">
        <v>24617</v>
      </c>
      <c r="D1730" s="2" t="str">
        <f>"乳類販売業"</f>
        <v>乳類販売業</v>
      </c>
      <c r="E1730" s="2" t="str">
        <f t="shared" si="65"/>
        <v>R02.10.23</v>
      </c>
    </row>
    <row r="1731" spans="1:5" x14ac:dyDescent="0.45">
      <c r="A1731" s="2" t="s">
        <v>2981</v>
      </c>
      <c r="B1731" s="2" t="s">
        <v>13027</v>
      </c>
      <c r="C1731" s="2" t="s">
        <v>24618</v>
      </c>
      <c r="D1731" s="2" t="str">
        <f>"菓子製造業"</f>
        <v>菓子製造業</v>
      </c>
      <c r="E1731" s="2" t="str">
        <f t="shared" si="65"/>
        <v>R02.10.23</v>
      </c>
    </row>
    <row r="1732" spans="1:5" x14ac:dyDescent="0.45">
      <c r="A1732" s="2" t="s">
        <v>2982</v>
      </c>
      <c r="B1732" s="2" t="s">
        <v>13028</v>
      </c>
      <c r="C1732" s="2" t="s">
        <v>24619</v>
      </c>
      <c r="D1732" s="2" t="str">
        <f>"飲食店営業"</f>
        <v>飲食店営業</v>
      </c>
      <c r="E1732" s="2" t="str">
        <f t="shared" si="65"/>
        <v>R02.10.23</v>
      </c>
    </row>
    <row r="1733" spans="1:5" x14ac:dyDescent="0.45">
      <c r="A1733" s="2" t="s">
        <v>946</v>
      </c>
      <c r="B1733" s="2" t="s">
        <v>12645</v>
      </c>
      <c r="C1733" s="2" t="s">
        <v>24276</v>
      </c>
      <c r="D1733" s="2" t="str">
        <f>"喫茶店営業"</f>
        <v>喫茶店営業</v>
      </c>
      <c r="E1733" s="2" t="str">
        <f>"R02.10.27"</f>
        <v>R02.10.27</v>
      </c>
    </row>
    <row r="1734" spans="1:5" x14ac:dyDescent="0.45">
      <c r="A1734" s="2" t="s">
        <v>946</v>
      </c>
      <c r="B1734" s="2" t="s">
        <v>12645</v>
      </c>
      <c r="C1734" s="2" t="s">
        <v>24276</v>
      </c>
      <c r="D1734" s="2" t="str">
        <f>"菓子製造業"</f>
        <v>菓子製造業</v>
      </c>
      <c r="E1734" s="2" t="str">
        <f>"R02.10.27"</f>
        <v>R02.10.27</v>
      </c>
    </row>
    <row r="1735" spans="1:5" x14ac:dyDescent="0.45">
      <c r="A1735" s="2" t="s">
        <v>2998</v>
      </c>
      <c r="B1735" s="2" t="s">
        <v>13051</v>
      </c>
      <c r="C1735" s="2" t="s">
        <v>24639</v>
      </c>
      <c r="D1735" s="2" t="str">
        <f>"飲食店営業"</f>
        <v>飲食店営業</v>
      </c>
      <c r="E1735" s="2" t="str">
        <f>"R02.11.02"</f>
        <v>R02.11.02</v>
      </c>
    </row>
    <row r="1736" spans="1:5" x14ac:dyDescent="0.45">
      <c r="A1736" s="2" t="s">
        <v>2999</v>
      </c>
      <c r="B1736" s="2" t="s">
        <v>13052</v>
      </c>
      <c r="C1736" s="2" t="s">
        <v>24640</v>
      </c>
      <c r="D1736" s="2" t="str">
        <f>"飲食店営業"</f>
        <v>飲食店営業</v>
      </c>
      <c r="E1736" s="2" t="str">
        <f>"R02.11.05"</f>
        <v>R02.11.05</v>
      </c>
    </row>
    <row r="1737" spans="1:5" x14ac:dyDescent="0.45">
      <c r="A1737" s="2" t="s">
        <v>3007</v>
      </c>
      <c r="B1737" s="2" t="s">
        <v>13059</v>
      </c>
      <c r="C1737" s="2" t="s">
        <v>24648</v>
      </c>
      <c r="D1737" s="2" t="str">
        <f>"喫茶店営業"</f>
        <v>喫茶店営業</v>
      </c>
      <c r="E1737" s="2" t="str">
        <f>"R02.11.11"</f>
        <v>R02.11.11</v>
      </c>
    </row>
    <row r="1738" spans="1:5" x14ac:dyDescent="0.45">
      <c r="A1738" s="2" t="s">
        <v>3007</v>
      </c>
      <c r="B1738" s="2" t="s">
        <v>13059</v>
      </c>
      <c r="C1738" s="2" t="s">
        <v>24648</v>
      </c>
      <c r="D1738" s="2" t="str">
        <f>"菓子製造業"</f>
        <v>菓子製造業</v>
      </c>
      <c r="E1738" s="2" t="str">
        <f>"R02.11.11"</f>
        <v>R02.11.11</v>
      </c>
    </row>
    <row r="1739" spans="1:5" x14ac:dyDescent="0.45">
      <c r="A1739" s="2" t="s">
        <v>3014</v>
      </c>
      <c r="B1739" s="2" t="s">
        <v>13068</v>
      </c>
      <c r="C1739" s="2" t="s">
        <v>24655</v>
      </c>
      <c r="D1739" s="2" t="str">
        <f>"飲食店営業"</f>
        <v>飲食店営業</v>
      </c>
      <c r="E1739" s="2" t="str">
        <f>"R02.11.24"</f>
        <v>R02.11.24</v>
      </c>
    </row>
    <row r="1740" spans="1:5" x14ac:dyDescent="0.45">
      <c r="A1740" s="2" t="s">
        <v>3020</v>
      </c>
      <c r="B1740" s="2" t="s">
        <v>13081</v>
      </c>
      <c r="C1740" s="2" t="s">
        <v>24666</v>
      </c>
      <c r="D1740" s="2" t="str">
        <f>"菓子製造業"</f>
        <v>菓子製造業</v>
      </c>
      <c r="E1740" s="2" t="str">
        <f>"R02.12.18"</f>
        <v>R02.12.18</v>
      </c>
    </row>
    <row r="1741" spans="1:5" x14ac:dyDescent="0.45">
      <c r="A1741" s="2" t="s">
        <v>3021</v>
      </c>
      <c r="B1741" s="2" t="s">
        <v>13082</v>
      </c>
      <c r="C1741" s="2" t="s">
        <v>24667</v>
      </c>
      <c r="D1741" s="2" t="str">
        <f>"菓子製造業"</f>
        <v>菓子製造業</v>
      </c>
      <c r="E1741" s="2" t="str">
        <f>"R02.12.18"</f>
        <v>R02.12.18</v>
      </c>
    </row>
    <row r="1742" spans="1:5" x14ac:dyDescent="0.45">
      <c r="A1742" s="2" t="s">
        <v>165</v>
      </c>
      <c r="B1742" s="2" t="s">
        <v>13083</v>
      </c>
      <c r="C1742" s="2" t="s">
        <v>24668</v>
      </c>
      <c r="D1742" s="2" t="str">
        <f>"喫茶店営業"</f>
        <v>喫茶店営業</v>
      </c>
      <c r="E1742" s="2" t="str">
        <f>"R02.12.21"</f>
        <v>R02.12.21</v>
      </c>
    </row>
    <row r="1743" spans="1:5" x14ac:dyDescent="0.45">
      <c r="A1743" s="2" t="s">
        <v>3028</v>
      </c>
      <c r="B1743" s="2" t="s">
        <v>13089</v>
      </c>
      <c r="C1743" s="2" t="s">
        <v>24678</v>
      </c>
      <c r="D1743" s="2" t="str">
        <f>"喫茶店営業"</f>
        <v>喫茶店営業</v>
      </c>
      <c r="E1743" s="2" t="str">
        <f>"R03.01.18"</f>
        <v>R03.01.18</v>
      </c>
    </row>
    <row r="1744" spans="1:5" x14ac:dyDescent="0.45">
      <c r="A1744" s="2" t="s">
        <v>2558</v>
      </c>
      <c r="B1744" s="2" t="s">
        <v>13095</v>
      </c>
      <c r="C1744" s="2" t="s">
        <v>24682</v>
      </c>
      <c r="D1744" s="2" t="str">
        <f>"食品販売業"</f>
        <v>食品販売業</v>
      </c>
      <c r="E1744" s="2" t="str">
        <f>"R03.01.26"</f>
        <v>R03.01.26</v>
      </c>
    </row>
    <row r="1745" spans="1:5" x14ac:dyDescent="0.45">
      <c r="A1745" s="2" t="s">
        <v>2418</v>
      </c>
      <c r="B1745" s="2" t="s">
        <v>12271</v>
      </c>
      <c r="C1745" s="2" t="s">
        <v>23924</v>
      </c>
      <c r="D1745" s="2" t="str">
        <f>"そうざい製造業"</f>
        <v>そうざい製造業</v>
      </c>
      <c r="E1745" s="2" t="str">
        <f>"R03.02.01"</f>
        <v>R03.02.01</v>
      </c>
    </row>
    <row r="1746" spans="1:5" x14ac:dyDescent="0.45">
      <c r="A1746" s="2" t="s">
        <v>2418</v>
      </c>
      <c r="B1746" s="2" t="s">
        <v>12271</v>
      </c>
      <c r="C1746" s="2" t="s">
        <v>23924</v>
      </c>
      <c r="D1746" s="2" t="str">
        <f>"飲食店営業"</f>
        <v>飲食店営業</v>
      </c>
      <c r="E1746" s="2" t="str">
        <f>"R03.02.01"</f>
        <v>R03.02.01</v>
      </c>
    </row>
    <row r="1747" spans="1:5" x14ac:dyDescent="0.45">
      <c r="A1747" s="2" t="s">
        <v>1929</v>
      </c>
      <c r="B1747" s="2" t="s">
        <v>11970</v>
      </c>
      <c r="C1747" s="2" t="s">
        <v>23621</v>
      </c>
      <c r="D1747" s="2" t="str">
        <f>"乳類販売業"</f>
        <v>乳類販売業</v>
      </c>
      <c r="E1747" s="2" t="str">
        <f>"R03.02.02"</f>
        <v>R03.02.02</v>
      </c>
    </row>
    <row r="1748" spans="1:5" x14ac:dyDescent="0.45">
      <c r="A1748" s="2" t="s">
        <v>1929</v>
      </c>
      <c r="B1748" s="2" t="s">
        <v>11970</v>
      </c>
      <c r="C1748" s="2" t="s">
        <v>23621</v>
      </c>
      <c r="D1748" s="2" t="str">
        <f>"食肉販売業"</f>
        <v>食肉販売業</v>
      </c>
      <c r="E1748" s="2" t="str">
        <f>"R03.02.02"</f>
        <v>R03.02.02</v>
      </c>
    </row>
    <row r="1749" spans="1:5" x14ac:dyDescent="0.45">
      <c r="A1749" s="2" t="s">
        <v>2418</v>
      </c>
      <c r="B1749" s="2" t="s">
        <v>12271</v>
      </c>
      <c r="C1749" s="2" t="s">
        <v>23924</v>
      </c>
      <c r="D1749" s="2" t="str">
        <f>"菓子製造業"</f>
        <v>菓子製造業</v>
      </c>
      <c r="E1749" s="2" t="str">
        <f>"R03.02.02"</f>
        <v>R03.02.02</v>
      </c>
    </row>
    <row r="1750" spans="1:5" x14ac:dyDescent="0.45">
      <c r="A1750" s="2" t="s">
        <v>2420</v>
      </c>
      <c r="B1750" s="2" t="s">
        <v>12274</v>
      </c>
      <c r="C1750" s="2" t="s">
        <v>24700</v>
      </c>
      <c r="D1750" s="2" t="str">
        <f>"食品販売業"</f>
        <v>食品販売業</v>
      </c>
      <c r="E1750" s="2" t="str">
        <f t="shared" ref="E1750:E1755" si="66">"R03.02.05"</f>
        <v>R03.02.05</v>
      </c>
    </row>
    <row r="1751" spans="1:5" x14ac:dyDescent="0.45">
      <c r="A1751" s="2" t="s">
        <v>1937</v>
      </c>
      <c r="B1751" s="2" t="s">
        <v>13117</v>
      </c>
      <c r="C1751" s="2" t="s">
        <v>24701</v>
      </c>
      <c r="D1751" s="2" t="str">
        <f>"食品販売業"</f>
        <v>食品販売業</v>
      </c>
      <c r="E1751" s="2" t="str">
        <f t="shared" si="66"/>
        <v>R03.02.05</v>
      </c>
    </row>
    <row r="1752" spans="1:5" x14ac:dyDescent="0.45">
      <c r="A1752" s="2" t="s">
        <v>2344</v>
      </c>
      <c r="B1752" s="2" t="s">
        <v>13118</v>
      </c>
      <c r="C1752" s="2" t="s">
        <v>23833</v>
      </c>
      <c r="D1752" s="2" t="str">
        <f>"飲食店営業"</f>
        <v>飲食店営業</v>
      </c>
      <c r="E1752" s="2" t="str">
        <f t="shared" si="66"/>
        <v>R03.02.05</v>
      </c>
    </row>
    <row r="1753" spans="1:5" x14ac:dyDescent="0.45">
      <c r="A1753" s="2" t="s">
        <v>3046</v>
      </c>
      <c r="B1753" s="2" t="s">
        <v>13120</v>
      </c>
      <c r="C1753" s="2" t="s">
        <v>24703</v>
      </c>
      <c r="D1753" s="2" t="str">
        <f>"豆腐製造業"</f>
        <v>豆腐製造業</v>
      </c>
      <c r="E1753" s="2" t="str">
        <f t="shared" si="66"/>
        <v>R03.02.05</v>
      </c>
    </row>
    <row r="1754" spans="1:5" x14ac:dyDescent="0.45">
      <c r="A1754" s="2" t="s">
        <v>3046</v>
      </c>
      <c r="B1754" s="2" t="s">
        <v>13120</v>
      </c>
      <c r="C1754" s="2" t="s">
        <v>24703</v>
      </c>
      <c r="D1754" s="2" t="str">
        <f>"そうざい製造業"</f>
        <v>そうざい製造業</v>
      </c>
      <c r="E1754" s="2" t="str">
        <f t="shared" si="66"/>
        <v>R03.02.05</v>
      </c>
    </row>
    <row r="1755" spans="1:5" x14ac:dyDescent="0.45">
      <c r="A1755" s="2" t="s">
        <v>2147</v>
      </c>
      <c r="B1755" s="2" t="s">
        <v>11962</v>
      </c>
      <c r="C1755" s="2" t="s">
        <v>23614</v>
      </c>
      <c r="D1755" s="2" t="str">
        <f>"食品製造業"</f>
        <v>食品製造業</v>
      </c>
      <c r="E1755" s="2" t="str">
        <f t="shared" si="66"/>
        <v>R03.02.05</v>
      </c>
    </row>
    <row r="1756" spans="1:5" x14ac:dyDescent="0.45">
      <c r="A1756" s="2" t="s">
        <v>3050</v>
      </c>
      <c r="B1756" s="2" t="s">
        <v>13124</v>
      </c>
      <c r="C1756" s="2" t="s">
        <v>24706</v>
      </c>
      <c r="D1756" s="2" t="str">
        <f>"飲食店営業"</f>
        <v>飲食店営業</v>
      </c>
      <c r="E1756" s="2" t="str">
        <f>"R03.02.12"</f>
        <v>R03.02.12</v>
      </c>
    </row>
    <row r="1757" spans="1:5" x14ac:dyDescent="0.45">
      <c r="A1757" s="2" t="s">
        <v>1940</v>
      </c>
      <c r="B1757" s="2" t="s">
        <v>13130</v>
      </c>
      <c r="C1757" s="2" t="s">
        <v>24711</v>
      </c>
      <c r="D1757" s="2" t="str">
        <f>"食品販売業"</f>
        <v>食品販売業</v>
      </c>
      <c r="E1757" s="2" t="str">
        <f>"R03.02.17"</f>
        <v>R03.02.17</v>
      </c>
    </row>
    <row r="1758" spans="1:5" x14ac:dyDescent="0.45">
      <c r="A1758" s="2" t="s">
        <v>3054</v>
      </c>
      <c r="B1758" s="2" t="s">
        <v>13131</v>
      </c>
      <c r="C1758" s="2" t="s">
        <v>24712</v>
      </c>
      <c r="D1758" s="2" t="str">
        <f>"飲食店営業"</f>
        <v>飲食店営業</v>
      </c>
      <c r="E1758" s="2" t="str">
        <f>"R03.02.16"</f>
        <v>R03.02.16</v>
      </c>
    </row>
    <row r="1759" spans="1:5" x14ac:dyDescent="0.45">
      <c r="A1759" s="2" t="s">
        <v>3054</v>
      </c>
      <c r="B1759" s="2" t="s">
        <v>13131</v>
      </c>
      <c r="C1759" s="2" t="s">
        <v>24712</v>
      </c>
      <c r="D1759" s="2" t="str">
        <f>"菓子製造業"</f>
        <v>菓子製造業</v>
      </c>
      <c r="E1759" s="2" t="str">
        <f>"R03.02.16"</f>
        <v>R03.02.16</v>
      </c>
    </row>
    <row r="1760" spans="1:5" x14ac:dyDescent="0.45">
      <c r="A1760" s="2" t="s">
        <v>3055</v>
      </c>
      <c r="B1760" s="2" t="s">
        <v>13132</v>
      </c>
      <c r="C1760" s="2" t="s">
        <v>24713</v>
      </c>
      <c r="D1760" s="2" t="str">
        <f>"菓子製造業"</f>
        <v>菓子製造業</v>
      </c>
      <c r="E1760" s="2" t="str">
        <f>"R03.02.16"</f>
        <v>R03.02.16</v>
      </c>
    </row>
    <row r="1761" spans="1:5" x14ac:dyDescent="0.45">
      <c r="A1761" s="2" t="s">
        <v>3057</v>
      </c>
      <c r="B1761" s="2" t="s">
        <v>13134</v>
      </c>
      <c r="C1761" s="2" t="s">
        <v>24715</v>
      </c>
      <c r="D1761" s="2" t="str">
        <f>"飲食店営業"</f>
        <v>飲食店営業</v>
      </c>
      <c r="E1761" s="2" t="str">
        <f>"R03.02.22"</f>
        <v>R03.02.22</v>
      </c>
    </row>
    <row r="1762" spans="1:5" x14ac:dyDescent="0.45">
      <c r="A1762" s="2" t="s">
        <v>3057</v>
      </c>
      <c r="B1762" s="2" t="s">
        <v>13134</v>
      </c>
      <c r="C1762" s="2" t="s">
        <v>24715</v>
      </c>
      <c r="D1762" s="2" t="str">
        <f>"菓子製造業"</f>
        <v>菓子製造業</v>
      </c>
      <c r="E1762" s="2" t="str">
        <f>"R03.02.22"</f>
        <v>R03.02.22</v>
      </c>
    </row>
    <row r="1763" spans="1:5" x14ac:dyDescent="0.45">
      <c r="A1763" s="2" t="s">
        <v>3064</v>
      </c>
      <c r="B1763" s="2" t="s">
        <v>13141</v>
      </c>
      <c r="C1763" s="2" t="s">
        <v>24724</v>
      </c>
      <c r="D1763" s="2" t="str">
        <f>"飲食店営業"</f>
        <v>飲食店営業</v>
      </c>
      <c r="E1763" s="2" t="str">
        <f>"R03.03.03"</f>
        <v>R03.03.03</v>
      </c>
    </row>
    <row r="1764" spans="1:5" x14ac:dyDescent="0.45">
      <c r="A1764" s="2" t="s">
        <v>2192</v>
      </c>
      <c r="B1764" s="2" t="s">
        <v>13147</v>
      </c>
      <c r="C1764" s="2" t="s">
        <v>24732</v>
      </c>
      <c r="D1764" s="2" t="str">
        <f>"喫茶店営業"</f>
        <v>喫茶店営業</v>
      </c>
      <c r="E1764" s="2" t="str">
        <f>"R03.03.04"</f>
        <v>R03.03.04</v>
      </c>
    </row>
    <row r="1765" spans="1:5" x14ac:dyDescent="0.45">
      <c r="A1765" s="2" t="s">
        <v>3065</v>
      </c>
      <c r="B1765" s="2" t="s">
        <v>13148</v>
      </c>
      <c r="C1765" s="2" t="s">
        <v>24733</v>
      </c>
      <c r="D1765" s="2" t="str">
        <f>"菓子製造業"</f>
        <v>菓子製造業</v>
      </c>
      <c r="E1765" s="2" t="str">
        <f>"R03.03.09"</f>
        <v>R03.03.09</v>
      </c>
    </row>
    <row r="1766" spans="1:5" x14ac:dyDescent="0.45">
      <c r="A1766" s="2" t="s">
        <v>3066</v>
      </c>
      <c r="B1766" s="2" t="s">
        <v>13149</v>
      </c>
      <c r="C1766" s="2" t="s">
        <v>24734</v>
      </c>
      <c r="D1766" s="2" t="str">
        <f>"飲食店営業"</f>
        <v>飲食店営業</v>
      </c>
      <c r="E1766" s="2" t="str">
        <f>"R03.03.09"</f>
        <v>R03.03.09</v>
      </c>
    </row>
    <row r="1767" spans="1:5" x14ac:dyDescent="0.45">
      <c r="A1767" s="2" t="s">
        <v>3067</v>
      </c>
      <c r="B1767" s="2" t="s">
        <v>13150</v>
      </c>
      <c r="C1767" s="2" t="s">
        <v>24735</v>
      </c>
      <c r="D1767" s="2" t="str">
        <f>"飲食店営業"</f>
        <v>飲食店営業</v>
      </c>
      <c r="E1767" s="2" t="str">
        <f>"R03.03.09"</f>
        <v>R03.03.09</v>
      </c>
    </row>
    <row r="1768" spans="1:5" x14ac:dyDescent="0.45">
      <c r="A1768" s="2" t="s">
        <v>3067</v>
      </c>
      <c r="B1768" s="2" t="s">
        <v>13150</v>
      </c>
      <c r="C1768" s="2" t="s">
        <v>24735</v>
      </c>
      <c r="D1768" s="2" t="str">
        <f>"菓子製造業"</f>
        <v>菓子製造業</v>
      </c>
      <c r="E1768" s="2" t="str">
        <f>"R03.03.09"</f>
        <v>R03.03.09</v>
      </c>
    </row>
    <row r="1769" spans="1:5" x14ac:dyDescent="0.45">
      <c r="A1769" s="2" t="s">
        <v>880</v>
      </c>
      <c r="B1769" s="2" t="s">
        <v>13151</v>
      </c>
      <c r="C1769" s="2" t="s">
        <v>24737</v>
      </c>
      <c r="D1769" s="2" t="str">
        <f>"菓子製造業"</f>
        <v>菓子製造業</v>
      </c>
      <c r="E1769" s="2" t="str">
        <f>"R03.03.11"</f>
        <v>R03.03.11</v>
      </c>
    </row>
    <row r="1770" spans="1:5" x14ac:dyDescent="0.45">
      <c r="A1770" s="2" t="s">
        <v>880</v>
      </c>
      <c r="B1770" s="2" t="s">
        <v>13151</v>
      </c>
      <c r="C1770" s="2" t="s">
        <v>24737</v>
      </c>
      <c r="D1770" s="2" t="str">
        <f>"飲食店営業"</f>
        <v>飲食店営業</v>
      </c>
      <c r="E1770" s="2" t="str">
        <f>"R03.03.11"</f>
        <v>R03.03.11</v>
      </c>
    </row>
    <row r="1771" spans="1:5" x14ac:dyDescent="0.45">
      <c r="A1771" s="2" t="s">
        <v>2829</v>
      </c>
      <c r="B1771" s="2" t="s">
        <v>12806</v>
      </c>
      <c r="C1771" s="2" t="s">
        <v>24421</v>
      </c>
      <c r="D1771" s="2" t="str">
        <f>"そうざい製造業"</f>
        <v>そうざい製造業</v>
      </c>
      <c r="E1771" s="2" t="str">
        <f>"R03.03.11"</f>
        <v>R03.03.11</v>
      </c>
    </row>
    <row r="1772" spans="1:5" x14ac:dyDescent="0.45">
      <c r="A1772" s="2" t="s">
        <v>1864</v>
      </c>
      <c r="B1772" s="2" t="s">
        <v>12071</v>
      </c>
      <c r="C1772" s="2" t="s">
        <v>24743</v>
      </c>
      <c r="D1772" s="2" t="str">
        <f>"飲食店営業"</f>
        <v>飲食店営業</v>
      </c>
      <c r="E1772" s="2" t="str">
        <f>"R03.03.17"</f>
        <v>R03.03.17</v>
      </c>
    </row>
    <row r="1773" spans="1:5" x14ac:dyDescent="0.45">
      <c r="A1773" s="2" t="s">
        <v>3074</v>
      </c>
      <c r="B1773" s="2" t="s">
        <v>13158</v>
      </c>
      <c r="C1773" s="2" t="s">
        <v>24746</v>
      </c>
      <c r="D1773" s="2" t="str">
        <f>"飲食店営業"</f>
        <v>飲食店営業</v>
      </c>
      <c r="E1773" s="2" t="str">
        <f>"R03.03.24"</f>
        <v>R03.03.24</v>
      </c>
    </row>
    <row r="1774" spans="1:5" x14ac:dyDescent="0.45">
      <c r="A1774" s="2" t="s">
        <v>3074</v>
      </c>
      <c r="B1774" s="2" t="s">
        <v>13158</v>
      </c>
      <c r="C1774" s="2" t="s">
        <v>24746</v>
      </c>
      <c r="D1774" s="2" t="str">
        <f>"乳類販売業"</f>
        <v>乳類販売業</v>
      </c>
      <c r="E1774" s="2" t="str">
        <f>"R03.03.24"</f>
        <v>R03.03.24</v>
      </c>
    </row>
    <row r="1775" spans="1:5" x14ac:dyDescent="0.45">
      <c r="A1775" s="2" t="s">
        <v>3074</v>
      </c>
      <c r="B1775" s="2" t="s">
        <v>13158</v>
      </c>
      <c r="C1775" s="2" t="s">
        <v>24746</v>
      </c>
      <c r="D1775" s="2" t="str">
        <f>"食品販売業"</f>
        <v>食品販売業</v>
      </c>
      <c r="E1775" s="2" t="str">
        <f>"R03.03.24"</f>
        <v>R03.03.24</v>
      </c>
    </row>
    <row r="1776" spans="1:5" x14ac:dyDescent="0.45">
      <c r="A1776" s="2" t="s">
        <v>2829</v>
      </c>
      <c r="B1776" s="2" t="s">
        <v>12013</v>
      </c>
      <c r="C1776" s="2" t="s">
        <v>24747</v>
      </c>
      <c r="D1776" s="2" t="str">
        <f>"菓子製造業"</f>
        <v>菓子製造業</v>
      </c>
      <c r="E1776" s="2" t="str">
        <f>"R03.03.24"</f>
        <v>R03.03.24</v>
      </c>
    </row>
    <row r="1777" spans="1:5" x14ac:dyDescent="0.45">
      <c r="A1777" s="2" t="s">
        <v>2600</v>
      </c>
      <c r="B1777" s="2" t="s">
        <v>13161</v>
      </c>
      <c r="C1777" s="2" t="s">
        <v>24750</v>
      </c>
      <c r="D1777" s="2" t="str">
        <f>"飲食店営業"</f>
        <v>飲食店営業</v>
      </c>
      <c r="E1777" s="2" t="str">
        <f>"R03.04.07"</f>
        <v>R03.04.07</v>
      </c>
    </row>
    <row r="1778" spans="1:5" x14ac:dyDescent="0.45">
      <c r="A1778" s="2" t="s">
        <v>3078</v>
      </c>
      <c r="B1778" s="2" t="s">
        <v>13162</v>
      </c>
      <c r="C1778" s="2" t="s">
        <v>24751</v>
      </c>
      <c r="D1778" s="2" t="str">
        <f>"飲食店営業"</f>
        <v>飲食店営業</v>
      </c>
      <c r="E1778" s="2" t="str">
        <f>"R03.04.08"</f>
        <v>R03.04.08</v>
      </c>
    </row>
    <row r="1779" spans="1:5" x14ac:dyDescent="0.45">
      <c r="A1779" s="2" t="s">
        <v>2836</v>
      </c>
      <c r="B1779" s="2" t="s">
        <v>12813</v>
      </c>
      <c r="C1779" s="2" t="s">
        <v>24752</v>
      </c>
      <c r="D1779" s="2" t="str">
        <f>"そうざい製造業"</f>
        <v>そうざい製造業</v>
      </c>
      <c r="E1779" s="2" t="str">
        <f>"R03.04.12"</f>
        <v>R03.04.12</v>
      </c>
    </row>
    <row r="1780" spans="1:5" x14ac:dyDescent="0.45">
      <c r="A1780" s="2" t="s">
        <v>3081</v>
      </c>
      <c r="B1780" s="2" t="s">
        <v>13166</v>
      </c>
      <c r="C1780" s="2" t="s">
        <v>24756</v>
      </c>
      <c r="D1780" s="2" t="str">
        <f>"飲食店営業"</f>
        <v>飲食店営業</v>
      </c>
      <c r="E1780" s="2" t="str">
        <f>"R01.05.22"</f>
        <v>R01.05.22</v>
      </c>
    </row>
    <row r="1781" spans="1:5" x14ac:dyDescent="0.45">
      <c r="A1781" s="2" t="s">
        <v>3081</v>
      </c>
      <c r="B1781" s="2" t="s">
        <v>13166</v>
      </c>
      <c r="C1781" s="2" t="s">
        <v>24757</v>
      </c>
      <c r="D1781" s="2" t="str">
        <f>"菓子製造業"</f>
        <v>菓子製造業</v>
      </c>
      <c r="E1781" s="2" t="str">
        <f>"R01.05.23"</f>
        <v>R01.05.23</v>
      </c>
    </row>
    <row r="1782" spans="1:5" x14ac:dyDescent="0.45">
      <c r="A1782" s="2" t="s">
        <v>3020</v>
      </c>
      <c r="B1782" s="2" t="s">
        <v>13081</v>
      </c>
      <c r="C1782" s="2" t="s">
        <v>24666</v>
      </c>
      <c r="D1782" s="2" t="str">
        <f>"飲食店営業"</f>
        <v>飲食店営業</v>
      </c>
      <c r="E1782" s="2" t="str">
        <f>"R03.04.28"</f>
        <v>R03.04.28</v>
      </c>
    </row>
    <row r="1783" spans="1:5" x14ac:dyDescent="0.45">
      <c r="A1783" s="2" t="s">
        <v>3085</v>
      </c>
      <c r="B1783" s="2" t="s">
        <v>13170</v>
      </c>
      <c r="C1783" s="2" t="s">
        <v>24760</v>
      </c>
      <c r="D1783" s="2" t="str">
        <f>"飲食店営業"</f>
        <v>飲食店営業</v>
      </c>
      <c r="E1783" s="2" t="str">
        <f>"R03.04.30"</f>
        <v>R03.04.30</v>
      </c>
    </row>
    <row r="1784" spans="1:5" x14ac:dyDescent="0.45">
      <c r="A1784" s="2" t="s">
        <v>3085</v>
      </c>
      <c r="B1784" s="2" t="s">
        <v>13171</v>
      </c>
      <c r="C1784" s="2" t="s">
        <v>24760</v>
      </c>
      <c r="D1784" s="2" t="str">
        <f>"飲食店営業"</f>
        <v>飲食店営業</v>
      </c>
      <c r="E1784" s="2" t="str">
        <f>"R03.04.30"</f>
        <v>R03.04.30</v>
      </c>
    </row>
    <row r="1785" spans="1:5" x14ac:dyDescent="0.45">
      <c r="A1785" s="2" t="s">
        <v>2473</v>
      </c>
      <c r="B1785" s="2" t="s">
        <v>13175</v>
      </c>
      <c r="C1785" s="2" t="s">
        <v>24761</v>
      </c>
      <c r="D1785" s="2" t="str">
        <f>"飲食店営業"</f>
        <v>飲食店営業</v>
      </c>
      <c r="E1785" s="2" t="str">
        <f>"R01.05.16"</f>
        <v>R01.05.16</v>
      </c>
    </row>
    <row r="1786" spans="1:5" x14ac:dyDescent="0.45">
      <c r="A1786" s="2" t="s">
        <v>3090</v>
      </c>
      <c r="B1786" s="2" t="s">
        <v>13178</v>
      </c>
      <c r="C1786" s="2" t="s">
        <v>24764</v>
      </c>
      <c r="D1786" s="2" t="str">
        <f>"食品製造業"</f>
        <v>食品製造業</v>
      </c>
      <c r="E1786" s="2" t="str">
        <f>"R03.05.20"</f>
        <v>R03.05.20</v>
      </c>
    </row>
    <row r="1787" spans="1:5" x14ac:dyDescent="0.45">
      <c r="A1787" s="2" t="s">
        <v>1863</v>
      </c>
      <c r="B1787" s="2" t="s">
        <v>13184</v>
      </c>
      <c r="C1787" s="2" t="s">
        <v>24769</v>
      </c>
      <c r="D1787" s="2" t="str">
        <f>"飲食店営業"</f>
        <v>飲食店営業</v>
      </c>
      <c r="E1787" s="2" t="str">
        <f>"R03.05.26"</f>
        <v>R03.05.26</v>
      </c>
    </row>
    <row r="1788" spans="1:5" x14ac:dyDescent="0.45">
      <c r="A1788" s="2" t="s">
        <v>1863</v>
      </c>
      <c r="B1788" s="2" t="s">
        <v>13188</v>
      </c>
      <c r="C1788" s="2" t="s">
        <v>24046</v>
      </c>
      <c r="D1788" s="2" t="str">
        <f>"飲食店営業"</f>
        <v>飲食店営業</v>
      </c>
      <c r="E1788" s="2" t="str">
        <f>"R03.05.27"</f>
        <v>R03.05.27</v>
      </c>
    </row>
    <row r="1789" spans="1:5" x14ac:dyDescent="0.45">
      <c r="A1789" s="2" t="s">
        <v>1863</v>
      </c>
      <c r="B1789" s="2" t="s">
        <v>13189</v>
      </c>
      <c r="C1789" s="2" t="s">
        <v>24773</v>
      </c>
      <c r="D1789" s="2" t="str">
        <f>"飲食店営業"</f>
        <v>飲食店営業</v>
      </c>
      <c r="E1789" s="2" t="str">
        <f>"R03.05.27"</f>
        <v>R03.05.27</v>
      </c>
    </row>
    <row r="1790" spans="1:5" x14ac:dyDescent="0.45">
      <c r="A1790" s="2" t="s">
        <v>3093</v>
      </c>
      <c r="B1790" s="2" t="s">
        <v>13190</v>
      </c>
      <c r="C1790" s="2" t="s">
        <v>24774</v>
      </c>
      <c r="D1790" s="2" t="str">
        <f>"喫茶店営業"</f>
        <v>喫茶店営業</v>
      </c>
      <c r="E1790" s="2" t="str">
        <f>"R03.05.28"</f>
        <v>R03.05.28</v>
      </c>
    </row>
    <row r="1791" spans="1:5" x14ac:dyDescent="0.45">
      <c r="A1791" s="2" t="s">
        <v>1940</v>
      </c>
      <c r="B1791" s="2" t="s">
        <v>13198</v>
      </c>
      <c r="C1791" s="2" t="s">
        <v>23737</v>
      </c>
      <c r="D1791" s="2" t="str">
        <f>"飲食店営業"</f>
        <v>飲食店営業</v>
      </c>
      <c r="E1791" s="2" t="str">
        <f>"R03.02.22"</f>
        <v>R03.02.22</v>
      </c>
    </row>
    <row r="1792" spans="1:5" x14ac:dyDescent="0.45">
      <c r="A1792" s="2" t="s">
        <v>523</v>
      </c>
      <c r="B1792" s="2" t="s">
        <v>13199</v>
      </c>
      <c r="C1792" s="2" t="s">
        <v>24777</v>
      </c>
      <c r="D1792" s="2" t="str">
        <f>"喫茶店営業"</f>
        <v>喫茶店営業</v>
      </c>
      <c r="E1792" s="2" t="str">
        <f>"H29.04.14"</f>
        <v>H29.04.14</v>
      </c>
    </row>
    <row r="1793" spans="1:5" x14ac:dyDescent="0.45">
      <c r="A1793" s="2" t="s">
        <v>3100</v>
      </c>
      <c r="B1793" s="2" t="s">
        <v>13203</v>
      </c>
      <c r="C1793" s="2" t="s">
        <v>24782</v>
      </c>
      <c r="D1793" s="2" t="str">
        <f>"ソース類製造業"</f>
        <v>ソース類製造業</v>
      </c>
      <c r="E1793" s="2" t="str">
        <f>"R01.12.09"</f>
        <v>R01.12.09</v>
      </c>
    </row>
    <row r="1794" spans="1:5" x14ac:dyDescent="0.45">
      <c r="A1794" s="2" t="s">
        <v>3100</v>
      </c>
      <c r="B1794" s="2" t="s">
        <v>13204</v>
      </c>
      <c r="C1794" s="2" t="s">
        <v>24783</v>
      </c>
      <c r="D1794" s="2" t="str">
        <f>"そうざい製造業"</f>
        <v>そうざい製造業</v>
      </c>
      <c r="E1794" s="2" t="str">
        <f>"H30.10.01"</f>
        <v>H30.10.01</v>
      </c>
    </row>
    <row r="1795" spans="1:5" x14ac:dyDescent="0.45">
      <c r="A1795" s="2" t="s">
        <v>2972</v>
      </c>
      <c r="B1795" s="2" t="s">
        <v>13210</v>
      </c>
      <c r="C1795" s="2" t="s">
        <v>24787</v>
      </c>
      <c r="D1795" s="2" t="str">
        <f>"飲食店営業"</f>
        <v>飲食店営業</v>
      </c>
      <c r="E1795" s="2" t="str">
        <f>"R03.02.17"</f>
        <v>R03.02.17</v>
      </c>
    </row>
    <row r="1796" spans="1:5" x14ac:dyDescent="0.45">
      <c r="A1796" s="2" t="s">
        <v>3104</v>
      </c>
      <c r="B1796" s="2" t="s">
        <v>13214</v>
      </c>
      <c r="C1796" s="2" t="s">
        <v>24789</v>
      </c>
      <c r="D1796" s="2" t="str">
        <f>"飲食店営業"</f>
        <v>飲食店営業</v>
      </c>
      <c r="E1796" s="2" t="str">
        <f>"R01.11.26"</f>
        <v>R01.11.26</v>
      </c>
    </row>
    <row r="1797" spans="1:5" x14ac:dyDescent="0.45">
      <c r="A1797" s="2" t="s">
        <v>2776</v>
      </c>
      <c r="B1797" s="2" t="s">
        <v>12734</v>
      </c>
      <c r="C1797" s="2" t="s">
        <v>24363</v>
      </c>
      <c r="D1797" s="2" t="str">
        <f>"飲食店営業"</f>
        <v>飲食店営業</v>
      </c>
      <c r="E1797" s="2" t="str">
        <f>"R02.04.09"</f>
        <v>R02.04.09</v>
      </c>
    </row>
    <row r="1798" spans="1:5" x14ac:dyDescent="0.45">
      <c r="A1798" s="2" t="s">
        <v>2363</v>
      </c>
      <c r="B1798" s="2" t="s">
        <v>12196</v>
      </c>
      <c r="C1798" s="2" t="s">
        <v>23853</v>
      </c>
      <c r="D1798" s="2" t="str">
        <f>"飲食店営業"</f>
        <v>飲食店営業</v>
      </c>
      <c r="E1798" s="2" t="str">
        <f>"H30.11.22"</f>
        <v>H30.11.22</v>
      </c>
    </row>
    <row r="1799" spans="1:5" x14ac:dyDescent="0.45">
      <c r="A1799" s="2" t="s">
        <v>2945</v>
      </c>
      <c r="B1799" s="2" t="s">
        <v>12962</v>
      </c>
      <c r="C1799" s="2" t="s">
        <v>24573</v>
      </c>
      <c r="D1799" s="2" t="str">
        <f>"そうざい製造業"</f>
        <v>そうざい製造業</v>
      </c>
      <c r="E1799" s="2" t="str">
        <f>"H31.03.29"</f>
        <v>H31.03.29</v>
      </c>
    </row>
    <row r="1800" spans="1:5" x14ac:dyDescent="0.45">
      <c r="A1800" s="2" t="s">
        <v>2945</v>
      </c>
      <c r="B1800" s="2" t="s">
        <v>12962</v>
      </c>
      <c r="C1800" s="2" t="s">
        <v>24573</v>
      </c>
      <c r="D1800" s="2" t="str">
        <f>"飲食店営業"</f>
        <v>飲食店営業</v>
      </c>
      <c r="E1800" s="2" t="str">
        <f>"H30.07.13"</f>
        <v>H30.07.13</v>
      </c>
    </row>
    <row r="1801" spans="1:5" x14ac:dyDescent="0.45">
      <c r="A1801" s="2" t="s">
        <v>3117</v>
      </c>
      <c r="B1801" s="2" t="s">
        <v>13236</v>
      </c>
      <c r="C1801" s="2" t="s">
        <v>24811</v>
      </c>
      <c r="D1801" s="2" t="str">
        <f>"飲食店営業"</f>
        <v>飲食店営業</v>
      </c>
      <c r="E1801" s="2" t="str">
        <f>"R01.05.31"</f>
        <v>R01.05.31</v>
      </c>
    </row>
    <row r="1802" spans="1:5" x14ac:dyDescent="0.45">
      <c r="A1802" s="2" t="s">
        <v>1938</v>
      </c>
      <c r="B1802" s="2" t="s">
        <v>11733</v>
      </c>
      <c r="C1802" s="2" t="s">
        <v>23377</v>
      </c>
      <c r="D1802" s="2" t="str">
        <f>"飲食店営業"</f>
        <v>飲食店営業</v>
      </c>
      <c r="E1802" s="2" t="str">
        <f>"H29.02.17"</f>
        <v>H29.02.17</v>
      </c>
    </row>
    <row r="1803" spans="1:5" x14ac:dyDescent="0.45">
      <c r="A1803" s="2" t="s">
        <v>1939</v>
      </c>
      <c r="B1803" s="2" t="s">
        <v>11734</v>
      </c>
      <c r="C1803" s="2" t="s">
        <v>23378</v>
      </c>
      <c r="D1803" s="2" t="str">
        <f>"飲食店営業"</f>
        <v>飲食店営業</v>
      </c>
      <c r="E1803" s="2" t="str">
        <f>"H29.02.17"</f>
        <v>H29.02.17</v>
      </c>
    </row>
    <row r="1804" spans="1:5" x14ac:dyDescent="0.45">
      <c r="A1804" s="2" t="s">
        <v>1946</v>
      </c>
      <c r="B1804" s="2" t="s">
        <v>11742</v>
      </c>
      <c r="C1804" s="2" t="s">
        <v>23386</v>
      </c>
      <c r="D1804" s="2" t="str">
        <f>"そうざい製造業"</f>
        <v>そうざい製造業</v>
      </c>
      <c r="E1804" s="2" t="str">
        <f>"H29.02.27"</f>
        <v>H29.02.27</v>
      </c>
    </row>
    <row r="1805" spans="1:5" x14ac:dyDescent="0.45">
      <c r="A1805" s="2" t="s">
        <v>1963</v>
      </c>
      <c r="B1805" s="2" t="s">
        <v>11759</v>
      </c>
      <c r="C1805" s="2" t="s">
        <v>23404</v>
      </c>
      <c r="D1805" s="2" t="str">
        <f>"飲食店営業"</f>
        <v>飲食店営業</v>
      </c>
      <c r="E1805" s="2" t="str">
        <f>"H29.03.14"</f>
        <v>H29.03.14</v>
      </c>
    </row>
    <row r="1806" spans="1:5" x14ac:dyDescent="0.45">
      <c r="A1806" s="2" t="s">
        <v>1972</v>
      </c>
      <c r="B1806" s="2" t="s">
        <v>11769</v>
      </c>
      <c r="C1806" s="2" t="s">
        <v>23416</v>
      </c>
      <c r="D1806" s="2" t="str">
        <f>"飲食店営業"</f>
        <v>飲食店営業</v>
      </c>
      <c r="E1806" s="2" t="str">
        <f>"H29.04.07"</f>
        <v>H29.04.07</v>
      </c>
    </row>
    <row r="1807" spans="1:5" x14ac:dyDescent="0.45">
      <c r="A1807" s="2" t="s">
        <v>1974</v>
      </c>
      <c r="B1807" s="2" t="s">
        <v>11772</v>
      </c>
      <c r="C1807" s="2" t="s">
        <v>23419</v>
      </c>
      <c r="D1807" s="2" t="str">
        <f>"菓子製造業"</f>
        <v>菓子製造業</v>
      </c>
      <c r="E1807" s="2" t="str">
        <f>"H29.04.17"</f>
        <v>H29.04.17</v>
      </c>
    </row>
    <row r="1808" spans="1:5" x14ac:dyDescent="0.45">
      <c r="A1808" s="2" t="s">
        <v>2003</v>
      </c>
      <c r="B1808" s="2" t="s">
        <v>11805</v>
      </c>
      <c r="C1808" s="2" t="s">
        <v>23454</v>
      </c>
      <c r="D1808" s="2" t="str">
        <f>"菓子製造業"</f>
        <v>菓子製造業</v>
      </c>
      <c r="E1808" s="2" t="str">
        <f>"H29.05.31"</f>
        <v>H29.05.31</v>
      </c>
    </row>
    <row r="1809" spans="1:5" x14ac:dyDescent="0.45">
      <c r="A1809" s="2" t="s">
        <v>2016</v>
      </c>
      <c r="B1809" s="2" t="s">
        <v>11819</v>
      </c>
      <c r="C1809" s="2" t="s">
        <v>23470</v>
      </c>
      <c r="D1809" s="2" t="str">
        <f t="shared" ref="D1809:D1818" si="67">"飲食店営業"</f>
        <v>飲食店営業</v>
      </c>
      <c r="E1809" s="2" t="str">
        <f>"H29.06.13"</f>
        <v>H29.06.13</v>
      </c>
    </row>
    <row r="1810" spans="1:5" x14ac:dyDescent="0.45">
      <c r="A1810" s="2" t="s">
        <v>2026</v>
      </c>
      <c r="B1810" s="2" t="s">
        <v>2026</v>
      </c>
      <c r="C1810" s="2" t="s">
        <v>23481</v>
      </c>
      <c r="D1810" s="2" t="str">
        <f t="shared" si="67"/>
        <v>飲食店営業</v>
      </c>
      <c r="E1810" s="2" t="str">
        <f>"H29.08.08"</f>
        <v>H29.08.08</v>
      </c>
    </row>
    <row r="1811" spans="1:5" x14ac:dyDescent="0.45">
      <c r="A1811" s="2" t="s">
        <v>2030</v>
      </c>
      <c r="B1811" s="2" t="s">
        <v>11836</v>
      </c>
      <c r="C1811" s="2" t="s">
        <v>23486</v>
      </c>
      <c r="D1811" s="2" t="str">
        <f t="shared" si="67"/>
        <v>飲食店営業</v>
      </c>
      <c r="E1811" s="2" t="str">
        <f>"H29.08.30"</f>
        <v>H29.08.30</v>
      </c>
    </row>
    <row r="1812" spans="1:5" x14ac:dyDescent="0.45">
      <c r="A1812" s="2" t="s">
        <v>2037</v>
      </c>
      <c r="B1812" s="2" t="s">
        <v>11842</v>
      </c>
      <c r="C1812" s="2" t="s">
        <v>23493</v>
      </c>
      <c r="D1812" s="2" t="str">
        <f t="shared" si="67"/>
        <v>飲食店営業</v>
      </c>
      <c r="E1812" s="2" t="str">
        <f>"H29.08.30"</f>
        <v>H29.08.30</v>
      </c>
    </row>
    <row r="1813" spans="1:5" x14ac:dyDescent="0.45">
      <c r="A1813" s="2" t="s">
        <v>2059</v>
      </c>
      <c r="B1813" s="2" t="s">
        <v>11869</v>
      </c>
      <c r="C1813" s="2" t="s">
        <v>23520</v>
      </c>
      <c r="D1813" s="2" t="str">
        <f t="shared" si="67"/>
        <v>飲食店営業</v>
      </c>
      <c r="E1813" s="2" t="str">
        <f>"H29.08.31"</f>
        <v>H29.08.31</v>
      </c>
    </row>
    <row r="1814" spans="1:5" x14ac:dyDescent="0.45">
      <c r="A1814" s="2" t="s">
        <v>2060</v>
      </c>
      <c r="B1814" s="2" t="s">
        <v>11870</v>
      </c>
      <c r="C1814" s="2" t="s">
        <v>23521</v>
      </c>
      <c r="D1814" s="2" t="str">
        <f t="shared" si="67"/>
        <v>飲食店営業</v>
      </c>
      <c r="E1814" s="2" t="str">
        <f>"H29.08.31"</f>
        <v>H29.08.31</v>
      </c>
    </row>
    <row r="1815" spans="1:5" x14ac:dyDescent="0.45">
      <c r="A1815" s="2" t="s">
        <v>2072</v>
      </c>
      <c r="B1815" s="2" t="s">
        <v>11882</v>
      </c>
      <c r="C1815" s="2" t="s">
        <v>23533</v>
      </c>
      <c r="D1815" s="2" t="str">
        <f t="shared" si="67"/>
        <v>飲食店営業</v>
      </c>
      <c r="E1815" s="2" t="str">
        <f>"H29.10.13"</f>
        <v>H29.10.13</v>
      </c>
    </row>
    <row r="1816" spans="1:5" x14ac:dyDescent="0.45">
      <c r="A1816" s="2" t="s">
        <v>2081</v>
      </c>
      <c r="B1816" s="2" t="s">
        <v>11891</v>
      </c>
      <c r="C1816" s="2" t="s">
        <v>23542</v>
      </c>
      <c r="D1816" s="2" t="str">
        <f t="shared" si="67"/>
        <v>飲食店営業</v>
      </c>
      <c r="E1816" s="2" t="str">
        <f t="shared" ref="E1816:E1822" si="68">"H29.11.22"</f>
        <v>H29.11.22</v>
      </c>
    </row>
    <row r="1817" spans="1:5" x14ac:dyDescent="0.45">
      <c r="A1817" s="2" t="s">
        <v>2082</v>
      </c>
      <c r="B1817" s="2" t="s">
        <v>11892</v>
      </c>
      <c r="C1817" s="2" t="s">
        <v>23543</v>
      </c>
      <c r="D1817" s="2" t="str">
        <f t="shared" si="67"/>
        <v>飲食店営業</v>
      </c>
      <c r="E1817" s="2" t="str">
        <f t="shared" si="68"/>
        <v>H29.11.22</v>
      </c>
    </row>
    <row r="1818" spans="1:5" x14ac:dyDescent="0.45">
      <c r="A1818" s="2" t="s">
        <v>2083</v>
      </c>
      <c r="B1818" s="2" t="s">
        <v>11893</v>
      </c>
      <c r="C1818" s="2" t="s">
        <v>23544</v>
      </c>
      <c r="D1818" s="2" t="str">
        <f t="shared" si="67"/>
        <v>飲食店営業</v>
      </c>
      <c r="E1818" s="2" t="str">
        <f t="shared" si="68"/>
        <v>H29.11.22</v>
      </c>
    </row>
    <row r="1819" spans="1:5" x14ac:dyDescent="0.45">
      <c r="A1819" s="2" t="s">
        <v>1624</v>
      </c>
      <c r="B1819" s="2" t="s">
        <v>11897</v>
      </c>
      <c r="C1819" s="2" t="s">
        <v>23548</v>
      </c>
      <c r="D1819" s="2" t="str">
        <f>"乳類販売業"</f>
        <v>乳類販売業</v>
      </c>
      <c r="E1819" s="2" t="str">
        <f t="shared" si="68"/>
        <v>H29.11.22</v>
      </c>
    </row>
    <row r="1820" spans="1:5" x14ac:dyDescent="0.45">
      <c r="A1820" s="2" t="s">
        <v>2087</v>
      </c>
      <c r="B1820" s="2" t="s">
        <v>11898</v>
      </c>
      <c r="C1820" s="2" t="s">
        <v>23549</v>
      </c>
      <c r="D1820" s="2" t="str">
        <f>"乳類販売業"</f>
        <v>乳類販売業</v>
      </c>
      <c r="E1820" s="2" t="str">
        <f t="shared" si="68"/>
        <v>H29.11.22</v>
      </c>
    </row>
    <row r="1821" spans="1:5" x14ac:dyDescent="0.45">
      <c r="A1821" s="2" t="s">
        <v>2088</v>
      </c>
      <c r="B1821" s="2" t="s">
        <v>11899</v>
      </c>
      <c r="C1821" s="2" t="s">
        <v>23550</v>
      </c>
      <c r="D1821" s="2" t="str">
        <f>"豆腐製造業"</f>
        <v>豆腐製造業</v>
      </c>
      <c r="E1821" s="2" t="str">
        <f t="shared" si="68"/>
        <v>H29.11.22</v>
      </c>
    </row>
    <row r="1822" spans="1:5" x14ac:dyDescent="0.45">
      <c r="A1822" s="2" t="s">
        <v>2087</v>
      </c>
      <c r="B1822" s="2" t="s">
        <v>11900</v>
      </c>
      <c r="C1822" s="2" t="s">
        <v>23549</v>
      </c>
      <c r="D1822" s="2" t="str">
        <f>"食肉販売業"</f>
        <v>食肉販売業</v>
      </c>
      <c r="E1822" s="2" t="str">
        <f t="shared" si="68"/>
        <v>H29.11.22</v>
      </c>
    </row>
    <row r="1823" spans="1:5" x14ac:dyDescent="0.45">
      <c r="A1823" s="2" t="s">
        <v>2094</v>
      </c>
      <c r="B1823" s="2" t="s">
        <v>11908</v>
      </c>
      <c r="C1823" s="2" t="s">
        <v>23557</v>
      </c>
      <c r="D1823" s="2" t="str">
        <f t="shared" ref="D1823:D1828" si="69">"飲食店営業"</f>
        <v>飲食店営業</v>
      </c>
      <c r="E1823" s="2" t="str">
        <f>"H29.11.29"</f>
        <v>H29.11.29</v>
      </c>
    </row>
    <row r="1824" spans="1:5" x14ac:dyDescent="0.45">
      <c r="A1824" s="2" t="s">
        <v>2107</v>
      </c>
      <c r="B1824" s="2" t="s">
        <v>11921</v>
      </c>
      <c r="C1824" s="2" t="s">
        <v>23571</v>
      </c>
      <c r="D1824" s="2" t="str">
        <f t="shared" si="69"/>
        <v>飲食店営業</v>
      </c>
      <c r="E1824" s="2" t="str">
        <f>"H29.11.30"</f>
        <v>H29.11.30</v>
      </c>
    </row>
    <row r="1825" spans="1:5" x14ac:dyDescent="0.45">
      <c r="A1825" s="2" t="s">
        <v>2117</v>
      </c>
      <c r="B1825" s="2" t="s">
        <v>11931</v>
      </c>
      <c r="C1825" s="2" t="s">
        <v>23581</v>
      </c>
      <c r="D1825" s="2" t="str">
        <f t="shared" si="69"/>
        <v>飲食店営業</v>
      </c>
      <c r="E1825" s="2" t="str">
        <f>"H29.11.30"</f>
        <v>H29.11.30</v>
      </c>
    </row>
    <row r="1826" spans="1:5" x14ac:dyDescent="0.45">
      <c r="A1826" s="2" t="s">
        <v>2136</v>
      </c>
      <c r="B1826" s="2" t="s">
        <v>11951</v>
      </c>
      <c r="C1826" s="2" t="s">
        <v>23603</v>
      </c>
      <c r="D1826" s="2" t="str">
        <f t="shared" si="69"/>
        <v>飲食店営業</v>
      </c>
      <c r="E1826" s="2" t="str">
        <f>"H30.02.23"</f>
        <v>H30.02.23</v>
      </c>
    </row>
    <row r="1827" spans="1:5" x14ac:dyDescent="0.45">
      <c r="A1827" s="2" t="s">
        <v>2141</v>
      </c>
      <c r="B1827" s="2" t="s">
        <v>11956</v>
      </c>
      <c r="C1827" s="2" t="s">
        <v>23608</v>
      </c>
      <c r="D1827" s="2" t="str">
        <f t="shared" si="69"/>
        <v>飲食店営業</v>
      </c>
      <c r="E1827" s="2" t="str">
        <f>"H30.02.23"</f>
        <v>H30.02.23</v>
      </c>
    </row>
    <row r="1828" spans="1:5" x14ac:dyDescent="0.45">
      <c r="A1828" s="2" t="s">
        <v>2087</v>
      </c>
      <c r="B1828" s="2" t="s">
        <v>11958</v>
      </c>
      <c r="C1828" s="2" t="s">
        <v>23549</v>
      </c>
      <c r="D1828" s="2" t="str">
        <f t="shared" si="69"/>
        <v>飲食店営業</v>
      </c>
      <c r="E1828" s="2" t="str">
        <f>"H30.02.23"</f>
        <v>H30.02.23</v>
      </c>
    </row>
    <row r="1829" spans="1:5" x14ac:dyDescent="0.45">
      <c r="A1829" s="2" t="s">
        <v>2144</v>
      </c>
      <c r="B1829" s="2" t="s">
        <v>11959</v>
      </c>
      <c r="C1829" s="2" t="s">
        <v>23611</v>
      </c>
      <c r="D1829" s="2" t="str">
        <f>"乳類販売業"</f>
        <v>乳類販売業</v>
      </c>
      <c r="E1829" s="2" t="str">
        <f>"H30.02.27"</f>
        <v>H30.02.27</v>
      </c>
    </row>
    <row r="1830" spans="1:5" x14ac:dyDescent="0.45">
      <c r="A1830" s="2" t="s">
        <v>2148</v>
      </c>
      <c r="B1830" s="2" t="s">
        <v>11963</v>
      </c>
      <c r="C1830" s="2" t="s">
        <v>23615</v>
      </c>
      <c r="D1830" s="2" t="str">
        <f>"菓子製造業"</f>
        <v>菓子製造業</v>
      </c>
      <c r="E1830" s="2" t="str">
        <f>"H30.02.27"</f>
        <v>H30.02.27</v>
      </c>
    </row>
    <row r="1831" spans="1:5" x14ac:dyDescent="0.45">
      <c r="A1831" s="2" t="s">
        <v>2166</v>
      </c>
      <c r="B1831" s="2" t="s">
        <v>11985</v>
      </c>
      <c r="C1831" s="2" t="s">
        <v>23635</v>
      </c>
      <c r="D1831" s="2" t="str">
        <f>"食肉販売業"</f>
        <v>食肉販売業</v>
      </c>
      <c r="E1831" s="2" t="str">
        <f>"H30.03.05"</f>
        <v>H30.03.05</v>
      </c>
    </row>
    <row r="1832" spans="1:5" x14ac:dyDescent="0.45">
      <c r="A1832" s="2" t="s">
        <v>2181</v>
      </c>
      <c r="B1832" s="2" t="s">
        <v>12002</v>
      </c>
      <c r="C1832" s="2" t="s">
        <v>23651</v>
      </c>
      <c r="D1832" s="2" t="str">
        <f>"飲食店営業"</f>
        <v>飲食店営業</v>
      </c>
      <c r="E1832" s="2" t="str">
        <f>"H30.03.28"</f>
        <v>H30.03.28</v>
      </c>
    </row>
    <row r="1833" spans="1:5" x14ac:dyDescent="0.45">
      <c r="A1833" s="2" t="s">
        <v>2184</v>
      </c>
      <c r="B1833" s="2" t="s">
        <v>12005</v>
      </c>
      <c r="C1833" s="2" t="s">
        <v>23654</v>
      </c>
      <c r="D1833" s="2" t="str">
        <f>"食肉販売業"</f>
        <v>食肉販売業</v>
      </c>
      <c r="E1833" s="2" t="str">
        <f>"H30.04.18"</f>
        <v>H30.04.18</v>
      </c>
    </row>
    <row r="1834" spans="1:5" x14ac:dyDescent="0.45">
      <c r="A1834" s="2" t="s">
        <v>2184</v>
      </c>
      <c r="B1834" s="2" t="s">
        <v>12005</v>
      </c>
      <c r="C1834" s="2" t="s">
        <v>23654</v>
      </c>
      <c r="D1834" s="2" t="str">
        <f>"乳類販売業"</f>
        <v>乳類販売業</v>
      </c>
      <c r="E1834" s="2" t="str">
        <f>"H30.04.18"</f>
        <v>H30.04.18</v>
      </c>
    </row>
    <row r="1835" spans="1:5" x14ac:dyDescent="0.45">
      <c r="A1835" s="2" t="s">
        <v>2184</v>
      </c>
      <c r="B1835" s="2" t="s">
        <v>12005</v>
      </c>
      <c r="C1835" s="2" t="s">
        <v>23654</v>
      </c>
      <c r="D1835" s="2" t="str">
        <f>"魚介類販売業"</f>
        <v>魚介類販売業</v>
      </c>
      <c r="E1835" s="2" t="str">
        <f>"H30.04.18"</f>
        <v>H30.04.18</v>
      </c>
    </row>
    <row r="1836" spans="1:5" x14ac:dyDescent="0.45">
      <c r="A1836" s="2" t="s">
        <v>2184</v>
      </c>
      <c r="B1836" s="2" t="s">
        <v>12005</v>
      </c>
      <c r="C1836" s="2" t="s">
        <v>23654</v>
      </c>
      <c r="D1836" s="2" t="str">
        <f>"飲食店営業"</f>
        <v>飲食店営業</v>
      </c>
      <c r="E1836" s="2" t="str">
        <f>"H30.04.18"</f>
        <v>H30.04.18</v>
      </c>
    </row>
    <row r="1837" spans="1:5" x14ac:dyDescent="0.45">
      <c r="A1837" s="2" t="s">
        <v>2184</v>
      </c>
      <c r="B1837" s="2" t="s">
        <v>12005</v>
      </c>
      <c r="C1837" s="2" t="s">
        <v>23654</v>
      </c>
      <c r="D1837" s="2" t="str">
        <f>"食品販売業"</f>
        <v>食品販売業</v>
      </c>
      <c r="E1837" s="2" t="str">
        <f>"H30.04.18"</f>
        <v>H30.04.18</v>
      </c>
    </row>
    <row r="1838" spans="1:5" x14ac:dyDescent="0.45">
      <c r="A1838" s="2" t="s">
        <v>2191</v>
      </c>
      <c r="B1838" s="2" t="s">
        <v>12012</v>
      </c>
      <c r="C1838" s="2" t="s">
        <v>23660</v>
      </c>
      <c r="D1838" s="2" t="str">
        <f>"飲食店営業"</f>
        <v>飲食店営業</v>
      </c>
      <c r="E1838" s="2" t="str">
        <f>"H30.04.24"</f>
        <v>H30.04.24</v>
      </c>
    </row>
    <row r="1839" spans="1:5" x14ac:dyDescent="0.45">
      <c r="A1839" s="2" t="s">
        <v>2194</v>
      </c>
      <c r="B1839" s="2" t="s">
        <v>12017</v>
      </c>
      <c r="C1839" s="2" t="s">
        <v>23664</v>
      </c>
      <c r="D1839" s="2" t="str">
        <f>"飲食店営業"</f>
        <v>飲食店営業</v>
      </c>
      <c r="E1839" s="2" t="str">
        <f>"H30.05.21"</f>
        <v>H30.05.21</v>
      </c>
    </row>
    <row r="1840" spans="1:5" x14ac:dyDescent="0.45">
      <c r="A1840" s="2" t="s">
        <v>2194</v>
      </c>
      <c r="B1840" s="2" t="s">
        <v>12017</v>
      </c>
      <c r="C1840" s="2" t="s">
        <v>23664</v>
      </c>
      <c r="D1840" s="2" t="str">
        <f>"菓子製造業"</f>
        <v>菓子製造業</v>
      </c>
      <c r="E1840" s="2" t="str">
        <f>"H30.05.21"</f>
        <v>H30.05.21</v>
      </c>
    </row>
    <row r="1841" spans="1:5" x14ac:dyDescent="0.45">
      <c r="A1841" s="2" t="s">
        <v>2194</v>
      </c>
      <c r="B1841" s="2" t="s">
        <v>12018</v>
      </c>
      <c r="C1841" s="2" t="s">
        <v>23665</v>
      </c>
      <c r="D1841" s="2" t="str">
        <f>"食品製造業"</f>
        <v>食品製造業</v>
      </c>
      <c r="E1841" s="2" t="str">
        <f>"H30.05.21"</f>
        <v>H30.05.21</v>
      </c>
    </row>
    <row r="1842" spans="1:5" x14ac:dyDescent="0.45">
      <c r="A1842" s="2" t="s">
        <v>2199</v>
      </c>
      <c r="B1842" s="2" t="s">
        <v>12023</v>
      </c>
      <c r="C1842" s="2" t="s">
        <v>23670</v>
      </c>
      <c r="D1842" s="2" t="str">
        <f>"飲食店営業"</f>
        <v>飲食店営業</v>
      </c>
      <c r="E1842" s="2" t="str">
        <f>"H30.05.25"</f>
        <v>H30.05.25</v>
      </c>
    </row>
    <row r="1843" spans="1:5" x14ac:dyDescent="0.45">
      <c r="A1843" s="2" t="s">
        <v>1946</v>
      </c>
      <c r="B1843" s="2" t="s">
        <v>11742</v>
      </c>
      <c r="C1843" s="2" t="s">
        <v>23679</v>
      </c>
      <c r="D1843" s="2" t="str">
        <f>"菓子製造業"</f>
        <v>菓子製造業</v>
      </c>
      <c r="E1843" s="2" t="str">
        <f>"H30.05.25"</f>
        <v>H30.05.25</v>
      </c>
    </row>
    <row r="1844" spans="1:5" x14ac:dyDescent="0.45">
      <c r="A1844" s="2" t="s">
        <v>2208</v>
      </c>
      <c r="B1844" s="2" t="s">
        <v>12031</v>
      </c>
      <c r="C1844" s="2" t="s">
        <v>23680</v>
      </c>
      <c r="D1844" s="2" t="str">
        <f>"菓子製造業"</f>
        <v>菓子製造業</v>
      </c>
      <c r="E1844" s="2" t="str">
        <f>"H30.05.25"</f>
        <v>H30.05.25</v>
      </c>
    </row>
    <row r="1845" spans="1:5" x14ac:dyDescent="0.45">
      <c r="A1845" s="2" t="s">
        <v>2213</v>
      </c>
      <c r="B1845" s="2" t="s">
        <v>12037</v>
      </c>
      <c r="C1845" s="2" t="s">
        <v>23686</v>
      </c>
      <c r="D1845" s="2" t="str">
        <f>"食品製造業"</f>
        <v>食品製造業</v>
      </c>
      <c r="E1845" s="2" t="str">
        <f>"H30.05.25"</f>
        <v>H30.05.25</v>
      </c>
    </row>
    <row r="1846" spans="1:5" x14ac:dyDescent="0.45">
      <c r="A1846" s="2" t="s">
        <v>2215</v>
      </c>
      <c r="B1846" s="2" t="s">
        <v>12040</v>
      </c>
      <c r="C1846" s="2" t="s">
        <v>23688</v>
      </c>
      <c r="D1846" s="2" t="str">
        <f>"食品販売業"</f>
        <v>食品販売業</v>
      </c>
      <c r="E1846" s="2" t="str">
        <f>"H30.05.25"</f>
        <v>H30.05.25</v>
      </c>
    </row>
    <row r="1847" spans="1:5" x14ac:dyDescent="0.45">
      <c r="A1847" s="2" t="s">
        <v>2220</v>
      </c>
      <c r="B1847" s="2" t="s">
        <v>12047</v>
      </c>
      <c r="C1847" s="2" t="s">
        <v>23694</v>
      </c>
      <c r="D1847" s="2" t="str">
        <f>"飲食店営業"</f>
        <v>飲食店営業</v>
      </c>
      <c r="E1847" s="2" t="str">
        <f>"H30.05.31"</f>
        <v>H30.05.31</v>
      </c>
    </row>
    <row r="1848" spans="1:5" x14ac:dyDescent="0.45">
      <c r="A1848" s="2" t="s">
        <v>2222</v>
      </c>
      <c r="B1848" s="2" t="s">
        <v>2222</v>
      </c>
      <c r="C1848" s="2" t="s">
        <v>23696</v>
      </c>
      <c r="D1848" s="2" t="str">
        <f>"乳類販売業"</f>
        <v>乳類販売業</v>
      </c>
      <c r="E1848" s="2" t="str">
        <f>"H30.05.25"</f>
        <v>H30.05.25</v>
      </c>
    </row>
    <row r="1849" spans="1:5" x14ac:dyDescent="0.45">
      <c r="A1849" s="2" t="s">
        <v>2223</v>
      </c>
      <c r="B1849" s="2" t="s">
        <v>12049</v>
      </c>
      <c r="C1849" s="2" t="s">
        <v>23697</v>
      </c>
      <c r="D1849" s="2" t="str">
        <f>"喫茶店営業"</f>
        <v>喫茶店営業</v>
      </c>
      <c r="E1849" s="2" t="str">
        <f>"H30.05.25"</f>
        <v>H30.05.25</v>
      </c>
    </row>
    <row r="1850" spans="1:5" x14ac:dyDescent="0.45">
      <c r="A1850" s="2" t="s">
        <v>2222</v>
      </c>
      <c r="B1850" s="2" t="s">
        <v>2222</v>
      </c>
      <c r="C1850" s="2" t="s">
        <v>23696</v>
      </c>
      <c r="D1850" s="2" t="str">
        <f>"喫茶店営業"</f>
        <v>喫茶店営業</v>
      </c>
      <c r="E1850" s="2" t="str">
        <f>"H30.05.25"</f>
        <v>H30.05.25</v>
      </c>
    </row>
    <row r="1851" spans="1:5" x14ac:dyDescent="0.45">
      <c r="A1851" s="2" t="s">
        <v>2223</v>
      </c>
      <c r="B1851" s="2" t="s">
        <v>12049</v>
      </c>
      <c r="C1851" s="2" t="s">
        <v>23697</v>
      </c>
      <c r="D1851" s="2" t="str">
        <f>"アイスクリーム類製造業"</f>
        <v>アイスクリーム類製造業</v>
      </c>
      <c r="E1851" s="2" t="str">
        <f>"H30.05.28"</f>
        <v>H30.05.28</v>
      </c>
    </row>
    <row r="1852" spans="1:5" x14ac:dyDescent="0.45">
      <c r="A1852" s="2" t="s">
        <v>2239</v>
      </c>
      <c r="B1852" s="2" t="s">
        <v>12066</v>
      </c>
      <c r="C1852" s="2" t="s">
        <v>23716</v>
      </c>
      <c r="D1852" s="2" t="str">
        <f>"飲食店営業"</f>
        <v>飲食店営業</v>
      </c>
      <c r="E1852" s="2" t="str">
        <f>"H30.06.06"</f>
        <v>H30.06.06</v>
      </c>
    </row>
    <row r="1853" spans="1:5" x14ac:dyDescent="0.45">
      <c r="A1853" s="2" t="s">
        <v>2246</v>
      </c>
      <c r="B1853" s="2" t="s">
        <v>12075</v>
      </c>
      <c r="C1853" s="2" t="s">
        <v>23725</v>
      </c>
      <c r="D1853" s="2" t="str">
        <f>"菓子製造業"</f>
        <v>菓子製造業</v>
      </c>
      <c r="E1853" s="2" t="str">
        <f>"H30.06.21"</f>
        <v>H30.06.21</v>
      </c>
    </row>
    <row r="1854" spans="1:5" x14ac:dyDescent="0.45">
      <c r="A1854" s="2" t="s">
        <v>2277</v>
      </c>
      <c r="B1854" s="2" t="s">
        <v>12111</v>
      </c>
      <c r="C1854" s="2" t="s">
        <v>23762</v>
      </c>
      <c r="D1854" s="2" t="str">
        <f>"飲食店営業"</f>
        <v>飲食店営業</v>
      </c>
      <c r="E1854" s="2" t="str">
        <f>"H30.08.22"</f>
        <v>H30.08.22</v>
      </c>
    </row>
    <row r="1855" spans="1:5" x14ac:dyDescent="0.45">
      <c r="A1855" s="2" t="s">
        <v>2278</v>
      </c>
      <c r="B1855" s="2" t="s">
        <v>12112</v>
      </c>
      <c r="C1855" s="2" t="s">
        <v>23763</v>
      </c>
      <c r="D1855" s="2" t="str">
        <f>"菓子製造業"</f>
        <v>菓子製造業</v>
      </c>
      <c r="E1855" s="2" t="str">
        <f>"H30.08.22"</f>
        <v>H30.08.22</v>
      </c>
    </row>
    <row r="1856" spans="1:5" x14ac:dyDescent="0.45">
      <c r="A1856" s="2" t="s">
        <v>2281</v>
      </c>
      <c r="B1856" s="2" t="s">
        <v>12115</v>
      </c>
      <c r="C1856" s="2" t="s">
        <v>23766</v>
      </c>
      <c r="D1856" s="2" t="str">
        <f>"食品販売業"</f>
        <v>食品販売業</v>
      </c>
      <c r="E1856" s="2" t="str">
        <f>"H30.08.22"</f>
        <v>H30.08.22</v>
      </c>
    </row>
    <row r="1857" spans="1:5" x14ac:dyDescent="0.45">
      <c r="A1857" s="2" t="s">
        <v>2282</v>
      </c>
      <c r="B1857" s="2" t="s">
        <v>12117</v>
      </c>
      <c r="C1857" s="2" t="s">
        <v>23767</v>
      </c>
      <c r="D1857" s="2" t="str">
        <f>"飲食店営業"</f>
        <v>飲食店営業</v>
      </c>
      <c r="E1857" s="2" t="str">
        <f>"H30.08.24"</f>
        <v>H30.08.24</v>
      </c>
    </row>
    <row r="1858" spans="1:5" x14ac:dyDescent="0.45">
      <c r="A1858" s="2" t="s">
        <v>2285</v>
      </c>
      <c r="B1858" s="2" t="s">
        <v>12119</v>
      </c>
      <c r="C1858" s="2" t="s">
        <v>23770</v>
      </c>
      <c r="D1858" s="2" t="str">
        <f>"飲食店営業"</f>
        <v>飲食店営業</v>
      </c>
      <c r="E1858" s="2" t="str">
        <f>"H30.08.29"</f>
        <v>H30.08.29</v>
      </c>
    </row>
    <row r="1859" spans="1:5" x14ac:dyDescent="0.45">
      <c r="A1859" s="2" t="s">
        <v>2320</v>
      </c>
      <c r="B1859" s="2" t="s">
        <v>12154</v>
      </c>
      <c r="C1859" s="2" t="s">
        <v>23805</v>
      </c>
      <c r="D1859" s="2" t="str">
        <f>"缶詰又は瓶詰食品製造業"</f>
        <v>缶詰又は瓶詰食品製造業</v>
      </c>
      <c r="E1859" s="2" t="str">
        <f>"H30.11.09"</f>
        <v>H30.11.09</v>
      </c>
    </row>
    <row r="1860" spans="1:5" x14ac:dyDescent="0.45">
      <c r="A1860" s="2" t="s">
        <v>2362</v>
      </c>
      <c r="B1860" s="2" t="s">
        <v>12195</v>
      </c>
      <c r="C1860" s="2" t="s">
        <v>23852</v>
      </c>
      <c r="D1860" s="2" t="str">
        <f>"食品販売業"</f>
        <v>食品販売業</v>
      </c>
      <c r="E1860" s="2" t="str">
        <f>"H30.11.22"</f>
        <v>H30.11.22</v>
      </c>
    </row>
    <row r="1861" spans="1:5" x14ac:dyDescent="0.45">
      <c r="A1861" s="2" t="s">
        <v>2383</v>
      </c>
      <c r="B1861" s="2" t="s">
        <v>12218</v>
      </c>
      <c r="C1861" s="2" t="s">
        <v>23877</v>
      </c>
      <c r="D1861" s="2" t="str">
        <f>"飲食店営業"</f>
        <v>飲食店営業</v>
      </c>
      <c r="E1861" s="2" t="str">
        <f>"H30.11.30"</f>
        <v>H30.11.30</v>
      </c>
    </row>
    <row r="1862" spans="1:5" x14ac:dyDescent="0.45">
      <c r="A1862" s="2" t="s">
        <v>2037</v>
      </c>
      <c r="B1862" s="2" t="s">
        <v>12219</v>
      </c>
      <c r="C1862" s="2" t="s">
        <v>23654</v>
      </c>
      <c r="D1862" s="2" t="str">
        <f>"酒類製造業"</f>
        <v>酒類製造業</v>
      </c>
      <c r="E1862" s="2" t="str">
        <f>"H30.11.30"</f>
        <v>H30.11.30</v>
      </c>
    </row>
    <row r="1863" spans="1:5" x14ac:dyDescent="0.45">
      <c r="A1863" s="2" t="s">
        <v>2384</v>
      </c>
      <c r="B1863" s="2" t="s">
        <v>12220</v>
      </c>
      <c r="C1863" s="2" t="s">
        <v>23878</v>
      </c>
      <c r="D1863" s="2" t="str">
        <f>"食品販売業"</f>
        <v>食品販売業</v>
      </c>
      <c r="E1863" s="2" t="str">
        <f>"H30.11.30"</f>
        <v>H30.11.30</v>
      </c>
    </row>
    <row r="1864" spans="1:5" x14ac:dyDescent="0.45">
      <c r="A1864" s="2" t="s">
        <v>2030</v>
      </c>
      <c r="B1864" s="2" t="s">
        <v>11836</v>
      </c>
      <c r="C1864" s="2" t="s">
        <v>23486</v>
      </c>
      <c r="D1864" s="2" t="str">
        <f>"食品販売業"</f>
        <v>食品販売業</v>
      </c>
      <c r="E1864" s="2" t="str">
        <f>"H30.11.30"</f>
        <v>H30.11.30</v>
      </c>
    </row>
    <row r="1865" spans="1:5" x14ac:dyDescent="0.45">
      <c r="A1865" s="2" t="s">
        <v>2282</v>
      </c>
      <c r="B1865" s="2" t="s">
        <v>12221</v>
      </c>
      <c r="C1865" s="2" t="s">
        <v>23879</v>
      </c>
      <c r="D1865" s="2" t="str">
        <f>"食品販売業"</f>
        <v>食品販売業</v>
      </c>
      <c r="E1865" s="2" t="str">
        <f>"H30.11.30"</f>
        <v>H30.11.30</v>
      </c>
    </row>
    <row r="1866" spans="1:5" x14ac:dyDescent="0.45">
      <c r="A1866" s="2" t="s">
        <v>2398</v>
      </c>
      <c r="B1866" s="2" t="s">
        <v>12248</v>
      </c>
      <c r="C1866" s="2" t="s">
        <v>23901</v>
      </c>
      <c r="D1866" s="2" t="str">
        <f>"菓子製造業"</f>
        <v>菓子製造業</v>
      </c>
      <c r="E1866" s="2" t="str">
        <f>"H31.02.04"</f>
        <v>H31.02.04</v>
      </c>
    </row>
    <row r="1867" spans="1:5" x14ac:dyDescent="0.45">
      <c r="A1867" s="2" t="s">
        <v>2398</v>
      </c>
      <c r="B1867" s="2" t="s">
        <v>12248</v>
      </c>
      <c r="C1867" s="2" t="s">
        <v>23901</v>
      </c>
      <c r="D1867" s="2" t="str">
        <f>"そうざい製造業"</f>
        <v>そうざい製造業</v>
      </c>
      <c r="E1867" s="2" t="str">
        <f>"H31.02.04"</f>
        <v>H31.02.04</v>
      </c>
    </row>
    <row r="1868" spans="1:5" x14ac:dyDescent="0.45">
      <c r="A1868" s="2" t="s">
        <v>2406</v>
      </c>
      <c r="B1868" s="2" t="s">
        <v>12257</v>
      </c>
      <c r="C1868" s="2" t="s">
        <v>23911</v>
      </c>
      <c r="D1868" s="2" t="str">
        <f>"飲食店営業"</f>
        <v>飲食店営業</v>
      </c>
      <c r="E1868" s="2" t="str">
        <f t="shared" ref="E1868:E1874" si="70">"H31.02.18"</f>
        <v>H31.02.18</v>
      </c>
    </row>
    <row r="1869" spans="1:5" x14ac:dyDescent="0.45">
      <c r="A1869" s="2" t="s">
        <v>2407</v>
      </c>
      <c r="B1869" s="2" t="s">
        <v>12258</v>
      </c>
      <c r="C1869" s="2" t="s">
        <v>23912</v>
      </c>
      <c r="D1869" s="2" t="str">
        <f>"飲食店営業"</f>
        <v>飲食店営業</v>
      </c>
      <c r="E1869" s="2" t="str">
        <f t="shared" si="70"/>
        <v>H31.02.18</v>
      </c>
    </row>
    <row r="1870" spans="1:5" x14ac:dyDescent="0.45">
      <c r="A1870" s="2" t="s">
        <v>2277</v>
      </c>
      <c r="B1870" s="2" t="s">
        <v>12259</v>
      </c>
      <c r="C1870" s="2" t="s">
        <v>23913</v>
      </c>
      <c r="D1870" s="2" t="str">
        <f>"飲食店営業"</f>
        <v>飲食店営業</v>
      </c>
      <c r="E1870" s="2" t="str">
        <f t="shared" si="70"/>
        <v>H31.02.18</v>
      </c>
    </row>
    <row r="1871" spans="1:5" x14ac:dyDescent="0.45">
      <c r="A1871" s="2" t="s">
        <v>2408</v>
      </c>
      <c r="B1871" s="2" t="s">
        <v>12260</v>
      </c>
      <c r="C1871" s="2" t="s">
        <v>23914</v>
      </c>
      <c r="D1871" s="2" t="str">
        <f>"飲食店営業"</f>
        <v>飲食店営業</v>
      </c>
      <c r="E1871" s="2" t="str">
        <f t="shared" si="70"/>
        <v>H31.02.18</v>
      </c>
    </row>
    <row r="1872" spans="1:5" x14ac:dyDescent="0.45">
      <c r="A1872" s="2" t="s">
        <v>2277</v>
      </c>
      <c r="B1872" s="2" t="s">
        <v>12259</v>
      </c>
      <c r="C1872" s="2" t="s">
        <v>23913</v>
      </c>
      <c r="D1872" s="2" t="str">
        <f>"喫茶店営業"</f>
        <v>喫茶店営業</v>
      </c>
      <c r="E1872" s="2" t="str">
        <f t="shared" si="70"/>
        <v>H31.02.18</v>
      </c>
    </row>
    <row r="1873" spans="1:5" x14ac:dyDescent="0.45">
      <c r="A1873" s="2" t="s">
        <v>2408</v>
      </c>
      <c r="B1873" s="2" t="s">
        <v>12261</v>
      </c>
      <c r="C1873" s="2" t="s">
        <v>23914</v>
      </c>
      <c r="D1873" s="2" t="str">
        <f>"喫茶店営業"</f>
        <v>喫茶店営業</v>
      </c>
      <c r="E1873" s="2" t="str">
        <f t="shared" si="70"/>
        <v>H31.02.18</v>
      </c>
    </row>
    <row r="1874" spans="1:5" x14ac:dyDescent="0.45">
      <c r="A1874" s="2" t="s">
        <v>2409</v>
      </c>
      <c r="B1874" s="2" t="s">
        <v>12262</v>
      </c>
      <c r="C1874" s="2" t="s">
        <v>23915</v>
      </c>
      <c r="D1874" s="2" t="str">
        <f>"豆腐製造業"</f>
        <v>豆腐製造業</v>
      </c>
      <c r="E1874" s="2" t="str">
        <f t="shared" si="70"/>
        <v>H31.02.18</v>
      </c>
    </row>
    <row r="1875" spans="1:5" x14ac:dyDescent="0.45">
      <c r="A1875" s="2" t="s">
        <v>2409</v>
      </c>
      <c r="B1875" s="2" t="s">
        <v>12262</v>
      </c>
      <c r="C1875" s="2" t="s">
        <v>23915</v>
      </c>
      <c r="D1875" s="2" t="str">
        <f>"乳類販売業"</f>
        <v>乳類販売業</v>
      </c>
      <c r="E1875" s="2" t="str">
        <f>"H31.02.19"</f>
        <v>H31.02.19</v>
      </c>
    </row>
    <row r="1876" spans="1:5" x14ac:dyDescent="0.45">
      <c r="A1876" s="2" t="s">
        <v>2410</v>
      </c>
      <c r="B1876" s="2" t="s">
        <v>12263</v>
      </c>
      <c r="C1876" s="2" t="s">
        <v>23916</v>
      </c>
      <c r="D1876" s="2" t="str">
        <f>"みそ製造業"</f>
        <v>みそ製造業</v>
      </c>
      <c r="E1876" s="2" t="str">
        <f>"H31.02.19"</f>
        <v>H31.02.19</v>
      </c>
    </row>
    <row r="1877" spans="1:5" x14ac:dyDescent="0.45">
      <c r="A1877" s="2" t="s">
        <v>2003</v>
      </c>
      <c r="B1877" s="2" t="s">
        <v>11805</v>
      </c>
      <c r="C1877" s="2" t="s">
        <v>23917</v>
      </c>
      <c r="D1877" s="2" t="str">
        <f>"食品製造業"</f>
        <v>食品製造業</v>
      </c>
      <c r="E1877" s="2" t="str">
        <f>"H31.02.15"</f>
        <v>H31.02.15</v>
      </c>
    </row>
    <row r="1878" spans="1:5" x14ac:dyDescent="0.45">
      <c r="A1878" s="2" t="s">
        <v>2452</v>
      </c>
      <c r="B1878" s="2" t="s">
        <v>12321</v>
      </c>
      <c r="C1878" s="2" t="s">
        <v>23964</v>
      </c>
      <c r="D1878" s="2" t="str">
        <f>"そうざい製造業"</f>
        <v>そうざい製造業</v>
      </c>
      <c r="E1878" s="2" t="str">
        <f>"H31.02.28"</f>
        <v>H31.02.28</v>
      </c>
    </row>
    <row r="1879" spans="1:5" x14ac:dyDescent="0.45">
      <c r="A1879" s="2" t="s">
        <v>2464</v>
      </c>
      <c r="B1879" s="2" t="s">
        <v>12334</v>
      </c>
      <c r="C1879" s="2" t="s">
        <v>23977</v>
      </c>
      <c r="D1879" s="2" t="str">
        <f t="shared" ref="D1879:D1886" si="71">"飲食店営業"</f>
        <v>飲食店営業</v>
      </c>
      <c r="E1879" s="2" t="str">
        <f>"H31.03.22"</f>
        <v>H31.03.22</v>
      </c>
    </row>
    <row r="1880" spans="1:5" x14ac:dyDescent="0.45">
      <c r="A1880" s="2" t="s">
        <v>2467</v>
      </c>
      <c r="B1880" s="2" t="s">
        <v>12338</v>
      </c>
      <c r="C1880" s="2" t="s">
        <v>23980</v>
      </c>
      <c r="D1880" s="2" t="str">
        <f t="shared" si="71"/>
        <v>飲食店営業</v>
      </c>
      <c r="E1880" s="2" t="str">
        <f>"H31.03.29"</f>
        <v>H31.03.29</v>
      </c>
    </row>
    <row r="1881" spans="1:5" x14ac:dyDescent="0.45">
      <c r="A1881" s="2" t="s">
        <v>2408</v>
      </c>
      <c r="B1881" s="2" t="s">
        <v>12376</v>
      </c>
      <c r="C1881" s="2" t="s">
        <v>24015</v>
      </c>
      <c r="D1881" s="2" t="str">
        <f t="shared" si="71"/>
        <v>飲食店営業</v>
      </c>
      <c r="E1881" s="2" t="str">
        <f t="shared" ref="E1881:E1886" si="72">"R01.05.22"</f>
        <v>R01.05.22</v>
      </c>
    </row>
    <row r="1882" spans="1:5" x14ac:dyDescent="0.45">
      <c r="A1882" s="2" t="s">
        <v>2498</v>
      </c>
      <c r="B1882" s="2" t="s">
        <v>12377</v>
      </c>
      <c r="C1882" s="2" t="s">
        <v>24016</v>
      </c>
      <c r="D1882" s="2" t="str">
        <f t="shared" si="71"/>
        <v>飲食店営業</v>
      </c>
      <c r="E1882" s="2" t="str">
        <f t="shared" si="72"/>
        <v>R01.05.22</v>
      </c>
    </row>
    <row r="1883" spans="1:5" x14ac:dyDescent="0.45">
      <c r="A1883" s="2" t="s">
        <v>2499</v>
      </c>
      <c r="B1883" s="2" t="s">
        <v>12378</v>
      </c>
      <c r="C1883" s="2" t="s">
        <v>24017</v>
      </c>
      <c r="D1883" s="2" t="str">
        <f t="shared" si="71"/>
        <v>飲食店営業</v>
      </c>
      <c r="E1883" s="2" t="str">
        <f t="shared" si="72"/>
        <v>R01.05.22</v>
      </c>
    </row>
    <row r="1884" spans="1:5" x14ac:dyDescent="0.45">
      <c r="A1884" s="2" t="s">
        <v>2500</v>
      </c>
      <c r="B1884" s="2" t="s">
        <v>12379</v>
      </c>
      <c r="C1884" s="2" t="s">
        <v>24018</v>
      </c>
      <c r="D1884" s="2" t="str">
        <f t="shared" si="71"/>
        <v>飲食店営業</v>
      </c>
      <c r="E1884" s="2" t="str">
        <f t="shared" si="72"/>
        <v>R01.05.22</v>
      </c>
    </row>
    <row r="1885" spans="1:5" x14ac:dyDescent="0.45">
      <c r="A1885" s="2" t="s">
        <v>2501</v>
      </c>
      <c r="B1885" s="2" t="s">
        <v>12380</v>
      </c>
      <c r="C1885" s="2" t="s">
        <v>24019</v>
      </c>
      <c r="D1885" s="2" t="str">
        <f t="shared" si="71"/>
        <v>飲食店営業</v>
      </c>
      <c r="E1885" s="2" t="str">
        <f t="shared" si="72"/>
        <v>R01.05.22</v>
      </c>
    </row>
    <row r="1886" spans="1:5" x14ac:dyDescent="0.45">
      <c r="A1886" s="2" t="s">
        <v>2502</v>
      </c>
      <c r="B1886" s="2" t="s">
        <v>12383</v>
      </c>
      <c r="C1886" s="2" t="s">
        <v>24021</v>
      </c>
      <c r="D1886" s="2" t="str">
        <f t="shared" si="71"/>
        <v>飲食店営業</v>
      </c>
      <c r="E1886" s="2" t="str">
        <f t="shared" si="72"/>
        <v>R01.05.22</v>
      </c>
    </row>
    <row r="1887" spans="1:5" x14ac:dyDescent="0.45">
      <c r="A1887" s="2" t="s">
        <v>2500</v>
      </c>
      <c r="B1887" s="2" t="s">
        <v>12379</v>
      </c>
      <c r="C1887" s="2" t="s">
        <v>24018</v>
      </c>
      <c r="D1887" s="2" t="str">
        <f>"菓子製造業"</f>
        <v>菓子製造業</v>
      </c>
      <c r="E1887" s="2" t="str">
        <f>"R01.05.23"</f>
        <v>R01.05.23</v>
      </c>
    </row>
    <row r="1888" spans="1:5" x14ac:dyDescent="0.45">
      <c r="A1888" s="2" t="s">
        <v>2141</v>
      </c>
      <c r="B1888" s="2" t="s">
        <v>12393</v>
      </c>
      <c r="C1888" s="2" t="s">
        <v>24031</v>
      </c>
      <c r="D1888" s="2" t="str">
        <f>"そうざい製造業"</f>
        <v>そうざい製造業</v>
      </c>
      <c r="E1888" s="2" t="str">
        <f>"R01.05.23"</f>
        <v>R01.05.23</v>
      </c>
    </row>
    <row r="1889" spans="1:5" x14ac:dyDescent="0.45">
      <c r="A1889" s="2" t="s">
        <v>2141</v>
      </c>
      <c r="B1889" s="2" t="s">
        <v>11956</v>
      </c>
      <c r="C1889" s="2" t="s">
        <v>24060</v>
      </c>
      <c r="D1889" s="2" t="str">
        <f>"めん類製造業"</f>
        <v>めん類製造業</v>
      </c>
      <c r="E1889" s="2" t="str">
        <f>"R01.05.23"</f>
        <v>R01.05.23</v>
      </c>
    </row>
    <row r="1890" spans="1:5" x14ac:dyDescent="0.45">
      <c r="A1890" s="2" t="s">
        <v>2597</v>
      </c>
      <c r="B1890" s="2" t="s">
        <v>12499</v>
      </c>
      <c r="C1890" s="2" t="s">
        <v>24137</v>
      </c>
      <c r="D1890" s="2" t="str">
        <f>"食品販売業"</f>
        <v>食品販売業</v>
      </c>
      <c r="E1890" s="2" t="str">
        <f t="shared" ref="E1890:E1895" si="73">"R01.08.27"</f>
        <v>R01.08.27</v>
      </c>
    </row>
    <row r="1891" spans="1:5" x14ac:dyDescent="0.45">
      <c r="A1891" s="2" t="s">
        <v>2083</v>
      </c>
      <c r="B1891" s="2" t="s">
        <v>2083</v>
      </c>
      <c r="C1891" s="2" t="s">
        <v>24138</v>
      </c>
      <c r="D1891" s="2" t="str">
        <f>"豆腐製造業"</f>
        <v>豆腐製造業</v>
      </c>
      <c r="E1891" s="2" t="str">
        <f t="shared" si="73"/>
        <v>R01.08.27</v>
      </c>
    </row>
    <row r="1892" spans="1:5" x14ac:dyDescent="0.45">
      <c r="A1892" s="2" t="s">
        <v>2037</v>
      </c>
      <c r="B1892" s="2" t="s">
        <v>12501</v>
      </c>
      <c r="C1892" s="2" t="s">
        <v>24140</v>
      </c>
      <c r="D1892" s="2" t="str">
        <f>"ソース類製造業"</f>
        <v>ソース類製造業</v>
      </c>
      <c r="E1892" s="2" t="str">
        <f t="shared" si="73"/>
        <v>R01.08.27</v>
      </c>
    </row>
    <row r="1893" spans="1:5" x14ac:dyDescent="0.45">
      <c r="A1893" s="2" t="s">
        <v>2037</v>
      </c>
      <c r="B1893" s="2" t="s">
        <v>12501</v>
      </c>
      <c r="C1893" s="2" t="s">
        <v>24140</v>
      </c>
      <c r="D1893" s="2" t="str">
        <f>"缶詰又は瓶詰食品製造業"</f>
        <v>缶詰又は瓶詰食品製造業</v>
      </c>
      <c r="E1893" s="2" t="str">
        <f t="shared" si="73"/>
        <v>R01.08.27</v>
      </c>
    </row>
    <row r="1894" spans="1:5" x14ac:dyDescent="0.45">
      <c r="A1894" s="2" t="s">
        <v>2281</v>
      </c>
      <c r="B1894" s="2" t="s">
        <v>12115</v>
      </c>
      <c r="C1894" s="2" t="s">
        <v>23766</v>
      </c>
      <c r="D1894" s="2" t="str">
        <f>"乳類販売業"</f>
        <v>乳類販売業</v>
      </c>
      <c r="E1894" s="2" t="str">
        <f t="shared" si="73"/>
        <v>R01.08.27</v>
      </c>
    </row>
    <row r="1895" spans="1:5" x14ac:dyDescent="0.45">
      <c r="A1895" s="2" t="s">
        <v>2281</v>
      </c>
      <c r="B1895" s="2" t="s">
        <v>12115</v>
      </c>
      <c r="C1895" s="2" t="s">
        <v>23766</v>
      </c>
      <c r="D1895" s="2" t="str">
        <f>"食肉販売業"</f>
        <v>食肉販売業</v>
      </c>
      <c r="E1895" s="2" t="str">
        <f t="shared" si="73"/>
        <v>R01.08.27</v>
      </c>
    </row>
    <row r="1896" spans="1:5" x14ac:dyDescent="0.45">
      <c r="A1896" s="2" t="s">
        <v>2281</v>
      </c>
      <c r="B1896" s="2" t="s">
        <v>12115</v>
      </c>
      <c r="C1896" s="2" t="s">
        <v>23766</v>
      </c>
      <c r="D1896" s="2" t="str">
        <f>"魚介類販売業"</f>
        <v>魚介類販売業</v>
      </c>
      <c r="E1896" s="2" t="str">
        <f>"R01.08.29"</f>
        <v>R01.08.29</v>
      </c>
    </row>
    <row r="1897" spans="1:5" x14ac:dyDescent="0.45">
      <c r="A1897" s="2" t="s">
        <v>2213</v>
      </c>
      <c r="B1897" s="2" t="s">
        <v>12037</v>
      </c>
      <c r="C1897" s="2" t="s">
        <v>23686</v>
      </c>
      <c r="D1897" s="2" t="str">
        <f>"菓子製造業"</f>
        <v>菓子製造業</v>
      </c>
      <c r="E1897" s="2" t="str">
        <f>"R01.08.29"</f>
        <v>R01.08.29</v>
      </c>
    </row>
    <row r="1898" spans="1:5" x14ac:dyDescent="0.45">
      <c r="A1898" s="2" t="s">
        <v>2213</v>
      </c>
      <c r="B1898" s="2" t="s">
        <v>12037</v>
      </c>
      <c r="C1898" s="2" t="s">
        <v>23686</v>
      </c>
      <c r="D1898" s="2" t="str">
        <f>"そうざい製造業"</f>
        <v>そうざい製造業</v>
      </c>
      <c r="E1898" s="2" t="str">
        <f t="shared" ref="E1898:E1907" si="74">"R01.08.27"</f>
        <v>R01.08.27</v>
      </c>
    </row>
    <row r="1899" spans="1:5" x14ac:dyDescent="0.45">
      <c r="A1899" s="2" t="s">
        <v>2502</v>
      </c>
      <c r="B1899" s="2" t="s">
        <v>2502</v>
      </c>
      <c r="C1899" s="2" t="s">
        <v>24144</v>
      </c>
      <c r="D1899" s="2" t="str">
        <f>"そうざい製造業"</f>
        <v>そうざい製造業</v>
      </c>
      <c r="E1899" s="2" t="str">
        <f t="shared" si="74"/>
        <v>R01.08.27</v>
      </c>
    </row>
    <row r="1900" spans="1:5" x14ac:dyDescent="0.45">
      <c r="A1900" s="2" t="s">
        <v>2602</v>
      </c>
      <c r="B1900" s="2" t="s">
        <v>12506</v>
      </c>
      <c r="C1900" s="2" t="s">
        <v>24146</v>
      </c>
      <c r="D1900" s="2" t="str">
        <f t="shared" ref="D1900:D1908" si="75">"飲食店営業"</f>
        <v>飲食店営業</v>
      </c>
      <c r="E1900" s="2" t="str">
        <f t="shared" si="74"/>
        <v>R01.08.27</v>
      </c>
    </row>
    <row r="1901" spans="1:5" x14ac:dyDescent="0.45">
      <c r="A1901" s="2" t="s">
        <v>2605</v>
      </c>
      <c r="B1901" s="2" t="s">
        <v>12509</v>
      </c>
      <c r="C1901" s="2" t="s">
        <v>24149</v>
      </c>
      <c r="D1901" s="2" t="str">
        <f t="shared" si="75"/>
        <v>飲食店営業</v>
      </c>
      <c r="E1901" s="2" t="str">
        <f t="shared" si="74"/>
        <v>R01.08.27</v>
      </c>
    </row>
    <row r="1902" spans="1:5" x14ac:dyDescent="0.45">
      <c r="A1902" s="2" t="s">
        <v>2141</v>
      </c>
      <c r="B1902" s="2" t="s">
        <v>12510</v>
      </c>
      <c r="C1902" s="2" t="s">
        <v>24150</v>
      </c>
      <c r="D1902" s="2" t="str">
        <f t="shared" si="75"/>
        <v>飲食店営業</v>
      </c>
      <c r="E1902" s="2" t="str">
        <f t="shared" si="74"/>
        <v>R01.08.27</v>
      </c>
    </row>
    <row r="1903" spans="1:5" x14ac:dyDescent="0.45">
      <c r="A1903" s="2" t="s">
        <v>2277</v>
      </c>
      <c r="B1903" s="2" t="s">
        <v>2277</v>
      </c>
      <c r="C1903" s="2" t="s">
        <v>23913</v>
      </c>
      <c r="D1903" s="2" t="str">
        <f t="shared" si="75"/>
        <v>飲食店営業</v>
      </c>
      <c r="E1903" s="2" t="str">
        <f t="shared" si="74"/>
        <v>R01.08.27</v>
      </c>
    </row>
    <row r="1904" spans="1:5" x14ac:dyDescent="0.45">
      <c r="A1904" s="2" t="s">
        <v>2606</v>
      </c>
      <c r="B1904" s="2" t="s">
        <v>12511</v>
      </c>
      <c r="C1904" s="2" t="s">
        <v>24151</v>
      </c>
      <c r="D1904" s="2" t="str">
        <f t="shared" si="75"/>
        <v>飲食店営業</v>
      </c>
      <c r="E1904" s="2" t="str">
        <f t="shared" si="74"/>
        <v>R01.08.27</v>
      </c>
    </row>
    <row r="1905" spans="1:5" x14ac:dyDescent="0.45">
      <c r="A1905" s="2" t="s">
        <v>2607</v>
      </c>
      <c r="B1905" s="2" t="s">
        <v>12512</v>
      </c>
      <c r="C1905" s="2" t="s">
        <v>24152</v>
      </c>
      <c r="D1905" s="2" t="str">
        <f t="shared" si="75"/>
        <v>飲食店営業</v>
      </c>
      <c r="E1905" s="2" t="str">
        <f t="shared" si="74"/>
        <v>R01.08.27</v>
      </c>
    </row>
    <row r="1906" spans="1:5" x14ac:dyDescent="0.45">
      <c r="A1906" s="2" t="s">
        <v>2083</v>
      </c>
      <c r="B1906" s="2" t="s">
        <v>2083</v>
      </c>
      <c r="C1906" s="2" t="s">
        <v>24138</v>
      </c>
      <c r="D1906" s="2" t="str">
        <f t="shared" si="75"/>
        <v>飲食店営業</v>
      </c>
      <c r="E1906" s="2" t="str">
        <f t="shared" si="74"/>
        <v>R01.08.27</v>
      </c>
    </row>
    <row r="1907" spans="1:5" x14ac:dyDescent="0.45">
      <c r="A1907" s="2" t="s">
        <v>2611</v>
      </c>
      <c r="B1907" s="2" t="s">
        <v>12516</v>
      </c>
      <c r="C1907" s="2" t="s">
        <v>24156</v>
      </c>
      <c r="D1907" s="2" t="str">
        <f t="shared" si="75"/>
        <v>飲食店営業</v>
      </c>
      <c r="E1907" s="2" t="str">
        <f t="shared" si="74"/>
        <v>R01.08.27</v>
      </c>
    </row>
    <row r="1908" spans="1:5" x14ac:dyDescent="0.45">
      <c r="A1908" s="2" t="s">
        <v>2278</v>
      </c>
      <c r="B1908" s="2" t="s">
        <v>12112</v>
      </c>
      <c r="C1908" s="2" t="s">
        <v>23763</v>
      </c>
      <c r="D1908" s="2" t="str">
        <f t="shared" si="75"/>
        <v>飲食店営業</v>
      </c>
      <c r="E1908" s="2" t="str">
        <f>"H30.08.22"</f>
        <v>H30.08.22</v>
      </c>
    </row>
    <row r="1909" spans="1:5" x14ac:dyDescent="0.45">
      <c r="A1909" s="2" t="s">
        <v>2633</v>
      </c>
      <c r="B1909" s="2" t="s">
        <v>12547</v>
      </c>
      <c r="C1909" s="2" t="s">
        <v>24183</v>
      </c>
      <c r="D1909" s="2" t="str">
        <f>"乳類販売業"</f>
        <v>乳類販売業</v>
      </c>
      <c r="E1909" s="2" t="str">
        <f>"H29.11.22"</f>
        <v>H29.11.22</v>
      </c>
    </row>
    <row r="1910" spans="1:5" x14ac:dyDescent="0.45">
      <c r="A1910" s="2" t="s">
        <v>2605</v>
      </c>
      <c r="B1910" s="2" t="s">
        <v>12549</v>
      </c>
      <c r="C1910" s="2" t="s">
        <v>24185</v>
      </c>
      <c r="D1910" s="2" t="str">
        <f>"飲食店営業"</f>
        <v>飲食店営業</v>
      </c>
      <c r="E1910" s="2" t="str">
        <f>"R01.10.23"</f>
        <v>R01.10.23</v>
      </c>
    </row>
    <row r="1911" spans="1:5" x14ac:dyDescent="0.45">
      <c r="A1911" s="2" t="s">
        <v>2641</v>
      </c>
      <c r="B1911" s="2" t="s">
        <v>12555</v>
      </c>
      <c r="C1911" s="2" t="s">
        <v>24192</v>
      </c>
      <c r="D1911" s="2" t="str">
        <f>"飲食店営業"</f>
        <v>飲食店営業</v>
      </c>
      <c r="E1911" s="2" t="str">
        <f>"R01.11.19"</f>
        <v>R01.11.19</v>
      </c>
    </row>
    <row r="1912" spans="1:5" x14ac:dyDescent="0.45">
      <c r="A1912" s="2" t="s">
        <v>2633</v>
      </c>
      <c r="B1912" s="2" t="s">
        <v>12556</v>
      </c>
      <c r="C1912" s="2" t="s">
        <v>24193</v>
      </c>
      <c r="D1912" s="2" t="str">
        <f>"飲食店営業"</f>
        <v>飲食店営業</v>
      </c>
      <c r="E1912" s="2" t="str">
        <f>"R01.08.27"</f>
        <v>R01.08.27</v>
      </c>
    </row>
    <row r="1913" spans="1:5" x14ac:dyDescent="0.45">
      <c r="A1913" s="2" t="s">
        <v>2633</v>
      </c>
      <c r="B1913" s="2" t="s">
        <v>12556</v>
      </c>
      <c r="C1913" s="2" t="s">
        <v>24193</v>
      </c>
      <c r="D1913" s="2" t="str">
        <f>"飲食店営業"</f>
        <v>飲食店営業</v>
      </c>
      <c r="E1913" s="2" t="str">
        <f>"H30.10.25"</f>
        <v>H30.10.25</v>
      </c>
    </row>
    <row r="1914" spans="1:5" x14ac:dyDescent="0.45">
      <c r="A1914" s="2" t="s">
        <v>2633</v>
      </c>
      <c r="B1914" s="2" t="s">
        <v>12556</v>
      </c>
      <c r="C1914" s="2" t="s">
        <v>24193</v>
      </c>
      <c r="D1914" s="2" t="str">
        <f>"菓子製造業"</f>
        <v>菓子製造業</v>
      </c>
      <c r="E1914" s="2" t="str">
        <f>"H30.10.25"</f>
        <v>H30.10.25</v>
      </c>
    </row>
    <row r="1915" spans="1:5" x14ac:dyDescent="0.45">
      <c r="A1915" s="2" t="s">
        <v>2633</v>
      </c>
      <c r="B1915" s="2" t="s">
        <v>12556</v>
      </c>
      <c r="C1915" s="2" t="s">
        <v>24193</v>
      </c>
      <c r="D1915" s="2" t="str">
        <f>"乳類販売業"</f>
        <v>乳類販売業</v>
      </c>
      <c r="E1915" s="2" t="str">
        <f>"H30.10.25"</f>
        <v>H30.10.25</v>
      </c>
    </row>
    <row r="1916" spans="1:5" x14ac:dyDescent="0.45">
      <c r="A1916" s="2" t="s">
        <v>2633</v>
      </c>
      <c r="B1916" s="2" t="s">
        <v>12556</v>
      </c>
      <c r="C1916" s="2" t="s">
        <v>24193</v>
      </c>
      <c r="D1916" s="2" t="str">
        <f>"食肉販売業"</f>
        <v>食肉販売業</v>
      </c>
      <c r="E1916" s="2" t="str">
        <f>"H30.10.25"</f>
        <v>H30.10.25</v>
      </c>
    </row>
    <row r="1917" spans="1:5" x14ac:dyDescent="0.45">
      <c r="A1917" s="2" t="s">
        <v>2633</v>
      </c>
      <c r="B1917" s="2" t="s">
        <v>12556</v>
      </c>
      <c r="C1917" s="2" t="s">
        <v>24193</v>
      </c>
      <c r="D1917" s="2" t="str">
        <f>"飲食店営業"</f>
        <v>飲食店営業</v>
      </c>
      <c r="E1917" s="2" t="str">
        <f>"H31.03.29"</f>
        <v>H31.03.29</v>
      </c>
    </row>
    <row r="1918" spans="1:5" x14ac:dyDescent="0.45">
      <c r="A1918" s="2" t="s">
        <v>2633</v>
      </c>
      <c r="B1918" s="2" t="s">
        <v>12556</v>
      </c>
      <c r="C1918" s="2" t="s">
        <v>24193</v>
      </c>
      <c r="D1918" s="2" t="str">
        <f>"食品販売業"</f>
        <v>食品販売業</v>
      </c>
      <c r="E1918" s="2" t="str">
        <f>"H30.10.25"</f>
        <v>H30.10.25</v>
      </c>
    </row>
    <row r="1919" spans="1:5" x14ac:dyDescent="0.45">
      <c r="A1919" s="2" t="s">
        <v>2657</v>
      </c>
      <c r="B1919" s="2" t="s">
        <v>12574</v>
      </c>
      <c r="C1919" s="2" t="s">
        <v>24210</v>
      </c>
      <c r="D1919" s="2" t="str">
        <f>"飲食店営業"</f>
        <v>飲食店営業</v>
      </c>
      <c r="E1919" s="2" t="str">
        <f t="shared" ref="E1919:E1925" si="76">"R01.11.26"</f>
        <v>R01.11.26</v>
      </c>
    </row>
    <row r="1920" spans="1:5" x14ac:dyDescent="0.45">
      <c r="A1920" s="2" t="s">
        <v>2658</v>
      </c>
      <c r="B1920" s="2" t="s">
        <v>12575</v>
      </c>
      <c r="C1920" s="2" t="s">
        <v>24211</v>
      </c>
      <c r="D1920" s="2" t="str">
        <f>"飲食店営業"</f>
        <v>飲食店営業</v>
      </c>
      <c r="E1920" s="2" t="str">
        <f t="shared" si="76"/>
        <v>R01.11.26</v>
      </c>
    </row>
    <row r="1921" spans="1:5" x14ac:dyDescent="0.45">
      <c r="A1921" s="2" t="s">
        <v>2277</v>
      </c>
      <c r="B1921" s="2" t="s">
        <v>12259</v>
      </c>
      <c r="C1921" s="2" t="s">
        <v>24218</v>
      </c>
      <c r="D1921" s="2" t="str">
        <f>"アイスクリーム類製造業"</f>
        <v>アイスクリーム類製造業</v>
      </c>
      <c r="E1921" s="2" t="str">
        <f t="shared" si="76"/>
        <v>R01.11.26</v>
      </c>
    </row>
    <row r="1922" spans="1:5" x14ac:dyDescent="0.45">
      <c r="A1922" s="2" t="s">
        <v>2502</v>
      </c>
      <c r="B1922" s="2" t="s">
        <v>2502</v>
      </c>
      <c r="C1922" s="2" t="s">
        <v>24221</v>
      </c>
      <c r="D1922" s="2" t="str">
        <f>"食肉販売業"</f>
        <v>食肉販売業</v>
      </c>
      <c r="E1922" s="2" t="str">
        <f t="shared" si="76"/>
        <v>R01.11.26</v>
      </c>
    </row>
    <row r="1923" spans="1:5" x14ac:dyDescent="0.45">
      <c r="A1923" s="2" t="s">
        <v>2406</v>
      </c>
      <c r="B1923" s="2" t="s">
        <v>12587</v>
      </c>
      <c r="C1923" s="2" t="s">
        <v>23911</v>
      </c>
      <c r="D1923" s="2" t="str">
        <f>"食肉販売業"</f>
        <v>食肉販売業</v>
      </c>
      <c r="E1923" s="2" t="str">
        <f t="shared" si="76"/>
        <v>R01.11.26</v>
      </c>
    </row>
    <row r="1924" spans="1:5" x14ac:dyDescent="0.45">
      <c r="A1924" s="2" t="s">
        <v>2410</v>
      </c>
      <c r="B1924" s="2" t="s">
        <v>12263</v>
      </c>
      <c r="C1924" s="2" t="s">
        <v>23916</v>
      </c>
      <c r="D1924" s="2" t="str">
        <f>"食品製造業"</f>
        <v>食品製造業</v>
      </c>
      <c r="E1924" s="2" t="str">
        <f t="shared" si="76"/>
        <v>R01.11.26</v>
      </c>
    </row>
    <row r="1925" spans="1:5" x14ac:dyDescent="0.45">
      <c r="A1925" s="2" t="s">
        <v>2669</v>
      </c>
      <c r="B1925" s="2" t="s">
        <v>12589</v>
      </c>
      <c r="C1925" s="2" t="s">
        <v>24224</v>
      </c>
      <c r="D1925" s="2" t="str">
        <f>"食品製造業"</f>
        <v>食品製造業</v>
      </c>
      <c r="E1925" s="2" t="str">
        <f t="shared" si="76"/>
        <v>R01.11.26</v>
      </c>
    </row>
    <row r="1926" spans="1:5" x14ac:dyDescent="0.45">
      <c r="A1926" s="2" t="s">
        <v>2672</v>
      </c>
      <c r="B1926" s="2" t="s">
        <v>12596</v>
      </c>
      <c r="C1926" s="2" t="s">
        <v>24230</v>
      </c>
      <c r="D1926" s="2" t="str">
        <f>"食品販売業"</f>
        <v>食品販売業</v>
      </c>
      <c r="E1926" s="2" t="str">
        <f>"R01.11.27"</f>
        <v>R01.11.27</v>
      </c>
    </row>
    <row r="1927" spans="1:5" x14ac:dyDescent="0.45">
      <c r="A1927" s="2" t="s">
        <v>2676</v>
      </c>
      <c r="B1927" s="2" t="s">
        <v>12601</v>
      </c>
      <c r="C1927" s="2" t="s">
        <v>24235</v>
      </c>
      <c r="D1927" s="2" t="str">
        <f>"菓子製造業"</f>
        <v>菓子製造業</v>
      </c>
      <c r="E1927" s="2" t="str">
        <f>"R01.11.27"</f>
        <v>R01.11.27</v>
      </c>
    </row>
    <row r="1928" spans="1:5" x14ac:dyDescent="0.45">
      <c r="A1928" s="2" t="s">
        <v>2677</v>
      </c>
      <c r="B1928" s="2" t="s">
        <v>12602</v>
      </c>
      <c r="C1928" s="2" t="s">
        <v>24236</v>
      </c>
      <c r="D1928" s="2" t="str">
        <f>"菓子製造業"</f>
        <v>菓子製造業</v>
      </c>
      <c r="E1928" s="2" t="str">
        <f>"R01.11.27"</f>
        <v>R01.11.27</v>
      </c>
    </row>
    <row r="1929" spans="1:5" x14ac:dyDescent="0.45">
      <c r="A1929" s="2" t="s">
        <v>2277</v>
      </c>
      <c r="B1929" s="2" t="s">
        <v>12259</v>
      </c>
      <c r="C1929" s="2" t="s">
        <v>24218</v>
      </c>
      <c r="D1929" s="2" t="str">
        <f>"菓子製造業"</f>
        <v>菓子製造業</v>
      </c>
      <c r="E1929" s="2" t="str">
        <f>"R01.11.27"</f>
        <v>R01.11.27</v>
      </c>
    </row>
    <row r="1930" spans="1:5" x14ac:dyDescent="0.45">
      <c r="A1930" s="2" t="s">
        <v>2184</v>
      </c>
      <c r="B1930" s="2" t="s">
        <v>12612</v>
      </c>
      <c r="C1930" s="2" t="s">
        <v>23654</v>
      </c>
      <c r="D1930" s="2" t="str">
        <f>"飲食店営業"</f>
        <v>飲食店営業</v>
      </c>
      <c r="E1930" s="2" t="str">
        <f>"R01.05.22"</f>
        <v>R01.05.22</v>
      </c>
    </row>
    <row r="1931" spans="1:5" x14ac:dyDescent="0.45">
      <c r="A1931" s="2" t="s">
        <v>2687</v>
      </c>
      <c r="B1931" s="2" t="s">
        <v>12616</v>
      </c>
      <c r="C1931" s="2" t="s">
        <v>24252</v>
      </c>
      <c r="D1931" s="2" t="str">
        <f>"飲食店営業"</f>
        <v>飲食店営業</v>
      </c>
      <c r="E1931" s="2" t="str">
        <f>"R01.11.29"</f>
        <v>R01.11.29</v>
      </c>
    </row>
    <row r="1932" spans="1:5" x14ac:dyDescent="0.45">
      <c r="A1932" s="2" t="s">
        <v>2184</v>
      </c>
      <c r="B1932" s="2" t="s">
        <v>12612</v>
      </c>
      <c r="C1932" s="2" t="s">
        <v>24253</v>
      </c>
      <c r="D1932" s="2" t="str">
        <f>"そうざい製造業"</f>
        <v>そうざい製造業</v>
      </c>
      <c r="E1932" s="2" t="str">
        <f>"R01.11.29"</f>
        <v>R01.11.29</v>
      </c>
    </row>
    <row r="1933" spans="1:5" x14ac:dyDescent="0.45">
      <c r="A1933" s="2" t="s">
        <v>2706</v>
      </c>
      <c r="B1933" s="2" t="s">
        <v>12643</v>
      </c>
      <c r="C1933" s="2" t="s">
        <v>24274</v>
      </c>
      <c r="D1933" s="2" t="str">
        <f>"飲食店営業"</f>
        <v>飲食店営業</v>
      </c>
      <c r="E1933" s="2" t="str">
        <f>"R02.02.14"</f>
        <v>R02.02.14</v>
      </c>
    </row>
    <row r="1934" spans="1:5" x14ac:dyDescent="0.45">
      <c r="A1934" s="2" t="s">
        <v>2407</v>
      </c>
      <c r="B1934" s="2" t="s">
        <v>12668</v>
      </c>
      <c r="C1934" s="2" t="s">
        <v>24303</v>
      </c>
      <c r="D1934" s="2" t="str">
        <f>"食品販売業"</f>
        <v>食品販売業</v>
      </c>
      <c r="E1934" s="2" t="str">
        <f t="shared" ref="E1934:E1944" si="77">"R02.02.27"</f>
        <v>R02.02.27</v>
      </c>
    </row>
    <row r="1935" spans="1:5" x14ac:dyDescent="0.45">
      <c r="A1935" s="2" t="s">
        <v>2277</v>
      </c>
      <c r="B1935" s="2" t="s">
        <v>12259</v>
      </c>
      <c r="C1935" s="2" t="s">
        <v>23913</v>
      </c>
      <c r="D1935" s="2" t="str">
        <f>"食品販売業"</f>
        <v>食品販売業</v>
      </c>
      <c r="E1935" s="2" t="str">
        <f t="shared" si="77"/>
        <v>R02.02.27</v>
      </c>
    </row>
    <row r="1936" spans="1:5" x14ac:dyDescent="0.45">
      <c r="A1936" s="2" t="s">
        <v>2726</v>
      </c>
      <c r="B1936" s="2" t="s">
        <v>12669</v>
      </c>
      <c r="C1936" s="2" t="s">
        <v>24304</v>
      </c>
      <c r="D1936" s="2" t="str">
        <f>"食品販売業"</f>
        <v>食品販売業</v>
      </c>
      <c r="E1936" s="2" t="str">
        <f t="shared" si="77"/>
        <v>R02.02.27</v>
      </c>
    </row>
    <row r="1937" spans="1:5" x14ac:dyDescent="0.45">
      <c r="A1937" s="2" t="s">
        <v>2087</v>
      </c>
      <c r="B1937" s="2" t="s">
        <v>12670</v>
      </c>
      <c r="C1937" s="2" t="s">
        <v>23549</v>
      </c>
      <c r="D1937" s="2" t="str">
        <f>"食品販売業"</f>
        <v>食品販売業</v>
      </c>
      <c r="E1937" s="2" t="str">
        <f t="shared" si="77"/>
        <v>R02.02.27</v>
      </c>
    </row>
    <row r="1938" spans="1:5" x14ac:dyDescent="0.45">
      <c r="A1938" s="2" t="s">
        <v>2731</v>
      </c>
      <c r="B1938" s="2" t="s">
        <v>11842</v>
      </c>
      <c r="C1938" s="2" t="s">
        <v>24309</v>
      </c>
      <c r="D1938" s="2" t="str">
        <f>"菓子製造業"</f>
        <v>菓子製造業</v>
      </c>
      <c r="E1938" s="2" t="str">
        <f t="shared" si="77"/>
        <v>R02.02.27</v>
      </c>
    </row>
    <row r="1939" spans="1:5" x14ac:dyDescent="0.45">
      <c r="A1939" s="2" t="s">
        <v>2738</v>
      </c>
      <c r="B1939" s="2" t="s">
        <v>12681</v>
      </c>
      <c r="C1939" s="2" t="s">
        <v>24315</v>
      </c>
      <c r="D1939" s="2" t="str">
        <f t="shared" ref="D1939:D1947" si="78">"飲食店営業"</f>
        <v>飲食店営業</v>
      </c>
      <c r="E1939" s="2" t="str">
        <f t="shared" si="77"/>
        <v>R02.02.27</v>
      </c>
    </row>
    <row r="1940" spans="1:5" x14ac:dyDescent="0.45">
      <c r="A1940" s="2" t="s">
        <v>2739</v>
      </c>
      <c r="B1940" s="2" t="s">
        <v>12682</v>
      </c>
      <c r="C1940" s="2" t="s">
        <v>24316</v>
      </c>
      <c r="D1940" s="2" t="str">
        <f t="shared" si="78"/>
        <v>飲食店営業</v>
      </c>
      <c r="E1940" s="2" t="str">
        <f t="shared" si="77"/>
        <v>R02.02.27</v>
      </c>
    </row>
    <row r="1941" spans="1:5" x14ac:dyDescent="0.45">
      <c r="A1941" s="2" t="s">
        <v>2740</v>
      </c>
      <c r="B1941" s="2" t="s">
        <v>12683</v>
      </c>
      <c r="C1941" s="2" t="s">
        <v>24317</v>
      </c>
      <c r="D1941" s="2" t="str">
        <f t="shared" si="78"/>
        <v>飲食店営業</v>
      </c>
      <c r="E1941" s="2" t="str">
        <f t="shared" si="77"/>
        <v>R02.02.27</v>
      </c>
    </row>
    <row r="1942" spans="1:5" x14ac:dyDescent="0.45">
      <c r="A1942" s="2" t="s">
        <v>2741</v>
      </c>
      <c r="B1942" s="2" t="s">
        <v>2741</v>
      </c>
      <c r="C1942" s="2" t="s">
        <v>24318</v>
      </c>
      <c r="D1942" s="2" t="str">
        <f t="shared" si="78"/>
        <v>飲食店営業</v>
      </c>
      <c r="E1942" s="2" t="str">
        <f t="shared" si="77"/>
        <v>R02.02.27</v>
      </c>
    </row>
    <row r="1943" spans="1:5" x14ac:dyDescent="0.45">
      <c r="A1943" s="2" t="s">
        <v>2087</v>
      </c>
      <c r="B1943" s="2" t="s">
        <v>12685</v>
      </c>
      <c r="C1943" s="2" t="s">
        <v>24320</v>
      </c>
      <c r="D1943" s="2" t="str">
        <f t="shared" si="78"/>
        <v>飲食店営業</v>
      </c>
      <c r="E1943" s="2" t="str">
        <f t="shared" si="77"/>
        <v>R02.02.27</v>
      </c>
    </row>
    <row r="1944" spans="1:5" x14ac:dyDescent="0.45">
      <c r="A1944" s="2" t="s">
        <v>2087</v>
      </c>
      <c r="B1944" s="2" t="s">
        <v>12670</v>
      </c>
      <c r="C1944" s="2" t="s">
        <v>23549</v>
      </c>
      <c r="D1944" s="2" t="str">
        <f t="shared" si="78"/>
        <v>飲食店営業</v>
      </c>
      <c r="E1944" s="2" t="str">
        <f t="shared" si="77"/>
        <v>R02.02.27</v>
      </c>
    </row>
    <row r="1945" spans="1:5" x14ac:dyDescent="0.45">
      <c r="A1945" s="2" t="s">
        <v>2745</v>
      </c>
      <c r="B1945" s="2" t="s">
        <v>12692</v>
      </c>
      <c r="C1945" s="2" t="s">
        <v>24325</v>
      </c>
      <c r="D1945" s="2" t="str">
        <f t="shared" si="78"/>
        <v>飲食店営業</v>
      </c>
      <c r="E1945" s="2" t="str">
        <f>"R02.02.28"</f>
        <v>R02.02.28</v>
      </c>
    </row>
    <row r="1946" spans="1:5" x14ac:dyDescent="0.45">
      <c r="A1946" s="2" t="s">
        <v>2754</v>
      </c>
      <c r="B1946" s="2" t="s">
        <v>12703</v>
      </c>
      <c r="C1946" s="2" t="s">
        <v>24334</v>
      </c>
      <c r="D1946" s="2" t="str">
        <f t="shared" si="78"/>
        <v>飲食店営業</v>
      </c>
      <c r="E1946" s="2" t="str">
        <f>"H30.08.22"</f>
        <v>H30.08.22</v>
      </c>
    </row>
    <row r="1947" spans="1:5" x14ac:dyDescent="0.45">
      <c r="A1947" s="2" t="s">
        <v>1938</v>
      </c>
      <c r="B1947" s="2" t="s">
        <v>12716</v>
      </c>
      <c r="C1947" s="2" t="s">
        <v>23377</v>
      </c>
      <c r="D1947" s="2" t="str">
        <f t="shared" si="78"/>
        <v>飲食店営業</v>
      </c>
      <c r="E1947" s="2" t="str">
        <f>"H29.02.17"</f>
        <v>H29.02.17</v>
      </c>
    </row>
    <row r="1948" spans="1:5" x14ac:dyDescent="0.45">
      <c r="A1948" s="2" t="s">
        <v>2800</v>
      </c>
      <c r="B1948" s="2" t="s">
        <v>12765</v>
      </c>
      <c r="C1948" s="2" t="s">
        <v>24388</v>
      </c>
      <c r="D1948" s="2" t="str">
        <f>"菓子製造業"</f>
        <v>菓子製造業</v>
      </c>
      <c r="E1948" s="2" t="str">
        <f>"R02.05.14"</f>
        <v>R02.05.14</v>
      </c>
    </row>
    <row r="1949" spans="1:5" x14ac:dyDescent="0.45">
      <c r="A1949" s="2" t="s">
        <v>2846</v>
      </c>
      <c r="B1949" s="2" t="s">
        <v>12826</v>
      </c>
      <c r="C1949" s="2" t="s">
        <v>24440</v>
      </c>
      <c r="D1949" s="2" t="str">
        <f>"飲食店営業"</f>
        <v>飲食店営業</v>
      </c>
      <c r="E1949" s="2" t="str">
        <f>"R02.06.03"</f>
        <v>R02.06.03</v>
      </c>
    </row>
    <row r="1950" spans="1:5" x14ac:dyDescent="0.45">
      <c r="A1950" s="2" t="s">
        <v>2738</v>
      </c>
      <c r="B1950" s="2" t="s">
        <v>12681</v>
      </c>
      <c r="C1950" s="2" t="s">
        <v>24315</v>
      </c>
      <c r="D1950" s="2" t="str">
        <f>"食品販売業"</f>
        <v>食品販売業</v>
      </c>
      <c r="E1950" s="2" t="str">
        <f t="shared" ref="E1950:E1962" si="79">"R02.05.29"</f>
        <v>R02.05.29</v>
      </c>
    </row>
    <row r="1951" spans="1:5" x14ac:dyDescent="0.45">
      <c r="A1951" s="2" t="s">
        <v>2672</v>
      </c>
      <c r="B1951" s="2" t="s">
        <v>12596</v>
      </c>
      <c r="C1951" s="2" t="s">
        <v>24441</v>
      </c>
      <c r="D1951" s="2" t="str">
        <f>"食品製造業"</f>
        <v>食品製造業</v>
      </c>
      <c r="E1951" s="2" t="str">
        <f t="shared" si="79"/>
        <v>R02.05.29</v>
      </c>
    </row>
    <row r="1952" spans="1:5" x14ac:dyDescent="0.45">
      <c r="A1952" s="2" t="s">
        <v>2408</v>
      </c>
      <c r="B1952" s="2" t="s">
        <v>12376</v>
      </c>
      <c r="C1952" s="2" t="s">
        <v>24442</v>
      </c>
      <c r="D1952" s="2" t="str">
        <f>"食品販売業"</f>
        <v>食品販売業</v>
      </c>
      <c r="E1952" s="2" t="str">
        <f t="shared" si="79"/>
        <v>R02.05.29</v>
      </c>
    </row>
    <row r="1953" spans="1:5" x14ac:dyDescent="0.45">
      <c r="A1953" s="2" t="s">
        <v>2847</v>
      </c>
      <c r="B1953" s="2" t="s">
        <v>12828</v>
      </c>
      <c r="C1953" s="2" t="s">
        <v>24443</v>
      </c>
      <c r="D1953" s="2" t="str">
        <f>"食品販売業"</f>
        <v>食品販売業</v>
      </c>
      <c r="E1953" s="2" t="str">
        <f t="shared" si="79"/>
        <v>R02.05.29</v>
      </c>
    </row>
    <row r="1954" spans="1:5" x14ac:dyDescent="0.45">
      <c r="A1954" s="2" t="s">
        <v>2848</v>
      </c>
      <c r="B1954" s="2" t="s">
        <v>12829</v>
      </c>
      <c r="C1954" s="2" t="s">
        <v>24444</v>
      </c>
      <c r="D1954" s="2" t="str">
        <f>"食品販売業"</f>
        <v>食品販売業</v>
      </c>
      <c r="E1954" s="2" t="str">
        <f t="shared" si="79"/>
        <v>R02.05.29</v>
      </c>
    </row>
    <row r="1955" spans="1:5" x14ac:dyDescent="0.45">
      <c r="A1955" s="2" t="s">
        <v>2184</v>
      </c>
      <c r="B1955" s="2" t="s">
        <v>12830</v>
      </c>
      <c r="C1955" s="2" t="s">
        <v>23654</v>
      </c>
      <c r="D1955" s="2" t="str">
        <f>"食品販売業"</f>
        <v>食品販売業</v>
      </c>
      <c r="E1955" s="2" t="str">
        <f t="shared" si="79"/>
        <v>R02.05.29</v>
      </c>
    </row>
    <row r="1956" spans="1:5" x14ac:dyDescent="0.45">
      <c r="A1956" s="2" t="s">
        <v>2849</v>
      </c>
      <c r="B1956" s="2" t="s">
        <v>12831</v>
      </c>
      <c r="C1956" s="2" t="s">
        <v>24445</v>
      </c>
      <c r="D1956" s="2" t="str">
        <f>"食品販売業"</f>
        <v>食品販売業</v>
      </c>
      <c r="E1956" s="2" t="str">
        <f t="shared" si="79"/>
        <v>R02.05.29</v>
      </c>
    </row>
    <row r="1957" spans="1:5" x14ac:dyDescent="0.45">
      <c r="A1957" s="2" t="s">
        <v>2030</v>
      </c>
      <c r="B1957" s="2" t="s">
        <v>11836</v>
      </c>
      <c r="C1957" s="2" t="s">
        <v>23486</v>
      </c>
      <c r="D1957" s="2" t="str">
        <f>"喫茶店営業"</f>
        <v>喫茶店営業</v>
      </c>
      <c r="E1957" s="2" t="str">
        <f t="shared" si="79"/>
        <v>R02.05.29</v>
      </c>
    </row>
    <row r="1958" spans="1:5" x14ac:dyDescent="0.45">
      <c r="A1958" s="2" t="s">
        <v>2850</v>
      </c>
      <c r="B1958" s="2" t="s">
        <v>12832</v>
      </c>
      <c r="C1958" s="2" t="s">
        <v>24446</v>
      </c>
      <c r="D1958" s="2" t="str">
        <f>"食肉販売業"</f>
        <v>食肉販売業</v>
      </c>
      <c r="E1958" s="2" t="str">
        <f t="shared" si="79"/>
        <v>R02.05.29</v>
      </c>
    </row>
    <row r="1959" spans="1:5" x14ac:dyDescent="0.45">
      <c r="A1959" s="2" t="s">
        <v>2060</v>
      </c>
      <c r="B1959" s="2" t="s">
        <v>12833</v>
      </c>
      <c r="C1959" s="2" t="s">
        <v>24447</v>
      </c>
      <c r="D1959" s="2" t="str">
        <f>"飲食店営業"</f>
        <v>飲食店営業</v>
      </c>
      <c r="E1959" s="2" t="str">
        <f t="shared" si="79"/>
        <v>R02.05.29</v>
      </c>
    </row>
    <row r="1960" spans="1:5" x14ac:dyDescent="0.45">
      <c r="A1960" s="2" t="s">
        <v>2851</v>
      </c>
      <c r="B1960" s="2" t="s">
        <v>12834</v>
      </c>
      <c r="C1960" s="2" t="s">
        <v>24448</v>
      </c>
      <c r="D1960" s="2" t="str">
        <f>"飲食店営業"</f>
        <v>飲食店営業</v>
      </c>
      <c r="E1960" s="2" t="str">
        <f t="shared" si="79"/>
        <v>R02.05.29</v>
      </c>
    </row>
    <row r="1961" spans="1:5" x14ac:dyDescent="0.45">
      <c r="A1961" s="2" t="s">
        <v>2852</v>
      </c>
      <c r="B1961" s="2" t="s">
        <v>12835</v>
      </c>
      <c r="C1961" s="2" t="s">
        <v>24449</v>
      </c>
      <c r="D1961" s="2" t="str">
        <f>"飲食店営業"</f>
        <v>飲食店営業</v>
      </c>
      <c r="E1961" s="2" t="str">
        <f t="shared" si="79"/>
        <v>R02.05.29</v>
      </c>
    </row>
    <row r="1962" spans="1:5" x14ac:dyDescent="0.45">
      <c r="A1962" s="2" t="s">
        <v>2853</v>
      </c>
      <c r="B1962" s="2" t="s">
        <v>12836</v>
      </c>
      <c r="C1962" s="2" t="s">
        <v>24450</v>
      </c>
      <c r="D1962" s="2" t="str">
        <f>"食品販売業"</f>
        <v>食品販売業</v>
      </c>
      <c r="E1962" s="2" t="str">
        <f t="shared" si="79"/>
        <v>R02.05.29</v>
      </c>
    </row>
    <row r="1963" spans="1:5" x14ac:dyDescent="0.45">
      <c r="A1963" s="2" t="s">
        <v>2853</v>
      </c>
      <c r="B1963" s="2" t="s">
        <v>12836</v>
      </c>
      <c r="C1963" s="2" t="s">
        <v>24450</v>
      </c>
      <c r="D1963" s="2" t="str">
        <f>"菓子製造業"</f>
        <v>菓子製造業</v>
      </c>
      <c r="E1963" s="2" t="str">
        <f>"H30.05.25"</f>
        <v>H30.05.25</v>
      </c>
    </row>
    <row r="1964" spans="1:5" x14ac:dyDescent="0.45">
      <c r="A1964" s="2" t="s">
        <v>2853</v>
      </c>
      <c r="B1964" s="2" t="s">
        <v>12836</v>
      </c>
      <c r="C1964" s="2" t="s">
        <v>24450</v>
      </c>
      <c r="D1964" s="2" t="str">
        <f>"乳類販売業"</f>
        <v>乳類販売業</v>
      </c>
      <c r="E1964" s="2" t="str">
        <f>"H30.05.25"</f>
        <v>H30.05.25</v>
      </c>
    </row>
    <row r="1965" spans="1:5" x14ac:dyDescent="0.45">
      <c r="A1965" s="2" t="s">
        <v>2853</v>
      </c>
      <c r="B1965" s="2" t="s">
        <v>12836</v>
      </c>
      <c r="C1965" s="2" t="s">
        <v>24453</v>
      </c>
      <c r="D1965" s="2" t="str">
        <f>"飲食店営業"</f>
        <v>飲食店営業</v>
      </c>
      <c r="E1965" s="2" t="str">
        <f>"H30.05.25"</f>
        <v>H30.05.25</v>
      </c>
    </row>
    <row r="1966" spans="1:5" x14ac:dyDescent="0.45">
      <c r="A1966" s="2" t="s">
        <v>2633</v>
      </c>
      <c r="B1966" s="2" t="s">
        <v>12556</v>
      </c>
      <c r="C1966" s="2" t="s">
        <v>24193</v>
      </c>
      <c r="D1966" s="2" t="str">
        <f>"飲食店営業"</f>
        <v>飲食店営業</v>
      </c>
      <c r="E1966" s="2" t="str">
        <f>"R02.06.09"</f>
        <v>R02.06.09</v>
      </c>
    </row>
    <row r="1967" spans="1:5" x14ac:dyDescent="0.45">
      <c r="A1967" s="2" t="s">
        <v>2633</v>
      </c>
      <c r="B1967" s="2" t="s">
        <v>12556</v>
      </c>
      <c r="C1967" s="2" t="s">
        <v>24193</v>
      </c>
      <c r="D1967" s="2" t="str">
        <f>"飲食店営業"</f>
        <v>飲食店営業</v>
      </c>
      <c r="E1967" s="2" t="str">
        <f>"R02.06.09"</f>
        <v>R02.06.09</v>
      </c>
    </row>
    <row r="1968" spans="1:5" x14ac:dyDescent="0.45">
      <c r="A1968" s="2" t="s">
        <v>2633</v>
      </c>
      <c r="B1968" s="2" t="s">
        <v>12556</v>
      </c>
      <c r="C1968" s="2" t="s">
        <v>24470</v>
      </c>
      <c r="D1968" s="2" t="str">
        <f>"食品販売業"</f>
        <v>食品販売業</v>
      </c>
      <c r="E1968" s="2" t="str">
        <f>"R02.06.09"</f>
        <v>R02.06.09</v>
      </c>
    </row>
    <row r="1969" spans="1:5" x14ac:dyDescent="0.45">
      <c r="A1969" s="2" t="s">
        <v>2605</v>
      </c>
      <c r="B1969" s="2" t="s">
        <v>12862</v>
      </c>
      <c r="C1969" s="2" t="s">
        <v>24472</v>
      </c>
      <c r="D1969" s="2" t="str">
        <f>"食品販売業"</f>
        <v>食品販売業</v>
      </c>
      <c r="E1969" s="2" t="str">
        <f>"R02.06.18"</f>
        <v>R02.06.18</v>
      </c>
    </row>
    <row r="1970" spans="1:5" x14ac:dyDescent="0.45">
      <c r="A1970" s="2" t="s">
        <v>2633</v>
      </c>
      <c r="B1970" s="2" t="s">
        <v>12556</v>
      </c>
      <c r="C1970" s="2" t="s">
        <v>24193</v>
      </c>
      <c r="D1970" s="2" t="str">
        <f>"菓子製造業"</f>
        <v>菓子製造業</v>
      </c>
      <c r="E1970" s="2" t="str">
        <f>"H30.11.30"</f>
        <v>H30.11.30</v>
      </c>
    </row>
    <row r="1971" spans="1:5" x14ac:dyDescent="0.45">
      <c r="A1971" s="2" t="s">
        <v>2633</v>
      </c>
      <c r="B1971" s="2" t="s">
        <v>12547</v>
      </c>
      <c r="C1971" s="2" t="s">
        <v>24183</v>
      </c>
      <c r="D1971" s="2" t="str">
        <f>"飲食店営業"</f>
        <v>飲食店営業</v>
      </c>
      <c r="E1971" s="2" t="str">
        <f>"R01.05.22"</f>
        <v>R01.05.22</v>
      </c>
    </row>
    <row r="1972" spans="1:5" x14ac:dyDescent="0.45">
      <c r="A1972" s="2" t="s">
        <v>2633</v>
      </c>
      <c r="B1972" s="2" t="s">
        <v>12547</v>
      </c>
      <c r="C1972" s="2" t="s">
        <v>24473</v>
      </c>
      <c r="D1972" s="2" t="str">
        <f>"飲食店営業"</f>
        <v>飲食店営業</v>
      </c>
      <c r="E1972" s="2" t="str">
        <f>"H30.09.28"</f>
        <v>H30.09.28</v>
      </c>
    </row>
    <row r="1973" spans="1:5" x14ac:dyDescent="0.45">
      <c r="A1973" s="2" t="s">
        <v>2277</v>
      </c>
      <c r="B1973" s="2" t="s">
        <v>12868</v>
      </c>
      <c r="C1973" s="2" t="s">
        <v>23913</v>
      </c>
      <c r="D1973" s="2" t="str">
        <f>"飲食店営業"</f>
        <v>飲食店営業</v>
      </c>
      <c r="E1973" s="2" t="str">
        <f>"R02.07.01"</f>
        <v>R02.07.01</v>
      </c>
    </row>
    <row r="1974" spans="1:5" x14ac:dyDescent="0.45">
      <c r="A1974" s="2" t="s">
        <v>2277</v>
      </c>
      <c r="B1974" s="2" t="s">
        <v>12868</v>
      </c>
      <c r="C1974" s="2" t="s">
        <v>23913</v>
      </c>
      <c r="D1974" s="2" t="str">
        <f>"そうざい製造業"</f>
        <v>そうざい製造業</v>
      </c>
      <c r="E1974" s="2" t="str">
        <f>"R02.07.01"</f>
        <v>R02.07.01</v>
      </c>
    </row>
    <row r="1975" spans="1:5" x14ac:dyDescent="0.45">
      <c r="A1975" s="2" t="s">
        <v>2633</v>
      </c>
      <c r="B1975" s="2" t="s">
        <v>12547</v>
      </c>
      <c r="C1975" s="2" t="s">
        <v>24183</v>
      </c>
      <c r="D1975" s="2" t="str">
        <f>"飲食店営業"</f>
        <v>飲食店営業</v>
      </c>
      <c r="E1975" s="2" t="str">
        <f>"R02.07.01"</f>
        <v>R02.07.01</v>
      </c>
    </row>
    <row r="1976" spans="1:5" x14ac:dyDescent="0.45">
      <c r="A1976" s="2" t="s">
        <v>2886</v>
      </c>
      <c r="B1976" s="2" t="s">
        <v>12880</v>
      </c>
      <c r="C1976" s="2" t="s">
        <v>23419</v>
      </c>
      <c r="D1976" s="2" t="str">
        <f>"食品製造業"</f>
        <v>食品製造業</v>
      </c>
      <c r="E1976" s="2" t="str">
        <f>"R02.07.20"</f>
        <v>R02.07.20</v>
      </c>
    </row>
    <row r="1977" spans="1:5" x14ac:dyDescent="0.45">
      <c r="A1977" s="2" t="s">
        <v>2893</v>
      </c>
      <c r="B1977" s="2" t="s">
        <v>12893</v>
      </c>
      <c r="C1977" s="2" t="s">
        <v>24499</v>
      </c>
      <c r="D1977" s="2" t="str">
        <f>"飲食店営業"</f>
        <v>飲食店営業</v>
      </c>
      <c r="E1977" s="2" t="str">
        <f>"R02.08.07"</f>
        <v>R02.08.07</v>
      </c>
    </row>
    <row r="1978" spans="1:5" x14ac:dyDescent="0.45">
      <c r="A1978" s="2" t="s">
        <v>2894</v>
      </c>
      <c r="B1978" s="2" t="s">
        <v>12894</v>
      </c>
      <c r="C1978" s="2" t="s">
        <v>24500</v>
      </c>
      <c r="D1978" s="2" t="str">
        <f>"飲食店営業"</f>
        <v>飲食店営業</v>
      </c>
      <c r="E1978" s="2" t="str">
        <f>"R02.08.11"</f>
        <v>R02.08.11</v>
      </c>
    </row>
    <row r="1979" spans="1:5" x14ac:dyDescent="0.45">
      <c r="A1979" s="2" t="s">
        <v>2897</v>
      </c>
      <c r="B1979" s="2" t="s">
        <v>12898</v>
      </c>
      <c r="C1979" s="2" t="s">
        <v>24503</v>
      </c>
      <c r="D1979" s="2" t="str">
        <f>"飲食店営業"</f>
        <v>飲食店営業</v>
      </c>
      <c r="E1979" s="2" t="str">
        <f>"R02.08.11"</f>
        <v>R02.08.11</v>
      </c>
    </row>
    <row r="1980" spans="1:5" x14ac:dyDescent="0.45">
      <c r="A1980" s="2" t="s">
        <v>2902</v>
      </c>
      <c r="B1980" s="2" t="s">
        <v>12905</v>
      </c>
      <c r="C1980" s="2" t="s">
        <v>24510</v>
      </c>
      <c r="D1980" s="2" t="str">
        <f>"食品販売業"</f>
        <v>食品販売業</v>
      </c>
      <c r="E1980" s="2" t="str">
        <f>"R02.08.11"</f>
        <v>R02.08.11</v>
      </c>
    </row>
    <row r="1981" spans="1:5" x14ac:dyDescent="0.45">
      <c r="A1981" s="2" t="s">
        <v>2285</v>
      </c>
      <c r="B1981" s="2" t="s">
        <v>12119</v>
      </c>
      <c r="C1981" s="2" t="s">
        <v>23770</v>
      </c>
      <c r="D1981" s="2" t="str">
        <f>"食品販売業"</f>
        <v>食品販売業</v>
      </c>
      <c r="E1981" s="2" t="str">
        <f>"R02.08.17"</f>
        <v>R02.08.17</v>
      </c>
    </row>
    <row r="1982" spans="1:5" x14ac:dyDescent="0.45">
      <c r="A1982" s="2" t="s">
        <v>2597</v>
      </c>
      <c r="B1982" s="2" t="s">
        <v>12499</v>
      </c>
      <c r="C1982" s="2" t="s">
        <v>24137</v>
      </c>
      <c r="D1982" s="2" t="str">
        <f>"喫茶店営業"</f>
        <v>喫茶店営業</v>
      </c>
      <c r="E1982" s="2" t="str">
        <f>"R02.08.20"</f>
        <v>R02.08.20</v>
      </c>
    </row>
    <row r="1983" spans="1:5" x14ac:dyDescent="0.45">
      <c r="A1983" s="2" t="s">
        <v>2597</v>
      </c>
      <c r="B1983" s="2" t="s">
        <v>12499</v>
      </c>
      <c r="C1983" s="2" t="s">
        <v>24137</v>
      </c>
      <c r="D1983" s="2" t="str">
        <f>"乳類販売業"</f>
        <v>乳類販売業</v>
      </c>
      <c r="E1983" s="2" t="str">
        <f>"R02.08.20"</f>
        <v>R02.08.20</v>
      </c>
    </row>
    <row r="1984" spans="1:5" x14ac:dyDescent="0.45">
      <c r="A1984" s="2" t="s">
        <v>2922</v>
      </c>
      <c r="B1984" s="2" t="s">
        <v>12931</v>
      </c>
      <c r="C1984" s="2" t="s">
        <v>24537</v>
      </c>
      <c r="D1984" s="2" t="str">
        <f>"乳類販売業"</f>
        <v>乳類販売業</v>
      </c>
      <c r="E1984" s="2" t="str">
        <f>"R02.08.20"</f>
        <v>R02.08.20</v>
      </c>
    </row>
    <row r="1985" spans="1:5" x14ac:dyDescent="0.45">
      <c r="A1985" s="2" t="s">
        <v>2923</v>
      </c>
      <c r="B1985" s="2" t="s">
        <v>12932</v>
      </c>
      <c r="C1985" s="2" t="s">
        <v>24538</v>
      </c>
      <c r="D1985" s="2" t="str">
        <f>"菓子製造業"</f>
        <v>菓子製造業</v>
      </c>
      <c r="E1985" s="2" t="str">
        <f>"R02.08.20"</f>
        <v>R02.08.20</v>
      </c>
    </row>
    <row r="1986" spans="1:5" x14ac:dyDescent="0.45">
      <c r="A1986" s="2" t="s">
        <v>2088</v>
      </c>
      <c r="B1986" s="2" t="s">
        <v>11899</v>
      </c>
      <c r="C1986" s="2" t="s">
        <v>24539</v>
      </c>
      <c r="D1986" s="2" t="str">
        <f>"菓子製造業"</f>
        <v>菓子製造業</v>
      </c>
      <c r="E1986" s="2" t="str">
        <f>"R02.08.31"</f>
        <v>R02.08.31</v>
      </c>
    </row>
    <row r="1987" spans="1:5" x14ac:dyDescent="0.45">
      <c r="A1987" s="2" t="s">
        <v>2924</v>
      </c>
      <c r="B1987" s="2" t="s">
        <v>12933</v>
      </c>
      <c r="C1987" s="2" t="s">
        <v>24540</v>
      </c>
      <c r="D1987" s="2" t="str">
        <f>"飲食店営業"</f>
        <v>飲食店営業</v>
      </c>
      <c r="E1987" s="2" t="str">
        <f>"R02.08.20"</f>
        <v>R02.08.20</v>
      </c>
    </row>
    <row r="1988" spans="1:5" x14ac:dyDescent="0.45">
      <c r="A1988" s="2" t="s">
        <v>2141</v>
      </c>
      <c r="B1988" s="2" t="s">
        <v>12393</v>
      </c>
      <c r="C1988" s="2" t="s">
        <v>24031</v>
      </c>
      <c r="D1988" s="2" t="str">
        <f>"飲食店営業"</f>
        <v>飲食店営業</v>
      </c>
      <c r="E1988" s="2" t="str">
        <f>"R02.08.20"</f>
        <v>R02.08.20</v>
      </c>
    </row>
    <row r="1989" spans="1:5" x14ac:dyDescent="0.45">
      <c r="A1989" s="2" t="s">
        <v>2923</v>
      </c>
      <c r="B1989" s="2" t="s">
        <v>12932</v>
      </c>
      <c r="C1989" s="2" t="s">
        <v>24538</v>
      </c>
      <c r="D1989" s="2" t="str">
        <f>"飲食店営業"</f>
        <v>飲食店営業</v>
      </c>
      <c r="E1989" s="2" t="str">
        <f>"R02.08.20"</f>
        <v>R02.08.20</v>
      </c>
    </row>
    <row r="1990" spans="1:5" x14ac:dyDescent="0.45">
      <c r="A1990" s="2" t="s">
        <v>2088</v>
      </c>
      <c r="B1990" s="2" t="s">
        <v>11899</v>
      </c>
      <c r="C1990" s="2" t="s">
        <v>24539</v>
      </c>
      <c r="D1990" s="2" t="str">
        <f>"飲食店営業"</f>
        <v>飲食店営業</v>
      </c>
      <c r="E1990" s="2" t="str">
        <f>"R02.08.31"</f>
        <v>R02.08.31</v>
      </c>
    </row>
    <row r="1991" spans="1:5" x14ac:dyDescent="0.45">
      <c r="A1991" s="2" t="s">
        <v>2597</v>
      </c>
      <c r="B1991" s="2" t="s">
        <v>12499</v>
      </c>
      <c r="C1991" s="2" t="s">
        <v>24137</v>
      </c>
      <c r="D1991" s="2" t="str">
        <f>"飲食店営業"</f>
        <v>飲食店営業</v>
      </c>
      <c r="E1991" s="2" t="str">
        <f>"R02.08.20"</f>
        <v>R02.08.20</v>
      </c>
    </row>
    <row r="1992" spans="1:5" x14ac:dyDescent="0.45">
      <c r="A1992" s="2" t="s">
        <v>2083</v>
      </c>
      <c r="B1992" s="2" t="s">
        <v>11893</v>
      </c>
      <c r="C1992" s="2" t="s">
        <v>24138</v>
      </c>
      <c r="D1992" s="2" t="str">
        <f>"食品製造業"</f>
        <v>食品製造業</v>
      </c>
      <c r="E1992" s="2" t="str">
        <f>"R02.08.20"</f>
        <v>R02.08.20</v>
      </c>
    </row>
    <row r="1993" spans="1:5" x14ac:dyDescent="0.45">
      <c r="A1993" s="2" t="s">
        <v>2083</v>
      </c>
      <c r="B1993" s="2" t="s">
        <v>11893</v>
      </c>
      <c r="C1993" s="2" t="s">
        <v>24138</v>
      </c>
      <c r="D1993" s="2" t="str">
        <f t="shared" ref="D1993:D1998" si="80">"食品販売業"</f>
        <v>食品販売業</v>
      </c>
      <c r="E1993" s="2" t="str">
        <f>"R02.08.20"</f>
        <v>R02.08.20</v>
      </c>
    </row>
    <row r="1994" spans="1:5" x14ac:dyDescent="0.45">
      <c r="A1994" s="2" t="s">
        <v>2922</v>
      </c>
      <c r="B1994" s="2" t="s">
        <v>12931</v>
      </c>
      <c r="C1994" s="2" t="s">
        <v>24537</v>
      </c>
      <c r="D1994" s="2" t="str">
        <f t="shared" si="80"/>
        <v>食品販売業</v>
      </c>
      <c r="E1994" s="2" t="str">
        <f>"R02.08.20"</f>
        <v>R02.08.20</v>
      </c>
    </row>
    <row r="1995" spans="1:5" x14ac:dyDescent="0.45">
      <c r="A1995" s="2" t="s">
        <v>2088</v>
      </c>
      <c r="B1995" s="2" t="s">
        <v>11899</v>
      </c>
      <c r="C1995" s="2" t="s">
        <v>24539</v>
      </c>
      <c r="D1995" s="2" t="str">
        <f t="shared" si="80"/>
        <v>食品販売業</v>
      </c>
      <c r="E1995" s="2" t="str">
        <f>"R02.08.31"</f>
        <v>R02.08.31</v>
      </c>
    </row>
    <row r="1996" spans="1:5" x14ac:dyDescent="0.45">
      <c r="A1996" s="2" t="s">
        <v>2886</v>
      </c>
      <c r="B1996" s="2" t="s">
        <v>12934</v>
      </c>
      <c r="C1996" s="2" t="s">
        <v>24541</v>
      </c>
      <c r="D1996" s="2" t="str">
        <f t="shared" si="80"/>
        <v>食品販売業</v>
      </c>
      <c r="E1996" s="2" t="str">
        <f>"R02.08.20"</f>
        <v>R02.08.20</v>
      </c>
    </row>
    <row r="1997" spans="1:5" x14ac:dyDescent="0.45">
      <c r="A1997" s="2" t="s">
        <v>2607</v>
      </c>
      <c r="B1997" s="2" t="s">
        <v>12935</v>
      </c>
      <c r="C1997" s="2" t="s">
        <v>24152</v>
      </c>
      <c r="D1997" s="2" t="str">
        <f t="shared" si="80"/>
        <v>食品販売業</v>
      </c>
      <c r="E1997" s="2" t="str">
        <f>"R02.08.20"</f>
        <v>R02.08.20</v>
      </c>
    </row>
    <row r="1998" spans="1:5" x14ac:dyDescent="0.45">
      <c r="A1998" s="2" t="s">
        <v>2277</v>
      </c>
      <c r="B1998" s="2" t="s">
        <v>2277</v>
      </c>
      <c r="C1998" s="2" t="s">
        <v>23913</v>
      </c>
      <c r="D1998" s="2" t="str">
        <f t="shared" si="80"/>
        <v>食品販売業</v>
      </c>
      <c r="E1998" s="2" t="str">
        <f>"R02.08.20"</f>
        <v>R02.08.20</v>
      </c>
    </row>
    <row r="1999" spans="1:5" x14ac:dyDescent="0.45">
      <c r="A1999" s="2" t="s">
        <v>2938</v>
      </c>
      <c r="B1999" s="2" t="s">
        <v>12950</v>
      </c>
      <c r="C1999" s="2" t="s">
        <v>24558</v>
      </c>
      <c r="D1999" s="2" t="str">
        <f>"飲食店営業"</f>
        <v>飲食店営業</v>
      </c>
      <c r="E1999" s="2" t="str">
        <f>"R02.08.31"</f>
        <v>R02.08.31</v>
      </c>
    </row>
    <row r="2000" spans="1:5" x14ac:dyDescent="0.45">
      <c r="A2000" s="2" t="s">
        <v>2938</v>
      </c>
      <c r="B2000" s="2" t="s">
        <v>12950</v>
      </c>
      <c r="C2000" s="2" t="s">
        <v>24558</v>
      </c>
      <c r="D2000" s="2" t="str">
        <f>"菓子製造業"</f>
        <v>菓子製造業</v>
      </c>
      <c r="E2000" s="2" t="str">
        <f>"R02.08.31"</f>
        <v>R02.08.31</v>
      </c>
    </row>
    <row r="2001" spans="1:5" x14ac:dyDescent="0.45">
      <c r="A2001" s="2" t="s">
        <v>2940</v>
      </c>
      <c r="B2001" s="2" t="s">
        <v>12955</v>
      </c>
      <c r="C2001" s="2" t="s">
        <v>24562</v>
      </c>
      <c r="D2001" s="2" t="str">
        <f>"菓子製造業"</f>
        <v>菓子製造業</v>
      </c>
      <c r="E2001" s="2" t="str">
        <f>"R02.02.27"</f>
        <v>R02.02.27</v>
      </c>
    </row>
    <row r="2002" spans="1:5" x14ac:dyDescent="0.45">
      <c r="A2002" s="2" t="s">
        <v>2940</v>
      </c>
      <c r="B2002" s="2" t="s">
        <v>12955</v>
      </c>
      <c r="C2002" s="2" t="s">
        <v>24562</v>
      </c>
      <c r="D2002" s="2" t="str">
        <f>"飲食店営業"</f>
        <v>飲食店営業</v>
      </c>
      <c r="E2002" s="2" t="str">
        <f>"R02.05.29"</f>
        <v>R02.05.29</v>
      </c>
    </row>
    <row r="2003" spans="1:5" x14ac:dyDescent="0.45">
      <c r="A2003" s="2" t="s">
        <v>2941</v>
      </c>
      <c r="B2003" s="2" t="s">
        <v>12956</v>
      </c>
      <c r="C2003" s="2" t="s">
        <v>24563</v>
      </c>
      <c r="D2003" s="2" t="str">
        <f>"飲食店営業"</f>
        <v>飲食店営業</v>
      </c>
      <c r="E2003" s="2" t="str">
        <f>"R02.08.31"</f>
        <v>R02.08.31</v>
      </c>
    </row>
    <row r="2004" spans="1:5" x14ac:dyDescent="0.45">
      <c r="A2004" s="2" t="s">
        <v>2633</v>
      </c>
      <c r="B2004" s="2" t="s">
        <v>12547</v>
      </c>
      <c r="C2004" s="2" t="s">
        <v>24183</v>
      </c>
      <c r="D2004" s="2" t="str">
        <f>"食品販売業"</f>
        <v>食品販売業</v>
      </c>
      <c r="E2004" s="2" t="str">
        <f>"R02.02.27"</f>
        <v>R02.02.27</v>
      </c>
    </row>
    <row r="2005" spans="1:5" x14ac:dyDescent="0.45">
      <c r="A2005" s="2" t="s">
        <v>2954</v>
      </c>
      <c r="B2005" s="2" t="s">
        <v>12972</v>
      </c>
      <c r="C2005" s="2" t="s">
        <v>24582</v>
      </c>
      <c r="D2005" s="2" t="str">
        <f>"食肉販売業"</f>
        <v>食肉販売業</v>
      </c>
      <c r="E2005" s="2" t="str">
        <f>"R02.10.05"</f>
        <v>R02.10.05</v>
      </c>
    </row>
    <row r="2006" spans="1:5" x14ac:dyDescent="0.45">
      <c r="A2006" s="2" t="s">
        <v>2955</v>
      </c>
      <c r="B2006" s="2" t="s">
        <v>12974</v>
      </c>
      <c r="C2006" s="2" t="s">
        <v>24584</v>
      </c>
      <c r="D2006" s="2" t="str">
        <f>"飲食店営業"</f>
        <v>飲食店営業</v>
      </c>
      <c r="E2006" s="2" t="str">
        <f>"H30.02.15"</f>
        <v>H30.02.15</v>
      </c>
    </row>
    <row r="2007" spans="1:5" x14ac:dyDescent="0.45">
      <c r="A2007" s="2" t="s">
        <v>2966</v>
      </c>
      <c r="B2007" s="2" t="s">
        <v>12995</v>
      </c>
      <c r="C2007" s="2" t="s">
        <v>24598</v>
      </c>
      <c r="D2007" s="2" t="str">
        <f>"飲食店営業"</f>
        <v>飲食店営業</v>
      </c>
      <c r="E2007" s="2" t="str">
        <f>"R02.10.15"</f>
        <v>R02.10.15</v>
      </c>
    </row>
    <row r="2008" spans="1:5" x14ac:dyDescent="0.45">
      <c r="A2008" s="2" t="s">
        <v>2954</v>
      </c>
      <c r="B2008" s="2" t="s">
        <v>12972</v>
      </c>
      <c r="C2008" s="2" t="s">
        <v>24582</v>
      </c>
      <c r="D2008" s="2" t="str">
        <f>"飲食店営業"</f>
        <v>飲食店営業</v>
      </c>
      <c r="E2008" s="2" t="str">
        <f>"R02.10.16"</f>
        <v>R02.10.16</v>
      </c>
    </row>
    <row r="2009" spans="1:5" x14ac:dyDescent="0.45">
      <c r="A2009" s="2" t="s">
        <v>2633</v>
      </c>
      <c r="B2009" s="2" t="s">
        <v>12547</v>
      </c>
      <c r="C2009" s="2" t="s">
        <v>24609</v>
      </c>
      <c r="D2009" s="2" t="str">
        <f>"そうざい製造業"</f>
        <v>そうざい製造業</v>
      </c>
      <c r="E2009" s="2" t="str">
        <f>"R02.10.22"</f>
        <v>R02.10.22</v>
      </c>
    </row>
    <row r="2010" spans="1:5" x14ac:dyDescent="0.45">
      <c r="A2010" s="2" t="s">
        <v>2633</v>
      </c>
      <c r="B2010" s="2" t="s">
        <v>12556</v>
      </c>
      <c r="C2010" s="2" t="s">
        <v>24610</v>
      </c>
      <c r="D2010" s="2" t="str">
        <f>"食肉販売業"</f>
        <v>食肉販売業</v>
      </c>
      <c r="E2010" s="2" t="str">
        <f>"R02.10.22"</f>
        <v>R02.10.22</v>
      </c>
    </row>
    <row r="2011" spans="1:5" x14ac:dyDescent="0.45">
      <c r="A2011" s="2" t="s">
        <v>2983</v>
      </c>
      <c r="B2011" s="2" t="s">
        <v>13032</v>
      </c>
      <c r="C2011" s="2" t="s">
        <v>24622</v>
      </c>
      <c r="D2011" s="2" t="str">
        <f>"飲食店営業"</f>
        <v>飲食店営業</v>
      </c>
      <c r="E2011" s="2" t="str">
        <f>"R02.10.26"</f>
        <v>R02.10.26</v>
      </c>
    </row>
    <row r="2012" spans="1:5" x14ac:dyDescent="0.45">
      <c r="A2012" s="2" t="s">
        <v>2984</v>
      </c>
      <c r="B2012" s="2" t="s">
        <v>13033</v>
      </c>
      <c r="C2012" s="2" t="s">
        <v>24623</v>
      </c>
      <c r="D2012" s="2" t="str">
        <f>"清涼飲料水製造業"</f>
        <v>清涼飲料水製造業</v>
      </c>
      <c r="E2012" s="2" t="str">
        <f>"R02.10.28"</f>
        <v>R02.10.28</v>
      </c>
    </row>
    <row r="2013" spans="1:5" x14ac:dyDescent="0.45">
      <c r="A2013" s="2" t="s">
        <v>2988</v>
      </c>
      <c r="B2013" s="2" t="s">
        <v>13036</v>
      </c>
      <c r="C2013" s="2" t="s">
        <v>24626</v>
      </c>
      <c r="D2013" s="2" t="str">
        <f t="shared" ref="D2013:D2019" si="81">"飲食店営業"</f>
        <v>飲食店営業</v>
      </c>
      <c r="E2013" s="2" t="str">
        <f t="shared" ref="E2013:E2024" si="82">"R02.10.30"</f>
        <v>R02.10.30</v>
      </c>
    </row>
    <row r="2014" spans="1:5" x14ac:dyDescent="0.45">
      <c r="A2014" s="2" t="s">
        <v>2282</v>
      </c>
      <c r="B2014" s="2" t="s">
        <v>12221</v>
      </c>
      <c r="C2014" s="2" t="s">
        <v>23879</v>
      </c>
      <c r="D2014" s="2" t="str">
        <f t="shared" si="81"/>
        <v>飲食店営業</v>
      </c>
      <c r="E2014" s="2" t="str">
        <f t="shared" si="82"/>
        <v>R02.10.30</v>
      </c>
    </row>
    <row r="2015" spans="1:5" x14ac:dyDescent="0.45">
      <c r="A2015" s="2" t="s">
        <v>2989</v>
      </c>
      <c r="B2015" s="2" t="s">
        <v>13037</v>
      </c>
      <c r="C2015" s="2" t="s">
        <v>24627</v>
      </c>
      <c r="D2015" s="2" t="str">
        <f t="shared" si="81"/>
        <v>飲食店営業</v>
      </c>
      <c r="E2015" s="2" t="str">
        <f t="shared" si="82"/>
        <v>R02.10.30</v>
      </c>
    </row>
    <row r="2016" spans="1:5" x14ac:dyDescent="0.45">
      <c r="A2016" s="2" t="s">
        <v>2990</v>
      </c>
      <c r="B2016" s="2" t="s">
        <v>13038</v>
      </c>
      <c r="C2016" s="2" t="s">
        <v>24628</v>
      </c>
      <c r="D2016" s="2" t="str">
        <f t="shared" si="81"/>
        <v>飲食店営業</v>
      </c>
      <c r="E2016" s="2" t="str">
        <f t="shared" si="82"/>
        <v>R02.10.30</v>
      </c>
    </row>
    <row r="2017" spans="1:5" x14ac:dyDescent="0.45">
      <c r="A2017" s="2" t="s">
        <v>2633</v>
      </c>
      <c r="B2017" s="2" t="s">
        <v>12556</v>
      </c>
      <c r="C2017" s="2" t="s">
        <v>24630</v>
      </c>
      <c r="D2017" s="2" t="str">
        <f t="shared" si="81"/>
        <v>飲食店営業</v>
      </c>
      <c r="E2017" s="2" t="str">
        <f t="shared" si="82"/>
        <v>R02.10.30</v>
      </c>
    </row>
    <row r="2018" spans="1:5" x14ac:dyDescent="0.45">
      <c r="A2018" s="2" t="s">
        <v>2993</v>
      </c>
      <c r="B2018" s="2" t="s">
        <v>13041</v>
      </c>
      <c r="C2018" s="2" t="s">
        <v>24631</v>
      </c>
      <c r="D2018" s="2" t="str">
        <f t="shared" si="81"/>
        <v>飲食店営業</v>
      </c>
      <c r="E2018" s="2" t="str">
        <f t="shared" si="82"/>
        <v>R02.10.30</v>
      </c>
    </row>
    <row r="2019" spans="1:5" x14ac:dyDescent="0.45">
      <c r="A2019" s="2" t="s">
        <v>2501</v>
      </c>
      <c r="B2019" s="2" t="s">
        <v>13042</v>
      </c>
      <c r="C2019" s="2" t="s">
        <v>24632</v>
      </c>
      <c r="D2019" s="2" t="str">
        <f t="shared" si="81"/>
        <v>飲食店営業</v>
      </c>
      <c r="E2019" s="2" t="str">
        <f t="shared" si="82"/>
        <v>R02.10.30</v>
      </c>
    </row>
    <row r="2020" spans="1:5" x14ac:dyDescent="0.45">
      <c r="A2020" s="2" t="s">
        <v>2672</v>
      </c>
      <c r="B2020" s="2" t="s">
        <v>2672</v>
      </c>
      <c r="C2020" s="2" t="s">
        <v>24230</v>
      </c>
      <c r="D2020" s="2" t="str">
        <f>"乳類販売業"</f>
        <v>乳類販売業</v>
      </c>
      <c r="E2020" s="2" t="str">
        <f t="shared" si="82"/>
        <v>R02.10.30</v>
      </c>
    </row>
    <row r="2021" spans="1:5" x14ac:dyDescent="0.45">
      <c r="A2021" s="2" t="s">
        <v>2282</v>
      </c>
      <c r="B2021" s="2" t="s">
        <v>13046</v>
      </c>
      <c r="C2021" s="2" t="s">
        <v>24635</v>
      </c>
      <c r="D2021" s="2" t="str">
        <f>"乳類販売業"</f>
        <v>乳類販売業</v>
      </c>
      <c r="E2021" s="2" t="str">
        <f t="shared" si="82"/>
        <v>R02.10.30</v>
      </c>
    </row>
    <row r="2022" spans="1:5" x14ac:dyDescent="0.45">
      <c r="A2022" s="2" t="s">
        <v>2282</v>
      </c>
      <c r="B2022" s="2" t="s">
        <v>13047</v>
      </c>
      <c r="C2022" s="2" t="s">
        <v>24636</v>
      </c>
      <c r="D2022" s="2" t="str">
        <f>"乳類販売業"</f>
        <v>乳類販売業</v>
      </c>
      <c r="E2022" s="2" t="str">
        <f t="shared" si="82"/>
        <v>R02.10.30</v>
      </c>
    </row>
    <row r="2023" spans="1:5" x14ac:dyDescent="0.45">
      <c r="A2023" s="2" t="s">
        <v>2996</v>
      </c>
      <c r="B2023" s="2" t="s">
        <v>13048</v>
      </c>
      <c r="C2023" s="2" t="s">
        <v>24637</v>
      </c>
      <c r="D2023" s="2" t="str">
        <f>"めん類製造業"</f>
        <v>めん類製造業</v>
      </c>
      <c r="E2023" s="2" t="str">
        <f t="shared" si="82"/>
        <v>R02.10.30</v>
      </c>
    </row>
    <row r="2024" spans="1:5" x14ac:dyDescent="0.45">
      <c r="A2024" s="2" t="s">
        <v>2094</v>
      </c>
      <c r="B2024" s="2" t="s">
        <v>11908</v>
      </c>
      <c r="C2024" s="2" t="s">
        <v>23557</v>
      </c>
      <c r="D2024" s="2" t="str">
        <f>"食品販売業"</f>
        <v>食品販売業</v>
      </c>
      <c r="E2024" s="2" t="str">
        <f t="shared" si="82"/>
        <v>R02.10.30</v>
      </c>
    </row>
    <row r="2025" spans="1:5" x14ac:dyDescent="0.45">
      <c r="A2025" s="2" t="s">
        <v>2144</v>
      </c>
      <c r="B2025" s="2" t="s">
        <v>11959</v>
      </c>
      <c r="C2025" s="2" t="s">
        <v>23611</v>
      </c>
      <c r="D2025" s="2" t="str">
        <f>"飲食店営業"</f>
        <v>飲食店営業</v>
      </c>
      <c r="E2025" s="2" t="str">
        <f>"R02.11.11"</f>
        <v>R02.11.11</v>
      </c>
    </row>
    <row r="2026" spans="1:5" x14ac:dyDescent="0.45">
      <c r="A2026" s="2" t="s">
        <v>3016</v>
      </c>
      <c r="B2026" s="2" t="s">
        <v>13070</v>
      </c>
      <c r="C2026" s="2" t="s">
        <v>24657</v>
      </c>
      <c r="D2026" s="2" t="str">
        <f>"飲食店営業"</f>
        <v>飲食店営業</v>
      </c>
      <c r="E2026" s="2" t="str">
        <f>"R02.11.26"</f>
        <v>R02.11.26</v>
      </c>
    </row>
    <row r="2027" spans="1:5" x14ac:dyDescent="0.45">
      <c r="A2027" s="2" t="s">
        <v>2087</v>
      </c>
      <c r="B2027" s="2" t="s">
        <v>13071</v>
      </c>
      <c r="C2027" s="2" t="s">
        <v>24658</v>
      </c>
      <c r="D2027" s="2" t="str">
        <f>"飲食店営業"</f>
        <v>飲食店営業</v>
      </c>
      <c r="E2027" s="2" t="str">
        <f>"R02.11.26"</f>
        <v>R02.11.26</v>
      </c>
    </row>
    <row r="2028" spans="1:5" x14ac:dyDescent="0.45">
      <c r="A2028" s="2" t="s">
        <v>2087</v>
      </c>
      <c r="B2028" s="2" t="s">
        <v>13072</v>
      </c>
      <c r="C2028" s="2" t="s">
        <v>24659</v>
      </c>
      <c r="D2028" s="2" t="str">
        <f>"食品販売業"</f>
        <v>食品販売業</v>
      </c>
      <c r="E2028" s="2" t="str">
        <f>"R02.11.26"</f>
        <v>R02.11.26</v>
      </c>
    </row>
    <row r="2029" spans="1:5" x14ac:dyDescent="0.45">
      <c r="A2029" s="2" t="s">
        <v>3027</v>
      </c>
      <c r="B2029" s="2" t="s">
        <v>12669</v>
      </c>
      <c r="C2029" s="2" t="s">
        <v>24304</v>
      </c>
      <c r="D2029" s="2" t="str">
        <f>"乳類販売業"</f>
        <v>乳類販売業</v>
      </c>
      <c r="E2029" s="2" t="str">
        <f>"R03.01.15"</f>
        <v>R03.01.15</v>
      </c>
    </row>
    <row r="2030" spans="1:5" x14ac:dyDescent="0.45">
      <c r="A2030" s="2" t="s">
        <v>3027</v>
      </c>
      <c r="B2030" s="2" t="s">
        <v>12669</v>
      </c>
      <c r="C2030" s="2" t="s">
        <v>24677</v>
      </c>
      <c r="D2030" s="2" t="str">
        <f>"食品販売業"</f>
        <v>食品販売業</v>
      </c>
      <c r="E2030" s="2" t="str">
        <f>"R03.01.15"</f>
        <v>R03.01.15</v>
      </c>
    </row>
    <row r="2031" spans="1:5" x14ac:dyDescent="0.45">
      <c r="A2031" s="2" t="s">
        <v>2498</v>
      </c>
      <c r="B2031" s="2" t="s">
        <v>13097</v>
      </c>
      <c r="C2031" s="2" t="s">
        <v>24685</v>
      </c>
      <c r="D2031" s="2" t="str">
        <f>"飲食店営業"</f>
        <v>飲食店営業</v>
      </c>
      <c r="E2031" s="2" t="str">
        <f>"R02.02.27"</f>
        <v>R02.02.27</v>
      </c>
    </row>
    <row r="2032" spans="1:5" x14ac:dyDescent="0.45">
      <c r="A2032" s="2" t="s">
        <v>3044</v>
      </c>
      <c r="B2032" s="2" t="s">
        <v>13097</v>
      </c>
      <c r="C2032" s="2" t="s">
        <v>24698</v>
      </c>
      <c r="D2032" s="2" t="str">
        <f>"そうざい製造業"</f>
        <v>そうざい製造業</v>
      </c>
      <c r="E2032" s="2" t="str">
        <f>"R03.02.02"</f>
        <v>R03.02.02</v>
      </c>
    </row>
    <row r="2033" spans="1:5" x14ac:dyDescent="0.45">
      <c r="A2033" s="2" t="s">
        <v>3044</v>
      </c>
      <c r="B2033" s="2" t="s">
        <v>13097</v>
      </c>
      <c r="C2033" s="2" t="s">
        <v>24698</v>
      </c>
      <c r="D2033" s="2" t="str">
        <f>"食肉販売業"</f>
        <v>食肉販売業</v>
      </c>
      <c r="E2033" s="2" t="str">
        <f>"R03.02.02"</f>
        <v>R03.02.02</v>
      </c>
    </row>
    <row r="2034" spans="1:5" x14ac:dyDescent="0.45">
      <c r="A2034" s="2" t="s">
        <v>3044</v>
      </c>
      <c r="B2034" s="2" t="s">
        <v>13097</v>
      </c>
      <c r="C2034" s="2" t="s">
        <v>24698</v>
      </c>
      <c r="D2034" s="2" t="str">
        <f>"食品販売業"</f>
        <v>食品販売業</v>
      </c>
      <c r="E2034" s="2" t="str">
        <f>"R03.02.02"</f>
        <v>R03.02.02</v>
      </c>
    </row>
    <row r="2035" spans="1:5" x14ac:dyDescent="0.45">
      <c r="A2035" s="2" t="s">
        <v>2277</v>
      </c>
      <c r="B2035" s="2" t="s">
        <v>13137</v>
      </c>
      <c r="C2035" s="2" t="s">
        <v>24718</v>
      </c>
      <c r="D2035" s="2" t="str">
        <f>"飲食店営業"</f>
        <v>飲食店営業</v>
      </c>
      <c r="E2035" s="2" t="str">
        <f>"R03.02.25"</f>
        <v>R03.02.25</v>
      </c>
    </row>
    <row r="2036" spans="1:5" x14ac:dyDescent="0.45">
      <c r="A2036" s="2" t="s">
        <v>2739</v>
      </c>
      <c r="B2036" s="2" t="s">
        <v>12682</v>
      </c>
      <c r="C2036" s="2" t="s">
        <v>24316</v>
      </c>
      <c r="D2036" s="2" t="str">
        <f>"食品製造業"</f>
        <v>食品製造業</v>
      </c>
      <c r="E2036" s="2" t="str">
        <f>"R03.02.25"</f>
        <v>R03.02.25</v>
      </c>
    </row>
    <row r="2037" spans="1:5" x14ac:dyDescent="0.45">
      <c r="A2037" s="2" t="s">
        <v>2641</v>
      </c>
      <c r="B2037" s="2" t="s">
        <v>13142</v>
      </c>
      <c r="C2037" s="2" t="s">
        <v>24725</v>
      </c>
      <c r="D2037" s="2" t="str">
        <f>"飲食店営業"</f>
        <v>飲食店営業</v>
      </c>
      <c r="E2037" s="2" t="str">
        <f>"R03.02.26"</f>
        <v>R03.02.26</v>
      </c>
    </row>
    <row r="2038" spans="1:5" x14ac:dyDescent="0.45">
      <c r="A2038" s="2" t="s">
        <v>2739</v>
      </c>
      <c r="B2038" s="2" t="s">
        <v>12682</v>
      </c>
      <c r="C2038" s="2" t="s">
        <v>24316</v>
      </c>
      <c r="D2038" s="2" t="str">
        <f>"食品販売業"</f>
        <v>食品販売業</v>
      </c>
      <c r="E2038" s="2" t="str">
        <f>"R03.02.26"</f>
        <v>R03.02.26</v>
      </c>
    </row>
    <row r="2039" spans="1:5" x14ac:dyDescent="0.45">
      <c r="A2039" s="2" t="s">
        <v>2406</v>
      </c>
      <c r="B2039" s="2" t="s">
        <v>12257</v>
      </c>
      <c r="C2039" s="2" t="s">
        <v>23911</v>
      </c>
      <c r="D2039" s="2" t="str">
        <f>"食品販売業"</f>
        <v>食品販売業</v>
      </c>
      <c r="E2039" s="2" t="str">
        <f>"R03.02.26"</f>
        <v>R03.02.26</v>
      </c>
    </row>
    <row r="2040" spans="1:5" x14ac:dyDescent="0.45">
      <c r="A2040" s="2" t="s">
        <v>2282</v>
      </c>
      <c r="B2040" s="2" t="s">
        <v>13146</v>
      </c>
      <c r="C2040" s="2" t="s">
        <v>24730</v>
      </c>
      <c r="D2040" s="2" t="str">
        <f>"そうざい製造業"</f>
        <v>そうざい製造業</v>
      </c>
      <c r="E2040" s="2" t="str">
        <f>"R03.03.05"</f>
        <v>R03.03.05</v>
      </c>
    </row>
    <row r="2041" spans="1:5" x14ac:dyDescent="0.45">
      <c r="A2041" s="2" t="s">
        <v>2282</v>
      </c>
      <c r="B2041" s="2" t="s">
        <v>13146</v>
      </c>
      <c r="C2041" s="2" t="s">
        <v>24730</v>
      </c>
      <c r="D2041" s="2" t="str">
        <f>"食肉販売業"</f>
        <v>食肉販売業</v>
      </c>
      <c r="E2041" s="2" t="str">
        <f>"R03.03.05"</f>
        <v>R03.03.05</v>
      </c>
    </row>
    <row r="2042" spans="1:5" x14ac:dyDescent="0.45">
      <c r="A2042" s="2" t="s">
        <v>2282</v>
      </c>
      <c r="B2042" s="2" t="s">
        <v>12117</v>
      </c>
      <c r="C2042" s="2" t="s">
        <v>24731</v>
      </c>
      <c r="D2042" s="2" t="str">
        <f>"菓子製造業"</f>
        <v>菓子製造業</v>
      </c>
      <c r="E2042" s="2" t="str">
        <f>"R03.03.05"</f>
        <v>R03.03.05</v>
      </c>
    </row>
    <row r="2043" spans="1:5" x14ac:dyDescent="0.45">
      <c r="A2043" s="2" t="s">
        <v>2282</v>
      </c>
      <c r="B2043" s="2" t="s">
        <v>13146</v>
      </c>
      <c r="C2043" s="2" t="s">
        <v>24730</v>
      </c>
      <c r="D2043" s="2" t="str">
        <f>"食品販売業"</f>
        <v>食品販売業</v>
      </c>
      <c r="E2043" s="2" t="str">
        <f>"R03.03.05"</f>
        <v>R03.03.05</v>
      </c>
    </row>
    <row r="2044" spans="1:5" x14ac:dyDescent="0.45">
      <c r="A2044" s="2" t="s">
        <v>2282</v>
      </c>
      <c r="B2044" s="2" t="s">
        <v>13146</v>
      </c>
      <c r="C2044" s="2" t="s">
        <v>24736</v>
      </c>
      <c r="D2044" s="2" t="str">
        <f>"飲食店営業"</f>
        <v>飲食店営業</v>
      </c>
      <c r="E2044" s="2" t="str">
        <f>"H31.02.18"</f>
        <v>H31.02.18</v>
      </c>
    </row>
    <row r="2045" spans="1:5" x14ac:dyDescent="0.45">
      <c r="A2045" s="2" t="s">
        <v>3075</v>
      </c>
      <c r="B2045" s="2" t="s">
        <v>13159</v>
      </c>
      <c r="C2045" s="2" t="s">
        <v>24748</v>
      </c>
      <c r="D2045" s="2" t="str">
        <f>"菓子製造業"</f>
        <v>菓子製造業</v>
      </c>
      <c r="E2045" s="2" t="str">
        <f>"R03.03.26"</f>
        <v>R03.03.26</v>
      </c>
    </row>
    <row r="2046" spans="1:5" x14ac:dyDescent="0.45">
      <c r="A2046" s="2" t="s">
        <v>2144</v>
      </c>
      <c r="B2046" s="2" t="s">
        <v>13172</v>
      </c>
      <c r="C2046" s="2" t="s">
        <v>23611</v>
      </c>
      <c r="D2046" s="2" t="str">
        <f>"喫茶店営業"</f>
        <v>喫茶店営業</v>
      </c>
      <c r="E2046" s="2" t="str">
        <f>"R03.05.07"</f>
        <v>R03.05.07</v>
      </c>
    </row>
    <row r="2047" spans="1:5" x14ac:dyDescent="0.45">
      <c r="A2047" s="2" t="s">
        <v>523</v>
      </c>
      <c r="B2047" s="2" t="s">
        <v>13200</v>
      </c>
      <c r="C2047" s="2" t="s">
        <v>24778</v>
      </c>
      <c r="D2047" s="2" t="str">
        <f t="shared" ref="D2047:D2053" si="83">"飲食店営業"</f>
        <v>飲食店営業</v>
      </c>
      <c r="E2047" s="2" t="str">
        <f>"R01.05.22"</f>
        <v>R01.05.22</v>
      </c>
    </row>
    <row r="2048" spans="1:5" x14ac:dyDescent="0.45">
      <c r="A2048" s="2" t="s">
        <v>3097</v>
      </c>
      <c r="B2048" s="2" t="s">
        <v>13201</v>
      </c>
      <c r="C2048" s="2" t="s">
        <v>24779</v>
      </c>
      <c r="D2048" s="2" t="str">
        <f t="shared" si="83"/>
        <v>飲食店営業</v>
      </c>
      <c r="E2048" s="2" t="str">
        <f>"H30.01.25"</f>
        <v>H30.01.25</v>
      </c>
    </row>
    <row r="2049" spans="1:5" x14ac:dyDescent="0.45">
      <c r="A2049" s="2" t="s">
        <v>2633</v>
      </c>
      <c r="B2049" s="2" t="s">
        <v>12547</v>
      </c>
      <c r="C2049" s="2" t="s">
        <v>24183</v>
      </c>
      <c r="D2049" s="2" t="str">
        <f t="shared" si="83"/>
        <v>飲食店営業</v>
      </c>
      <c r="E2049" s="2" t="str">
        <f>"R01.05.22"</f>
        <v>R01.05.22</v>
      </c>
    </row>
    <row r="2050" spans="1:5" x14ac:dyDescent="0.45">
      <c r="A2050" s="2" t="s">
        <v>2246</v>
      </c>
      <c r="B2050" s="2" t="s">
        <v>13211</v>
      </c>
      <c r="C2050" s="2" t="s">
        <v>23725</v>
      </c>
      <c r="D2050" s="2" t="str">
        <f t="shared" si="83"/>
        <v>飲食店営業</v>
      </c>
      <c r="E2050" s="2" t="str">
        <f>"H30.11.22"</f>
        <v>H30.11.22</v>
      </c>
    </row>
    <row r="2051" spans="1:5" x14ac:dyDescent="0.45">
      <c r="A2051" s="2" t="s">
        <v>3102</v>
      </c>
      <c r="B2051" s="2" t="s">
        <v>13212</v>
      </c>
      <c r="C2051" s="2" t="s">
        <v>24788</v>
      </c>
      <c r="D2051" s="2" t="str">
        <f t="shared" si="83"/>
        <v>飲食店営業</v>
      </c>
      <c r="E2051" s="2" t="str">
        <f>"H29.01.20"</f>
        <v>H29.01.20</v>
      </c>
    </row>
    <row r="2052" spans="1:5" x14ac:dyDescent="0.45">
      <c r="A2052" s="2" t="s">
        <v>2850</v>
      </c>
      <c r="B2052" s="2" t="s">
        <v>13216</v>
      </c>
      <c r="C2052" s="2" t="s">
        <v>24791</v>
      </c>
      <c r="D2052" s="2" t="str">
        <f t="shared" si="83"/>
        <v>飲食店営業</v>
      </c>
      <c r="E2052" s="2" t="str">
        <f>"R02.02.27"</f>
        <v>R02.02.27</v>
      </c>
    </row>
    <row r="2053" spans="1:5" x14ac:dyDescent="0.45">
      <c r="A2053" s="2" t="s">
        <v>2922</v>
      </c>
      <c r="B2053" s="2" t="s">
        <v>12931</v>
      </c>
      <c r="C2053" s="2" t="s">
        <v>24537</v>
      </c>
      <c r="D2053" s="2" t="str">
        <f t="shared" si="83"/>
        <v>飲食店営業</v>
      </c>
      <c r="E2053" s="2" t="str">
        <f>"R02.05.29"</f>
        <v>R02.05.29</v>
      </c>
    </row>
    <row r="2054" spans="1:5" x14ac:dyDescent="0.45">
      <c r="A2054" s="2" t="s">
        <v>1920</v>
      </c>
      <c r="B2054" s="2" t="s">
        <v>11713</v>
      </c>
      <c r="C2054" s="2" t="s">
        <v>23356</v>
      </c>
      <c r="D2054" s="2" t="str">
        <f>"缶詰又は瓶詰食品製造業"</f>
        <v>缶詰又は瓶詰食品製造業</v>
      </c>
      <c r="E2054" s="2" t="str">
        <f>"H28.12.12"</f>
        <v>H28.12.12</v>
      </c>
    </row>
    <row r="2055" spans="1:5" x14ac:dyDescent="0.45">
      <c r="A2055" s="2" t="s">
        <v>1925</v>
      </c>
      <c r="B2055" s="2" t="s">
        <v>11718</v>
      </c>
      <c r="C2055" s="2" t="s">
        <v>23361</v>
      </c>
      <c r="D2055" s="2" t="str">
        <f>"菓子製造業"</f>
        <v>菓子製造業</v>
      </c>
      <c r="E2055" s="2" t="str">
        <f>"H28.12.26"</f>
        <v>H28.12.26</v>
      </c>
    </row>
    <row r="2056" spans="1:5" x14ac:dyDescent="0.45">
      <c r="A2056" s="2" t="s">
        <v>1926</v>
      </c>
      <c r="B2056" s="2" t="s">
        <v>11719</v>
      </c>
      <c r="C2056" s="2" t="s">
        <v>23362</v>
      </c>
      <c r="D2056" s="2" t="str">
        <f>"そうざい製造業"</f>
        <v>そうざい製造業</v>
      </c>
      <c r="E2056" s="2" t="str">
        <f>"H28.12.28"</f>
        <v>H28.12.28</v>
      </c>
    </row>
    <row r="2057" spans="1:5" x14ac:dyDescent="0.45">
      <c r="A2057" s="2" t="s">
        <v>1927</v>
      </c>
      <c r="B2057" s="2" t="s">
        <v>11722</v>
      </c>
      <c r="C2057" s="2" t="s">
        <v>23365</v>
      </c>
      <c r="D2057" s="2" t="str">
        <f>"菓子製造業"</f>
        <v>菓子製造業</v>
      </c>
      <c r="E2057" s="2" t="str">
        <f>"H29.01.05"</f>
        <v>H29.01.05</v>
      </c>
    </row>
    <row r="2058" spans="1:5" x14ac:dyDescent="0.45">
      <c r="A2058" s="2" t="s">
        <v>1928</v>
      </c>
      <c r="B2058" s="2" t="s">
        <v>11723</v>
      </c>
      <c r="C2058" s="2" t="s">
        <v>23366</v>
      </c>
      <c r="D2058" s="2" t="str">
        <f>"飲食店営業"</f>
        <v>飲食店営業</v>
      </c>
      <c r="E2058" s="2" t="str">
        <f>"H29.01.11"</f>
        <v>H29.01.11</v>
      </c>
    </row>
    <row r="2059" spans="1:5" x14ac:dyDescent="0.45">
      <c r="A2059" s="2" t="s">
        <v>1929</v>
      </c>
      <c r="B2059" s="2" t="s">
        <v>11724</v>
      </c>
      <c r="C2059" s="2" t="s">
        <v>23367</v>
      </c>
      <c r="D2059" s="2" t="str">
        <f>"乳類販売業"</f>
        <v>乳類販売業</v>
      </c>
      <c r="E2059" s="2" t="str">
        <f>"H29.01.19"</f>
        <v>H29.01.19</v>
      </c>
    </row>
    <row r="2060" spans="1:5" x14ac:dyDescent="0.45">
      <c r="A2060" s="2" t="s">
        <v>1931</v>
      </c>
      <c r="B2060" s="2" t="s">
        <v>11726</v>
      </c>
      <c r="C2060" s="2" t="s">
        <v>23369</v>
      </c>
      <c r="D2060" s="2" t="str">
        <f>"みそ製造業"</f>
        <v>みそ製造業</v>
      </c>
      <c r="E2060" s="2" t="str">
        <f>"H29.02.10"</f>
        <v>H29.02.10</v>
      </c>
    </row>
    <row r="2061" spans="1:5" x14ac:dyDescent="0.45">
      <c r="A2061" s="2" t="s">
        <v>1933</v>
      </c>
      <c r="B2061" s="2" t="s">
        <v>11728</v>
      </c>
      <c r="C2061" s="2" t="s">
        <v>23372</v>
      </c>
      <c r="D2061" s="2" t="str">
        <f>"缶詰又は瓶詰食品製造業"</f>
        <v>缶詰又は瓶詰食品製造業</v>
      </c>
      <c r="E2061" s="2" t="str">
        <f>"H29.02.17"</f>
        <v>H29.02.17</v>
      </c>
    </row>
    <row r="2062" spans="1:5" x14ac:dyDescent="0.45">
      <c r="A2062" s="2" t="s">
        <v>1934</v>
      </c>
      <c r="B2062" s="2" t="s">
        <v>11729</v>
      </c>
      <c r="C2062" s="2" t="s">
        <v>23373</v>
      </c>
      <c r="D2062" s="2" t="str">
        <f>"缶詰又は瓶詰食品製造業"</f>
        <v>缶詰又は瓶詰食品製造業</v>
      </c>
      <c r="E2062" s="2" t="str">
        <f>"H29.02.17"</f>
        <v>H29.02.17</v>
      </c>
    </row>
    <row r="2063" spans="1:5" x14ac:dyDescent="0.45">
      <c r="A2063" s="2" t="s">
        <v>1935</v>
      </c>
      <c r="B2063" s="2" t="s">
        <v>11730</v>
      </c>
      <c r="C2063" s="2" t="s">
        <v>23374</v>
      </c>
      <c r="D2063" s="2" t="str">
        <f>"飲食店営業"</f>
        <v>飲食店営業</v>
      </c>
      <c r="E2063" s="2" t="str">
        <f>"H29.02.17"</f>
        <v>H29.02.17</v>
      </c>
    </row>
    <row r="2064" spans="1:5" x14ac:dyDescent="0.45">
      <c r="A2064" s="2" t="s">
        <v>1941</v>
      </c>
      <c r="B2064" s="2" t="s">
        <v>11736</v>
      </c>
      <c r="C2064" s="2" t="s">
        <v>23380</v>
      </c>
      <c r="D2064" s="2" t="str">
        <f>"飲食店営業"</f>
        <v>飲食店営業</v>
      </c>
      <c r="E2064" s="2" t="str">
        <f>"H29.02.17"</f>
        <v>H29.02.17</v>
      </c>
    </row>
    <row r="2065" spans="1:5" x14ac:dyDescent="0.45">
      <c r="A2065" s="2" t="s">
        <v>1944</v>
      </c>
      <c r="B2065" s="2" t="s">
        <v>11740</v>
      </c>
      <c r="C2065" s="2" t="s">
        <v>23384</v>
      </c>
      <c r="D2065" s="2" t="str">
        <f>"菓子製造業"</f>
        <v>菓子製造業</v>
      </c>
      <c r="E2065" s="2" t="str">
        <f t="shared" ref="E2065:E2070" si="84">"H29.02.27"</f>
        <v>H29.02.27</v>
      </c>
    </row>
    <row r="2066" spans="1:5" x14ac:dyDescent="0.45">
      <c r="A2066" s="2" t="s">
        <v>1945</v>
      </c>
      <c r="B2066" s="2" t="s">
        <v>11741</v>
      </c>
      <c r="C2066" s="2" t="s">
        <v>23385</v>
      </c>
      <c r="D2066" s="2" t="str">
        <f>"そうざい製造業"</f>
        <v>そうざい製造業</v>
      </c>
      <c r="E2066" s="2" t="str">
        <f t="shared" si="84"/>
        <v>H29.02.27</v>
      </c>
    </row>
    <row r="2067" spans="1:5" x14ac:dyDescent="0.45">
      <c r="A2067" s="2" t="s">
        <v>1947</v>
      </c>
      <c r="B2067" s="2" t="s">
        <v>11743</v>
      </c>
      <c r="C2067" s="2" t="s">
        <v>23387</v>
      </c>
      <c r="D2067" s="2" t="str">
        <f>"食肉販売業"</f>
        <v>食肉販売業</v>
      </c>
      <c r="E2067" s="2" t="str">
        <f t="shared" si="84"/>
        <v>H29.02.27</v>
      </c>
    </row>
    <row r="2068" spans="1:5" x14ac:dyDescent="0.45">
      <c r="A2068" s="2" t="s">
        <v>1949</v>
      </c>
      <c r="B2068" s="2" t="s">
        <v>11745</v>
      </c>
      <c r="C2068" s="2" t="s">
        <v>23389</v>
      </c>
      <c r="D2068" s="2" t="str">
        <f>"食肉販売業"</f>
        <v>食肉販売業</v>
      </c>
      <c r="E2068" s="2" t="str">
        <f t="shared" si="84"/>
        <v>H29.02.27</v>
      </c>
    </row>
    <row r="2069" spans="1:5" x14ac:dyDescent="0.45">
      <c r="A2069" s="2" t="s">
        <v>1950</v>
      </c>
      <c r="B2069" s="2" t="s">
        <v>1950</v>
      </c>
      <c r="C2069" s="2" t="s">
        <v>23390</v>
      </c>
      <c r="D2069" s="2" t="str">
        <f>"飲食店営業"</f>
        <v>飲食店営業</v>
      </c>
      <c r="E2069" s="2" t="str">
        <f t="shared" si="84"/>
        <v>H29.02.27</v>
      </c>
    </row>
    <row r="2070" spans="1:5" x14ac:dyDescent="0.45">
      <c r="A2070" s="2" t="s">
        <v>1951</v>
      </c>
      <c r="B2070" s="2" t="s">
        <v>11746</v>
      </c>
      <c r="C2070" s="2" t="s">
        <v>23391</v>
      </c>
      <c r="D2070" s="2" t="str">
        <f>"飲食店営業"</f>
        <v>飲食店営業</v>
      </c>
      <c r="E2070" s="2" t="str">
        <f t="shared" si="84"/>
        <v>H29.02.27</v>
      </c>
    </row>
    <row r="2071" spans="1:5" x14ac:dyDescent="0.45">
      <c r="A2071" s="2" t="s">
        <v>1955</v>
      </c>
      <c r="B2071" s="2" t="s">
        <v>11750</v>
      </c>
      <c r="C2071" s="2" t="s">
        <v>23395</v>
      </c>
      <c r="D2071" s="2" t="str">
        <f>"そうざい製造業"</f>
        <v>そうざい製造業</v>
      </c>
      <c r="E2071" s="2" t="str">
        <f>"H29.02.28"</f>
        <v>H29.02.28</v>
      </c>
    </row>
    <row r="2072" spans="1:5" x14ac:dyDescent="0.45">
      <c r="A2072" s="2" t="s">
        <v>1956</v>
      </c>
      <c r="B2072" s="2" t="s">
        <v>11752</v>
      </c>
      <c r="C2072" s="2" t="s">
        <v>23397</v>
      </c>
      <c r="D2072" s="2" t="str">
        <f>"飲食店営業"</f>
        <v>飲食店営業</v>
      </c>
      <c r="E2072" s="2" t="str">
        <f>"H29.02.28"</f>
        <v>H29.02.28</v>
      </c>
    </row>
    <row r="2073" spans="1:5" x14ac:dyDescent="0.45">
      <c r="A2073" s="2" t="s">
        <v>1957</v>
      </c>
      <c r="B2073" s="2" t="s">
        <v>11753</v>
      </c>
      <c r="C2073" s="2" t="s">
        <v>23398</v>
      </c>
      <c r="D2073" s="2" t="str">
        <f>"飲食店営業"</f>
        <v>飲食店営業</v>
      </c>
      <c r="E2073" s="2" t="str">
        <f>"H29.02.28"</f>
        <v>H29.02.28</v>
      </c>
    </row>
    <row r="2074" spans="1:5" x14ac:dyDescent="0.45">
      <c r="A2074" s="2" t="s">
        <v>1960</v>
      </c>
      <c r="B2074" s="2" t="s">
        <v>11756</v>
      </c>
      <c r="C2074" s="2" t="s">
        <v>23401</v>
      </c>
      <c r="D2074" s="2" t="str">
        <f>"飲食店営業"</f>
        <v>飲食店営業</v>
      </c>
      <c r="E2074" s="2" t="str">
        <f>"H29.02.28"</f>
        <v>H29.02.28</v>
      </c>
    </row>
    <row r="2075" spans="1:5" x14ac:dyDescent="0.45">
      <c r="A2075" s="2" t="s">
        <v>1967</v>
      </c>
      <c r="B2075" s="2" t="s">
        <v>11764</v>
      </c>
      <c r="C2075" s="2" t="s">
        <v>23410</v>
      </c>
      <c r="D2075" s="2" t="str">
        <f>"菓子製造業"</f>
        <v>菓子製造業</v>
      </c>
      <c r="E2075" s="2" t="str">
        <f>"H29.03.29"</f>
        <v>H29.03.29</v>
      </c>
    </row>
    <row r="2076" spans="1:5" x14ac:dyDescent="0.45">
      <c r="A2076" s="2" t="s">
        <v>1968</v>
      </c>
      <c r="B2076" s="2" t="s">
        <v>1968</v>
      </c>
      <c r="C2076" s="2" t="s">
        <v>23411</v>
      </c>
      <c r="D2076" s="2" t="str">
        <f>"乳類販売業"</f>
        <v>乳類販売業</v>
      </c>
      <c r="E2076" s="2" t="str">
        <f>"H29.03.27"</f>
        <v>H29.03.27</v>
      </c>
    </row>
    <row r="2077" spans="1:5" x14ac:dyDescent="0.45">
      <c r="A2077" s="2" t="s">
        <v>1944</v>
      </c>
      <c r="B2077" s="2" t="s">
        <v>11770</v>
      </c>
      <c r="C2077" s="2" t="s">
        <v>23417</v>
      </c>
      <c r="D2077" s="2" t="str">
        <f>"飲食店営業"</f>
        <v>飲食店営業</v>
      </c>
      <c r="E2077" s="2" t="str">
        <f>"H29.04.07"</f>
        <v>H29.04.07</v>
      </c>
    </row>
    <row r="2078" spans="1:5" x14ac:dyDescent="0.45">
      <c r="A2078" s="2" t="s">
        <v>1973</v>
      </c>
      <c r="B2078" s="2" t="s">
        <v>11771</v>
      </c>
      <c r="C2078" s="2" t="s">
        <v>23418</v>
      </c>
      <c r="D2078" s="2" t="str">
        <f>"缶詰又は瓶詰食品製造業"</f>
        <v>缶詰又は瓶詰食品製造業</v>
      </c>
      <c r="E2078" s="2" t="str">
        <f>"H29.04.07"</f>
        <v>H29.04.07</v>
      </c>
    </row>
    <row r="2079" spans="1:5" x14ac:dyDescent="0.45">
      <c r="A2079" s="2" t="s">
        <v>1975</v>
      </c>
      <c r="B2079" s="2" t="s">
        <v>11773</v>
      </c>
      <c r="C2079" s="2" t="s">
        <v>23420</v>
      </c>
      <c r="D2079" s="2" t="str">
        <f>"豆腐製造業"</f>
        <v>豆腐製造業</v>
      </c>
      <c r="E2079" s="2" t="str">
        <f>"H29.04.17"</f>
        <v>H29.04.17</v>
      </c>
    </row>
    <row r="2080" spans="1:5" x14ac:dyDescent="0.45">
      <c r="A2080" s="2" t="s">
        <v>1975</v>
      </c>
      <c r="B2080" s="2" t="s">
        <v>11774</v>
      </c>
      <c r="C2080" s="2" t="s">
        <v>23420</v>
      </c>
      <c r="D2080" s="2" t="str">
        <f>"飲食店営業"</f>
        <v>飲食店営業</v>
      </c>
      <c r="E2080" s="2" t="str">
        <f>"H29.04.17"</f>
        <v>H29.04.17</v>
      </c>
    </row>
    <row r="2081" spans="1:5" x14ac:dyDescent="0.45">
      <c r="A2081" s="2" t="s">
        <v>1978</v>
      </c>
      <c r="B2081" s="2" t="s">
        <v>11777</v>
      </c>
      <c r="C2081" s="2" t="s">
        <v>23423</v>
      </c>
      <c r="D2081" s="2" t="str">
        <f>"飲食店営業"</f>
        <v>飲食店営業</v>
      </c>
      <c r="E2081" s="2" t="str">
        <f>"H29.05.11"</f>
        <v>H29.05.11</v>
      </c>
    </row>
    <row r="2082" spans="1:5" x14ac:dyDescent="0.45">
      <c r="A2082" s="2" t="s">
        <v>1980</v>
      </c>
      <c r="B2082" s="2" t="s">
        <v>1980</v>
      </c>
      <c r="C2082" s="2" t="s">
        <v>23425</v>
      </c>
      <c r="D2082" s="2" t="str">
        <f>"飲食店営業"</f>
        <v>飲食店営業</v>
      </c>
      <c r="E2082" s="2" t="str">
        <f>"H29.05.19"</f>
        <v>H29.05.19</v>
      </c>
    </row>
    <row r="2083" spans="1:5" x14ac:dyDescent="0.45">
      <c r="A2083" s="2" t="s">
        <v>1982</v>
      </c>
      <c r="B2083" s="2" t="s">
        <v>11780</v>
      </c>
      <c r="C2083" s="2" t="s">
        <v>23427</v>
      </c>
      <c r="D2083" s="2" t="str">
        <f>"食肉販売業"</f>
        <v>食肉販売業</v>
      </c>
      <c r="E2083" s="2" t="str">
        <f t="shared" ref="E2083:E2088" si="85">"H29.05.24"</f>
        <v>H29.05.24</v>
      </c>
    </row>
    <row r="2084" spans="1:5" x14ac:dyDescent="0.45">
      <c r="A2084" s="2" t="s">
        <v>1983</v>
      </c>
      <c r="B2084" s="2" t="s">
        <v>11718</v>
      </c>
      <c r="C2084" s="2" t="s">
        <v>23428</v>
      </c>
      <c r="D2084" s="2" t="str">
        <f>"食肉販売業"</f>
        <v>食肉販売業</v>
      </c>
      <c r="E2084" s="2" t="str">
        <f t="shared" si="85"/>
        <v>H29.05.24</v>
      </c>
    </row>
    <row r="2085" spans="1:5" x14ac:dyDescent="0.45">
      <c r="A2085" s="2" t="s">
        <v>1983</v>
      </c>
      <c r="B2085" s="2" t="s">
        <v>11718</v>
      </c>
      <c r="C2085" s="2" t="s">
        <v>23428</v>
      </c>
      <c r="D2085" s="2" t="str">
        <f>"魚介類販売業"</f>
        <v>魚介類販売業</v>
      </c>
      <c r="E2085" s="2" t="str">
        <f t="shared" si="85"/>
        <v>H29.05.24</v>
      </c>
    </row>
    <row r="2086" spans="1:5" x14ac:dyDescent="0.45">
      <c r="A2086" s="2" t="s">
        <v>1983</v>
      </c>
      <c r="B2086" s="2" t="s">
        <v>11718</v>
      </c>
      <c r="C2086" s="2" t="s">
        <v>23428</v>
      </c>
      <c r="D2086" s="2" t="str">
        <f>"乳類販売業"</f>
        <v>乳類販売業</v>
      </c>
      <c r="E2086" s="2" t="str">
        <f t="shared" si="85"/>
        <v>H29.05.24</v>
      </c>
    </row>
    <row r="2087" spans="1:5" x14ac:dyDescent="0.45">
      <c r="A2087" s="2" t="s">
        <v>1984</v>
      </c>
      <c r="B2087" s="2" t="s">
        <v>11781</v>
      </c>
      <c r="C2087" s="2" t="s">
        <v>23429</v>
      </c>
      <c r="D2087" s="2" t="str">
        <f>"乳類販売業"</f>
        <v>乳類販売業</v>
      </c>
      <c r="E2087" s="2" t="str">
        <f t="shared" si="85"/>
        <v>H29.05.24</v>
      </c>
    </row>
    <row r="2088" spans="1:5" x14ac:dyDescent="0.45">
      <c r="A2088" s="2" t="s">
        <v>1984</v>
      </c>
      <c r="B2088" s="2" t="s">
        <v>11781</v>
      </c>
      <c r="C2088" s="2" t="s">
        <v>23429</v>
      </c>
      <c r="D2088" s="2" t="str">
        <f>"菓子製造業"</f>
        <v>菓子製造業</v>
      </c>
      <c r="E2088" s="2" t="str">
        <f t="shared" si="85"/>
        <v>H29.05.24</v>
      </c>
    </row>
    <row r="2089" spans="1:5" x14ac:dyDescent="0.45">
      <c r="A2089" s="2" t="s">
        <v>1988</v>
      </c>
      <c r="B2089" s="2" t="s">
        <v>11785</v>
      </c>
      <c r="C2089" s="2" t="s">
        <v>23433</v>
      </c>
      <c r="D2089" s="2" t="str">
        <f>"飲食店営業"</f>
        <v>飲食店営業</v>
      </c>
      <c r="E2089" s="2" t="str">
        <f t="shared" ref="E2089:E2103" si="86">"H29.05.31"</f>
        <v>H29.05.31</v>
      </c>
    </row>
    <row r="2090" spans="1:5" x14ac:dyDescent="0.45">
      <c r="A2090" s="2" t="s">
        <v>1991</v>
      </c>
      <c r="B2090" s="2" t="s">
        <v>11787</v>
      </c>
      <c r="C2090" s="2" t="s">
        <v>23436</v>
      </c>
      <c r="D2090" s="2" t="str">
        <f>"乳類販売業"</f>
        <v>乳類販売業</v>
      </c>
      <c r="E2090" s="2" t="str">
        <f t="shared" si="86"/>
        <v>H29.05.31</v>
      </c>
    </row>
    <row r="2091" spans="1:5" x14ac:dyDescent="0.45">
      <c r="A2091" s="2" t="s">
        <v>1992</v>
      </c>
      <c r="B2091" s="2" t="s">
        <v>11788</v>
      </c>
      <c r="C2091" s="2" t="s">
        <v>23437</v>
      </c>
      <c r="D2091" s="2" t="str">
        <f>"乳類販売業"</f>
        <v>乳類販売業</v>
      </c>
      <c r="E2091" s="2" t="str">
        <f t="shared" si="86"/>
        <v>H29.05.31</v>
      </c>
    </row>
    <row r="2092" spans="1:5" x14ac:dyDescent="0.45">
      <c r="A2092" s="2" t="s">
        <v>45</v>
      </c>
      <c r="B2092" s="2" t="s">
        <v>11789</v>
      </c>
      <c r="C2092" s="2" t="s">
        <v>23438</v>
      </c>
      <c r="D2092" s="2" t="str">
        <f>"乳類販売業"</f>
        <v>乳類販売業</v>
      </c>
      <c r="E2092" s="2" t="str">
        <f t="shared" si="86"/>
        <v>H29.05.31</v>
      </c>
    </row>
    <row r="2093" spans="1:5" x14ac:dyDescent="0.45">
      <c r="A2093" s="2" t="s">
        <v>1997</v>
      </c>
      <c r="B2093" s="2" t="s">
        <v>11794</v>
      </c>
      <c r="C2093" s="2" t="s">
        <v>23443</v>
      </c>
      <c r="D2093" s="2" t="str">
        <f>"乳類販売業"</f>
        <v>乳類販売業</v>
      </c>
      <c r="E2093" s="2" t="str">
        <f t="shared" si="86"/>
        <v>H29.05.31</v>
      </c>
    </row>
    <row r="2094" spans="1:5" x14ac:dyDescent="0.45">
      <c r="A2094" s="2" t="s">
        <v>1998</v>
      </c>
      <c r="B2094" s="2" t="s">
        <v>11795</v>
      </c>
      <c r="C2094" s="2" t="s">
        <v>23444</v>
      </c>
      <c r="D2094" s="2" t="str">
        <f>"食肉販売業"</f>
        <v>食肉販売業</v>
      </c>
      <c r="E2094" s="2" t="str">
        <f t="shared" si="86"/>
        <v>H29.05.31</v>
      </c>
    </row>
    <row r="2095" spans="1:5" x14ac:dyDescent="0.45">
      <c r="A2095" s="2" t="s">
        <v>1929</v>
      </c>
      <c r="B2095" s="2" t="s">
        <v>11798</v>
      </c>
      <c r="C2095" s="2" t="s">
        <v>23447</v>
      </c>
      <c r="D2095" s="2" t="str">
        <f>"食肉販売業"</f>
        <v>食肉販売業</v>
      </c>
      <c r="E2095" s="2" t="str">
        <f t="shared" si="86"/>
        <v>H29.05.31</v>
      </c>
    </row>
    <row r="2096" spans="1:5" x14ac:dyDescent="0.45">
      <c r="A2096" s="2" t="s">
        <v>1929</v>
      </c>
      <c r="B2096" s="2" t="s">
        <v>11799</v>
      </c>
      <c r="C2096" s="2" t="s">
        <v>23448</v>
      </c>
      <c r="D2096" s="2" t="str">
        <f>"食肉販売業"</f>
        <v>食肉販売業</v>
      </c>
      <c r="E2096" s="2" t="str">
        <f t="shared" si="86"/>
        <v>H29.05.31</v>
      </c>
    </row>
    <row r="2097" spans="1:5" x14ac:dyDescent="0.45">
      <c r="A2097" s="2" t="s">
        <v>1929</v>
      </c>
      <c r="B2097" s="2" t="s">
        <v>11802</v>
      </c>
      <c r="C2097" s="2" t="s">
        <v>23447</v>
      </c>
      <c r="D2097" s="2" t="str">
        <f>"乳類販売業"</f>
        <v>乳類販売業</v>
      </c>
      <c r="E2097" s="2" t="str">
        <f t="shared" si="86"/>
        <v>H29.05.31</v>
      </c>
    </row>
    <row r="2098" spans="1:5" x14ac:dyDescent="0.45">
      <c r="A2098" s="2" t="s">
        <v>1929</v>
      </c>
      <c r="B2098" s="2" t="s">
        <v>11798</v>
      </c>
      <c r="C2098" s="2" t="s">
        <v>23447</v>
      </c>
      <c r="D2098" s="2" t="str">
        <f>"乳類販売業"</f>
        <v>乳類販売業</v>
      </c>
      <c r="E2098" s="2" t="str">
        <f t="shared" si="86"/>
        <v>H29.05.31</v>
      </c>
    </row>
    <row r="2099" spans="1:5" x14ac:dyDescent="0.45">
      <c r="A2099" s="2" t="s">
        <v>1929</v>
      </c>
      <c r="B2099" s="2" t="s">
        <v>11798</v>
      </c>
      <c r="C2099" s="2" t="s">
        <v>23447</v>
      </c>
      <c r="D2099" s="2" t="str">
        <f>"魚介類販売業"</f>
        <v>魚介類販売業</v>
      </c>
      <c r="E2099" s="2" t="str">
        <f t="shared" si="86"/>
        <v>H29.05.31</v>
      </c>
    </row>
    <row r="2100" spans="1:5" x14ac:dyDescent="0.45">
      <c r="A2100" s="2" t="s">
        <v>1929</v>
      </c>
      <c r="B2100" s="2" t="s">
        <v>11799</v>
      </c>
      <c r="C2100" s="2" t="s">
        <v>23448</v>
      </c>
      <c r="D2100" s="2" t="str">
        <f>"魚介類販売業"</f>
        <v>魚介類販売業</v>
      </c>
      <c r="E2100" s="2" t="str">
        <f t="shared" si="86"/>
        <v>H29.05.31</v>
      </c>
    </row>
    <row r="2101" spans="1:5" x14ac:dyDescent="0.45">
      <c r="A2101" s="2" t="s">
        <v>2006</v>
      </c>
      <c r="B2101" s="2" t="s">
        <v>11808</v>
      </c>
      <c r="C2101" s="2" t="s">
        <v>23457</v>
      </c>
      <c r="D2101" s="2" t="str">
        <f>"飲食店営業"</f>
        <v>飲食店営業</v>
      </c>
      <c r="E2101" s="2" t="str">
        <f t="shared" si="86"/>
        <v>H29.05.31</v>
      </c>
    </row>
    <row r="2102" spans="1:5" x14ac:dyDescent="0.45">
      <c r="A2102" s="2" t="s">
        <v>2007</v>
      </c>
      <c r="B2102" s="2" t="s">
        <v>11809</v>
      </c>
      <c r="C2102" s="2" t="s">
        <v>23458</v>
      </c>
      <c r="D2102" s="2" t="str">
        <f>"飲食店営業"</f>
        <v>飲食店営業</v>
      </c>
      <c r="E2102" s="2" t="str">
        <f t="shared" si="86"/>
        <v>H29.05.31</v>
      </c>
    </row>
    <row r="2103" spans="1:5" x14ac:dyDescent="0.45">
      <c r="A2103" s="2" t="s">
        <v>1997</v>
      </c>
      <c r="B2103" s="2" t="s">
        <v>11794</v>
      </c>
      <c r="C2103" s="2" t="s">
        <v>23461</v>
      </c>
      <c r="D2103" s="2" t="str">
        <f>"飲食店営業"</f>
        <v>飲食店営業</v>
      </c>
      <c r="E2103" s="2" t="str">
        <f t="shared" si="86"/>
        <v>H29.05.31</v>
      </c>
    </row>
    <row r="2104" spans="1:5" x14ac:dyDescent="0.45">
      <c r="A2104" s="2" t="s">
        <v>2011</v>
      </c>
      <c r="B2104" s="2" t="s">
        <v>11813</v>
      </c>
      <c r="C2104" s="2" t="s">
        <v>23463</v>
      </c>
      <c r="D2104" s="2" t="str">
        <f>"魚介類販売業"</f>
        <v>魚介類販売業</v>
      </c>
      <c r="E2104" s="2" t="str">
        <f>"H29.06.06"</f>
        <v>H29.06.06</v>
      </c>
    </row>
    <row r="2105" spans="1:5" x14ac:dyDescent="0.45">
      <c r="A2105" s="2" t="s">
        <v>2011</v>
      </c>
      <c r="B2105" s="2" t="s">
        <v>11813</v>
      </c>
      <c r="C2105" s="2" t="s">
        <v>23463</v>
      </c>
      <c r="D2105" s="2" t="str">
        <f>"食肉販売業"</f>
        <v>食肉販売業</v>
      </c>
      <c r="E2105" s="2" t="str">
        <f>"H29.06.06"</f>
        <v>H29.06.06</v>
      </c>
    </row>
    <row r="2106" spans="1:5" x14ac:dyDescent="0.45">
      <c r="A2106" s="2" t="s">
        <v>2011</v>
      </c>
      <c r="B2106" s="2" t="s">
        <v>11813</v>
      </c>
      <c r="C2106" s="2" t="s">
        <v>23463</v>
      </c>
      <c r="D2106" s="2" t="str">
        <f>"乳類販売業"</f>
        <v>乳類販売業</v>
      </c>
      <c r="E2106" s="2" t="str">
        <f>"H29.06.06"</f>
        <v>H29.06.06</v>
      </c>
    </row>
    <row r="2107" spans="1:5" x14ac:dyDescent="0.45">
      <c r="A2107" s="2" t="s">
        <v>2015</v>
      </c>
      <c r="B2107" s="2" t="s">
        <v>11818</v>
      </c>
      <c r="C2107" s="2" t="s">
        <v>23468</v>
      </c>
      <c r="D2107" s="2" t="str">
        <f>"飲食店営業"</f>
        <v>飲食店営業</v>
      </c>
      <c r="E2107" s="2" t="str">
        <f>"H29.06.09"</f>
        <v>H29.06.09</v>
      </c>
    </row>
    <row r="2108" spans="1:5" x14ac:dyDescent="0.45">
      <c r="A2108" s="2" t="s">
        <v>2022</v>
      </c>
      <c r="B2108" s="2" t="s">
        <v>11829</v>
      </c>
      <c r="C2108" s="2" t="s">
        <v>23477</v>
      </c>
      <c r="D2108" s="2" t="str">
        <f>"菓子製造業"</f>
        <v>菓子製造業</v>
      </c>
      <c r="E2108" s="2" t="str">
        <f>"H29.08.04"</f>
        <v>H29.08.04</v>
      </c>
    </row>
    <row r="2109" spans="1:5" x14ac:dyDescent="0.45">
      <c r="A2109" s="2" t="s">
        <v>2022</v>
      </c>
      <c r="B2109" s="2" t="s">
        <v>11829</v>
      </c>
      <c r="C2109" s="2" t="s">
        <v>23477</v>
      </c>
      <c r="D2109" s="2" t="str">
        <f>"飲食店営業"</f>
        <v>飲食店営業</v>
      </c>
      <c r="E2109" s="2" t="str">
        <f>"H29.08.04"</f>
        <v>H29.08.04</v>
      </c>
    </row>
    <row r="2110" spans="1:5" x14ac:dyDescent="0.45">
      <c r="A2110" s="2" t="s">
        <v>2025</v>
      </c>
      <c r="B2110" s="2" t="s">
        <v>11832</v>
      </c>
      <c r="C2110" s="2" t="s">
        <v>23480</v>
      </c>
      <c r="D2110" s="2" t="str">
        <f>"そうざい製造業"</f>
        <v>そうざい製造業</v>
      </c>
      <c r="E2110" s="2" t="str">
        <f>"H29.08.09"</f>
        <v>H29.08.09</v>
      </c>
    </row>
    <row r="2111" spans="1:5" x14ac:dyDescent="0.45">
      <c r="A2111" s="2" t="s">
        <v>2033</v>
      </c>
      <c r="B2111" s="2" t="s">
        <v>11839</v>
      </c>
      <c r="C2111" s="2" t="s">
        <v>23489</v>
      </c>
      <c r="D2111" s="2" t="str">
        <f>"飲食店営業"</f>
        <v>飲食店営業</v>
      </c>
      <c r="E2111" s="2" t="str">
        <f>"H29.08.30"</f>
        <v>H29.08.30</v>
      </c>
    </row>
    <row r="2112" spans="1:5" x14ac:dyDescent="0.45">
      <c r="A2112" s="2" t="s">
        <v>2034</v>
      </c>
      <c r="B2112" s="2" t="s">
        <v>9287</v>
      </c>
      <c r="C2112" s="2" t="s">
        <v>23490</v>
      </c>
      <c r="D2112" s="2" t="str">
        <f>"飲食店営業"</f>
        <v>飲食店営業</v>
      </c>
      <c r="E2112" s="2" t="str">
        <f>"H29.08.30"</f>
        <v>H29.08.30</v>
      </c>
    </row>
    <row r="2113" spans="1:5" x14ac:dyDescent="0.45">
      <c r="A2113" s="2" t="s">
        <v>2036</v>
      </c>
      <c r="B2113" s="2" t="s">
        <v>11841</v>
      </c>
      <c r="C2113" s="2" t="s">
        <v>23492</v>
      </c>
      <c r="D2113" s="2" t="str">
        <f>"飲食店営業"</f>
        <v>飲食店営業</v>
      </c>
      <c r="E2113" s="2" t="str">
        <f>"H29.08.30"</f>
        <v>H29.08.30</v>
      </c>
    </row>
    <row r="2114" spans="1:5" x14ac:dyDescent="0.45">
      <c r="A2114" s="2" t="s">
        <v>2039</v>
      </c>
      <c r="B2114" s="2" t="s">
        <v>11844</v>
      </c>
      <c r="C2114" s="2" t="s">
        <v>23495</v>
      </c>
      <c r="D2114" s="2" t="str">
        <f>"飲食店営業"</f>
        <v>飲食店営業</v>
      </c>
      <c r="E2114" s="2" t="str">
        <f>"H29.08.30"</f>
        <v>H29.08.30</v>
      </c>
    </row>
    <row r="2115" spans="1:5" x14ac:dyDescent="0.45">
      <c r="A2115" s="2" t="s">
        <v>2041</v>
      </c>
      <c r="B2115" s="2" t="s">
        <v>11847</v>
      </c>
      <c r="C2115" s="2" t="s">
        <v>23498</v>
      </c>
      <c r="D2115" s="2" t="str">
        <f>"乳類販売業"</f>
        <v>乳類販売業</v>
      </c>
      <c r="E2115" s="2" t="str">
        <f>"H29.08.28"</f>
        <v>H29.08.28</v>
      </c>
    </row>
    <row r="2116" spans="1:5" x14ac:dyDescent="0.45">
      <c r="A2116" s="2" t="s">
        <v>2042</v>
      </c>
      <c r="B2116" s="2" t="s">
        <v>11850</v>
      </c>
      <c r="C2116" s="2" t="s">
        <v>23501</v>
      </c>
      <c r="D2116" s="2" t="str">
        <f>"食肉販売業"</f>
        <v>食肉販売業</v>
      </c>
      <c r="E2116" s="2" t="str">
        <f>"H29.08.28"</f>
        <v>H29.08.28</v>
      </c>
    </row>
    <row r="2117" spans="1:5" x14ac:dyDescent="0.45">
      <c r="A2117" s="2" t="s">
        <v>1929</v>
      </c>
      <c r="B2117" s="2" t="s">
        <v>11851</v>
      </c>
      <c r="C2117" s="2" t="s">
        <v>23502</v>
      </c>
      <c r="D2117" s="2" t="str">
        <f>"食肉販売業"</f>
        <v>食肉販売業</v>
      </c>
      <c r="E2117" s="2" t="str">
        <f>"H29.08.28"</f>
        <v>H29.08.28</v>
      </c>
    </row>
    <row r="2118" spans="1:5" x14ac:dyDescent="0.45">
      <c r="A2118" s="2" t="s">
        <v>2042</v>
      </c>
      <c r="B2118" s="2" t="s">
        <v>11850</v>
      </c>
      <c r="C2118" s="2" t="s">
        <v>23501</v>
      </c>
      <c r="D2118" s="2" t="str">
        <f>"魚介類販売業"</f>
        <v>魚介類販売業</v>
      </c>
      <c r="E2118" s="2" t="str">
        <f>"H29.08.28"</f>
        <v>H29.08.28</v>
      </c>
    </row>
    <row r="2119" spans="1:5" x14ac:dyDescent="0.45">
      <c r="A2119" s="2" t="s">
        <v>2050</v>
      </c>
      <c r="B2119" s="2" t="s">
        <v>11860</v>
      </c>
      <c r="C2119" s="2" t="s">
        <v>23511</v>
      </c>
      <c r="D2119" s="2" t="str">
        <f>"菓子製造業"</f>
        <v>菓子製造業</v>
      </c>
      <c r="E2119" s="2" t="str">
        <f>"H29.08.30"</f>
        <v>H29.08.30</v>
      </c>
    </row>
    <row r="2120" spans="1:5" x14ac:dyDescent="0.45">
      <c r="A2120" s="2" t="s">
        <v>2050</v>
      </c>
      <c r="B2120" s="2" t="s">
        <v>11860</v>
      </c>
      <c r="C2120" s="2" t="s">
        <v>23511</v>
      </c>
      <c r="D2120" s="2" t="str">
        <f>"みそ製造業"</f>
        <v>みそ製造業</v>
      </c>
      <c r="E2120" s="2" t="str">
        <f>"H29.08.30"</f>
        <v>H29.08.30</v>
      </c>
    </row>
    <row r="2121" spans="1:5" x14ac:dyDescent="0.45">
      <c r="A2121" s="2" t="s">
        <v>2055</v>
      </c>
      <c r="B2121" s="2" t="s">
        <v>11865</v>
      </c>
      <c r="C2121" s="2" t="s">
        <v>23516</v>
      </c>
      <c r="D2121" s="2" t="str">
        <f>"飲食店営業"</f>
        <v>飲食店営業</v>
      </c>
      <c r="E2121" s="2" t="str">
        <f>"H29.09.04"</f>
        <v>H29.09.04</v>
      </c>
    </row>
    <row r="2122" spans="1:5" x14ac:dyDescent="0.45">
      <c r="A2122" s="2" t="s">
        <v>2057</v>
      </c>
      <c r="B2122" s="2" t="s">
        <v>11867</v>
      </c>
      <c r="C2122" s="2" t="s">
        <v>23518</v>
      </c>
      <c r="D2122" s="2" t="str">
        <f>"菓子製造業"</f>
        <v>菓子製造業</v>
      </c>
      <c r="E2122" s="2" t="str">
        <f>"H29.08.31"</f>
        <v>H29.08.31</v>
      </c>
    </row>
    <row r="2123" spans="1:5" x14ac:dyDescent="0.45">
      <c r="A2123" s="2" t="s">
        <v>2058</v>
      </c>
      <c r="B2123" s="2" t="s">
        <v>11868</v>
      </c>
      <c r="C2123" s="2" t="s">
        <v>23519</v>
      </c>
      <c r="D2123" s="2" t="str">
        <f>"飲食店営業"</f>
        <v>飲食店営業</v>
      </c>
      <c r="E2123" s="2" t="str">
        <f>"H29.09.01"</f>
        <v>H29.09.01</v>
      </c>
    </row>
    <row r="2124" spans="1:5" x14ac:dyDescent="0.45">
      <c r="A2124" s="2" t="s">
        <v>2064</v>
      </c>
      <c r="B2124" s="2" t="s">
        <v>11875</v>
      </c>
      <c r="C2124" s="2" t="s">
        <v>23525</v>
      </c>
      <c r="D2124" s="2" t="str">
        <f>"飲食店営業"</f>
        <v>飲食店営業</v>
      </c>
      <c r="E2124" s="2" t="str">
        <f>"H29.09.29"</f>
        <v>H29.09.29</v>
      </c>
    </row>
    <row r="2125" spans="1:5" x14ac:dyDescent="0.45">
      <c r="A2125" s="2" t="s">
        <v>2071</v>
      </c>
      <c r="B2125" s="2" t="s">
        <v>2071</v>
      </c>
      <c r="C2125" s="2" t="s">
        <v>23532</v>
      </c>
      <c r="D2125" s="2" t="str">
        <f>"飲食店営業"</f>
        <v>飲食店営業</v>
      </c>
      <c r="E2125" s="2" t="str">
        <f>"H29.10.13"</f>
        <v>H29.10.13</v>
      </c>
    </row>
    <row r="2126" spans="1:5" x14ac:dyDescent="0.45">
      <c r="A2126" s="2" t="s">
        <v>2077</v>
      </c>
      <c r="B2126" s="2" t="s">
        <v>11887</v>
      </c>
      <c r="C2126" s="2" t="s">
        <v>23538</v>
      </c>
      <c r="D2126" s="2" t="str">
        <f>"そうざい製造業"</f>
        <v>そうざい製造業</v>
      </c>
      <c r="E2126" s="2" t="str">
        <f t="shared" ref="E2126:E2131" si="87">"H29.11.22"</f>
        <v>H29.11.22</v>
      </c>
    </row>
    <row r="2127" spans="1:5" x14ac:dyDescent="0.45">
      <c r="A2127" s="2" t="s">
        <v>2079</v>
      </c>
      <c r="B2127" s="2" t="s">
        <v>11889</v>
      </c>
      <c r="C2127" s="2" t="s">
        <v>23540</v>
      </c>
      <c r="D2127" s="2" t="str">
        <f>"飲食店営業"</f>
        <v>飲食店営業</v>
      </c>
      <c r="E2127" s="2" t="str">
        <f t="shared" si="87"/>
        <v>H29.11.22</v>
      </c>
    </row>
    <row r="2128" spans="1:5" x14ac:dyDescent="0.45">
      <c r="A2128" s="2" t="s">
        <v>2080</v>
      </c>
      <c r="B2128" s="2" t="s">
        <v>11890</v>
      </c>
      <c r="C2128" s="2" t="s">
        <v>23541</v>
      </c>
      <c r="D2128" s="2" t="str">
        <f>"飲食店営業"</f>
        <v>飲食店営業</v>
      </c>
      <c r="E2128" s="2" t="str">
        <f t="shared" si="87"/>
        <v>H29.11.22</v>
      </c>
    </row>
    <row r="2129" spans="1:5" x14ac:dyDescent="0.45">
      <c r="A2129" s="2" t="s">
        <v>2084</v>
      </c>
      <c r="B2129" s="2" t="s">
        <v>11894</v>
      </c>
      <c r="C2129" s="2" t="s">
        <v>23545</v>
      </c>
      <c r="D2129" s="2" t="str">
        <f>"飲食店営業"</f>
        <v>飲食店営業</v>
      </c>
      <c r="E2129" s="2" t="str">
        <f t="shared" si="87"/>
        <v>H29.11.22</v>
      </c>
    </row>
    <row r="2130" spans="1:5" x14ac:dyDescent="0.45">
      <c r="A2130" s="2" t="s">
        <v>2085</v>
      </c>
      <c r="B2130" s="2" t="s">
        <v>11895</v>
      </c>
      <c r="C2130" s="2" t="s">
        <v>23546</v>
      </c>
      <c r="D2130" s="2" t="str">
        <f>"飲食店営業"</f>
        <v>飲食店営業</v>
      </c>
      <c r="E2130" s="2" t="str">
        <f t="shared" si="87"/>
        <v>H29.11.22</v>
      </c>
    </row>
    <row r="2131" spans="1:5" x14ac:dyDescent="0.45">
      <c r="A2131" s="2" t="s">
        <v>2086</v>
      </c>
      <c r="B2131" s="2" t="s">
        <v>11896</v>
      </c>
      <c r="C2131" s="2" t="s">
        <v>23547</v>
      </c>
      <c r="D2131" s="2" t="str">
        <f>"乳類販売業"</f>
        <v>乳類販売業</v>
      </c>
      <c r="E2131" s="2" t="str">
        <f t="shared" si="87"/>
        <v>H29.11.22</v>
      </c>
    </row>
    <row r="2132" spans="1:5" x14ac:dyDescent="0.45">
      <c r="A2132" s="2" t="s">
        <v>2095</v>
      </c>
      <c r="B2132" s="2" t="s">
        <v>11909</v>
      </c>
      <c r="C2132" s="2" t="s">
        <v>23558</v>
      </c>
      <c r="D2132" s="2" t="str">
        <f>"飲食店営業"</f>
        <v>飲食店営業</v>
      </c>
      <c r="E2132" s="2" t="str">
        <f>"H29.11.29"</f>
        <v>H29.11.29</v>
      </c>
    </row>
    <row r="2133" spans="1:5" x14ac:dyDescent="0.45">
      <c r="A2133" s="2" t="s">
        <v>2096</v>
      </c>
      <c r="B2133" s="2" t="s">
        <v>11910</v>
      </c>
      <c r="C2133" s="2" t="s">
        <v>23559</v>
      </c>
      <c r="D2133" s="2" t="str">
        <f>"菓子製造業"</f>
        <v>菓子製造業</v>
      </c>
      <c r="E2133" s="2" t="str">
        <f>"H29.11.29"</f>
        <v>H29.11.29</v>
      </c>
    </row>
    <row r="2134" spans="1:5" x14ac:dyDescent="0.45">
      <c r="A2134" s="2" t="s">
        <v>1934</v>
      </c>
      <c r="B2134" s="2" t="s">
        <v>1934</v>
      </c>
      <c r="C2134" s="2" t="s">
        <v>23560</v>
      </c>
      <c r="D2134" s="2" t="str">
        <f>"アイスクリーム類製造業"</f>
        <v>アイスクリーム類製造業</v>
      </c>
      <c r="E2134" s="2" t="str">
        <f>"H29.11.29"</f>
        <v>H29.11.29</v>
      </c>
    </row>
    <row r="2135" spans="1:5" x14ac:dyDescent="0.45">
      <c r="A2135" s="2" t="s">
        <v>2111</v>
      </c>
      <c r="B2135" s="2" t="s">
        <v>11925</v>
      </c>
      <c r="C2135" s="2" t="s">
        <v>23575</v>
      </c>
      <c r="D2135" s="2" t="str">
        <f>"飲食店営業"</f>
        <v>飲食店営業</v>
      </c>
      <c r="E2135" s="2" t="str">
        <f>"H29.12.01"</f>
        <v>H29.12.01</v>
      </c>
    </row>
    <row r="2136" spans="1:5" x14ac:dyDescent="0.45">
      <c r="A2136" s="2" t="s">
        <v>2119</v>
      </c>
      <c r="B2136" s="2" t="s">
        <v>11933</v>
      </c>
      <c r="C2136" s="2" t="s">
        <v>23583</v>
      </c>
      <c r="D2136" s="2" t="str">
        <f>"菓子製造業"</f>
        <v>菓子製造業</v>
      </c>
      <c r="E2136" s="2" t="str">
        <f>"H29.12.20"</f>
        <v>H29.12.20</v>
      </c>
    </row>
    <row r="2137" spans="1:5" x14ac:dyDescent="0.45">
      <c r="A2137" s="2" t="s">
        <v>2121</v>
      </c>
      <c r="B2137" s="2" t="s">
        <v>11934</v>
      </c>
      <c r="C2137" s="2" t="s">
        <v>23585</v>
      </c>
      <c r="D2137" s="2" t="str">
        <f>"食肉販売業"</f>
        <v>食肉販売業</v>
      </c>
      <c r="E2137" s="2" t="str">
        <f>"H29.12.20"</f>
        <v>H29.12.20</v>
      </c>
    </row>
    <row r="2138" spans="1:5" x14ac:dyDescent="0.45">
      <c r="A2138" s="2" t="s">
        <v>2121</v>
      </c>
      <c r="B2138" s="2" t="s">
        <v>11934</v>
      </c>
      <c r="C2138" s="2" t="s">
        <v>23585</v>
      </c>
      <c r="D2138" s="2" t="str">
        <f>"食品販売業"</f>
        <v>食品販売業</v>
      </c>
      <c r="E2138" s="2" t="str">
        <f>"H29.12.20"</f>
        <v>H29.12.20</v>
      </c>
    </row>
    <row r="2139" spans="1:5" x14ac:dyDescent="0.45">
      <c r="A2139" s="2" t="s">
        <v>2122</v>
      </c>
      <c r="B2139" s="2" t="s">
        <v>11935</v>
      </c>
      <c r="C2139" s="2" t="s">
        <v>23586</v>
      </c>
      <c r="D2139" s="2" t="str">
        <f>"菓子製造業"</f>
        <v>菓子製造業</v>
      </c>
      <c r="E2139" s="2" t="str">
        <f>"H29.12.27"</f>
        <v>H29.12.27</v>
      </c>
    </row>
    <row r="2140" spans="1:5" x14ac:dyDescent="0.45">
      <c r="A2140" s="2" t="s">
        <v>2122</v>
      </c>
      <c r="B2140" s="2" t="s">
        <v>11935</v>
      </c>
      <c r="C2140" s="2" t="s">
        <v>23586</v>
      </c>
      <c r="D2140" s="2" t="str">
        <f>"清涼飲料水製造業"</f>
        <v>清涼飲料水製造業</v>
      </c>
      <c r="E2140" s="2" t="str">
        <f>"H29.12.27"</f>
        <v>H29.12.27</v>
      </c>
    </row>
    <row r="2141" spans="1:5" x14ac:dyDescent="0.45">
      <c r="A2141" s="2" t="s">
        <v>2125</v>
      </c>
      <c r="B2141" s="2" t="s">
        <v>11939</v>
      </c>
      <c r="C2141" s="2" t="s">
        <v>23590</v>
      </c>
      <c r="D2141" s="2" t="str">
        <f>"そうざい製造業"</f>
        <v>そうざい製造業</v>
      </c>
      <c r="E2141" s="2" t="str">
        <f>"H30.01.15"</f>
        <v>H30.01.15</v>
      </c>
    </row>
    <row r="2142" spans="1:5" x14ac:dyDescent="0.45">
      <c r="A2142" s="2" t="s">
        <v>2126</v>
      </c>
      <c r="B2142" s="2" t="s">
        <v>11940</v>
      </c>
      <c r="C2142" s="2" t="s">
        <v>23591</v>
      </c>
      <c r="D2142" s="2" t="str">
        <f>"飲食店営業"</f>
        <v>飲食店営業</v>
      </c>
      <c r="E2142" s="2" t="str">
        <f>"H29.12.28"</f>
        <v>H29.12.28</v>
      </c>
    </row>
    <row r="2143" spans="1:5" x14ac:dyDescent="0.45">
      <c r="A2143" s="2" t="s">
        <v>2127</v>
      </c>
      <c r="B2143" s="2" t="s">
        <v>11941</v>
      </c>
      <c r="C2143" s="2" t="s">
        <v>23592</v>
      </c>
      <c r="D2143" s="2" t="str">
        <f>"食品販売業"</f>
        <v>食品販売業</v>
      </c>
      <c r="E2143" s="2" t="str">
        <f t="shared" ref="E2143:E2148" si="88">"H30.01.15"</f>
        <v>H30.01.15</v>
      </c>
    </row>
    <row r="2144" spans="1:5" x14ac:dyDescent="0.45">
      <c r="A2144" s="2" t="s">
        <v>2127</v>
      </c>
      <c r="B2144" s="2" t="s">
        <v>11941</v>
      </c>
      <c r="C2144" s="2" t="s">
        <v>23592</v>
      </c>
      <c r="D2144" s="2" t="str">
        <f>"飲食店営業"</f>
        <v>飲食店営業</v>
      </c>
      <c r="E2144" s="2" t="str">
        <f t="shared" si="88"/>
        <v>H30.01.15</v>
      </c>
    </row>
    <row r="2145" spans="1:5" x14ac:dyDescent="0.45">
      <c r="A2145" s="2" t="s">
        <v>2127</v>
      </c>
      <c r="B2145" s="2" t="s">
        <v>11941</v>
      </c>
      <c r="C2145" s="2" t="s">
        <v>23592</v>
      </c>
      <c r="D2145" s="2" t="str">
        <f>"乳類販売業"</f>
        <v>乳類販売業</v>
      </c>
      <c r="E2145" s="2" t="str">
        <f t="shared" si="88"/>
        <v>H30.01.15</v>
      </c>
    </row>
    <row r="2146" spans="1:5" x14ac:dyDescent="0.45">
      <c r="A2146" s="2" t="s">
        <v>2127</v>
      </c>
      <c r="B2146" s="2" t="s">
        <v>11941</v>
      </c>
      <c r="C2146" s="2" t="s">
        <v>23592</v>
      </c>
      <c r="D2146" s="2" t="str">
        <f>"食肉販売業"</f>
        <v>食肉販売業</v>
      </c>
      <c r="E2146" s="2" t="str">
        <f t="shared" si="88"/>
        <v>H30.01.15</v>
      </c>
    </row>
    <row r="2147" spans="1:5" x14ac:dyDescent="0.45">
      <c r="A2147" s="2" t="s">
        <v>2127</v>
      </c>
      <c r="B2147" s="2" t="s">
        <v>11941</v>
      </c>
      <c r="C2147" s="2" t="s">
        <v>23592</v>
      </c>
      <c r="D2147" s="2" t="str">
        <f>"魚介類販売業"</f>
        <v>魚介類販売業</v>
      </c>
      <c r="E2147" s="2" t="str">
        <f t="shared" si="88"/>
        <v>H30.01.15</v>
      </c>
    </row>
    <row r="2148" spans="1:5" x14ac:dyDescent="0.45">
      <c r="A2148" s="2" t="s">
        <v>2121</v>
      </c>
      <c r="B2148" s="2" t="s">
        <v>11934</v>
      </c>
      <c r="C2148" s="2" t="s">
        <v>23593</v>
      </c>
      <c r="D2148" s="2" t="str">
        <f>"乳類販売業"</f>
        <v>乳類販売業</v>
      </c>
      <c r="E2148" s="2" t="str">
        <f t="shared" si="88"/>
        <v>H30.01.15</v>
      </c>
    </row>
    <row r="2149" spans="1:5" x14ac:dyDescent="0.45">
      <c r="A2149" s="2" t="s">
        <v>2128</v>
      </c>
      <c r="B2149" s="2" t="s">
        <v>11942</v>
      </c>
      <c r="C2149" s="2" t="s">
        <v>23594</v>
      </c>
      <c r="D2149" s="2" t="str">
        <f t="shared" ref="D2149:D2155" si="89">"飲食店営業"</f>
        <v>飲食店営業</v>
      </c>
      <c r="E2149" s="2" t="str">
        <f>"H30.01.22"</f>
        <v>H30.01.22</v>
      </c>
    </row>
    <row r="2150" spans="1:5" x14ac:dyDescent="0.45">
      <c r="A2150" s="2" t="s">
        <v>2133</v>
      </c>
      <c r="B2150" s="2" t="s">
        <v>11947</v>
      </c>
      <c r="C2150" s="2" t="s">
        <v>23599</v>
      </c>
      <c r="D2150" s="2" t="str">
        <f t="shared" si="89"/>
        <v>飲食店営業</v>
      </c>
      <c r="E2150" s="2" t="str">
        <f t="shared" ref="E2150:E2156" si="90">"H30.02.23"</f>
        <v>H30.02.23</v>
      </c>
    </row>
    <row r="2151" spans="1:5" x14ac:dyDescent="0.45">
      <c r="A2151" s="2" t="s">
        <v>2137</v>
      </c>
      <c r="B2151" s="2" t="s">
        <v>11952</v>
      </c>
      <c r="C2151" s="2" t="s">
        <v>23604</v>
      </c>
      <c r="D2151" s="2" t="str">
        <f t="shared" si="89"/>
        <v>飲食店営業</v>
      </c>
      <c r="E2151" s="2" t="str">
        <f t="shared" si="90"/>
        <v>H30.02.23</v>
      </c>
    </row>
    <row r="2152" spans="1:5" x14ac:dyDescent="0.45">
      <c r="A2152" s="2" t="s">
        <v>2138</v>
      </c>
      <c r="B2152" s="2" t="s">
        <v>11953</v>
      </c>
      <c r="C2152" s="2" t="s">
        <v>23605</v>
      </c>
      <c r="D2152" s="2" t="str">
        <f t="shared" si="89"/>
        <v>飲食店営業</v>
      </c>
      <c r="E2152" s="2" t="str">
        <f t="shared" si="90"/>
        <v>H30.02.23</v>
      </c>
    </row>
    <row r="2153" spans="1:5" x14ac:dyDescent="0.45">
      <c r="A2153" s="2" t="s">
        <v>2139</v>
      </c>
      <c r="B2153" s="2" t="s">
        <v>11954</v>
      </c>
      <c r="C2153" s="2" t="s">
        <v>23606</v>
      </c>
      <c r="D2153" s="2" t="str">
        <f t="shared" si="89"/>
        <v>飲食店営業</v>
      </c>
      <c r="E2153" s="2" t="str">
        <f t="shared" si="90"/>
        <v>H30.02.23</v>
      </c>
    </row>
    <row r="2154" spans="1:5" x14ac:dyDescent="0.45">
      <c r="A2154" s="2" t="s">
        <v>2140</v>
      </c>
      <c r="B2154" s="2" t="s">
        <v>11955</v>
      </c>
      <c r="C2154" s="2" t="s">
        <v>23607</v>
      </c>
      <c r="D2154" s="2" t="str">
        <f t="shared" si="89"/>
        <v>飲食店営業</v>
      </c>
      <c r="E2154" s="2" t="str">
        <f t="shared" si="90"/>
        <v>H30.02.23</v>
      </c>
    </row>
    <row r="2155" spans="1:5" x14ac:dyDescent="0.45">
      <c r="A2155" s="2" t="s">
        <v>2142</v>
      </c>
      <c r="B2155" s="2" t="s">
        <v>11957</v>
      </c>
      <c r="C2155" s="2" t="s">
        <v>23609</v>
      </c>
      <c r="D2155" s="2" t="str">
        <f t="shared" si="89"/>
        <v>飲食店営業</v>
      </c>
      <c r="E2155" s="2" t="str">
        <f t="shared" si="90"/>
        <v>H30.02.23</v>
      </c>
    </row>
    <row r="2156" spans="1:5" x14ac:dyDescent="0.45">
      <c r="A2156" s="2" t="s">
        <v>2143</v>
      </c>
      <c r="B2156" s="2" t="s">
        <v>2143</v>
      </c>
      <c r="C2156" s="2" t="s">
        <v>23610</v>
      </c>
      <c r="D2156" s="2" t="str">
        <f>"食肉処理業"</f>
        <v>食肉処理業</v>
      </c>
      <c r="E2156" s="2" t="str">
        <f t="shared" si="90"/>
        <v>H30.02.23</v>
      </c>
    </row>
    <row r="2157" spans="1:5" x14ac:dyDescent="0.45">
      <c r="A2157" s="2" t="s">
        <v>2145</v>
      </c>
      <c r="B2157" s="2" t="s">
        <v>11960</v>
      </c>
      <c r="C2157" s="2" t="s">
        <v>23612</v>
      </c>
      <c r="D2157" s="2" t="str">
        <f>"そうざい製造業"</f>
        <v>そうざい製造業</v>
      </c>
      <c r="E2157" s="2" t="str">
        <f t="shared" ref="E2157:E2166" si="91">"H30.02.27"</f>
        <v>H30.02.27</v>
      </c>
    </row>
    <row r="2158" spans="1:5" x14ac:dyDescent="0.45">
      <c r="A2158" s="2" t="s">
        <v>2146</v>
      </c>
      <c r="B2158" s="2" t="s">
        <v>11961</v>
      </c>
      <c r="C2158" s="2" t="s">
        <v>23613</v>
      </c>
      <c r="D2158" s="2" t="str">
        <f>"菓子製造業"</f>
        <v>菓子製造業</v>
      </c>
      <c r="E2158" s="2" t="str">
        <f t="shared" si="91"/>
        <v>H30.02.27</v>
      </c>
    </row>
    <row r="2159" spans="1:5" x14ac:dyDescent="0.45">
      <c r="A2159" s="2" t="s">
        <v>2139</v>
      </c>
      <c r="B2159" s="2" t="s">
        <v>11954</v>
      </c>
      <c r="C2159" s="2" t="s">
        <v>23606</v>
      </c>
      <c r="D2159" s="2" t="str">
        <f>"菓子製造業"</f>
        <v>菓子製造業</v>
      </c>
      <c r="E2159" s="2" t="str">
        <f t="shared" si="91"/>
        <v>H30.02.27</v>
      </c>
    </row>
    <row r="2160" spans="1:5" x14ac:dyDescent="0.45">
      <c r="A2160" s="2" t="s">
        <v>2156</v>
      </c>
      <c r="B2160" s="2" t="s">
        <v>11973</v>
      </c>
      <c r="C2160" s="2" t="s">
        <v>23624</v>
      </c>
      <c r="D2160" s="2" t="str">
        <f>"食肉製品製造業"</f>
        <v>食肉製品製造業</v>
      </c>
      <c r="E2160" s="2" t="str">
        <f t="shared" si="91"/>
        <v>H30.02.27</v>
      </c>
    </row>
    <row r="2161" spans="1:5" x14ac:dyDescent="0.45">
      <c r="A2161" s="2" t="s">
        <v>2157</v>
      </c>
      <c r="B2161" s="2" t="s">
        <v>11974</v>
      </c>
      <c r="C2161" s="2" t="s">
        <v>23625</v>
      </c>
      <c r="D2161" s="2" t="str">
        <f>"菓子製造業"</f>
        <v>菓子製造業</v>
      </c>
      <c r="E2161" s="2" t="str">
        <f t="shared" si="91"/>
        <v>H30.02.27</v>
      </c>
    </row>
    <row r="2162" spans="1:5" x14ac:dyDescent="0.45">
      <c r="A2162" s="2" t="s">
        <v>2158</v>
      </c>
      <c r="B2162" s="2" t="s">
        <v>11975</v>
      </c>
      <c r="C2162" s="2" t="s">
        <v>23626</v>
      </c>
      <c r="D2162" s="2" t="str">
        <f>"みそ製造業"</f>
        <v>みそ製造業</v>
      </c>
      <c r="E2162" s="2" t="str">
        <f t="shared" si="91"/>
        <v>H30.02.27</v>
      </c>
    </row>
    <row r="2163" spans="1:5" x14ac:dyDescent="0.45">
      <c r="A2163" s="2" t="s">
        <v>2159</v>
      </c>
      <c r="B2163" s="2" t="s">
        <v>11976</v>
      </c>
      <c r="C2163" s="2" t="s">
        <v>23627</v>
      </c>
      <c r="D2163" s="2" t="str">
        <f>"飲食店営業"</f>
        <v>飲食店営業</v>
      </c>
      <c r="E2163" s="2" t="str">
        <f t="shared" si="91"/>
        <v>H30.02.27</v>
      </c>
    </row>
    <row r="2164" spans="1:5" x14ac:dyDescent="0.45">
      <c r="A2164" s="2" t="s">
        <v>2160</v>
      </c>
      <c r="B2164" s="2" t="s">
        <v>11977</v>
      </c>
      <c r="C2164" s="2" t="s">
        <v>23628</v>
      </c>
      <c r="D2164" s="2" t="str">
        <f>"食肉処理業"</f>
        <v>食肉処理業</v>
      </c>
      <c r="E2164" s="2" t="str">
        <f t="shared" si="91"/>
        <v>H30.02.27</v>
      </c>
    </row>
    <row r="2165" spans="1:5" x14ac:dyDescent="0.45">
      <c r="A2165" s="2" t="s">
        <v>45</v>
      </c>
      <c r="B2165" s="2" t="s">
        <v>11978</v>
      </c>
      <c r="C2165" s="2" t="s">
        <v>23629</v>
      </c>
      <c r="D2165" s="2" t="str">
        <f>"喫茶店営業"</f>
        <v>喫茶店営業</v>
      </c>
      <c r="E2165" s="2" t="str">
        <f t="shared" si="91"/>
        <v>H30.02.27</v>
      </c>
    </row>
    <row r="2166" spans="1:5" x14ac:dyDescent="0.45">
      <c r="A2166" s="2" t="s">
        <v>45</v>
      </c>
      <c r="B2166" s="2" t="s">
        <v>11979</v>
      </c>
      <c r="C2166" s="2" t="s">
        <v>23629</v>
      </c>
      <c r="D2166" s="2" t="str">
        <f>"喫茶店営業"</f>
        <v>喫茶店営業</v>
      </c>
      <c r="E2166" s="2" t="str">
        <f t="shared" si="91"/>
        <v>H30.02.27</v>
      </c>
    </row>
    <row r="2167" spans="1:5" x14ac:dyDescent="0.45">
      <c r="A2167" s="2" t="s">
        <v>2163</v>
      </c>
      <c r="B2167" s="2" t="s">
        <v>2253</v>
      </c>
      <c r="C2167" s="2" t="s">
        <v>21058</v>
      </c>
      <c r="D2167" s="2" t="str">
        <f>"飲食店営業"</f>
        <v>飲食店営業</v>
      </c>
      <c r="E2167" s="2" t="str">
        <f>"H30.03.02"</f>
        <v>H30.03.02</v>
      </c>
    </row>
    <row r="2168" spans="1:5" x14ac:dyDescent="0.45">
      <c r="A2168" s="2" t="s">
        <v>165</v>
      </c>
      <c r="B2168" s="2" t="s">
        <v>11986</v>
      </c>
      <c r="C2168" s="2" t="s">
        <v>23636</v>
      </c>
      <c r="D2168" s="2" t="str">
        <f>"喫茶店営業"</f>
        <v>喫茶店営業</v>
      </c>
      <c r="E2168" s="2" t="str">
        <f>"H30.03.05"</f>
        <v>H30.03.05</v>
      </c>
    </row>
    <row r="2169" spans="1:5" x14ac:dyDescent="0.45">
      <c r="A2169" s="2" t="s">
        <v>2171</v>
      </c>
      <c r="B2169" s="2" t="s">
        <v>11991</v>
      </c>
      <c r="C2169" s="2" t="s">
        <v>23641</v>
      </c>
      <c r="D2169" s="2" t="str">
        <f>"飲食店営業"</f>
        <v>飲食店営業</v>
      </c>
      <c r="E2169" s="2" t="str">
        <f>"H30.03.16"</f>
        <v>H30.03.16</v>
      </c>
    </row>
    <row r="2170" spans="1:5" x14ac:dyDescent="0.45">
      <c r="A2170" s="2" t="s">
        <v>2172</v>
      </c>
      <c r="B2170" s="2" t="s">
        <v>11992</v>
      </c>
      <c r="C2170" s="2" t="s">
        <v>23642</v>
      </c>
      <c r="D2170" s="2" t="str">
        <f>"食肉販売業"</f>
        <v>食肉販売業</v>
      </c>
      <c r="E2170" s="2" t="str">
        <f>"H30.03.16"</f>
        <v>H30.03.16</v>
      </c>
    </row>
    <row r="2171" spans="1:5" x14ac:dyDescent="0.45">
      <c r="A2171" s="2" t="s">
        <v>2172</v>
      </c>
      <c r="B2171" s="2" t="s">
        <v>11992</v>
      </c>
      <c r="C2171" s="2" t="s">
        <v>23642</v>
      </c>
      <c r="D2171" s="2" t="str">
        <f>"そうざい製造業"</f>
        <v>そうざい製造業</v>
      </c>
      <c r="E2171" s="2" t="str">
        <f>"H30.03.16"</f>
        <v>H30.03.16</v>
      </c>
    </row>
    <row r="2172" spans="1:5" x14ac:dyDescent="0.45">
      <c r="A2172" s="2" t="s">
        <v>2176</v>
      </c>
      <c r="B2172" s="2" t="s">
        <v>11996</v>
      </c>
      <c r="C2172" s="2" t="s">
        <v>23646</v>
      </c>
      <c r="D2172" s="2" t="str">
        <f>"飲食店営業"</f>
        <v>飲食店営業</v>
      </c>
      <c r="E2172" s="2" t="str">
        <f>"H30.03.22"</f>
        <v>H30.03.22</v>
      </c>
    </row>
    <row r="2173" spans="1:5" x14ac:dyDescent="0.45">
      <c r="A2173" s="2" t="s">
        <v>2177</v>
      </c>
      <c r="B2173" s="2" t="s">
        <v>11997</v>
      </c>
      <c r="C2173" s="2" t="s">
        <v>23647</v>
      </c>
      <c r="D2173" s="2" t="str">
        <f>"飲食店営業"</f>
        <v>飲食店営業</v>
      </c>
      <c r="E2173" s="2" t="str">
        <f>"H30.03.22"</f>
        <v>H30.03.22</v>
      </c>
    </row>
    <row r="2174" spans="1:5" x14ac:dyDescent="0.45">
      <c r="A2174" s="2" t="s">
        <v>2183</v>
      </c>
      <c r="B2174" s="2" t="s">
        <v>12004</v>
      </c>
      <c r="C2174" s="2" t="s">
        <v>23653</v>
      </c>
      <c r="D2174" s="2" t="str">
        <f>"飲食店営業"</f>
        <v>飲食店営業</v>
      </c>
      <c r="E2174" s="2" t="str">
        <f>"H30.04.16"</f>
        <v>H30.04.16</v>
      </c>
    </row>
    <row r="2175" spans="1:5" x14ac:dyDescent="0.45">
      <c r="A2175" s="2" t="s">
        <v>2190</v>
      </c>
      <c r="B2175" s="2" t="s">
        <v>12011</v>
      </c>
      <c r="C2175" s="2" t="s">
        <v>23659</v>
      </c>
      <c r="D2175" s="2" t="str">
        <f>"飲食店営業"</f>
        <v>飲食店営業</v>
      </c>
      <c r="E2175" s="2" t="str">
        <f>"H30.05.02"</f>
        <v>H30.05.02</v>
      </c>
    </row>
    <row r="2176" spans="1:5" x14ac:dyDescent="0.45">
      <c r="A2176" s="2" t="s">
        <v>2190</v>
      </c>
      <c r="B2176" s="2" t="s">
        <v>12011</v>
      </c>
      <c r="C2176" s="2" t="s">
        <v>23659</v>
      </c>
      <c r="D2176" s="2" t="str">
        <f>"食肉販売業"</f>
        <v>食肉販売業</v>
      </c>
      <c r="E2176" s="2" t="str">
        <f>"H30.05.02"</f>
        <v>H30.05.02</v>
      </c>
    </row>
    <row r="2177" spans="1:5" x14ac:dyDescent="0.45">
      <c r="A2177" s="2" t="s">
        <v>2195</v>
      </c>
      <c r="B2177" s="2" t="s">
        <v>12019</v>
      </c>
      <c r="C2177" s="2" t="s">
        <v>23666</v>
      </c>
      <c r="D2177" s="2" t="str">
        <f>"飲食店営業"</f>
        <v>飲食店営業</v>
      </c>
      <c r="E2177" s="2" t="str">
        <f t="shared" ref="E2177:E2184" si="92">"H30.05.25"</f>
        <v>H30.05.25</v>
      </c>
    </row>
    <row r="2178" spans="1:5" x14ac:dyDescent="0.45">
      <c r="A2178" s="2" t="s">
        <v>2200</v>
      </c>
      <c r="B2178" s="2" t="s">
        <v>12024</v>
      </c>
      <c r="C2178" s="2" t="s">
        <v>23671</v>
      </c>
      <c r="D2178" s="2" t="str">
        <f>"飲食店営業"</f>
        <v>飲食店営業</v>
      </c>
      <c r="E2178" s="2" t="str">
        <f t="shared" si="92"/>
        <v>H30.05.25</v>
      </c>
    </row>
    <row r="2179" spans="1:5" x14ac:dyDescent="0.45">
      <c r="A2179" s="2" t="s">
        <v>2201</v>
      </c>
      <c r="B2179" s="2" t="s">
        <v>12025</v>
      </c>
      <c r="C2179" s="2" t="s">
        <v>23672</v>
      </c>
      <c r="D2179" s="2" t="str">
        <f>"飲食店営業"</f>
        <v>飲食店営業</v>
      </c>
      <c r="E2179" s="2" t="str">
        <f t="shared" si="92"/>
        <v>H30.05.25</v>
      </c>
    </row>
    <row r="2180" spans="1:5" x14ac:dyDescent="0.45">
      <c r="A2180" s="2" t="s">
        <v>2205</v>
      </c>
      <c r="B2180" s="2" t="s">
        <v>11807</v>
      </c>
      <c r="C2180" s="2" t="s">
        <v>23676</v>
      </c>
      <c r="D2180" s="2" t="str">
        <f>"飲食店営業"</f>
        <v>飲食店営業</v>
      </c>
      <c r="E2180" s="2" t="str">
        <f t="shared" si="92"/>
        <v>H30.05.25</v>
      </c>
    </row>
    <row r="2181" spans="1:5" x14ac:dyDescent="0.45">
      <c r="A2181" s="2" t="s">
        <v>2207</v>
      </c>
      <c r="B2181" s="2" t="s">
        <v>12030</v>
      </c>
      <c r="C2181" s="2" t="s">
        <v>23678</v>
      </c>
      <c r="D2181" s="2" t="str">
        <f>"飲食店営業"</f>
        <v>飲食店営業</v>
      </c>
      <c r="E2181" s="2" t="str">
        <f t="shared" si="92"/>
        <v>H30.05.25</v>
      </c>
    </row>
    <row r="2182" spans="1:5" x14ac:dyDescent="0.45">
      <c r="A2182" s="2" t="s">
        <v>2211</v>
      </c>
      <c r="B2182" s="2" t="s">
        <v>12034</v>
      </c>
      <c r="C2182" s="2" t="s">
        <v>23683</v>
      </c>
      <c r="D2182" s="2" t="str">
        <f>"食品製造業"</f>
        <v>食品製造業</v>
      </c>
      <c r="E2182" s="2" t="str">
        <f t="shared" si="92"/>
        <v>H30.05.25</v>
      </c>
    </row>
    <row r="2183" spans="1:5" x14ac:dyDescent="0.45">
      <c r="A2183" s="2" t="s">
        <v>2216</v>
      </c>
      <c r="B2183" s="2" t="s">
        <v>12041</v>
      </c>
      <c r="C2183" s="2" t="s">
        <v>23689</v>
      </c>
      <c r="D2183" s="2" t="str">
        <f>"食品販売業"</f>
        <v>食品販売業</v>
      </c>
      <c r="E2183" s="2" t="str">
        <f t="shared" si="92"/>
        <v>H30.05.25</v>
      </c>
    </row>
    <row r="2184" spans="1:5" x14ac:dyDescent="0.45">
      <c r="A2184" s="2" t="s">
        <v>2216</v>
      </c>
      <c r="B2184" s="2" t="s">
        <v>12042</v>
      </c>
      <c r="C2184" s="2" t="s">
        <v>23689</v>
      </c>
      <c r="D2184" s="2" t="str">
        <f>"食品販売業"</f>
        <v>食品販売業</v>
      </c>
      <c r="E2184" s="2" t="str">
        <f t="shared" si="92"/>
        <v>H30.05.25</v>
      </c>
    </row>
    <row r="2185" spans="1:5" x14ac:dyDescent="0.45">
      <c r="A2185" s="2" t="s">
        <v>890</v>
      </c>
      <c r="B2185" s="2" t="s">
        <v>12045</v>
      </c>
      <c r="C2185" s="2" t="s">
        <v>23692</v>
      </c>
      <c r="D2185" s="2" t="str">
        <f>"飲食店営業"</f>
        <v>飲食店営業</v>
      </c>
      <c r="E2185" s="2" t="str">
        <f>"H30.05.31"</f>
        <v>H30.05.31</v>
      </c>
    </row>
    <row r="2186" spans="1:5" x14ac:dyDescent="0.45">
      <c r="A2186" s="2" t="s">
        <v>2221</v>
      </c>
      <c r="B2186" s="2" t="s">
        <v>12048</v>
      </c>
      <c r="C2186" s="2" t="s">
        <v>23695</v>
      </c>
      <c r="D2186" s="2" t="str">
        <f>"乳類販売業"</f>
        <v>乳類販売業</v>
      </c>
      <c r="E2186" s="2" t="str">
        <f>"H30.05.25"</f>
        <v>H30.05.25</v>
      </c>
    </row>
    <row r="2187" spans="1:5" x14ac:dyDescent="0.45">
      <c r="A2187" s="2" t="s">
        <v>2235</v>
      </c>
      <c r="B2187" s="2" t="s">
        <v>12061</v>
      </c>
      <c r="C2187" s="2" t="s">
        <v>23711</v>
      </c>
      <c r="D2187" s="2" t="str">
        <f>"食品製造業"</f>
        <v>食品製造業</v>
      </c>
      <c r="E2187" s="2" t="str">
        <f>"H30.05.31"</f>
        <v>H30.05.31</v>
      </c>
    </row>
    <row r="2188" spans="1:5" x14ac:dyDescent="0.45">
      <c r="A2188" s="2" t="s">
        <v>1997</v>
      </c>
      <c r="B2188" s="2" t="s">
        <v>12064</v>
      </c>
      <c r="C2188" s="2" t="s">
        <v>23714</v>
      </c>
      <c r="D2188" s="2" t="str">
        <f>"食品販売業"</f>
        <v>食品販売業</v>
      </c>
      <c r="E2188" s="2" t="str">
        <f>"H30.05.31"</f>
        <v>H30.05.31</v>
      </c>
    </row>
    <row r="2189" spans="1:5" x14ac:dyDescent="0.45">
      <c r="A2189" s="2" t="s">
        <v>2242</v>
      </c>
      <c r="B2189" s="2" t="s">
        <v>12069</v>
      </c>
      <c r="C2189" s="2" t="s">
        <v>23719</v>
      </c>
      <c r="D2189" s="2" t="str">
        <f>"飲食店営業"</f>
        <v>飲食店営業</v>
      </c>
      <c r="E2189" s="2" t="str">
        <f>"H29.12.26"</f>
        <v>H29.12.26</v>
      </c>
    </row>
    <row r="2190" spans="1:5" x14ac:dyDescent="0.45">
      <c r="A2190" s="2" t="s">
        <v>2242</v>
      </c>
      <c r="B2190" s="2" t="s">
        <v>12070</v>
      </c>
      <c r="C2190" s="2" t="s">
        <v>23720</v>
      </c>
      <c r="D2190" s="2" t="str">
        <f>"菓子製造業"</f>
        <v>菓子製造業</v>
      </c>
      <c r="E2190" s="2" t="str">
        <f>"H29.03.27"</f>
        <v>H29.03.27</v>
      </c>
    </row>
    <row r="2191" spans="1:5" x14ac:dyDescent="0.45">
      <c r="A2191" s="2" t="s">
        <v>2242</v>
      </c>
      <c r="B2191" s="2" t="s">
        <v>12070</v>
      </c>
      <c r="C2191" s="2" t="s">
        <v>23720</v>
      </c>
      <c r="D2191" s="2" t="str">
        <f>"そうざい製造業"</f>
        <v>そうざい製造業</v>
      </c>
      <c r="E2191" s="2" t="str">
        <f>"H29.03.27"</f>
        <v>H29.03.27</v>
      </c>
    </row>
    <row r="2192" spans="1:5" x14ac:dyDescent="0.45">
      <c r="A2192" s="2" t="s">
        <v>2250</v>
      </c>
      <c r="B2192" s="2" t="s">
        <v>12079</v>
      </c>
      <c r="C2192" s="2" t="s">
        <v>23728</v>
      </c>
      <c r="D2192" s="2" t="str">
        <f>"飲食店営業"</f>
        <v>飲食店営業</v>
      </c>
      <c r="E2192" s="2" t="str">
        <f>"H30.07.03"</f>
        <v>H30.07.03</v>
      </c>
    </row>
    <row r="2193" spans="1:5" x14ac:dyDescent="0.45">
      <c r="A2193" s="2" t="s">
        <v>92</v>
      </c>
      <c r="B2193" s="2" t="s">
        <v>12080</v>
      </c>
      <c r="C2193" s="2" t="s">
        <v>23729</v>
      </c>
      <c r="D2193" s="2" t="str">
        <f>"乳類販売業"</f>
        <v>乳類販売業</v>
      </c>
      <c r="E2193" s="2" t="str">
        <f>"H30.07.03"</f>
        <v>H30.07.03</v>
      </c>
    </row>
    <row r="2194" spans="1:5" x14ac:dyDescent="0.45">
      <c r="A2194" s="2" t="s">
        <v>91</v>
      </c>
      <c r="B2194" s="2" t="s">
        <v>12080</v>
      </c>
      <c r="C2194" s="2" t="s">
        <v>23729</v>
      </c>
      <c r="D2194" s="2" t="str">
        <f>"飲食店営業"</f>
        <v>飲食店営業</v>
      </c>
      <c r="E2194" s="2" t="str">
        <f>"H30.07.03"</f>
        <v>H30.07.03</v>
      </c>
    </row>
    <row r="2195" spans="1:5" x14ac:dyDescent="0.45">
      <c r="A2195" s="2" t="s">
        <v>92</v>
      </c>
      <c r="B2195" s="2" t="s">
        <v>12080</v>
      </c>
      <c r="C2195" s="2" t="s">
        <v>23729</v>
      </c>
      <c r="D2195" s="2" t="str">
        <f>"食品販売業"</f>
        <v>食品販売業</v>
      </c>
      <c r="E2195" s="2" t="str">
        <f>"H30.07.03"</f>
        <v>H30.07.03</v>
      </c>
    </row>
    <row r="2196" spans="1:5" x14ac:dyDescent="0.45">
      <c r="A2196" s="2" t="s">
        <v>2253</v>
      </c>
      <c r="B2196" s="2" t="s">
        <v>12083</v>
      </c>
      <c r="C2196" s="2" t="s">
        <v>23732</v>
      </c>
      <c r="D2196" s="2" t="str">
        <f>"飲食店営業"</f>
        <v>飲食店営業</v>
      </c>
      <c r="E2196" s="2" t="str">
        <f>"H30.07.17"</f>
        <v>H30.07.17</v>
      </c>
    </row>
    <row r="2197" spans="1:5" x14ac:dyDescent="0.45">
      <c r="A2197" s="2" t="s">
        <v>2254</v>
      </c>
      <c r="B2197" s="2" t="s">
        <v>12084</v>
      </c>
      <c r="C2197" s="2" t="s">
        <v>23733</v>
      </c>
      <c r="D2197" s="2" t="str">
        <f>"飲食店営業"</f>
        <v>飲食店営業</v>
      </c>
      <c r="E2197" s="2" t="str">
        <f>"H30.07.23"</f>
        <v>H30.07.23</v>
      </c>
    </row>
    <row r="2198" spans="1:5" x14ac:dyDescent="0.45">
      <c r="A2198" s="2" t="s">
        <v>694</v>
      </c>
      <c r="B2198" s="2" t="s">
        <v>694</v>
      </c>
      <c r="C2198" s="2" t="s">
        <v>23735</v>
      </c>
      <c r="D2198" s="2" t="str">
        <f>"飲食店営業"</f>
        <v>飲食店営業</v>
      </c>
      <c r="E2198" s="2" t="str">
        <f>"H30.07.27"</f>
        <v>H30.07.27</v>
      </c>
    </row>
    <row r="2199" spans="1:5" x14ac:dyDescent="0.45">
      <c r="A2199" s="2" t="s">
        <v>2256</v>
      </c>
      <c r="B2199" s="2" t="s">
        <v>2256</v>
      </c>
      <c r="C2199" s="2" t="s">
        <v>23736</v>
      </c>
      <c r="D2199" s="2" t="str">
        <f>"食肉販売業"</f>
        <v>食肉販売業</v>
      </c>
      <c r="E2199" s="2" t="str">
        <f>"H30.07.27"</f>
        <v>H30.07.27</v>
      </c>
    </row>
    <row r="2200" spans="1:5" x14ac:dyDescent="0.45">
      <c r="A2200" s="2" t="s">
        <v>2256</v>
      </c>
      <c r="B2200" s="2" t="s">
        <v>2256</v>
      </c>
      <c r="C2200" s="2" t="s">
        <v>23736</v>
      </c>
      <c r="D2200" s="2" t="str">
        <f>"魚介類販売業"</f>
        <v>魚介類販売業</v>
      </c>
      <c r="E2200" s="2" t="str">
        <f>"H30.07.27"</f>
        <v>H30.07.27</v>
      </c>
    </row>
    <row r="2201" spans="1:5" x14ac:dyDescent="0.45">
      <c r="A2201" s="2" t="s">
        <v>694</v>
      </c>
      <c r="B2201" s="2" t="s">
        <v>694</v>
      </c>
      <c r="C2201" s="2" t="s">
        <v>23742</v>
      </c>
      <c r="D2201" s="2" t="str">
        <f>"飲食店営業"</f>
        <v>飲食店営業</v>
      </c>
      <c r="E2201" s="2" t="str">
        <f t="shared" ref="E2201:E2209" si="93">"H30.08.16"</f>
        <v>H30.08.16</v>
      </c>
    </row>
    <row r="2202" spans="1:5" x14ac:dyDescent="0.45">
      <c r="A2202" s="2" t="s">
        <v>2260</v>
      </c>
      <c r="B2202" s="2" t="s">
        <v>12091</v>
      </c>
      <c r="C2202" s="2" t="s">
        <v>23743</v>
      </c>
      <c r="D2202" s="2" t="str">
        <f>"菓子製造業"</f>
        <v>菓子製造業</v>
      </c>
      <c r="E2202" s="2" t="str">
        <f t="shared" si="93"/>
        <v>H30.08.16</v>
      </c>
    </row>
    <row r="2203" spans="1:5" x14ac:dyDescent="0.45">
      <c r="A2203" s="2" t="s">
        <v>2261</v>
      </c>
      <c r="B2203" s="2" t="s">
        <v>12092</v>
      </c>
      <c r="C2203" s="2" t="s">
        <v>23744</v>
      </c>
      <c r="D2203" s="2" t="str">
        <f>"菓子製造業"</f>
        <v>菓子製造業</v>
      </c>
      <c r="E2203" s="2" t="str">
        <f t="shared" si="93"/>
        <v>H30.08.16</v>
      </c>
    </row>
    <row r="2204" spans="1:5" x14ac:dyDescent="0.45">
      <c r="A2204" s="2" t="s">
        <v>2265</v>
      </c>
      <c r="B2204" s="2" t="s">
        <v>12096</v>
      </c>
      <c r="C2204" s="2" t="s">
        <v>23748</v>
      </c>
      <c r="D2204" s="2" t="str">
        <f>"飲食店営業"</f>
        <v>飲食店営業</v>
      </c>
      <c r="E2204" s="2" t="str">
        <f t="shared" si="93"/>
        <v>H30.08.16</v>
      </c>
    </row>
    <row r="2205" spans="1:5" x14ac:dyDescent="0.45">
      <c r="A2205" s="2" t="s">
        <v>2266</v>
      </c>
      <c r="B2205" s="2" t="s">
        <v>12097</v>
      </c>
      <c r="C2205" s="2" t="s">
        <v>23749</v>
      </c>
      <c r="D2205" s="2" t="str">
        <f>"飲食店営業"</f>
        <v>飲食店営業</v>
      </c>
      <c r="E2205" s="2" t="str">
        <f t="shared" si="93"/>
        <v>H30.08.16</v>
      </c>
    </row>
    <row r="2206" spans="1:5" x14ac:dyDescent="0.45">
      <c r="A2206" s="2" t="s">
        <v>2269</v>
      </c>
      <c r="B2206" s="2" t="s">
        <v>12101</v>
      </c>
      <c r="C2206" s="2" t="s">
        <v>23752</v>
      </c>
      <c r="D2206" s="2" t="str">
        <f>"飲食店営業"</f>
        <v>飲食店営業</v>
      </c>
      <c r="E2206" s="2" t="str">
        <f t="shared" si="93"/>
        <v>H30.08.16</v>
      </c>
    </row>
    <row r="2207" spans="1:5" x14ac:dyDescent="0.45">
      <c r="A2207" s="2" t="s">
        <v>2216</v>
      </c>
      <c r="B2207" s="2" t="s">
        <v>12102</v>
      </c>
      <c r="C2207" s="2" t="s">
        <v>23753</v>
      </c>
      <c r="D2207" s="2" t="str">
        <f>"飲食店営業"</f>
        <v>飲食店営業</v>
      </c>
      <c r="E2207" s="2" t="str">
        <f t="shared" si="93"/>
        <v>H30.08.16</v>
      </c>
    </row>
    <row r="2208" spans="1:5" x14ac:dyDescent="0.45">
      <c r="A2208" s="2" t="s">
        <v>2273</v>
      </c>
      <c r="B2208" s="2" t="s">
        <v>12106</v>
      </c>
      <c r="C2208" s="2" t="s">
        <v>23758</v>
      </c>
      <c r="D2208" s="2" t="str">
        <f>"食品製造業"</f>
        <v>食品製造業</v>
      </c>
      <c r="E2208" s="2" t="str">
        <f t="shared" si="93"/>
        <v>H30.08.16</v>
      </c>
    </row>
    <row r="2209" spans="1:5" x14ac:dyDescent="0.45">
      <c r="A2209" s="2" t="s">
        <v>270</v>
      </c>
      <c r="B2209" s="2" t="s">
        <v>12108</v>
      </c>
      <c r="C2209" s="2" t="s">
        <v>23760</v>
      </c>
      <c r="D2209" s="2" t="str">
        <f>"食品販売業"</f>
        <v>食品販売業</v>
      </c>
      <c r="E2209" s="2" t="str">
        <f t="shared" si="93"/>
        <v>H30.08.16</v>
      </c>
    </row>
    <row r="2210" spans="1:5" x14ac:dyDescent="0.45">
      <c r="A2210" s="2" t="s">
        <v>2260</v>
      </c>
      <c r="B2210" s="2" t="s">
        <v>12091</v>
      </c>
      <c r="C2210" s="2" t="s">
        <v>23743</v>
      </c>
      <c r="D2210" s="2" t="str">
        <f>"そうざい製造業"</f>
        <v>そうざい製造業</v>
      </c>
      <c r="E2210" s="2" t="str">
        <f>"H30.08.22"</f>
        <v>H30.08.22</v>
      </c>
    </row>
    <row r="2211" spans="1:5" x14ac:dyDescent="0.45">
      <c r="A2211" s="2" t="s">
        <v>1935</v>
      </c>
      <c r="B2211" s="2" t="s">
        <v>12116</v>
      </c>
      <c r="C2211" s="2" t="s">
        <v>23495</v>
      </c>
      <c r="D2211" s="2" t="str">
        <f>"飲食店営業"</f>
        <v>飲食店営業</v>
      </c>
      <c r="E2211" s="2" t="str">
        <f>"H30.08.22"</f>
        <v>H30.08.22</v>
      </c>
    </row>
    <row r="2212" spans="1:5" x14ac:dyDescent="0.45">
      <c r="A2212" s="2" t="s">
        <v>694</v>
      </c>
      <c r="B2212" s="2" t="s">
        <v>694</v>
      </c>
      <c r="C2212" s="2" t="s">
        <v>23735</v>
      </c>
      <c r="D2212" s="2" t="str">
        <f>"飲食店営業"</f>
        <v>飲食店営業</v>
      </c>
      <c r="E2212" s="2" t="str">
        <f>"H30.08.24"</f>
        <v>H30.08.24</v>
      </c>
    </row>
    <row r="2213" spans="1:5" x14ac:dyDescent="0.45">
      <c r="A2213" s="2" t="s">
        <v>2286</v>
      </c>
      <c r="B2213" s="2" t="s">
        <v>11100</v>
      </c>
      <c r="C2213" s="2" t="s">
        <v>23771</v>
      </c>
      <c r="D2213" s="2" t="str">
        <f>"食肉販売業"</f>
        <v>食肉販売業</v>
      </c>
      <c r="E2213" s="2" t="str">
        <f>"H30.08.29"</f>
        <v>H30.08.29</v>
      </c>
    </row>
    <row r="2214" spans="1:5" x14ac:dyDescent="0.45">
      <c r="A2214" s="2" t="s">
        <v>2288</v>
      </c>
      <c r="B2214" s="2" t="s">
        <v>11934</v>
      </c>
      <c r="C2214" s="2" t="s">
        <v>23593</v>
      </c>
      <c r="D2214" s="2" t="str">
        <f>"飲食店営業"</f>
        <v>飲食店営業</v>
      </c>
      <c r="E2214" s="2" t="str">
        <f>"H30.08.28"</f>
        <v>H30.08.28</v>
      </c>
    </row>
    <row r="2215" spans="1:5" x14ac:dyDescent="0.45">
      <c r="A2215" s="2" t="s">
        <v>2289</v>
      </c>
      <c r="B2215" s="2" t="s">
        <v>12121</v>
      </c>
      <c r="C2215" s="2" t="s">
        <v>23773</v>
      </c>
      <c r="D2215" s="2" t="str">
        <f>"食品販売業"</f>
        <v>食品販売業</v>
      </c>
      <c r="E2215" s="2" t="str">
        <f>"H30.08.31"</f>
        <v>H30.08.31</v>
      </c>
    </row>
    <row r="2216" spans="1:5" x14ac:dyDescent="0.45">
      <c r="A2216" s="2" t="s">
        <v>2290</v>
      </c>
      <c r="B2216" s="2" t="s">
        <v>12122</v>
      </c>
      <c r="C2216" s="2" t="s">
        <v>23774</v>
      </c>
      <c r="D2216" s="2" t="str">
        <f>"食品販売業"</f>
        <v>食品販売業</v>
      </c>
      <c r="E2216" s="2" t="str">
        <f>"H30.08.31"</f>
        <v>H30.08.31</v>
      </c>
    </row>
    <row r="2217" spans="1:5" x14ac:dyDescent="0.45">
      <c r="A2217" s="2" t="s">
        <v>2293</v>
      </c>
      <c r="B2217" s="2" t="s">
        <v>12126</v>
      </c>
      <c r="C2217" s="2" t="s">
        <v>23778</v>
      </c>
      <c r="D2217" s="2" t="str">
        <f>"みそ製造業"</f>
        <v>みそ製造業</v>
      </c>
      <c r="E2217" s="2" t="str">
        <f>"H30.08.31"</f>
        <v>H30.08.31</v>
      </c>
    </row>
    <row r="2218" spans="1:5" x14ac:dyDescent="0.45">
      <c r="A2218" s="2" t="s">
        <v>2294</v>
      </c>
      <c r="B2218" s="2" t="s">
        <v>12127</v>
      </c>
      <c r="C2218" s="2" t="s">
        <v>23779</v>
      </c>
      <c r="D2218" s="2" t="str">
        <f>"豆腐製造業"</f>
        <v>豆腐製造業</v>
      </c>
      <c r="E2218" s="2" t="str">
        <f>"H30.08.31"</f>
        <v>H30.08.31</v>
      </c>
    </row>
    <row r="2219" spans="1:5" x14ac:dyDescent="0.45">
      <c r="A2219" s="2" t="s">
        <v>2296</v>
      </c>
      <c r="B2219" s="2" t="s">
        <v>12129</v>
      </c>
      <c r="C2219" s="2" t="s">
        <v>23781</v>
      </c>
      <c r="D2219" s="2" t="str">
        <f>"飲食店営業"</f>
        <v>飲食店営業</v>
      </c>
      <c r="E2219" s="2" t="str">
        <f>"H30.09.03"</f>
        <v>H30.09.03</v>
      </c>
    </row>
    <row r="2220" spans="1:5" x14ac:dyDescent="0.45">
      <c r="A2220" s="2" t="s">
        <v>2297</v>
      </c>
      <c r="B2220" s="2" t="s">
        <v>2297</v>
      </c>
      <c r="C2220" s="2" t="s">
        <v>23782</v>
      </c>
      <c r="D2220" s="2" t="str">
        <f>"食品販売業"</f>
        <v>食品販売業</v>
      </c>
      <c r="E2220" s="2" t="str">
        <f>"H30.08.31"</f>
        <v>H30.08.31</v>
      </c>
    </row>
    <row r="2221" spans="1:5" x14ac:dyDescent="0.45">
      <c r="A2221" s="2" t="s">
        <v>2301</v>
      </c>
      <c r="B2221" s="2" t="s">
        <v>12134</v>
      </c>
      <c r="C2221" s="2" t="s">
        <v>23787</v>
      </c>
      <c r="D2221" s="2" t="str">
        <f>"そうざい製造業"</f>
        <v>そうざい製造業</v>
      </c>
      <c r="E2221" s="2" t="str">
        <f>"H30.09.07"</f>
        <v>H30.09.07</v>
      </c>
    </row>
    <row r="2222" spans="1:5" x14ac:dyDescent="0.45">
      <c r="A2222" s="2" t="s">
        <v>2111</v>
      </c>
      <c r="B2222" s="2" t="s">
        <v>12135</v>
      </c>
      <c r="C2222" s="2" t="s">
        <v>23575</v>
      </c>
      <c r="D2222" s="2" t="str">
        <f>"そうざい製造業"</f>
        <v>そうざい製造業</v>
      </c>
      <c r="E2222" s="2" t="str">
        <f>"H30.09.12"</f>
        <v>H30.09.12</v>
      </c>
    </row>
    <row r="2223" spans="1:5" x14ac:dyDescent="0.45">
      <c r="A2223" s="2" t="s">
        <v>2111</v>
      </c>
      <c r="B2223" s="2" t="s">
        <v>12135</v>
      </c>
      <c r="C2223" s="2" t="s">
        <v>23575</v>
      </c>
      <c r="D2223" s="2" t="str">
        <f>"ソース類製造業"</f>
        <v>ソース類製造業</v>
      </c>
      <c r="E2223" s="2" t="str">
        <f>"H30.09.12"</f>
        <v>H30.09.12</v>
      </c>
    </row>
    <row r="2224" spans="1:5" x14ac:dyDescent="0.45">
      <c r="A2224" s="2" t="s">
        <v>2316</v>
      </c>
      <c r="B2224" s="2" t="s">
        <v>12150</v>
      </c>
      <c r="C2224" s="2" t="s">
        <v>23801</v>
      </c>
      <c r="D2224" s="2" t="str">
        <f>"菓子製造業"</f>
        <v>菓子製造業</v>
      </c>
      <c r="E2224" s="2" t="str">
        <f>"H30.10.25"</f>
        <v>H30.10.25</v>
      </c>
    </row>
    <row r="2225" spans="1:5" x14ac:dyDescent="0.45">
      <c r="A2225" s="2" t="s">
        <v>2318</v>
      </c>
      <c r="B2225" s="2" t="s">
        <v>12152</v>
      </c>
      <c r="C2225" s="2" t="s">
        <v>23803</v>
      </c>
      <c r="D2225" s="2" t="str">
        <f>"喫茶店営業"</f>
        <v>喫茶店営業</v>
      </c>
      <c r="E2225" s="2" t="str">
        <f>"H28.12.28"</f>
        <v>H28.12.28</v>
      </c>
    </row>
    <row r="2226" spans="1:5" x14ac:dyDescent="0.45">
      <c r="A2226" s="2" t="s">
        <v>2321</v>
      </c>
      <c r="B2226" s="2" t="s">
        <v>12156</v>
      </c>
      <c r="C2226" s="2" t="s">
        <v>23808</v>
      </c>
      <c r="D2226" s="2" t="str">
        <f>"そうざい製造業"</f>
        <v>そうざい製造業</v>
      </c>
      <c r="E2226" s="2" t="str">
        <f>"H30.11.14"</f>
        <v>H30.11.14</v>
      </c>
    </row>
    <row r="2227" spans="1:5" x14ac:dyDescent="0.45">
      <c r="A2227" s="2" t="s">
        <v>2324</v>
      </c>
      <c r="B2227" s="2" t="s">
        <v>12159</v>
      </c>
      <c r="C2227" s="2" t="s">
        <v>23495</v>
      </c>
      <c r="D2227" s="2" t="str">
        <f t="shared" ref="D2227:D2242" si="94">"飲食店営業"</f>
        <v>飲食店営業</v>
      </c>
      <c r="E2227" s="2" t="str">
        <f t="shared" ref="E2227:E2253" si="95">"H30.11.22"</f>
        <v>H30.11.22</v>
      </c>
    </row>
    <row r="2228" spans="1:5" x14ac:dyDescent="0.45">
      <c r="A2228" s="2" t="s">
        <v>2326</v>
      </c>
      <c r="B2228" s="2" t="s">
        <v>10196</v>
      </c>
      <c r="C2228" s="2" t="s">
        <v>23812</v>
      </c>
      <c r="D2228" s="2" t="str">
        <f t="shared" si="94"/>
        <v>飲食店営業</v>
      </c>
      <c r="E2228" s="2" t="str">
        <f t="shared" si="95"/>
        <v>H30.11.22</v>
      </c>
    </row>
    <row r="2229" spans="1:5" x14ac:dyDescent="0.45">
      <c r="A2229" s="2" t="s">
        <v>2327</v>
      </c>
      <c r="B2229" s="2" t="s">
        <v>12161</v>
      </c>
      <c r="C2229" s="2" t="s">
        <v>23813</v>
      </c>
      <c r="D2229" s="2" t="str">
        <f t="shared" si="94"/>
        <v>飲食店営業</v>
      </c>
      <c r="E2229" s="2" t="str">
        <f t="shared" si="95"/>
        <v>H30.11.22</v>
      </c>
    </row>
    <row r="2230" spans="1:5" x14ac:dyDescent="0.45">
      <c r="A2230" s="2" t="s">
        <v>2328</v>
      </c>
      <c r="B2230" s="2" t="s">
        <v>12162</v>
      </c>
      <c r="C2230" s="2" t="s">
        <v>23814</v>
      </c>
      <c r="D2230" s="2" t="str">
        <f t="shared" si="94"/>
        <v>飲食店営業</v>
      </c>
      <c r="E2230" s="2" t="str">
        <f t="shared" si="95"/>
        <v>H30.11.22</v>
      </c>
    </row>
    <row r="2231" spans="1:5" x14ac:dyDescent="0.45">
      <c r="A2231" s="2" t="s">
        <v>2039</v>
      </c>
      <c r="B2231" s="2" t="s">
        <v>12166</v>
      </c>
      <c r="C2231" s="2" t="s">
        <v>23818</v>
      </c>
      <c r="D2231" s="2" t="str">
        <f t="shared" si="94"/>
        <v>飲食店営業</v>
      </c>
      <c r="E2231" s="2" t="str">
        <f t="shared" si="95"/>
        <v>H30.11.22</v>
      </c>
    </row>
    <row r="2232" spans="1:5" x14ac:dyDescent="0.45">
      <c r="A2232" s="2" t="s">
        <v>2332</v>
      </c>
      <c r="B2232" s="2" t="s">
        <v>12167</v>
      </c>
      <c r="C2232" s="2" t="s">
        <v>23819</v>
      </c>
      <c r="D2232" s="2" t="str">
        <f t="shared" si="94"/>
        <v>飲食店営業</v>
      </c>
      <c r="E2232" s="2" t="str">
        <f t="shared" si="95"/>
        <v>H30.11.22</v>
      </c>
    </row>
    <row r="2233" spans="1:5" x14ac:dyDescent="0.45">
      <c r="A2233" s="2" t="s">
        <v>2328</v>
      </c>
      <c r="B2233" s="2" t="s">
        <v>12169</v>
      </c>
      <c r="C2233" s="2" t="s">
        <v>23822</v>
      </c>
      <c r="D2233" s="2" t="str">
        <f t="shared" si="94"/>
        <v>飲食店営業</v>
      </c>
      <c r="E2233" s="2" t="str">
        <f t="shared" si="95"/>
        <v>H30.11.22</v>
      </c>
    </row>
    <row r="2234" spans="1:5" x14ac:dyDescent="0.45">
      <c r="A2234" s="2" t="s">
        <v>2334</v>
      </c>
      <c r="B2234" s="2" t="s">
        <v>12170</v>
      </c>
      <c r="C2234" s="2" t="s">
        <v>23823</v>
      </c>
      <c r="D2234" s="2" t="str">
        <f t="shared" si="94"/>
        <v>飲食店営業</v>
      </c>
      <c r="E2234" s="2" t="str">
        <f t="shared" si="95"/>
        <v>H30.11.22</v>
      </c>
    </row>
    <row r="2235" spans="1:5" x14ac:dyDescent="0.45">
      <c r="A2235" s="2" t="s">
        <v>2335</v>
      </c>
      <c r="B2235" s="2" t="s">
        <v>12171</v>
      </c>
      <c r="C2235" s="2" t="s">
        <v>23653</v>
      </c>
      <c r="D2235" s="2" t="str">
        <f t="shared" si="94"/>
        <v>飲食店営業</v>
      </c>
      <c r="E2235" s="2" t="str">
        <f t="shared" si="95"/>
        <v>H30.11.22</v>
      </c>
    </row>
    <row r="2236" spans="1:5" x14ac:dyDescent="0.45">
      <c r="A2236" s="2" t="s">
        <v>2338</v>
      </c>
      <c r="B2236" s="2" t="s">
        <v>12174</v>
      </c>
      <c r="C2236" s="2" t="s">
        <v>23826</v>
      </c>
      <c r="D2236" s="2" t="str">
        <f t="shared" si="94"/>
        <v>飲食店営業</v>
      </c>
      <c r="E2236" s="2" t="str">
        <f t="shared" si="95"/>
        <v>H30.11.22</v>
      </c>
    </row>
    <row r="2237" spans="1:5" x14ac:dyDescent="0.45">
      <c r="A2237" s="2" t="s">
        <v>2338</v>
      </c>
      <c r="B2237" s="2" t="s">
        <v>12174</v>
      </c>
      <c r="C2237" s="2" t="s">
        <v>23826</v>
      </c>
      <c r="D2237" s="2" t="str">
        <f t="shared" si="94"/>
        <v>飲食店営業</v>
      </c>
      <c r="E2237" s="2" t="str">
        <f t="shared" si="95"/>
        <v>H30.11.22</v>
      </c>
    </row>
    <row r="2238" spans="1:5" x14ac:dyDescent="0.45">
      <c r="A2238" s="2" t="s">
        <v>2339</v>
      </c>
      <c r="B2238" s="2" t="s">
        <v>12175</v>
      </c>
      <c r="C2238" s="2" t="s">
        <v>23827</v>
      </c>
      <c r="D2238" s="2" t="str">
        <f t="shared" si="94"/>
        <v>飲食店営業</v>
      </c>
      <c r="E2238" s="2" t="str">
        <f t="shared" si="95"/>
        <v>H30.11.22</v>
      </c>
    </row>
    <row r="2239" spans="1:5" x14ac:dyDescent="0.45">
      <c r="A2239" s="2" t="s">
        <v>2039</v>
      </c>
      <c r="B2239" s="2" t="s">
        <v>12176</v>
      </c>
      <c r="C2239" s="2" t="s">
        <v>23495</v>
      </c>
      <c r="D2239" s="2" t="str">
        <f t="shared" si="94"/>
        <v>飲食店営業</v>
      </c>
      <c r="E2239" s="2" t="str">
        <f t="shared" si="95"/>
        <v>H30.11.22</v>
      </c>
    </row>
    <row r="2240" spans="1:5" x14ac:dyDescent="0.45">
      <c r="A2240" s="2" t="s">
        <v>2340</v>
      </c>
      <c r="B2240" s="2" t="s">
        <v>12177</v>
      </c>
      <c r="C2240" s="2" t="s">
        <v>23828</v>
      </c>
      <c r="D2240" s="2" t="str">
        <f t="shared" si="94"/>
        <v>飲食店営業</v>
      </c>
      <c r="E2240" s="2" t="str">
        <f t="shared" si="95"/>
        <v>H30.11.22</v>
      </c>
    </row>
    <row r="2241" spans="1:5" x14ac:dyDescent="0.45">
      <c r="A2241" s="2" t="s">
        <v>2341</v>
      </c>
      <c r="B2241" s="2" t="s">
        <v>2341</v>
      </c>
      <c r="C2241" s="2" t="s">
        <v>23829</v>
      </c>
      <c r="D2241" s="2" t="str">
        <f t="shared" si="94"/>
        <v>飲食店営業</v>
      </c>
      <c r="E2241" s="2" t="str">
        <f t="shared" si="95"/>
        <v>H30.11.22</v>
      </c>
    </row>
    <row r="2242" spans="1:5" x14ac:dyDescent="0.45">
      <c r="A2242" s="2" t="s">
        <v>2342</v>
      </c>
      <c r="B2242" s="2" t="s">
        <v>12178</v>
      </c>
      <c r="C2242" s="2" t="s">
        <v>23830</v>
      </c>
      <c r="D2242" s="2" t="str">
        <f t="shared" si="94"/>
        <v>飲食店営業</v>
      </c>
      <c r="E2242" s="2" t="str">
        <f t="shared" si="95"/>
        <v>H30.11.22</v>
      </c>
    </row>
    <row r="2243" spans="1:5" x14ac:dyDescent="0.45">
      <c r="A2243" s="2" t="s">
        <v>2261</v>
      </c>
      <c r="B2243" s="2" t="s">
        <v>12092</v>
      </c>
      <c r="C2243" s="2" t="s">
        <v>23831</v>
      </c>
      <c r="D2243" s="2" t="str">
        <f>"そうざい製造業"</f>
        <v>そうざい製造業</v>
      </c>
      <c r="E2243" s="2" t="str">
        <f t="shared" si="95"/>
        <v>H30.11.22</v>
      </c>
    </row>
    <row r="2244" spans="1:5" x14ac:dyDescent="0.45">
      <c r="A2244" s="2" t="s">
        <v>2343</v>
      </c>
      <c r="B2244" s="2" t="s">
        <v>2343</v>
      </c>
      <c r="C2244" s="2" t="s">
        <v>23832</v>
      </c>
      <c r="D2244" s="2" t="str">
        <f>"そうざい製造業"</f>
        <v>そうざい製造業</v>
      </c>
      <c r="E2244" s="2" t="str">
        <f t="shared" si="95"/>
        <v>H30.11.22</v>
      </c>
    </row>
    <row r="2245" spans="1:5" x14ac:dyDescent="0.45">
      <c r="A2245" s="2" t="s">
        <v>2348</v>
      </c>
      <c r="B2245" s="2" t="s">
        <v>12184</v>
      </c>
      <c r="C2245" s="2" t="s">
        <v>23838</v>
      </c>
      <c r="D2245" s="2" t="str">
        <f>"乳製品製造業"</f>
        <v>乳製品製造業</v>
      </c>
      <c r="E2245" s="2" t="str">
        <f t="shared" si="95"/>
        <v>H30.11.22</v>
      </c>
    </row>
    <row r="2246" spans="1:5" x14ac:dyDescent="0.45">
      <c r="A2246" s="2" t="s">
        <v>1997</v>
      </c>
      <c r="B2246" s="2" t="s">
        <v>12064</v>
      </c>
      <c r="C2246" s="2" t="s">
        <v>23841</v>
      </c>
      <c r="D2246" s="2" t="str">
        <f>"食肉販売業"</f>
        <v>食肉販売業</v>
      </c>
      <c r="E2246" s="2" t="str">
        <f t="shared" si="95"/>
        <v>H30.11.22</v>
      </c>
    </row>
    <row r="2247" spans="1:5" x14ac:dyDescent="0.45">
      <c r="A2247" s="2" t="s">
        <v>2351</v>
      </c>
      <c r="B2247" s="2" t="s">
        <v>2351</v>
      </c>
      <c r="C2247" s="2" t="s">
        <v>23842</v>
      </c>
      <c r="D2247" s="2" t="str">
        <f>"食肉販売業"</f>
        <v>食肉販売業</v>
      </c>
      <c r="E2247" s="2" t="str">
        <f t="shared" si="95"/>
        <v>H30.11.22</v>
      </c>
    </row>
    <row r="2248" spans="1:5" x14ac:dyDescent="0.45">
      <c r="A2248" s="2" t="s">
        <v>2351</v>
      </c>
      <c r="B2248" s="2" t="s">
        <v>2351</v>
      </c>
      <c r="C2248" s="2" t="s">
        <v>23842</v>
      </c>
      <c r="D2248" s="2" t="str">
        <f>"乳類販売業"</f>
        <v>乳類販売業</v>
      </c>
      <c r="E2248" s="2" t="str">
        <f t="shared" si="95"/>
        <v>H30.11.22</v>
      </c>
    </row>
    <row r="2249" spans="1:5" x14ac:dyDescent="0.45">
      <c r="A2249" s="2" t="s">
        <v>2354</v>
      </c>
      <c r="B2249" s="2" t="s">
        <v>12188</v>
      </c>
      <c r="C2249" s="2" t="s">
        <v>23844</v>
      </c>
      <c r="D2249" s="2" t="str">
        <f>"魚介類販売業"</f>
        <v>魚介類販売業</v>
      </c>
      <c r="E2249" s="2" t="str">
        <f t="shared" si="95"/>
        <v>H30.11.22</v>
      </c>
    </row>
    <row r="2250" spans="1:5" x14ac:dyDescent="0.45">
      <c r="A2250" s="2" t="s">
        <v>2356</v>
      </c>
      <c r="B2250" s="2" t="s">
        <v>12190</v>
      </c>
      <c r="C2250" s="2" t="s">
        <v>23846</v>
      </c>
      <c r="D2250" s="2" t="str">
        <f>"食品製造業"</f>
        <v>食品製造業</v>
      </c>
      <c r="E2250" s="2" t="str">
        <f t="shared" si="95"/>
        <v>H30.11.22</v>
      </c>
    </row>
    <row r="2251" spans="1:5" x14ac:dyDescent="0.45">
      <c r="A2251" s="2" t="s">
        <v>2357</v>
      </c>
      <c r="B2251" s="2" t="s">
        <v>12191</v>
      </c>
      <c r="C2251" s="2" t="s">
        <v>23847</v>
      </c>
      <c r="D2251" s="2" t="str">
        <f>"食品製造業"</f>
        <v>食品製造業</v>
      </c>
      <c r="E2251" s="2" t="str">
        <f t="shared" si="95"/>
        <v>H30.11.22</v>
      </c>
    </row>
    <row r="2252" spans="1:5" x14ac:dyDescent="0.45">
      <c r="A2252" s="2" t="s">
        <v>2359</v>
      </c>
      <c r="B2252" s="2" t="s">
        <v>2359</v>
      </c>
      <c r="C2252" s="2" t="s">
        <v>23849</v>
      </c>
      <c r="D2252" s="2" t="str">
        <f>"食品販売業"</f>
        <v>食品販売業</v>
      </c>
      <c r="E2252" s="2" t="str">
        <f t="shared" si="95"/>
        <v>H30.11.22</v>
      </c>
    </row>
    <row r="2253" spans="1:5" x14ac:dyDescent="0.45">
      <c r="A2253" s="2" t="s">
        <v>2357</v>
      </c>
      <c r="B2253" s="2" t="s">
        <v>12191</v>
      </c>
      <c r="C2253" s="2" t="s">
        <v>23847</v>
      </c>
      <c r="D2253" s="2" t="str">
        <f>"食品販売業"</f>
        <v>食品販売業</v>
      </c>
      <c r="E2253" s="2" t="str">
        <f t="shared" si="95"/>
        <v>H30.11.22</v>
      </c>
    </row>
    <row r="2254" spans="1:5" x14ac:dyDescent="0.45">
      <c r="A2254" s="2" t="s">
        <v>2156</v>
      </c>
      <c r="B2254" s="2" t="s">
        <v>12206</v>
      </c>
      <c r="C2254" s="2" t="s">
        <v>23864</v>
      </c>
      <c r="D2254" s="2" t="str">
        <f>"飲食店営業"</f>
        <v>飲食店営業</v>
      </c>
      <c r="E2254" s="2" t="str">
        <f>"H30.11.27"</f>
        <v>H30.11.27</v>
      </c>
    </row>
    <row r="2255" spans="1:5" x14ac:dyDescent="0.45">
      <c r="A2255" s="2" t="s">
        <v>2156</v>
      </c>
      <c r="B2255" s="2" t="s">
        <v>12206</v>
      </c>
      <c r="C2255" s="2" t="s">
        <v>23864</v>
      </c>
      <c r="D2255" s="2" t="str">
        <f>"乳類販売業"</f>
        <v>乳類販売業</v>
      </c>
      <c r="E2255" s="2" t="str">
        <f>"H30.11.27"</f>
        <v>H30.11.27</v>
      </c>
    </row>
    <row r="2256" spans="1:5" x14ac:dyDescent="0.45">
      <c r="A2256" s="2" t="s">
        <v>2373</v>
      </c>
      <c r="B2256" s="2" t="s">
        <v>12208</v>
      </c>
      <c r="C2256" s="2" t="s">
        <v>23866</v>
      </c>
      <c r="D2256" s="2" t="str">
        <f>"飲食店営業"</f>
        <v>飲食店営業</v>
      </c>
      <c r="E2256" s="2" t="str">
        <f>"H30.11.28"</f>
        <v>H30.11.28</v>
      </c>
    </row>
    <row r="2257" spans="1:5" x14ac:dyDescent="0.45">
      <c r="A2257" s="2" t="s">
        <v>2374</v>
      </c>
      <c r="B2257" s="2" t="s">
        <v>12209</v>
      </c>
      <c r="C2257" s="2" t="s">
        <v>23867</v>
      </c>
      <c r="D2257" s="2" t="str">
        <f>"飲食店営業"</f>
        <v>飲食店営業</v>
      </c>
      <c r="E2257" s="2" t="str">
        <f t="shared" ref="E2257:E2262" si="96">"H30.11.30"</f>
        <v>H30.11.30</v>
      </c>
    </row>
    <row r="2258" spans="1:5" x14ac:dyDescent="0.45">
      <c r="A2258" s="2" t="s">
        <v>2339</v>
      </c>
      <c r="B2258" s="2" t="s">
        <v>12210</v>
      </c>
      <c r="C2258" s="2" t="s">
        <v>23868</v>
      </c>
      <c r="D2258" s="2" t="str">
        <f>"飲食店営業"</f>
        <v>飲食店営業</v>
      </c>
      <c r="E2258" s="2" t="str">
        <f t="shared" si="96"/>
        <v>H30.11.30</v>
      </c>
    </row>
    <row r="2259" spans="1:5" x14ac:dyDescent="0.45">
      <c r="A2259" s="2" t="s">
        <v>2377</v>
      </c>
      <c r="B2259" s="2" t="s">
        <v>2377</v>
      </c>
      <c r="C2259" s="2" t="s">
        <v>23870</v>
      </c>
      <c r="D2259" s="2" t="str">
        <f>"食品の冷凍又は冷蔵業"</f>
        <v>食品の冷凍又は冷蔵業</v>
      </c>
      <c r="E2259" s="2" t="str">
        <f t="shared" si="96"/>
        <v>H30.11.30</v>
      </c>
    </row>
    <row r="2260" spans="1:5" x14ac:dyDescent="0.45">
      <c r="A2260" s="2" t="s">
        <v>2377</v>
      </c>
      <c r="B2260" s="2" t="s">
        <v>2377</v>
      </c>
      <c r="C2260" s="2" t="s">
        <v>23870</v>
      </c>
      <c r="D2260" s="2" t="str">
        <f>"そうざい製造業"</f>
        <v>そうざい製造業</v>
      </c>
      <c r="E2260" s="2" t="str">
        <f t="shared" si="96"/>
        <v>H30.11.30</v>
      </c>
    </row>
    <row r="2261" spans="1:5" x14ac:dyDescent="0.45">
      <c r="A2261" s="2" t="s">
        <v>2377</v>
      </c>
      <c r="B2261" s="2" t="s">
        <v>2377</v>
      </c>
      <c r="C2261" s="2" t="s">
        <v>23870</v>
      </c>
      <c r="D2261" s="2" t="str">
        <f>"納豆製造業"</f>
        <v>納豆製造業</v>
      </c>
      <c r="E2261" s="2" t="str">
        <f t="shared" si="96"/>
        <v>H30.11.30</v>
      </c>
    </row>
    <row r="2262" spans="1:5" x14ac:dyDescent="0.45">
      <c r="A2262" s="2" t="s">
        <v>2385</v>
      </c>
      <c r="B2262" s="2" t="s">
        <v>12222</v>
      </c>
      <c r="C2262" s="2" t="s">
        <v>23653</v>
      </c>
      <c r="D2262" s="2" t="str">
        <f>"飲食店営業"</f>
        <v>飲食店営業</v>
      </c>
      <c r="E2262" s="2" t="str">
        <f t="shared" si="96"/>
        <v>H30.11.30</v>
      </c>
    </row>
    <row r="2263" spans="1:5" x14ac:dyDescent="0.45">
      <c r="A2263" s="2" t="s">
        <v>2386</v>
      </c>
      <c r="B2263" s="2" t="s">
        <v>12223</v>
      </c>
      <c r="C2263" s="2" t="s">
        <v>23880</v>
      </c>
      <c r="D2263" s="2" t="str">
        <f>"飲食店営業"</f>
        <v>飲食店営業</v>
      </c>
      <c r="E2263" s="2" t="str">
        <f>"H30.12.07"</f>
        <v>H30.12.07</v>
      </c>
    </row>
    <row r="2264" spans="1:5" x14ac:dyDescent="0.45">
      <c r="A2264" s="2" t="s">
        <v>165</v>
      </c>
      <c r="B2264" s="2" t="s">
        <v>12228</v>
      </c>
      <c r="C2264" s="2" t="s">
        <v>23885</v>
      </c>
      <c r="D2264" s="2" t="str">
        <f>"喫茶店営業"</f>
        <v>喫茶店営業</v>
      </c>
      <c r="E2264" s="2" t="str">
        <f>"H30.12.13"</f>
        <v>H30.12.13</v>
      </c>
    </row>
    <row r="2265" spans="1:5" x14ac:dyDescent="0.45">
      <c r="A2265" s="2" t="s">
        <v>165</v>
      </c>
      <c r="B2265" s="2" t="s">
        <v>12229</v>
      </c>
      <c r="C2265" s="2" t="s">
        <v>23885</v>
      </c>
      <c r="D2265" s="2" t="str">
        <f>"喫茶店営業"</f>
        <v>喫茶店営業</v>
      </c>
      <c r="E2265" s="2" t="str">
        <f>"H30.12.13"</f>
        <v>H30.12.13</v>
      </c>
    </row>
    <row r="2266" spans="1:5" x14ac:dyDescent="0.45">
      <c r="A2266" s="2" t="s">
        <v>165</v>
      </c>
      <c r="B2266" s="2" t="s">
        <v>12233</v>
      </c>
      <c r="C2266" s="2" t="s">
        <v>23885</v>
      </c>
      <c r="D2266" s="2" t="str">
        <f>"喫茶店営業"</f>
        <v>喫茶店営業</v>
      </c>
      <c r="E2266" s="2" t="str">
        <f>"H30.12.13"</f>
        <v>H30.12.13</v>
      </c>
    </row>
    <row r="2267" spans="1:5" x14ac:dyDescent="0.45">
      <c r="A2267" s="2" t="s">
        <v>2389</v>
      </c>
      <c r="B2267" s="2" t="s">
        <v>12235</v>
      </c>
      <c r="C2267" s="2" t="s">
        <v>23888</v>
      </c>
      <c r="D2267" s="2" t="str">
        <f>"飲食店営業"</f>
        <v>飲食店営業</v>
      </c>
      <c r="E2267" s="2" t="str">
        <f>"H30.12.18"</f>
        <v>H30.12.18</v>
      </c>
    </row>
    <row r="2268" spans="1:5" x14ac:dyDescent="0.45">
      <c r="A2268" s="2" t="s">
        <v>2389</v>
      </c>
      <c r="B2268" s="2" t="s">
        <v>12236</v>
      </c>
      <c r="C2268" s="2" t="s">
        <v>23889</v>
      </c>
      <c r="D2268" s="2" t="str">
        <f>"飲食店営業"</f>
        <v>飲食店営業</v>
      </c>
      <c r="E2268" s="2" t="str">
        <f>"H30.12.18"</f>
        <v>H30.12.18</v>
      </c>
    </row>
    <row r="2269" spans="1:5" x14ac:dyDescent="0.45">
      <c r="A2269" s="2" t="s">
        <v>2389</v>
      </c>
      <c r="B2269" s="2" t="s">
        <v>12236</v>
      </c>
      <c r="C2269" s="2" t="s">
        <v>23889</v>
      </c>
      <c r="D2269" s="2" t="str">
        <f>"食肉販売業"</f>
        <v>食肉販売業</v>
      </c>
      <c r="E2269" s="2" t="str">
        <f>"H30.12.18"</f>
        <v>H30.12.18</v>
      </c>
    </row>
    <row r="2270" spans="1:5" x14ac:dyDescent="0.45">
      <c r="A2270" s="2" t="s">
        <v>2339</v>
      </c>
      <c r="B2270" s="2" t="s">
        <v>12210</v>
      </c>
      <c r="C2270" s="2" t="s">
        <v>23827</v>
      </c>
      <c r="D2270" s="2" t="str">
        <f>"そうざい製造業"</f>
        <v>そうざい製造業</v>
      </c>
      <c r="E2270" s="2" t="str">
        <f>"H30.12.18"</f>
        <v>H30.12.18</v>
      </c>
    </row>
    <row r="2271" spans="1:5" x14ac:dyDescent="0.45">
      <c r="A2271" s="2" t="s">
        <v>2390</v>
      </c>
      <c r="B2271" s="2" t="s">
        <v>12238</v>
      </c>
      <c r="C2271" s="2" t="s">
        <v>23891</v>
      </c>
      <c r="D2271" s="2" t="str">
        <f>"飲食店営業"</f>
        <v>飲食店営業</v>
      </c>
      <c r="E2271" s="2" t="str">
        <f>"H30.12.19"</f>
        <v>H30.12.19</v>
      </c>
    </row>
    <row r="2272" spans="1:5" x14ac:dyDescent="0.45">
      <c r="A2272" s="2" t="s">
        <v>2391</v>
      </c>
      <c r="B2272" s="2" t="s">
        <v>12239</v>
      </c>
      <c r="C2272" s="2" t="s">
        <v>23374</v>
      </c>
      <c r="D2272" s="2" t="str">
        <f>"飲食店営業"</f>
        <v>飲食店営業</v>
      </c>
      <c r="E2272" s="2" t="str">
        <f>"H30.12.19"</f>
        <v>H30.12.19</v>
      </c>
    </row>
    <row r="2273" spans="1:5" x14ac:dyDescent="0.45">
      <c r="A2273" s="2" t="s">
        <v>1093</v>
      </c>
      <c r="B2273" s="2" t="s">
        <v>12241</v>
      </c>
      <c r="C2273" s="2" t="s">
        <v>23893</v>
      </c>
      <c r="D2273" s="2" t="str">
        <f>"飲食店営業"</f>
        <v>飲食店営業</v>
      </c>
      <c r="E2273" s="2" t="str">
        <f>"H30.03.30"</f>
        <v>H30.03.30</v>
      </c>
    </row>
    <row r="2274" spans="1:5" x14ac:dyDescent="0.45">
      <c r="A2274" s="2" t="s">
        <v>2393</v>
      </c>
      <c r="B2274" s="2" t="s">
        <v>12242</v>
      </c>
      <c r="C2274" s="2" t="s">
        <v>23894</v>
      </c>
      <c r="D2274" s="2" t="str">
        <f>"乳類販売業"</f>
        <v>乳類販売業</v>
      </c>
      <c r="E2274" s="2" t="str">
        <f>"H30.12.27"</f>
        <v>H30.12.27</v>
      </c>
    </row>
    <row r="2275" spans="1:5" x14ac:dyDescent="0.45">
      <c r="A2275" s="2" t="s">
        <v>165</v>
      </c>
      <c r="B2275" s="2" t="s">
        <v>12243</v>
      </c>
      <c r="C2275" s="2" t="s">
        <v>23895</v>
      </c>
      <c r="D2275" s="2" t="str">
        <f>"喫茶店営業"</f>
        <v>喫茶店営業</v>
      </c>
      <c r="E2275" s="2" t="str">
        <f>"H30.12.28"</f>
        <v>H30.12.28</v>
      </c>
    </row>
    <row r="2276" spans="1:5" x14ac:dyDescent="0.45">
      <c r="A2276" s="2" t="s">
        <v>2394</v>
      </c>
      <c r="B2276" s="2" t="s">
        <v>2394</v>
      </c>
      <c r="C2276" s="2" t="s">
        <v>23896</v>
      </c>
      <c r="D2276" s="2" t="str">
        <f>"食品製造業"</f>
        <v>食品製造業</v>
      </c>
      <c r="E2276" s="2" t="str">
        <f>"H31.01.15"</f>
        <v>H31.01.15</v>
      </c>
    </row>
    <row r="2277" spans="1:5" x14ac:dyDescent="0.45">
      <c r="A2277" s="2" t="s">
        <v>2395</v>
      </c>
      <c r="B2277" s="2" t="s">
        <v>12244</v>
      </c>
      <c r="C2277" s="2" t="s">
        <v>23897</v>
      </c>
      <c r="D2277" s="2" t="str">
        <f>"菓子製造業"</f>
        <v>菓子製造業</v>
      </c>
      <c r="E2277" s="2" t="str">
        <f>"H31.01.15"</f>
        <v>H31.01.15</v>
      </c>
    </row>
    <row r="2278" spans="1:5" x14ac:dyDescent="0.45">
      <c r="A2278" s="2" t="s">
        <v>2402</v>
      </c>
      <c r="B2278" s="2" t="s">
        <v>12253</v>
      </c>
      <c r="C2278" s="2" t="s">
        <v>23906</v>
      </c>
      <c r="D2278" s="2" t="str">
        <f>"飲食店営業"</f>
        <v>飲食店営業</v>
      </c>
      <c r="E2278" s="2" t="str">
        <f>"H31.02.07"</f>
        <v>H31.02.07</v>
      </c>
    </row>
    <row r="2279" spans="1:5" x14ac:dyDescent="0.45">
      <c r="A2279" s="2" t="s">
        <v>2403</v>
      </c>
      <c r="B2279" s="2" t="s">
        <v>12254</v>
      </c>
      <c r="C2279" s="2" t="s">
        <v>23907</v>
      </c>
      <c r="D2279" s="2" t="str">
        <f>"飲食店営業"</f>
        <v>飲食店営業</v>
      </c>
      <c r="E2279" s="2" t="str">
        <f>"H31.02.08"</f>
        <v>H31.02.08</v>
      </c>
    </row>
    <row r="2280" spans="1:5" x14ac:dyDescent="0.45">
      <c r="A2280" s="2" t="s">
        <v>2403</v>
      </c>
      <c r="B2280" s="2" t="s">
        <v>12254</v>
      </c>
      <c r="C2280" s="2" t="s">
        <v>23908</v>
      </c>
      <c r="D2280" s="2" t="str">
        <f>"魚介類販売業"</f>
        <v>魚介類販売業</v>
      </c>
      <c r="E2280" s="2" t="str">
        <f>"H31.02.08"</f>
        <v>H31.02.08</v>
      </c>
    </row>
    <row r="2281" spans="1:5" x14ac:dyDescent="0.45">
      <c r="A2281" s="2" t="s">
        <v>2403</v>
      </c>
      <c r="B2281" s="2" t="s">
        <v>12254</v>
      </c>
      <c r="C2281" s="2" t="s">
        <v>23908</v>
      </c>
      <c r="D2281" s="2" t="str">
        <f>"食肉販売業"</f>
        <v>食肉販売業</v>
      </c>
      <c r="E2281" s="2" t="str">
        <f>"H31.02.08"</f>
        <v>H31.02.08</v>
      </c>
    </row>
    <row r="2282" spans="1:5" x14ac:dyDescent="0.45">
      <c r="A2282" s="2" t="s">
        <v>2403</v>
      </c>
      <c r="B2282" s="2" t="s">
        <v>12254</v>
      </c>
      <c r="C2282" s="2" t="s">
        <v>23908</v>
      </c>
      <c r="D2282" s="2" t="str">
        <f>"乳類販売業"</f>
        <v>乳類販売業</v>
      </c>
      <c r="E2282" s="2" t="str">
        <f>"H31.02.08"</f>
        <v>H31.02.08</v>
      </c>
    </row>
    <row r="2283" spans="1:5" x14ac:dyDescent="0.45">
      <c r="A2283" s="2" t="s">
        <v>2403</v>
      </c>
      <c r="B2283" s="2" t="s">
        <v>12254</v>
      </c>
      <c r="C2283" s="2" t="s">
        <v>23908</v>
      </c>
      <c r="D2283" s="2" t="str">
        <f>"食品販売業"</f>
        <v>食品販売業</v>
      </c>
      <c r="E2283" s="2" t="str">
        <f>"H31.02.08"</f>
        <v>H31.02.08</v>
      </c>
    </row>
    <row r="2284" spans="1:5" x14ac:dyDescent="0.45">
      <c r="A2284" s="2" t="s">
        <v>2412</v>
      </c>
      <c r="B2284" s="2" t="s">
        <v>12265</v>
      </c>
      <c r="C2284" s="2" t="s">
        <v>23919</v>
      </c>
      <c r="D2284" s="2" t="str">
        <f>"飲食店営業"</f>
        <v>飲食店営業</v>
      </c>
      <c r="E2284" s="2" t="str">
        <f>"H31.02.19"</f>
        <v>H31.02.19</v>
      </c>
    </row>
    <row r="2285" spans="1:5" x14ac:dyDescent="0.45">
      <c r="A2285" s="2" t="s">
        <v>2413</v>
      </c>
      <c r="B2285" s="2" t="s">
        <v>2413</v>
      </c>
      <c r="C2285" s="2" t="s">
        <v>23920</v>
      </c>
      <c r="D2285" s="2" t="str">
        <f>"飲食店営業"</f>
        <v>飲食店営業</v>
      </c>
      <c r="E2285" s="2" t="str">
        <f>"H31.02.19"</f>
        <v>H31.02.19</v>
      </c>
    </row>
    <row r="2286" spans="1:5" x14ac:dyDescent="0.45">
      <c r="A2286" s="2" t="s">
        <v>2414</v>
      </c>
      <c r="B2286" s="2" t="s">
        <v>12266</v>
      </c>
      <c r="C2286" s="2" t="s">
        <v>23921</v>
      </c>
      <c r="D2286" s="2" t="str">
        <f>"飲食店営業"</f>
        <v>飲食店営業</v>
      </c>
      <c r="E2286" s="2" t="str">
        <f>"H31.02.19"</f>
        <v>H31.02.19</v>
      </c>
    </row>
    <row r="2287" spans="1:5" x14ac:dyDescent="0.45">
      <c r="A2287" s="2" t="s">
        <v>2415</v>
      </c>
      <c r="B2287" s="2" t="s">
        <v>12267</v>
      </c>
      <c r="C2287" s="2" t="s">
        <v>23922</v>
      </c>
      <c r="D2287" s="2" t="str">
        <f>"乳類販売業"</f>
        <v>乳類販売業</v>
      </c>
      <c r="E2287" s="2" t="str">
        <f>"H31.02.19"</f>
        <v>H31.02.19</v>
      </c>
    </row>
    <row r="2288" spans="1:5" x14ac:dyDescent="0.45">
      <c r="A2288" s="2" t="s">
        <v>2417</v>
      </c>
      <c r="B2288" s="2" t="s">
        <v>12269</v>
      </c>
      <c r="C2288" s="2" t="s">
        <v>23923</v>
      </c>
      <c r="D2288" s="2" t="str">
        <f>"飲食店営業"</f>
        <v>飲食店営業</v>
      </c>
      <c r="E2288" s="2" t="str">
        <f>"H31.02.19"</f>
        <v>H31.02.19</v>
      </c>
    </row>
    <row r="2289" spans="1:5" x14ac:dyDescent="0.45">
      <c r="A2289" s="2" t="s">
        <v>2419</v>
      </c>
      <c r="B2289" s="2" t="s">
        <v>12272</v>
      </c>
      <c r="C2289" s="2" t="s">
        <v>23925</v>
      </c>
      <c r="D2289" s="2" t="str">
        <f>"食品製造業"</f>
        <v>食品製造業</v>
      </c>
      <c r="E2289" s="2" t="str">
        <f>"H31.02.15"</f>
        <v>H31.02.15</v>
      </c>
    </row>
    <row r="2290" spans="1:5" x14ac:dyDescent="0.45">
      <c r="A2290" s="2" t="s">
        <v>2216</v>
      </c>
      <c r="B2290" s="2" t="s">
        <v>12273</v>
      </c>
      <c r="C2290" s="2" t="s">
        <v>23753</v>
      </c>
      <c r="D2290" s="2" t="str">
        <f>"食品販売業"</f>
        <v>食品販売業</v>
      </c>
      <c r="E2290" s="2" t="str">
        <f>"H31.02.15"</f>
        <v>H31.02.15</v>
      </c>
    </row>
    <row r="2291" spans="1:5" x14ac:dyDescent="0.45">
      <c r="A2291" s="2" t="s">
        <v>2422</v>
      </c>
      <c r="B2291" s="2" t="s">
        <v>12278</v>
      </c>
      <c r="C2291" s="2" t="s">
        <v>23930</v>
      </c>
      <c r="D2291" s="2" t="str">
        <f>"飲食店営業"</f>
        <v>飲食店営業</v>
      </c>
      <c r="E2291" s="2" t="str">
        <f t="shared" ref="E2291:E2296" si="97">"H31.02.19"</f>
        <v>H31.02.19</v>
      </c>
    </row>
    <row r="2292" spans="1:5" x14ac:dyDescent="0.45">
      <c r="A2292" s="2" t="s">
        <v>2335</v>
      </c>
      <c r="B2292" s="2" t="s">
        <v>12171</v>
      </c>
      <c r="C2292" s="2" t="s">
        <v>23653</v>
      </c>
      <c r="D2292" s="2" t="str">
        <f>"飲食店営業"</f>
        <v>飲食店営業</v>
      </c>
      <c r="E2292" s="2" t="str">
        <f t="shared" si="97"/>
        <v>H31.02.19</v>
      </c>
    </row>
    <row r="2293" spans="1:5" x14ac:dyDescent="0.45">
      <c r="A2293" s="2" t="s">
        <v>2423</v>
      </c>
      <c r="B2293" s="2" t="s">
        <v>12279</v>
      </c>
      <c r="C2293" s="2" t="s">
        <v>23931</v>
      </c>
      <c r="D2293" s="2" t="str">
        <f>"飲食店営業"</f>
        <v>飲食店営業</v>
      </c>
      <c r="E2293" s="2" t="str">
        <f t="shared" si="97"/>
        <v>H31.02.19</v>
      </c>
    </row>
    <row r="2294" spans="1:5" x14ac:dyDescent="0.45">
      <c r="A2294" s="2" t="s">
        <v>2428</v>
      </c>
      <c r="B2294" s="2" t="s">
        <v>2428</v>
      </c>
      <c r="C2294" s="2" t="s">
        <v>23937</v>
      </c>
      <c r="D2294" s="2" t="str">
        <f>"飲食店営業"</f>
        <v>飲食店営業</v>
      </c>
      <c r="E2294" s="2" t="str">
        <f t="shared" si="97"/>
        <v>H31.02.19</v>
      </c>
    </row>
    <row r="2295" spans="1:5" x14ac:dyDescent="0.45">
      <c r="A2295" s="2" t="s">
        <v>2428</v>
      </c>
      <c r="B2295" s="2" t="s">
        <v>2428</v>
      </c>
      <c r="C2295" s="2" t="s">
        <v>23937</v>
      </c>
      <c r="D2295" s="2" t="str">
        <f>"乳類販売業"</f>
        <v>乳類販売業</v>
      </c>
      <c r="E2295" s="2" t="str">
        <f t="shared" si="97"/>
        <v>H31.02.19</v>
      </c>
    </row>
    <row r="2296" spans="1:5" x14ac:dyDescent="0.45">
      <c r="A2296" s="2" t="s">
        <v>2428</v>
      </c>
      <c r="B2296" s="2" t="s">
        <v>2428</v>
      </c>
      <c r="C2296" s="2" t="s">
        <v>23937</v>
      </c>
      <c r="D2296" s="2" t="str">
        <f>"食品販売業"</f>
        <v>食品販売業</v>
      </c>
      <c r="E2296" s="2" t="str">
        <f t="shared" si="97"/>
        <v>H31.02.19</v>
      </c>
    </row>
    <row r="2297" spans="1:5" x14ac:dyDescent="0.45">
      <c r="A2297" s="2" t="s">
        <v>165</v>
      </c>
      <c r="B2297" s="2" t="s">
        <v>12286</v>
      </c>
      <c r="C2297" s="2" t="s">
        <v>23938</v>
      </c>
      <c r="D2297" s="2" t="str">
        <f>"飲食店営業"</f>
        <v>飲食店営業</v>
      </c>
      <c r="E2297" s="2" t="str">
        <f>"H29.05.31"</f>
        <v>H29.05.31</v>
      </c>
    </row>
    <row r="2298" spans="1:5" x14ac:dyDescent="0.45">
      <c r="A2298" s="2" t="s">
        <v>2429</v>
      </c>
      <c r="B2298" s="2" t="s">
        <v>12287</v>
      </c>
      <c r="C2298" s="2" t="s">
        <v>23939</v>
      </c>
      <c r="D2298" s="2" t="str">
        <f>"飲食店営業"</f>
        <v>飲食店営業</v>
      </c>
      <c r="E2298" s="2" t="str">
        <f t="shared" ref="E2298:E2310" si="98">"H31.02.19"</f>
        <v>H31.02.19</v>
      </c>
    </row>
    <row r="2299" spans="1:5" x14ac:dyDescent="0.45">
      <c r="A2299" s="2" t="s">
        <v>2423</v>
      </c>
      <c r="B2299" s="2" t="s">
        <v>12279</v>
      </c>
      <c r="C2299" s="2" t="s">
        <v>23931</v>
      </c>
      <c r="D2299" s="2" t="str">
        <f>"食肉販売業"</f>
        <v>食肉販売業</v>
      </c>
      <c r="E2299" s="2" t="str">
        <f t="shared" si="98"/>
        <v>H31.02.19</v>
      </c>
    </row>
    <row r="2300" spans="1:5" x14ac:dyDescent="0.45">
      <c r="A2300" s="2" t="s">
        <v>2160</v>
      </c>
      <c r="B2300" s="2" t="s">
        <v>12288</v>
      </c>
      <c r="C2300" s="2" t="s">
        <v>23628</v>
      </c>
      <c r="D2300" s="2" t="str">
        <f>"食肉販売業"</f>
        <v>食肉販売業</v>
      </c>
      <c r="E2300" s="2" t="str">
        <f t="shared" si="98"/>
        <v>H31.02.19</v>
      </c>
    </row>
    <row r="2301" spans="1:5" x14ac:dyDescent="0.45">
      <c r="A2301" s="2" t="s">
        <v>2423</v>
      </c>
      <c r="B2301" s="2" t="s">
        <v>12279</v>
      </c>
      <c r="C2301" s="2" t="s">
        <v>23931</v>
      </c>
      <c r="D2301" s="2" t="str">
        <f>"乳類販売業"</f>
        <v>乳類販売業</v>
      </c>
      <c r="E2301" s="2" t="str">
        <f t="shared" si="98"/>
        <v>H31.02.19</v>
      </c>
    </row>
    <row r="2302" spans="1:5" x14ac:dyDescent="0.45">
      <c r="A2302" s="2" t="s">
        <v>2430</v>
      </c>
      <c r="B2302" s="2" t="s">
        <v>12289</v>
      </c>
      <c r="C2302" s="2" t="s">
        <v>23940</v>
      </c>
      <c r="D2302" s="2" t="str">
        <f>"菓子製造業"</f>
        <v>菓子製造業</v>
      </c>
      <c r="E2302" s="2" t="str">
        <f t="shared" si="98"/>
        <v>H31.02.19</v>
      </c>
    </row>
    <row r="2303" spans="1:5" x14ac:dyDescent="0.45">
      <c r="A2303" s="2" t="s">
        <v>2431</v>
      </c>
      <c r="B2303" s="2" t="s">
        <v>12290</v>
      </c>
      <c r="C2303" s="2" t="s">
        <v>23941</v>
      </c>
      <c r="D2303" s="2" t="str">
        <f>"菓子製造業"</f>
        <v>菓子製造業</v>
      </c>
      <c r="E2303" s="2" t="str">
        <f t="shared" si="98"/>
        <v>H31.02.19</v>
      </c>
    </row>
    <row r="2304" spans="1:5" x14ac:dyDescent="0.45">
      <c r="A2304" s="2" t="s">
        <v>2432</v>
      </c>
      <c r="B2304" s="2" t="s">
        <v>12292</v>
      </c>
      <c r="C2304" s="2" t="s">
        <v>23943</v>
      </c>
      <c r="D2304" s="2" t="str">
        <f>"喫茶店営業"</f>
        <v>喫茶店営業</v>
      </c>
      <c r="E2304" s="2" t="str">
        <f t="shared" si="98"/>
        <v>H31.02.19</v>
      </c>
    </row>
    <row r="2305" spans="1:5" x14ac:dyDescent="0.45">
      <c r="A2305" s="2" t="s">
        <v>2348</v>
      </c>
      <c r="B2305" s="2" t="s">
        <v>12184</v>
      </c>
      <c r="C2305" s="2" t="s">
        <v>23838</v>
      </c>
      <c r="D2305" s="2" t="str">
        <f>"乳処理業"</f>
        <v>乳処理業</v>
      </c>
      <c r="E2305" s="2" t="str">
        <f t="shared" si="98"/>
        <v>H31.02.19</v>
      </c>
    </row>
    <row r="2306" spans="1:5" x14ac:dyDescent="0.45">
      <c r="A2306" s="2" t="s">
        <v>2433</v>
      </c>
      <c r="B2306" s="2" t="s">
        <v>12294</v>
      </c>
      <c r="C2306" s="2" t="s">
        <v>23944</v>
      </c>
      <c r="D2306" s="2" t="str">
        <f>"食品販売業"</f>
        <v>食品販売業</v>
      </c>
      <c r="E2306" s="2" t="str">
        <f t="shared" si="98"/>
        <v>H31.02.19</v>
      </c>
    </row>
    <row r="2307" spans="1:5" x14ac:dyDescent="0.45">
      <c r="A2307" s="2" t="s">
        <v>2434</v>
      </c>
      <c r="B2307" s="2" t="s">
        <v>12295</v>
      </c>
      <c r="C2307" s="2" t="s">
        <v>23495</v>
      </c>
      <c r="D2307" s="2" t="str">
        <f>"食品販売業"</f>
        <v>食品販売業</v>
      </c>
      <c r="E2307" s="2" t="str">
        <f t="shared" si="98"/>
        <v>H31.02.19</v>
      </c>
    </row>
    <row r="2308" spans="1:5" x14ac:dyDescent="0.45">
      <c r="A2308" s="2" t="s">
        <v>1967</v>
      </c>
      <c r="B2308" s="2" t="s">
        <v>12296</v>
      </c>
      <c r="C2308" s="2" t="s">
        <v>23410</v>
      </c>
      <c r="D2308" s="2" t="str">
        <f>"飲食店営業"</f>
        <v>飲食店営業</v>
      </c>
      <c r="E2308" s="2" t="str">
        <f t="shared" si="98"/>
        <v>H31.02.19</v>
      </c>
    </row>
    <row r="2309" spans="1:5" x14ac:dyDescent="0.45">
      <c r="A2309" s="2" t="s">
        <v>2435</v>
      </c>
      <c r="B2309" s="2" t="s">
        <v>12297</v>
      </c>
      <c r="C2309" s="2" t="s">
        <v>23945</v>
      </c>
      <c r="D2309" s="2" t="str">
        <f>"飲食店営業"</f>
        <v>飲食店営業</v>
      </c>
      <c r="E2309" s="2" t="str">
        <f t="shared" si="98"/>
        <v>H31.02.19</v>
      </c>
    </row>
    <row r="2310" spans="1:5" x14ac:dyDescent="0.45">
      <c r="A2310" s="2" t="s">
        <v>1944</v>
      </c>
      <c r="B2310" s="2" t="s">
        <v>12301</v>
      </c>
      <c r="C2310" s="2" t="s">
        <v>23949</v>
      </c>
      <c r="D2310" s="2" t="str">
        <f>"そうざい製造業"</f>
        <v>そうざい製造業</v>
      </c>
      <c r="E2310" s="2" t="str">
        <f t="shared" si="98"/>
        <v>H31.02.19</v>
      </c>
    </row>
    <row r="2311" spans="1:5" x14ac:dyDescent="0.45">
      <c r="A2311" s="2" t="s">
        <v>170</v>
      </c>
      <c r="B2311" s="2" t="s">
        <v>12309</v>
      </c>
      <c r="C2311" s="2" t="s">
        <v>23641</v>
      </c>
      <c r="D2311" s="2" t="str">
        <f>"喫茶店営業"</f>
        <v>喫茶店営業</v>
      </c>
      <c r="E2311" s="2" t="str">
        <f>"H29.01.31"</f>
        <v>H29.01.31</v>
      </c>
    </row>
    <row r="2312" spans="1:5" x14ac:dyDescent="0.45">
      <c r="A2312" s="2" t="s">
        <v>165</v>
      </c>
      <c r="B2312" s="2" t="s">
        <v>12311</v>
      </c>
      <c r="C2312" s="2" t="s">
        <v>23695</v>
      </c>
      <c r="D2312" s="2" t="str">
        <f>"喫茶店営業"</f>
        <v>喫茶店営業</v>
      </c>
      <c r="E2312" s="2" t="str">
        <f t="shared" ref="E2312:E2319" si="99">"H31.02.22"</f>
        <v>H31.02.22</v>
      </c>
    </row>
    <row r="2313" spans="1:5" x14ac:dyDescent="0.45">
      <c r="A2313" s="2" t="s">
        <v>2444</v>
      </c>
      <c r="B2313" s="2" t="s">
        <v>12312</v>
      </c>
      <c r="C2313" s="2" t="s">
        <v>23956</v>
      </c>
      <c r="D2313" s="2" t="str">
        <f>"飲食店営業"</f>
        <v>飲食店営業</v>
      </c>
      <c r="E2313" s="2" t="str">
        <f t="shared" si="99"/>
        <v>H31.02.22</v>
      </c>
    </row>
    <row r="2314" spans="1:5" x14ac:dyDescent="0.45">
      <c r="A2314" s="2" t="s">
        <v>2444</v>
      </c>
      <c r="B2314" s="2" t="s">
        <v>12312</v>
      </c>
      <c r="C2314" s="2" t="s">
        <v>23956</v>
      </c>
      <c r="D2314" s="2" t="str">
        <f>"そうざい製造業"</f>
        <v>そうざい製造業</v>
      </c>
      <c r="E2314" s="2" t="str">
        <f t="shared" si="99"/>
        <v>H31.02.22</v>
      </c>
    </row>
    <row r="2315" spans="1:5" x14ac:dyDescent="0.45">
      <c r="A2315" s="2" t="s">
        <v>2445</v>
      </c>
      <c r="B2315" s="2" t="s">
        <v>12313</v>
      </c>
      <c r="C2315" s="2" t="s">
        <v>23957</v>
      </c>
      <c r="D2315" s="2" t="str">
        <f>"飲食店営業"</f>
        <v>飲食店営業</v>
      </c>
      <c r="E2315" s="2" t="str">
        <f t="shared" si="99"/>
        <v>H31.02.22</v>
      </c>
    </row>
    <row r="2316" spans="1:5" x14ac:dyDescent="0.45">
      <c r="A2316" s="2" t="s">
        <v>2445</v>
      </c>
      <c r="B2316" s="2" t="s">
        <v>12313</v>
      </c>
      <c r="C2316" s="2" t="s">
        <v>23957</v>
      </c>
      <c r="D2316" s="2" t="str">
        <f>"食肉販売業"</f>
        <v>食肉販売業</v>
      </c>
      <c r="E2316" s="2" t="str">
        <f t="shared" si="99"/>
        <v>H31.02.22</v>
      </c>
    </row>
    <row r="2317" spans="1:5" x14ac:dyDescent="0.45">
      <c r="A2317" s="2" t="s">
        <v>2445</v>
      </c>
      <c r="B2317" s="2" t="s">
        <v>12313</v>
      </c>
      <c r="C2317" s="2" t="s">
        <v>23957</v>
      </c>
      <c r="D2317" s="2" t="str">
        <f>"魚介類販売業"</f>
        <v>魚介類販売業</v>
      </c>
      <c r="E2317" s="2" t="str">
        <f t="shared" si="99"/>
        <v>H31.02.22</v>
      </c>
    </row>
    <row r="2318" spans="1:5" x14ac:dyDescent="0.45">
      <c r="A2318" s="2" t="s">
        <v>2445</v>
      </c>
      <c r="B2318" s="2" t="s">
        <v>12313</v>
      </c>
      <c r="C2318" s="2" t="s">
        <v>23957</v>
      </c>
      <c r="D2318" s="2" t="str">
        <f>"乳類販売業"</f>
        <v>乳類販売業</v>
      </c>
      <c r="E2318" s="2" t="str">
        <f t="shared" si="99"/>
        <v>H31.02.22</v>
      </c>
    </row>
    <row r="2319" spans="1:5" x14ac:dyDescent="0.45">
      <c r="A2319" s="2" t="s">
        <v>2445</v>
      </c>
      <c r="B2319" s="2" t="s">
        <v>12313</v>
      </c>
      <c r="C2319" s="2" t="s">
        <v>23957</v>
      </c>
      <c r="D2319" s="2" t="str">
        <f>"食品販売業"</f>
        <v>食品販売業</v>
      </c>
      <c r="E2319" s="2" t="str">
        <f t="shared" si="99"/>
        <v>H31.02.22</v>
      </c>
    </row>
    <row r="2320" spans="1:5" x14ac:dyDescent="0.45">
      <c r="A2320" s="2" t="s">
        <v>2446</v>
      </c>
      <c r="B2320" s="2" t="s">
        <v>12314</v>
      </c>
      <c r="C2320" s="2" t="s">
        <v>23958</v>
      </c>
      <c r="D2320" s="2" t="str">
        <f>"菓子製造業"</f>
        <v>菓子製造業</v>
      </c>
      <c r="E2320" s="2" t="str">
        <f>"H31.02.25"</f>
        <v>H31.02.25</v>
      </c>
    </row>
    <row r="2321" spans="1:5" x14ac:dyDescent="0.45">
      <c r="A2321" s="2" t="s">
        <v>2449</v>
      </c>
      <c r="B2321" s="2" t="s">
        <v>12317</v>
      </c>
      <c r="C2321" s="2" t="s">
        <v>23591</v>
      </c>
      <c r="D2321" s="2" t="str">
        <f>"飲食店営業"</f>
        <v>飲食店営業</v>
      </c>
      <c r="E2321" s="2" t="str">
        <f>"H31.02.25"</f>
        <v>H31.02.25</v>
      </c>
    </row>
    <row r="2322" spans="1:5" x14ac:dyDescent="0.45">
      <c r="A2322" s="2" t="s">
        <v>2450</v>
      </c>
      <c r="B2322" s="2" t="s">
        <v>12318</v>
      </c>
      <c r="C2322" s="2" t="s">
        <v>23961</v>
      </c>
      <c r="D2322" s="2" t="str">
        <f>"そうざい製造業"</f>
        <v>そうざい製造業</v>
      </c>
      <c r="E2322" s="2" t="str">
        <f>"H31.02.25"</f>
        <v>H31.02.25</v>
      </c>
    </row>
    <row r="2323" spans="1:5" x14ac:dyDescent="0.45">
      <c r="A2323" s="2" t="s">
        <v>2453</v>
      </c>
      <c r="B2323" s="2" t="s">
        <v>12322</v>
      </c>
      <c r="C2323" s="2" t="s">
        <v>23965</v>
      </c>
      <c r="D2323" s="2" t="str">
        <f>"菓子製造業"</f>
        <v>菓子製造業</v>
      </c>
      <c r="E2323" s="2" t="str">
        <f>"H31.02.28"</f>
        <v>H31.02.28</v>
      </c>
    </row>
    <row r="2324" spans="1:5" x14ac:dyDescent="0.45">
      <c r="A2324" s="2" t="s">
        <v>2455</v>
      </c>
      <c r="B2324" s="2" t="s">
        <v>12324</v>
      </c>
      <c r="C2324" s="2" t="s">
        <v>23967</v>
      </c>
      <c r="D2324" s="2" t="str">
        <f>"飲食店営業"</f>
        <v>飲食店営業</v>
      </c>
      <c r="E2324" s="2" t="str">
        <f>"H31.02.28"</f>
        <v>H31.02.28</v>
      </c>
    </row>
    <row r="2325" spans="1:5" x14ac:dyDescent="0.45">
      <c r="A2325" s="2" t="s">
        <v>2163</v>
      </c>
      <c r="B2325" s="2" t="s">
        <v>12126</v>
      </c>
      <c r="C2325" s="2" t="s">
        <v>23969</v>
      </c>
      <c r="D2325" s="2" t="str">
        <f>"そうざい製造業"</f>
        <v>そうざい製造業</v>
      </c>
      <c r="E2325" s="2" t="str">
        <f>"H31.03.06"</f>
        <v>H31.03.06</v>
      </c>
    </row>
    <row r="2326" spans="1:5" x14ac:dyDescent="0.45">
      <c r="A2326" s="2" t="s">
        <v>2457</v>
      </c>
      <c r="B2326" s="2" t="s">
        <v>12326</v>
      </c>
      <c r="C2326" s="2" t="s">
        <v>23970</v>
      </c>
      <c r="D2326" s="2" t="str">
        <f>"飲食店営業"</f>
        <v>飲食店営業</v>
      </c>
      <c r="E2326" s="2" t="str">
        <f>"H31.03.08"</f>
        <v>H31.03.08</v>
      </c>
    </row>
    <row r="2327" spans="1:5" x14ac:dyDescent="0.45">
      <c r="A2327" s="2" t="s">
        <v>2459</v>
      </c>
      <c r="B2327" s="2" t="s">
        <v>12328</v>
      </c>
      <c r="C2327" s="2" t="s">
        <v>23972</v>
      </c>
      <c r="D2327" s="2" t="str">
        <f>"そうざい製造業"</f>
        <v>そうざい製造業</v>
      </c>
      <c r="E2327" s="2" t="str">
        <f>"H31.03.08"</f>
        <v>H31.03.08</v>
      </c>
    </row>
    <row r="2328" spans="1:5" x14ac:dyDescent="0.45">
      <c r="A2328" s="2" t="s">
        <v>2459</v>
      </c>
      <c r="B2328" s="2" t="s">
        <v>12331</v>
      </c>
      <c r="C2328" s="2" t="s">
        <v>23974</v>
      </c>
      <c r="D2328" s="2" t="str">
        <f>"乳類販売業"</f>
        <v>乳類販売業</v>
      </c>
      <c r="E2328" s="2" t="str">
        <f>"H30.05.25"</f>
        <v>H30.05.25</v>
      </c>
    </row>
    <row r="2329" spans="1:5" x14ac:dyDescent="0.45">
      <c r="A2329" s="2" t="s">
        <v>2459</v>
      </c>
      <c r="B2329" s="2" t="s">
        <v>12331</v>
      </c>
      <c r="C2329" s="2" t="s">
        <v>23974</v>
      </c>
      <c r="D2329" s="2" t="str">
        <f t="shared" ref="D2329:D2334" si="100">"飲食店営業"</f>
        <v>飲食店営業</v>
      </c>
      <c r="E2329" s="2" t="str">
        <f>"H30.05.28"</f>
        <v>H30.05.28</v>
      </c>
    </row>
    <row r="2330" spans="1:5" x14ac:dyDescent="0.45">
      <c r="A2330" s="2" t="s">
        <v>2465</v>
      </c>
      <c r="B2330" s="2" t="s">
        <v>12335</v>
      </c>
      <c r="C2330" s="2" t="s">
        <v>23978</v>
      </c>
      <c r="D2330" s="2" t="str">
        <f t="shared" si="100"/>
        <v>飲食店営業</v>
      </c>
      <c r="E2330" s="2" t="str">
        <f>"H31.03.25"</f>
        <v>H31.03.25</v>
      </c>
    </row>
    <row r="2331" spans="1:5" x14ac:dyDescent="0.45">
      <c r="A2331" s="2" t="s">
        <v>2171</v>
      </c>
      <c r="B2331" s="2" t="s">
        <v>12336</v>
      </c>
      <c r="C2331" s="2" t="s">
        <v>23641</v>
      </c>
      <c r="D2331" s="2" t="str">
        <f t="shared" si="100"/>
        <v>飲食店営業</v>
      </c>
      <c r="E2331" s="2" t="str">
        <f>"H31.03.26"</f>
        <v>H31.03.26</v>
      </c>
    </row>
    <row r="2332" spans="1:5" x14ac:dyDescent="0.45">
      <c r="A2332" s="2" t="s">
        <v>2474</v>
      </c>
      <c r="B2332" s="2" t="s">
        <v>12345</v>
      </c>
      <c r="C2332" s="2" t="s">
        <v>23987</v>
      </c>
      <c r="D2332" s="2" t="str">
        <f t="shared" si="100"/>
        <v>飲食店営業</v>
      </c>
      <c r="E2332" s="2" t="str">
        <f>"H31.04.22"</f>
        <v>H31.04.22</v>
      </c>
    </row>
    <row r="2333" spans="1:5" x14ac:dyDescent="0.45">
      <c r="A2333" s="2" t="s">
        <v>2475</v>
      </c>
      <c r="B2333" s="2" t="s">
        <v>12346</v>
      </c>
      <c r="C2333" s="2" t="s">
        <v>23988</v>
      </c>
      <c r="D2333" s="2" t="str">
        <f t="shared" si="100"/>
        <v>飲食店営業</v>
      </c>
      <c r="E2333" s="2" t="str">
        <f>"H31.04.23"</f>
        <v>H31.04.23</v>
      </c>
    </row>
    <row r="2334" spans="1:5" x14ac:dyDescent="0.45">
      <c r="A2334" s="2" t="s">
        <v>2390</v>
      </c>
      <c r="B2334" s="2" t="s">
        <v>12352</v>
      </c>
      <c r="C2334" s="2" t="s">
        <v>23993</v>
      </c>
      <c r="D2334" s="2" t="str">
        <f t="shared" si="100"/>
        <v>飲食店営業</v>
      </c>
      <c r="E2334" s="2" t="str">
        <f>"H31.04.24"</f>
        <v>H31.04.24</v>
      </c>
    </row>
    <row r="2335" spans="1:5" x14ac:dyDescent="0.45">
      <c r="A2335" s="2" t="s">
        <v>2190</v>
      </c>
      <c r="B2335" s="2" t="s">
        <v>12355</v>
      </c>
      <c r="C2335" s="2" t="s">
        <v>23996</v>
      </c>
      <c r="D2335" s="2" t="str">
        <f>"乳類販売業"</f>
        <v>乳類販売業</v>
      </c>
      <c r="E2335" s="2" t="str">
        <f>"R01.05.16"</f>
        <v>R01.05.16</v>
      </c>
    </row>
    <row r="2336" spans="1:5" x14ac:dyDescent="0.45">
      <c r="A2336" s="2" t="s">
        <v>2190</v>
      </c>
      <c r="B2336" s="2" t="s">
        <v>12011</v>
      </c>
      <c r="C2336" s="2" t="s">
        <v>23659</v>
      </c>
      <c r="D2336" s="2" t="str">
        <f>"そうざい製造業"</f>
        <v>そうざい製造業</v>
      </c>
      <c r="E2336" s="2" t="str">
        <f>"R01.05.16"</f>
        <v>R01.05.16</v>
      </c>
    </row>
    <row r="2337" spans="1:5" x14ac:dyDescent="0.45">
      <c r="A2337" s="2" t="s">
        <v>2190</v>
      </c>
      <c r="B2337" s="2" t="s">
        <v>12011</v>
      </c>
      <c r="C2337" s="2" t="s">
        <v>23659</v>
      </c>
      <c r="D2337" s="2" t="str">
        <f>"食品販売業"</f>
        <v>食品販売業</v>
      </c>
      <c r="E2337" s="2" t="str">
        <f>"R01.05.16"</f>
        <v>R01.05.16</v>
      </c>
    </row>
    <row r="2338" spans="1:5" x14ac:dyDescent="0.45">
      <c r="A2338" s="2" t="s">
        <v>2190</v>
      </c>
      <c r="B2338" s="2" t="s">
        <v>12355</v>
      </c>
      <c r="C2338" s="2" t="s">
        <v>23996</v>
      </c>
      <c r="D2338" s="2" t="str">
        <f>"食品販売業"</f>
        <v>食品販売業</v>
      </c>
      <c r="E2338" s="2" t="str">
        <f>"R01.05.16"</f>
        <v>R01.05.16</v>
      </c>
    </row>
    <row r="2339" spans="1:5" x14ac:dyDescent="0.45">
      <c r="A2339" s="2" t="s">
        <v>2483</v>
      </c>
      <c r="B2339" s="2" t="s">
        <v>12357</v>
      </c>
      <c r="C2339" s="2" t="s">
        <v>23998</v>
      </c>
      <c r="D2339" s="2" t="str">
        <f t="shared" ref="D2339:D2358" si="101">"飲食店営業"</f>
        <v>飲食店営業</v>
      </c>
      <c r="E2339" s="2" t="str">
        <f t="shared" ref="E2339:E2358" si="102">"R01.05.22"</f>
        <v>R01.05.22</v>
      </c>
    </row>
    <row r="2340" spans="1:5" x14ac:dyDescent="0.45">
      <c r="A2340" s="2" t="s">
        <v>2025</v>
      </c>
      <c r="B2340" s="2" t="s">
        <v>11832</v>
      </c>
      <c r="C2340" s="2" t="s">
        <v>23480</v>
      </c>
      <c r="D2340" s="2" t="str">
        <f t="shared" si="101"/>
        <v>飲食店営業</v>
      </c>
      <c r="E2340" s="2" t="str">
        <f t="shared" si="102"/>
        <v>R01.05.22</v>
      </c>
    </row>
    <row r="2341" spans="1:5" x14ac:dyDescent="0.45">
      <c r="A2341" s="2" t="s">
        <v>2484</v>
      </c>
      <c r="B2341" s="2" t="s">
        <v>12359</v>
      </c>
      <c r="C2341" s="2" t="s">
        <v>23999</v>
      </c>
      <c r="D2341" s="2" t="str">
        <f t="shared" si="101"/>
        <v>飲食店営業</v>
      </c>
      <c r="E2341" s="2" t="str">
        <f t="shared" si="102"/>
        <v>R01.05.22</v>
      </c>
    </row>
    <row r="2342" spans="1:5" x14ac:dyDescent="0.45">
      <c r="A2342" s="2" t="s">
        <v>2485</v>
      </c>
      <c r="B2342" s="2" t="s">
        <v>12360</v>
      </c>
      <c r="C2342" s="2" t="s">
        <v>24000</v>
      </c>
      <c r="D2342" s="2" t="str">
        <f t="shared" si="101"/>
        <v>飲食店営業</v>
      </c>
      <c r="E2342" s="2" t="str">
        <f t="shared" si="102"/>
        <v>R01.05.22</v>
      </c>
    </row>
    <row r="2343" spans="1:5" x14ac:dyDescent="0.45">
      <c r="A2343" s="2" t="s">
        <v>2488</v>
      </c>
      <c r="B2343" s="2" t="s">
        <v>12365</v>
      </c>
      <c r="C2343" s="2" t="s">
        <v>23880</v>
      </c>
      <c r="D2343" s="2" t="str">
        <f t="shared" si="101"/>
        <v>飲食店営業</v>
      </c>
      <c r="E2343" s="2" t="str">
        <f t="shared" si="102"/>
        <v>R01.05.22</v>
      </c>
    </row>
    <row r="2344" spans="1:5" x14ac:dyDescent="0.45">
      <c r="A2344" s="2" t="s">
        <v>2489</v>
      </c>
      <c r="B2344" s="2" t="s">
        <v>12366</v>
      </c>
      <c r="C2344" s="2" t="s">
        <v>24005</v>
      </c>
      <c r="D2344" s="2" t="str">
        <f t="shared" si="101"/>
        <v>飲食店営業</v>
      </c>
      <c r="E2344" s="2" t="str">
        <f t="shared" si="102"/>
        <v>R01.05.22</v>
      </c>
    </row>
    <row r="2345" spans="1:5" x14ac:dyDescent="0.45">
      <c r="A2345" s="2" t="s">
        <v>2490</v>
      </c>
      <c r="B2345" s="2" t="s">
        <v>12367</v>
      </c>
      <c r="C2345" s="2" t="s">
        <v>24006</v>
      </c>
      <c r="D2345" s="2" t="str">
        <f t="shared" si="101"/>
        <v>飲食店営業</v>
      </c>
      <c r="E2345" s="2" t="str">
        <f t="shared" si="102"/>
        <v>R01.05.22</v>
      </c>
    </row>
    <row r="2346" spans="1:5" x14ac:dyDescent="0.45">
      <c r="A2346" s="2" t="s">
        <v>2491</v>
      </c>
      <c r="B2346" s="2" t="s">
        <v>12368</v>
      </c>
      <c r="C2346" s="2" t="s">
        <v>24007</v>
      </c>
      <c r="D2346" s="2" t="str">
        <f t="shared" si="101"/>
        <v>飲食店営業</v>
      </c>
      <c r="E2346" s="2" t="str">
        <f t="shared" si="102"/>
        <v>R01.05.22</v>
      </c>
    </row>
    <row r="2347" spans="1:5" x14ac:dyDescent="0.45">
      <c r="A2347" s="2" t="s">
        <v>2492</v>
      </c>
      <c r="B2347" s="2" t="s">
        <v>12369</v>
      </c>
      <c r="C2347" s="2" t="s">
        <v>24008</v>
      </c>
      <c r="D2347" s="2" t="str">
        <f t="shared" si="101"/>
        <v>飲食店営業</v>
      </c>
      <c r="E2347" s="2" t="str">
        <f t="shared" si="102"/>
        <v>R01.05.22</v>
      </c>
    </row>
    <row r="2348" spans="1:5" x14ac:dyDescent="0.45">
      <c r="A2348" s="2" t="s">
        <v>2339</v>
      </c>
      <c r="B2348" s="2" t="s">
        <v>12175</v>
      </c>
      <c r="C2348" s="2" t="s">
        <v>23827</v>
      </c>
      <c r="D2348" s="2" t="str">
        <f t="shared" si="101"/>
        <v>飲食店営業</v>
      </c>
      <c r="E2348" s="2" t="str">
        <f t="shared" si="102"/>
        <v>R01.05.22</v>
      </c>
    </row>
    <row r="2349" spans="1:5" x14ac:dyDescent="0.45">
      <c r="A2349" s="2" t="s">
        <v>2496</v>
      </c>
      <c r="B2349" s="2" t="s">
        <v>12373</v>
      </c>
      <c r="C2349" s="2" t="s">
        <v>24012</v>
      </c>
      <c r="D2349" s="2" t="str">
        <f t="shared" si="101"/>
        <v>飲食店営業</v>
      </c>
      <c r="E2349" s="2" t="str">
        <f t="shared" si="102"/>
        <v>R01.05.22</v>
      </c>
    </row>
    <row r="2350" spans="1:5" x14ac:dyDescent="0.45">
      <c r="A2350" s="2" t="s">
        <v>1998</v>
      </c>
      <c r="B2350" s="2" t="s">
        <v>11795</v>
      </c>
      <c r="C2350" s="2" t="s">
        <v>24013</v>
      </c>
      <c r="D2350" s="2" t="str">
        <f t="shared" si="101"/>
        <v>飲食店営業</v>
      </c>
      <c r="E2350" s="2" t="str">
        <f t="shared" si="102"/>
        <v>R01.05.22</v>
      </c>
    </row>
    <row r="2351" spans="1:5" x14ac:dyDescent="0.45">
      <c r="A2351" s="2" t="s">
        <v>2256</v>
      </c>
      <c r="B2351" s="2" t="s">
        <v>12374</v>
      </c>
      <c r="C2351" s="2" t="s">
        <v>23736</v>
      </c>
      <c r="D2351" s="2" t="str">
        <f t="shared" si="101"/>
        <v>飲食店営業</v>
      </c>
      <c r="E2351" s="2" t="str">
        <f t="shared" si="102"/>
        <v>R01.05.22</v>
      </c>
    </row>
    <row r="2352" spans="1:5" x14ac:dyDescent="0.45">
      <c r="A2352" s="2" t="s">
        <v>2497</v>
      </c>
      <c r="B2352" s="2" t="s">
        <v>12375</v>
      </c>
      <c r="C2352" s="2" t="s">
        <v>24014</v>
      </c>
      <c r="D2352" s="2" t="str">
        <f t="shared" si="101"/>
        <v>飲食店営業</v>
      </c>
      <c r="E2352" s="2" t="str">
        <f t="shared" si="102"/>
        <v>R01.05.22</v>
      </c>
    </row>
    <row r="2353" spans="1:5" x14ac:dyDescent="0.45">
      <c r="A2353" s="2" t="s">
        <v>1978</v>
      </c>
      <c r="B2353" s="2" t="s">
        <v>12381</v>
      </c>
      <c r="C2353" s="2" t="s">
        <v>23996</v>
      </c>
      <c r="D2353" s="2" t="str">
        <f t="shared" si="101"/>
        <v>飲食店営業</v>
      </c>
      <c r="E2353" s="2" t="str">
        <f t="shared" si="102"/>
        <v>R01.05.22</v>
      </c>
    </row>
    <row r="2354" spans="1:5" x14ac:dyDescent="0.45">
      <c r="A2354" s="2" t="s">
        <v>1978</v>
      </c>
      <c r="B2354" s="2" t="s">
        <v>12382</v>
      </c>
      <c r="C2354" s="2" t="s">
        <v>24020</v>
      </c>
      <c r="D2354" s="2" t="str">
        <f t="shared" si="101"/>
        <v>飲食店営業</v>
      </c>
      <c r="E2354" s="2" t="str">
        <f t="shared" si="102"/>
        <v>R01.05.22</v>
      </c>
    </row>
    <row r="2355" spans="1:5" x14ac:dyDescent="0.45">
      <c r="A2355" s="2" t="s">
        <v>2039</v>
      </c>
      <c r="B2355" s="2" t="s">
        <v>12384</v>
      </c>
      <c r="C2355" s="2" t="s">
        <v>23495</v>
      </c>
      <c r="D2355" s="2" t="str">
        <f t="shared" si="101"/>
        <v>飲食店営業</v>
      </c>
      <c r="E2355" s="2" t="str">
        <f t="shared" si="102"/>
        <v>R01.05.22</v>
      </c>
    </row>
    <row r="2356" spans="1:5" x14ac:dyDescent="0.45">
      <c r="A2356" s="2" t="s">
        <v>2297</v>
      </c>
      <c r="B2356" s="2" t="s">
        <v>12385</v>
      </c>
      <c r="C2356" s="2" t="s">
        <v>24022</v>
      </c>
      <c r="D2356" s="2" t="str">
        <f t="shared" si="101"/>
        <v>飲食店営業</v>
      </c>
      <c r="E2356" s="2" t="str">
        <f t="shared" si="102"/>
        <v>R01.05.22</v>
      </c>
    </row>
    <row r="2357" spans="1:5" x14ac:dyDescent="0.45">
      <c r="A2357" s="2" t="s">
        <v>2039</v>
      </c>
      <c r="B2357" s="2" t="s">
        <v>12386</v>
      </c>
      <c r="C2357" s="2" t="s">
        <v>23495</v>
      </c>
      <c r="D2357" s="2" t="str">
        <f t="shared" si="101"/>
        <v>飲食店営業</v>
      </c>
      <c r="E2357" s="2" t="str">
        <f t="shared" si="102"/>
        <v>R01.05.22</v>
      </c>
    </row>
    <row r="2358" spans="1:5" x14ac:dyDescent="0.45">
      <c r="A2358" s="2" t="s">
        <v>2503</v>
      </c>
      <c r="B2358" s="2" t="s">
        <v>12387</v>
      </c>
      <c r="C2358" s="2" t="s">
        <v>24023</v>
      </c>
      <c r="D2358" s="2" t="str">
        <f t="shared" si="101"/>
        <v>飲食店営業</v>
      </c>
      <c r="E2358" s="2" t="str">
        <f t="shared" si="102"/>
        <v>R01.05.22</v>
      </c>
    </row>
    <row r="2359" spans="1:5" x14ac:dyDescent="0.45">
      <c r="A2359" s="2" t="s">
        <v>2158</v>
      </c>
      <c r="B2359" s="2" t="s">
        <v>11975</v>
      </c>
      <c r="C2359" s="2" t="s">
        <v>23626</v>
      </c>
      <c r="D2359" s="2" t="str">
        <f>"菓子製造業"</f>
        <v>菓子製造業</v>
      </c>
      <c r="E2359" s="2" t="str">
        <f t="shared" ref="E2359:E2366" si="103">"R01.05.23"</f>
        <v>R01.05.23</v>
      </c>
    </row>
    <row r="2360" spans="1:5" x14ac:dyDescent="0.45">
      <c r="A2360" s="2" t="s">
        <v>2157</v>
      </c>
      <c r="B2360" s="2" t="s">
        <v>11974</v>
      </c>
      <c r="C2360" s="2" t="s">
        <v>24028</v>
      </c>
      <c r="D2360" s="2" t="str">
        <f t="shared" ref="D2360:D2366" si="104">"そうざい製造業"</f>
        <v>そうざい製造業</v>
      </c>
      <c r="E2360" s="2" t="str">
        <f t="shared" si="103"/>
        <v>R01.05.23</v>
      </c>
    </row>
    <row r="2361" spans="1:5" x14ac:dyDescent="0.45">
      <c r="A2361" s="2" t="s">
        <v>2289</v>
      </c>
      <c r="B2361" s="2" t="s">
        <v>12121</v>
      </c>
      <c r="C2361" s="2" t="s">
        <v>23773</v>
      </c>
      <c r="D2361" s="2" t="str">
        <f t="shared" si="104"/>
        <v>そうざい製造業</v>
      </c>
      <c r="E2361" s="2" t="str">
        <f t="shared" si="103"/>
        <v>R01.05.23</v>
      </c>
    </row>
    <row r="2362" spans="1:5" x14ac:dyDescent="0.45">
      <c r="A2362" s="2" t="s">
        <v>2507</v>
      </c>
      <c r="B2362" s="2" t="s">
        <v>12392</v>
      </c>
      <c r="C2362" s="2" t="s">
        <v>24029</v>
      </c>
      <c r="D2362" s="2" t="str">
        <f t="shared" si="104"/>
        <v>そうざい製造業</v>
      </c>
      <c r="E2362" s="2" t="str">
        <f t="shared" si="103"/>
        <v>R01.05.23</v>
      </c>
    </row>
    <row r="2363" spans="1:5" x14ac:dyDescent="0.45">
      <c r="A2363" s="2" t="s">
        <v>1992</v>
      </c>
      <c r="B2363" s="2" t="s">
        <v>11788</v>
      </c>
      <c r="C2363" s="2" t="s">
        <v>24030</v>
      </c>
      <c r="D2363" s="2" t="str">
        <f t="shared" si="104"/>
        <v>そうざい製造業</v>
      </c>
      <c r="E2363" s="2" t="str">
        <f t="shared" si="103"/>
        <v>R01.05.23</v>
      </c>
    </row>
    <row r="2364" spans="1:5" x14ac:dyDescent="0.45">
      <c r="A2364" s="2" t="s">
        <v>2508</v>
      </c>
      <c r="B2364" s="2" t="s">
        <v>12394</v>
      </c>
      <c r="C2364" s="2" t="s">
        <v>24032</v>
      </c>
      <c r="D2364" s="2" t="str">
        <f t="shared" si="104"/>
        <v>そうざい製造業</v>
      </c>
      <c r="E2364" s="2" t="str">
        <f t="shared" si="103"/>
        <v>R01.05.23</v>
      </c>
    </row>
    <row r="2365" spans="1:5" x14ac:dyDescent="0.45">
      <c r="A2365" s="2" t="s">
        <v>2509</v>
      </c>
      <c r="B2365" s="2" t="s">
        <v>12395</v>
      </c>
      <c r="C2365" s="2" t="s">
        <v>24033</v>
      </c>
      <c r="D2365" s="2" t="str">
        <f t="shared" si="104"/>
        <v>そうざい製造業</v>
      </c>
      <c r="E2365" s="2" t="str">
        <f t="shared" si="103"/>
        <v>R01.05.23</v>
      </c>
    </row>
    <row r="2366" spans="1:5" x14ac:dyDescent="0.45">
      <c r="A2366" s="2" t="s">
        <v>2510</v>
      </c>
      <c r="B2366" s="2" t="s">
        <v>2510</v>
      </c>
      <c r="C2366" s="2" t="s">
        <v>24035</v>
      </c>
      <c r="D2366" s="2" t="str">
        <f t="shared" si="104"/>
        <v>そうざい製造業</v>
      </c>
      <c r="E2366" s="2" t="str">
        <f t="shared" si="103"/>
        <v>R01.05.23</v>
      </c>
    </row>
    <row r="2367" spans="1:5" x14ac:dyDescent="0.45">
      <c r="A2367" s="2" t="s">
        <v>532</v>
      </c>
      <c r="B2367" s="2" t="s">
        <v>12398</v>
      </c>
      <c r="C2367" s="2" t="s">
        <v>24037</v>
      </c>
      <c r="D2367" s="2" t="str">
        <f t="shared" ref="D2367:D2376" si="105">"食品販売業"</f>
        <v>食品販売業</v>
      </c>
      <c r="E2367" s="2" t="str">
        <f>"R01.05.27"</f>
        <v>R01.05.27</v>
      </c>
    </row>
    <row r="2368" spans="1:5" x14ac:dyDescent="0.45">
      <c r="A2368" s="2" t="s">
        <v>2512</v>
      </c>
      <c r="B2368" s="2" t="s">
        <v>12399</v>
      </c>
      <c r="C2368" s="2" t="s">
        <v>24038</v>
      </c>
      <c r="D2368" s="2" t="str">
        <f t="shared" si="105"/>
        <v>食品販売業</v>
      </c>
      <c r="E2368" s="2" t="str">
        <f t="shared" ref="E2368:E2388" si="106">"R01.05.23"</f>
        <v>R01.05.23</v>
      </c>
    </row>
    <row r="2369" spans="1:5" x14ac:dyDescent="0.45">
      <c r="A2369" s="2" t="s">
        <v>2513</v>
      </c>
      <c r="B2369" s="2" t="s">
        <v>12400</v>
      </c>
      <c r="C2369" s="2" t="s">
        <v>23827</v>
      </c>
      <c r="D2369" s="2" t="str">
        <f t="shared" si="105"/>
        <v>食品販売業</v>
      </c>
      <c r="E2369" s="2" t="str">
        <f t="shared" si="106"/>
        <v>R01.05.23</v>
      </c>
    </row>
    <row r="2370" spans="1:5" x14ac:dyDescent="0.45">
      <c r="A2370" s="2" t="s">
        <v>2514</v>
      </c>
      <c r="B2370" s="2" t="s">
        <v>12401</v>
      </c>
      <c r="C2370" s="2" t="s">
        <v>24039</v>
      </c>
      <c r="D2370" s="2" t="str">
        <f t="shared" si="105"/>
        <v>食品販売業</v>
      </c>
      <c r="E2370" s="2" t="str">
        <f t="shared" si="106"/>
        <v>R01.05.23</v>
      </c>
    </row>
    <row r="2371" spans="1:5" x14ac:dyDescent="0.45">
      <c r="A2371" s="2" t="s">
        <v>2515</v>
      </c>
      <c r="B2371" s="2" t="s">
        <v>12402</v>
      </c>
      <c r="C2371" s="2" t="s">
        <v>24040</v>
      </c>
      <c r="D2371" s="2" t="str">
        <f t="shared" si="105"/>
        <v>食品販売業</v>
      </c>
      <c r="E2371" s="2" t="str">
        <f t="shared" si="106"/>
        <v>R01.05.23</v>
      </c>
    </row>
    <row r="2372" spans="1:5" x14ac:dyDescent="0.45">
      <c r="A2372" s="2" t="s">
        <v>2044</v>
      </c>
      <c r="B2372" s="2" t="s">
        <v>12234</v>
      </c>
      <c r="C2372" s="2" t="s">
        <v>24043</v>
      </c>
      <c r="D2372" s="2" t="str">
        <f t="shared" si="105"/>
        <v>食品販売業</v>
      </c>
      <c r="E2372" s="2" t="str">
        <f t="shared" si="106"/>
        <v>R01.05.23</v>
      </c>
    </row>
    <row r="2373" spans="1:5" x14ac:dyDescent="0.45">
      <c r="A2373" s="2" t="s">
        <v>453</v>
      </c>
      <c r="B2373" s="2" t="s">
        <v>12405</v>
      </c>
      <c r="C2373" s="2" t="s">
        <v>24044</v>
      </c>
      <c r="D2373" s="2" t="str">
        <f t="shared" si="105"/>
        <v>食品販売業</v>
      </c>
      <c r="E2373" s="2" t="str">
        <f t="shared" si="106"/>
        <v>R01.05.23</v>
      </c>
    </row>
    <row r="2374" spans="1:5" x14ac:dyDescent="0.45">
      <c r="A2374" s="2" t="s">
        <v>1929</v>
      </c>
      <c r="B2374" s="2" t="s">
        <v>12406</v>
      </c>
      <c r="C2374" s="2" t="s">
        <v>23967</v>
      </c>
      <c r="D2374" s="2" t="str">
        <f t="shared" si="105"/>
        <v>食品販売業</v>
      </c>
      <c r="E2374" s="2" t="str">
        <f t="shared" si="106"/>
        <v>R01.05.23</v>
      </c>
    </row>
    <row r="2375" spans="1:5" x14ac:dyDescent="0.45">
      <c r="A2375" s="2" t="s">
        <v>1929</v>
      </c>
      <c r="B2375" s="2" t="s">
        <v>11851</v>
      </c>
      <c r="C2375" s="2" t="s">
        <v>24045</v>
      </c>
      <c r="D2375" s="2" t="str">
        <f t="shared" si="105"/>
        <v>食品販売業</v>
      </c>
      <c r="E2375" s="2" t="str">
        <f t="shared" si="106"/>
        <v>R01.05.23</v>
      </c>
    </row>
    <row r="2376" spans="1:5" x14ac:dyDescent="0.45">
      <c r="A2376" s="2" t="s">
        <v>1929</v>
      </c>
      <c r="B2376" s="2" t="s">
        <v>12407</v>
      </c>
      <c r="C2376" s="2" t="s">
        <v>24045</v>
      </c>
      <c r="D2376" s="2" t="str">
        <f t="shared" si="105"/>
        <v>食品販売業</v>
      </c>
      <c r="E2376" s="2" t="str">
        <f t="shared" si="106"/>
        <v>R01.05.23</v>
      </c>
    </row>
    <row r="2377" spans="1:5" x14ac:dyDescent="0.45">
      <c r="A2377" s="2" t="s">
        <v>1973</v>
      </c>
      <c r="B2377" s="2" t="s">
        <v>12408</v>
      </c>
      <c r="C2377" s="2" t="s">
        <v>24047</v>
      </c>
      <c r="D2377" s="2" t="str">
        <f>"食品製造業"</f>
        <v>食品製造業</v>
      </c>
      <c r="E2377" s="2" t="str">
        <f t="shared" si="106"/>
        <v>R01.05.23</v>
      </c>
    </row>
    <row r="2378" spans="1:5" x14ac:dyDescent="0.45">
      <c r="A2378" s="2" t="s">
        <v>2522</v>
      </c>
      <c r="B2378" s="2" t="s">
        <v>12413</v>
      </c>
      <c r="C2378" s="2" t="s">
        <v>24052</v>
      </c>
      <c r="D2378" s="2" t="str">
        <f>"食品製造業"</f>
        <v>食品製造業</v>
      </c>
      <c r="E2378" s="2" t="str">
        <f t="shared" si="106"/>
        <v>R01.05.23</v>
      </c>
    </row>
    <row r="2379" spans="1:5" x14ac:dyDescent="0.45">
      <c r="A2379" s="2" t="s">
        <v>2523</v>
      </c>
      <c r="B2379" s="2" t="s">
        <v>12414</v>
      </c>
      <c r="C2379" s="2" t="s">
        <v>24053</v>
      </c>
      <c r="D2379" s="2" t="str">
        <f>"食品製造業"</f>
        <v>食品製造業</v>
      </c>
      <c r="E2379" s="2" t="str">
        <f t="shared" si="106"/>
        <v>R01.05.23</v>
      </c>
    </row>
    <row r="2380" spans="1:5" x14ac:dyDescent="0.45">
      <c r="A2380" s="2" t="s">
        <v>2525</v>
      </c>
      <c r="B2380" s="2" t="s">
        <v>12418</v>
      </c>
      <c r="C2380" s="2" t="s">
        <v>24056</v>
      </c>
      <c r="D2380" s="2" t="str">
        <f>"魚介類販売業"</f>
        <v>魚介類販売業</v>
      </c>
      <c r="E2380" s="2" t="str">
        <f t="shared" si="106"/>
        <v>R01.05.23</v>
      </c>
    </row>
    <row r="2381" spans="1:5" x14ac:dyDescent="0.45">
      <c r="A2381" s="2" t="s">
        <v>2526</v>
      </c>
      <c r="B2381" s="2" t="s">
        <v>12419</v>
      </c>
      <c r="C2381" s="2" t="s">
        <v>24057</v>
      </c>
      <c r="D2381" s="2" t="str">
        <f>"魚介類販売業"</f>
        <v>魚介類販売業</v>
      </c>
      <c r="E2381" s="2" t="str">
        <f t="shared" si="106"/>
        <v>R01.05.23</v>
      </c>
    </row>
    <row r="2382" spans="1:5" x14ac:dyDescent="0.45">
      <c r="A2382" s="2" t="s">
        <v>1998</v>
      </c>
      <c r="B2382" s="2" t="s">
        <v>11795</v>
      </c>
      <c r="C2382" s="2" t="s">
        <v>24013</v>
      </c>
      <c r="D2382" s="2" t="str">
        <f>"魚介類販売業"</f>
        <v>魚介類販売業</v>
      </c>
      <c r="E2382" s="2" t="str">
        <f t="shared" si="106"/>
        <v>R01.05.23</v>
      </c>
    </row>
    <row r="2383" spans="1:5" x14ac:dyDescent="0.45">
      <c r="A2383" s="2" t="s">
        <v>165</v>
      </c>
      <c r="B2383" s="2" t="s">
        <v>12420</v>
      </c>
      <c r="C2383" s="2" t="s">
        <v>23695</v>
      </c>
      <c r="D2383" s="2" t="str">
        <f>"喫茶店営業"</f>
        <v>喫茶店営業</v>
      </c>
      <c r="E2383" s="2" t="str">
        <f t="shared" si="106"/>
        <v>R01.05.23</v>
      </c>
    </row>
    <row r="2384" spans="1:5" x14ac:dyDescent="0.45">
      <c r="A2384" s="2" t="s">
        <v>165</v>
      </c>
      <c r="B2384" s="2" t="s">
        <v>12421</v>
      </c>
      <c r="C2384" s="2" t="s">
        <v>23842</v>
      </c>
      <c r="D2384" s="2" t="str">
        <f>"喫茶店営業"</f>
        <v>喫茶店営業</v>
      </c>
      <c r="E2384" s="2" t="str">
        <f t="shared" si="106"/>
        <v>R01.05.23</v>
      </c>
    </row>
    <row r="2385" spans="1:5" x14ac:dyDescent="0.45">
      <c r="A2385" s="2" t="s">
        <v>2527</v>
      </c>
      <c r="B2385" s="2" t="s">
        <v>12422</v>
      </c>
      <c r="C2385" s="2" t="s">
        <v>24058</v>
      </c>
      <c r="D2385" s="2" t="str">
        <f>"酒類製造業"</f>
        <v>酒類製造業</v>
      </c>
      <c r="E2385" s="2" t="str">
        <f t="shared" si="106"/>
        <v>R01.05.23</v>
      </c>
    </row>
    <row r="2386" spans="1:5" x14ac:dyDescent="0.45">
      <c r="A2386" s="2" t="s">
        <v>2528</v>
      </c>
      <c r="B2386" s="2" t="s">
        <v>12423</v>
      </c>
      <c r="C2386" s="2" t="s">
        <v>24059</v>
      </c>
      <c r="D2386" s="2" t="str">
        <f>"酒類製造業"</f>
        <v>酒類製造業</v>
      </c>
      <c r="E2386" s="2" t="str">
        <f t="shared" si="106"/>
        <v>R01.05.23</v>
      </c>
    </row>
    <row r="2387" spans="1:5" x14ac:dyDescent="0.45">
      <c r="A2387" s="2" t="s">
        <v>2526</v>
      </c>
      <c r="B2387" s="2" t="s">
        <v>12419</v>
      </c>
      <c r="C2387" s="2" t="s">
        <v>24057</v>
      </c>
      <c r="D2387" s="2" t="str">
        <f>"食肉販売業"</f>
        <v>食肉販売業</v>
      </c>
      <c r="E2387" s="2" t="str">
        <f t="shared" si="106"/>
        <v>R01.05.23</v>
      </c>
    </row>
    <row r="2388" spans="1:5" x14ac:dyDescent="0.45">
      <c r="A2388" s="2" t="s">
        <v>2341</v>
      </c>
      <c r="B2388" s="2" t="s">
        <v>2341</v>
      </c>
      <c r="C2388" s="2" t="s">
        <v>23829</v>
      </c>
      <c r="D2388" s="2" t="str">
        <f>"食肉販売業"</f>
        <v>食肉販売業</v>
      </c>
      <c r="E2388" s="2" t="str">
        <f t="shared" si="106"/>
        <v>R01.05.23</v>
      </c>
    </row>
    <row r="2389" spans="1:5" x14ac:dyDescent="0.45">
      <c r="A2389" s="2" t="s">
        <v>2535</v>
      </c>
      <c r="B2389" s="2" t="s">
        <v>12429</v>
      </c>
      <c r="C2389" s="2" t="s">
        <v>24068</v>
      </c>
      <c r="D2389" s="2" t="str">
        <f>"飲食店営業"</f>
        <v>飲食店営業</v>
      </c>
      <c r="E2389" s="2" t="str">
        <f>"R01.05.27"</f>
        <v>R01.05.27</v>
      </c>
    </row>
    <row r="2390" spans="1:5" x14ac:dyDescent="0.45">
      <c r="A2390" s="2" t="s">
        <v>2540</v>
      </c>
      <c r="B2390" s="2" t="s">
        <v>12434</v>
      </c>
      <c r="C2390" s="2" t="s">
        <v>24073</v>
      </c>
      <c r="D2390" s="2" t="str">
        <f>"飲食店営業"</f>
        <v>飲食店営業</v>
      </c>
      <c r="E2390" s="2" t="str">
        <f>"R01.05.27"</f>
        <v>R01.05.27</v>
      </c>
    </row>
    <row r="2391" spans="1:5" x14ac:dyDescent="0.45">
      <c r="A2391" s="2" t="s">
        <v>2544</v>
      </c>
      <c r="B2391" s="2" t="s">
        <v>12438</v>
      </c>
      <c r="C2391" s="2" t="s">
        <v>24077</v>
      </c>
      <c r="D2391" s="2" t="str">
        <f>"食品販売業"</f>
        <v>食品販売業</v>
      </c>
      <c r="E2391" s="2" t="str">
        <f>"R01.05.23"</f>
        <v>R01.05.23</v>
      </c>
    </row>
    <row r="2392" spans="1:5" x14ac:dyDescent="0.45">
      <c r="A2392" s="2" t="s">
        <v>2548</v>
      </c>
      <c r="B2392" s="2" t="s">
        <v>12443</v>
      </c>
      <c r="C2392" s="2" t="s">
        <v>24080</v>
      </c>
      <c r="D2392" s="2" t="str">
        <f>"飲食店営業"</f>
        <v>飲食店営業</v>
      </c>
      <c r="E2392" s="2" t="str">
        <f>"R01.05.29"</f>
        <v>R01.05.29</v>
      </c>
    </row>
    <row r="2393" spans="1:5" x14ac:dyDescent="0.45">
      <c r="A2393" s="2" t="s">
        <v>2555</v>
      </c>
      <c r="B2393" s="2" t="s">
        <v>12449</v>
      </c>
      <c r="C2393" s="2" t="s">
        <v>24088</v>
      </c>
      <c r="D2393" s="2" t="str">
        <f>"飲食店営業"</f>
        <v>飲食店営業</v>
      </c>
      <c r="E2393" s="2" t="str">
        <f>"R01.05.31"</f>
        <v>R01.05.31</v>
      </c>
    </row>
    <row r="2394" spans="1:5" x14ac:dyDescent="0.45">
      <c r="A2394" s="2" t="s">
        <v>2557</v>
      </c>
      <c r="B2394" s="2" t="s">
        <v>12451</v>
      </c>
      <c r="C2394" s="2" t="s">
        <v>24089</v>
      </c>
      <c r="D2394" s="2" t="str">
        <f>"乳類販売業"</f>
        <v>乳類販売業</v>
      </c>
      <c r="E2394" s="2" t="str">
        <f>"H29.05.31"</f>
        <v>H29.05.31</v>
      </c>
    </row>
    <row r="2395" spans="1:5" x14ac:dyDescent="0.45">
      <c r="A2395" s="2" t="s">
        <v>2557</v>
      </c>
      <c r="B2395" s="2" t="s">
        <v>12452</v>
      </c>
      <c r="C2395" s="2" t="s">
        <v>24033</v>
      </c>
      <c r="D2395" s="2" t="str">
        <f>"魚介類販売業"</f>
        <v>魚介類販売業</v>
      </c>
      <c r="E2395" s="2" t="str">
        <f>"R01.05.31"</f>
        <v>R01.05.31</v>
      </c>
    </row>
    <row r="2396" spans="1:5" x14ac:dyDescent="0.45">
      <c r="A2396" s="2" t="s">
        <v>2557</v>
      </c>
      <c r="B2396" s="2" t="s">
        <v>12451</v>
      </c>
      <c r="C2396" s="2" t="s">
        <v>24090</v>
      </c>
      <c r="D2396" s="2" t="str">
        <f>"食品販売業"</f>
        <v>食品販売業</v>
      </c>
      <c r="E2396" s="2" t="str">
        <f>"R01.05.31"</f>
        <v>R01.05.31</v>
      </c>
    </row>
    <row r="2397" spans="1:5" x14ac:dyDescent="0.45">
      <c r="A2397" s="2" t="s">
        <v>2133</v>
      </c>
      <c r="B2397" s="2" t="s">
        <v>12457</v>
      </c>
      <c r="C2397" s="2" t="s">
        <v>24094</v>
      </c>
      <c r="D2397" s="2" t="str">
        <f>"飲食店営業"</f>
        <v>飲食店営業</v>
      </c>
      <c r="E2397" s="2" t="str">
        <f>"R01.06.21"</f>
        <v>R01.06.21</v>
      </c>
    </row>
    <row r="2398" spans="1:5" x14ac:dyDescent="0.45">
      <c r="A2398" s="2" t="s">
        <v>1944</v>
      </c>
      <c r="B2398" s="2" t="s">
        <v>11770</v>
      </c>
      <c r="C2398" s="2" t="s">
        <v>24101</v>
      </c>
      <c r="D2398" s="2" t="str">
        <f>"食品販売業"</f>
        <v>食品販売業</v>
      </c>
      <c r="E2398" s="2" t="str">
        <f>"R01.07.17"</f>
        <v>R01.07.17</v>
      </c>
    </row>
    <row r="2399" spans="1:5" x14ac:dyDescent="0.45">
      <c r="A2399" s="2" t="s">
        <v>2566</v>
      </c>
      <c r="B2399" s="2" t="s">
        <v>12463</v>
      </c>
      <c r="C2399" s="2" t="s">
        <v>24102</v>
      </c>
      <c r="D2399" s="2" t="str">
        <f>"飲食店営業"</f>
        <v>飲食店営業</v>
      </c>
      <c r="E2399" s="2" t="str">
        <f>"R01.07.18"</f>
        <v>R01.07.18</v>
      </c>
    </row>
    <row r="2400" spans="1:5" x14ac:dyDescent="0.45">
      <c r="A2400" s="2" t="s">
        <v>165</v>
      </c>
      <c r="B2400" s="2" t="s">
        <v>12465</v>
      </c>
      <c r="C2400" s="2" t="s">
        <v>24104</v>
      </c>
      <c r="D2400" s="2" t="str">
        <f>"喫茶店営業"</f>
        <v>喫茶店営業</v>
      </c>
      <c r="E2400" s="2" t="str">
        <f>"R01.07.26"</f>
        <v>R01.07.26</v>
      </c>
    </row>
    <row r="2401" spans="1:5" x14ac:dyDescent="0.45">
      <c r="A2401" s="2" t="s">
        <v>2572</v>
      </c>
      <c r="B2401" s="2" t="s">
        <v>12470</v>
      </c>
      <c r="C2401" s="2" t="s">
        <v>24108</v>
      </c>
      <c r="D2401" s="2" t="str">
        <f>"喫茶店営業"</f>
        <v>喫茶店営業</v>
      </c>
      <c r="E2401" s="2" t="str">
        <f>"R01.08.14"</f>
        <v>R01.08.14</v>
      </c>
    </row>
    <row r="2402" spans="1:5" x14ac:dyDescent="0.45">
      <c r="A2402" s="2" t="s">
        <v>2574</v>
      </c>
      <c r="B2402" s="2" t="s">
        <v>12472</v>
      </c>
      <c r="C2402" s="2" t="s">
        <v>24110</v>
      </c>
      <c r="D2402" s="2" t="str">
        <f>"食品製造業"</f>
        <v>食品製造業</v>
      </c>
      <c r="E2402" s="2" t="str">
        <f t="shared" ref="E2402:E2419" si="107">"R01.08.19"</f>
        <v>R01.08.19</v>
      </c>
    </row>
    <row r="2403" spans="1:5" x14ac:dyDescent="0.45">
      <c r="A2403" s="2" t="s">
        <v>2579</v>
      </c>
      <c r="B2403" s="2" t="s">
        <v>12476</v>
      </c>
      <c r="C2403" s="2" t="s">
        <v>24115</v>
      </c>
      <c r="D2403" s="2" t="str">
        <f>"菓子製造業"</f>
        <v>菓子製造業</v>
      </c>
      <c r="E2403" s="2" t="str">
        <f t="shared" si="107"/>
        <v>R01.08.19</v>
      </c>
    </row>
    <row r="2404" spans="1:5" x14ac:dyDescent="0.45">
      <c r="A2404" s="2" t="s">
        <v>2211</v>
      </c>
      <c r="B2404" s="2" t="s">
        <v>12477</v>
      </c>
      <c r="C2404" s="2" t="s">
        <v>24116</v>
      </c>
      <c r="D2404" s="2" t="str">
        <f>"菓子製造業"</f>
        <v>菓子製造業</v>
      </c>
      <c r="E2404" s="2" t="str">
        <f t="shared" si="107"/>
        <v>R01.08.19</v>
      </c>
    </row>
    <row r="2405" spans="1:5" x14ac:dyDescent="0.45">
      <c r="A2405" s="2" t="s">
        <v>2041</v>
      </c>
      <c r="B2405" s="2" t="s">
        <v>11847</v>
      </c>
      <c r="C2405" s="2" t="s">
        <v>24117</v>
      </c>
      <c r="D2405" s="2" t="str">
        <f>"菓子製造業"</f>
        <v>菓子製造業</v>
      </c>
      <c r="E2405" s="2" t="str">
        <f t="shared" si="107"/>
        <v>R01.08.19</v>
      </c>
    </row>
    <row r="2406" spans="1:5" x14ac:dyDescent="0.45">
      <c r="A2406" s="2" t="s">
        <v>2041</v>
      </c>
      <c r="B2406" s="2" t="s">
        <v>11847</v>
      </c>
      <c r="C2406" s="2" t="s">
        <v>24117</v>
      </c>
      <c r="D2406" s="2" t="str">
        <f>"食肉販売業"</f>
        <v>食肉販売業</v>
      </c>
      <c r="E2406" s="2" t="str">
        <f t="shared" si="107"/>
        <v>R01.08.19</v>
      </c>
    </row>
    <row r="2407" spans="1:5" x14ac:dyDescent="0.45">
      <c r="A2407" s="2" t="s">
        <v>2211</v>
      </c>
      <c r="B2407" s="2" t="s">
        <v>12477</v>
      </c>
      <c r="C2407" s="2" t="s">
        <v>24116</v>
      </c>
      <c r="D2407" s="2" t="str">
        <f>"そうざい製造業"</f>
        <v>そうざい製造業</v>
      </c>
      <c r="E2407" s="2" t="str">
        <f t="shared" si="107"/>
        <v>R01.08.19</v>
      </c>
    </row>
    <row r="2408" spans="1:5" x14ac:dyDescent="0.45">
      <c r="A2408" s="2" t="s">
        <v>2041</v>
      </c>
      <c r="B2408" s="2" t="s">
        <v>11847</v>
      </c>
      <c r="C2408" s="2" t="s">
        <v>24117</v>
      </c>
      <c r="D2408" s="2" t="str">
        <f>"魚介類販売業"</f>
        <v>魚介類販売業</v>
      </c>
      <c r="E2408" s="2" t="str">
        <f t="shared" si="107"/>
        <v>R01.08.19</v>
      </c>
    </row>
    <row r="2409" spans="1:5" x14ac:dyDescent="0.45">
      <c r="A2409" s="2" t="s">
        <v>2267</v>
      </c>
      <c r="B2409" s="2" t="s">
        <v>12099</v>
      </c>
      <c r="C2409" s="2" t="s">
        <v>24122</v>
      </c>
      <c r="D2409" s="2" t="str">
        <f t="shared" ref="D2409:D2419" si="108">"飲食店営業"</f>
        <v>飲食店営業</v>
      </c>
      <c r="E2409" s="2" t="str">
        <f t="shared" si="107"/>
        <v>R01.08.19</v>
      </c>
    </row>
    <row r="2410" spans="1:5" x14ac:dyDescent="0.45">
      <c r="A2410" s="2" t="s">
        <v>2584</v>
      </c>
      <c r="B2410" s="2" t="s">
        <v>12485</v>
      </c>
      <c r="C2410" s="2" t="s">
        <v>24124</v>
      </c>
      <c r="D2410" s="2" t="str">
        <f t="shared" si="108"/>
        <v>飲食店営業</v>
      </c>
      <c r="E2410" s="2" t="str">
        <f t="shared" si="107"/>
        <v>R01.08.19</v>
      </c>
    </row>
    <row r="2411" spans="1:5" x14ac:dyDescent="0.45">
      <c r="A2411" s="2" t="s">
        <v>2585</v>
      </c>
      <c r="B2411" s="2" t="s">
        <v>12486</v>
      </c>
      <c r="C2411" s="2" t="s">
        <v>24125</v>
      </c>
      <c r="D2411" s="2" t="str">
        <f t="shared" si="108"/>
        <v>飲食店営業</v>
      </c>
      <c r="E2411" s="2" t="str">
        <f t="shared" si="107"/>
        <v>R01.08.19</v>
      </c>
    </row>
    <row r="2412" spans="1:5" x14ac:dyDescent="0.45">
      <c r="A2412" s="2" t="s">
        <v>2586</v>
      </c>
      <c r="B2412" s="2" t="s">
        <v>12487</v>
      </c>
      <c r="C2412" s="2" t="s">
        <v>24126</v>
      </c>
      <c r="D2412" s="2" t="str">
        <f t="shared" si="108"/>
        <v>飲食店営業</v>
      </c>
      <c r="E2412" s="2" t="str">
        <f t="shared" si="107"/>
        <v>R01.08.19</v>
      </c>
    </row>
    <row r="2413" spans="1:5" x14ac:dyDescent="0.45">
      <c r="A2413" s="2" t="s">
        <v>2587</v>
      </c>
      <c r="B2413" s="2" t="s">
        <v>12488</v>
      </c>
      <c r="C2413" s="2" t="s">
        <v>24127</v>
      </c>
      <c r="D2413" s="2" t="str">
        <f t="shared" si="108"/>
        <v>飲食店営業</v>
      </c>
      <c r="E2413" s="2" t="str">
        <f t="shared" si="107"/>
        <v>R01.08.19</v>
      </c>
    </row>
    <row r="2414" spans="1:5" x14ac:dyDescent="0.45">
      <c r="A2414" s="2" t="s">
        <v>2588</v>
      </c>
      <c r="B2414" s="2" t="s">
        <v>12489</v>
      </c>
      <c r="C2414" s="2" t="s">
        <v>24128</v>
      </c>
      <c r="D2414" s="2" t="str">
        <f t="shared" si="108"/>
        <v>飲食店営業</v>
      </c>
      <c r="E2414" s="2" t="str">
        <f t="shared" si="107"/>
        <v>R01.08.19</v>
      </c>
    </row>
    <row r="2415" spans="1:5" x14ac:dyDescent="0.45">
      <c r="A2415" s="2" t="s">
        <v>2589</v>
      </c>
      <c r="B2415" s="2" t="s">
        <v>12490</v>
      </c>
      <c r="C2415" s="2" t="s">
        <v>24129</v>
      </c>
      <c r="D2415" s="2" t="str">
        <f t="shared" si="108"/>
        <v>飲食店営業</v>
      </c>
      <c r="E2415" s="2" t="str">
        <f t="shared" si="107"/>
        <v>R01.08.19</v>
      </c>
    </row>
    <row r="2416" spans="1:5" x14ac:dyDescent="0.45">
      <c r="A2416" s="2" t="s">
        <v>2589</v>
      </c>
      <c r="B2416" s="2" t="s">
        <v>12490</v>
      </c>
      <c r="C2416" s="2" t="s">
        <v>24129</v>
      </c>
      <c r="D2416" s="2" t="str">
        <f t="shared" si="108"/>
        <v>飲食店営業</v>
      </c>
      <c r="E2416" s="2" t="str">
        <f t="shared" si="107"/>
        <v>R01.08.19</v>
      </c>
    </row>
    <row r="2417" spans="1:5" x14ac:dyDescent="0.45">
      <c r="A2417" s="2" t="s">
        <v>2590</v>
      </c>
      <c r="B2417" s="2" t="s">
        <v>12491</v>
      </c>
      <c r="C2417" s="2" t="s">
        <v>24130</v>
      </c>
      <c r="D2417" s="2" t="str">
        <f t="shared" si="108"/>
        <v>飲食店営業</v>
      </c>
      <c r="E2417" s="2" t="str">
        <f t="shared" si="107"/>
        <v>R01.08.19</v>
      </c>
    </row>
    <row r="2418" spans="1:5" x14ac:dyDescent="0.45">
      <c r="A2418" s="2" t="s">
        <v>2041</v>
      </c>
      <c r="B2418" s="2" t="s">
        <v>11847</v>
      </c>
      <c r="C2418" s="2" t="s">
        <v>23498</v>
      </c>
      <c r="D2418" s="2" t="str">
        <f t="shared" si="108"/>
        <v>飲食店営業</v>
      </c>
      <c r="E2418" s="2" t="str">
        <f t="shared" si="107"/>
        <v>R01.08.19</v>
      </c>
    </row>
    <row r="2419" spans="1:5" x14ac:dyDescent="0.45">
      <c r="A2419" s="2" t="s">
        <v>2459</v>
      </c>
      <c r="B2419" s="2" t="s">
        <v>12328</v>
      </c>
      <c r="C2419" s="2" t="s">
        <v>23972</v>
      </c>
      <c r="D2419" s="2" t="str">
        <f t="shared" si="108"/>
        <v>飲食店営業</v>
      </c>
      <c r="E2419" s="2" t="str">
        <f t="shared" si="107"/>
        <v>R01.08.19</v>
      </c>
    </row>
    <row r="2420" spans="1:5" x14ac:dyDescent="0.45">
      <c r="A2420" s="2" t="s">
        <v>2596</v>
      </c>
      <c r="B2420" s="2" t="s">
        <v>11098</v>
      </c>
      <c r="C2420" s="2" t="s">
        <v>24136</v>
      </c>
      <c r="D2420" s="2" t="str">
        <f>"食品製造業"</f>
        <v>食品製造業</v>
      </c>
      <c r="E2420" s="2" t="str">
        <f t="shared" ref="E2420:E2429" si="109">"R01.08.27"</f>
        <v>R01.08.27</v>
      </c>
    </row>
    <row r="2421" spans="1:5" x14ac:dyDescent="0.45">
      <c r="A2421" s="2" t="s">
        <v>2599</v>
      </c>
      <c r="B2421" s="2" t="s">
        <v>2599</v>
      </c>
      <c r="C2421" s="2" t="s">
        <v>24141</v>
      </c>
      <c r="D2421" s="2" t="str">
        <f>"食肉販売業"</f>
        <v>食肉販売業</v>
      </c>
      <c r="E2421" s="2" t="str">
        <f t="shared" si="109"/>
        <v>R01.08.27</v>
      </c>
    </row>
    <row r="2422" spans="1:5" x14ac:dyDescent="0.45">
      <c r="A2422" s="2" t="s">
        <v>2119</v>
      </c>
      <c r="B2422" s="2" t="s">
        <v>11933</v>
      </c>
      <c r="C2422" s="2" t="s">
        <v>23583</v>
      </c>
      <c r="D2422" s="2" t="str">
        <f>"そうざい製造業"</f>
        <v>そうざい製造業</v>
      </c>
      <c r="E2422" s="2" t="str">
        <f t="shared" si="109"/>
        <v>R01.08.27</v>
      </c>
    </row>
    <row r="2423" spans="1:5" x14ac:dyDescent="0.45">
      <c r="A2423" s="2" t="s">
        <v>2297</v>
      </c>
      <c r="B2423" s="2" t="s">
        <v>12504</v>
      </c>
      <c r="C2423" s="2" t="s">
        <v>23782</v>
      </c>
      <c r="D2423" s="2" t="str">
        <f>"そうざい製造業"</f>
        <v>そうざい製造業</v>
      </c>
      <c r="E2423" s="2" t="str">
        <f t="shared" si="109"/>
        <v>R01.08.27</v>
      </c>
    </row>
    <row r="2424" spans="1:5" x14ac:dyDescent="0.45">
      <c r="A2424" s="2" t="s">
        <v>2601</v>
      </c>
      <c r="B2424" s="2" t="s">
        <v>12505</v>
      </c>
      <c r="C2424" s="2" t="s">
        <v>24145</v>
      </c>
      <c r="D2424" s="2" t="str">
        <f>"そうざい製造業"</f>
        <v>そうざい製造業</v>
      </c>
      <c r="E2424" s="2" t="str">
        <f t="shared" si="109"/>
        <v>R01.08.27</v>
      </c>
    </row>
    <row r="2425" spans="1:5" x14ac:dyDescent="0.45">
      <c r="A2425" s="2" t="s">
        <v>2604</v>
      </c>
      <c r="B2425" s="2" t="s">
        <v>12508</v>
      </c>
      <c r="C2425" s="2" t="s">
        <v>24148</v>
      </c>
      <c r="D2425" s="2" t="str">
        <f t="shared" ref="D2425:D2430" si="110">"飲食店営業"</f>
        <v>飲食店営業</v>
      </c>
      <c r="E2425" s="2" t="str">
        <f t="shared" si="109"/>
        <v>R01.08.27</v>
      </c>
    </row>
    <row r="2426" spans="1:5" x14ac:dyDescent="0.45">
      <c r="A2426" s="2" t="s">
        <v>2608</v>
      </c>
      <c r="B2426" s="2" t="s">
        <v>12513</v>
      </c>
      <c r="C2426" s="2" t="s">
        <v>24153</v>
      </c>
      <c r="D2426" s="2" t="str">
        <f t="shared" si="110"/>
        <v>飲食店営業</v>
      </c>
      <c r="E2426" s="2" t="str">
        <f t="shared" si="109"/>
        <v>R01.08.27</v>
      </c>
    </row>
    <row r="2427" spans="1:5" x14ac:dyDescent="0.45">
      <c r="A2427" s="2" t="s">
        <v>2609</v>
      </c>
      <c r="B2427" s="2" t="s">
        <v>12514</v>
      </c>
      <c r="C2427" s="2" t="s">
        <v>24154</v>
      </c>
      <c r="D2427" s="2" t="str">
        <f t="shared" si="110"/>
        <v>飲食店営業</v>
      </c>
      <c r="E2427" s="2" t="str">
        <f t="shared" si="109"/>
        <v>R01.08.27</v>
      </c>
    </row>
    <row r="2428" spans="1:5" x14ac:dyDescent="0.45">
      <c r="A2428" s="2" t="s">
        <v>2613</v>
      </c>
      <c r="B2428" s="2" t="s">
        <v>12518</v>
      </c>
      <c r="C2428" s="2" t="s">
        <v>24158</v>
      </c>
      <c r="D2428" s="2" t="str">
        <f t="shared" si="110"/>
        <v>飲食店営業</v>
      </c>
      <c r="E2428" s="2" t="str">
        <f t="shared" si="109"/>
        <v>R01.08.27</v>
      </c>
    </row>
    <row r="2429" spans="1:5" x14ac:dyDescent="0.45">
      <c r="A2429" s="2" t="s">
        <v>2614</v>
      </c>
      <c r="B2429" s="2" t="s">
        <v>12519</v>
      </c>
      <c r="C2429" s="2" t="s">
        <v>24159</v>
      </c>
      <c r="D2429" s="2" t="str">
        <f t="shared" si="110"/>
        <v>飲食店営業</v>
      </c>
      <c r="E2429" s="2" t="str">
        <f t="shared" si="109"/>
        <v>R01.08.27</v>
      </c>
    </row>
    <row r="2430" spans="1:5" x14ac:dyDescent="0.45">
      <c r="A2430" s="2" t="s">
        <v>2125</v>
      </c>
      <c r="B2430" s="2" t="s">
        <v>12522</v>
      </c>
      <c r="C2430" s="2" t="s">
        <v>23590</v>
      </c>
      <c r="D2430" s="2" t="str">
        <f t="shared" si="110"/>
        <v>飲食店営業</v>
      </c>
      <c r="E2430" s="2" t="str">
        <f>"R01.08.29"</f>
        <v>R01.08.29</v>
      </c>
    </row>
    <row r="2431" spans="1:5" x14ac:dyDescent="0.45">
      <c r="A2431" s="2" t="s">
        <v>2617</v>
      </c>
      <c r="B2431" s="2" t="s">
        <v>12523</v>
      </c>
      <c r="C2431" s="2" t="s">
        <v>24161</v>
      </c>
      <c r="D2431" s="2" t="str">
        <f>"菓子製造業"</f>
        <v>菓子製造業</v>
      </c>
      <c r="E2431" s="2" t="str">
        <f>"R01.08.29"</f>
        <v>R01.08.29</v>
      </c>
    </row>
    <row r="2432" spans="1:5" x14ac:dyDescent="0.45">
      <c r="A2432" s="2" t="s">
        <v>2620</v>
      </c>
      <c r="B2432" s="2" t="s">
        <v>12528</v>
      </c>
      <c r="C2432" s="2" t="s">
        <v>24165</v>
      </c>
      <c r="D2432" s="2" t="str">
        <f>"飲食店営業"</f>
        <v>飲食店営業</v>
      </c>
      <c r="E2432" s="2" t="str">
        <f>"R01.08.30"</f>
        <v>R01.08.30</v>
      </c>
    </row>
    <row r="2433" spans="1:5" x14ac:dyDescent="0.45">
      <c r="A2433" s="2" t="s">
        <v>2316</v>
      </c>
      <c r="B2433" s="2" t="s">
        <v>12532</v>
      </c>
      <c r="C2433" s="2" t="s">
        <v>24170</v>
      </c>
      <c r="D2433" s="2" t="str">
        <f>"喫茶店営業"</f>
        <v>喫茶店営業</v>
      </c>
      <c r="E2433" s="2" t="str">
        <f>"R01.08.30"</f>
        <v>R01.08.30</v>
      </c>
    </row>
    <row r="2434" spans="1:5" x14ac:dyDescent="0.45">
      <c r="A2434" s="2" t="s">
        <v>1134</v>
      </c>
      <c r="B2434" s="2" t="s">
        <v>12535</v>
      </c>
      <c r="C2434" s="2" t="s">
        <v>24173</v>
      </c>
      <c r="D2434" s="2" t="str">
        <f>"魚介類販売業"</f>
        <v>魚介類販売業</v>
      </c>
      <c r="E2434" s="2" t="str">
        <f>"R01.09.10"</f>
        <v>R01.09.10</v>
      </c>
    </row>
    <row r="2435" spans="1:5" x14ac:dyDescent="0.45">
      <c r="A2435" s="2" t="s">
        <v>2625</v>
      </c>
      <c r="B2435" s="2" t="s">
        <v>12537</v>
      </c>
      <c r="C2435" s="2" t="s">
        <v>24175</v>
      </c>
      <c r="D2435" s="2" t="str">
        <f>"飲食店営業"</f>
        <v>飲食店営業</v>
      </c>
      <c r="E2435" s="2" t="str">
        <f>"H29.05.31"</f>
        <v>H29.05.31</v>
      </c>
    </row>
    <row r="2436" spans="1:5" x14ac:dyDescent="0.45">
      <c r="A2436" s="2" t="s">
        <v>2626</v>
      </c>
      <c r="B2436" s="2" t="s">
        <v>12538</v>
      </c>
      <c r="C2436" s="2" t="s">
        <v>24176</v>
      </c>
      <c r="D2436" s="2" t="str">
        <f>"食品製造業"</f>
        <v>食品製造業</v>
      </c>
      <c r="E2436" s="2" t="str">
        <f>"R01.07.29"</f>
        <v>R01.07.29</v>
      </c>
    </row>
    <row r="2437" spans="1:5" x14ac:dyDescent="0.45">
      <c r="A2437" s="2" t="s">
        <v>532</v>
      </c>
      <c r="B2437" s="2" t="s">
        <v>12540</v>
      </c>
      <c r="C2437" s="2" t="s">
        <v>24178</v>
      </c>
      <c r="D2437" s="2" t="str">
        <f>"食品販売業"</f>
        <v>食品販売業</v>
      </c>
      <c r="E2437" s="2" t="str">
        <f>"R01.08.30"</f>
        <v>R01.08.30</v>
      </c>
    </row>
    <row r="2438" spans="1:5" x14ac:dyDescent="0.45">
      <c r="A2438" s="2" t="s">
        <v>2632</v>
      </c>
      <c r="B2438" s="2" t="s">
        <v>12546</v>
      </c>
      <c r="C2438" s="2" t="s">
        <v>24182</v>
      </c>
      <c r="D2438" s="2" t="str">
        <f>"飲食店営業"</f>
        <v>飲食店営業</v>
      </c>
      <c r="E2438" s="2" t="str">
        <f>"R01.10.04"</f>
        <v>R01.10.04</v>
      </c>
    </row>
    <row r="2439" spans="1:5" x14ac:dyDescent="0.45">
      <c r="A2439" s="2" t="s">
        <v>2634</v>
      </c>
      <c r="B2439" s="2" t="s">
        <v>12548</v>
      </c>
      <c r="C2439" s="2" t="s">
        <v>24184</v>
      </c>
      <c r="D2439" s="2" t="str">
        <f>"飲食店営業"</f>
        <v>飲食店営業</v>
      </c>
      <c r="E2439" s="2" t="str">
        <f>"H31.02.19"</f>
        <v>H31.02.19</v>
      </c>
    </row>
    <row r="2440" spans="1:5" x14ac:dyDescent="0.45">
      <c r="A2440" s="2" t="s">
        <v>2636</v>
      </c>
      <c r="B2440" s="2" t="s">
        <v>12551</v>
      </c>
      <c r="C2440" s="2" t="s">
        <v>24187</v>
      </c>
      <c r="D2440" s="2" t="str">
        <f>"飲食店営業"</f>
        <v>飲食店営業</v>
      </c>
      <c r="E2440" s="2" t="str">
        <f>"R01.11.05"</f>
        <v>R01.11.05</v>
      </c>
    </row>
    <row r="2441" spans="1:5" x14ac:dyDescent="0.45">
      <c r="A2441" s="2" t="s">
        <v>165</v>
      </c>
      <c r="B2441" s="2" t="s">
        <v>12552</v>
      </c>
      <c r="C2441" s="2" t="s">
        <v>23965</v>
      </c>
      <c r="D2441" s="2" t="str">
        <f>"喫茶店営業"</f>
        <v>喫茶店営業</v>
      </c>
      <c r="E2441" s="2" t="str">
        <f>"R01.11.05"</f>
        <v>R01.11.05</v>
      </c>
    </row>
    <row r="2442" spans="1:5" x14ac:dyDescent="0.45">
      <c r="A2442" s="2" t="s">
        <v>1983</v>
      </c>
      <c r="B2442" s="2" t="s">
        <v>11718</v>
      </c>
      <c r="C2442" s="2" t="s">
        <v>23428</v>
      </c>
      <c r="D2442" s="2" t="str">
        <f>"飲食店営業"</f>
        <v>飲食店営業</v>
      </c>
      <c r="E2442" s="2" t="str">
        <f>"H29.05.24"</f>
        <v>H29.05.24</v>
      </c>
    </row>
    <row r="2443" spans="1:5" x14ac:dyDescent="0.45">
      <c r="A2443" s="2" t="s">
        <v>2637</v>
      </c>
      <c r="B2443" s="2" t="s">
        <v>12553</v>
      </c>
      <c r="C2443" s="2" t="s">
        <v>24188</v>
      </c>
      <c r="D2443" s="2" t="str">
        <f>"食肉販売業"</f>
        <v>食肉販売業</v>
      </c>
      <c r="E2443" s="2" t="str">
        <f>"R01.11.12"</f>
        <v>R01.11.12</v>
      </c>
    </row>
    <row r="2444" spans="1:5" x14ac:dyDescent="0.45">
      <c r="A2444" s="2" t="s">
        <v>2640</v>
      </c>
      <c r="B2444" s="2" t="s">
        <v>2640</v>
      </c>
      <c r="C2444" s="2" t="s">
        <v>24191</v>
      </c>
      <c r="D2444" s="2" t="str">
        <f t="shared" ref="D2444:D2465" si="111">"飲食店営業"</f>
        <v>飲食店営業</v>
      </c>
      <c r="E2444" s="2" t="str">
        <f>"R01.11.14"</f>
        <v>R01.11.14</v>
      </c>
    </row>
    <row r="2445" spans="1:5" x14ac:dyDescent="0.45">
      <c r="A2445" s="2" t="s">
        <v>2642</v>
      </c>
      <c r="B2445" s="2" t="s">
        <v>12557</v>
      </c>
      <c r="C2445" s="2" t="s">
        <v>24194</v>
      </c>
      <c r="D2445" s="2" t="str">
        <f t="shared" si="111"/>
        <v>飲食店営業</v>
      </c>
      <c r="E2445" s="2" t="str">
        <f>"R01.11.25"</f>
        <v>R01.11.25</v>
      </c>
    </row>
    <row r="2446" spans="1:5" x14ac:dyDescent="0.45">
      <c r="A2446" s="2" t="s">
        <v>2643</v>
      </c>
      <c r="B2446" s="2" t="s">
        <v>12558</v>
      </c>
      <c r="C2446" s="2" t="s">
        <v>24196</v>
      </c>
      <c r="D2446" s="2" t="str">
        <f t="shared" si="111"/>
        <v>飲食店営業</v>
      </c>
      <c r="E2446" s="2" t="str">
        <f t="shared" ref="E2446:E2458" si="112">"R01.11.26"</f>
        <v>R01.11.26</v>
      </c>
    </row>
    <row r="2447" spans="1:5" x14ac:dyDescent="0.45">
      <c r="A2447" s="2" t="s">
        <v>2644</v>
      </c>
      <c r="B2447" s="2" t="s">
        <v>12559</v>
      </c>
      <c r="C2447" s="2" t="s">
        <v>24197</v>
      </c>
      <c r="D2447" s="2" t="str">
        <f t="shared" si="111"/>
        <v>飲食店営業</v>
      </c>
      <c r="E2447" s="2" t="str">
        <f t="shared" si="112"/>
        <v>R01.11.26</v>
      </c>
    </row>
    <row r="2448" spans="1:5" x14ac:dyDescent="0.45">
      <c r="A2448" s="2" t="s">
        <v>2647</v>
      </c>
      <c r="B2448" s="2" t="s">
        <v>12563</v>
      </c>
      <c r="C2448" s="2" t="s">
        <v>24200</v>
      </c>
      <c r="D2448" s="2" t="str">
        <f t="shared" si="111"/>
        <v>飲食店営業</v>
      </c>
      <c r="E2448" s="2" t="str">
        <f t="shared" si="112"/>
        <v>R01.11.26</v>
      </c>
    </row>
    <row r="2449" spans="1:5" x14ac:dyDescent="0.45">
      <c r="A2449" s="2" t="s">
        <v>2648</v>
      </c>
      <c r="B2449" s="2" t="s">
        <v>12564</v>
      </c>
      <c r="C2449" s="2" t="s">
        <v>24201</v>
      </c>
      <c r="D2449" s="2" t="str">
        <f t="shared" si="111"/>
        <v>飲食店営業</v>
      </c>
      <c r="E2449" s="2" t="str">
        <f t="shared" si="112"/>
        <v>R01.11.26</v>
      </c>
    </row>
    <row r="2450" spans="1:5" x14ac:dyDescent="0.45">
      <c r="A2450" s="2" t="s">
        <v>2649</v>
      </c>
      <c r="B2450" s="2" t="s">
        <v>12565</v>
      </c>
      <c r="C2450" s="2" t="s">
        <v>24202</v>
      </c>
      <c r="D2450" s="2" t="str">
        <f t="shared" si="111"/>
        <v>飲食店営業</v>
      </c>
      <c r="E2450" s="2" t="str">
        <f t="shared" si="112"/>
        <v>R01.11.26</v>
      </c>
    </row>
    <row r="2451" spans="1:5" x14ac:dyDescent="0.45">
      <c r="A2451" s="2" t="s">
        <v>2650</v>
      </c>
      <c r="B2451" s="2" t="s">
        <v>12566</v>
      </c>
      <c r="C2451" s="2" t="s">
        <v>24203</v>
      </c>
      <c r="D2451" s="2" t="str">
        <f t="shared" si="111"/>
        <v>飲食店営業</v>
      </c>
      <c r="E2451" s="2" t="str">
        <f t="shared" si="112"/>
        <v>R01.11.26</v>
      </c>
    </row>
    <row r="2452" spans="1:5" x14ac:dyDescent="0.45">
      <c r="A2452" s="2" t="s">
        <v>2651</v>
      </c>
      <c r="B2452" s="2" t="s">
        <v>12567</v>
      </c>
      <c r="C2452" s="2" t="s">
        <v>24204</v>
      </c>
      <c r="D2452" s="2" t="str">
        <f t="shared" si="111"/>
        <v>飲食店営業</v>
      </c>
      <c r="E2452" s="2" t="str">
        <f t="shared" si="112"/>
        <v>R01.11.26</v>
      </c>
    </row>
    <row r="2453" spans="1:5" x14ac:dyDescent="0.45">
      <c r="A2453" s="2" t="s">
        <v>2507</v>
      </c>
      <c r="B2453" s="2" t="s">
        <v>12392</v>
      </c>
      <c r="C2453" s="2" t="s">
        <v>24029</v>
      </c>
      <c r="D2453" s="2" t="str">
        <f t="shared" si="111"/>
        <v>飲食店営業</v>
      </c>
      <c r="E2453" s="2" t="str">
        <f t="shared" si="112"/>
        <v>R01.11.26</v>
      </c>
    </row>
    <row r="2454" spans="1:5" x14ac:dyDescent="0.45">
      <c r="A2454" s="2" t="s">
        <v>1941</v>
      </c>
      <c r="B2454" s="2" t="s">
        <v>12568</v>
      </c>
      <c r="C2454" s="2" t="s">
        <v>23629</v>
      </c>
      <c r="D2454" s="2" t="str">
        <f t="shared" si="111"/>
        <v>飲食店営業</v>
      </c>
      <c r="E2454" s="2" t="str">
        <f t="shared" si="112"/>
        <v>R01.11.26</v>
      </c>
    </row>
    <row r="2455" spans="1:5" x14ac:dyDescent="0.45">
      <c r="A2455" s="2" t="s">
        <v>2652</v>
      </c>
      <c r="B2455" s="2" t="s">
        <v>12569</v>
      </c>
      <c r="C2455" s="2" t="s">
        <v>24205</v>
      </c>
      <c r="D2455" s="2" t="str">
        <f t="shared" si="111"/>
        <v>飲食店営業</v>
      </c>
      <c r="E2455" s="2" t="str">
        <f t="shared" si="112"/>
        <v>R01.11.26</v>
      </c>
    </row>
    <row r="2456" spans="1:5" x14ac:dyDescent="0.45">
      <c r="A2456" s="2" t="s">
        <v>2653</v>
      </c>
      <c r="B2456" s="2" t="s">
        <v>12570</v>
      </c>
      <c r="C2456" s="2" t="s">
        <v>24206</v>
      </c>
      <c r="D2456" s="2" t="str">
        <f t="shared" si="111"/>
        <v>飲食店営業</v>
      </c>
      <c r="E2456" s="2" t="str">
        <f t="shared" si="112"/>
        <v>R01.11.26</v>
      </c>
    </row>
    <row r="2457" spans="1:5" x14ac:dyDescent="0.45">
      <c r="A2457" s="2" t="s">
        <v>2654</v>
      </c>
      <c r="B2457" s="2" t="s">
        <v>12571</v>
      </c>
      <c r="C2457" s="2" t="s">
        <v>24207</v>
      </c>
      <c r="D2457" s="2" t="str">
        <f t="shared" si="111"/>
        <v>飲食店営業</v>
      </c>
      <c r="E2457" s="2" t="str">
        <f t="shared" si="112"/>
        <v>R01.11.26</v>
      </c>
    </row>
    <row r="2458" spans="1:5" x14ac:dyDescent="0.45">
      <c r="A2458" s="2" t="s">
        <v>2655</v>
      </c>
      <c r="B2458" s="2" t="s">
        <v>12572</v>
      </c>
      <c r="C2458" s="2" t="s">
        <v>24208</v>
      </c>
      <c r="D2458" s="2" t="str">
        <f t="shared" si="111"/>
        <v>飲食店営業</v>
      </c>
      <c r="E2458" s="2" t="str">
        <f t="shared" si="112"/>
        <v>R01.11.26</v>
      </c>
    </row>
    <row r="2459" spans="1:5" x14ac:dyDescent="0.45">
      <c r="A2459" s="2" t="s">
        <v>2656</v>
      </c>
      <c r="B2459" s="2" t="s">
        <v>12573</v>
      </c>
      <c r="C2459" s="2" t="s">
        <v>24209</v>
      </c>
      <c r="D2459" s="2" t="str">
        <f t="shared" si="111"/>
        <v>飲食店営業</v>
      </c>
      <c r="E2459" s="2" t="str">
        <f>"R01.11.27"</f>
        <v>R01.11.27</v>
      </c>
    </row>
    <row r="2460" spans="1:5" x14ac:dyDescent="0.45">
      <c r="A2460" s="2" t="s">
        <v>2661</v>
      </c>
      <c r="B2460" s="2" t="s">
        <v>12578</v>
      </c>
      <c r="C2460" s="2" t="s">
        <v>24214</v>
      </c>
      <c r="D2460" s="2" t="str">
        <f t="shared" si="111"/>
        <v>飲食店営業</v>
      </c>
      <c r="E2460" s="2" t="str">
        <f t="shared" ref="E2460:E2465" si="113">"R01.11.26"</f>
        <v>R01.11.26</v>
      </c>
    </row>
    <row r="2461" spans="1:5" x14ac:dyDescent="0.45">
      <c r="A2461" s="2" t="s">
        <v>2661</v>
      </c>
      <c r="B2461" s="2" t="s">
        <v>12578</v>
      </c>
      <c r="C2461" s="2" t="s">
        <v>24214</v>
      </c>
      <c r="D2461" s="2" t="str">
        <f t="shared" si="111"/>
        <v>飲食店営業</v>
      </c>
      <c r="E2461" s="2" t="str">
        <f t="shared" si="113"/>
        <v>R01.11.26</v>
      </c>
    </row>
    <row r="2462" spans="1:5" x14ac:dyDescent="0.45">
      <c r="A2462" s="2" t="s">
        <v>2661</v>
      </c>
      <c r="B2462" s="2" t="s">
        <v>12578</v>
      </c>
      <c r="C2462" s="2" t="s">
        <v>24214</v>
      </c>
      <c r="D2462" s="2" t="str">
        <f t="shared" si="111"/>
        <v>飲食店営業</v>
      </c>
      <c r="E2462" s="2" t="str">
        <f t="shared" si="113"/>
        <v>R01.11.26</v>
      </c>
    </row>
    <row r="2463" spans="1:5" x14ac:dyDescent="0.45">
      <c r="A2463" s="2" t="s">
        <v>2661</v>
      </c>
      <c r="B2463" s="2" t="s">
        <v>12578</v>
      </c>
      <c r="C2463" s="2" t="s">
        <v>24214</v>
      </c>
      <c r="D2463" s="2" t="str">
        <f t="shared" si="111"/>
        <v>飲食店営業</v>
      </c>
      <c r="E2463" s="2" t="str">
        <f t="shared" si="113"/>
        <v>R01.11.26</v>
      </c>
    </row>
    <row r="2464" spans="1:5" x14ac:dyDescent="0.45">
      <c r="A2464" s="2" t="s">
        <v>2661</v>
      </c>
      <c r="B2464" s="2" t="s">
        <v>12578</v>
      </c>
      <c r="C2464" s="2" t="s">
        <v>24214</v>
      </c>
      <c r="D2464" s="2" t="str">
        <f t="shared" si="111"/>
        <v>飲食店営業</v>
      </c>
      <c r="E2464" s="2" t="str">
        <f t="shared" si="113"/>
        <v>R01.11.26</v>
      </c>
    </row>
    <row r="2465" spans="1:5" x14ac:dyDescent="0.45">
      <c r="A2465" s="2" t="s">
        <v>2662</v>
      </c>
      <c r="B2465" s="2" t="s">
        <v>12579</v>
      </c>
      <c r="C2465" s="2" t="s">
        <v>24215</v>
      </c>
      <c r="D2465" s="2" t="str">
        <f t="shared" si="111"/>
        <v>飲食店営業</v>
      </c>
      <c r="E2465" s="2" t="str">
        <f t="shared" si="113"/>
        <v>R01.11.26</v>
      </c>
    </row>
    <row r="2466" spans="1:5" x14ac:dyDescent="0.45">
      <c r="A2466" s="2" t="s">
        <v>2662</v>
      </c>
      <c r="B2466" s="2" t="s">
        <v>12579</v>
      </c>
      <c r="C2466" s="2" t="s">
        <v>24215</v>
      </c>
      <c r="D2466" s="2" t="str">
        <f>"食品販売業"</f>
        <v>食品販売業</v>
      </c>
      <c r="E2466" s="2" t="str">
        <f>"R01.11.25"</f>
        <v>R01.11.25</v>
      </c>
    </row>
    <row r="2467" spans="1:5" x14ac:dyDescent="0.45">
      <c r="A2467" s="2" t="s">
        <v>2649</v>
      </c>
      <c r="B2467" s="2" t="s">
        <v>12565</v>
      </c>
      <c r="C2467" s="2" t="s">
        <v>24202</v>
      </c>
      <c r="D2467" s="2" t="str">
        <f>"アイスクリーム類製造業"</f>
        <v>アイスクリーム類製造業</v>
      </c>
      <c r="E2467" s="2" t="str">
        <f>"R01.11.26"</f>
        <v>R01.11.26</v>
      </c>
    </row>
    <row r="2468" spans="1:5" x14ac:dyDescent="0.45">
      <c r="A2468" s="2" t="s">
        <v>2163</v>
      </c>
      <c r="B2468" s="2" t="s">
        <v>12126</v>
      </c>
      <c r="C2468" s="2" t="s">
        <v>23732</v>
      </c>
      <c r="D2468" s="2" t="str">
        <f>"食肉製品製造業"</f>
        <v>食肉製品製造業</v>
      </c>
      <c r="E2468" s="2" t="str">
        <f>"R01.11.26"</f>
        <v>R01.11.26</v>
      </c>
    </row>
    <row r="2469" spans="1:5" x14ac:dyDescent="0.45">
      <c r="A2469" s="2" t="s">
        <v>2651</v>
      </c>
      <c r="B2469" s="2" t="s">
        <v>12567</v>
      </c>
      <c r="C2469" s="2" t="s">
        <v>24204</v>
      </c>
      <c r="D2469" s="2" t="str">
        <f>"そうざい製造業"</f>
        <v>そうざい製造業</v>
      </c>
      <c r="E2469" s="2" t="str">
        <f>"R01.11.26"</f>
        <v>R01.11.26</v>
      </c>
    </row>
    <row r="2470" spans="1:5" x14ac:dyDescent="0.45">
      <c r="A2470" s="2" t="s">
        <v>2034</v>
      </c>
      <c r="B2470" s="2" t="s">
        <v>12583</v>
      </c>
      <c r="C2470" s="2" t="s">
        <v>23490</v>
      </c>
      <c r="D2470" s="2" t="str">
        <f>"みそ製造業"</f>
        <v>みそ製造業</v>
      </c>
      <c r="E2470" s="2" t="str">
        <f>"R01.11.26"</f>
        <v>R01.11.26</v>
      </c>
    </row>
    <row r="2471" spans="1:5" x14ac:dyDescent="0.45">
      <c r="A2471" s="2" t="s">
        <v>1926</v>
      </c>
      <c r="B2471" s="2" t="s">
        <v>1926</v>
      </c>
      <c r="C2471" s="2" t="s">
        <v>23362</v>
      </c>
      <c r="D2471" s="2" t="str">
        <f>"食品製造業"</f>
        <v>食品製造業</v>
      </c>
      <c r="E2471" s="2" t="str">
        <f>"R01.11.26"</f>
        <v>R01.11.26</v>
      </c>
    </row>
    <row r="2472" spans="1:5" x14ac:dyDescent="0.45">
      <c r="A2472" s="2" t="s">
        <v>2314</v>
      </c>
      <c r="B2472" s="2" t="s">
        <v>12590</v>
      </c>
      <c r="C2472" s="2" t="s">
        <v>24225</v>
      </c>
      <c r="D2472" s="2" t="str">
        <f t="shared" ref="D2472:D2477" si="114">"食品販売業"</f>
        <v>食品販売業</v>
      </c>
      <c r="E2472" s="2" t="str">
        <f t="shared" ref="E2472:E2482" si="115">"R01.11.27"</f>
        <v>R01.11.27</v>
      </c>
    </row>
    <row r="2473" spans="1:5" x14ac:dyDescent="0.45">
      <c r="A2473" s="2" t="s">
        <v>421</v>
      </c>
      <c r="B2473" s="2" t="s">
        <v>12592</v>
      </c>
      <c r="C2473" s="2" t="s">
        <v>24227</v>
      </c>
      <c r="D2473" s="2" t="str">
        <f t="shared" si="114"/>
        <v>食品販売業</v>
      </c>
      <c r="E2473" s="2" t="str">
        <f t="shared" si="115"/>
        <v>R01.11.27</v>
      </c>
    </row>
    <row r="2474" spans="1:5" x14ac:dyDescent="0.45">
      <c r="A2474" s="2" t="s">
        <v>2343</v>
      </c>
      <c r="B2474" s="2" t="s">
        <v>12593</v>
      </c>
      <c r="C2474" s="2" t="s">
        <v>24228</v>
      </c>
      <c r="D2474" s="2" t="str">
        <f t="shared" si="114"/>
        <v>食品販売業</v>
      </c>
      <c r="E2474" s="2" t="str">
        <f t="shared" si="115"/>
        <v>R01.11.27</v>
      </c>
    </row>
    <row r="2475" spans="1:5" x14ac:dyDescent="0.45">
      <c r="A2475" s="2" t="s">
        <v>2354</v>
      </c>
      <c r="B2475" s="2" t="s">
        <v>12188</v>
      </c>
      <c r="C2475" s="2" t="s">
        <v>23844</v>
      </c>
      <c r="D2475" s="2" t="str">
        <f t="shared" si="114"/>
        <v>食品販売業</v>
      </c>
      <c r="E2475" s="2" t="str">
        <f t="shared" si="115"/>
        <v>R01.11.27</v>
      </c>
    </row>
    <row r="2476" spans="1:5" x14ac:dyDescent="0.45">
      <c r="A2476" s="2" t="s">
        <v>2674</v>
      </c>
      <c r="B2476" s="2" t="s">
        <v>12598</v>
      </c>
      <c r="C2476" s="2" t="s">
        <v>24232</v>
      </c>
      <c r="D2476" s="2" t="str">
        <f t="shared" si="114"/>
        <v>食品販売業</v>
      </c>
      <c r="E2476" s="2" t="str">
        <f t="shared" si="115"/>
        <v>R01.11.27</v>
      </c>
    </row>
    <row r="2477" spans="1:5" x14ac:dyDescent="0.45">
      <c r="A2477" s="2" t="s">
        <v>294</v>
      </c>
      <c r="B2477" s="2" t="s">
        <v>12599</v>
      </c>
      <c r="C2477" s="2" t="s">
        <v>24233</v>
      </c>
      <c r="D2477" s="2" t="str">
        <f t="shared" si="114"/>
        <v>食品販売業</v>
      </c>
      <c r="E2477" s="2" t="str">
        <f t="shared" si="115"/>
        <v>R01.11.27</v>
      </c>
    </row>
    <row r="2478" spans="1:5" x14ac:dyDescent="0.45">
      <c r="A2478" s="2" t="s">
        <v>2678</v>
      </c>
      <c r="B2478" s="2" t="s">
        <v>12603</v>
      </c>
      <c r="C2478" s="2" t="s">
        <v>24237</v>
      </c>
      <c r="D2478" s="2" t="str">
        <f>"菓子製造業"</f>
        <v>菓子製造業</v>
      </c>
      <c r="E2478" s="2" t="str">
        <f t="shared" si="115"/>
        <v>R01.11.27</v>
      </c>
    </row>
    <row r="2479" spans="1:5" x14ac:dyDescent="0.45">
      <c r="A2479" s="2" t="s">
        <v>2614</v>
      </c>
      <c r="B2479" s="2" t="s">
        <v>12604</v>
      </c>
      <c r="C2479" s="2" t="s">
        <v>24159</v>
      </c>
      <c r="D2479" s="2" t="str">
        <f>"菓子製造業"</f>
        <v>菓子製造業</v>
      </c>
      <c r="E2479" s="2" t="str">
        <f t="shared" si="115"/>
        <v>R01.11.27</v>
      </c>
    </row>
    <row r="2480" spans="1:5" x14ac:dyDescent="0.45">
      <c r="A2480" s="2" t="s">
        <v>2652</v>
      </c>
      <c r="B2480" s="2" t="s">
        <v>12569</v>
      </c>
      <c r="C2480" s="2" t="s">
        <v>24205</v>
      </c>
      <c r="D2480" s="2" t="str">
        <f>"菓子製造業"</f>
        <v>菓子製造業</v>
      </c>
      <c r="E2480" s="2" t="str">
        <f t="shared" si="115"/>
        <v>R01.11.27</v>
      </c>
    </row>
    <row r="2481" spans="1:5" x14ac:dyDescent="0.45">
      <c r="A2481" s="2" t="s">
        <v>2679</v>
      </c>
      <c r="B2481" s="2" t="s">
        <v>12605</v>
      </c>
      <c r="C2481" s="2" t="s">
        <v>24238</v>
      </c>
      <c r="D2481" s="2" t="str">
        <f>"菓子製造業"</f>
        <v>菓子製造業</v>
      </c>
      <c r="E2481" s="2" t="str">
        <f t="shared" si="115"/>
        <v>R01.11.27</v>
      </c>
    </row>
    <row r="2482" spans="1:5" x14ac:dyDescent="0.45">
      <c r="A2482" s="2" t="s">
        <v>2459</v>
      </c>
      <c r="B2482" s="2" t="s">
        <v>12611</v>
      </c>
      <c r="C2482" s="2" t="s">
        <v>24244</v>
      </c>
      <c r="D2482" s="2" t="str">
        <f>"飲食店営業"</f>
        <v>飲食店営業</v>
      </c>
      <c r="E2482" s="2" t="str">
        <f t="shared" si="115"/>
        <v>R01.11.27</v>
      </c>
    </row>
    <row r="2483" spans="1:5" x14ac:dyDescent="0.45">
      <c r="A2483" s="2" t="s">
        <v>2662</v>
      </c>
      <c r="B2483" s="2" t="s">
        <v>12579</v>
      </c>
      <c r="C2483" s="2" t="s">
        <v>24215</v>
      </c>
      <c r="D2483" s="2" t="str">
        <f>"飲食店営業"</f>
        <v>飲食店営業</v>
      </c>
      <c r="E2483" s="2" t="str">
        <f>"R01.11.26"</f>
        <v>R01.11.26</v>
      </c>
    </row>
    <row r="2484" spans="1:5" x14ac:dyDescent="0.45">
      <c r="A2484" s="2" t="s">
        <v>421</v>
      </c>
      <c r="B2484" s="2" t="s">
        <v>12617</v>
      </c>
      <c r="C2484" s="2" t="s">
        <v>24254</v>
      </c>
      <c r="D2484" s="2" t="str">
        <f>"乳類販売業"</f>
        <v>乳類販売業</v>
      </c>
      <c r="E2484" s="2" t="str">
        <f>"R01.11.29"</f>
        <v>R01.11.29</v>
      </c>
    </row>
    <row r="2485" spans="1:5" x14ac:dyDescent="0.45">
      <c r="A2485" s="2" t="s">
        <v>629</v>
      </c>
      <c r="B2485" s="2" t="s">
        <v>12618</v>
      </c>
      <c r="C2485" s="2" t="s">
        <v>24255</v>
      </c>
      <c r="D2485" s="2" t="str">
        <f>"飲食店営業"</f>
        <v>飲食店営業</v>
      </c>
      <c r="E2485" s="2" t="str">
        <f>"R01.11.29"</f>
        <v>R01.11.29</v>
      </c>
    </row>
    <row r="2486" spans="1:5" x14ac:dyDescent="0.45">
      <c r="A2486" s="2" t="s">
        <v>2688</v>
      </c>
      <c r="B2486" s="2" t="s">
        <v>9941</v>
      </c>
      <c r="C2486" s="2" t="s">
        <v>24256</v>
      </c>
      <c r="D2486" s="2" t="str">
        <f>"飲食店営業"</f>
        <v>飲食店営業</v>
      </c>
      <c r="E2486" s="2" t="str">
        <f>"R01.11.29"</f>
        <v>R01.11.29</v>
      </c>
    </row>
    <row r="2487" spans="1:5" x14ac:dyDescent="0.45">
      <c r="A2487" s="2" t="s">
        <v>2693</v>
      </c>
      <c r="B2487" s="2" t="s">
        <v>12624</v>
      </c>
      <c r="C2487" s="2" t="s">
        <v>24260</v>
      </c>
      <c r="D2487" s="2" t="str">
        <f>"飲食店営業"</f>
        <v>飲食店営業</v>
      </c>
      <c r="E2487" s="2" t="str">
        <f>"R01.12.13"</f>
        <v>R01.12.13</v>
      </c>
    </row>
    <row r="2488" spans="1:5" x14ac:dyDescent="0.45">
      <c r="A2488" s="2" t="s">
        <v>421</v>
      </c>
      <c r="B2488" s="2" t="s">
        <v>12625</v>
      </c>
      <c r="C2488" s="2" t="s">
        <v>24261</v>
      </c>
      <c r="D2488" s="2" t="str">
        <f>"乳類販売業"</f>
        <v>乳類販売業</v>
      </c>
      <c r="E2488" s="2" t="str">
        <f>"R01.12.13"</f>
        <v>R01.12.13</v>
      </c>
    </row>
    <row r="2489" spans="1:5" x14ac:dyDescent="0.45">
      <c r="A2489" s="2" t="s">
        <v>421</v>
      </c>
      <c r="B2489" s="2" t="s">
        <v>12626</v>
      </c>
      <c r="C2489" s="2" t="s">
        <v>24262</v>
      </c>
      <c r="D2489" s="2" t="str">
        <f>"乳類販売業"</f>
        <v>乳類販売業</v>
      </c>
      <c r="E2489" s="2" t="str">
        <f>"R01.12.13"</f>
        <v>R01.12.13</v>
      </c>
    </row>
    <row r="2490" spans="1:5" x14ac:dyDescent="0.45">
      <c r="A2490" s="2" t="s">
        <v>2694</v>
      </c>
      <c r="B2490" s="2" t="s">
        <v>12628</v>
      </c>
      <c r="C2490" s="2" t="s">
        <v>23922</v>
      </c>
      <c r="D2490" s="2" t="str">
        <f>"飲食店営業"</f>
        <v>飲食店営業</v>
      </c>
      <c r="E2490" s="2" t="str">
        <f>"R01.12.16"</f>
        <v>R01.12.16</v>
      </c>
    </row>
    <row r="2491" spans="1:5" x14ac:dyDescent="0.45">
      <c r="A2491" s="2" t="s">
        <v>2697</v>
      </c>
      <c r="B2491" s="2" t="s">
        <v>12631</v>
      </c>
      <c r="C2491" s="2" t="s">
        <v>24209</v>
      </c>
      <c r="D2491" s="2" t="str">
        <f>"菓子製造業"</f>
        <v>菓子製造業</v>
      </c>
      <c r="E2491" s="2" t="str">
        <f>"R01.12.19"</f>
        <v>R01.12.19</v>
      </c>
    </row>
    <row r="2492" spans="1:5" x14ac:dyDescent="0.45">
      <c r="A2492" s="2" t="s">
        <v>2697</v>
      </c>
      <c r="B2492" s="2" t="s">
        <v>12631</v>
      </c>
      <c r="C2492" s="2" t="s">
        <v>24209</v>
      </c>
      <c r="D2492" s="2" t="str">
        <f>"喫茶店営業"</f>
        <v>喫茶店営業</v>
      </c>
      <c r="E2492" s="2" t="str">
        <f>"R01.12.19"</f>
        <v>R01.12.19</v>
      </c>
    </row>
    <row r="2493" spans="1:5" x14ac:dyDescent="0.45">
      <c r="A2493" s="2" t="s">
        <v>2700</v>
      </c>
      <c r="B2493" s="2" t="s">
        <v>12635</v>
      </c>
      <c r="C2493" s="2" t="s">
        <v>24268</v>
      </c>
      <c r="D2493" s="2" t="str">
        <f>"飲食店営業"</f>
        <v>飲食店営業</v>
      </c>
      <c r="E2493" s="2" t="str">
        <f>"R01.12.26"</f>
        <v>R01.12.26</v>
      </c>
    </row>
    <row r="2494" spans="1:5" x14ac:dyDescent="0.45">
      <c r="A2494" s="2" t="s">
        <v>2700</v>
      </c>
      <c r="B2494" s="2" t="s">
        <v>12635</v>
      </c>
      <c r="C2494" s="2" t="s">
        <v>24268</v>
      </c>
      <c r="D2494" s="2" t="str">
        <f>"そうざい製造業"</f>
        <v>そうざい製造業</v>
      </c>
      <c r="E2494" s="2" t="str">
        <f>"R01.12.26"</f>
        <v>R01.12.26</v>
      </c>
    </row>
    <row r="2495" spans="1:5" x14ac:dyDescent="0.45">
      <c r="A2495" s="2" t="s">
        <v>165</v>
      </c>
      <c r="B2495" s="2" t="s">
        <v>12640</v>
      </c>
      <c r="C2495" s="2" t="s">
        <v>24262</v>
      </c>
      <c r="D2495" s="2" t="str">
        <f>"喫茶店営業"</f>
        <v>喫茶店営業</v>
      </c>
      <c r="E2495" s="2" t="str">
        <f>"R02.02.03"</f>
        <v>R02.02.03</v>
      </c>
    </row>
    <row r="2496" spans="1:5" x14ac:dyDescent="0.45">
      <c r="A2496" s="2" t="s">
        <v>165</v>
      </c>
      <c r="B2496" s="2" t="s">
        <v>12641</v>
      </c>
      <c r="C2496" s="2" t="s">
        <v>24214</v>
      </c>
      <c r="D2496" s="2" t="str">
        <f>"喫茶店営業"</f>
        <v>喫茶店営業</v>
      </c>
      <c r="E2496" s="2" t="str">
        <f>"R02.02.03"</f>
        <v>R02.02.03</v>
      </c>
    </row>
    <row r="2497" spans="1:5" x14ac:dyDescent="0.45">
      <c r="A2497" s="2" t="s">
        <v>2705</v>
      </c>
      <c r="B2497" s="2" t="s">
        <v>9541</v>
      </c>
      <c r="C2497" s="2" t="s">
        <v>24273</v>
      </c>
      <c r="D2497" s="2" t="str">
        <f t="shared" ref="D2497:D2503" si="116">"飲食店営業"</f>
        <v>飲食店営業</v>
      </c>
      <c r="E2497" s="2" t="str">
        <f>"R02.02.13"</f>
        <v>R02.02.13</v>
      </c>
    </row>
    <row r="2498" spans="1:5" x14ac:dyDescent="0.45">
      <c r="A2498" s="2" t="s">
        <v>2707</v>
      </c>
      <c r="B2498" s="2" t="s">
        <v>12644</v>
      </c>
      <c r="C2498" s="2" t="s">
        <v>24275</v>
      </c>
      <c r="D2498" s="2" t="str">
        <f t="shared" si="116"/>
        <v>飲食店営業</v>
      </c>
      <c r="E2498" s="2" t="str">
        <f t="shared" ref="E2498:E2503" si="117">"R02.02.18"</f>
        <v>R02.02.18</v>
      </c>
    </row>
    <row r="2499" spans="1:5" x14ac:dyDescent="0.45">
      <c r="A2499" s="2" t="s">
        <v>2710</v>
      </c>
      <c r="B2499" s="2" t="s">
        <v>12647</v>
      </c>
      <c r="C2499" s="2" t="s">
        <v>24279</v>
      </c>
      <c r="D2499" s="2" t="str">
        <f t="shared" si="116"/>
        <v>飲食店営業</v>
      </c>
      <c r="E2499" s="2" t="str">
        <f t="shared" si="117"/>
        <v>R02.02.18</v>
      </c>
    </row>
    <row r="2500" spans="1:5" x14ac:dyDescent="0.45">
      <c r="A2500" s="2" t="s">
        <v>1978</v>
      </c>
      <c r="B2500" s="2" t="s">
        <v>12648</v>
      </c>
      <c r="C2500" s="2" t="s">
        <v>24280</v>
      </c>
      <c r="D2500" s="2" t="str">
        <f t="shared" si="116"/>
        <v>飲食店営業</v>
      </c>
      <c r="E2500" s="2" t="str">
        <f t="shared" si="117"/>
        <v>R02.02.18</v>
      </c>
    </row>
    <row r="2501" spans="1:5" x14ac:dyDescent="0.45">
      <c r="A2501" s="2" t="s">
        <v>2433</v>
      </c>
      <c r="B2501" s="2" t="s">
        <v>12294</v>
      </c>
      <c r="C2501" s="2" t="s">
        <v>23944</v>
      </c>
      <c r="D2501" s="2" t="str">
        <f t="shared" si="116"/>
        <v>飲食店営業</v>
      </c>
      <c r="E2501" s="2" t="str">
        <f t="shared" si="117"/>
        <v>R02.02.18</v>
      </c>
    </row>
    <row r="2502" spans="1:5" x14ac:dyDescent="0.45">
      <c r="A2502" s="2" t="s">
        <v>2713</v>
      </c>
      <c r="B2502" s="2" t="s">
        <v>12651</v>
      </c>
      <c r="C2502" s="2" t="s">
        <v>24283</v>
      </c>
      <c r="D2502" s="2" t="str">
        <f t="shared" si="116"/>
        <v>飲食店営業</v>
      </c>
      <c r="E2502" s="2" t="str">
        <f t="shared" si="117"/>
        <v>R02.02.18</v>
      </c>
    </row>
    <row r="2503" spans="1:5" x14ac:dyDescent="0.45">
      <c r="A2503" s="2" t="s">
        <v>2714</v>
      </c>
      <c r="B2503" s="2" t="s">
        <v>12652</v>
      </c>
      <c r="C2503" s="2" t="s">
        <v>24284</v>
      </c>
      <c r="D2503" s="2" t="str">
        <f t="shared" si="116"/>
        <v>飲食店営業</v>
      </c>
      <c r="E2503" s="2" t="str">
        <f t="shared" si="117"/>
        <v>R02.02.18</v>
      </c>
    </row>
    <row r="2504" spans="1:5" x14ac:dyDescent="0.45">
      <c r="A2504" s="2" t="s">
        <v>2716</v>
      </c>
      <c r="B2504" s="2" t="s">
        <v>12654</v>
      </c>
      <c r="C2504" s="2" t="s">
        <v>24286</v>
      </c>
      <c r="D2504" s="2" t="str">
        <f>"食品販売業"</f>
        <v>食品販売業</v>
      </c>
      <c r="E2504" s="2" t="str">
        <f t="shared" ref="E2504:E2510" si="118">"R02.02.14"</f>
        <v>R02.02.14</v>
      </c>
    </row>
    <row r="2505" spans="1:5" x14ac:dyDescent="0.45">
      <c r="A2505" s="2" t="s">
        <v>1968</v>
      </c>
      <c r="B2505" s="2" t="s">
        <v>12658</v>
      </c>
      <c r="C2505" s="2" t="s">
        <v>24290</v>
      </c>
      <c r="D2505" s="2" t="str">
        <f>"食品販売業"</f>
        <v>食品販売業</v>
      </c>
      <c r="E2505" s="2" t="str">
        <f t="shared" si="118"/>
        <v>R02.02.14</v>
      </c>
    </row>
    <row r="2506" spans="1:5" x14ac:dyDescent="0.45">
      <c r="A2506" s="2" t="s">
        <v>2719</v>
      </c>
      <c r="B2506" s="2" t="s">
        <v>2719</v>
      </c>
      <c r="C2506" s="2" t="s">
        <v>24292</v>
      </c>
      <c r="D2506" s="2" t="str">
        <f>"食肉販売業"</f>
        <v>食肉販売業</v>
      </c>
      <c r="E2506" s="2" t="str">
        <f t="shared" si="118"/>
        <v>R02.02.14</v>
      </c>
    </row>
    <row r="2507" spans="1:5" x14ac:dyDescent="0.45">
      <c r="A2507" s="2" t="s">
        <v>2433</v>
      </c>
      <c r="B2507" s="2" t="s">
        <v>12294</v>
      </c>
      <c r="C2507" s="2" t="s">
        <v>23944</v>
      </c>
      <c r="D2507" s="2" t="str">
        <f>"食肉販売業"</f>
        <v>食肉販売業</v>
      </c>
      <c r="E2507" s="2" t="str">
        <f t="shared" si="118"/>
        <v>R02.02.14</v>
      </c>
    </row>
    <row r="2508" spans="1:5" x14ac:dyDescent="0.45">
      <c r="A2508" s="2" t="s">
        <v>2720</v>
      </c>
      <c r="B2508" s="2" t="s">
        <v>2720</v>
      </c>
      <c r="C2508" s="2" t="s">
        <v>24293</v>
      </c>
      <c r="D2508" s="2" t="str">
        <f>"食品製造業"</f>
        <v>食品製造業</v>
      </c>
      <c r="E2508" s="2" t="str">
        <f t="shared" si="118"/>
        <v>R02.02.14</v>
      </c>
    </row>
    <row r="2509" spans="1:5" x14ac:dyDescent="0.45">
      <c r="A2509" s="2" t="s">
        <v>1983</v>
      </c>
      <c r="B2509" s="2" t="s">
        <v>12660</v>
      </c>
      <c r="C2509" s="2" t="s">
        <v>24294</v>
      </c>
      <c r="D2509" s="2" t="str">
        <f>"食品製造業"</f>
        <v>食品製造業</v>
      </c>
      <c r="E2509" s="2" t="str">
        <f t="shared" si="118"/>
        <v>R02.02.14</v>
      </c>
    </row>
    <row r="2510" spans="1:5" x14ac:dyDescent="0.45">
      <c r="A2510" s="2" t="s">
        <v>2256</v>
      </c>
      <c r="B2510" s="2" t="s">
        <v>2256</v>
      </c>
      <c r="C2510" s="2" t="s">
        <v>24295</v>
      </c>
      <c r="D2510" s="2" t="str">
        <f>"食品製造業"</f>
        <v>食品製造業</v>
      </c>
      <c r="E2510" s="2" t="str">
        <f t="shared" si="118"/>
        <v>R02.02.14</v>
      </c>
    </row>
    <row r="2511" spans="1:5" x14ac:dyDescent="0.45">
      <c r="A2511" s="2" t="s">
        <v>2290</v>
      </c>
      <c r="B2511" s="2" t="s">
        <v>12122</v>
      </c>
      <c r="C2511" s="2" t="s">
        <v>23774</v>
      </c>
      <c r="D2511" s="2" t="str">
        <f>"乳類販売業"</f>
        <v>乳類販売業</v>
      </c>
      <c r="E2511" s="2" t="str">
        <f>"R02.02.20"</f>
        <v>R02.02.20</v>
      </c>
    </row>
    <row r="2512" spans="1:5" x14ac:dyDescent="0.45">
      <c r="A2512" s="2" t="s">
        <v>2721</v>
      </c>
      <c r="B2512" s="2" t="s">
        <v>12662</v>
      </c>
      <c r="C2512" s="2" t="s">
        <v>24296</v>
      </c>
      <c r="D2512" s="2" t="str">
        <f>"みそ製造業"</f>
        <v>みそ製造業</v>
      </c>
      <c r="E2512" s="2" t="str">
        <f>"R02.02.18"</f>
        <v>R02.02.18</v>
      </c>
    </row>
    <row r="2513" spans="1:5" x14ac:dyDescent="0.45">
      <c r="A2513" s="2" t="s">
        <v>1991</v>
      </c>
      <c r="B2513" s="2" t="s">
        <v>11787</v>
      </c>
      <c r="C2513" s="2" t="s">
        <v>24297</v>
      </c>
      <c r="D2513" s="2" t="str">
        <f>"そうざい製造業"</f>
        <v>そうざい製造業</v>
      </c>
      <c r="E2513" s="2" t="str">
        <f>"R02.02.18"</f>
        <v>R02.02.18</v>
      </c>
    </row>
    <row r="2514" spans="1:5" x14ac:dyDescent="0.45">
      <c r="A2514" s="2" t="s">
        <v>2722</v>
      </c>
      <c r="B2514" s="2" t="s">
        <v>12663</v>
      </c>
      <c r="C2514" s="2" t="s">
        <v>24298</v>
      </c>
      <c r="D2514" s="2" t="str">
        <f>"食肉販売業"</f>
        <v>食肉販売業</v>
      </c>
      <c r="E2514" s="2" t="str">
        <f>"R02.02.18"</f>
        <v>R02.02.18</v>
      </c>
    </row>
    <row r="2515" spans="1:5" x14ac:dyDescent="0.45">
      <c r="A2515" s="2" t="s">
        <v>2723</v>
      </c>
      <c r="B2515" s="2" t="s">
        <v>12665</v>
      </c>
      <c r="C2515" s="2" t="s">
        <v>24300</v>
      </c>
      <c r="D2515" s="2" t="str">
        <f>"菓子製造業"</f>
        <v>菓子製造業</v>
      </c>
      <c r="E2515" s="2" t="str">
        <f>"R02.02.18"</f>
        <v>R02.02.18</v>
      </c>
    </row>
    <row r="2516" spans="1:5" x14ac:dyDescent="0.45">
      <c r="A2516" s="2" t="s">
        <v>2724</v>
      </c>
      <c r="B2516" s="2" t="s">
        <v>12666</v>
      </c>
      <c r="C2516" s="2" t="s">
        <v>24301</v>
      </c>
      <c r="D2516" s="2" t="str">
        <f>"飲食店営業"</f>
        <v>飲食店営業</v>
      </c>
      <c r="E2516" s="2" t="str">
        <f>"R02.02.25"</f>
        <v>R02.02.25</v>
      </c>
    </row>
    <row r="2517" spans="1:5" x14ac:dyDescent="0.45">
      <c r="A2517" s="2" t="s">
        <v>2248</v>
      </c>
      <c r="B2517" s="2" t="s">
        <v>12684</v>
      </c>
      <c r="C2517" s="2" t="s">
        <v>24319</v>
      </c>
      <c r="D2517" s="2" t="str">
        <f>"飲食店営業"</f>
        <v>飲食店営業</v>
      </c>
      <c r="E2517" s="2" t="str">
        <f>"R02.02.27"</f>
        <v>R02.02.27</v>
      </c>
    </row>
    <row r="2518" spans="1:5" x14ac:dyDescent="0.45">
      <c r="A2518" s="2" t="s">
        <v>231</v>
      </c>
      <c r="B2518" s="2" t="s">
        <v>12686</v>
      </c>
      <c r="C2518" s="2" t="s">
        <v>24321</v>
      </c>
      <c r="D2518" s="2" t="str">
        <f>"飲食店営業"</f>
        <v>飲食店営業</v>
      </c>
      <c r="E2518" s="2" t="str">
        <f>"R02.02.27"</f>
        <v>R02.02.27</v>
      </c>
    </row>
    <row r="2519" spans="1:5" x14ac:dyDescent="0.45">
      <c r="A2519" s="2" t="s">
        <v>1949</v>
      </c>
      <c r="B2519" s="2" t="s">
        <v>11745</v>
      </c>
      <c r="C2519" s="2" t="s">
        <v>23389</v>
      </c>
      <c r="D2519" s="2" t="str">
        <f>"乳類販売業"</f>
        <v>乳類販売業</v>
      </c>
      <c r="E2519" s="2" t="str">
        <f>"R02.02.28"</f>
        <v>R02.02.28</v>
      </c>
    </row>
    <row r="2520" spans="1:5" x14ac:dyDescent="0.45">
      <c r="A2520" s="2" t="s">
        <v>2744</v>
      </c>
      <c r="B2520" s="2" t="s">
        <v>12690</v>
      </c>
      <c r="C2520" s="2" t="s">
        <v>24324</v>
      </c>
      <c r="D2520" s="2" t="str">
        <f>"飲食店営業"</f>
        <v>飲食店営業</v>
      </c>
      <c r="E2520" s="2" t="str">
        <f>"R02.02.28"</f>
        <v>R02.02.28</v>
      </c>
    </row>
    <row r="2521" spans="1:5" x14ac:dyDescent="0.45">
      <c r="A2521" s="2" t="s">
        <v>2747</v>
      </c>
      <c r="B2521" s="2" t="s">
        <v>12694</v>
      </c>
      <c r="C2521" s="2" t="s">
        <v>24327</v>
      </c>
      <c r="D2521" s="2" t="str">
        <f>"飲食店営業"</f>
        <v>飲食店営業</v>
      </c>
      <c r="E2521" s="2" t="str">
        <f>"R02.02.28"</f>
        <v>R02.02.28</v>
      </c>
    </row>
    <row r="2522" spans="1:5" x14ac:dyDescent="0.45">
      <c r="A2522" s="2" t="s">
        <v>2749</v>
      </c>
      <c r="B2522" s="2" t="s">
        <v>12698</v>
      </c>
      <c r="C2522" s="2" t="s">
        <v>24329</v>
      </c>
      <c r="D2522" s="2" t="str">
        <f>"飲食店営業"</f>
        <v>飲食店営業</v>
      </c>
      <c r="E2522" s="2" t="str">
        <f>"R02.03.06"</f>
        <v>R02.03.06</v>
      </c>
    </row>
    <row r="2523" spans="1:5" x14ac:dyDescent="0.45">
      <c r="A2523" s="2" t="s">
        <v>2760</v>
      </c>
      <c r="B2523" s="2" t="s">
        <v>12709</v>
      </c>
      <c r="C2523" s="2" t="s">
        <v>24340</v>
      </c>
      <c r="D2523" s="2" t="str">
        <f>"飲食店営業"</f>
        <v>飲食店営業</v>
      </c>
      <c r="E2523" s="2" t="str">
        <f>"R02.03.25"</f>
        <v>R02.03.25</v>
      </c>
    </row>
    <row r="2524" spans="1:5" x14ac:dyDescent="0.45">
      <c r="A2524" s="2" t="s">
        <v>2767</v>
      </c>
      <c r="B2524" s="2" t="s">
        <v>12724</v>
      </c>
      <c r="C2524" s="2" t="s">
        <v>24353</v>
      </c>
      <c r="D2524" s="2" t="str">
        <f>"飲食店営業"</f>
        <v>飲食店営業</v>
      </c>
      <c r="E2524" s="2" t="str">
        <f>"R02.04.22"</f>
        <v>R02.04.22</v>
      </c>
    </row>
    <row r="2525" spans="1:5" x14ac:dyDescent="0.45">
      <c r="A2525" s="2" t="s">
        <v>2767</v>
      </c>
      <c r="B2525" s="2" t="s">
        <v>12724</v>
      </c>
      <c r="C2525" s="2" t="s">
        <v>24353</v>
      </c>
      <c r="D2525" s="2" t="str">
        <f>"食肉販売業"</f>
        <v>食肉販売業</v>
      </c>
      <c r="E2525" s="2" t="str">
        <f>"R02.04.22"</f>
        <v>R02.04.22</v>
      </c>
    </row>
    <row r="2526" spans="1:5" x14ac:dyDescent="0.45">
      <c r="A2526" s="2" t="s">
        <v>2767</v>
      </c>
      <c r="B2526" s="2" t="s">
        <v>12724</v>
      </c>
      <c r="C2526" s="2" t="s">
        <v>24353</v>
      </c>
      <c r="D2526" s="2" t="str">
        <f>"乳類販売業"</f>
        <v>乳類販売業</v>
      </c>
      <c r="E2526" s="2" t="str">
        <f>"R02.04.22"</f>
        <v>R02.04.22</v>
      </c>
    </row>
    <row r="2527" spans="1:5" x14ac:dyDescent="0.45">
      <c r="A2527" s="2" t="s">
        <v>2767</v>
      </c>
      <c r="B2527" s="2" t="s">
        <v>12724</v>
      </c>
      <c r="C2527" s="2" t="s">
        <v>24353</v>
      </c>
      <c r="D2527" s="2" t="str">
        <f>"魚介類販売業"</f>
        <v>魚介類販売業</v>
      </c>
      <c r="E2527" s="2" t="str">
        <f>"R02.04.22"</f>
        <v>R02.04.22</v>
      </c>
    </row>
    <row r="2528" spans="1:5" x14ac:dyDescent="0.45">
      <c r="A2528" s="2" t="s">
        <v>2767</v>
      </c>
      <c r="B2528" s="2" t="s">
        <v>12724</v>
      </c>
      <c r="C2528" s="2" t="s">
        <v>24353</v>
      </c>
      <c r="D2528" s="2" t="str">
        <f>"食品販売業"</f>
        <v>食品販売業</v>
      </c>
      <c r="E2528" s="2" t="str">
        <f>"R02.04.22"</f>
        <v>R02.04.22</v>
      </c>
    </row>
    <row r="2529" spans="1:5" x14ac:dyDescent="0.45">
      <c r="A2529" s="2" t="s">
        <v>2769</v>
      </c>
      <c r="B2529" s="2" t="s">
        <v>12727</v>
      </c>
      <c r="C2529" s="2" t="s">
        <v>24356</v>
      </c>
      <c r="D2529" s="2" t="str">
        <f>"飲食店営業"</f>
        <v>飲食店営業</v>
      </c>
      <c r="E2529" s="2" t="str">
        <f>"R02.04.23"</f>
        <v>R02.04.23</v>
      </c>
    </row>
    <row r="2530" spans="1:5" x14ac:dyDescent="0.45">
      <c r="A2530" s="2" t="s">
        <v>2770</v>
      </c>
      <c r="B2530" s="2" t="s">
        <v>12728</v>
      </c>
      <c r="C2530" s="2" t="s">
        <v>24357</v>
      </c>
      <c r="D2530" s="2" t="str">
        <f>"飲食店営業"</f>
        <v>飲食店営業</v>
      </c>
      <c r="E2530" s="2" t="str">
        <f>"R02.04.23"</f>
        <v>R02.04.23</v>
      </c>
    </row>
    <row r="2531" spans="1:5" x14ac:dyDescent="0.45">
      <c r="A2531" s="2" t="s">
        <v>2771</v>
      </c>
      <c r="B2531" s="2" t="s">
        <v>12729</v>
      </c>
      <c r="C2531" s="2" t="s">
        <v>24358</v>
      </c>
      <c r="D2531" s="2" t="str">
        <f>"菓子製造業"</f>
        <v>菓子製造業</v>
      </c>
      <c r="E2531" s="2" t="str">
        <f>"R02.04.23"</f>
        <v>R02.04.23</v>
      </c>
    </row>
    <row r="2532" spans="1:5" x14ac:dyDescent="0.45">
      <c r="A2532" s="2" t="s">
        <v>2775</v>
      </c>
      <c r="B2532" s="2" t="s">
        <v>12733</v>
      </c>
      <c r="C2532" s="2" t="s">
        <v>24362</v>
      </c>
      <c r="D2532" s="2" t="str">
        <f>"飲食店営業"</f>
        <v>飲食店営業</v>
      </c>
      <c r="E2532" s="2" t="str">
        <f>"R02.04.27"</f>
        <v>R02.04.27</v>
      </c>
    </row>
    <row r="2533" spans="1:5" x14ac:dyDescent="0.45">
      <c r="A2533" s="2" t="s">
        <v>2778</v>
      </c>
      <c r="B2533" s="2" t="s">
        <v>12736</v>
      </c>
      <c r="C2533" s="2" t="s">
        <v>24365</v>
      </c>
      <c r="D2533" s="2" t="str">
        <f>"飲食店営業"</f>
        <v>飲食店営業</v>
      </c>
      <c r="E2533" s="2" t="str">
        <f>"R02.04.30"</f>
        <v>R02.04.30</v>
      </c>
    </row>
    <row r="2534" spans="1:5" x14ac:dyDescent="0.45">
      <c r="A2534" s="2" t="s">
        <v>2779</v>
      </c>
      <c r="B2534" s="2" t="s">
        <v>12737</v>
      </c>
      <c r="C2534" s="2" t="s">
        <v>24366</v>
      </c>
      <c r="D2534" s="2" t="str">
        <f>"そうざい製造業"</f>
        <v>そうざい製造業</v>
      </c>
      <c r="E2534" s="2" t="str">
        <f>"R02.05.01"</f>
        <v>R02.05.01</v>
      </c>
    </row>
    <row r="2535" spans="1:5" x14ac:dyDescent="0.45">
      <c r="A2535" s="2" t="s">
        <v>2770</v>
      </c>
      <c r="B2535" s="2" t="s">
        <v>12740</v>
      </c>
      <c r="C2535" s="2" t="s">
        <v>24357</v>
      </c>
      <c r="D2535" s="2" t="str">
        <f>"菓子製造業"</f>
        <v>菓子製造業</v>
      </c>
      <c r="E2535" s="2" t="str">
        <f>"R02.05.01"</f>
        <v>R02.05.01</v>
      </c>
    </row>
    <row r="2536" spans="1:5" x14ac:dyDescent="0.45">
      <c r="A2536" s="2" t="s">
        <v>2770</v>
      </c>
      <c r="B2536" s="2" t="s">
        <v>12740</v>
      </c>
      <c r="C2536" s="2" t="s">
        <v>24357</v>
      </c>
      <c r="D2536" s="2" t="str">
        <f>"そうざい製造業"</f>
        <v>そうざい製造業</v>
      </c>
      <c r="E2536" s="2" t="str">
        <f>"R02.05.01"</f>
        <v>R02.05.01</v>
      </c>
    </row>
    <row r="2537" spans="1:5" x14ac:dyDescent="0.45">
      <c r="A2537" s="2" t="s">
        <v>2782</v>
      </c>
      <c r="B2537" s="2" t="s">
        <v>12742</v>
      </c>
      <c r="C2537" s="2" t="s">
        <v>24368</v>
      </c>
      <c r="D2537" s="2" t="str">
        <f>"飲食店営業"</f>
        <v>飲食店営業</v>
      </c>
      <c r="E2537" s="2" t="str">
        <f>"H30.03.22"</f>
        <v>H30.03.22</v>
      </c>
    </row>
    <row r="2538" spans="1:5" x14ac:dyDescent="0.45">
      <c r="A2538" s="2" t="s">
        <v>2328</v>
      </c>
      <c r="B2538" s="2" t="s">
        <v>12743</v>
      </c>
      <c r="C2538" s="2" t="s">
        <v>23814</v>
      </c>
      <c r="D2538" s="2" t="str">
        <f>"そうざい製造業"</f>
        <v>そうざい製造業</v>
      </c>
      <c r="E2538" s="2" t="str">
        <f>"R02.05.11"</f>
        <v>R02.05.11</v>
      </c>
    </row>
    <row r="2539" spans="1:5" x14ac:dyDescent="0.45">
      <c r="A2539" s="2" t="s">
        <v>2784</v>
      </c>
      <c r="B2539" s="2" t="s">
        <v>12745</v>
      </c>
      <c r="C2539" s="2" t="s">
        <v>24371</v>
      </c>
      <c r="D2539" s="2" t="str">
        <f>"菓子製造業"</f>
        <v>菓子製造業</v>
      </c>
      <c r="E2539" s="2" t="str">
        <f t="shared" ref="E2539:E2565" si="119">"R02.05.14"</f>
        <v>R02.05.14</v>
      </c>
    </row>
    <row r="2540" spans="1:5" x14ac:dyDescent="0.45">
      <c r="A2540" s="2" t="s">
        <v>2785</v>
      </c>
      <c r="B2540" s="2" t="s">
        <v>12746</v>
      </c>
      <c r="C2540" s="2" t="s">
        <v>24372</v>
      </c>
      <c r="D2540" s="2" t="str">
        <f>"乳類販売業"</f>
        <v>乳類販売業</v>
      </c>
      <c r="E2540" s="2" t="str">
        <f t="shared" si="119"/>
        <v>R02.05.14</v>
      </c>
    </row>
    <row r="2541" spans="1:5" x14ac:dyDescent="0.45">
      <c r="A2541" s="2" t="s">
        <v>2042</v>
      </c>
      <c r="B2541" s="2" t="s">
        <v>12747</v>
      </c>
      <c r="C2541" s="2" t="s">
        <v>24373</v>
      </c>
      <c r="D2541" s="2" t="str">
        <f>"飲食店営業"</f>
        <v>飲食店営業</v>
      </c>
      <c r="E2541" s="2" t="str">
        <f t="shared" si="119"/>
        <v>R02.05.14</v>
      </c>
    </row>
    <row r="2542" spans="1:5" x14ac:dyDescent="0.45">
      <c r="A2542" s="2" t="s">
        <v>2786</v>
      </c>
      <c r="B2542" s="2" t="s">
        <v>12748</v>
      </c>
      <c r="C2542" s="2" t="s">
        <v>24374</v>
      </c>
      <c r="D2542" s="2" t="str">
        <f>"飲食店営業"</f>
        <v>飲食店営業</v>
      </c>
      <c r="E2542" s="2" t="str">
        <f t="shared" si="119"/>
        <v>R02.05.14</v>
      </c>
    </row>
    <row r="2543" spans="1:5" x14ac:dyDescent="0.45">
      <c r="A2543" s="2" t="s">
        <v>2787</v>
      </c>
      <c r="B2543" s="2" t="s">
        <v>2787</v>
      </c>
      <c r="C2543" s="2" t="s">
        <v>24376</v>
      </c>
      <c r="D2543" s="2" t="str">
        <f>"菓子製造業"</f>
        <v>菓子製造業</v>
      </c>
      <c r="E2543" s="2" t="str">
        <f t="shared" si="119"/>
        <v>R02.05.14</v>
      </c>
    </row>
    <row r="2544" spans="1:5" x14ac:dyDescent="0.45">
      <c r="A2544" s="2" t="s">
        <v>2535</v>
      </c>
      <c r="B2544" s="2" t="s">
        <v>12429</v>
      </c>
      <c r="C2544" s="2" t="s">
        <v>24068</v>
      </c>
      <c r="D2544" s="2" t="str">
        <f>"乳類販売業"</f>
        <v>乳類販売業</v>
      </c>
      <c r="E2544" s="2" t="str">
        <f t="shared" si="119"/>
        <v>R02.05.14</v>
      </c>
    </row>
    <row r="2545" spans="1:5" x14ac:dyDescent="0.45">
      <c r="A2545" s="2" t="s">
        <v>2535</v>
      </c>
      <c r="B2545" s="2" t="s">
        <v>12429</v>
      </c>
      <c r="C2545" s="2" t="s">
        <v>24068</v>
      </c>
      <c r="D2545" s="2" t="str">
        <f>"食肉販売業"</f>
        <v>食肉販売業</v>
      </c>
      <c r="E2545" s="2" t="str">
        <f t="shared" si="119"/>
        <v>R02.05.14</v>
      </c>
    </row>
    <row r="2546" spans="1:5" x14ac:dyDescent="0.45">
      <c r="A2546" s="2" t="s">
        <v>2535</v>
      </c>
      <c r="B2546" s="2" t="s">
        <v>12429</v>
      </c>
      <c r="C2546" s="2" t="s">
        <v>24068</v>
      </c>
      <c r="D2546" s="2" t="str">
        <f>"食品販売業"</f>
        <v>食品販売業</v>
      </c>
      <c r="E2546" s="2" t="str">
        <f t="shared" si="119"/>
        <v>R02.05.14</v>
      </c>
    </row>
    <row r="2547" spans="1:5" x14ac:dyDescent="0.45">
      <c r="A2547" s="2" t="s">
        <v>2785</v>
      </c>
      <c r="B2547" s="2" t="s">
        <v>12746</v>
      </c>
      <c r="C2547" s="2" t="s">
        <v>24372</v>
      </c>
      <c r="D2547" s="2" t="str">
        <f>"食品販売業"</f>
        <v>食品販売業</v>
      </c>
      <c r="E2547" s="2" t="str">
        <f t="shared" si="119"/>
        <v>R02.05.14</v>
      </c>
    </row>
    <row r="2548" spans="1:5" x14ac:dyDescent="0.45">
      <c r="A2548" s="2" t="s">
        <v>2789</v>
      </c>
      <c r="B2548" s="2" t="s">
        <v>12751</v>
      </c>
      <c r="C2548" s="2" t="s">
        <v>24378</v>
      </c>
      <c r="D2548" s="2" t="str">
        <f>"食品販売業"</f>
        <v>食品販売業</v>
      </c>
      <c r="E2548" s="2" t="str">
        <f t="shared" si="119"/>
        <v>R02.05.14</v>
      </c>
    </row>
    <row r="2549" spans="1:5" x14ac:dyDescent="0.45">
      <c r="A2549" s="2" t="s">
        <v>2790</v>
      </c>
      <c r="B2549" s="2" t="s">
        <v>12752</v>
      </c>
      <c r="C2549" s="2" t="s">
        <v>24379</v>
      </c>
      <c r="D2549" s="2" t="str">
        <f>"食品販売業"</f>
        <v>食品販売業</v>
      </c>
      <c r="E2549" s="2" t="str">
        <f t="shared" si="119"/>
        <v>R02.05.14</v>
      </c>
    </row>
    <row r="2550" spans="1:5" x14ac:dyDescent="0.45">
      <c r="A2550" s="2" t="s">
        <v>2789</v>
      </c>
      <c r="B2550" s="2" t="s">
        <v>12751</v>
      </c>
      <c r="C2550" s="2" t="s">
        <v>24378</v>
      </c>
      <c r="D2550" s="2" t="str">
        <f>"魚介類販売業"</f>
        <v>魚介類販売業</v>
      </c>
      <c r="E2550" s="2" t="str">
        <f t="shared" si="119"/>
        <v>R02.05.14</v>
      </c>
    </row>
    <row r="2551" spans="1:5" x14ac:dyDescent="0.45">
      <c r="A2551" s="2" t="s">
        <v>2525</v>
      </c>
      <c r="B2551" s="2" t="s">
        <v>12418</v>
      </c>
      <c r="C2551" s="2" t="s">
        <v>24056</v>
      </c>
      <c r="D2551" s="2" t="str">
        <f>"食品販売業"</f>
        <v>食品販売業</v>
      </c>
      <c r="E2551" s="2" t="str">
        <f t="shared" si="119"/>
        <v>R02.05.14</v>
      </c>
    </row>
    <row r="2552" spans="1:5" x14ac:dyDescent="0.45">
      <c r="A2552" s="2" t="s">
        <v>2590</v>
      </c>
      <c r="B2552" s="2" t="s">
        <v>2590</v>
      </c>
      <c r="C2552" s="2" t="s">
        <v>24130</v>
      </c>
      <c r="D2552" s="2" t="str">
        <f>"そうざい製造業"</f>
        <v>そうざい製造業</v>
      </c>
      <c r="E2552" s="2" t="str">
        <f t="shared" si="119"/>
        <v>R02.05.14</v>
      </c>
    </row>
    <row r="2553" spans="1:5" x14ac:dyDescent="0.45">
      <c r="A2553" s="2" t="s">
        <v>1992</v>
      </c>
      <c r="B2553" s="2" t="s">
        <v>11788</v>
      </c>
      <c r="C2553" s="2" t="s">
        <v>24380</v>
      </c>
      <c r="D2553" s="2" t="str">
        <f>"食品販売業"</f>
        <v>食品販売業</v>
      </c>
      <c r="E2553" s="2" t="str">
        <f t="shared" si="119"/>
        <v>R02.05.14</v>
      </c>
    </row>
    <row r="2554" spans="1:5" x14ac:dyDescent="0.45">
      <c r="A2554" s="2" t="s">
        <v>2792</v>
      </c>
      <c r="B2554" s="2" t="s">
        <v>12754</v>
      </c>
      <c r="C2554" s="2" t="s">
        <v>24381</v>
      </c>
      <c r="D2554" s="2" t="str">
        <f>"食肉販売業"</f>
        <v>食肉販売業</v>
      </c>
      <c r="E2554" s="2" t="str">
        <f t="shared" si="119"/>
        <v>R02.05.14</v>
      </c>
    </row>
    <row r="2555" spans="1:5" x14ac:dyDescent="0.45">
      <c r="A2555" s="2" t="s">
        <v>2747</v>
      </c>
      <c r="B2555" s="2" t="s">
        <v>12755</v>
      </c>
      <c r="C2555" s="2" t="s">
        <v>24327</v>
      </c>
      <c r="D2555" s="2" t="str">
        <f>"食品販売業"</f>
        <v>食品販売業</v>
      </c>
      <c r="E2555" s="2" t="str">
        <f t="shared" si="119"/>
        <v>R02.05.14</v>
      </c>
    </row>
    <row r="2556" spans="1:5" x14ac:dyDescent="0.45">
      <c r="A2556" s="2" t="s">
        <v>2793</v>
      </c>
      <c r="B2556" s="2" t="s">
        <v>12756</v>
      </c>
      <c r="C2556" s="2" t="s">
        <v>24382</v>
      </c>
      <c r="D2556" s="2" t="str">
        <f>"食品販売業"</f>
        <v>食品販売業</v>
      </c>
      <c r="E2556" s="2" t="str">
        <f t="shared" si="119"/>
        <v>R02.05.14</v>
      </c>
    </row>
    <row r="2557" spans="1:5" x14ac:dyDescent="0.45">
      <c r="A2557" s="2" t="s">
        <v>2794</v>
      </c>
      <c r="B2557" s="2" t="s">
        <v>12757</v>
      </c>
      <c r="C2557" s="2" t="s">
        <v>24383</v>
      </c>
      <c r="D2557" s="2" t="str">
        <f>"食品販売業"</f>
        <v>食品販売業</v>
      </c>
      <c r="E2557" s="2" t="str">
        <f t="shared" si="119"/>
        <v>R02.05.14</v>
      </c>
    </row>
    <row r="2558" spans="1:5" x14ac:dyDescent="0.45">
      <c r="A2558" s="2" t="s">
        <v>2797</v>
      </c>
      <c r="B2558" s="2" t="s">
        <v>12760</v>
      </c>
      <c r="C2558" s="2" t="s">
        <v>24386</v>
      </c>
      <c r="D2558" s="2" t="str">
        <f>"食品製造業"</f>
        <v>食品製造業</v>
      </c>
      <c r="E2558" s="2" t="str">
        <f t="shared" si="119"/>
        <v>R02.05.14</v>
      </c>
    </row>
    <row r="2559" spans="1:5" x14ac:dyDescent="0.45">
      <c r="A2559" s="2" t="s">
        <v>2343</v>
      </c>
      <c r="B2559" s="2" t="s">
        <v>12761</v>
      </c>
      <c r="C2559" s="2" t="s">
        <v>23832</v>
      </c>
      <c r="D2559" s="2" t="str">
        <f>"食品製造業"</f>
        <v>食品製造業</v>
      </c>
      <c r="E2559" s="2" t="str">
        <f t="shared" si="119"/>
        <v>R02.05.14</v>
      </c>
    </row>
    <row r="2560" spans="1:5" x14ac:dyDescent="0.45">
      <c r="A2560" s="2" t="s">
        <v>2335</v>
      </c>
      <c r="B2560" s="2" t="s">
        <v>12762</v>
      </c>
      <c r="C2560" s="2" t="s">
        <v>23653</v>
      </c>
      <c r="D2560" s="2" t="str">
        <f>"食品販売業"</f>
        <v>食品販売業</v>
      </c>
      <c r="E2560" s="2" t="str">
        <f t="shared" si="119"/>
        <v>R02.05.14</v>
      </c>
    </row>
    <row r="2561" spans="1:5" x14ac:dyDescent="0.45">
      <c r="A2561" s="2" t="s">
        <v>2798</v>
      </c>
      <c r="B2561" s="2" t="s">
        <v>12763</v>
      </c>
      <c r="C2561" s="2" t="s">
        <v>24387</v>
      </c>
      <c r="D2561" s="2" t="str">
        <f>"食品製造業"</f>
        <v>食品製造業</v>
      </c>
      <c r="E2561" s="2" t="str">
        <f t="shared" si="119"/>
        <v>R02.05.14</v>
      </c>
    </row>
    <row r="2562" spans="1:5" x14ac:dyDescent="0.45">
      <c r="A2562" s="2" t="s">
        <v>2512</v>
      </c>
      <c r="B2562" s="2" t="s">
        <v>12399</v>
      </c>
      <c r="C2562" s="2" t="s">
        <v>24038</v>
      </c>
      <c r="D2562" s="2" t="str">
        <f>"食肉販売業"</f>
        <v>食肉販売業</v>
      </c>
      <c r="E2562" s="2" t="str">
        <f t="shared" si="119"/>
        <v>R02.05.14</v>
      </c>
    </row>
    <row r="2563" spans="1:5" x14ac:dyDescent="0.45">
      <c r="A2563" s="2" t="s">
        <v>2512</v>
      </c>
      <c r="B2563" s="2" t="s">
        <v>12399</v>
      </c>
      <c r="C2563" s="2" t="s">
        <v>24038</v>
      </c>
      <c r="D2563" s="2" t="str">
        <f>"乳類販売業"</f>
        <v>乳類販売業</v>
      </c>
      <c r="E2563" s="2" t="str">
        <f t="shared" si="119"/>
        <v>R02.05.14</v>
      </c>
    </row>
    <row r="2564" spans="1:5" x14ac:dyDescent="0.45">
      <c r="A2564" s="2" t="s">
        <v>2512</v>
      </c>
      <c r="B2564" s="2" t="s">
        <v>12399</v>
      </c>
      <c r="C2564" s="2" t="s">
        <v>24038</v>
      </c>
      <c r="D2564" s="2" t="str">
        <f>"魚介類販売業"</f>
        <v>魚介類販売業</v>
      </c>
      <c r="E2564" s="2" t="str">
        <f t="shared" si="119"/>
        <v>R02.05.14</v>
      </c>
    </row>
    <row r="2565" spans="1:5" x14ac:dyDescent="0.45">
      <c r="A2565" s="2" t="s">
        <v>2039</v>
      </c>
      <c r="B2565" s="2" t="s">
        <v>12766</v>
      </c>
      <c r="C2565" s="2" t="s">
        <v>23495</v>
      </c>
      <c r="D2565" s="2" t="str">
        <f>"乳類販売業"</f>
        <v>乳類販売業</v>
      </c>
      <c r="E2565" s="2" t="str">
        <f t="shared" si="119"/>
        <v>R02.05.14</v>
      </c>
    </row>
    <row r="2566" spans="1:5" x14ac:dyDescent="0.45">
      <c r="A2566" s="2" t="s">
        <v>1984</v>
      </c>
      <c r="B2566" s="2" t="s">
        <v>11781</v>
      </c>
      <c r="C2566" s="2" t="s">
        <v>23429</v>
      </c>
      <c r="D2566" s="2" t="str">
        <f>"食品販売業"</f>
        <v>食品販売業</v>
      </c>
      <c r="E2566" s="2" t="str">
        <f>"R02.05.15"</f>
        <v>R02.05.15</v>
      </c>
    </row>
    <row r="2567" spans="1:5" x14ac:dyDescent="0.45">
      <c r="A2567" s="2" t="s">
        <v>2802</v>
      </c>
      <c r="B2567" s="2" t="s">
        <v>12769</v>
      </c>
      <c r="C2567" s="2" t="s">
        <v>23961</v>
      </c>
      <c r="D2567" s="2" t="str">
        <f>"乳類販売業"</f>
        <v>乳類販売業</v>
      </c>
      <c r="E2567" s="2" t="str">
        <f>"R02.05.15"</f>
        <v>R02.05.15</v>
      </c>
    </row>
    <row r="2568" spans="1:5" x14ac:dyDescent="0.45">
      <c r="A2568" s="2" t="s">
        <v>2802</v>
      </c>
      <c r="B2568" s="2" t="s">
        <v>12769</v>
      </c>
      <c r="C2568" s="2" t="s">
        <v>23961</v>
      </c>
      <c r="D2568" s="2" t="str">
        <f>"食品販売業"</f>
        <v>食品販売業</v>
      </c>
      <c r="E2568" s="2" t="str">
        <f>"R02.05.15"</f>
        <v>R02.05.15</v>
      </c>
    </row>
    <row r="2569" spans="1:5" x14ac:dyDescent="0.45">
      <c r="A2569" s="2" t="s">
        <v>1991</v>
      </c>
      <c r="B2569" s="2" t="s">
        <v>11787</v>
      </c>
      <c r="C2569" s="2" t="s">
        <v>24390</v>
      </c>
      <c r="D2569" s="2" t="str">
        <f>"食品販売業"</f>
        <v>食品販売業</v>
      </c>
      <c r="E2569" s="2" t="str">
        <f t="shared" ref="E2569:E2580" si="120">"R02.05.18"</f>
        <v>R02.05.18</v>
      </c>
    </row>
    <row r="2570" spans="1:5" x14ac:dyDescent="0.45">
      <c r="A2570" s="2" t="s">
        <v>421</v>
      </c>
      <c r="B2570" s="2" t="s">
        <v>12770</v>
      </c>
      <c r="C2570" s="2" t="s">
        <v>24391</v>
      </c>
      <c r="D2570" s="2" t="str">
        <f>"乳類販売業"</f>
        <v>乳類販売業</v>
      </c>
      <c r="E2570" s="2" t="str">
        <f t="shared" si="120"/>
        <v>R02.05.18</v>
      </c>
    </row>
    <row r="2571" spans="1:5" x14ac:dyDescent="0.45">
      <c r="A2571" s="2" t="s">
        <v>421</v>
      </c>
      <c r="B2571" s="2" t="s">
        <v>12771</v>
      </c>
      <c r="C2571" s="2" t="s">
        <v>24391</v>
      </c>
      <c r="D2571" s="2" t="str">
        <f>"乳類販売業"</f>
        <v>乳類販売業</v>
      </c>
      <c r="E2571" s="2" t="str">
        <f t="shared" si="120"/>
        <v>R02.05.18</v>
      </c>
    </row>
    <row r="2572" spans="1:5" x14ac:dyDescent="0.45">
      <c r="A2572" s="2" t="s">
        <v>421</v>
      </c>
      <c r="B2572" s="2" t="s">
        <v>12772</v>
      </c>
      <c r="C2572" s="2" t="s">
        <v>24392</v>
      </c>
      <c r="D2572" s="2" t="str">
        <f>"乳類販売業"</f>
        <v>乳類販売業</v>
      </c>
      <c r="E2572" s="2" t="str">
        <f t="shared" si="120"/>
        <v>R02.05.18</v>
      </c>
    </row>
    <row r="2573" spans="1:5" x14ac:dyDescent="0.45">
      <c r="A2573" s="2" t="s">
        <v>421</v>
      </c>
      <c r="B2573" s="2" t="s">
        <v>12210</v>
      </c>
      <c r="C2573" s="2" t="s">
        <v>23827</v>
      </c>
      <c r="D2573" s="2" t="str">
        <f>"乳類販売業"</f>
        <v>乳類販売業</v>
      </c>
      <c r="E2573" s="2" t="str">
        <f t="shared" si="120"/>
        <v>R02.05.18</v>
      </c>
    </row>
    <row r="2574" spans="1:5" x14ac:dyDescent="0.45">
      <c r="A2574" s="2" t="s">
        <v>2125</v>
      </c>
      <c r="B2574" s="2" t="s">
        <v>12522</v>
      </c>
      <c r="C2574" s="2" t="s">
        <v>23590</v>
      </c>
      <c r="D2574" s="2" t="str">
        <f>"食品販売業"</f>
        <v>食品販売業</v>
      </c>
      <c r="E2574" s="2" t="str">
        <f t="shared" si="120"/>
        <v>R02.05.18</v>
      </c>
    </row>
    <row r="2575" spans="1:5" x14ac:dyDescent="0.45">
      <c r="A2575" s="2" t="s">
        <v>2803</v>
      </c>
      <c r="B2575" s="2" t="s">
        <v>12773</v>
      </c>
      <c r="C2575" s="2" t="s">
        <v>24393</v>
      </c>
      <c r="D2575" s="2" t="str">
        <f>"乳類販売業"</f>
        <v>乳類販売業</v>
      </c>
      <c r="E2575" s="2" t="str">
        <f t="shared" si="120"/>
        <v>R02.05.18</v>
      </c>
    </row>
    <row r="2576" spans="1:5" x14ac:dyDescent="0.45">
      <c r="A2576" s="2" t="s">
        <v>2158</v>
      </c>
      <c r="B2576" s="2" t="s">
        <v>11975</v>
      </c>
      <c r="C2576" s="2" t="s">
        <v>23626</v>
      </c>
      <c r="D2576" s="2" t="str">
        <f>"食品製造業"</f>
        <v>食品製造業</v>
      </c>
      <c r="E2576" s="2" t="str">
        <f t="shared" si="120"/>
        <v>R02.05.18</v>
      </c>
    </row>
    <row r="2577" spans="1:5" x14ac:dyDescent="0.45">
      <c r="A2577" s="2" t="s">
        <v>2720</v>
      </c>
      <c r="B2577" s="2" t="s">
        <v>12774</v>
      </c>
      <c r="C2577" s="2" t="s">
        <v>24394</v>
      </c>
      <c r="D2577" s="2" t="str">
        <f>"食品製造業"</f>
        <v>食品製造業</v>
      </c>
      <c r="E2577" s="2" t="str">
        <f t="shared" si="120"/>
        <v>R02.05.18</v>
      </c>
    </row>
    <row r="2578" spans="1:5" x14ac:dyDescent="0.45">
      <c r="A2578" s="2" t="s">
        <v>2804</v>
      </c>
      <c r="B2578" s="2" t="s">
        <v>12775</v>
      </c>
      <c r="C2578" s="2" t="s">
        <v>24395</v>
      </c>
      <c r="D2578" s="2" t="str">
        <f>"食品販売業"</f>
        <v>食品販売業</v>
      </c>
      <c r="E2578" s="2" t="str">
        <f t="shared" si="120"/>
        <v>R02.05.18</v>
      </c>
    </row>
    <row r="2579" spans="1:5" x14ac:dyDescent="0.45">
      <c r="A2579" s="2" t="s">
        <v>2805</v>
      </c>
      <c r="B2579" s="2" t="s">
        <v>12776</v>
      </c>
      <c r="C2579" s="2" t="s">
        <v>24396</v>
      </c>
      <c r="D2579" s="2" t="str">
        <f>"食品販売業"</f>
        <v>食品販売業</v>
      </c>
      <c r="E2579" s="2" t="str">
        <f t="shared" si="120"/>
        <v>R02.05.18</v>
      </c>
    </row>
    <row r="2580" spans="1:5" x14ac:dyDescent="0.45">
      <c r="A2580" s="2" t="s">
        <v>2806</v>
      </c>
      <c r="B2580" s="2" t="s">
        <v>12777</v>
      </c>
      <c r="C2580" s="2" t="s">
        <v>24397</v>
      </c>
      <c r="D2580" s="2" t="str">
        <f>"食品販売業"</f>
        <v>食品販売業</v>
      </c>
      <c r="E2580" s="2" t="str">
        <f t="shared" si="120"/>
        <v>R02.05.18</v>
      </c>
    </row>
    <row r="2581" spans="1:5" x14ac:dyDescent="0.45">
      <c r="A2581" s="2" t="s">
        <v>421</v>
      </c>
      <c r="B2581" s="2" t="s">
        <v>12779</v>
      </c>
      <c r="C2581" s="2" t="s">
        <v>24400</v>
      </c>
      <c r="D2581" s="2" t="str">
        <f>"乳類販売業"</f>
        <v>乳類販売業</v>
      </c>
      <c r="E2581" s="2" t="str">
        <f>"R02.05.19"</f>
        <v>R02.05.19</v>
      </c>
    </row>
    <row r="2582" spans="1:5" x14ac:dyDescent="0.45">
      <c r="A2582" s="2" t="s">
        <v>2637</v>
      </c>
      <c r="B2582" s="2" t="s">
        <v>12782</v>
      </c>
      <c r="C2582" s="2" t="s">
        <v>23996</v>
      </c>
      <c r="D2582" s="2" t="str">
        <f>"菓子製造業"</f>
        <v>菓子製造業</v>
      </c>
      <c r="E2582" s="2" t="str">
        <f>"R01.11.27"</f>
        <v>R01.11.27</v>
      </c>
    </row>
    <row r="2583" spans="1:5" x14ac:dyDescent="0.45">
      <c r="A2583" s="2" t="s">
        <v>2637</v>
      </c>
      <c r="B2583" s="2" t="s">
        <v>12782</v>
      </c>
      <c r="C2583" s="2" t="s">
        <v>23996</v>
      </c>
      <c r="D2583" s="2" t="str">
        <f>"みそ製造業"</f>
        <v>みそ製造業</v>
      </c>
      <c r="E2583" s="2" t="str">
        <f>"R01.11.27"</f>
        <v>R01.11.27</v>
      </c>
    </row>
    <row r="2584" spans="1:5" x14ac:dyDescent="0.45">
      <c r="A2584" s="2" t="s">
        <v>2637</v>
      </c>
      <c r="B2584" s="2" t="s">
        <v>2637</v>
      </c>
      <c r="C2584" s="2" t="s">
        <v>23996</v>
      </c>
      <c r="D2584" s="2" t="str">
        <f>"食肉製品製造業"</f>
        <v>食肉製品製造業</v>
      </c>
      <c r="E2584" s="2" t="str">
        <f>"H30.02.23"</f>
        <v>H30.02.23</v>
      </c>
    </row>
    <row r="2585" spans="1:5" x14ac:dyDescent="0.45">
      <c r="A2585" s="2" t="s">
        <v>2809</v>
      </c>
      <c r="B2585" s="2" t="s">
        <v>12784</v>
      </c>
      <c r="C2585" s="2" t="s">
        <v>23495</v>
      </c>
      <c r="D2585" s="2" t="str">
        <f>"飲食店営業"</f>
        <v>飲食店営業</v>
      </c>
      <c r="E2585" s="2" t="str">
        <f>"R02.05.20"</f>
        <v>R02.05.20</v>
      </c>
    </row>
    <row r="2586" spans="1:5" x14ac:dyDescent="0.45">
      <c r="A2586" s="2" t="s">
        <v>2810</v>
      </c>
      <c r="B2586" s="2" t="s">
        <v>12785</v>
      </c>
      <c r="C2586" s="2" t="s">
        <v>24403</v>
      </c>
      <c r="D2586" s="2" t="str">
        <f>"食品販売業"</f>
        <v>食品販売業</v>
      </c>
      <c r="E2586" s="2" t="str">
        <f>"R02.05.21"</f>
        <v>R02.05.21</v>
      </c>
    </row>
    <row r="2587" spans="1:5" x14ac:dyDescent="0.45">
      <c r="A2587" s="2" t="s">
        <v>2820</v>
      </c>
      <c r="B2587" s="2" t="s">
        <v>12797</v>
      </c>
      <c r="C2587" s="2" t="s">
        <v>24413</v>
      </c>
      <c r="D2587" s="2" t="str">
        <f t="shared" ref="D2587:D2593" si="121">"飲食店営業"</f>
        <v>飲食店営業</v>
      </c>
      <c r="E2587" s="2" t="str">
        <f t="shared" ref="E2587:E2605" si="122">"R02.05.29"</f>
        <v>R02.05.29</v>
      </c>
    </row>
    <row r="2588" spans="1:5" x14ac:dyDescent="0.45">
      <c r="A2588" s="2" t="s">
        <v>2823</v>
      </c>
      <c r="B2588" s="2" t="s">
        <v>12800</v>
      </c>
      <c r="C2588" s="2" t="s">
        <v>24415</v>
      </c>
      <c r="D2588" s="2" t="str">
        <f t="shared" si="121"/>
        <v>飲食店営業</v>
      </c>
      <c r="E2588" s="2" t="str">
        <f t="shared" si="122"/>
        <v>R02.05.29</v>
      </c>
    </row>
    <row r="2589" spans="1:5" x14ac:dyDescent="0.45">
      <c r="A2589" s="2" t="s">
        <v>2824</v>
      </c>
      <c r="B2589" s="2" t="s">
        <v>12801</v>
      </c>
      <c r="C2589" s="2" t="s">
        <v>24416</v>
      </c>
      <c r="D2589" s="2" t="str">
        <f t="shared" si="121"/>
        <v>飲食店営業</v>
      </c>
      <c r="E2589" s="2" t="str">
        <f t="shared" si="122"/>
        <v>R02.05.29</v>
      </c>
    </row>
    <row r="2590" spans="1:5" x14ac:dyDescent="0.45">
      <c r="A2590" s="2" t="s">
        <v>2830</v>
      </c>
      <c r="B2590" s="2" t="s">
        <v>12807</v>
      </c>
      <c r="C2590" s="2" t="s">
        <v>24422</v>
      </c>
      <c r="D2590" s="2" t="str">
        <f t="shared" si="121"/>
        <v>飲食店営業</v>
      </c>
      <c r="E2590" s="2" t="str">
        <f t="shared" si="122"/>
        <v>R02.05.29</v>
      </c>
    </row>
    <row r="2591" spans="1:5" x14ac:dyDescent="0.45">
      <c r="A2591" s="2" t="s">
        <v>2831</v>
      </c>
      <c r="B2591" s="2" t="s">
        <v>12808</v>
      </c>
      <c r="C2591" s="2" t="s">
        <v>24423</v>
      </c>
      <c r="D2591" s="2" t="str">
        <f t="shared" si="121"/>
        <v>飲食店営業</v>
      </c>
      <c r="E2591" s="2" t="str">
        <f t="shared" si="122"/>
        <v>R02.05.29</v>
      </c>
    </row>
    <row r="2592" spans="1:5" x14ac:dyDescent="0.45">
      <c r="A2592" s="2" t="s">
        <v>2832</v>
      </c>
      <c r="B2592" s="2" t="s">
        <v>12809</v>
      </c>
      <c r="C2592" s="2" t="s">
        <v>23646</v>
      </c>
      <c r="D2592" s="2" t="str">
        <f t="shared" si="121"/>
        <v>飲食店営業</v>
      </c>
      <c r="E2592" s="2" t="str">
        <f t="shared" si="122"/>
        <v>R02.05.29</v>
      </c>
    </row>
    <row r="2593" spans="1:5" x14ac:dyDescent="0.45">
      <c r="A2593" s="2" t="s">
        <v>2834</v>
      </c>
      <c r="B2593" s="2" t="s">
        <v>12505</v>
      </c>
      <c r="C2593" s="2" t="s">
        <v>24145</v>
      </c>
      <c r="D2593" s="2" t="str">
        <f t="shared" si="121"/>
        <v>飲食店営業</v>
      </c>
      <c r="E2593" s="2" t="str">
        <f t="shared" si="122"/>
        <v>R02.05.29</v>
      </c>
    </row>
    <row r="2594" spans="1:5" x14ac:dyDescent="0.45">
      <c r="A2594" s="2" t="s">
        <v>2290</v>
      </c>
      <c r="B2594" s="2" t="s">
        <v>12122</v>
      </c>
      <c r="C2594" s="2" t="s">
        <v>23774</v>
      </c>
      <c r="D2594" s="2" t="str">
        <f>"食肉販売業"</f>
        <v>食肉販売業</v>
      </c>
      <c r="E2594" s="2" t="str">
        <f t="shared" si="122"/>
        <v>R02.05.29</v>
      </c>
    </row>
    <row r="2595" spans="1:5" x14ac:dyDescent="0.45">
      <c r="A2595" s="2" t="s">
        <v>1998</v>
      </c>
      <c r="B2595" s="2" t="s">
        <v>11795</v>
      </c>
      <c r="C2595" s="2" t="s">
        <v>24013</v>
      </c>
      <c r="D2595" s="2" t="str">
        <f>"乳類販売業"</f>
        <v>乳類販売業</v>
      </c>
      <c r="E2595" s="2" t="str">
        <f t="shared" si="122"/>
        <v>R02.05.29</v>
      </c>
    </row>
    <row r="2596" spans="1:5" x14ac:dyDescent="0.45">
      <c r="A2596" s="2" t="s">
        <v>2157</v>
      </c>
      <c r="B2596" s="2" t="s">
        <v>11974</v>
      </c>
      <c r="C2596" s="2" t="s">
        <v>24028</v>
      </c>
      <c r="D2596" s="2" t="str">
        <f>"菓子製造業"</f>
        <v>菓子製造業</v>
      </c>
      <c r="E2596" s="2" t="str">
        <f t="shared" si="122"/>
        <v>R02.05.29</v>
      </c>
    </row>
    <row r="2597" spans="1:5" x14ac:dyDescent="0.45">
      <c r="A2597" s="2" t="s">
        <v>2823</v>
      </c>
      <c r="B2597" s="2" t="s">
        <v>12800</v>
      </c>
      <c r="C2597" s="2" t="s">
        <v>24415</v>
      </c>
      <c r="D2597" s="2" t="str">
        <f>"菓子製造業"</f>
        <v>菓子製造業</v>
      </c>
      <c r="E2597" s="2" t="str">
        <f t="shared" si="122"/>
        <v>R02.05.29</v>
      </c>
    </row>
    <row r="2598" spans="1:5" x14ac:dyDescent="0.45">
      <c r="A2598" s="2" t="s">
        <v>2837</v>
      </c>
      <c r="B2598" s="2" t="s">
        <v>9273</v>
      </c>
      <c r="C2598" s="2" t="s">
        <v>24430</v>
      </c>
      <c r="D2598" s="2" t="str">
        <f>"食品製造業"</f>
        <v>食品製造業</v>
      </c>
      <c r="E2598" s="2" t="str">
        <f t="shared" si="122"/>
        <v>R02.05.29</v>
      </c>
    </row>
    <row r="2599" spans="1:5" x14ac:dyDescent="0.45">
      <c r="A2599" s="2" t="s">
        <v>2256</v>
      </c>
      <c r="B2599" s="2" t="s">
        <v>12374</v>
      </c>
      <c r="C2599" s="2" t="s">
        <v>23736</v>
      </c>
      <c r="D2599" s="2" t="str">
        <f>"食品販売業"</f>
        <v>食品販売業</v>
      </c>
      <c r="E2599" s="2" t="str">
        <f t="shared" si="122"/>
        <v>R02.05.29</v>
      </c>
    </row>
    <row r="2600" spans="1:5" x14ac:dyDescent="0.45">
      <c r="A2600" s="2" t="s">
        <v>2614</v>
      </c>
      <c r="B2600" s="2" t="s">
        <v>12819</v>
      </c>
      <c r="C2600" s="2" t="s">
        <v>24159</v>
      </c>
      <c r="D2600" s="2" t="str">
        <f>"食品販売業"</f>
        <v>食品販売業</v>
      </c>
      <c r="E2600" s="2" t="str">
        <f t="shared" si="122"/>
        <v>R02.05.29</v>
      </c>
    </row>
    <row r="2601" spans="1:5" x14ac:dyDescent="0.45">
      <c r="A2601" s="2" t="s">
        <v>2841</v>
      </c>
      <c r="B2601" s="2" t="s">
        <v>12821</v>
      </c>
      <c r="C2601" s="2" t="s">
        <v>24436</v>
      </c>
      <c r="D2601" s="2" t="str">
        <f>"飲食店営業"</f>
        <v>飲食店営業</v>
      </c>
      <c r="E2601" s="2" t="str">
        <f t="shared" si="122"/>
        <v>R02.05.29</v>
      </c>
    </row>
    <row r="2602" spans="1:5" x14ac:dyDescent="0.45">
      <c r="A2602" s="2" t="s">
        <v>2842</v>
      </c>
      <c r="B2602" s="2" t="s">
        <v>12822</v>
      </c>
      <c r="C2602" s="2" t="s">
        <v>24437</v>
      </c>
      <c r="D2602" s="2" t="str">
        <f>"飲食店営業"</f>
        <v>飲食店営業</v>
      </c>
      <c r="E2602" s="2" t="str">
        <f t="shared" si="122"/>
        <v>R02.05.29</v>
      </c>
    </row>
    <row r="2603" spans="1:5" x14ac:dyDescent="0.45">
      <c r="A2603" s="2" t="s">
        <v>2843</v>
      </c>
      <c r="B2603" s="2" t="s">
        <v>12822</v>
      </c>
      <c r="C2603" s="2" t="s">
        <v>24437</v>
      </c>
      <c r="D2603" s="2" t="str">
        <f>"食品販売業"</f>
        <v>食品販売業</v>
      </c>
      <c r="E2603" s="2" t="str">
        <f t="shared" si="122"/>
        <v>R02.05.29</v>
      </c>
    </row>
    <row r="2604" spans="1:5" x14ac:dyDescent="0.45">
      <c r="A2604" s="2" t="s">
        <v>2413</v>
      </c>
      <c r="B2604" s="2" t="s">
        <v>12823</v>
      </c>
      <c r="C2604" s="2" t="s">
        <v>23920</v>
      </c>
      <c r="D2604" s="2" t="str">
        <f>"食品販売業"</f>
        <v>食品販売業</v>
      </c>
      <c r="E2604" s="2" t="str">
        <f t="shared" si="122"/>
        <v>R02.05.29</v>
      </c>
    </row>
    <row r="2605" spans="1:5" x14ac:dyDescent="0.45">
      <c r="A2605" s="2" t="s">
        <v>2644</v>
      </c>
      <c r="B2605" s="2" t="s">
        <v>12827</v>
      </c>
      <c r="C2605" s="2" t="s">
        <v>24197</v>
      </c>
      <c r="D2605" s="2" t="str">
        <f>"喫茶店営業"</f>
        <v>喫茶店営業</v>
      </c>
      <c r="E2605" s="2" t="str">
        <f t="shared" si="122"/>
        <v>R02.05.29</v>
      </c>
    </row>
    <row r="2606" spans="1:5" x14ac:dyDescent="0.45">
      <c r="A2606" s="2" t="s">
        <v>2855</v>
      </c>
      <c r="B2606" s="2" t="s">
        <v>12838</v>
      </c>
      <c r="C2606" s="2" t="s">
        <v>24452</v>
      </c>
      <c r="D2606" s="2" t="str">
        <f>"飲食店営業"</f>
        <v>飲食店営業</v>
      </c>
      <c r="E2606" s="2" t="str">
        <f>"H30.03.07"</f>
        <v>H30.03.07</v>
      </c>
    </row>
    <row r="2607" spans="1:5" x14ac:dyDescent="0.45">
      <c r="A2607" s="2" t="s">
        <v>2858</v>
      </c>
      <c r="B2607" s="2" t="s">
        <v>2858</v>
      </c>
      <c r="C2607" s="2" t="s">
        <v>24456</v>
      </c>
      <c r="D2607" s="2" t="str">
        <f>"乳類販売業"</f>
        <v>乳類販売業</v>
      </c>
      <c r="E2607" s="2" t="str">
        <f>"R02.05.29"</f>
        <v>R02.05.29</v>
      </c>
    </row>
    <row r="2608" spans="1:5" x14ac:dyDescent="0.45">
      <c r="A2608" s="2" t="s">
        <v>2865</v>
      </c>
      <c r="B2608" s="2" t="s">
        <v>12849</v>
      </c>
      <c r="C2608" s="2" t="s">
        <v>24462</v>
      </c>
      <c r="D2608" s="2" t="str">
        <f>"食品販売業"</f>
        <v>食品販売業</v>
      </c>
      <c r="E2608" s="2" t="str">
        <f>"R02.06.08"</f>
        <v>R02.06.08</v>
      </c>
    </row>
    <row r="2609" spans="1:5" x14ac:dyDescent="0.45">
      <c r="A2609" s="2" t="s">
        <v>2866</v>
      </c>
      <c r="B2609" s="2" t="s">
        <v>12850</v>
      </c>
      <c r="C2609" s="2" t="s">
        <v>24463</v>
      </c>
      <c r="D2609" s="2" t="str">
        <f>"飲食店営業"</f>
        <v>飲食店営業</v>
      </c>
      <c r="E2609" s="2" t="str">
        <f>"H31.03.05"</f>
        <v>H31.03.05</v>
      </c>
    </row>
    <row r="2610" spans="1:5" x14ac:dyDescent="0.45">
      <c r="A2610" s="2" t="s">
        <v>2866</v>
      </c>
      <c r="B2610" s="2" t="s">
        <v>12850</v>
      </c>
      <c r="C2610" s="2" t="s">
        <v>24463</v>
      </c>
      <c r="D2610" s="2" t="str">
        <f>"そうざい製造業"</f>
        <v>そうざい製造業</v>
      </c>
      <c r="E2610" s="2" t="str">
        <f>"H31.03.05"</f>
        <v>H31.03.05</v>
      </c>
    </row>
    <row r="2611" spans="1:5" x14ac:dyDescent="0.45">
      <c r="A2611" s="2" t="s">
        <v>2868</v>
      </c>
      <c r="B2611" s="2" t="s">
        <v>12852</v>
      </c>
      <c r="C2611" s="2" t="s">
        <v>24465</v>
      </c>
      <c r="D2611" s="2" t="str">
        <f>"飲食店営業"</f>
        <v>飲食店営業</v>
      </c>
      <c r="E2611" s="2" t="str">
        <f>"H30.08.16"</f>
        <v>H30.08.16</v>
      </c>
    </row>
    <row r="2612" spans="1:5" x14ac:dyDescent="0.45">
      <c r="A2612" s="2" t="s">
        <v>2869</v>
      </c>
      <c r="B2612" s="2" t="s">
        <v>12853</v>
      </c>
      <c r="C2612" s="2" t="s">
        <v>24466</v>
      </c>
      <c r="D2612" s="2" t="str">
        <f>"飲食店営業"</f>
        <v>飲食店営業</v>
      </c>
      <c r="E2612" s="2" t="str">
        <f>"R01.08.27"</f>
        <v>R01.08.27</v>
      </c>
    </row>
    <row r="2613" spans="1:5" x14ac:dyDescent="0.45">
      <c r="A2613" s="2" t="s">
        <v>2874</v>
      </c>
      <c r="B2613" s="2" t="s">
        <v>12861</v>
      </c>
      <c r="C2613" s="2" t="s">
        <v>24471</v>
      </c>
      <c r="D2613" s="2" t="str">
        <f>"飲食店営業"</f>
        <v>飲食店営業</v>
      </c>
      <c r="E2613" s="2" t="str">
        <f>"R02.06.17"</f>
        <v>R02.06.17</v>
      </c>
    </row>
    <row r="2614" spans="1:5" x14ac:dyDescent="0.45">
      <c r="A2614" s="2" t="s">
        <v>2636</v>
      </c>
      <c r="B2614" s="2" t="s">
        <v>12551</v>
      </c>
      <c r="C2614" s="2" t="s">
        <v>24187</v>
      </c>
      <c r="D2614" s="2" t="str">
        <f>"そうざい製造業"</f>
        <v>そうざい製造業</v>
      </c>
      <c r="E2614" s="2" t="str">
        <f>"R02.06.24"</f>
        <v>R02.06.24</v>
      </c>
    </row>
    <row r="2615" spans="1:5" x14ac:dyDescent="0.45">
      <c r="A2615" s="2" t="s">
        <v>2877</v>
      </c>
      <c r="B2615" s="2" t="s">
        <v>12869</v>
      </c>
      <c r="C2615" s="2" t="s">
        <v>24475</v>
      </c>
      <c r="D2615" s="2" t="str">
        <f>"食品販売業"</f>
        <v>食品販売業</v>
      </c>
      <c r="E2615" s="2" t="str">
        <f>"R02.07.01"</f>
        <v>R02.07.01</v>
      </c>
    </row>
    <row r="2616" spans="1:5" x14ac:dyDescent="0.45">
      <c r="A2616" s="2" t="s">
        <v>2878</v>
      </c>
      <c r="B2616" s="2" t="s">
        <v>12870</v>
      </c>
      <c r="C2616" s="2" t="s">
        <v>24476</v>
      </c>
      <c r="D2616" s="2" t="str">
        <f>"食品販売業"</f>
        <v>食品販売業</v>
      </c>
      <c r="E2616" s="2" t="str">
        <f>"R02.07.01"</f>
        <v>R02.07.01</v>
      </c>
    </row>
    <row r="2617" spans="1:5" x14ac:dyDescent="0.45">
      <c r="A2617" s="2" t="s">
        <v>2879</v>
      </c>
      <c r="B2617" s="2" t="s">
        <v>11795</v>
      </c>
      <c r="C2617" s="2" t="s">
        <v>24477</v>
      </c>
      <c r="D2617" s="2" t="str">
        <f>"食品販売業"</f>
        <v>食品販売業</v>
      </c>
      <c r="E2617" s="2" t="str">
        <f>"R02.07.01"</f>
        <v>R02.07.01</v>
      </c>
    </row>
    <row r="2618" spans="1:5" x14ac:dyDescent="0.45">
      <c r="A2618" s="2" t="s">
        <v>2163</v>
      </c>
      <c r="B2618" s="2" t="s">
        <v>12871</v>
      </c>
      <c r="C2618" s="2" t="s">
        <v>24478</v>
      </c>
      <c r="D2618" s="2" t="str">
        <f>"食品販売業"</f>
        <v>食品販売業</v>
      </c>
      <c r="E2618" s="2" t="str">
        <f>"R02.07.01"</f>
        <v>R02.07.01</v>
      </c>
    </row>
    <row r="2619" spans="1:5" x14ac:dyDescent="0.45">
      <c r="A2619" s="2" t="s">
        <v>2880</v>
      </c>
      <c r="B2619" s="2" t="s">
        <v>12872</v>
      </c>
      <c r="C2619" s="2" t="s">
        <v>24479</v>
      </c>
      <c r="D2619" s="2" t="str">
        <f>"そうざい製造業"</f>
        <v>そうざい製造業</v>
      </c>
      <c r="E2619" s="2" t="str">
        <f>"R02.07.08"</f>
        <v>R02.07.08</v>
      </c>
    </row>
    <row r="2620" spans="1:5" x14ac:dyDescent="0.45">
      <c r="A2620" s="2" t="s">
        <v>45</v>
      </c>
      <c r="B2620" s="2" t="s">
        <v>12874</v>
      </c>
      <c r="C2620" s="2" t="s">
        <v>24482</v>
      </c>
      <c r="D2620" s="2" t="str">
        <f>"食品販売業（自動販売機）"</f>
        <v>食品販売業（自動販売機）</v>
      </c>
      <c r="E2620" s="2" t="str">
        <f>"R02.07.03"</f>
        <v>R02.07.03</v>
      </c>
    </row>
    <row r="2621" spans="1:5" x14ac:dyDescent="0.45">
      <c r="A2621" s="2" t="s">
        <v>45</v>
      </c>
      <c r="B2621" s="2" t="s">
        <v>12875</v>
      </c>
      <c r="C2621" s="2" t="s">
        <v>24262</v>
      </c>
      <c r="D2621" s="2" t="str">
        <f>"食品販売業（自動販売機）"</f>
        <v>食品販売業（自動販売機）</v>
      </c>
      <c r="E2621" s="2" t="str">
        <f>"R02.07.03"</f>
        <v>R02.07.03</v>
      </c>
    </row>
    <row r="2622" spans="1:5" x14ac:dyDescent="0.45">
      <c r="A2622" s="2" t="s">
        <v>2884</v>
      </c>
      <c r="B2622" s="2" t="s">
        <v>12423</v>
      </c>
      <c r="C2622" s="2" t="s">
        <v>24487</v>
      </c>
      <c r="D2622" s="2" t="str">
        <f>"飲食店営業"</f>
        <v>飲食店営業</v>
      </c>
      <c r="E2622" s="2" t="str">
        <f>"R02.07.20"</f>
        <v>R02.07.20</v>
      </c>
    </row>
    <row r="2623" spans="1:5" x14ac:dyDescent="0.45">
      <c r="A2623" s="2" t="s">
        <v>2819</v>
      </c>
      <c r="B2623" s="2" t="s">
        <v>12882</v>
      </c>
      <c r="C2623" s="2" t="s">
        <v>24489</v>
      </c>
      <c r="D2623" s="2" t="str">
        <f>"飲食店営業"</f>
        <v>飲食店営業</v>
      </c>
      <c r="E2623" s="2" t="str">
        <f>"R02.07.22"</f>
        <v>R02.07.22</v>
      </c>
    </row>
    <row r="2624" spans="1:5" x14ac:dyDescent="0.45">
      <c r="A2624" s="2" t="s">
        <v>2819</v>
      </c>
      <c r="B2624" s="2" t="s">
        <v>12883</v>
      </c>
      <c r="C2624" s="2" t="s">
        <v>24490</v>
      </c>
      <c r="D2624" s="2" t="str">
        <f>"飲食店営業"</f>
        <v>飲食店営業</v>
      </c>
      <c r="E2624" s="2" t="str">
        <f>"R02.07.22"</f>
        <v>R02.07.22</v>
      </c>
    </row>
    <row r="2625" spans="1:5" x14ac:dyDescent="0.45">
      <c r="A2625" s="2" t="s">
        <v>2819</v>
      </c>
      <c r="B2625" s="2" t="s">
        <v>12884</v>
      </c>
      <c r="C2625" s="2" t="s">
        <v>24489</v>
      </c>
      <c r="D2625" s="2" t="str">
        <f>"そうざい製造業"</f>
        <v>そうざい製造業</v>
      </c>
      <c r="E2625" s="2" t="str">
        <f>"R02.07.22"</f>
        <v>R02.07.22</v>
      </c>
    </row>
    <row r="2626" spans="1:5" x14ac:dyDescent="0.45">
      <c r="A2626" s="2" t="s">
        <v>2888</v>
      </c>
      <c r="B2626" s="2" t="s">
        <v>12885</v>
      </c>
      <c r="C2626" s="2" t="s">
        <v>24491</v>
      </c>
      <c r="D2626" s="2" t="str">
        <f>"飲食店営業"</f>
        <v>飲食店営業</v>
      </c>
      <c r="E2626" s="2" t="str">
        <f>"R02.07.28"</f>
        <v>R02.07.28</v>
      </c>
    </row>
    <row r="2627" spans="1:5" x14ac:dyDescent="0.45">
      <c r="A2627" s="2" t="s">
        <v>2889</v>
      </c>
      <c r="B2627" s="2" t="s">
        <v>12886</v>
      </c>
      <c r="C2627" s="2" t="s">
        <v>24492</v>
      </c>
      <c r="D2627" s="2" t="str">
        <f>"飲食店営業"</f>
        <v>飲食店営業</v>
      </c>
      <c r="E2627" s="2" t="str">
        <f>"R02.07.28"</f>
        <v>R02.07.28</v>
      </c>
    </row>
    <row r="2628" spans="1:5" x14ac:dyDescent="0.45">
      <c r="A2628" s="2" t="s">
        <v>165</v>
      </c>
      <c r="B2628" s="2" t="s">
        <v>12887</v>
      </c>
      <c r="C2628" s="2" t="s">
        <v>24178</v>
      </c>
      <c r="D2628" s="2" t="str">
        <f>"喫茶店営業"</f>
        <v>喫茶店営業</v>
      </c>
      <c r="E2628" s="2" t="str">
        <f>"R02.07.28"</f>
        <v>R02.07.28</v>
      </c>
    </row>
    <row r="2629" spans="1:5" x14ac:dyDescent="0.45">
      <c r="A2629" s="2" t="s">
        <v>165</v>
      </c>
      <c r="B2629" s="2" t="s">
        <v>12888</v>
      </c>
      <c r="C2629" s="2" t="s">
        <v>24493</v>
      </c>
      <c r="D2629" s="2" t="str">
        <f>"喫茶店営業"</f>
        <v>喫茶店営業</v>
      </c>
      <c r="E2629" s="2" t="str">
        <f>"R02.07.28"</f>
        <v>R02.07.28</v>
      </c>
    </row>
    <row r="2630" spans="1:5" x14ac:dyDescent="0.45">
      <c r="A2630" s="2" t="s">
        <v>2888</v>
      </c>
      <c r="B2630" s="2" t="s">
        <v>12885</v>
      </c>
      <c r="C2630" s="2" t="s">
        <v>24491</v>
      </c>
      <c r="D2630" s="2" t="str">
        <f>"食肉販売業"</f>
        <v>食肉販売業</v>
      </c>
      <c r="E2630" s="2" t="str">
        <f>"R02.07.28"</f>
        <v>R02.07.28</v>
      </c>
    </row>
    <row r="2631" spans="1:5" x14ac:dyDescent="0.45">
      <c r="A2631" s="2" t="s">
        <v>2890</v>
      </c>
      <c r="B2631" s="2" t="s">
        <v>12889</v>
      </c>
      <c r="C2631" s="2" t="s">
        <v>24494</v>
      </c>
      <c r="D2631" s="2" t="str">
        <f>"食品販売業"</f>
        <v>食品販売業</v>
      </c>
      <c r="E2631" s="2" t="str">
        <f>"R02.07.03"</f>
        <v>R02.07.03</v>
      </c>
    </row>
    <row r="2632" spans="1:5" x14ac:dyDescent="0.45">
      <c r="A2632" s="2" t="s">
        <v>2041</v>
      </c>
      <c r="B2632" s="2" t="s">
        <v>11847</v>
      </c>
      <c r="C2632" s="2" t="s">
        <v>24495</v>
      </c>
      <c r="D2632" s="2" t="str">
        <f>"食品販売業"</f>
        <v>食品販売業</v>
      </c>
      <c r="E2632" s="2" t="str">
        <f>"R02.08.04"</f>
        <v>R02.08.04</v>
      </c>
    </row>
    <row r="2633" spans="1:5" x14ac:dyDescent="0.45">
      <c r="A2633" s="2" t="s">
        <v>2041</v>
      </c>
      <c r="B2633" s="2" t="s">
        <v>12890</v>
      </c>
      <c r="C2633" s="2" t="s">
        <v>24496</v>
      </c>
      <c r="D2633" s="2" t="str">
        <f>"乳類販売業"</f>
        <v>乳類販売業</v>
      </c>
      <c r="E2633" s="2" t="str">
        <f>"R02.08.04"</f>
        <v>R02.08.04</v>
      </c>
    </row>
    <row r="2634" spans="1:5" x14ac:dyDescent="0.45">
      <c r="A2634" s="2" t="s">
        <v>2891</v>
      </c>
      <c r="B2634" s="2" t="s">
        <v>2891</v>
      </c>
      <c r="C2634" s="2" t="s">
        <v>24497</v>
      </c>
      <c r="D2634" s="2" t="str">
        <f>"食肉処理業"</f>
        <v>食肉処理業</v>
      </c>
      <c r="E2634" s="2" t="str">
        <f>"R02.08.03"</f>
        <v>R02.08.03</v>
      </c>
    </row>
    <row r="2635" spans="1:5" x14ac:dyDescent="0.45">
      <c r="A2635" s="2" t="s">
        <v>126</v>
      </c>
      <c r="B2635" s="2" t="s">
        <v>12891</v>
      </c>
      <c r="C2635" s="2" t="s">
        <v>24178</v>
      </c>
      <c r="D2635" s="2" t="str">
        <f>"飲食店営業"</f>
        <v>飲食店営業</v>
      </c>
      <c r="E2635" s="2" t="str">
        <f>"R02.08.06"</f>
        <v>R02.08.06</v>
      </c>
    </row>
    <row r="2636" spans="1:5" x14ac:dyDescent="0.45">
      <c r="A2636" s="2" t="s">
        <v>2286</v>
      </c>
      <c r="B2636" s="2" t="s">
        <v>11100</v>
      </c>
      <c r="C2636" s="2" t="s">
        <v>23771</v>
      </c>
      <c r="D2636" s="2" t="str">
        <f>"食品販売業"</f>
        <v>食品販売業</v>
      </c>
      <c r="E2636" s="2" t="str">
        <f>"R02.08.07"</f>
        <v>R02.08.07</v>
      </c>
    </row>
    <row r="2637" spans="1:5" x14ac:dyDescent="0.45">
      <c r="A2637" s="2" t="s">
        <v>2286</v>
      </c>
      <c r="B2637" s="2" t="s">
        <v>11100</v>
      </c>
      <c r="C2637" s="2" t="s">
        <v>23771</v>
      </c>
      <c r="D2637" s="2" t="str">
        <f>"食品製造業"</f>
        <v>食品製造業</v>
      </c>
      <c r="E2637" s="2" t="str">
        <f>"R02.08.07"</f>
        <v>R02.08.07</v>
      </c>
    </row>
    <row r="2638" spans="1:5" x14ac:dyDescent="0.45">
      <c r="A2638" s="2" t="s">
        <v>2674</v>
      </c>
      <c r="B2638" s="2" t="s">
        <v>12895</v>
      </c>
      <c r="C2638" s="2" t="s">
        <v>24501</v>
      </c>
      <c r="D2638" s="2" t="str">
        <f>"飲食店営業"</f>
        <v>飲食店営業</v>
      </c>
      <c r="E2638" s="2" t="str">
        <f t="shared" ref="E2638:E2650" si="123">"R02.08.11"</f>
        <v>R02.08.11</v>
      </c>
    </row>
    <row r="2639" spans="1:5" x14ac:dyDescent="0.45">
      <c r="A2639" s="2" t="s">
        <v>2895</v>
      </c>
      <c r="B2639" s="2" t="s">
        <v>12896</v>
      </c>
      <c r="C2639" s="2" t="s">
        <v>23827</v>
      </c>
      <c r="D2639" s="2" t="str">
        <f>"飲食店営業"</f>
        <v>飲食店営業</v>
      </c>
      <c r="E2639" s="2" t="str">
        <f t="shared" si="123"/>
        <v>R02.08.11</v>
      </c>
    </row>
    <row r="2640" spans="1:5" x14ac:dyDescent="0.45">
      <c r="A2640" s="2" t="s">
        <v>2034</v>
      </c>
      <c r="B2640" s="2" t="s">
        <v>9287</v>
      </c>
      <c r="C2640" s="2" t="s">
        <v>23490</v>
      </c>
      <c r="D2640" s="2" t="str">
        <f>"菓子製造業"</f>
        <v>菓子製造業</v>
      </c>
      <c r="E2640" s="2" t="str">
        <f t="shared" si="123"/>
        <v>R02.08.11</v>
      </c>
    </row>
    <row r="2641" spans="1:5" x14ac:dyDescent="0.45">
      <c r="A2641" s="2" t="s">
        <v>532</v>
      </c>
      <c r="B2641" s="2" t="s">
        <v>12540</v>
      </c>
      <c r="C2641" s="2" t="s">
        <v>24178</v>
      </c>
      <c r="D2641" s="2" t="str">
        <f>"乳類販売業"</f>
        <v>乳類販売業</v>
      </c>
      <c r="E2641" s="2" t="str">
        <f t="shared" si="123"/>
        <v>R02.08.11</v>
      </c>
    </row>
    <row r="2642" spans="1:5" x14ac:dyDescent="0.45">
      <c r="A2642" s="2" t="s">
        <v>2348</v>
      </c>
      <c r="B2642" s="2" t="s">
        <v>12900</v>
      </c>
      <c r="C2642" s="2" t="s">
        <v>24505</v>
      </c>
      <c r="D2642" s="2" t="str">
        <f>"アイスクリーム類製造業"</f>
        <v>アイスクリーム類製造業</v>
      </c>
      <c r="E2642" s="2" t="str">
        <f t="shared" si="123"/>
        <v>R02.08.11</v>
      </c>
    </row>
    <row r="2643" spans="1:5" x14ac:dyDescent="0.45">
      <c r="A2643" s="2" t="s">
        <v>2335</v>
      </c>
      <c r="B2643" s="2" t="s">
        <v>12171</v>
      </c>
      <c r="C2643" s="2" t="s">
        <v>23653</v>
      </c>
      <c r="D2643" s="2" t="str">
        <f>"乳類販売業"</f>
        <v>乳類販売業</v>
      </c>
      <c r="E2643" s="2" t="str">
        <f t="shared" si="123"/>
        <v>R02.08.11</v>
      </c>
    </row>
    <row r="2644" spans="1:5" x14ac:dyDescent="0.45">
      <c r="A2644" s="2" t="s">
        <v>2034</v>
      </c>
      <c r="B2644" s="2" t="s">
        <v>9287</v>
      </c>
      <c r="C2644" s="2" t="s">
        <v>23490</v>
      </c>
      <c r="D2644" s="2" t="str">
        <f>"そうざい製造業"</f>
        <v>そうざい製造業</v>
      </c>
      <c r="E2644" s="2" t="str">
        <f t="shared" si="123"/>
        <v>R02.08.11</v>
      </c>
    </row>
    <row r="2645" spans="1:5" x14ac:dyDescent="0.45">
      <c r="A2645" s="2" t="s">
        <v>2784</v>
      </c>
      <c r="B2645" s="2" t="s">
        <v>12745</v>
      </c>
      <c r="C2645" s="2" t="s">
        <v>24371</v>
      </c>
      <c r="D2645" s="2" t="str">
        <f>"そうざい製造業"</f>
        <v>そうざい製造業</v>
      </c>
      <c r="E2645" s="2" t="str">
        <f t="shared" si="123"/>
        <v>R02.08.11</v>
      </c>
    </row>
    <row r="2646" spans="1:5" x14ac:dyDescent="0.45">
      <c r="A2646" s="2" t="s">
        <v>2637</v>
      </c>
      <c r="B2646" s="2" t="s">
        <v>2637</v>
      </c>
      <c r="C2646" s="2" t="s">
        <v>23996</v>
      </c>
      <c r="D2646" s="2" t="str">
        <f>"清涼飲料水製造業"</f>
        <v>清涼飲料水製造業</v>
      </c>
      <c r="E2646" s="2" t="str">
        <f t="shared" si="123"/>
        <v>R02.08.11</v>
      </c>
    </row>
    <row r="2647" spans="1:5" x14ac:dyDescent="0.45">
      <c r="A2647" s="2" t="s">
        <v>2637</v>
      </c>
      <c r="B2647" s="2" t="s">
        <v>2637</v>
      </c>
      <c r="C2647" s="2" t="s">
        <v>23996</v>
      </c>
      <c r="D2647" s="2" t="str">
        <f>"缶詰又は瓶詰食品製造業"</f>
        <v>缶詰又は瓶詰食品製造業</v>
      </c>
      <c r="E2647" s="2" t="str">
        <f t="shared" si="123"/>
        <v>R02.08.11</v>
      </c>
    </row>
    <row r="2648" spans="1:5" x14ac:dyDescent="0.45">
      <c r="A2648" s="2" t="s">
        <v>2899</v>
      </c>
      <c r="B2648" s="2" t="s">
        <v>12901</v>
      </c>
      <c r="C2648" s="2" t="s">
        <v>24506</v>
      </c>
      <c r="D2648" s="2" t="str">
        <f>"食品販売業"</f>
        <v>食品販売業</v>
      </c>
      <c r="E2648" s="2" t="str">
        <f t="shared" si="123"/>
        <v>R02.08.11</v>
      </c>
    </row>
    <row r="2649" spans="1:5" x14ac:dyDescent="0.45">
      <c r="A2649" s="2" t="s">
        <v>2900</v>
      </c>
      <c r="B2649" s="2" t="s">
        <v>12902</v>
      </c>
      <c r="C2649" s="2" t="s">
        <v>24507</v>
      </c>
      <c r="D2649" s="2" t="str">
        <f>"食品販売業"</f>
        <v>食品販売業</v>
      </c>
      <c r="E2649" s="2" t="str">
        <f t="shared" si="123"/>
        <v>R02.08.11</v>
      </c>
    </row>
    <row r="2650" spans="1:5" x14ac:dyDescent="0.45">
      <c r="A2650" s="2" t="s">
        <v>1920</v>
      </c>
      <c r="B2650" s="2" t="s">
        <v>12903</v>
      </c>
      <c r="C2650" s="2" t="s">
        <v>24508</v>
      </c>
      <c r="D2650" s="2" t="str">
        <f>"飲食店営業"</f>
        <v>飲食店営業</v>
      </c>
      <c r="E2650" s="2" t="str">
        <f t="shared" si="123"/>
        <v>R02.08.11</v>
      </c>
    </row>
    <row r="2651" spans="1:5" x14ac:dyDescent="0.45">
      <c r="A2651" s="2" t="s">
        <v>2901</v>
      </c>
      <c r="B2651" s="2" t="s">
        <v>12904</v>
      </c>
      <c r="C2651" s="2" t="s">
        <v>24509</v>
      </c>
      <c r="D2651" s="2" t="str">
        <f>"そうざい製造業"</f>
        <v>そうざい製造業</v>
      </c>
      <c r="E2651" s="2" t="str">
        <f>"H31.02.19"</f>
        <v>H31.02.19</v>
      </c>
    </row>
    <row r="2652" spans="1:5" x14ac:dyDescent="0.45">
      <c r="A2652" s="2" t="s">
        <v>2901</v>
      </c>
      <c r="B2652" s="2" t="s">
        <v>12904</v>
      </c>
      <c r="C2652" s="2" t="s">
        <v>24509</v>
      </c>
      <c r="D2652" s="2" t="str">
        <f>"食品製造業"</f>
        <v>食品製造業</v>
      </c>
      <c r="E2652" s="2" t="str">
        <f>"R02.08.11"</f>
        <v>R02.08.11</v>
      </c>
    </row>
    <row r="2653" spans="1:5" x14ac:dyDescent="0.45">
      <c r="A2653" s="2" t="s">
        <v>2903</v>
      </c>
      <c r="B2653" s="2" t="s">
        <v>12906</v>
      </c>
      <c r="C2653" s="2" t="s">
        <v>24511</v>
      </c>
      <c r="D2653" s="2" t="str">
        <f>"飲食店営業"</f>
        <v>飲食店営業</v>
      </c>
      <c r="E2653" s="2" t="str">
        <f>"R02.08.12"</f>
        <v>R02.08.12</v>
      </c>
    </row>
    <row r="2654" spans="1:5" x14ac:dyDescent="0.45">
      <c r="A2654" s="2" t="s">
        <v>2905</v>
      </c>
      <c r="B2654" s="2" t="s">
        <v>12909</v>
      </c>
      <c r="C2654" s="2" t="s">
        <v>24515</v>
      </c>
      <c r="D2654" s="2" t="str">
        <f>"食品製造業"</f>
        <v>食品製造業</v>
      </c>
      <c r="E2654" s="2" t="str">
        <f t="shared" ref="E2654:E2663" si="124">"R02.08.17"</f>
        <v>R02.08.17</v>
      </c>
    </row>
    <row r="2655" spans="1:5" x14ac:dyDescent="0.45">
      <c r="A2655" s="2" t="s">
        <v>2905</v>
      </c>
      <c r="B2655" s="2" t="s">
        <v>12909</v>
      </c>
      <c r="C2655" s="2" t="s">
        <v>24515</v>
      </c>
      <c r="D2655" s="2" t="str">
        <f>"菓子製造業"</f>
        <v>菓子製造業</v>
      </c>
      <c r="E2655" s="2" t="str">
        <f t="shared" si="124"/>
        <v>R02.08.17</v>
      </c>
    </row>
    <row r="2656" spans="1:5" x14ac:dyDescent="0.45">
      <c r="A2656" s="2" t="s">
        <v>1997</v>
      </c>
      <c r="B2656" s="2" t="s">
        <v>11794</v>
      </c>
      <c r="C2656" s="2" t="s">
        <v>23714</v>
      </c>
      <c r="D2656" s="2" t="str">
        <f>"菓子製造業"</f>
        <v>菓子製造業</v>
      </c>
      <c r="E2656" s="2" t="str">
        <f t="shared" si="124"/>
        <v>R02.08.17</v>
      </c>
    </row>
    <row r="2657" spans="1:5" x14ac:dyDescent="0.45">
      <c r="A2657" s="2" t="s">
        <v>1997</v>
      </c>
      <c r="B2657" s="2" t="s">
        <v>11794</v>
      </c>
      <c r="C2657" s="2" t="s">
        <v>23714</v>
      </c>
      <c r="D2657" s="2" t="str">
        <f>"めん類製造業"</f>
        <v>めん類製造業</v>
      </c>
      <c r="E2657" s="2" t="str">
        <f t="shared" si="124"/>
        <v>R02.08.17</v>
      </c>
    </row>
    <row r="2658" spans="1:5" x14ac:dyDescent="0.45">
      <c r="A2658" s="2" t="s">
        <v>2912</v>
      </c>
      <c r="B2658" s="2" t="s">
        <v>12919</v>
      </c>
      <c r="C2658" s="2" t="s">
        <v>24524</v>
      </c>
      <c r="D2658" s="2" t="str">
        <f>"食品製造業"</f>
        <v>食品製造業</v>
      </c>
      <c r="E2658" s="2" t="str">
        <f t="shared" si="124"/>
        <v>R02.08.17</v>
      </c>
    </row>
    <row r="2659" spans="1:5" x14ac:dyDescent="0.45">
      <c r="A2659" s="2" t="s">
        <v>2912</v>
      </c>
      <c r="B2659" s="2" t="s">
        <v>2912</v>
      </c>
      <c r="C2659" s="2" t="s">
        <v>24526</v>
      </c>
      <c r="D2659" s="2" t="str">
        <f>"食品販売業"</f>
        <v>食品販売業</v>
      </c>
      <c r="E2659" s="2" t="str">
        <f t="shared" si="124"/>
        <v>R02.08.17</v>
      </c>
    </row>
    <row r="2660" spans="1:5" x14ac:dyDescent="0.45">
      <c r="A2660" s="2" t="s">
        <v>2912</v>
      </c>
      <c r="B2660" s="2" t="s">
        <v>2912</v>
      </c>
      <c r="C2660" s="2" t="s">
        <v>24526</v>
      </c>
      <c r="D2660" s="2" t="str">
        <f>"食肉販売業"</f>
        <v>食肉販売業</v>
      </c>
      <c r="E2660" s="2" t="str">
        <f t="shared" si="124"/>
        <v>R02.08.17</v>
      </c>
    </row>
    <row r="2661" spans="1:5" x14ac:dyDescent="0.45">
      <c r="A2661" s="2" t="s">
        <v>2912</v>
      </c>
      <c r="B2661" s="2" t="s">
        <v>2912</v>
      </c>
      <c r="C2661" s="2" t="s">
        <v>24526</v>
      </c>
      <c r="D2661" s="2" t="str">
        <f>"魚介類販売業"</f>
        <v>魚介類販売業</v>
      </c>
      <c r="E2661" s="2" t="str">
        <f t="shared" si="124"/>
        <v>R02.08.17</v>
      </c>
    </row>
    <row r="2662" spans="1:5" x14ac:dyDescent="0.45">
      <c r="A2662" s="2" t="s">
        <v>2912</v>
      </c>
      <c r="B2662" s="2" t="s">
        <v>2912</v>
      </c>
      <c r="C2662" s="2" t="s">
        <v>24526</v>
      </c>
      <c r="D2662" s="2" t="str">
        <f>"乳類販売業"</f>
        <v>乳類販売業</v>
      </c>
      <c r="E2662" s="2" t="str">
        <f t="shared" si="124"/>
        <v>R02.08.17</v>
      </c>
    </row>
    <row r="2663" spans="1:5" x14ac:dyDescent="0.45">
      <c r="A2663" s="2" t="s">
        <v>2064</v>
      </c>
      <c r="B2663" s="2" t="s">
        <v>12921</v>
      </c>
      <c r="C2663" s="2" t="s">
        <v>24527</v>
      </c>
      <c r="D2663" s="2" t="str">
        <f>"食品販売業"</f>
        <v>食品販売業</v>
      </c>
      <c r="E2663" s="2" t="str">
        <f t="shared" si="124"/>
        <v>R02.08.17</v>
      </c>
    </row>
    <row r="2664" spans="1:5" x14ac:dyDescent="0.45">
      <c r="A2664" s="2" t="s">
        <v>2913</v>
      </c>
      <c r="B2664" s="2" t="s">
        <v>12922</v>
      </c>
      <c r="C2664" s="2" t="s">
        <v>24528</v>
      </c>
      <c r="D2664" s="2" t="str">
        <f>"乳類販売業"</f>
        <v>乳類販売業</v>
      </c>
      <c r="E2664" s="2" t="str">
        <f>"R02.08.18"</f>
        <v>R02.08.18</v>
      </c>
    </row>
    <row r="2665" spans="1:5" x14ac:dyDescent="0.45">
      <c r="A2665" s="2" t="s">
        <v>2913</v>
      </c>
      <c r="B2665" s="2" t="s">
        <v>12922</v>
      </c>
      <c r="C2665" s="2" t="s">
        <v>24528</v>
      </c>
      <c r="D2665" s="2" t="str">
        <f>"食品販売業"</f>
        <v>食品販売業</v>
      </c>
      <c r="E2665" s="2" t="str">
        <f>"R02.08.18"</f>
        <v>R02.08.18</v>
      </c>
    </row>
    <row r="2666" spans="1:5" x14ac:dyDescent="0.45">
      <c r="A2666" s="2" t="s">
        <v>2297</v>
      </c>
      <c r="B2666" s="2" t="s">
        <v>12504</v>
      </c>
      <c r="C2666" s="2" t="s">
        <v>23782</v>
      </c>
      <c r="D2666" s="2" t="str">
        <f>"食肉販売業"</f>
        <v>食肉販売業</v>
      </c>
      <c r="E2666" s="2" t="str">
        <f>"R02.08.20"</f>
        <v>R02.08.20</v>
      </c>
    </row>
    <row r="2667" spans="1:5" x14ac:dyDescent="0.45">
      <c r="A2667" s="2" t="s">
        <v>2289</v>
      </c>
      <c r="B2667" s="2" t="s">
        <v>12121</v>
      </c>
      <c r="C2667" s="2" t="s">
        <v>23773</v>
      </c>
      <c r="D2667" s="2" t="str">
        <f>"飲食店営業"</f>
        <v>飲食店営業</v>
      </c>
      <c r="E2667" s="2" t="str">
        <f>"R02.08.20"</f>
        <v>R02.08.20</v>
      </c>
    </row>
    <row r="2668" spans="1:5" x14ac:dyDescent="0.45">
      <c r="A2668" s="2" t="s">
        <v>2918</v>
      </c>
      <c r="B2668" s="2" t="s">
        <v>12927</v>
      </c>
      <c r="C2668" s="2" t="s">
        <v>24533</v>
      </c>
      <c r="D2668" s="2" t="str">
        <f>"飲食店営業"</f>
        <v>飲食店営業</v>
      </c>
      <c r="E2668" s="2" t="str">
        <f>"R02.08.27"</f>
        <v>R02.08.27</v>
      </c>
    </row>
    <row r="2669" spans="1:5" x14ac:dyDescent="0.45">
      <c r="A2669" s="2" t="s">
        <v>2919</v>
      </c>
      <c r="B2669" s="2" t="s">
        <v>12928</v>
      </c>
      <c r="C2669" s="2" t="s">
        <v>24534</v>
      </c>
      <c r="D2669" s="2" t="str">
        <f>"飲食店営業"</f>
        <v>飲食店営業</v>
      </c>
      <c r="E2669" s="2" t="str">
        <f t="shared" ref="E2669:E2674" si="125">"R02.08.20"</f>
        <v>R02.08.20</v>
      </c>
    </row>
    <row r="2670" spans="1:5" x14ac:dyDescent="0.45">
      <c r="A2670" s="2" t="s">
        <v>2920</v>
      </c>
      <c r="B2670" s="2" t="s">
        <v>12929</v>
      </c>
      <c r="C2670" s="2" t="s">
        <v>24535</v>
      </c>
      <c r="D2670" s="2" t="str">
        <f>"飲食店営業"</f>
        <v>飲食店営業</v>
      </c>
      <c r="E2670" s="2" t="str">
        <f t="shared" si="125"/>
        <v>R02.08.20</v>
      </c>
    </row>
    <row r="2671" spans="1:5" x14ac:dyDescent="0.45">
      <c r="A2671" s="2" t="s">
        <v>2289</v>
      </c>
      <c r="B2671" s="2" t="s">
        <v>12121</v>
      </c>
      <c r="C2671" s="2" t="s">
        <v>23773</v>
      </c>
      <c r="D2671" s="2" t="str">
        <f>"菓子製造業"</f>
        <v>菓子製造業</v>
      </c>
      <c r="E2671" s="2" t="str">
        <f t="shared" si="125"/>
        <v>R02.08.20</v>
      </c>
    </row>
    <row r="2672" spans="1:5" x14ac:dyDescent="0.45">
      <c r="A2672" s="2" t="s">
        <v>2921</v>
      </c>
      <c r="B2672" s="2" t="s">
        <v>12930</v>
      </c>
      <c r="C2672" s="2" t="s">
        <v>24536</v>
      </c>
      <c r="D2672" s="2" t="str">
        <f>"乳類販売業"</f>
        <v>乳類販売業</v>
      </c>
      <c r="E2672" s="2" t="str">
        <f t="shared" si="125"/>
        <v>R02.08.20</v>
      </c>
    </row>
    <row r="2673" spans="1:5" x14ac:dyDescent="0.45">
      <c r="A2673" s="2" t="s">
        <v>2297</v>
      </c>
      <c r="B2673" s="2" t="s">
        <v>12504</v>
      </c>
      <c r="C2673" s="2" t="s">
        <v>23782</v>
      </c>
      <c r="D2673" s="2" t="str">
        <f>"食品製造業"</f>
        <v>食品製造業</v>
      </c>
      <c r="E2673" s="2" t="str">
        <f t="shared" si="125"/>
        <v>R02.08.20</v>
      </c>
    </row>
    <row r="2674" spans="1:5" x14ac:dyDescent="0.45">
      <c r="A2674" s="2" t="s">
        <v>2297</v>
      </c>
      <c r="B2674" s="2" t="s">
        <v>12385</v>
      </c>
      <c r="C2674" s="2" t="s">
        <v>24022</v>
      </c>
      <c r="D2674" s="2" t="str">
        <f>"食品販売業"</f>
        <v>食品販売業</v>
      </c>
      <c r="E2674" s="2" t="str">
        <f t="shared" si="125"/>
        <v>R02.08.20</v>
      </c>
    </row>
    <row r="2675" spans="1:5" x14ac:dyDescent="0.45">
      <c r="A2675" s="2" t="s">
        <v>2933</v>
      </c>
      <c r="B2675" s="2" t="s">
        <v>2933</v>
      </c>
      <c r="C2675" s="2" t="s">
        <v>24553</v>
      </c>
      <c r="D2675" s="2" t="str">
        <f>"魚介類販売業"</f>
        <v>魚介類販売業</v>
      </c>
      <c r="E2675" s="2" t="str">
        <f>"R02.08.27"</f>
        <v>R02.08.27</v>
      </c>
    </row>
    <row r="2676" spans="1:5" x14ac:dyDescent="0.45">
      <c r="A2676" s="2" t="s">
        <v>2944</v>
      </c>
      <c r="B2676" s="2" t="s">
        <v>12959</v>
      </c>
      <c r="C2676" s="2" t="s">
        <v>24568</v>
      </c>
      <c r="D2676" s="2" t="str">
        <f>"菓子製造業"</f>
        <v>菓子製造業</v>
      </c>
      <c r="E2676" s="2" t="str">
        <f>"R02.08.31"</f>
        <v>R02.08.31</v>
      </c>
    </row>
    <row r="2677" spans="1:5" x14ac:dyDescent="0.45">
      <c r="A2677" s="2" t="s">
        <v>2431</v>
      </c>
      <c r="B2677" s="2" t="s">
        <v>12965</v>
      </c>
      <c r="C2677" s="2" t="s">
        <v>24575</v>
      </c>
      <c r="D2677" s="2" t="str">
        <f>"飲食店営業"</f>
        <v>飲食店営業</v>
      </c>
      <c r="E2677" s="2" t="str">
        <f>"R02.09.15"</f>
        <v>R02.09.15</v>
      </c>
    </row>
    <row r="2678" spans="1:5" x14ac:dyDescent="0.45">
      <c r="A2678" s="2" t="s">
        <v>2950</v>
      </c>
      <c r="B2678" s="2" t="s">
        <v>12968</v>
      </c>
      <c r="C2678" s="2" t="s">
        <v>24578</v>
      </c>
      <c r="D2678" s="2" t="str">
        <f>"菓子製造業"</f>
        <v>菓子製造業</v>
      </c>
      <c r="E2678" s="2" t="str">
        <f>"R02.09.15"</f>
        <v>R02.09.15</v>
      </c>
    </row>
    <row r="2679" spans="1:5" x14ac:dyDescent="0.45">
      <c r="A2679" s="2" t="s">
        <v>2951</v>
      </c>
      <c r="B2679" s="2" t="s">
        <v>12969</v>
      </c>
      <c r="C2679" s="2" t="s">
        <v>24579</v>
      </c>
      <c r="D2679" s="2" t="str">
        <f>"食肉販売業"</f>
        <v>食肉販売業</v>
      </c>
      <c r="E2679" s="2" t="str">
        <f>"R02.09.24"</f>
        <v>R02.09.24</v>
      </c>
    </row>
    <row r="2680" spans="1:5" x14ac:dyDescent="0.45">
      <c r="A2680" s="2" t="s">
        <v>2950</v>
      </c>
      <c r="B2680" s="2" t="s">
        <v>12968</v>
      </c>
      <c r="C2680" s="2" t="s">
        <v>24580</v>
      </c>
      <c r="D2680" s="2" t="str">
        <f>"アイスクリーム類製造業"</f>
        <v>アイスクリーム類製造業</v>
      </c>
      <c r="E2680" s="2" t="str">
        <f>"R02.09.25"</f>
        <v>R02.09.25</v>
      </c>
    </row>
    <row r="2681" spans="1:5" x14ac:dyDescent="0.45">
      <c r="A2681" s="2" t="s">
        <v>45</v>
      </c>
      <c r="B2681" s="2" t="s">
        <v>12973</v>
      </c>
      <c r="C2681" s="2" t="s">
        <v>24583</v>
      </c>
      <c r="D2681" s="2" t="str">
        <f>"喫茶店営業"</f>
        <v>喫茶店営業</v>
      </c>
      <c r="E2681" s="2" t="str">
        <f>"R02.10.08"</f>
        <v>R02.10.08</v>
      </c>
    </row>
    <row r="2682" spans="1:5" x14ac:dyDescent="0.45">
      <c r="A2682" s="2" t="s">
        <v>2950</v>
      </c>
      <c r="B2682" s="2" t="s">
        <v>12968</v>
      </c>
      <c r="C2682" s="2" t="s">
        <v>24580</v>
      </c>
      <c r="D2682" s="2" t="str">
        <f>"乳製品製造業"</f>
        <v>乳製品製造業</v>
      </c>
      <c r="E2682" s="2" t="str">
        <f>"R02.10.08"</f>
        <v>R02.10.08</v>
      </c>
    </row>
    <row r="2683" spans="1:5" x14ac:dyDescent="0.45">
      <c r="A2683" s="2" t="s">
        <v>270</v>
      </c>
      <c r="B2683" s="2" t="s">
        <v>12535</v>
      </c>
      <c r="C2683" s="2" t="s">
        <v>24586</v>
      </c>
      <c r="D2683" s="2" t="str">
        <f>"食品販売業"</f>
        <v>食品販売業</v>
      </c>
      <c r="E2683" s="2" t="str">
        <f>"H30.05.25"</f>
        <v>H30.05.25</v>
      </c>
    </row>
    <row r="2684" spans="1:5" x14ac:dyDescent="0.45">
      <c r="A2684" s="2" t="s">
        <v>270</v>
      </c>
      <c r="B2684" s="2" t="s">
        <v>12535</v>
      </c>
      <c r="C2684" s="2" t="s">
        <v>24586</v>
      </c>
      <c r="D2684" s="2" t="str">
        <f>"乳類販売業"</f>
        <v>乳類販売業</v>
      </c>
      <c r="E2684" s="2" t="str">
        <f>"R01.05.30"</f>
        <v>R01.05.30</v>
      </c>
    </row>
    <row r="2685" spans="1:5" x14ac:dyDescent="0.45">
      <c r="A2685" s="2" t="s">
        <v>270</v>
      </c>
      <c r="B2685" s="2" t="s">
        <v>12108</v>
      </c>
      <c r="C2685" s="2" t="s">
        <v>24587</v>
      </c>
      <c r="D2685" s="2" t="str">
        <f>"魚介類販売業"</f>
        <v>魚介類販売業</v>
      </c>
      <c r="E2685" s="2" t="str">
        <f>"H30.09.05"</f>
        <v>H30.09.05</v>
      </c>
    </row>
    <row r="2686" spans="1:5" x14ac:dyDescent="0.45">
      <c r="A2686" s="2" t="s">
        <v>2956</v>
      </c>
      <c r="B2686" s="2" t="s">
        <v>12975</v>
      </c>
      <c r="C2686" s="2" t="s">
        <v>24588</v>
      </c>
      <c r="D2686" s="2" t="str">
        <f>"飲食店営業"</f>
        <v>飲食店営業</v>
      </c>
      <c r="E2686" s="2" t="str">
        <f>"R02.10.08"</f>
        <v>R02.10.08</v>
      </c>
    </row>
    <row r="2687" spans="1:5" x14ac:dyDescent="0.45">
      <c r="A2687" s="2" t="s">
        <v>294</v>
      </c>
      <c r="B2687" s="2" t="s">
        <v>12599</v>
      </c>
      <c r="C2687" s="2" t="s">
        <v>24233</v>
      </c>
      <c r="D2687" s="2" t="str">
        <f>"乳類販売業"</f>
        <v>乳類販売業</v>
      </c>
      <c r="E2687" s="2" t="str">
        <f>"R02.10.16"</f>
        <v>R02.10.16</v>
      </c>
    </row>
    <row r="2688" spans="1:5" x14ac:dyDescent="0.45">
      <c r="A2688" s="2" t="s">
        <v>294</v>
      </c>
      <c r="B2688" s="2" t="s">
        <v>12599</v>
      </c>
      <c r="C2688" s="2" t="s">
        <v>24233</v>
      </c>
      <c r="D2688" s="2" t="str">
        <f>"魚介類販売業"</f>
        <v>魚介類販売業</v>
      </c>
      <c r="E2688" s="2" t="str">
        <f t="shared" ref="E2688:E2696" si="126">"R02.10.14"</f>
        <v>R02.10.14</v>
      </c>
    </row>
    <row r="2689" spans="1:5" x14ac:dyDescent="0.45">
      <c r="A2689" s="2" t="s">
        <v>2423</v>
      </c>
      <c r="B2689" s="2" t="s">
        <v>12279</v>
      </c>
      <c r="C2689" s="2" t="s">
        <v>23931</v>
      </c>
      <c r="D2689" s="2" t="str">
        <f>"魚介類販売業"</f>
        <v>魚介類販売業</v>
      </c>
      <c r="E2689" s="2" t="str">
        <f t="shared" si="126"/>
        <v>R02.10.14</v>
      </c>
    </row>
    <row r="2690" spans="1:5" x14ac:dyDescent="0.45">
      <c r="A2690" s="2" t="s">
        <v>2039</v>
      </c>
      <c r="B2690" s="2" t="s">
        <v>12980</v>
      </c>
      <c r="C2690" s="2" t="s">
        <v>23818</v>
      </c>
      <c r="D2690" s="2" t="str">
        <f>"食品販売業"</f>
        <v>食品販売業</v>
      </c>
      <c r="E2690" s="2" t="str">
        <f t="shared" si="126"/>
        <v>R02.10.14</v>
      </c>
    </row>
    <row r="2691" spans="1:5" x14ac:dyDescent="0.45">
      <c r="A2691" s="2" t="s">
        <v>2579</v>
      </c>
      <c r="B2691" s="2" t="s">
        <v>12476</v>
      </c>
      <c r="C2691" s="2" t="s">
        <v>24115</v>
      </c>
      <c r="D2691" s="2" t="str">
        <f>"食品販売業"</f>
        <v>食品販売業</v>
      </c>
      <c r="E2691" s="2" t="str">
        <f t="shared" si="126"/>
        <v>R02.10.14</v>
      </c>
    </row>
    <row r="2692" spans="1:5" x14ac:dyDescent="0.45">
      <c r="A2692" s="2" t="s">
        <v>2784</v>
      </c>
      <c r="B2692" s="2" t="s">
        <v>12982</v>
      </c>
      <c r="C2692" s="2" t="s">
        <v>24371</v>
      </c>
      <c r="D2692" s="2" t="str">
        <f t="shared" ref="D2692:D2697" si="127">"飲食店営業"</f>
        <v>飲食店営業</v>
      </c>
      <c r="E2692" s="2" t="str">
        <f t="shared" si="126"/>
        <v>R02.10.14</v>
      </c>
    </row>
    <row r="2693" spans="1:5" x14ac:dyDescent="0.45">
      <c r="A2693" s="2" t="s">
        <v>2960</v>
      </c>
      <c r="B2693" s="2" t="s">
        <v>12984</v>
      </c>
      <c r="C2693" s="2" t="s">
        <v>24592</v>
      </c>
      <c r="D2693" s="2" t="str">
        <f t="shared" si="127"/>
        <v>飲食店営業</v>
      </c>
      <c r="E2693" s="2" t="str">
        <f t="shared" si="126"/>
        <v>R02.10.14</v>
      </c>
    </row>
    <row r="2694" spans="1:5" x14ac:dyDescent="0.45">
      <c r="A2694" s="2" t="s">
        <v>2961</v>
      </c>
      <c r="B2694" s="2" t="s">
        <v>12985</v>
      </c>
      <c r="C2694" s="2" t="s">
        <v>24490</v>
      </c>
      <c r="D2694" s="2" t="str">
        <f t="shared" si="127"/>
        <v>飲食店営業</v>
      </c>
      <c r="E2694" s="2" t="str">
        <f t="shared" si="126"/>
        <v>R02.10.14</v>
      </c>
    </row>
    <row r="2695" spans="1:5" x14ac:dyDescent="0.45">
      <c r="A2695" s="2" t="s">
        <v>2491</v>
      </c>
      <c r="B2695" s="2" t="s">
        <v>12986</v>
      </c>
      <c r="C2695" s="2" t="s">
        <v>24593</v>
      </c>
      <c r="D2695" s="2" t="str">
        <f t="shared" si="127"/>
        <v>飲食店営業</v>
      </c>
      <c r="E2695" s="2" t="str">
        <f t="shared" si="126"/>
        <v>R02.10.14</v>
      </c>
    </row>
    <row r="2696" spans="1:5" x14ac:dyDescent="0.45">
      <c r="A2696" s="2" t="s">
        <v>2962</v>
      </c>
      <c r="B2696" s="2" t="s">
        <v>12987</v>
      </c>
      <c r="C2696" s="2" t="s">
        <v>24594</v>
      </c>
      <c r="D2696" s="2" t="str">
        <f t="shared" si="127"/>
        <v>飲食店営業</v>
      </c>
      <c r="E2696" s="2" t="str">
        <f t="shared" si="126"/>
        <v>R02.10.14</v>
      </c>
    </row>
    <row r="2697" spans="1:5" x14ac:dyDescent="0.45">
      <c r="A2697" s="2" t="s">
        <v>2964</v>
      </c>
      <c r="B2697" s="2" t="s">
        <v>12989</v>
      </c>
      <c r="C2697" s="2" t="s">
        <v>23961</v>
      </c>
      <c r="D2697" s="2" t="str">
        <f t="shared" si="127"/>
        <v>飲食店営業</v>
      </c>
      <c r="E2697" s="2" t="str">
        <f>"R02.10.16"</f>
        <v>R02.10.16</v>
      </c>
    </row>
    <row r="2698" spans="1:5" x14ac:dyDescent="0.45">
      <c r="A2698" s="2" t="s">
        <v>2707</v>
      </c>
      <c r="B2698" s="2" t="s">
        <v>12644</v>
      </c>
      <c r="C2698" s="2" t="s">
        <v>24275</v>
      </c>
      <c r="D2698" s="2" t="str">
        <f>"めん類製造業"</f>
        <v>めん類製造業</v>
      </c>
      <c r="E2698" s="2" t="str">
        <f t="shared" ref="E2698:E2706" si="128">"R02.10.15"</f>
        <v>R02.10.15</v>
      </c>
    </row>
    <row r="2699" spans="1:5" x14ac:dyDescent="0.45">
      <c r="A2699" s="2" t="s">
        <v>2960</v>
      </c>
      <c r="B2699" s="2" t="s">
        <v>12984</v>
      </c>
      <c r="C2699" s="2" t="s">
        <v>24592</v>
      </c>
      <c r="D2699" s="2" t="str">
        <f>"菓子製造業"</f>
        <v>菓子製造業</v>
      </c>
      <c r="E2699" s="2" t="str">
        <f t="shared" si="128"/>
        <v>R02.10.15</v>
      </c>
    </row>
    <row r="2700" spans="1:5" x14ac:dyDescent="0.45">
      <c r="A2700" s="2" t="s">
        <v>2880</v>
      </c>
      <c r="B2700" s="2" t="s">
        <v>12991</v>
      </c>
      <c r="C2700" s="2" t="s">
        <v>24479</v>
      </c>
      <c r="D2700" s="2" t="str">
        <f>"そうざい製造業"</f>
        <v>そうざい製造業</v>
      </c>
      <c r="E2700" s="2" t="str">
        <f t="shared" si="128"/>
        <v>R02.10.15</v>
      </c>
    </row>
    <row r="2701" spans="1:5" x14ac:dyDescent="0.45">
      <c r="A2701" s="2" t="s">
        <v>2707</v>
      </c>
      <c r="B2701" s="2" t="s">
        <v>12644</v>
      </c>
      <c r="C2701" s="2" t="s">
        <v>24275</v>
      </c>
      <c r="D2701" s="2" t="str">
        <f>"そうざい製造業"</f>
        <v>そうざい製造業</v>
      </c>
      <c r="E2701" s="2" t="str">
        <f t="shared" si="128"/>
        <v>R02.10.15</v>
      </c>
    </row>
    <row r="2702" spans="1:5" x14ac:dyDescent="0.45">
      <c r="A2702" s="2" t="s">
        <v>2965</v>
      </c>
      <c r="B2702" s="2" t="s">
        <v>12992</v>
      </c>
      <c r="C2702" s="2" t="s">
        <v>24596</v>
      </c>
      <c r="D2702" s="2" t="str">
        <f>"飲食店営業"</f>
        <v>飲食店営業</v>
      </c>
      <c r="E2702" s="2" t="str">
        <f t="shared" si="128"/>
        <v>R02.10.15</v>
      </c>
    </row>
    <row r="2703" spans="1:5" x14ac:dyDescent="0.45">
      <c r="A2703" s="2" t="s">
        <v>2080</v>
      </c>
      <c r="B2703" s="2" t="s">
        <v>12993</v>
      </c>
      <c r="C2703" s="2" t="s">
        <v>24597</v>
      </c>
      <c r="D2703" s="2" t="str">
        <f>"飲食店営業"</f>
        <v>飲食店営業</v>
      </c>
      <c r="E2703" s="2" t="str">
        <f t="shared" si="128"/>
        <v>R02.10.15</v>
      </c>
    </row>
    <row r="2704" spans="1:5" x14ac:dyDescent="0.45">
      <c r="A2704" s="2" t="s">
        <v>2792</v>
      </c>
      <c r="B2704" s="2" t="s">
        <v>12994</v>
      </c>
      <c r="C2704" s="2" t="s">
        <v>24381</v>
      </c>
      <c r="D2704" s="2" t="str">
        <f>"飲食店営業"</f>
        <v>飲食店営業</v>
      </c>
      <c r="E2704" s="2" t="str">
        <f t="shared" si="128"/>
        <v>R02.10.15</v>
      </c>
    </row>
    <row r="2705" spans="1:5" x14ac:dyDescent="0.45">
      <c r="A2705" s="2" t="s">
        <v>2900</v>
      </c>
      <c r="B2705" s="2" t="s">
        <v>12996</v>
      </c>
      <c r="C2705" s="2" t="s">
        <v>24507</v>
      </c>
      <c r="D2705" s="2" t="str">
        <f>"飲食店営業"</f>
        <v>飲食店営業</v>
      </c>
      <c r="E2705" s="2" t="str">
        <f t="shared" si="128"/>
        <v>R02.10.15</v>
      </c>
    </row>
    <row r="2706" spans="1:5" x14ac:dyDescent="0.45">
      <c r="A2706" s="2" t="s">
        <v>2967</v>
      </c>
      <c r="B2706" s="2" t="s">
        <v>12997</v>
      </c>
      <c r="C2706" s="2" t="s">
        <v>24599</v>
      </c>
      <c r="D2706" s="2" t="str">
        <f>"飲食店営業"</f>
        <v>飲食店営業</v>
      </c>
      <c r="E2706" s="2" t="str">
        <f t="shared" si="128"/>
        <v>R02.10.15</v>
      </c>
    </row>
    <row r="2707" spans="1:5" x14ac:dyDescent="0.45">
      <c r="A2707" s="2" t="s">
        <v>2086</v>
      </c>
      <c r="B2707" s="2" t="s">
        <v>11896</v>
      </c>
      <c r="C2707" s="2" t="s">
        <v>23547</v>
      </c>
      <c r="D2707" s="2" t="str">
        <f>"食品販売業"</f>
        <v>食品販売業</v>
      </c>
      <c r="E2707" s="2" t="str">
        <f>"R02.10.16"</f>
        <v>R02.10.16</v>
      </c>
    </row>
    <row r="2708" spans="1:5" x14ac:dyDescent="0.45">
      <c r="A2708" s="2" t="s">
        <v>2970</v>
      </c>
      <c r="B2708" s="2" t="s">
        <v>12999</v>
      </c>
      <c r="C2708" s="2" t="s">
        <v>24601</v>
      </c>
      <c r="D2708" s="2" t="str">
        <f>"飲食店営業"</f>
        <v>飲食店営業</v>
      </c>
      <c r="E2708" s="2" t="str">
        <f>"R02.10.14"</f>
        <v>R02.10.14</v>
      </c>
    </row>
    <row r="2709" spans="1:5" x14ac:dyDescent="0.45">
      <c r="A2709" s="2" t="s">
        <v>2517</v>
      </c>
      <c r="B2709" s="2" t="s">
        <v>13000</v>
      </c>
      <c r="C2709" s="2" t="s">
        <v>24602</v>
      </c>
      <c r="D2709" s="2" t="str">
        <f>"食品製造業"</f>
        <v>食品製造業</v>
      </c>
      <c r="E2709" s="2" t="str">
        <f t="shared" ref="E2709:E2717" si="129">"R02.10.16"</f>
        <v>R02.10.16</v>
      </c>
    </row>
    <row r="2710" spans="1:5" x14ac:dyDescent="0.45">
      <c r="A2710" s="2" t="s">
        <v>2341</v>
      </c>
      <c r="B2710" s="2" t="s">
        <v>2341</v>
      </c>
      <c r="C2710" s="2" t="s">
        <v>23829</v>
      </c>
      <c r="D2710" s="2" t="str">
        <f>"食品販売業"</f>
        <v>食品販売業</v>
      </c>
      <c r="E2710" s="2" t="str">
        <f t="shared" si="129"/>
        <v>R02.10.16</v>
      </c>
    </row>
    <row r="2711" spans="1:5" x14ac:dyDescent="0.45">
      <c r="A2711" s="2" t="s">
        <v>2314</v>
      </c>
      <c r="B2711" s="2" t="s">
        <v>13002</v>
      </c>
      <c r="C2711" s="2" t="s">
        <v>24225</v>
      </c>
      <c r="D2711" s="2" t="str">
        <f>"食肉販売業"</f>
        <v>食肉販売業</v>
      </c>
      <c r="E2711" s="2" t="str">
        <f t="shared" si="129"/>
        <v>R02.10.16</v>
      </c>
    </row>
    <row r="2712" spans="1:5" x14ac:dyDescent="0.45">
      <c r="A2712" s="2" t="s">
        <v>294</v>
      </c>
      <c r="B2712" s="2" t="s">
        <v>12599</v>
      </c>
      <c r="C2712" s="2" t="s">
        <v>24233</v>
      </c>
      <c r="D2712" s="2" t="str">
        <f>"食肉販売業"</f>
        <v>食肉販売業</v>
      </c>
      <c r="E2712" s="2" t="str">
        <f t="shared" si="129"/>
        <v>R02.10.16</v>
      </c>
    </row>
    <row r="2713" spans="1:5" x14ac:dyDescent="0.45">
      <c r="A2713" s="2" t="s">
        <v>2662</v>
      </c>
      <c r="B2713" s="2" t="s">
        <v>13003</v>
      </c>
      <c r="C2713" s="2" t="s">
        <v>24215</v>
      </c>
      <c r="D2713" s="2" t="str">
        <f>"食肉販売業"</f>
        <v>食肉販売業</v>
      </c>
      <c r="E2713" s="2" t="str">
        <f t="shared" si="129"/>
        <v>R02.10.16</v>
      </c>
    </row>
    <row r="2714" spans="1:5" x14ac:dyDescent="0.45">
      <c r="A2714" s="2" t="s">
        <v>2314</v>
      </c>
      <c r="B2714" s="2" t="s">
        <v>13002</v>
      </c>
      <c r="C2714" s="2" t="s">
        <v>24225</v>
      </c>
      <c r="D2714" s="2" t="str">
        <f>"乳類販売業"</f>
        <v>乳類販売業</v>
      </c>
      <c r="E2714" s="2" t="str">
        <f t="shared" si="129"/>
        <v>R02.10.16</v>
      </c>
    </row>
    <row r="2715" spans="1:5" x14ac:dyDescent="0.45">
      <c r="A2715" s="2" t="s">
        <v>421</v>
      </c>
      <c r="B2715" s="2" t="s">
        <v>12592</v>
      </c>
      <c r="C2715" s="2" t="s">
        <v>24227</v>
      </c>
      <c r="D2715" s="2" t="str">
        <f>"乳類販売業"</f>
        <v>乳類販売業</v>
      </c>
      <c r="E2715" s="2" t="str">
        <f t="shared" si="129"/>
        <v>R02.10.16</v>
      </c>
    </row>
    <row r="2716" spans="1:5" x14ac:dyDescent="0.45">
      <c r="A2716" s="2" t="s">
        <v>2314</v>
      </c>
      <c r="B2716" s="2" t="s">
        <v>13002</v>
      </c>
      <c r="C2716" s="2" t="s">
        <v>24225</v>
      </c>
      <c r="D2716" s="2" t="str">
        <f>"魚介類販売業"</f>
        <v>魚介類販売業</v>
      </c>
      <c r="E2716" s="2" t="str">
        <f t="shared" si="129"/>
        <v>R02.10.16</v>
      </c>
    </row>
    <row r="2717" spans="1:5" x14ac:dyDescent="0.45">
      <c r="A2717" s="2" t="s">
        <v>2314</v>
      </c>
      <c r="B2717" s="2" t="s">
        <v>13002</v>
      </c>
      <c r="C2717" s="2" t="s">
        <v>24225</v>
      </c>
      <c r="D2717" s="2" t="str">
        <f>"飲食店営業"</f>
        <v>飲食店営業</v>
      </c>
      <c r="E2717" s="2" t="str">
        <f t="shared" si="129"/>
        <v>R02.10.16</v>
      </c>
    </row>
    <row r="2718" spans="1:5" x14ac:dyDescent="0.45">
      <c r="A2718" s="2" t="s">
        <v>629</v>
      </c>
      <c r="B2718" s="2" t="s">
        <v>12618</v>
      </c>
      <c r="C2718" s="2" t="s">
        <v>24604</v>
      </c>
      <c r="D2718" s="2" t="str">
        <f>"食品販売業"</f>
        <v>食品販売業</v>
      </c>
      <c r="E2718" s="2" t="str">
        <f>"R02.10.15"</f>
        <v>R02.10.15</v>
      </c>
    </row>
    <row r="2719" spans="1:5" x14ac:dyDescent="0.45">
      <c r="A2719" s="2" t="s">
        <v>629</v>
      </c>
      <c r="B2719" s="2" t="s">
        <v>12618</v>
      </c>
      <c r="C2719" s="2" t="s">
        <v>24604</v>
      </c>
      <c r="D2719" s="2" t="str">
        <f>"飲食店営業"</f>
        <v>飲食店営業</v>
      </c>
      <c r="E2719" s="2" t="str">
        <f>"R02.10.15"</f>
        <v>R02.10.15</v>
      </c>
    </row>
    <row r="2720" spans="1:5" x14ac:dyDescent="0.45">
      <c r="A2720" s="2" t="s">
        <v>629</v>
      </c>
      <c r="B2720" s="2" t="s">
        <v>12618</v>
      </c>
      <c r="C2720" s="2" t="s">
        <v>24604</v>
      </c>
      <c r="D2720" s="2" t="str">
        <f>"乳類販売業"</f>
        <v>乳類販売業</v>
      </c>
      <c r="E2720" s="2" t="str">
        <f>"R02.10.15"</f>
        <v>R02.10.15</v>
      </c>
    </row>
    <row r="2721" spans="1:5" x14ac:dyDescent="0.45">
      <c r="A2721" s="2" t="s">
        <v>2971</v>
      </c>
      <c r="B2721" s="2" t="s">
        <v>13004</v>
      </c>
      <c r="C2721" s="2" t="s">
        <v>24605</v>
      </c>
      <c r="D2721" s="2" t="str">
        <f>"そうざい製造業"</f>
        <v>そうざい製造業</v>
      </c>
      <c r="E2721" s="2" t="str">
        <f>"R02.10.19"</f>
        <v>R02.10.19</v>
      </c>
    </row>
    <row r="2722" spans="1:5" x14ac:dyDescent="0.45">
      <c r="A2722" s="2" t="s">
        <v>2971</v>
      </c>
      <c r="B2722" s="2" t="s">
        <v>13004</v>
      </c>
      <c r="C2722" s="2" t="s">
        <v>24605</v>
      </c>
      <c r="D2722" s="2" t="str">
        <f>"食肉販売業"</f>
        <v>食肉販売業</v>
      </c>
      <c r="E2722" s="2" t="str">
        <f>"R02.10.19"</f>
        <v>R02.10.19</v>
      </c>
    </row>
    <row r="2723" spans="1:5" x14ac:dyDescent="0.45">
      <c r="A2723" s="2" t="s">
        <v>2971</v>
      </c>
      <c r="B2723" s="2" t="s">
        <v>13004</v>
      </c>
      <c r="C2723" s="2" t="s">
        <v>24605</v>
      </c>
      <c r="D2723" s="2" t="str">
        <f>"飲食店営業"</f>
        <v>飲食店営業</v>
      </c>
      <c r="E2723" s="2" t="str">
        <f>"R02.10.19"</f>
        <v>R02.10.19</v>
      </c>
    </row>
    <row r="2724" spans="1:5" x14ac:dyDescent="0.45">
      <c r="A2724" s="2" t="s">
        <v>1715</v>
      </c>
      <c r="B2724" s="2" t="s">
        <v>13005</v>
      </c>
      <c r="C2724" s="2" t="s">
        <v>24233</v>
      </c>
      <c r="D2724" s="2" t="str">
        <f>"食肉販売業"</f>
        <v>食肉販売業</v>
      </c>
      <c r="E2724" s="2" t="str">
        <f>"R02.10.14"</f>
        <v>R02.10.14</v>
      </c>
    </row>
    <row r="2725" spans="1:5" x14ac:dyDescent="0.45">
      <c r="A2725" s="2" t="s">
        <v>1166</v>
      </c>
      <c r="B2725" s="2" t="s">
        <v>1166</v>
      </c>
      <c r="C2725" s="2" t="s">
        <v>24233</v>
      </c>
      <c r="D2725" s="2" t="str">
        <f>"魚介類販売業"</f>
        <v>魚介類販売業</v>
      </c>
      <c r="E2725" s="2" t="str">
        <f>"R02.10.19"</f>
        <v>R02.10.19</v>
      </c>
    </row>
    <row r="2726" spans="1:5" x14ac:dyDescent="0.45">
      <c r="A2726" s="2" t="s">
        <v>1166</v>
      </c>
      <c r="B2726" s="2" t="s">
        <v>1166</v>
      </c>
      <c r="C2726" s="2" t="s">
        <v>24233</v>
      </c>
      <c r="D2726" s="2" t="str">
        <f>"飲食店営業"</f>
        <v>飲食店営業</v>
      </c>
      <c r="E2726" s="2" t="str">
        <f>"R02.10.19"</f>
        <v>R02.10.19</v>
      </c>
    </row>
    <row r="2727" spans="1:5" x14ac:dyDescent="0.45">
      <c r="A2727" s="2" t="s">
        <v>2057</v>
      </c>
      <c r="B2727" s="2" t="s">
        <v>13017</v>
      </c>
      <c r="C2727" s="2" t="s">
        <v>24608</v>
      </c>
      <c r="D2727" s="2" t="str">
        <f>"喫茶店営業"</f>
        <v>喫茶店営業</v>
      </c>
      <c r="E2727" s="2" t="str">
        <f>"R02.10.21"</f>
        <v>R02.10.21</v>
      </c>
    </row>
    <row r="2728" spans="1:5" x14ac:dyDescent="0.45">
      <c r="A2728" s="2" t="s">
        <v>2057</v>
      </c>
      <c r="B2728" s="2" t="s">
        <v>13017</v>
      </c>
      <c r="C2728" s="2" t="s">
        <v>24608</v>
      </c>
      <c r="D2728" s="2" t="str">
        <f>"缶詰又は瓶詰食品製造業"</f>
        <v>缶詰又は瓶詰食品製造業</v>
      </c>
      <c r="E2728" s="2" t="str">
        <f>"R02.10.21"</f>
        <v>R02.10.21</v>
      </c>
    </row>
    <row r="2729" spans="1:5" x14ac:dyDescent="0.45">
      <c r="A2729" s="2" t="s">
        <v>2976</v>
      </c>
      <c r="B2729" s="2" t="s">
        <v>13020</v>
      </c>
      <c r="C2729" s="2" t="s">
        <v>24612</v>
      </c>
      <c r="D2729" s="2" t="str">
        <f>"飲食店営業"</f>
        <v>飲食店営業</v>
      </c>
      <c r="E2729" s="2" t="str">
        <f>"R02.10.23"</f>
        <v>R02.10.23</v>
      </c>
    </row>
    <row r="2730" spans="1:5" x14ac:dyDescent="0.45">
      <c r="A2730" s="2" t="s">
        <v>2652</v>
      </c>
      <c r="B2730" s="2" t="s">
        <v>13025</v>
      </c>
      <c r="C2730" s="2" t="s">
        <v>24205</v>
      </c>
      <c r="D2730" s="2" t="str">
        <f>"食品販売業"</f>
        <v>食品販売業</v>
      </c>
      <c r="E2730" s="2" t="str">
        <f>"R02.10.23"</f>
        <v>R02.10.23</v>
      </c>
    </row>
    <row r="2731" spans="1:5" x14ac:dyDescent="0.45">
      <c r="A2731" s="2" t="s">
        <v>2652</v>
      </c>
      <c r="B2731" s="2" t="s">
        <v>13025</v>
      </c>
      <c r="C2731" s="2" t="s">
        <v>24205</v>
      </c>
      <c r="D2731" s="2" t="str">
        <f>"乳類販売業"</f>
        <v>乳類販売業</v>
      </c>
      <c r="E2731" s="2" t="str">
        <f>"R02.10.23"</f>
        <v>R02.10.23</v>
      </c>
    </row>
    <row r="2732" spans="1:5" x14ac:dyDescent="0.45">
      <c r="A2732" s="2" t="s">
        <v>2189</v>
      </c>
      <c r="B2732" s="2" t="s">
        <v>12010</v>
      </c>
      <c r="C2732" s="2" t="s">
        <v>24620</v>
      </c>
      <c r="D2732" s="2" t="str">
        <f>"そうざい製造業"</f>
        <v>そうざい製造業</v>
      </c>
      <c r="E2732" s="2" t="str">
        <f>"R02.10.27"</f>
        <v>R02.10.27</v>
      </c>
    </row>
    <row r="2733" spans="1:5" x14ac:dyDescent="0.45">
      <c r="A2733" s="2" t="s">
        <v>2189</v>
      </c>
      <c r="B2733" s="2" t="s">
        <v>12010</v>
      </c>
      <c r="C2733" s="2" t="s">
        <v>24620</v>
      </c>
      <c r="D2733" s="2" t="str">
        <f>"菓子製造業"</f>
        <v>菓子製造業</v>
      </c>
      <c r="E2733" s="2" t="str">
        <f>"R02.10.27"</f>
        <v>R02.10.27</v>
      </c>
    </row>
    <row r="2734" spans="1:5" x14ac:dyDescent="0.45">
      <c r="A2734" s="2" t="s">
        <v>2985</v>
      </c>
      <c r="B2734" s="2" t="s">
        <v>13034</v>
      </c>
      <c r="C2734" s="2" t="s">
        <v>24624</v>
      </c>
      <c r="D2734" s="2" t="str">
        <f>"飲食店営業"</f>
        <v>飲食店営業</v>
      </c>
      <c r="E2734" s="2" t="str">
        <f>"R02.10.28"</f>
        <v>R02.10.28</v>
      </c>
    </row>
    <row r="2735" spans="1:5" x14ac:dyDescent="0.45">
      <c r="A2735" s="2" t="s">
        <v>2156</v>
      </c>
      <c r="B2735" s="2" t="s">
        <v>12206</v>
      </c>
      <c r="C2735" s="2" t="s">
        <v>23624</v>
      </c>
      <c r="D2735" s="2" t="str">
        <f>"食品販売業"</f>
        <v>食品販売業</v>
      </c>
      <c r="E2735" s="2" t="str">
        <f>"R02.11.02"</f>
        <v>R02.11.02</v>
      </c>
    </row>
    <row r="2736" spans="1:5" x14ac:dyDescent="0.45">
      <c r="A2736" s="2" t="s">
        <v>3000</v>
      </c>
      <c r="B2736" s="2" t="s">
        <v>13053</v>
      </c>
      <c r="C2736" s="2" t="s">
        <v>24641</v>
      </c>
      <c r="D2736" s="2" t="str">
        <f>"飲食店営業"</f>
        <v>飲食店営業</v>
      </c>
      <c r="E2736" s="2" t="str">
        <f>"R02.11.04"</f>
        <v>R02.11.04</v>
      </c>
    </row>
    <row r="2737" spans="1:5" x14ac:dyDescent="0.45">
      <c r="A2737" s="2" t="s">
        <v>3001</v>
      </c>
      <c r="B2737" s="2" t="s">
        <v>3001</v>
      </c>
      <c r="C2737" s="2" t="s">
        <v>24642</v>
      </c>
      <c r="D2737" s="2" t="str">
        <f>"飲食店営業"</f>
        <v>飲食店営業</v>
      </c>
      <c r="E2737" s="2" t="str">
        <f>"R02.11.09"</f>
        <v>R02.11.09</v>
      </c>
    </row>
    <row r="2738" spans="1:5" x14ac:dyDescent="0.45">
      <c r="A2738" s="2" t="s">
        <v>1624</v>
      </c>
      <c r="B2738" s="2" t="s">
        <v>13063</v>
      </c>
      <c r="C2738" s="2" t="s">
        <v>24651</v>
      </c>
      <c r="D2738" s="2" t="str">
        <f>"魚介類販売業"</f>
        <v>魚介類販売業</v>
      </c>
      <c r="E2738" s="2" t="str">
        <f>"R02.11.16"</f>
        <v>R02.11.16</v>
      </c>
    </row>
    <row r="2739" spans="1:5" x14ac:dyDescent="0.45">
      <c r="A2739" s="2" t="s">
        <v>1624</v>
      </c>
      <c r="B2739" s="2" t="s">
        <v>13063</v>
      </c>
      <c r="C2739" s="2" t="s">
        <v>24651</v>
      </c>
      <c r="D2739" s="2" t="str">
        <f>"食肉販売業"</f>
        <v>食肉販売業</v>
      </c>
      <c r="E2739" s="2" t="str">
        <f>"R02.11.16"</f>
        <v>R02.11.16</v>
      </c>
    </row>
    <row r="2740" spans="1:5" x14ac:dyDescent="0.45">
      <c r="A2740" s="2" t="s">
        <v>1624</v>
      </c>
      <c r="B2740" s="2" t="s">
        <v>13063</v>
      </c>
      <c r="C2740" s="2" t="s">
        <v>24651</v>
      </c>
      <c r="D2740" s="2" t="str">
        <f>"乳類販売業"</f>
        <v>乳類販売業</v>
      </c>
      <c r="E2740" s="2" t="str">
        <f>"R02.11.16"</f>
        <v>R02.11.16</v>
      </c>
    </row>
    <row r="2741" spans="1:5" x14ac:dyDescent="0.45">
      <c r="A2741" s="2" t="s">
        <v>1624</v>
      </c>
      <c r="B2741" s="2" t="s">
        <v>13063</v>
      </c>
      <c r="C2741" s="2" t="s">
        <v>24651</v>
      </c>
      <c r="D2741" s="2" t="str">
        <f>"食品販売業"</f>
        <v>食品販売業</v>
      </c>
      <c r="E2741" s="2" t="str">
        <f>"R02.11.16"</f>
        <v>R02.11.16</v>
      </c>
    </row>
    <row r="2742" spans="1:5" x14ac:dyDescent="0.45">
      <c r="A2742" s="2" t="s">
        <v>3013</v>
      </c>
      <c r="B2742" s="2" t="s">
        <v>13066</v>
      </c>
      <c r="C2742" s="2" t="s">
        <v>24653</v>
      </c>
      <c r="D2742" s="2" t="str">
        <f>"飲食店営業"</f>
        <v>飲食店営業</v>
      </c>
      <c r="E2742" s="2" t="str">
        <f>"R02.11.19"</f>
        <v>R02.11.19</v>
      </c>
    </row>
    <row r="2743" spans="1:5" x14ac:dyDescent="0.45">
      <c r="A2743" s="2" t="s">
        <v>3015</v>
      </c>
      <c r="B2743" s="2" t="s">
        <v>13069</v>
      </c>
      <c r="C2743" s="2" t="s">
        <v>24656</v>
      </c>
      <c r="D2743" s="2" t="str">
        <f>"飲食店営業"</f>
        <v>飲食店営業</v>
      </c>
      <c r="E2743" s="2" t="str">
        <f>"R02.11.24"</f>
        <v>R02.11.24</v>
      </c>
    </row>
    <row r="2744" spans="1:5" x14ac:dyDescent="0.45">
      <c r="A2744" s="2" t="s">
        <v>3017</v>
      </c>
      <c r="B2744" s="2" t="s">
        <v>13074</v>
      </c>
      <c r="C2744" s="2" t="s">
        <v>24661</v>
      </c>
      <c r="D2744" s="2" t="str">
        <f>"食品製造業"</f>
        <v>食品製造業</v>
      </c>
      <c r="E2744" s="2" t="str">
        <f>"R02.11.30"</f>
        <v>R02.11.30</v>
      </c>
    </row>
    <row r="2745" spans="1:5" x14ac:dyDescent="0.45">
      <c r="A2745" s="2" t="s">
        <v>1327</v>
      </c>
      <c r="B2745" s="2" t="s">
        <v>13078</v>
      </c>
      <c r="C2745" s="2" t="s">
        <v>24664</v>
      </c>
      <c r="D2745" s="2" t="str">
        <f>"食品販売業"</f>
        <v>食品販売業</v>
      </c>
      <c r="E2745" s="2" t="str">
        <f>"R02.12.09"</f>
        <v>R02.12.09</v>
      </c>
    </row>
    <row r="2746" spans="1:5" x14ac:dyDescent="0.45">
      <c r="A2746" s="2" t="s">
        <v>1327</v>
      </c>
      <c r="B2746" s="2" t="s">
        <v>13078</v>
      </c>
      <c r="C2746" s="2" t="s">
        <v>24664</v>
      </c>
      <c r="D2746" s="2" t="str">
        <f>"食肉販売業"</f>
        <v>食肉販売業</v>
      </c>
      <c r="E2746" s="2" t="str">
        <f>"R02.12.09"</f>
        <v>R02.12.09</v>
      </c>
    </row>
    <row r="2747" spans="1:5" x14ac:dyDescent="0.45">
      <c r="A2747" s="2" t="s">
        <v>1327</v>
      </c>
      <c r="B2747" s="2" t="s">
        <v>13078</v>
      </c>
      <c r="C2747" s="2" t="s">
        <v>24664</v>
      </c>
      <c r="D2747" s="2" t="str">
        <f>"魚介類販売業"</f>
        <v>魚介類販売業</v>
      </c>
      <c r="E2747" s="2" t="str">
        <f>"R02.12.09"</f>
        <v>R02.12.09</v>
      </c>
    </row>
    <row r="2748" spans="1:5" x14ac:dyDescent="0.45">
      <c r="A2748" s="2" t="s">
        <v>1327</v>
      </c>
      <c r="B2748" s="2" t="s">
        <v>13078</v>
      </c>
      <c r="C2748" s="2" t="s">
        <v>24664</v>
      </c>
      <c r="D2748" s="2" t="str">
        <f>"乳類販売業"</f>
        <v>乳類販売業</v>
      </c>
      <c r="E2748" s="2" t="str">
        <f>"R02.12.09"</f>
        <v>R02.12.09</v>
      </c>
    </row>
    <row r="2749" spans="1:5" x14ac:dyDescent="0.45">
      <c r="A2749" s="2" t="s">
        <v>1327</v>
      </c>
      <c r="B2749" s="2" t="s">
        <v>13078</v>
      </c>
      <c r="C2749" s="2" t="s">
        <v>24664</v>
      </c>
      <c r="D2749" s="2" t="str">
        <f>"飲食店営業"</f>
        <v>飲食店営業</v>
      </c>
      <c r="E2749" s="2" t="str">
        <f>"R02.12.09"</f>
        <v>R02.12.09</v>
      </c>
    </row>
    <row r="2750" spans="1:5" x14ac:dyDescent="0.45">
      <c r="A2750" s="2" t="s">
        <v>3019</v>
      </c>
      <c r="B2750" s="2" t="s">
        <v>13079</v>
      </c>
      <c r="C2750" s="2" t="s">
        <v>24665</v>
      </c>
      <c r="D2750" s="2" t="str">
        <f>"飲食店営業"</f>
        <v>飲食店営業</v>
      </c>
      <c r="E2750" s="2" t="str">
        <f>"R02.12.14"</f>
        <v>R02.12.14</v>
      </c>
    </row>
    <row r="2751" spans="1:5" x14ac:dyDescent="0.45">
      <c r="A2751" s="2" t="s">
        <v>3019</v>
      </c>
      <c r="B2751" s="2" t="s">
        <v>13079</v>
      </c>
      <c r="C2751" s="2" t="s">
        <v>24665</v>
      </c>
      <c r="D2751" s="2" t="str">
        <f>"菓子製造業"</f>
        <v>菓子製造業</v>
      </c>
      <c r="E2751" s="2" t="str">
        <f>"R02.12.14"</f>
        <v>R02.12.14</v>
      </c>
    </row>
    <row r="2752" spans="1:5" x14ac:dyDescent="0.45">
      <c r="A2752" s="2" t="s">
        <v>3024</v>
      </c>
      <c r="B2752" s="2" t="s">
        <v>13086</v>
      </c>
      <c r="C2752" s="2" t="s">
        <v>24671</v>
      </c>
      <c r="D2752" s="2" t="str">
        <f>"飲食店営業"</f>
        <v>飲食店営業</v>
      </c>
      <c r="E2752" s="2" t="str">
        <f>"R02.12.23"</f>
        <v>R02.12.23</v>
      </c>
    </row>
    <row r="2753" spans="1:5" x14ac:dyDescent="0.45">
      <c r="A2753" s="2" t="s">
        <v>2391</v>
      </c>
      <c r="B2753" s="2" t="s">
        <v>13087</v>
      </c>
      <c r="C2753" s="2" t="s">
        <v>24673</v>
      </c>
      <c r="D2753" s="2" t="str">
        <f>"飲食店営業"</f>
        <v>飲食店営業</v>
      </c>
      <c r="E2753" s="2" t="str">
        <f>"R02.12.24"</f>
        <v>R02.12.24</v>
      </c>
    </row>
    <row r="2754" spans="1:5" x14ac:dyDescent="0.45">
      <c r="A2754" s="2" t="s">
        <v>165</v>
      </c>
      <c r="B2754" s="2" t="s">
        <v>13088</v>
      </c>
      <c r="C2754" s="2" t="s">
        <v>24674</v>
      </c>
      <c r="D2754" s="2" t="str">
        <f>"喫茶店営業"</f>
        <v>喫茶店営業</v>
      </c>
      <c r="E2754" s="2" t="str">
        <f>"R02.12.28"</f>
        <v>R02.12.28</v>
      </c>
    </row>
    <row r="2755" spans="1:5" x14ac:dyDescent="0.45">
      <c r="A2755" s="2" t="s">
        <v>3026</v>
      </c>
      <c r="B2755" s="2" t="s">
        <v>3026</v>
      </c>
      <c r="C2755" s="2" t="s">
        <v>24676</v>
      </c>
      <c r="D2755" s="2" t="str">
        <f>"菓子製造業"</f>
        <v>菓子製造業</v>
      </c>
      <c r="E2755" s="2" t="str">
        <f>"R03.01.06"</f>
        <v>R03.01.06</v>
      </c>
    </row>
    <row r="2756" spans="1:5" x14ac:dyDescent="0.45">
      <c r="A2756" s="2" t="s">
        <v>45</v>
      </c>
      <c r="B2756" s="2" t="s">
        <v>13091</v>
      </c>
      <c r="C2756" s="2" t="s">
        <v>24392</v>
      </c>
      <c r="D2756" s="2" t="str">
        <f>"喫茶店営業"</f>
        <v>喫茶店営業</v>
      </c>
      <c r="E2756" s="2" t="str">
        <f>"R03.01.20"</f>
        <v>R03.01.20</v>
      </c>
    </row>
    <row r="2757" spans="1:5" x14ac:dyDescent="0.45">
      <c r="A2757" s="2" t="s">
        <v>2025</v>
      </c>
      <c r="B2757" s="2" t="s">
        <v>13094</v>
      </c>
      <c r="C2757" s="2" t="s">
        <v>23480</v>
      </c>
      <c r="D2757" s="2" t="str">
        <f>"飲食店営業"</f>
        <v>飲食店営業</v>
      </c>
      <c r="E2757" s="2" t="str">
        <f>"R03.01.27"</f>
        <v>R03.01.27</v>
      </c>
    </row>
    <row r="2758" spans="1:5" x14ac:dyDescent="0.45">
      <c r="A2758" s="2" t="s">
        <v>3031</v>
      </c>
      <c r="B2758" s="2" t="s">
        <v>13096</v>
      </c>
      <c r="C2758" s="2" t="s">
        <v>24684</v>
      </c>
      <c r="D2758" s="2" t="str">
        <f>"乳類販売業"</f>
        <v>乳類販売業</v>
      </c>
      <c r="E2758" s="2" t="str">
        <f>"R03.01.27"</f>
        <v>R03.01.27</v>
      </c>
    </row>
    <row r="2759" spans="1:5" x14ac:dyDescent="0.45">
      <c r="A2759" s="2" t="s">
        <v>3031</v>
      </c>
      <c r="B2759" s="2" t="s">
        <v>13096</v>
      </c>
      <c r="C2759" s="2" t="s">
        <v>24684</v>
      </c>
      <c r="D2759" s="2" t="str">
        <f t="shared" ref="D2759:D2767" si="130">"食品販売業"</f>
        <v>食品販売業</v>
      </c>
      <c r="E2759" s="2" t="str">
        <f>"R03.01.27"</f>
        <v>R03.01.27</v>
      </c>
    </row>
    <row r="2760" spans="1:5" x14ac:dyDescent="0.45">
      <c r="A2760" s="2" t="s">
        <v>2171</v>
      </c>
      <c r="B2760" s="2" t="s">
        <v>13098</v>
      </c>
      <c r="C2760" s="2" t="s">
        <v>23641</v>
      </c>
      <c r="D2760" s="2" t="str">
        <f t="shared" si="130"/>
        <v>食品販売業</v>
      </c>
      <c r="E2760" s="2" t="str">
        <f>"R03.01.28"</f>
        <v>R03.01.28</v>
      </c>
    </row>
    <row r="2761" spans="1:5" x14ac:dyDescent="0.45">
      <c r="A2761" s="2" t="s">
        <v>3034</v>
      </c>
      <c r="B2761" s="2" t="s">
        <v>13101</v>
      </c>
      <c r="C2761" s="2" t="s">
        <v>24688</v>
      </c>
      <c r="D2761" s="2" t="str">
        <f t="shared" si="130"/>
        <v>食品販売業</v>
      </c>
      <c r="E2761" s="2" t="str">
        <f t="shared" ref="E2761:E2769" si="131">"R03.02.01"</f>
        <v>R03.02.01</v>
      </c>
    </row>
    <row r="2762" spans="1:5" x14ac:dyDescent="0.45">
      <c r="A2762" s="2" t="s">
        <v>2423</v>
      </c>
      <c r="B2762" s="2" t="s">
        <v>12279</v>
      </c>
      <c r="C2762" s="2" t="s">
        <v>23931</v>
      </c>
      <c r="D2762" s="2" t="str">
        <f t="shared" si="130"/>
        <v>食品販売業</v>
      </c>
      <c r="E2762" s="2" t="str">
        <f t="shared" si="131"/>
        <v>R03.02.01</v>
      </c>
    </row>
    <row r="2763" spans="1:5" x14ac:dyDescent="0.45">
      <c r="A2763" s="2" t="s">
        <v>3035</v>
      </c>
      <c r="B2763" s="2" t="s">
        <v>13102</v>
      </c>
      <c r="C2763" s="2" t="s">
        <v>24689</v>
      </c>
      <c r="D2763" s="2" t="str">
        <f t="shared" si="130"/>
        <v>食品販売業</v>
      </c>
      <c r="E2763" s="2" t="str">
        <f t="shared" si="131"/>
        <v>R03.02.01</v>
      </c>
    </row>
    <row r="2764" spans="1:5" x14ac:dyDescent="0.45">
      <c r="A2764" s="2" t="s">
        <v>3036</v>
      </c>
      <c r="B2764" s="2" t="s">
        <v>13103</v>
      </c>
      <c r="C2764" s="2" t="s">
        <v>24690</v>
      </c>
      <c r="D2764" s="2" t="str">
        <f t="shared" si="130"/>
        <v>食品販売業</v>
      </c>
      <c r="E2764" s="2" t="str">
        <f t="shared" si="131"/>
        <v>R03.02.01</v>
      </c>
    </row>
    <row r="2765" spans="1:5" x14ac:dyDescent="0.45">
      <c r="A2765" s="2" t="s">
        <v>2527</v>
      </c>
      <c r="B2765" s="2" t="s">
        <v>13104</v>
      </c>
      <c r="C2765" s="2" t="s">
        <v>23480</v>
      </c>
      <c r="D2765" s="2" t="str">
        <f t="shared" si="130"/>
        <v>食品販売業</v>
      </c>
      <c r="E2765" s="2" t="str">
        <f t="shared" si="131"/>
        <v>R03.02.01</v>
      </c>
    </row>
    <row r="2766" spans="1:5" x14ac:dyDescent="0.45">
      <c r="A2766" s="2" t="s">
        <v>1929</v>
      </c>
      <c r="B2766" s="2" t="s">
        <v>13106</v>
      </c>
      <c r="C2766" s="2" t="s">
        <v>24116</v>
      </c>
      <c r="D2766" s="2" t="str">
        <f t="shared" si="130"/>
        <v>食品販売業</v>
      </c>
      <c r="E2766" s="2" t="str">
        <f t="shared" si="131"/>
        <v>R03.02.01</v>
      </c>
    </row>
    <row r="2767" spans="1:5" x14ac:dyDescent="0.45">
      <c r="A2767" s="2" t="s">
        <v>1929</v>
      </c>
      <c r="B2767" s="2" t="s">
        <v>11724</v>
      </c>
      <c r="C2767" s="2" t="s">
        <v>23367</v>
      </c>
      <c r="D2767" s="2" t="str">
        <f t="shared" si="130"/>
        <v>食品販売業</v>
      </c>
      <c r="E2767" s="2" t="str">
        <f t="shared" si="131"/>
        <v>R03.02.01</v>
      </c>
    </row>
    <row r="2768" spans="1:5" x14ac:dyDescent="0.45">
      <c r="A2768" s="2" t="s">
        <v>2716</v>
      </c>
      <c r="B2768" s="2" t="s">
        <v>12654</v>
      </c>
      <c r="C2768" s="2" t="s">
        <v>24691</v>
      </c>
      <c r="D2768" s="2" t="str">
        <f>"食品販売業（移動販売）"</f>
        <v>食品販売業（移動販売）</v>
      </c>
      <c r="E2768" s="2" t="str">
        <f t="shared" si="131"/>
        <v>R03.02.01</v>
      </c>
    </row>
    <row r="2769" spans="1:5" x14ac:dyDescent="0.45">
      <c r="A2769" s="2" t="s">
        <v>3038</v>
      </c>
      <c r="B2769" s="2" t="s">
        <v>9729</v>
      </c>
      <c r="C2769" s="2" t="s">
        <v>23646</v>
      </c>
      <c r="D2769" s="2" t="str">
        <f>"飲食店営業"</f>
        <v>飲食店営業</v>
      </c>
      <c r="E2769" s="2" t="str">
        <f t="shared" si="131"/>
        <v>R03.02.01</v>
      </c>
    </row>
    <row r="2770" spans="1:5" x14ac:dyDescent="0.45">
      <c r="A2770" s="2" t="s">
        <v>1960</v>
      </c>
      <c r="B2770" s="2" t="s">
        <v>11756</v>
      </c>
      <c r="C2770" s="2" t="s">
        <v>23401</v>
      </c>
      <c r="D2770" s="2" t="str">
        <f>"食品販売業"</f>
        <v>食品販売業</v>
      </c>
      <c r="E2770" s="2" t="str">
        <f t="shared" ref="E2770:E2775" si="132">"R03.02.02"</f>
        <v>R03.02.02</v>
      </c>
    </row>
    <row r="2771" spans="1:5" x14ac:dyDescent="0.45">
      <c r="A2771" s="2" t="s">
        <v>2716</v>
      </c>
      <c r="B2771" s="2" t="s">
        <v>12654</v>
      </c>
      <c r="C2771" s="2" t="s">
        <v>24691</v>
      </c>
      <c r="D2771" s="2" t="str">
        <f>"乳類販売業"</f>
        <v>乳類販売業</v>
      </c>
      <c r="E2771" s="2" t="str">
        <f t="shared" si="132"/>
        <v>R03.02.02</v>
      </c>
    </row>
    <row r="2772" spans="1:5" x14ac:dyDescent="0.45">
      <c r="A2772" s="2" t="s">
        <v>2716</v>
      </c>
      <c r="B2772" s="2" t="s">
        <v>12654</v>
      </c>
      <c r="C2772" s="2" t="s">
        <v>24691</v>
      </c>
      <c r="D2772" s="2" t="str">
        <f>"食肉販売業"</f>
        <v>食肉販売業</v>
      </c>
      <c r="E2772" s="2" t="str">
        <f t="shared" si="132"/>
        <v>R03.02.02</v>
      </c>
    </row>
    <row r="2773" spans="1:5" x14ac:dyDescent="0.45">
      <c r="A2773" s="2" t="s">
        <v>3041</v>
      </c>
      <c r="B2773" s="2" t="s">
        <v>13111</v>
      </c>
      <c r="C2773" s="2" t="s">
        <v>23653</v>
      </c>
      <c r="D2773" s="2" t="str">
        <f>"菓子製造業"</f>
        <v>菓子製造業</v>
      </c>
      <c r="E2773" s="2" t="str">
        <f t="shared" si="132"/>
        <v>R03.02.02</v>
      </c>
    </row>
    <row r="2774" spans="1:5" x14ac:dyDescent="0.45">
      <c r="A2774" s="2" t="s">
        <v>3042</v>
      </c>
      <c r="B2774" s="2" t="s">
        <v>13112</v>
      </c>
      <c r="C2774" s="2" t="s">
        <v>24695</v>
      </c>
      <c r="D2774" s="2" t="str">
        <f>"菓子製造業"</f>
        <v>菓子製造業</v>
      </c>
      <c r="E2774" s="2" t="str">
        <f t="shared" si="132"/>
        <v>R03.02.02</v>
      </c>
    </row>
    <row r="2775" spans="1:5" x14ac:dyDescent="0.45">
      <c r="A2775" s="2" t="s">
        <v>2716</v>
      </c>
      <c r="B2775" s="2" t="s">
        <v>12654</v>
      </c>
      <c r="C2775" s="2" t="s">
        <v>24691</v>
      </c>
      <c r="D2775" s="2" t="str">
        <f>"魚介類販売業"</f>
        <v>魚介類販売業</v>
      </c>
      <c r="E2775" s="2" t="str">
        <f t="shared" si="132"/>
        <v>R03.02.02</v>
      </c>
    </row>
    <row r="2776" spans="1:5" x14ac:dyDescent="0.45">
      <c r="A2776" s="2" t="s">
        <v>3045</v>
      </c>
      <c r="B2776" s="2" t="s">
        <v>13116</v>
      </c>
      <c r="C2776" s="2" t="s">
        <v>24699</v>
      </c>
      <c r="D2776" s="2" t="str">
        <f>"食品製造業"</f>
        <v>食品製造業</v>
      </c>
      <c r="E2776" s="2" t="str">
        <f>"R03.02.05"</f>
        <v>R03.02.05</v>
      </c>
    </row>
    <row r="2777" spans="1:5" x14ac:dyDescent="0.45">
      <c r="A2777" s="2" t="s">
        <v>2415</v>
      </c>
      <c r="B2777" s="2" t="s">
        <v>12267</v>
      </c>
      <c r="C2777" s="2" t="s">
        <v>23922</v>
      </c>
      <c r="D2777" s="2" t="str">
        <f>"食品販売業"</f>
        <v>食品販売業</v>
      </c>
      <c r="E2777" s="2" t="str">
        <f>"R03.02.05"</f>
        <v>R03.02.05</v>
      </c>
    </row>
    <row r="2778" spans="1:5" x14ac:dyDescent="0.45">
      <c r="A2778" s="2" t="s">
        <v>2644</v>
      </c>
      <c r="B2778" s="2" t="s">
        <v>13119</v>
      </c>
      <c r="C2778" s="2" t="s">
        <v>24197</v>
      </c>
      <c r="D2778" s="2" t="str">
        <f>"そうざい製造業"</f>
        <v>そうざい製造業</v>
      </c>
      <c r="E2778" s="2" t="str">
        <f>"R03.02.05"</f>
        <v>R03.02.05</v>
      </c>
    </row>
    <row r="2779" spans="1:5" x14ac:dyDescent="0.45">
      <c r="A2779" s="2" t="s">
        <v>2644</v>
      </c>
      <c r="B2779" s="2" t="s">
        <v>13119</v>
      </c>
      <c r="C2779" s="2" t="s">
        <v>24197</v>
      </c>
      <c r="D2779" s="2" t="str">
        <f>"菓子製造業"</f>
        <v>菓子製造業</v>
      </c>
      <c r="E2779" s="2" t="str">
        <f>"R03.02.05"</f>
        <v>R03.02.05</v>
      </c>
    </row>
    <row r="2780" spans="1:5" x14ac:dyDescent="0.45">
      <c r="A2780" s="2" t="s">
        <v>3049</v>
      </c>
      <c r="B2780" s="2" t="s">
        <v>13123</v>
      </c>
      <c r="C2780" s="2" t="s">
        <v>24705</v>
      </c>
      <c r="D2780" s="2" t="str">
        <f>"飲食店営業"</f>
        <v>飲食店営業</v>
      </c>
      <c r="E2780" s="2" t="str">
        <f>"R02.05.29"</f>
        <v>R02.05.29</v>
      </c>
    </row>
    <row r="2781" spans="1:5" x14ac:dyDescent="0.45">
      <c r="A2781" s="2" t="s">
        <v>2216</v>
      </c>
      <c r="B2781" s="2" t="s">
        <v>13125</v>
      </c>
      <c r="C2781" s="2" t="s">
        <v>23753</v>
      </c>
      <c r="D2781" s="2" t="str">
        <f>"乳類販売業"</f>
        <v>乳類販売業</v>
      </c>
      <c r="E2781" s="2" t="str">
        <f>"R03.02.12"</f>
        <v>R03.02.12</v>
      </c>
    </row>
    <row r="2782" spans="1:5" x14ac:dyDescent="0.45">
      <c r="A2782" s="2" t="s">
        <v>1945</v>
      </c>
      <c r="B2782" s="2" t="s">
        <v>11741</v>
      </c>
      <c r="C2782" s="2" t="s">
        <v>24707</v>
      </c>
      <c r="D2782" s="2" t="str">
        <f>"飲食店営業"</f>
        <v>飲食店営業</v>
      </c>
      <c r="E2782" s="2" t="str">
        <f>"R03.02.10"</f>
        <v>R03.02.10</v>
      </c>
    </row>
    <row r="2783" spans="1:5" x14ac:dyDescent="0.45">
      <c r="A2783" s="2" t="s">
        <v>3051</v>
      </c>
      <c r="B2783" s="2" t="s">
        <v>13126</v>
      </c>
      <c r="C2783" s="2" t="s">
        <v>24708</v>
      </c>
      <c r="D2783" s="2" t="str">
        <f>"飲食店営業"</f>
        <v>飲食店営業</v>
      </c>
      <c r="E2783" s="2" t="str">
        <f>"R03.02.10"</f>
        <v>R03.02.10</v>
      </c>
    </row>
    <row r="2784" spans="1:5" x14ac:dyDescent="0.45">
      <c r="A2784" s="2" t="s">
        <v>3051</v>
      </c>
      <c r="B2784" s="2" t="s">
        <v>13126</v>
      </c>
      <c r="C2784" s="2" t="s">
        <v>24708</v>
      </c>
      <c r="D2784" s="2" t="str">
        <f>"食品販売業"</f>
        <v>食品販売業</v>
      </c>
      <c r="E2784" s="2" t="str">
        <f>"R03.02.10"</f>
        <v>R03.02.10</v>
      </c>
    </row>
    <row r="2785" spans="1:5" x14ac:dyDescent="0.45">
      <c r="A2785" s="2" t="s">
        <v>3052</v>
      </c>
      <c r="B2785" s="2" t="s">
        <v>13127</v>
      </c>
      <c r="C2785" s="2" t="s">
        <v>24709</v>
      </c>
      <c r="D2785" s="2" t="str">
        <f>"飲食店営業"</f>
        <v>飲食店営業</v>
      </c>
      <c r="E2785" s="2" t="str">
        <f>"R02.03.06"</f>
        <v>R02.03.06</v>
      </c>
    </row>
    <row r="2786" spans="1:5" x14ac:dyDescent="0.45">
      <c r="A2786" s="2" t="s">
        <v>3052</v>
      </c>
      <c r="B2786" s="2" t="s">
        <v>13127</v>
      </c>
      <c r="C2786" s="2" t="s">
        <v>24709</v>
      </c>
      <c r="D2786" s="2" t="str">
        <f>"食肉販売業"</f>
        <v>食肉販売業</v>
      </c>
      <c r="E2786" s="2" t="str">
        <f>"R02.03.06"</f>
        <v>R02.03.06</v>
      </c>
    </row>
    <row r="2787" spans="1:5" x14ac:dyDescent="0.45">
      <c r="A2787" s="2" t="s">
        <v>3052</v>
      </c>
      <c r="B2787" s="2" t="s">
        <v>13127</v>
      </c>
      <c r="C2787" s="2" t="s">
        <v>24709</v>
      </c>
      <c r="D2787" s="2" t="str">
        <f>"食品販売業"</f>
        <v>食品販売業</v>
      </c>
      <c r="E2787" s="2" t="str">
        <f>"R02.03.06"</f>
        <v>R02.03.06</v>
      </c>
    </row>
    <row r="2788" spans="1:5" x14ac:dyDescent="0.45">
      <c r="A2788" s="2" t="s">
        <v>165</v>
      </c>
      <c r="B2788" s="2" t="s">
        <v>13128</v>
      </c>
      <c r="C2788" s="2" t="s">
        <v>23629</v>
      </c>
      <c r="D2788" s="2" t="str">
        <f>"喫茶店営業"</f>
        <v>喫茶店営業</v>
      </c>
      <c r="E2788" s="2" t="str">
        <f>"R03.02.15"</f>
        <v>R03.02.15</v>
      </c>
    </row>
    <row r="2789" spans="1:5" x14ac:dyDescent="0.45">
      <c r="A2789" s="2" t="s">
        <v>3056</v>
      </c>
      <c r="B2789" s="2" t="s">
        <v>13133</v>
      </c>
      <c r="C2789" s="2" t="s">
        <v>23888</v>
      </c>
      <c r="D2789" s="2" t="str">
        <f>"食肉製品製造業"</f>
        <v>食肉製品製造業</v>
      </c>
      <c r="E2789" s="2" t="str">
        <f>"R03.02.22"</f>
        <v>R03.02.22</v>
      </c>
    </row>
    <row r="2790" spans="1:5" x14ac:dyDescent="0.45">
      <c r="A2790" s="2" t="s">
        <v>2377</v>
      </c>
      <c r="B2790" s="2" t="s">
        <v>2377</v>
      </c>
      <c r="C2790" s="2" t="s">
        <v>24714</v>
      </c>
      <c r="D2790" s="2" t="str">
        <f>"食品製造業"</f>
        <v>食品製造業</v>
      </c>
      <c r="E2790" s="2" t="str">
        <f>"R03.02.22"</f>
        <v>R03.02.22</v>
      </c>
    </row>
    <row r="2791" spans="1:5" x14ac:dyDescent="0.45">
      <c r="A2791" s="2" t="s">
        <v>3058</v>
      </c>
      <c r="B2791" s="2" t="s">
        <v>13135</v>
      </c>
      <c r="C2791" s="2" t="s">
        <v>24716</v>
      </c>
      <c r="D2791" s="2" t="str">
        <f>"飲食店営業"</f>
        <v>飲食店営業</v>
      </c>
      <c r="E2791" s="2" t="str">
        <f t="shared" ref="E2791:E2800" si="133">"R03.02.24"</f>
        <v>R03.02.24</v>
      </c>
    </row>
    <row r="2792" spans="1:5" x14ac:dyDescent="0.45">
      <c r="A2792" s="2" t="s">
        <v>3058</v>
      </c>
      <c r="B2792" s="2" t="s">
        <v>13135</v>
      </c>
      <c r="C2792" s="2" t="s">
        <v>24716</v>
      </c>
      <c r="D2792" s="2" t="str">
        <f>"食肉販売業"</f>
        <v>食肉販売業</v>
      </c>
      <c r="E2792" s="2" t="str">
        <f t="shared" si="133"/>
        <v>R03.02.24</v>
      </c>
    </row>
    <row r="2793" spans="1:5" x14ac:dyDescent="0.45">
      <c r="A2793" s="2" t="s">
        <v>3058</v>
      </c>
      <c r="B2793" s="2" t="s">
        <v>13135</v>
      </c>
      <c r="C2793" s="2" t="s">
        <v>24716</v>
      </c>
      <c r="D2793" s="2" t="str">
        <f>"乳類販売業"</f>
        <v>乳類販売業</v>
      </c>
      <c r="E2793" s="2" t="str">
        <f t="shared" si="133"/>
        <v>R03.02.24</v>
      </c>
    </row>
    <row r="2794" spans="1:5" x14ac:dyDescent="0.45">
      <c r="A2794" s="2" t="s">
        <v>3058</v>
      </c>
      <c r="B2794" s="2" t="s">
        <v>13135</v>
      </c>
      <c r="C2794" s="2" t="s">
        <v>24716</v>
      </c>
      <c r="D2794" s="2" t="str">
        <f>"魚介類販売業"</f>
        <v>魚介類販売業</v>
      </c>
      <c r="E2794" s="2" t="str">
        <f t="shared" si="133"/>
        <v>R03.02.24</v>
      </c>
    </row>
    <row r="2795" spans="1:5" x14ac:dyDescent="0.45">
      <c r="A2795" s="2" t="s">
        <v>3058</v>
      </c>
      <c r="B2795" s="2" t="s">
        <v>13135</v>
      </c>
      <c r="C2795" s="2" t="s">
        <v>24716</v>
      </c>
      <c r="D2795" s="2" t="str">
        <f>"食品販売業"</f>
        <v>食品販売業</v>
      </c>
      <c r="E2795" s="2" t="str">
        <f t="shared" si="133"/>
        <v>R03.02.24</v>
      </c>
    </row>
    <row r="2796" spans="1:5" x14ac:dyDescent="0.45">
      <c r="A2796" s="2" t="s">
        <v>3059</v>
      </c>
      <c r="B2796" s="2" t="s">
        <v>13136</v>
      </c>
      <c r="C2796" s="2" t="s">
        <v>24717</v>
      </c>
      <c r="D2796" s="2" t="str">
        <f>"飲食店営業"</f>
        <v>飲食店営業</v>
      </c>
      <c r="E2796" s="2" t="str">
        <f t="shared" si="133"/>
        <v>R03.02.24</v>
      </c>
    </row>
    <row r="2797" spans="1:5" x14ac:dyDescent="0.45">
      <c r="A2797" s="2" t="s">
        <v>3059</v>
      </c>
      <c r="B2797" s="2" t="s">
        <v>13136</v>
      </c>
      <c r="C2797" s="2" t="s">
        <v>24717</v>
      </c>
      <c r="D2797" s="2" t="str">
        <f>"食肉販売業"</f>
        <v>食肉販売業</v>
      </c>
      <c r="E2797" s="2" t="str">
        <f t="shared" si="133"/>
        <v>R03.02.24</v>
      </c>
    </row>
    <row r="2798" spans="1:5" x14ac:dyDescent="0.45">
      <c r="A2798" s="2" t="s">
        <v>3059</v>
      </c>
      <c r="B2798" s="2" t="s">
        <v>13136</v>
      </c>
      <c r="C2798" s="2" t="s">
        <v>24717</v>
      </c>
      <c r="D2798" s="2" t="str">
        <f>"魚介類販売業"</f>
        <v>魚介類販売業</v>
      </c>
      <c r="E2798" s="2" t="str">
        <f t="shared" si="133"/>
        <v>R03.02.24</v>
      </c>
    </row>
    <row r="2799" spans="1:5" x14ac:dyDescent="0.45">
      <c r="A2799" s="2" t="s">
        <v>3059</v>
      </c>
      <c r="B2799" s="2" t="s">
        <v>13136</v>
      </c>
      <c r="C2799" s="2" t="s">
        <v>24717</v>
      </c>
      <c r="D2799" s="2" t="str">
        <f>"乳類販売業"</f>
        <v>乳類販売業</v>
      </c>
      <c r="E2799" s="2" t="str">
        <f t="shared" si="133"/>
        <v>R03.02.24</v>
      </c>
    </row>
    <row r="2800" spans="1:5" x14ac:dyDescent="0.45">
      <c r="A2800" s="2" t="s">
        <v>3059</v>
      </c>
      <c r="B2800" s="2" t="s">
        <v>13136</v>
      </c>
      <c r="C2800" s="2" t="s">
        <v>24717</v>
      </c>
      <c r="D2800" s="2" t="str">
        <f>"食品販売業"</f>
        <v>食品販売業</v>
      </c>
      <c r="E2800" s="2" t="str">
        <f t="shared" si="133"/>
        <v>R03.02.24</v>
      </c>
    </row>
    <row r="2801" spans="1:5" x14ac:dyDescent="0.45">
      <c r="A2801" s="2" t="s">
        <v>3060</v>
      </c>
      <c r="B2801" s="2" t="s">
        <v>10968</v>
      </c>
      <c r="C2801" s="2" t="s">
        <v>24719</v>
      </c>
      <c r="D2801" s="2" t="str">
        <f>"飲食店営業"</f>
        <v>飲食店営業</v>
      </c>
      <c r="E2801" s="2" t="str">
        <f>"R03.02.25"</f>
        <v>R03.02.25</v>
      </c>
    </row>
    <row r="2802" spans="1:5" x14ac:dyDescent="0.45">
      <c r="A2802" s="2" t="s">
        <v>1949</v>
      </c>
      <c r="B2802" s="2" t="s">
        <v>11745</v>
      </c>
      <c r="C2802" s="2" t="s">
        <v>23389</v>
      </c>
      <c r="D2802" s="2" t="str">
        <f>"食品販売業"</f>
        <v>食品販売業</v>
      </c>
      <c r="E2802" s="2" t="str">
        <f>"R03.02.26"</f>
        <v>R03.02.26</v>
      </c>
    </row>
    <row r="2803" spans="1:5" x14ac:dyDescent="0.45">
      <c r="A2803" s="2" t="s">
        <v>2874</v>
      </c>
      <c r="B2803" s="2" t="s">
        <v>13143</v>
      </c>
      <c r="C2803" s="2" t="s">
        <v>24727</v>
      </c>
      <c r="D2803" s="2" t="str">
        <f>"飲食店営業"</f>
        <v>飲食店営業</v>
      </c>
      <c r="E2803" s="2" t="str">
        <f>"R03.02.26"</f>
        <v>R03.02.26</v>
      </c>
    </row>
    <row r="2804" spans="1:5" x14ac:dyDescent="0.45">
      <c r="A2804" s="2" t="s">
        <v>2142</v>
      </c>
      <c r="B2804" s="2" t="s">
        <v>11957</v>
      </c>
      <c r="C2804" s="2" t="s">
        <v>23609</v>
      </c>
      <c r="D2804" s="2" t="str">
        <f>"食品販売業"</f>
        <v>食品販売業</v>
      </c>
      <c r="E2804" s="2" t="str">
        <f>"R03.02.26"</f>
        <v>R03.02.26</v>
      </c>
    </row>
    <row r="2805" spans="1:5" x14ac:dyDescent="0.45">
      <c r="A2805" s="2" t="s">
        <v>2527</v>
      </c>
      <c r="B2805" s="2" t="s">
        <v>13144</v>
      </c>
      <c r="C2805" s="2" t="s">
        <v>24728</v>
      </c>
      <c r="D2805" s="2" t="str">
        <f>"清涼飲料水製造業"</f>
        <v>清涼飲料水製造業</v>
      </c>
      <c r="E2805" s="2" t="str">
        <f>"R03.02.26"</f>
        <v>R03.02.26</v>
      </c>
    </row>
    <row r="2806" spans="1:5" x14ac:dyDescent="0.45">
      <c r="A2806" s="2" t="s">
        <v>1944</v>
      </c>
      <c r="B2806" s="2" t="s">
        <v>13145</v>
      </c>
      <c r="C2806" s="2" t="s">
        <v>24729</v>
      </c>
      <c r="D2806" s="2" t="str">
        <f>"食品製造業"</f>
        <v>食品製造業</v>
      </c>
      <c r="E2806" s="2" t="str">
        <f>"R03.02.26"</f>
        <v>R03.02.26</v>
      </c>
    </row>
    <row r="2807" spans="1:5" x14ac:dyDescent="0.45">
      <c r="A2807" s="2" t="s">
        <v>3068</v>
      </c>
      <c r="B2807" s="2" t="s">
        <v>13152</v>
      </c>
      <c r="C2807" s="2" t="s">
        <v>24739</v>
      </c>
      <c r="D2807" s="2" t="str">
        <f>"そうざい製造業"</f>
        <v>そうざい製造業</v>
      </c>
      <c r="E2807" s="2" t="str">
        <f>"R03.03.16"</f>
        <v>R03.03.16</v>
      </c>
    </row>
    <row r="2808" spans="1:5" x14ac:dyDescent="0.45">
      <c r="A2808" s="2" t="s">
        <v>3069</v>
      </c>
      <c r="B2808" s="2" t="s">
        <v>13153</v>
      </c>
      <c r="C2808" s="2" t="s">
        <v>24740</v>
      </c>
      <c r="D2808" s="2" t="str">
        <f>"飲食店営業"</f>
        <v>飲食店営業</v>
      </c>
      <c r="E2808" s="2" t="str">
        <f>"R03.03.16"</f>
        <v>R03.03.16</v>
      </c>
    </row>
    <row r="2809" spans="1:5" x14ac:dyDescent="0.45">
      <c r="A2809" s="2" t="s">
        <v>3072</v>
      </c>
      <c r="B2809" s="2" t="s">
        <v>13156</v>
      </c>
      <c r="C2809" s="2" t="s">
        <v>24744</v>
      </c>
      <c r="D2809" s="2" t="str">
        <f>"飲食店営業"</f>
        <v>飲食店営業</v>
      </c>
      <c r="E2809" s="2" t="str">
        <f>"R03.03.17"</f>
        <v>R03.03.17</v>
      </c>
    </row>
    <row r="2810" spans="1:5" x14ac:dyDescent="0.45">
      <c r="A2810" s="2" t="s">
        <v>3072</v>
      </c>
      <c r="B2810" s="2" t="s">
        <v>13156</v>
      </c>
      <c r="C2810" s="2" t="s">
        <v>24744</v>
      </c>
      <c r="D2810" s="2" t="str">
        <f>"菓子製造業"</f>
        <v>菓子製造業</v>
      </c>
      <c r="E2810" s="2" t="str">
        <f>"R03.03.17"</f>
        <v>R03.03.17</v>
      </c>
    </row>
    <row r="2811" spans="1:5" x14ac:dyDescent="0.45">
      <c r="A2811" s="2" t="s">
        <v>2172</v>
      </c>
      <c r="B2811" s="2" t="s">
        <v>2172</v>
      </c>
      <c r="C2811" s="2" t="s">
        <v>23806</v>
      </c>
      <c r="D2811" s="2" t="str">
        <f>"そうざい製造業"</f>
        <v>そうざい製造業</v>
      </c>
      <c r="E2811" s="2" t="str">
        <f>"R03.03.22"</f>
        <v>R03.03.22</v>
      </c>
    </row>
    <row r="2812" spans="1:5" x14ac:dyDescent="0.45">
      <c r="A2812" s="2" t="s">
        <v>2172</v>
      </c>
      <c r="B2812" s="2" t="s">
        <v>2172</v>
      </c>
      <c r="C2812" s="2" t="s">
        <v>23806</v>
      </c>
      <c r="D2812" s="2" t="str">
        <f>"ソース類製造業"</f>
        <v>ソース類製造業</v>
      </c>
      <c r="E2812" s="2" t="str">
        <f>"R03.03.22"</f>
        <v>R03.03.22</v>
      </c>
    </row>
    <row r="2813" spans="1:5" x14ac:dyDescent="0.45">
      <c r="A2813" s="2" t="s">
        <v>2172</v>
      </c>
      <c r="B2813" s="2" t="s">
        <v>2172</v>
      </c>
      <c r="C2813" s="2" t="s">
        <v>23806</v>
      </c>
      <c r="D2813" s="2" t="str">
        <f>"食品の冷凍又は冷蔵業"</f>
        <v>食品の冷凍又は冷蔵業</v>
      </c>
      <c r="E2813" s="2" t="str">
        <f>"R03.03.22"</f>
        <v>R03.03.22</v>
      </c>
    </row>
    <row r="2814" spans="1:5" x14ac:dyDescent="0.45">
      <c r="A2814" s="2" t="s">
        <v>3079</v>
      </c>
      <c r="B2814" s="2" t="s">
        <v>13163</v>
      </c>
      <c r="C2814" s="2" t="s">
        <v>24753</v>
      </c>
      <c r="D2814" s="2" t="str">
        <f>"飲食店営業"</f>
        <v>飲食店営業</v>
      </c>
      <c r="E2814" s="2" t="str">
        <f>"R03.04.12"</f>
        <v>R03.04.12</v>
      </c>
    </row>
    <row r="2815" spans="1:5" x14ac:dyDescent="0.45">
      <c r="A2815" s="2" t="s">
        <v>3082</v>
      </c>
      <c r="B2815" s="2" t="s">
        <v>13167</v>
      </c>
      <c r="C2815" s="2" t="s">
        <v>24758</v>
      </c>
      <c r="D2815" s="2" t="str">
        <f>"菓子製造業"</f>
        <v>菓子製造業</v>
      </c>
      <c r="E2815" s="2" t="str">
        <f>"R02.05.29"</f>
        <v>R02.05.29</v>
      </c>
    </row>
    <row r="2816" spans="1:5" x14ac:dyDescent="0.45">
      <c r="A2816" s="2" t="s">
        <v>3083</v>
      </c>
      <c r="B2816" s="2" t="s">
        <v>13168</v>
      </c>
      <c r="C2816" s="2" t="s">
        <v>24759</v>
      </c>
      <c r="D2816" s="2" t="str">
        <f>"飲食店営業"</f>
        <v>飲食店営業</v>
      </c>
      <c r="E2816" s="2" t="str">
        <f>"R03.04.22"</f>
        <v>R03.04.22</v>
      </c>
    </row>
    <row r="2817" spans="1:5" x14ac:dyDescent="0.45">
      <c r="A2817" s="2" t="s">
        <v>3089</v>
      </c>
      <c r="B2817" s="2" t="s">
        <v>13177</v>
      </c>
      <c r="C2817" s="2" t="s">
        <v>24763</v>
      </c>
      <c r="D2817" s="2" t="str">
        <f>"飲食店営業"</f>
        <v>飲食店営業</v>
      </c>
      <c r="E2817" s="2" t="str">
        <f>"R03.05.18"</f>
        <v>R03.05.18</v>
      </c>
    </row>
    <row r="2818" spans="1:5" x14ac:dyDescent="0.45">
      <c r="A2818" s="2" t="s">
        <v>890</v>
      </c>
      <c r="B2818" s="2" t="s">
        <v>13179</v>
      </c>
      <c r="C2818" s="2" t="s">
        <v>24765</v>
      </c>
      <c r="D2818" s="2" t="str">
        <f>"飲食店営業"</f>
        <v>飲食店営業</v>
      </c>
      <c r="E2818" s="2" t="str">
        <f>"R03.05.21"</f>
        <v>R03.05.21</v>
      </c>
    </row>
    <row r="2819" spans="1:5" x14ac:dyDescent="0.45">
      <c r="A2819" s="2" t="s">
        <v>3094</v>
      </c>
      <c r="B2819" s="2" t="s">
        <v>13191</v>
      </c>
      <c r="C2819" s="2" t="s">
        <v>23736</v>
      </c>
      <c r="D2819" s="2" t="str">
        <f>"食肉販売業"</f>
        <v>食肉販売業</v>
      </c>
      <c r="E2819" s="2" t="str">
        <f>"R03.05.31"</f>
        <v>R03.05.31</v>
      </c>
    </row>
    <row r="2820" spans="1:5" x14ac:dyDescent="0.45">
      <c r="A2820" s="2" t="s">
        <v>126</v>
      </c>
      <c r="B2820" s="2" t="s">
        <v>13192</v>
      </c>
      <c r="C2820" s="2" t="s">
        <v>24775</v>
      </c>
      <c r="D2820" s="2" t="str">
        <f>"飲食店営業"</f>
        <v>飲食店営業</v>
      </c>
      <c r="E2820" s="2" t="str">
        <f>"R03.05.31"</f>
        <v>R03.05.31</v>
      </c>
    </row>
    <row r="2821" spans="1:5" x14ac:dyDescent="0.45">
      <c r="A2821" s="2" t="s">
        <v>126</v>
      </c>
      <c r="B2821" s="2" t="s">
        <v>13193</v>
      </c>
      <c r="C2821" s="2" t="s">
        <v>24178</v>
      </c>
      <c r="D2821" s="2" t="str">
        <f>"飲食店営業"</f>
        <v>飲食店営業</v>
      </c>
      <c r="E2821" s="2" t="str">
        <f>"R03.05.31"</f>
        <v>R03.05.31</v>
      </c>
    </row>
    <row r="2822" spans="1:5" x14ac:dyDescent="0.45">
      <c r="A2822" s="2" t="s">
        <v>2527</v>
      </c>
      <c r="B2822" s="2" t="s">
        <v>13194</v>
      </c>
      <c r="C2822" s="2" t="s">
        <v>23480</v>
      </c>
      <c r="D2822" s="2" t="str">
        <f>"飲食店営業"</f>
        <v>飲食店営業</v>
      </c>
      <c r="E2822" s="2" t="str">
        <f>"R03.02.01"</f>
        <v>R03.02.01</v>
      </c>
    </row>
    <row r="2823" spans="1:5" x14ac:dyDescent="0.45">
      <c r="A2823" s="2" t="s">
        <v>3096</v>
      </c>
      <c r="B2823" s="2" t="s">
        <v>13197</v>
      </c>
      <c r="C2823" s="2" t="s">
        <v>23970</v>
      </c>
      <c r="D2823" s="2" t="str">
        <f>"飲食店営業"</f>
        <v>飲食店営業</v>
      </c>
      <c r="E2823" s="2" t="str">
        <f>"R03.05.07"</f>
        <v>R03.05.07</v>
      </c>
    </row>
    <row r="2824" spans="1:5" x14ac:dyDescent="0.45">
      <c r="A2824" s="2" t="s">
        <v>3099</v>
      </c>
      <c r="B2824" s="2" t="s">
        <v>13202</v>
      </c>
      <c r="C2824" s="2" t="s">
        <v>24781</v>
      </c>
      <c r="D2824" s="2" t="str">
        <f>"飲食店営業"</f>
        <v>飲食店営業</v>
      </c>
      <c r="E2824" s="2" t="str">
        <f>"R02.10.16"</f>
        <v>R02.10.16</v>
      </c>
    </row>
    <row r="2825" spans="1:5" x14ac:dyDescent="0.45">
      <c r="A2825" s="2" t="s">
        <v>2071</v>
      </c>
      <c r="B2825" s="2" t="s">
        <v>2071</v>
      </c>
      <c r="C2825" s="2" t="s">
        <v>24784</v>
      </c>
      <c r="D2825" s="2" t="str">
        <f>"食肉販売業"</f>
        <v>食肉販売業</v>
      </c>
      <c r="E2825" s="2" t="str">
        <f>"H29.05.24"</f>
        <v>H29.05.24</v>
      </c>
    </row>
    <row r="2826" spans="1:5" x14ac:dyDescent="0.45">
      <c r="A2826" s="2" t="s">
        <v>2221</v>
      </c>
      <c r="B2826" s="2" t="s">
        <v>13208</v>
      </c>
      <c r="C2826" s="2" t="s">
        <v>23695</v>
      </c>
      <c r="D2826" s="2" t="str">
        <f t="shared" ref="D2826:D2837" si="134">"飲食店営業"</f>
        <v>飲食店営業</v>
      </c>
      <c r="E2826" s="2" t="str">
        <f>"H31.02.19"</f>
        <v>H31.02.19</v>
      </c>
    </row>
    <row r="2827" spans="1:5" x14ac:dyDescent="0.45">
      <c r="A2827" s="2" t="s">
        <v>3101</v>
      </c>
      <c r="B2827" s="2" t="s">
        <v>13209</v>
      </c>
      <c r="C2827" s="2" t="s">
        <v>24785</v>
      </c>
      <c r="D2827" s="2" t="str">
        <f t="shared" si="134"/>
        <v>飲食店営業</v>
      </c>
      <c r="E2827" s="2" t="str">
        <f>"H30.08.31"</f>
        <v>H30.08.31</v>
      </c>
    </row>
    <row r="2828" spans="1:5" x14ac:dyDescent="0.45">
      <c r="A2828" s="2" t="s">
        <v>3101</v>
      </c>
      <c r="B2828" s="2" t="s">
        <v>13209</v>
      </c>
      <c r="C2828" s="2" t="s">
        <v>24786</v>
      </c>
      <c r="D2828" s="2" t="str">
        <f t="shared" si="134"/>
        <v>飲食店営業</v>
      </c>
      <c r="E2828" s="2" t="str">
        <f>"H30.02.27"</f>
        <v>H30.02.27</v>
      </c>
    </row>
    <row r="2829" spans="1:5" x14ac:dyDescent="0.45">
      <c r="A2829" s="2" t="s">
        <v>3105</v>
      </c>
      <c r="B2829" s="2" t="s">
        <v>13215</v>
      </c>
      <c r="C2829" s="2" t="s">
        <v>24790</v>
      </c>
      <c r="D2829" s="2" t="str">
        <f t="shared" si="134"/>
        <v>飲食店営業</v>
      </c>
      <c r="E2829" s="2" t="str">
        <f>"R01.08.19"</f>
        <v>R01.08.19</v>
      </c>
    </row>
    <row r="2830" spans="1:5" x14ac:dyDescent="0.45">
      <c r="A2830" s="2" t="s">
        <v>2841</v>
      </c>
      <c r="B2830" s="2" t="s">
        <v>13218</v>
      </c>
      <c r="C2830" s="2" t="s">
        <v>24793</v>
      </c>
      <c r="D2830" s="2" t="str">
        <f t="shared" si="134"/>
        <v>飲食店営業</v>
      </c>
      <c r="E2830" s="2" t="str">
        <f>"H29.11.29"</f>
        <v>H29.11.29</v>
      </c>
    </row>
    <row r="2831" spans="1:5" x14ac:dyDescent="0.45">
      <c r="A2831" s="2" t="s">
        <v>1133</v>
      </c>
      <c r="B2831" s="2" t="s">
        <v>13220</v>
      </c>
      <c r="C2831" s="2" t="s">
        <v>24795</v>
      </c>
      <c r="D2831" s="2" t="str">
        <f t="shared" si="134"/>
        <v>飲食店営業</v>
      </c>
      <c r="E2831" s="2" t="str">
        <f>"R02.10.08"</f>
        <v>R02.10.08</v>
      </c>
    </row>
    <row r="2832" spans="1:5" x14ac:dyDescent="0.45">
      <c r="A2832" s="2" t="s">
        <v>1133</v>
      </c>
      <c r="B2832" s="2" t="s">
        <v>13222</v>
      </c>
      <c r="C2832" s="2" t="s">
        <v>23885</v>
      </c>
      <c r="D2832" s="2" t="str">
        <f t="shared" si="134"/>
        <v>飲食店営業</v>
      </c>
      <c r="E2832" s="2" t="str">
        <f>"R02.10.08"</f>
        <v>R02.10.08</v>
      </c>
    </row>
    <row r="2833" spans="1:5" x14ac:dyDescent="0.45">
      <c r="A2833" s="2" t="s">
        <v>3108</v>
      </c>
      <c r="B2833" s="2" t="s">
        <v>13223</v>
      </c>
      <c r="C2833" s="2" t="s">
        <v>24422</v>
      </c>
      <c r="D2833" s="2" t="str">
        <f t="shared" si="134"/>
        <v>飲食店営業</v>
      </c>
      <c r="E2833" s="2" t="str">
        <f>"R01.11.26"</f>
        <v>R01.11.26</v>
      </c>
    </row>
    <row r="2834" spans="1:5" x14ac:dyDescent="0.45">
      <c r="A2834" s="2" t="s">
        <v>3111</v>
      </c>
      <c r="B2834" s="2" t="s">
        <v>13225</v>
      </c>
      <c r="C2834" s="2" t="s">
        <v>24800</v>
      </c>
      <c r="D2834" s="2" t="str">
        <f t="shared" si="134"/>
        <v>飲食店営業</v>
      </c>
      <c r="E2834" s="2" t="str">
        <f>"R01.08.27"</f>
        <v>R01.08.27</v>
      </c>
    </row>
    <row r="2835" spans="1:5" x14ac:dyDescent="0.45">
      <c r="A2835" s="2" t="s">
        <v>3112</v>
      </c>
      <c r="B2835" s="2" t="s">
        <v>13226</v>
      </c>
      <c r="C2835" s="2" t="s">
        <v>24801</v>
      </c>
      <c r="D2835" s="2" t="str">
        <f t="shared" si="134"/>
        <v>飲食店営業</v>
      </c>
      <c r="E2835" s="2" t="str">
        <f>"H31.02.19"</f>
        <v>H31.02.19</v>
      </c>
    </row>
    <row r="2836" spans="1:5" x14ac:dyDescent="0.45">
      <c r="A2836" s="2" t="s">
        <v>1716</v>
      </c>
      <c r="B2836" s="2" t="s">
        <v>13231</v>
      </c>
      <c r="C2836" s="2" t="s">
        <v>24233</v>
      </c>
      <c r="D2836" s="2" t="str">
        <f t="shared" si="134"/>
        <v>飲食店営業</v>
      </c>
      <c r="E2836" s="2" t="str">
        <f>"R02.11.11"</f>
        <v>R02.11.11</v>
      </c>
    </row>
    <row r="2837" spans="1:5" x14ac:dyDescent="0.45">
      <c r="A2837" s="2" t="s">
        <v>3115</v>
      </c>
      <c r="B2837" s="2" t="s">
        <v>13233</v>
      </c>
      <c r="C2837" s="2" t="s">
        <v>24808</v>
      </c>
      <c r="D2837" s="2" t="str">
        <f t="shared" si="134"/>
        <v>飲食店営業</v>
      </c>
      <c r="E2837" s="2" t="str">
        <f>"R01.05.22"</f>
        <v>R01.05.22</v>
      </c>
    </row>
    <row r="2838" spans="1:5" x14ac:dyDescent="0.45">
      <c r="A2838" s="2" t="s">
        <v>3115</v>
      </c>
      <c r="B2838" s="2" t="s">
        <v>13233</v>
      </c>
      <c r="C2838" s="2" t="s">
        <v>24808</v>
      </c>
      <c r="D2838" s="2" t="str">
        <f>"そうざい製造業"</f>
        <v>そうざい製造業</v>
      </c>
      <c r="E2838" s="2" t="str">
        <f>"R03.01.27"</f>
        <v>R03.01.27</v>
      </c>
    </row>
    <row r="2839" spans="1:5" x14ac:dyDescent="0.45">
      <c r="A2839" s="2" t="s">
        <v>3115</v>
      </c>
      <c r="B2839" s="2" t="s">
        <v>13234</v>
      </c>
      <c r="C2839" s="2" t="s">
        <v>24809</v>
      </c>
      <c r="D2839" s="2" t="str">
        <f>"飲食店営業"</f>
        <v>飲食店営業</v>
      </c>
      <c r="E2839" s="2" t="str">
        <f>"R02.02.18"</f>
        <v>R02.02.18</v>
      </c>
    </row>
    <row r="2840" spans="1:5" x14ac:dyDescent="0.45">
      <c r="A2840" s="2" t="s">
        <v>4855</v>
      </c>
      <c r="B2840" s="2" t="s">
        <v>15580</v>
      </c>
      <c r="C2840" s="2" t="s">
        <v>27131</v>
      </c>
      <c r="D2840" s="2" t="str">
        <f>"そうざい製造業"</f>
        <v>そうざい製造業</v>
      </c>
      <c r="E2840" s="2" t="str">
        <f>"H28.12.07"</f>
        <v>H28.12.07</v>
      </c>
    </row>
    <row r="2841" spans="1:5" x14ac:dyDescent="0.45">
      <c r="A2841" s="2" t="s">
        <v>4856</v>
      </c>
      <c r="B2841" s="2" t="s">
        <v>15581</v>
      </c>
      <c r="C2841" s="2" t="s">
        <v>27132</v>
      </c>
      <c r="D2841" s="2" t="str">
        <f>"飲食店営業"</f>
        <v>飲食店営業</v>
      </c>
      <c r="E2841" s="2" t="str">
        <f>"H29.02.06"</f>
        <v>H29.02.06</v>
      </c>
    </row>
    <row r="2842" spans="1:5" x14ac:dyDescent="0.45">
      <c r="A2842" s="2" t="s">
        <v>4857</v>
      </c>
      <c r="B2842" s="2" t="s">
        <v>15582</v>
      </c>
      <c r="C2842" s="2" t="s">
        <v>27133</v>
      </c>
      <c r="D2842" s="2" t="str">
        <f>"飲食店営業"</f>
        <v>飲食店営業</v>
      </c>
      <c r="E2842" s="2" t="str">
        <f>"H29.02.09"</f>
        <v>H29.02.09</v>
      </c>
    </row>
    <row r="2843" spans="1:5" x14ac:dyDescent="0.45">
      <c r="A2843" s="2" t="s">
        <v>421</v>
      </c>
      <c r="B2843" s="2" t="s">
        <v>15588</v>
      </c>
      <c r="C2843" s="2" t="s">
        <v>27140</v>
      </c>
      <c r="D2843" s="2" t="str">
        <f>"乳類販売業"</f>
        <v>乳類販売業</v>
      </c>
      <c r="E2843" s="2" t="str">
        <f>"H29.02.23"</f>
        <v>H29.02.23</v>
      </c>
    </row>
    <row r="2844" spans="1:5" x14ac:dyDescent="0.45">
      <c r="A2844" s="2" t="s">
        <v>4864</v>
      </c>
      <c r="B2844" s="2" t="s">
        <v>15589</v>
      </c>
      <c r="C2844" s="2" t="s">
        <v>27141</v>
      </c>
      <c r="D2844" s="2" t="str">
        <f>"食肉処理業"</f>
        <v>食肉処理業</v>
      </c>
      <c r="E2844" s="2" t="str">
        <f>"H29.02.23"</f>
        <v>H29.02.23</v>
      </c>
    </row>
    <row r="2845" spans="1:5" x14ac:dyDescent="0.45">
      <c r="A2845" s="2" t="s">
        <v>4865</v>
      </c>
      <c r="B2845" s="2" t="s">
        <v>15590</v>
      </c>
      <c r="C2845" s="2" t="s">
        <v>27142</v>
      </c>
      <c r="D2845" s="2" t="str">
        <f>"そうざい製造業"</f>
        <v>そうざい製造業</v>
      </c>
      <c r="E2845" s="2" t="str">
        <f>"H29.02.28"</f>
        <v>H29.02.28</v>
      </c>
    </row>
    <row r="2846" spans="1:5" x14ac:dyDescent="0.45">
      <c r="A2846" s="2" t="s">
        <v>4866</v>
      </c>
      <c r="B2846" s="2" t="s">
        <v>15591</v>
      </c>
      <c r="C2846" s="2" t="s">
        <v>27143</v>
      </c>
      <c r="D2846" s="2" t="str">
        <f>"飲食店営業"</f>
        <v>飲食店営業</v>
      </c>
      <c r="E2846" s="2" t="str">
        <f>"H29.02.28"</f>
        <v>H29.02.28</v>
      </c>
    </row>
    <row r="2847" spans="1:5" x14ac:dyDescent="0.45">
      <c r="A2847" s="2" t="s">
        <v>4867</v>
      </c>
      <c r="B2847" s="2" t="s">
        <v>15592</v>
      </c>
      <c r="C2847" s="2" t="s">
        <v>27144</v>
      </c>
      <c r="D2847" s="2" t="str">
        <f>"そうざい製造業"</f>
        <v>そうざい製造業</v>
      </c>
      <c r="E2847" s="2" t="str">
        <f>"H29.02.28"</f>
        <v>H29.02.28</v>
      </c>
    </row>
    <row r="2848" spans="1:5" x14ac:dyDescent="0.45">
      <c r="A2848" s="2" t="s">
        <v>4868</v>
      </c>
      <c r="B2848" s="2" t="s">
        <v>15593</v>
      </c>
      <c r="C2848" s="2" t="s">
        <v>27145</v>
      </c>
      <c r="D2848" s="2" t="str">
        <f>"菓子製造業"</f>
        <v>菓子製造業</v>
      </c>
      <c r="E2848" s="2" t="str">
        <f>"H29.03.13"</f>
        <v>H29.03.13</v>
      </c>
    </row>
    <row r="2849" spans="1:5" x14ac:dyDescent="0.45">
      <c r="A2849" s="2" t="s">
        <v>4869</v>
      </c>
      <c r="B2849" s="2" t="s">
        <v>15594</v>
      </c>
      <c r="C2849" s="2" t="s">
        <v>27146</v>
      </c>
      <c r="D2849" s="2" t="str">
        <f>"飲食店営業"</f>
        <v>飲食店営業</v>
      </c>
      <c r="E2849" s="2" t="str">
        <f>"H29.03.30"</f>
        <v>H29.03.30</v>
      </c>
    </row>
    <row r="2850" spans="1:5" x14ac:dyDescent="0.45">
      <c r="A2850" s="2" t="s">
        <v>4869</v>
      </c>
      <c r="B2850" s="2" t="s">
        <v>15594</v>
      </c>
      <c r="C2850" s="2" t="s">
        <v>27146</v>
      </c>
      <c r="D2850" s="2" t="str">
        <f>"魚介類販売業"</f>
        <v>魚介類販売業</v>
      </c>
      <c r="E2850" s="2" t="str">
        <f>"H29.03.30"</f>
        <v>H29.03.30</v>
      </c>
    </row>
    <row r="2851" spans="1:5" x14ac:dyDescent="0.45">
      <c r="A2851" s="2" t="s">
        <v>4872</v>
      </c>
      <c r="B2851" s="2" t="s">
        <v>11894</v>
      </c>
      <c r="C2851" s="2" t="s">
        <v>27150</v>
      </c>
      <c r="D2851" s="2" t="str">
        <f>"飲食店営業"</f>
        <v>飲食店営業</v>
      </c>
      <c r="E2851" s="2" t="str">
        <f>"H29.05.25"</f>
        <v>H29.05.25</v>
      </c>
    </row>
    <row r="2852" spans="1:5" x14ac:dyDescent="0.45">
      <c r="A2852" s="2" t="s">
        <v>4876</v>
      </c>
      <c r="B2852" s="2" t="s">
        <v>15600</v>
      </c>
      <c r="C2852" s="2" t="s">
        <v>27154</v>
      </c>
      <c r="D2852" s="2" t="str">
        <f>"飲食店営業"</f>
        <v>飲食店営業</v>
      </c>
      <c r="E2852" s="2" t="str">
        <f>"H29.05.25"</f>
        <v>H29.05.25</v>
      </c>
    </row>
    <row r="2853" spans="1:5" x14ac:dyDescent="0.45">
      <c r="A2853" s="2" t="s">
        <v>4878</v>
      </c>
      <c r="B2853" s="2" t="s">
        <v>15602</v>
      </c>
      <c r="C2853" s="2" t="s">
        <v>27156</v>
      </c>
      <c r="D2853" s="2" t="str">
        <f>"魚介類販売業"</f>
        <v>魚介類販売業</v>
      </c>
      <c r="E2853" s="2" t="str">
        <f>"H29.05.25"</f>
        <v>H29.05.25</v>
      </c>
    </row>
    <row r="2854" spans="1:5" x14ac:dyDescent="0.45">
      <c r="A2854" s="2" t="s">
        <v>4883</v>
      </c>
      <c r="B2854" s="2" t="s">
        <v>15606</v>
      </c>
      <c r="C2854" s="2" t="s">
        <v>27161</v>
      </c>
      <c r="D2854" s="2" t="str">
        <f>"乳類販売業"</f>
        <v>乳類販売業</v>
      </c>
      <c r="E2854" s="2" t="str">
        <f>"H29.05.25"</f>
        <v>H29.05.25</v>
      </c>
    </row>
    <row r="2855" spans="1:5" x14ac:dyDescent="0.45">
      <c r="A2855" s="2" t="s">
        <v>4883</v>
      </c>
      <c r="B2855" s="2" t="s">
        <v>15606</v>
      </c>
      <c r="C2855" s="2" t="s">
        <v>27161</v>
      </c>
      <c r="D2855" s="2" t="str">
        <f>"食肉販売業"</f>
        <v>食肉販売業</v>
      </c>
      <c r="E2855" s="2" t="str">
        <f>"H29.05.25"</f>
        <v>H29.05.25</v>
      </c>
    </row>
    <row r="2856" spans="1:5" x14ac:dyDescent="0.45">
      <c r="A2856" s="2" t="s">
        <v>594</v>
      </c>
      <c r="B2856" s="2" t="s">
        <v>15614</v>
      </c>
      <c r="C2856" s="2" t="s">
        <v>27170</v>
      </c>
      <c r="D2856" s="2" t="str">
        <f>"飲食店営業"</f>
        <v>飲食店営業</v>
      </c>
      <c r="E2856" s="2" t="str">
        <f>"H29.06.27"</f>
        <v>H29.06.27</v>
      </c>
    </row>
    <row r="2857" spans="1:5" x14ac:dyDescent="0.45">
      <c r="A2857" s="2" t="s">
        <v>595</v>
      </c>
      <c r="B2857" s="2" t="s">
        <v>15618</v>
      </c>
      <c r="C2857" s="2" t="s">
        <v>27174</v>
      </c>
      <c r="D2857" s="2" t="str">
        <f>"乳類販売業"</f>
        <v>乳類販売業</v>
      </c>
      <c r="E2857" s="2" t="str">
        <f>"H29.05.25"</f>
        <v>H29.05.25</v>
      </c>
    </row>
    <row r="2858" spans="1:5" x14ac:dyDescent="0.45">
      <c r="A2858" s="2" t="s">
        <v>4893</v>
      </c>
      <c r="B2858" s="2" t="s">
        <v>15619</v>
      </c>
      <c r="C2858" s="2" t="s">
        <v>27175</v>
      </c>
      <c r="D2858" s="2" t="str">
        <f>"飲食店営業"</f>
        <v>飲食店営業</v>
      </c>
      <c r="E2858" s="2" t="str">
        <f>"H29.07.28"</f>
        <v>H29.07.28</v>
      </c>
    </row>
    <row r="2859" spans="1:5" x14ac:dyDescent="0.45">
      <c r="A2859" s="2" t="s">
        <v>4895</v>
      </c>
      <c r="B2859" s="2" t="s">
        <v>15621</v>
      </c>
      <c r="C2859" s="2" t="s">
        <v>27177</v>
      </c>
      <c r="D2859" s="2" t="str">
        <f>"そうざい製造業"</f>
        <v>そうざい製造業</v>
      </c>
      <c r="E2859" s="2" t="str">
        <f>"H29.08.17"</f>
        <v>H29.08.17</v>
      </c>
    </row>
    <row r="2860" spans="1:5" x14ac:dyDescent="0.45">
      <c r="A2860" s="2" t="s">
        <v>4897</v>
      </c>
      <c r="B2860" s="2" t="s">
        <v>15624</v>
      </c>
      <c r="C2860" s="2" t="s">
        <v>27180</v>
      </c>
      <c r="D2860" s="2" t="str">
        <f>"飲食店営業"</f>
        <v>飲食店営業</v>
      </c>
      <c r="E2860" s="2" t="str">
        <f t="shared" ref="E2860:E2869" si="135">"H29.08.28"</f>
        <v>H29.08.28</v>
      </c>
    </row>
    <row r="2861" spans="1:5" x14ac:dyDescent="0.45">
      <c r="A2861" s="2" t="s">
        <v>4898</v>
      </c>
      <c r="B2861" s="2" t="s">
        <v>15626</v>
      </c>
      <c r="C2861" s="2" t="s">
        <v>27182</v>
      </c>
      <c r="D2861" s="2" t="str">
        <f>"飲食店営業"</f>
        <v>飲食店営業</v>
      </c>
      <c r="E2861" s="2" t="str">
        <f t="shared" si="135"/>
        <v>H29.08.28</v>
      </c>
    </row>
    <row r="2862" spans="1:5" x14ac:dyDescent="0.45">
      <c r="A2862" s="2" t="s">
        <v>4897</v>
      </c>
      <c r="B2862" s="2" t="s">
        <v>15624</v>
      </c>
      <c r="C2862" s="2" t="s">
        <v>27180</v>
      </c>
      <c r="D2862" s="2" t="str">
        <f>"魚介類販売業"</f>
        <v>魚介類販売業</v>
      </c>
      <c r="E2862" s="2" t="str">
        <f t="shared" si="135"/>
        <v>H29.08.28</v>
      </c>
    </row>
    <row r="2863" spans="1:5" x14ac:dyDescent="0.45">
      <c r="A2863" s="2" t="s">
        <v>4897</v>
      </c>
      <c r="B2863" s="2" t="s">
        <v>15629</v>
      </c>
      <c r="C2863" s="2" t="s">
        <v>27185</v>
      </c>
      <c r="D2863" s="2" t="str">
        <f>"魚介類販売業"</f>
        <v>魚介類販売業</v>
      </c>
      <c r="E2863" s="2" t="str">
        <f t="shared" si="135"/>
        <v>H29.08.28</v>
      </c>
    </row>
    <row r="2864" spans="1:5" x14ac:dyDescent="0.45">
      <c r="A2864" s="2" t="s">
        <v>4897</v>
      </c>
      <c r="B2864" s="2" t="s">
        <v>15624</v>
      </c>
      <c r="C2864" s="2" t="s">
        <v>27180</v>
      </c>
      <c r="D2864" s="2" t="str">
        <f>"乳類販売業"</f>
        <v>乳類販売業</v>
      </c>
      <c r="E2864" s="2" t="str">
        <f t="shared" si="135"/>
        <v>H29.08.28</v>
      </c>
    </row>
    <row r="2865" spans="1:5" x14ac:dyDescent="0.45">
      <c r="A2865" s="2" t="s">
        <v>4897</v>
      </c>
      <c r="B2865" s="2" t="s">
        <v>15629</v>
      </c>
      <c r="C2865" s="2" t="s">
        <v>27185</v>
      </c>
      <c r="D2865" s="2" t="str">
        <f>"乳類販売業"</f>
        <v>乳類販売業</v>
      </c>
      <c r="E2865" s="2" t="str">
        <f t="shared" si="135"/>
        <v>H29.08.28</v>
      </c>
    </row>
    <row r="2866" spans="1:5" x14ac:dyDescent="0.45">
      <c r="A2866" s="2" t="s">
        <v>4897</v>
      </c>
      <c r="B2866" s="2" t="s">
        <v>15624</v>
      </c>
      <c r="C2866" s="2" t="s">
        <v>27180</v>
      </c>
      <c r="D2866" s="2" t="str">
        <f>"食肉販売業"</f>
        <v>食肉販売業</v>
      </c>
      <c r="E2866" s="2" t="str">
        <f t="shared" si="135"/>
        <v>H29.08.28</v>
      </c>
    </row>
    <row r="2867" spans="1:5" x14ac:dyDescent="0.45">
      <c r="A2867" s="2" t="s">
        <v>4897</v>
      </c>
      <c r="B2867" s="2" t="s">
        <v>15629</v>
      </c>
      <c r="C2867" s="2" t="s">
        <v>27185</v>
      </c>
      <c r="D2867" s="2" t="str">
        <f>"食肉販売業"</f>
        <v>食肉販売業</v>
      </c>
      <c r="E2867" s="2" t="str">
        <f t="shared" si="135"/>
        <v>H29.08.28</v>
      </c>
    </row>
    <row r="2868" spans="1:5" x14ac:dyDescent="0.45">
      <c r="A2868" s="2" t="s">
        <v>4902</v>
      </c>
      <c r="B2868" s="2" t="s">
        <v>15631</v>
      </c>
      <c r="C2868" s="2" t="s">
        <v>27187</v>
      </c>
      <c r="D2868" s="2" t="str">
        <f>"豆腐製造業"</f>
        <v>豆腐製造業</v>
      </c>
      <c r="E2868" s="2" t="str">
        <f t="shared" si="135"/>
        <v>H29.08.28</v>
      </c>
    </row>
    <row r="2869" spans="1:5" x14ac:dyDescent="0.45">
      <c r="A2869" s="2" t="s">
        <v>4903</v>
      </c>
      <c r="B2869" s="2" t="s">
        <v>15632</v>
      </c>
      <c r="C2869" s="2" t="s">
        <v>27188</v>
      </c>
      <c r="D2869" s="2" t="str">
        <f>"そうざい製造業"</f>
        <v>そうざい製造業</v>
      </c>
      <c r="E2869" s="2" t="str">
        <f t="shared" si="135"/>
        <v>H29.08.28</v>
      </c>
    </row>
    <row r="2870" spans="1:5" x14ac:dyDescent="0.45">
      <c r="A2870" s="2" t="s">
        <v>4910</v>
      </c>
      <c r="B2870" s="2" t="s">
        <v>15641</v>
      </c>
      <c r="C2870" s="2" t="s">
        <v>27197</v>
      </c>
      <c r="D2870" s="2" t="str">
        <f>"飲食店営業"</f>
        <v>飲食店営業</v>
      </c>
      <c r="E2870" s="2" t="str">
        <f>"H29.11.28"</f>
        <v>H29.11.28</v>
      </c>
    </row>
    <row r="2871" spans="1:5" x14ac:dyDescent="0.45">
      <c r="A2871" s="2" t="s">
        <v>4911</v>
      </c>
      <c r="B2871" s="2" t="s">
        <v>15642</v>
      </c>
      <c r="C2871" s="2" t="s">
        <v>27198</v>
      </c>
      <c r="D2871" s="2" t="str">
        <f>"飲食店営業"</f>
        <v>飲食店営業</v>
      </c>
      <c r="E2871" s="2" t="str">
        <f>"H29.11.28"</f>
        <v>H29.11.28</v>
      </c>
    </row>
    <row r="2872" spans="1:5" x14ac:dyDescent="0.45">
      <c r="A2872" s="2" t="s">
        <v>4919</v>
      </c>
      <c r="B2872" s="2" t="s">
        <v>15649</v>
      </c>
      <c r="C2872" s="2" t="s">
        <v>27206</v>
      </c>
      <c r="D2872" s="2" t="str">
        <f>"そうざい製造業"</f>
        <v>そうざい製造業</v>
      </c>
      <c r="E2872" s="2" t="str">
        <f>"H29.12.20"</f>
        <v>H29.12.20</v>
      </c>
    </row>
    <row r="2873" spans="1:5" x14ac:dyDescent="0.45">
      <c r="A2873" s="2" t="s">
        <v>4921</v>
      </c>
      <c r="B2873" s="2" t="s">
        <v>15651</v>
      </c>
      <c r="C2873" s="2" t="s">
        <v>27208</v>
      </c>
      <c r="D2873" s="2" t="str">
        <f>"飲食店営業"</f>
        <v>飲食店営業</v>
      </c>
      <c r="E2873" s="2" t="str">
        <f>"H30.01.26"</f>
        <v>H30.01.26</v>
      </c>
    </row>
    <row r="2874" spans="1:5" x14ac:dyDescent="0.45">
      <c r="A2874" s="2" t="s">
        <v>4929</v>
      </c>
      <c r="B2874" s="2" t="s">
        <v>15658</v>
      </c>
      <c r="C2874" s="2" t="s">
        <v>27216</v>
      </c>
      <c r="D2874" s="2" t="str">
        <f>"菓子製造業"</f>
        <v>菓子製造業</v>
      </c>
      <c r="E2874" s="2" t="str">
        <f>"H30.02.23"</f>
        <v>H30.02.23</v>
      </c>
    </row>
    <row r="2875" spans="1:5" x14ac:dyDescent="0.45">
      <c r="A2875" s="2" t="s">
        <v>3934</v>
      </c>
      <c r="B2875" s="2" t="s">
        <v>3934</v>
      </c>
      <c r="C2875" s="2" t="s">
        <v>27217</v>
      </c>
      <c r="D2875" s="2" t="str">
        <f>"食肉販売業"</f>
        <v>食肉販売業</v>
      </c>
      <c r="E2875" s="2" t="str">
        <f>"H30.02.23"</f>
        <v>H30.02.23</v>
      </c>
    </row>
    <row r="2876" spans="1:5" x14ac:dyDescent="0.45">
      <c r="A2876" s="2" t="s">
        <v>4917</v>
      </c>
      <c r="B2876" s="2" t="s">
        <v>15660</v>
      </c>
      <c r="C2876" s="2" t="s">
        <v>27219</v>
      </c>
      <c r="D2876" s="2" t="str">
        <f>"食品販売業"</f>
        <v>食品販売業</v>
      </c>
      <c r="E2876" s="2" t="str">
        <f>"H30.02.23"</f>
        <v>H30.02.23</v>
      </c>
    </row>
    <row r="2877" spans="1:5" x14ac:dyDescent="0.45">
      <c r="A2877" s="2" t="s">
        <v>4931</v>
      </c>
      <c r="B2877" s="2" t="s">
        <v>15661</v>
      </c>
      <c r="C2877" s="2" t="s">
        <v>27220</v>
      </c>
      <c r="D2877" s="2" t="str">
        <f>"飲食店営業"</f>
        <v>飲食店営業</v>
      </c>
      <c r="E2877" s="2" t="str">
        <f>"H30.03.01"</f>
        <v>H30.03.01</v>
      </c>
    </row>
    <row r="2878" spans="1:5" x14ac:dyDescent="0.45">
      <c r="A2878" s="2" t="s">
        <v>4933</v>
      </c>
      <c r="B2878" s="2" t="s">
        <v>15663</v>
      </c>
      <c r="C2878" s="2" t="s">
        <v>27222</v>
      </c>
      <c r="D2878" s="2" t="str">
        <f>"菓子製造業"</f>
        <v>菓子製造業</v>
      </c>
      <c r="E2878" s="2" t="str">
        <f>"H30.04.02"</f>
        <v>H30.04.02</v>
      </c>
    </row>
    <row r="2879" spans="1:5" x14ac:dyDescent="0.45">
      <c r="A2879" s="2" t="s">
        <v>4934</v>
      </c>
      <c r="B2879" s="2" t="s">
        <v>15664</v>
      </c>
      <c r="C2879" s="2" t="s">
        <v>27223</v>
      </c>
      <c r="D2879" s="2" t="str">
        <f>"飲食店営業"</f>
        <v>飲食店営業</v>
      </c>
      <c r="E2879" s="2" t="str">
        <f>"H30.04.24"</f>
        <v>H30.04.24</v>
      </c>
    </row>
    <row r="2880" spans="1:5" x14ac:dyDescent="0.45">
      <c r="A2880" s="2" t="s">
        <v>4917</v>
      </c>
      <c r="B2880" s="2" t="s">
        <v>15674</v>
      </c>
      <c r="C2880" s="2" t="s">
        <v>27233</v>
      </c>
      <c r="D2880" s="2" t="str">
        <f>"飲食店営業"</f>
        <v>飲食店営業</v>
      </c>
      <c r="E2880" s="2" t="str">
        <f t="shared" ref="E2880:E2891" si="136">"H30.05.25"</f>
        <v>H30.05.25</v>
      </c>
    </row>
    <row r="2881" spans="1:5" x14ac:dyDescent="0.45">
      <c r="A2881" s="2" t="s">
        <v>4944</v>
      </c>
      <c r="B2881" s="2" t="s">
        <v>15675</v>
      </c>
      <c r="C2881" s="2" t="s">
        <v>27234</v>
      </c>
      <c r="D2881" s="2" t="str">
        <f>"飲食店営業"</f>
        <v>飲食店営業</v>
      </c>
      <c r="E2881" s="2" t="str">
        <f t="shared" si="136"/>
        <v>H30.05.25</v>
      </c>
    </row>
    <row r="2882" spans="1:5" x14ac:dyDescent="0.45">
      <c r="A2882" s="2" t="s">
        <v>4896</v>
      </c>
      <c r="B2882" s="2" t="s">
        <v>15676</v>
      </c>
      <c r="C2882" s="2" t="s">
        <v>27235</v>
      </c>
      <c r="D2882" s="2" t="str">
        <f>"飲食店営業"</f>
        <v>飲食店営業</v>
      </c>
      <c r="E2882" s="2" t="str">
        <f t="shared" si="136"/>
        <v>H30.05.25</v>
      </c>
    </row>
    <row r="2883" spans="1:5" x14ac:dyDescent="0.45">
      <c r="A2883" s="2" t="s">
        <v>4946</v>
      </c>
      <c r="B2883" s="2" t="s">
        <v>15678</v>
      </c>
      <c r="C2883" s="2" t="s">
        <v>27237</v>
      </c>
      <c r="D2883" s="2" t="str">
        <f>"菓子製造業"</f>
        <v>菓子製造業</v>
      </c>
      <c r="E2883" s="2" t="str">
        <f t="shared" si="136"/>
        <v>H30.05.25</v>
      </c>
    </row>
    <row r="2884" spans="1:5" x14ac:dyDescent="0.45">
      <c r="A2884" s="2" t="s">
        <v>4917</v>
      </c>
      <c r="B2884" s="2" t="s">
        <v>15674</v>
      </c>
      <c r="C2884" s="2" t="s">
        <v>27233</v>
      </c>
      <c r="D2884" s="2" t="str">
        <f>"魚介類販売業"</f>
        <v>魚介類販売業</v>
      </c>
      <c r="E2884" s="2" t="str">
        <f t="shared" si="136"/>
        <v>H30.05.25</v>
      </c>
    </row>
    <row r="2885" spans="1:5" x14ac:dyDescent="0.45">
      <c r="A2885" s="2" t="s">
        <v>4917</v>
      </c>
      <c r="B2885" s="2" t="s">
        <v>15674</v>
      </c>
      <c r="C2885" s="2" t="s">
        <v>27233</v>
      </c>
      <c r="D2885" s="2" t="str">
        <f>"乳類販売業"</f>
        <v>乳類販売業</v>
      </c>
      <c r="E2885" s="2" t="str">
        <f t="shared" si="136"/>
        <v>H30.05.25</v>
      </c>
    </row>
    <row r="2886" spans="1:5" x14ac:dyDescent="0.45">
      <c r="A2886" s="2" t="s">
        <v>4917</v>
      </c>
      <c r="B2886" s="2" t="s">
        <v>15674</v>
      </c>
      <c r="C2886" s="2" t="s">
        <v>27233</v>
      </c>
      <c r="D2886" s="2" t="str">
        <f>"食肉販売業"</f>
        <v>食肉販売業</v>
      </c>
      <c r="E2886" s="2" t="str">
        <f t="shared" si="136"/>
        <v>H30.05.25</v>
      </c>
    </row>
    <row r="2887" spans="1:5" x14ac:dyDescent="0.45">
      <c r="A2887" s="2" t="s">
        <v>595</v>
      </c>
      <c r="B2887" s="2" t="s">
        <v>15681</v>
      </c>
      <c r="C2887" s="2" t="s">
        <v>27242</v>
      </c>
      <c r="D2887" s="2" t="str">
        <f>"食品販売業"</f>
        <v>食品販売業</v>
      </c>
      <c r="E2887" s="2" t="str">
        <f t="shared" si="136"/>
        <v>H30.05.25</v>
      </c>
    </row>
    <row r="2888" spans="1:5" x14ac:dyDescent="0.45">
      <c r="A2888" s="2" t="s">
        <v>4949</v>
      </c>
      <c r="B2888" s="2" t="s">
        <v>15682</v>
      </c>
      <c r="C2888" s="2" t="s">
        <v>27243</v>
      </c>
      <c r="D2888" s="2" t="str">
        <f>"食品販売業"</f>
        <v>食品販売業</v>
      </c>
      <c r="E2888" s="2" t="str">
        <f t="shared" si="136"/>
        <v>H30.05.25</v>
      </c>
    </row>
    <row r="2889" spans="1:5" x14ac:dyDescent="0.45">
      <c r="A2889" s="2" t="s">
        <v>4950</v>
      </c>
      <c r="B2889" s="2" t="s">
        <v>15683</v>
      </c>
      <c r="C2889" s="2" t="s">
        <v>27244</v>
      </c>
      <c r="D2889" s="2" t="str">
        <f>"食品販売業"</f>
        <v>食品販売業</v>
      </c>
      <c r="E2889" s="2" t="str">
        <f t="shared" si="136"/>
        <v>H30.05.25</v>
      </c>
    </row>
    <row r="2890" spans="1:5" x14ac:dyDescent="0.45">
      <c r="A2890" s="2" t="s">
        <v>4951</v>
      </c>
      <c r="B2890" s="2" t="s">
        <v>15684</v>
      </c>
      <c r="C2890" s="2" t="s">
        <v>27245</v>
      </c>
      <c r="D2890" s="2" t="str">
        <f>"魚介類販売業"</f>
        <v>魚介類販売業</v>
      </c>
      <c r="E2890" s="2" t="str">
        <f t="shared" si="136"/>
        <v>H30.05.25</v>
      </c>
    </row>
    <row r="2891" spans="1:5" x14ac:dyDescent="0.45">
      <c r="A2891" s="2" t="s">
        <v>4951</v>
      </c>
      <c r="B2891" s="2" t="s">
        <v>15684</v>
      </c>
      <c r="C2891" s="2" t="s">
        <v>27246</v>
      </c>
      <c r="D2891" s="2" t="str">
        <f>"食品販売業"</f>
        <v>食品販売業</v>
      </c>
      <c r="E2891" s="2" t="str">
        <f t="shared" si="136"/>
        <v>H30.05.25</v>
      </c>
    </row>
    <row r="2892" spans="1:5" x14ac:dyDescent="0.45">
      <c r="A2892" s="2" t="s">
        <v>4954</v>
      </c>
      <c r="B2892" s="2" t="s">
        <v>15689</v>
      </c>
      <c r="C2892" s="2" t="s">
        <v>27251</v>
      </c>
      <c r="D2892" s="2" t="str">
        <f>"飲食店営業"</f>
        <v>飲食店営業</v>
      </c>
      <c r="E2892" s="2" t="str">
        <f>"H30.06.22"</f>
        <v>H30.06.22</v>
      </c>
    </row>
    <row r="2893" spans="1:5" x14ac:dyDescent="0.45">
      <c r="A2893" s="2" t="s">
        <v>165</v>
      </c>
      <c r="B2893" s="2" t="s">
        <v>15690</v>
      </c>
      <c r="C2893" s="2" t="s">
        <v>27252</v>
      </c>
      <c r="D2893" s="2" t="str">
        <f>"喫茶店営業"</f>
        <v>喫茶店営業</v>
      </c>
      <c r="E2893" s="2" t="str">
        <f>"H30.08.15"</f>
        <v>H30.08.15</v>
      </c>
    </row>
    <row r="2894" spans="1:5" x14ac:dyDescent="0.45">
      <c r="A2894" s="2" t="s">
        <v>4959</v>
      </c>
      <c r="B2894" s="2" t="s">
        <v>15701</v>
      </c>
      <c r="C2894" s="2" t="s">
        <v>27263</v>
      </c>
      <c r="D2894" s="2" t="str">
        <f>"飲食店営業"</f>
        <v>飲食店営業</v>
      </c>
      <c r="E2894" s="2" t="str">
        <f t="shared" ref="E2894:E2900" si="137">"H30.08.28"</f>
        <v>H30.08.28</v>
      </c>
    </row>
    <row r="2895" spans="1:5" x14ac:dyDescent="0.45">
      <c r="A2895" s="2" t="s">
        <v>4961</v>
      </c>
      <c r="B2895" s="2" t="s">
        <v>15703</v>
      </c>
      <c r="C2895" s="2" t="s">
        <v>27265</v>
      </c>
      <c r="D2895" s="2" t="str">
        <f>"飲食店営業"</f>
        <v>飲食店営業</v>
      </c>
      <c r="E2895" s="2" t="str">
        <f t="shared" si="137"/>
        <v>H30.08.28</v>
      </c>
    </row>
    <row r="2896" spans="1:5" x14ac:dyDescent="0.45">
      <c r="A2896" s="2" t="s">
        <v>4965</v>
      </c>
      <c r="B2896" s="2" t="s">
        <v>15707</v>
      </c>
      <c r="C2896" s="2" t="s">
        <v>27265</v>
      </c>
      <c r="D2896" s="2" t="str">
        <f>"乳類販売業"</f>
        <v>乳類販売業</v>
      </c>
      <c r="E2896" s="2" t="str">
        <f t="shared" si="137"/>
        <v>H30.08.28</v>
      </c>
    </row>
    <row r="2897" spans="1:5" x14ac:dyDescent="0.45">
      <c r="A2897" s="2" t="s">
        <v>4965</v>
      </c>
      <c r="B2897" s="2" t="s">
        <v>15707</v>
      </c>
      <c r="C2897" s="2" t="s">
        <v>27265</v>
      </c>
      <c r="D2897" s="2" t="str">
        <f>"食肉販売業"</f>
        <v>食肉販売業</v>
      </c>
      <c r="E2897" s="2" t="str">
        <f t="shared" si="137"/>
        <v>H30.08.28</v>
      </c>
    </row>
    <row r="2898" spans="1:5" x14ac:dyDescent="0.45">
      <c r="A2898" s="2" t="s">
        <v>4864</v>
      </c>
      <c r="B2898" s="2" t="s">
        <v>4864</v>
      </c>
      <c r="C2898" s="2" t="s">
        <v>27141</v>
      </c>
      <c r="D2898" s="2" t="str">
        <f>"清涼飲料水製造業"</f>
        <v>清涼飲料水製造業</v>
      </c>
      <c r="E2898" s="2" t="str">
        <f t="shared" si="137"/>
        <v>H30.08.28</v>
      </c>
    </row>
    <row r="2899" spans="1:5" x14ac:dyDescent="0.45">
      <c r="A2899" s="2" t="s">
        <v>4897</v>
      </c>
      <c r="B2899" s="2" t="s">
        <v>15708</v>
      </c>
      <c r="C2899" s="2" t="s">
        <v>27269</v>
      </c>
      <c r="D2899" s="2" t="str">
        <f>"食品販売業"</f>
        <v>食品販売業</v>
      </c>
      <c r="E2899" s="2" t="str">
        <f t="shared" si="137"/>
        <v>H30.08.28</v>
      </c>
    </row>
    <row r="2900" spans="1:5" x14ac:dyDescent="0.45">
      <c r="A2900" s="2" t="s">
        <v>4968</v>
      </c>
      <c r="B2900" s="2" t="s">
        <v>15711</v>
      </c>
      <c r="C2900" s="2" t="s">
        <v>27273</v>
      </c>
      <c r="D2900" s="2" t="str">
        <f>"食品販売業"</f>
        <v>食品販売業</v>
      </c>
      <c r="E2900" s="2" t="str">
        <f t="shared" si="137"/>
        <v>H30.08.28</v>
      </c>
    </row>
    <row r="2901" spans="1:5" x14ac:dyDescent="0.45">
      <c r="A2901" s="2" t="s">
        <v>1134</v>
      </c>
      <c r="B2901" s="2" t="s">
        <v>15712</v>
      </c>
      <c r="C2901" s="2" t="s">
        <v>27274</v>
      </c>
      <c r="D2901" s="2" t="str">
        <f>"魚介類販売業"</f>
        <v>魚介類販売業</v>
      </c>
      <c r="E2901" s="2" t="str">
        <f>"H30.09.07"</f>
        <v>H30.09.07</v>
      </c>
    </row>
    <row r="2902" spans="1:5" x14ac:dyDescent="0.45">
      <c r="A2902" s="2" t="s">
        <v>4969</v>
      </c>
      <c r="B2902" s="2" t="s">
        <v>15713</v>
      </c>
      <c r="C2902" s="2" t="s">
        <v>27275</v>
      </c>
      <c r="D2902" s="2" t="str">
        <f>"飲食店営業"</f>
        <v>飲食店営業</v>
      </c>
      <c r="E2902" s="2" t="str">
        <f>"H30.09.26"</f>
        <v>H30.09.26</v>
      </c>
    </row>
    <row r="2903" spans="1:5" x14ac:dyDescent="0.45">
      <c r="A2903" s="2" t="s">
        <v>165</v>
      </c>
      <c r="B2903" s="2" t="s">
        <v>15718</v>
      </c>
      <c r="C2903" s="2" t="s">
        <v>27217</v>
      </c>
      <c r="D2903" s="2" t="str">
        <f>"喫茶店営業"</f>
        <v>喫茶店営業</v>
      </c>
      <c r="E2903" s="2" t="str">
        <f>"H30.11.09"</f>
        <v>H30.11.09</v>
      </c>
    </row>
    <row r="2904" spans="1:5" x14ac:dyDescent="0.45">
      <c r="A2904" s="2" t="s">
        <v>4977</v>
      </c>
      <c r="B2904" s="2" t="s">
        <v>15723</v>
      </c>
      <c r="C2904" s="2" t="s">
        <v>27285</v>
      </c>
      <c r="D2904" s="2" t="str">
        <f>"飲食店営業"</f>
        <v>飲食店営業</v>
      </c>
      <c r="E2904" s="2" t="str">
        <f t="shared" ref="E2904:E2912" si="138">"H30.11.27"</f>
        <v>H30.11.27</v>
      </c>
    </row>
    <row r="2905" spans="1:5" x14ac:dyDescent="0.45">
      <c r="A2905" s="2" t="s">
        <v>4979</v>
      </c>
      <c r="B2905" s="2" t="s">
        <v>15725</v>
      </c>
      <c r="C2905" s="2" t="s">
        <v>27287</v>
      </c>
      <c r="D2905" s="2" t="str">
        <f>"飲食店営業"</f>
        <v>飲食店営業</v>
      </c>
      <c r="E2905" s="2" t="str">
        <f t="shared" si="138"/>
        <v>H30.11.27</v>
      </c>
    </row>
    <row r="2906" spans="1:5" x14ac:dyDescent="0.45">
      <c r="A2906" s="2" t="s">
        <v>4983</v>
      </c>
      <c r="B2906" s="2" t="s">
        <v>15729</v>
      </c>
      <c r="C2906" s="2" t="s">
        <v>27291</v>
      </c>
      <c r="D2906" s="2" t="str">
        <f>"菓子製造業"</f>
        <v>菓子製造業</v>
      </c>
      <c r="E2906" s="2" t="str">
        <f t="shared" si="138"/>
        <v>H30.11.27</v>
      </c>
    </row>
    <row r="2907" spans="1:5" x14ac:dyDescent="0.45">
      <c r="A2907" s="2" t="s">
        <v>4984</v>
      </c>
      <c r="B2907" s="2" t="s">
        <v>15730</v>
      </c>
      <c r="C2907" s="2" t="s">
        <v>27292</v>
      </c>
      <c r="D2907" s="2" t="str">
        <f>"魚介類販売業"</f>
        <v>魚介類販売業</v>
      </c>
      <c r="E2907" s="2" t="str">
        <f t="shared" si="138"/>
        <v>H30.11.27</v>
      </c>
    </row>
    <row r="2908" spans="1:5" x14ac:dyDescent="0.45">
      <c r="A2908" s="2" t="s">
        <v>4985</v>
      </c>
      <c r="B2908" s="2" t="s">
        <v>15731</v>
      </c>
      <c r="C2908" s="2" t="s">
        <v>27293</v>
      </c>
      <c r="D2908" s="2" t="str">
        <f>"魚介類販売業"</f>
        <v>魚介類販売業</v>
      </c>
      <c r="E2908" s="2" t="str">
        <f t="shared" si="138"/>
        <v>H30.11.27</v>
      </c>
    </row>
    <row r="2909" spans="1:5" x14ac:dyDescent="0.45">
      <c r="A2909" s="2" t="s">
        <v>4984</v>
      </c>
      <c r="B2909" s="2" t="s">
        <v>15732</v>
      </c>
      <c r="C2909" s="2" t="s">
        <v>27292</v>
      </c>
      <c r="D2909" s="2" t="str">
        <f>"魚肉ねり製品製造業"</f>
        <v>魚肉ねり製品製造業</v>
      </c>
      <c r="E2909" s="2" t="str">
        <f t="shared" si="138"/>
        <v>H30.11.27</v>
      </c>
    </row>
    <row r="2910" spans="1:5" x14ac:dyDescent="0.45">
      <c r="A2910" s="2" t="s">
        <v>4986</v>
      </c>
      <c r="B2910" s="2" t="s">
        <v>4986</v>
      </c>
      <c r="C2910" s="2" t="s">
        <v>27294</v>
      </c>
      <c r="D2910" s="2" t="str">
        <f>"食品製造業"</f>
        <v>食品製造業</v>
      </c>
      <c r="E2910" s="2" t="str">
        <f t="shared" si="138"/>
        <v>H30.11.27</v>
      </c>
    </row>
    <row r="2911" spans="1:5" x14ac:dyDescent="0.45">
      <c r="A2911" s="2" t="s">
        <v>1134</v>
      </c>
      <c r="B2911" s="2" t="s">
        <v>15712</v>
      </c>
      <c r="C2911" s="2" t="s">
        <v>27274</v>
      </c>
      <c r="D2911" s="2" t="str">
        <f>"食品販売業"</f>
        <v>食品販売業</v>
      </c>
      <c r="E2911" s="2" t="str">
        <f t="shared" si="138"/>
        <v>H30.11.27</v>
      </c>
    </row>
    <row r="2912" spans="1:5" x14ac:dyDescent="0.45">
      <c r="A2912" s="2" t="s">
        <v>290</v>
      </c>
      <c r="B2912" s="2" t="s">
        <v>15733</v>
      </c>
      <c r="C2912" s="2" t="s">
        <v>27295</v>
      </c>
      <c r="D2912" s="2" t="str">
        <f>"食品販売業"</f>
        <v>食品販売業</v>
      </c>
      <c r="E2912" s="2" t="str">
        <f t="shared" si="138"/>
        <v>H30.11.27</v>
      </c>
    </row>
    <row r="2913" spans="1:5" x14ac:dyDescent="0.45">
      <c r="A2913" s="2" t="s">
        <v>4989</v>
      </c>
      <c r="B2913" s="2" t="s">
        <v>15736</v>
      </c>
      <c r="C2913" s="2" t="s">
        <v>27298</v>
      </c>
      <c r="D2913" s="2" t="str">
        <f>"菓子製造業"</f>
        <v>菓子製造業</v>
      </c>
      <c r="E2913" s="2" t="str">
        <f>"H31.01.09"</f>
        <v>H31.01.09</v>
      </c>
    </row>
    <row r="2914" spans="1:5" x14ac:dyDescent="0.45">
      <c r="A2914" s="2" t="s">
        <v>4989</v>
      </c>
      <c r="B2914" s="2" t="s">
        <v>15736</v>
      </c>
      <c r="C2914" s="2" t="s">
        <v>27298</v>
      </c>
      <c r="D2914" s="2" t="str">
        <f>"そうざい製造業"</f>
        <v>そうざい製造業</v>
      </c>
      <c r="E2914" s="2" t="str">
        <f>"H31.01.09"</f>
        <v>H31.01.09</v>
      </c>
    </row>
    <row r="2915" spans="1:5" x14ac:dyDescent="0.45">
      <c r="A2915" s="2" t="s">
        <v>4965</v>
      </c>
      <c r="B2915" s="2" t="s">
        <v>15707</v>
      </c>
      <c r="C2915" s="2" t="s">
        <v>27265</v>
      </c>
      <c r="D2915" s="2" t="str">
        <f>"魚介類販売業"</f>
        <v>魚介類販売業</v>
      </c>
      <c r="E2915" s="2" t="str">
        <f>"H31.01.29"</f>
        <v>H31.01.29</v>
      </c>
    </row>
    <row r="2916" spans="1:5" x14ac:dyDescent="0.45">
      <c r="A2916" s="2" t="s">
        <v>4990</v>
      </c>
      <c r="B2916" s="2" t="s">
        <v>15737</v>
      </c>
      <c r="C2916" s="2" t="s">
        <v>27299</v>
      </c>
      <c r="D2916" s="2" t="str">
        <f>"食品製造業"</f>
        <v>食品製造業</v>
      </c>
      <c r="E2916" s="2" t="str">
        <f>"H31.02.05"</f>
        <v>H31.02.05</v>
      </c>
    </row>
    <row r="2917" spans="1:5" x14ac:dyDescent="0.45">
      <c r="A2917" s="2" t="s">
        <v>4969</v>
      </c>
      <c r="B2917" s="2" t="s">
        <v>15740</v>
      </c>
      <c r="C2917" s="2" t="s">
        <v>27301</v>
      </c>
      <c r="D2917" s="2" t="str">
        <f>"飲食店営業"</f>
        <v>飲食店営業</v>
      </c>
      <c r="E2917" s="2" t="str">
        <f t="shared" ref="E2917:E2934" si="139">"H31.02.22"</f>
        <v>H31.02.22</v>
      </c>
    </row>
    <row r="2918" spans="1:5" x14ac:dyDescent="0.45">
      <c r="A2918" s="2" t="s">
        <v>4998</v>
      </c>
      <c r="B2918" s="2" t="s">
        <v>15747</v>
      </c>
      <c r="C2918" s="2" t="s">
        <v>27308</v>
      </c>
      <c r="D2918" s="2" t="str">
        <f>"飲食店営業"</f>
        <v>飲食店営業</v>
      </c>
      <c r="E2918" s="2" t="str">
        <f t="shared" si="139"/>
        <v>H31.02.22</v>
      </c>
    </row>
    <row r="2919" spans="1:5" x14ac:dyDescent="0.45">
      <c r="A2919" s="2" t="s">
        <v>4999</v>
      </c>
      <c r="B2919" s="2" t="s">
        <v>15748</v>
      </c>
      <c r="C2919" s="2" t="s">
        <v>27309</v>
      </c>
      <c r="D2919" s="2" t="str">
        <f>"飲食店営業"</f>
        <v>飲食店営業</v>
      </c>
      <c r="E2919" s="2" t="str">
        <f t="shared" si="139"/>
        <v>H31.02.22</v>
      </c>
    </row>
    <row r="2920" spans="1:5" x14ac:dyDescent="0.45">
      <c r="A2920" s="2" t="s">
        <v>5000</v>
      </c>
      <c r="B2920" s="2" t="s">
        <v>15749</v>
      </c>
      <c r="C2920" s="2" t="s">
        <v>27310</v>
      </c>
      <c r="D2920" s="2" t="str">
        <f>"飲食店営業"</f>
        <v>飲食店営業</v>
      </c>
      <c r="E2920" s="2" t="str">
        <f t="shared" si="139"/>
        <v>H31.02.22</v>
      </c>
    </row>
    <row r="2921" spans="1:5" x14ac:dyDescent="0.45">
      <c r="A2921" s="2" t="s">
        <v>5003</v>
      </c>
      <c r="B2921" s="2" t="s">
        <v>15752</v>
      </c>
      <c r="C2921" s="2" t="s">
        <v>27312</v>
      </c>
      <c r="D2921" s="2" t="str">
        <f>"菓子製造業"</f>
        <v>菓子製造業</v>
      </c>
      <c r="E2921" s="2" t="str">
        <f t="shared" si="139"/>
        <v>H31.02.22</v>
      </c>
    </row>
    <row r="2922" spans="1:5" x14ac:dyDescent="0.45">
      <c r="A2922" s="2" t="s">
        <v>4979</v>
      </c>
      <c r="B2922" s="2" t="s">
        <v>15754</v>
      </c>
      <c r="C2922" s="2" t="s">
        <v>27287</v>
      </c>
      <c r="D2922" s="2" t="str">
        <f>"魚介類販売業"</f>
        <v>魚介類販売業</v>
      </c>
      <c r="E2922" s="2" t="str">
        <f t="shared" si="139"/>
        <v>H31.02.22</v>
      </c>
    </row>
    <row r="2923" spans="1:5" x14ac:dyDescent="0.45">
      <c r="A2923" s="2" t="s">
        <v>4998</v>
      </c>
      <c r="B2923" s="2" t="s">
        <v>15755</v>
      </c>
      <c r="C2923" s="2" t="s">
        <v>27308</v>
      </c>
      <c r="D2923" s="2" t="str">
        <f>"魚介類販売業"</f>
        <v>魚介類販売業</v>
      </c>
      <c r="E2923" s="2" t="str">
        <f t="shared" si="139"/>
        <v>H31.02.22</v>
      </c>
    </row>
    <row r="2924" spans="1:5" x14ac:dyDescent="0.45">
      <c r="A2924" s="2" t="s">
        <v>5006</v>
      </c>
      <c r="B2924" s="2" t="s">
        <v>15758</v>
      </c>
      <c r="C2924" s="2" t="s">
        <v>27316</v>
      </c>
      <c r="D2924" s="2" t="str">
        <f>"魚肉ねり製品製造業"</f>
        <v>魚肉ねり製品製造業</v>
      </c>
      <c r="E2924" s="2" t="str">
        <f t="shared" si="139"/>
        <v>H31.02.22</v>
      </c>
    </row>
    <row r="2925" spans="1:5" x14ac:dyDescent="0.45">
      <c r="A2925" s="2" t="s">
        <v>5008</v>
      </c>
      <c r="B2925" s="2" t="s">
        <v>15760</v>
      </c>
      <c r="C2925" s="2" t="s">
        <v>27318</v>
      </c>
      <c r="D2925" s="2" t="str">
        <f>"魚肉ねり製品製造業"</f>
        <v>魚肉ねり製品製造業</v>
      </c>
      <c r="E2925" s="2" t="str">
        <f t="shared" si="139"/>
        <v>H31.02.22</v>
      </c>
    </row>
    <row r="2926" spans="1:5" x14ac:dyDescent="0.45">
      <c r="A2926" s="2" t="s">
        <v>4979</v>
      </c>
      <c r="B2926" s="2" t="s">
        <v>15754</v>
      </c>
      <c r="C2926" s="2" t="s">
        <v>27287</v>
      </c>
      <c r="D2926" s="2" t="str">
        <f>"魚肉ねり製品製造業"</f>
        <v>魚肉ねり製品製造業</v>
      </c>
      <c r="E2926" s="2" t="str">
        <f t="shared" si="139"/>
        <v>H31.02.22</v>
      </c>
    </row>
    <row r="2927" spans="1:5" x14ac:dyDescent="0.45">
      <c r="A2927" s="2" t="s">
        <v>4998</v>
      </c>
      <c r="B2927" s="2" t="s">
        <v>15755</v>
      </c>
      <c r="C2927" s="2" t="s">
        <v>27308</v>
      </c>
      <c r="D2927" s="2" t="str">
        <f>"乳類販売業"</f>
        <v>乳類販売業</v>
      </c>
      <c r="E2927" s="2" t="str">
        <f t="shared" si="139"/>
        <v>H31.02.22</v>
      </c>
    </row>
    <row r="2928" spans="1:5" x14ac:dyDescent="0.45">
      <c r="A2928" s="2" t="s">
        <v>4998</v>
      </c>
      <c r="B2928" s="2" t="s">
        <v>15755</v>
      </c>
      <c r="C2928" s="2" t="s">
        <v>27308</v>
      </c>
      <c r="D2928" s="2" t="str">
        <f>"食肉販売業"</f>
        <v>食肉販売業</v>
      </c>
      <c r="E2928" s="2" t="str">
        <f t="shared" si="139"/>
        <v>H31.02.22</v>
      </c>
    </row>
    <row r="2929" spans="1:5" x14ac:dyDescent="0.45">
      <c r="A2929" s="2" t="s">
        <v>5006</v>
      </c>
      <c r="B2929" s="2" t="s">
        <v>15758</v>
      </c>
      <c r="C2929" s="2" t="s">
        <v>27316</v>
      </c>
      <c r="D2929" s="2" t="str">
        <f>"そうざい製造業"</f>
        <v>そうざい製造業</v>
      </c>
      <c r="E2929" s="2" t="str">
        <f t="shared" si="139"/>
        <v>H31.02.22</v>
      </c>
    </row>
    <row r="2930" spans="1:5" x14ac:dyDescent="0.45">
      <c r="A2930" s="2" t="s">
        <v>5011</v>
      </c>
      <c r="B2930" s="2" t="s">
        <v>15763</v>
      </c>
      <c r="C2930" s="2" t="s">
        <v>27323</v>
      </c>
      <c r="D2930" s="2" t="str">
        <f>"そうざい製造業"</f>
        <v>そうざい製造業</v>
      </c>
      <c r="E2930" s="2" t="str">
        <f t="shared" si="139"/>
        <v>H31.02.22</v>
      </c>
    </row>
    <row r="2931" spans="1:5" x14ac:dyDescent="0.45">
      <c r="A2931" s="2" t="s">
        <v>5003</v>
      </c>
      <c r="B2931" s="2" t="s">
        <v>15752</v>
      </c>
      <c r="C2931" s="2" t="s">
        <v>27312</v>
      </c>
      <c r="D2931" s="2" t="str">
        <f>"そうざい製造業"</f>
        <v>そうざい製造業</v>
      </c>
      <c r="E2931" s="2" t="str">
        <f t="shared" si="139"/>
        <v>H31.02.22</v>
      </c>
    </row>
    <row r="2932" spans="1:5" x14ac:dyDescent="0.45">
      <c r="A2932" s="2" t="s">
        <v>5012</v>
      </c>
      <c r="B2932" s="2" t="s">
        <v>15764</v>
      </c>
      <c r="C2932" s="2" t="s">
        <v>27324</v>
      </c>
      <c r="D2932" s="2" t="str">
        <f>"食品製造業"</f>
        <v>食品製造業</v>
      </c>
      <c r="E2932" s="2" t="str">
        <f t="shared" si="139"/>
        <v>H31.02.22</v>
      </c>
    </row>
    <row r="2933" spans="1:5" x14ac:dyDescent="0.45">
      <c r="A2933" s="2" t="s">
        <v>5013</v>
      </c>
      <c r="B2933" s="2" t="s">
        <v>15765</v>
      </c>
      <c r="C2933" s="2" t="s">
        <v>27325</v>
      </c>
      <c r="D2933" s="2" t="str">
        <f>"食品製造業"</f>
        <v>食品製造業</v>
      </c>
      <c r="E2933" s="2" t="str">
        <f t="shared" si="139"/>
        <v>H31.02.22</v>
      </c>
    </row>
    <row r="2934" spans="1:5" x14ac:dyDescent="0.45">
      <c r="A2934" s="2" t="s">
        <v>421</v>
      </c>
      <c r="B2934" s="2" t="s">
        <v>15588</v>
      </c>
      <c r="C2934" s="2" t="s">
        <v>27140</v>
      </c>
      <c r="D2934" s="2" t="str">
        <f>"食品販売業"</f>
        <v>食品販売業</v>
      </c>
      <c r="E2934" s="2" t="str">
        <f t="shared" si="139"/>
        <v>H31.02.22</v>
      </c>
    </row>
    <row r="2935" spans="1:5" x14ac:dyDescent="0.45">
      <c r="A2935" s="2" t="s">
        <v>5015</v>
      </c>
      <c r="B2935" s="2" t="s">
        <v>15767</v>
      </c>
      <c r="C2935" s="2" t="s">
        <v>27328</v>
      </c>
      <c r="D2935" s="2" t="str">
        <f>"飲食店営業"</f>
        <v>飲食店営業</v>
      </c>
      <c r="E2935" s="2" t="str">
        <f>"H31.02.26"</f>
        <v>H31.02.26</v>
      </c>
    </row>
    <row r="2936" spans="1:5" x14ac:dyDescent="0.45">
      <c r="A2936" s="2" t="s">
        <v>4865</v>
      </c>
      <c r="B2936" s="2" t="s">
        <v>15590</v>
      </c>
      <c r="C2936" s="2" t="s">
        <v>27142</v>
      </c>
      <c r="D2936" s="2" t="str">
        <f>"菓子製造業"</f>
        <v>菓子製造業</v>
      </c>
      <c r="E2936" s="2" t="str">
        <f>"H31.02.28"</f>
        <v>H31.02.28</v>
      </c>
    </row>
    <row r="2937" spans="1:5" x14ac:dyDescent="0.45">
      <c r="A2937" s="2" t="s">
        <v>5016</v>
      </c>
      <c r="B2937" s="2" t="s">
        <v>15768</v>
      </c>
      <c r="C2937" s="2" t="s">
        <v>27329</v>
      </c>
      <c r="D2937" s="2" t="str">
        <f>"飲食店営業"</f>
        <v>飲食店営業</v>
      </c>
      <c r="E2937" s="2" t="str">
        <f>"H31.04.02"</f>
        <v>H31.04.02</v>
      </c>
    </row>
    <row r="2938" spans="1:5" x14ac:dyDescent="0.45">
      <c r="A2938" s="2" t="s">
        <v>4965</v>
      </c>
      <c r="B2938" s="2" t="s">
        <v>15769</v>
      </c>
      <c r="C2938" s="2" t="s">
        <v>27330</v>
      </c>
      <c r="D2938" s="2" t="str">
        <f>"そうざい製造業"</f>
        <v>そうざい製造業</v>
      </c>
      <c r="E2938" s="2" t="str">
        <f>"H31.04.04"</f>
        <v>H31.04.04</v>
      </c>
    </row>
    <row r="2939" spans="1:5" x14ac:dyDescent="0.45">
      <c r="A2939" s="2" t="s">
        <v>5018</v>
      </c>
      <c r="B2939" s="2" t="s">
        <v>5018</v>
      </c>
      <c r="C2939" s="2" t="s">
        <v>27332</v>
      </c>
      <c r="D2939" s="2" t="str">
        <f>"魚介類せり売り営業"</f>
        <v>魚介類せり売り営業</v>
      </c>
      <c r="E2939" s="2" t="str">
        <f>"H30.05.25"</f>
        <v>H30.05.25</v>
      </c>
    </row>
    <row r="2940" spans="1:5" x14ac:dyDescent="0.45">
      <c r="A2940" s="2" t="s">
        <v>5028</v>
      </c>
      <c r="B2940" s="2" t="s">
        <v>15779</v>
      </c>
      <c r="C2940" s="2" t="s">
        <v>27342</v>
      </c>
      <c r="D2940" s="2" t="str">
        <f>"飲食店営業"</f>
        <v>飲食店営業</v>
      </c>
      <c r="E2940" s="2" t="str">
        <f t="shared" ref="E2940:E2956" si="140">"R01.05.27"</f>
        <v>R01.05.27</v>
      </c>
    </row>
    <row r="2941" spans="1:5" x14ac:dyDescent="0.45">
      <c r="A2941" s="2" t="s">
        <v>4989</v>
      </c>
      <c r="B2941" s="2" t="s">
        <v>15780</v>
      </c>
      <c r="C2941" s="2" t="s">
        <v>27298</v>
      </c>
      <c r="D2941" s="2" t="str">
        <f>"飲食店営業"</f>
        <v>飲食店営業</v>
      </c>
      <c r="E2941" s="2" t="str">
        <f t="shared" si="140"/>
        <v>R01.05.27</v>
      </c>
    </row>
    <row r="2942" spans="1:5" x14ac:dyDescent="0.45">
      <c r="A2942" s="2" t="s">
        <v>5029</v>
      </c>
      <c r="B2942" s="2" t="s">
        <v>15781</v>
      </c>
      <c r="C2942" s="2" t="s">
        <v>27343</v>
      </c>
      <c r="D2942" s="2" t="str">
        <f>"飲食店営業"</f>
        <v>飲食店営業</v>
      </c>
      <c r="E2942" s="2" t="str">
        <f t="shared" si="140"/>
        <v>R01.05.27</v>
      </c>
    </row>
    <row r="2943" spans="1:5" x14ac:dyDescent="0.45">
      <c r="A2943" s="2" t="s">
        <v>5031</v>
      </c>
      <c r="B2943" s="2" t="s">
        <v>15784</v>
      </c>
      <c r="C2943" s="2" t="s">
        <v>27346</v>
      </c>
      <c r="D2943" s="2" t="str">
        <f>"菓子製造業"</f>
        <v>菓子製造業</v>
      </c>
      <c r="E2943" s="2" t="str">
        <f t="shared" si="140"/>
        <v>R01.05.27</v>
      </c>
    </row>
    <row r="2944" spans="1:5" x14ac:dyDescent="0.45">
      <c r="A2944" s="2" t="s">
        <v>5032</v>
      </c>
      <c r="B2944" s="2" t="s">
        <v>15785</v>
      </c>
      <c r="C2944" s="2" t="s">
        <v>27347</v>
      </c>
      <c r="D2944" s="2" t="str">
        <f>"菓子製造業"</f>
        <v>菓子製造業</v>
      </c>
      <c r="E2944" s="2" t="str">
        <f t="shared" si="140"/>
        <v>R01.05.27</v>
      </c>
    </row>
    <row r="2945" spans="1:5" x14ac:dyDescent="0.45">
      <c r="A2945" s="2" t="s">
        <v>5033</v>
      </c>
      <c r="B2945" s="2" t="s">
        <v>15786</v>
      </c>
      <c r="C2945" s="2" t="s">
        <v>27348</v>
      </c>
      <c r="D2945" s="2" t="str">
        <f>"菓子製造業"</f>
        <v>菓子製造業</v>
      </c>
      <c r="E2945" s="2" t="str">
        <f t="shared" si="140"/>
        <v>R01.05.27</v>
      </c>
    </row>
    <row r="2946" spans="1:5" x14ac:dyDescent="0.45">
      <c r="A2946" s="2" t="s">
        <v>5036</v>
      </c>
      <c r="B2946" s="2" t="s">
        <v>15789</v>
      </c>
      <c r="C2946" s="2" t="s">
        <v>27351</v>
      </c>
      <c r="D2946" s="2" t="str">
        <f>"魚介類販売業"</f>
        <v>魚介類販売業</v>
      </c>
      <c r="E2946" s="2" t="str">
        <f t="shared" si="140"/>
        <v>R01.05.27</v>
      </c>
    </row>
    <row r="2947" spans="1:5" x14ac:dyDescent="0.45">
      <c r="A2947" s="2" t="s">
        <v>5018</v>
      </c>
      <c r="B2947" s="2" t="s">
        <v>15790</v>
      </c>
      <c r="C2947" s="2" t="s">
        <v>27352</v>
      </c>
      <c r="D2947" s="2" t="str">
        <f>"魚介類せり売り営業"</f>
        <v>魚介類せり売り営業</v>
      </c>
      <c r="E2947" s="2" t="str">
        <f t="shared" si="140"/>
        <v>R01.05.27</v>
      </c>
    </row>
    <row r="2948" spans="1:5" x14ac:dyDescent="0.45">
      <c r="A2948" s="2" t="s">
        <v>5037</v>
      </c>
      <c r="B2948" s="2" t="s">
        <v>15791</v>
      </c>
      <c r="C2948" s="2" t="s">
        <v>27353</v>
      </c>
      <c r="D2948" s="2" t="str">
        <f>"食品の冷凍又は冷蔵業"</f>
        <v>食品の冷凍又は冷蔵業</v>
      </c>
      <c r="E2948" s="2" t="str">
        <f t="shared" si="140"/>
        <v>R01.05.27</v>
      </c>
    </row>
    <row r="2949" spans="1:5" x14ac:dyDescent="0.45">
      <c r="A2949" s="2" t="s">
        <v>5039</v>
      </c>
      <c r="B2949" s="2" t="s">
        <v>5039</v>
      </c>
      <c r="C2949" s="2" t="s">
        <v>27355</v>
      </c>
      <c r="D2949" s="2" t="str">
        <f>"缶詰又は瓶詰食品製造業"</f>
        <v>缶詰又は瓶詰食品製造業</v>
      </c>
      <c r="E2949" s="2" t="str">
        <f t="shared" si="140"/>
        <v>R01.05.27</v>
      </c>
    </row>
    <row r="2950" spans="1:5" x14ac:dyDescent="0.45">
      <c r="A2950" s="2" t="s">
        <v>5039</v>
      </c>
      <c r="B2950" s="2" t="s">
        <v>5039</v>
      </c>
      <c r="C2950" s="2" t="s">
        <v>27355</v>
      </c>
      <c r="D2950" s="2" t="str">
        <f>"みそ製造業"</f>
        <v>みそ製造業</v>
      </c>
      <c r="E2950" s="2" t="str">
        <f t="shared" si="140"/>
        <v>R01.05.27</v>
      </c>
    </row>
    <row r="2951" spans="1:5" x14ac:dyDescent="0.45">
      <c r="A2951" s="2" t="s">
        <v>5039</v>
      </c>
      <c r="B2951" s="2" t="s">
        <v>5039</v>
      </c>
      <c r="C2951" s="2" t="s">
        <v>27355</v>
      </c>
      <c r="D2951" s="2" t="str">
        <f>"醤油製造業"</f>
        <v>醤油製造業</v>
      </c>
      <c r="E2951" s="2" t="str">
        <f t="shared" si="140"/>
        <v>R01.05.27</v>
      </c>
    </row>
    <row r="2952" spans="1:5" x14ac:dyDescent="0.45">
      <c r="A2952" s="2" t="s">
        <v>5037</v>
      </c>
      <c r="B2952" s="2" t="s">
        <v>15791</v>
      </c>
      <c r="C2952" s="2" t="s">
        <v>27357</v>
      </c>
      <c r="D2952" s="2" t="str">
        <f>"そうざい製造業"</f>
        <v>そうざい製造業</v>
      </c>
      <c r="E2952" s="2" t="str">
        <f t="shared" si="140"/>
        <v>R01.05.27</v>
      </c>
    </row>
    <row r="2953" spans="1:5" x14ac:dyDescent="0.45">
      <c r="A2953" s="2" t="s">
        <v>5031</v>
      </c>
      <c r="B2953" s="2" t="s">
        <v>15784</v>
      </c>
      <c r="C2953" s="2" t="s">
        <v>27346</v>
      </c>
      <c r="D2953" s="2" t="str">
        <f>"そうざい製造業"</f>
        <v>そうざい製造業</v>
      </c>
      <c r="E2953" s="2" t="str">
        <f t="shared" si="140"/>
        <v>R01.05.27</v>
      </c>
    </row>
    <row r="2954" spans="1:5" x14ac:dyDescent="0.45">
      <c r="A2954" s="2" t="s">
        <v>5033</v>
      </c>
      <c r="B2954" s="2" t="s">
        <v>15786</v>
      </c>
      <c r="C2954" s="2" t="s">
        <v>27348</v>
      </c>
      <c r="D2954" s="2" t="str">
        <f>"そうざい製造業"</f>
        <v>そうざい製造業</v>
      </c>
      <c r="E2954" s="2" t="str">
        <f t="shared" si="140"/>
        <v>R01.05.27</v>
      </c>
    </row>
    <row r="2955" spans="1:5" x14ac:dyDescent="0.45">
      <c r="A2955" s="2" t="s">
        <v>5032</v>
      </c>
      <c r="B2955" s="2" t="s">
        <v>15785</v>
      </c>
      <c r="C2955" s="2" t="s">
        <v>27347</v>
      </c>
      <c r="D2955" s="2" t="str">
        <f>"そうざい製造業"</f>
        <v>そうざい製造業</v>
      </c>
      <c r="E2955" s="2" t="str">
        <f t="shared" si="140"/>
        <v>R01.05.27</v>
      </c>
    </row>
    <row r="2956" spans="1:5" x14ac:dyDescent="0.45">
      <c r="A2956" s="2" t="s">
        <v>4979</v>
      </c>
      <c r="B2956" s="2" t="s">
        <v>15796</v>
      </c>
      <c r="C2956" s="2" t="s">
        <v>27287</v>
      </c>
      <c r="D2956" s="2" t="str">
        <f>"食品製造業"</f>
        <v>食品製造業</v>
      </c>
      <c r="E2956" s="2" t="str">
        <f t="shared" si="140"/>
        <v>R01.05.27</v>
      </c>
    </row>
    <row r="2957" spans="1:5" x14ac:dyDescent="0.45">
      <c r="A2957" s="2" t="s">
        <v>5045</v>
      </c>
      <c r="B2957" s="2" t="s">
        <v>15802</v>
      </c>
      <c r="C2957" s="2" t="s">
        <v>27217</v>
      </c>
      <c r="D2957" s="2" t="str">
        <f>"飲食店営業"</f>
        <v>飲食店営業</v>
      </c>
      <c r="E2957" s="2" t="str">
        <f>"R01.05.31"</f>
        <v>R01.05.31</v>
      </c>
    </row>
    <row r="2958" spans="1:5" x14ac:dyDescent="0.45">
      <c r="A2958" s="2" t="s">
        <v>126</v>
      </c>
      <c r="B2958" s="2" t="s">
        <v>15805</v>
      </c>
      <c r="C2958" s="2" t="s">
        <v>27366</v>
      </c>
      <c r="D2958" s="2" t="str">
        <f>"飲食店営業"</f>
        <v>飲食店営業</v>
      </c>
      <c r="E2958" s="2" t="str">
        <f>"R01.05.31"</f>
        <v>R01.05.31</v>
      </c>
    </row>
    <row r="2959" spans="1:5" x14ac:dyDescent="0.45">
      <c r="A2959" s="2" t="s">
        <v>4961</v>
      </c>
      <c r="B2959" s="2" t="s">
        <v>15806</v>
      </c>
      <c r="C2959" s="2" t="s">
        <v>27367</v>
      </c>
      <c r="D2959" s="2" t="str">
        <f>"魚介類販売業"</f>
        <v>魚介類販売業</v>
      </c>
      <c r="E2959" s="2" t="str">
        <f>"R01.05.31"</f>
        <v>R01.05.31</v>
      </c>
    </row>
    <row r="2960" spans="1:5" x14ac:dyDescent="0.45">
      <c r="A2960" s="2" t="s">
        <v>5046</v>
      </c>
      <c r="B2960" s="2" t="s">
        <v>15807</v>
      </c>
      <c r="C2960" s="2" t="s">
        <v>27368</v>
      </c>
      <c r="D2960" s="2" t="str">
        <f>"そうざい製造業"</f>
        <v>そうざい製造業</v>
      </c>
      <c r="E2960" s="2" t="str">
        <f>"R01.06.27"</f>
        <v>R01.06.27</v>
      </c>
    </row>
    <row r="2961" spans="1:5" x14ac:dyDescent="0.45">
      <c r="A2961" s="2" t="s">
        <v>5046</v>
      </c>
      <c r="B2961" s="2" t="s">
        <v>15807</v>
      </c>
      <c r="C2961" s="2" t="s">
        <v>27368</v>
      </c>
      <c r="D2961" s="2" t="str">
        <f>"菓子製造業"</f>
        <v>菓子製造業</v>
      </c>
      <c r="E2961" s="2" t="str">
        <f>"R01.06.27"</f>
        <v>R01.06.27</v>
      </c>
    </row>
    <row r="2962" spans="1:5" x14ac:dyDescent="0.45">
      <c r="A2962" s="2" t="s">
        <v>5046</v>
      </c>
      <c r="B2962" s="2" t="s">
        <v>15807</v>
      </c>
      <c r="C2962" s="2" t="s">
        <v>27368</v>
      </c>
      <c r="D2962" s="2" t="str">
        <f>"食品製造業"</f>
        <v>食品製造業</v>
      </c>
      <c r="E2962" s="2" t="str">
        <f>"R01.06.27"</f>
        <v>R01.06.27</v>
      </c>
    </row>
    <row r="2963" spans="1:5" x14ac:dyDescent="0.45">
      <c r="A2963" s="2" t="s">
        <v>5053</v>
      </c>
      <c r="B2963" s="2" t="s">
        <v>15816</v>
      </c>
      <c r="C2963" s="2" t="s">
        <v>27378</v>
      </c>
      <c r="D2963" s="2" t="str">
        <f>"飲食店営業"</f>
        <v>飲食店営業</v>
      </c>
      <c r="E2963" s="2" t="str">
        <f t="shared" ref="E2963:E2975" si="141">"R01.08.27"</f>
        <v>R01.08.27</v>
      </c>
    </row>
    <row r="2964" spans="1:5" x14ac:dyDescent="0.45">
      <c r="A2964" s="2" t="s">
        <v>4968</v>
      </c>
      <c r="B2964" s="2" t="s">
        <v>15817</v>
      </c>
      <c r="C2964" s="2" t="s">
        <v>27379</v>
      </c>
      <c r="D2964" s="2" t="str">
        <f>"飲食店営業"</f>
        <v>飲食店営業</v>
      </c>
      <c r="E2964" s="2" t="str">
        <f t="shared" si="141"/>
        <v>R01.08.27</v>
      </c>
    </row>
    <row r="2965" spans="1:5" x14ac:dyDescent="0.45">
      <c r="A2965" s="2" t="s">
        <v>5057</v>
      </c>
      <c r="B2965" s="2" t="s">
        <v>15821</v>
      </c>
      <c r="C2965" s="2" t="s">
        <v>27382</v>
      </c>
      <c r="D2965" s="2" t="str">
        <f>"魚介類販売業"</f>
        <v>魚介類販売業</v>
      </c>
      <c r="E2965" s="2" t="str">
        <f t="shared" si="141"/>
        <v>R01.08.27</v>
      </c>
    </row>
    <row r="2966" spans="1:5" x14ac:dyDescent="0.45">
      <c r="A2966" s="2" t="s">
        <v>5058</v>
      </c>
      <c r="B2966" s="2" t="s">
        <v>15822</v>
      </c>
      <c r="C2966" s="2" t="s">
        <v>27383</v>
      </c>
      <c r="D2966" s="2" t="str">
        <f>"魚介類販売業"</f>
        <v>魚介類販売業</v>
      </c>
      <c r="E2966" s="2" t="str">
        <f t="shared" si="141"/>
        <v>R01.08.27</v>
      </c>
    </row>
    <row r="2967" spans="1:5" x14ac:dyDescent="0.45">
      <c r="A2967" s="2" t="s">
        <v>5058</v>
      </c>
      <c r="B2967" s="2" t="s">
        <v>15822</v>
      </c>
      <c r="C2967" s="2" t="s">
        <v>27383</v>
      </c>
      <c r="D2967" s="2" t="str">
        <f>"乳類販売業"</f>
        <v>乳類販売業</v>
      </c>
      <c r="E2967" s="2" t="str">
        <f t="shared" si="141"/>
        <v>R01.08.27</v>
      </c>
    </row>
    <row r="2968" spans="1:5" x14ac:dyDescent="0.45">
      <c r="A2968" s="2" t="s">
        <v>5058</v>
      </c>
      <c r="B2968" s="2" t="s">
        <v>15822</v>
      </c>
      <c r="C2968" s="2" t="s">
        <v>27383</v>
      </c>
      <c r="D2968" s="2" t="str">
        <f>"食肉販売業"</f>
        <v>食肉販売業</v>
      </c>
      <c r="E2968" s="2" t="str">
        <f t="shared" si="141"/>
        <v>R01.08.27</v>
      </c>
    </row>
    <row r="2969" spans="1:5" x14ac:dyDescent="0.45">
      <c r="A2969" s="2" t="s">
        <v>5063</v>
      </c>
      <c r="B2969" s="2" t="s">
        <v>15828</v>
      </c>
      <c r="C2969" s="2" t="s">
        <v>27391</v>
      </c>
      <c r="D2969" s="2" t="str">
        <f>"そうざい製造業"</f>
        <v>そうざい製造業</v>
      </c>
      <c r="E2969" s="2" t="str">
        <f t="shared" si="141"/>
        <v>R01.08.27</v>
      </c>
    </row>
    <row r="2970" spans="1:5" x14ac:dyDescent="0.45">
      <c r="A2970" s="2" t="s">
        <v>5066</v>
      </c>
      <c r="B2970" s="2" t="s">
        <v>15831</v>
      </c>
      <c r="C2970" s="2" t="s">
        <v>27394</v>
      </c>
      <c r="D2970" s="2" t="str">
        <f>"食品製造業"</f>
        <v>食品製造業</v>
      </c>
      <c r="E2970" s="2" t="str">
        <f t="shared" si="141"/>
        <v>R01.08.27</v>
      </c>
    </row>
    <row r="2971" spans="1:5" x14ac:dyDescent="0.45">
      <c r="A2971" s="2" t="s">
        <v>5067</v>
      </c>
      <c r="B2971" s="2" t="s">
        <v>15832</v>
      </c>
      <c r="C2971" s="2" t="s">
        <v>27395</v>
      </c>
      <c r="D2971" s="2" t="str">
        <f>"食品製造業"</f>
        <v>食品製造業</v>
      </c>
      <c r="E2971" s="2" t="str">
        <f t="shared" si="141"/>
        <v>R01.08.27</v>
      </c>
    </row>
    <row r="2972" spans="1:5" x14ac:dyDescent="0.45">
      <c r="A2972" s="2" t="s">
        <v>4897</v>
      </c>
      <c r="B2972" s="2" t="s">
        <v>15708</v>
      </c>
      <c r="C2972" s="2" t="s">
        <v>27269</v>
      </c>
      <c r="D2972" s="2" t="str">
        <f>"飲食店営業"</f>
        <v>飲食店営業</v>
      </c>
      <c r="E2972" s="2" t="str">
        <f t="shared" si="141"/>
        <v>R01.08.27</v>
      </c>
    </row>
    <row r="2973" spans="1:5" x14ac:dyDescent="0.45">
      <c r="A2973" s="2" t="s">
        <v>4897</v>
      </c>
      <c r="B2973" s="2" t="s">
        <v>15708</v>
      </c>
      <c r="C2973" s="2" t="s">
        <v>27269</v>
      </c>
      <c r="D2973" s="2" t="str">
        <f>"魚介類販売業"</f>
        <v>魚介類販売業</v>
      </c>
      <c r="E2973" s="2" t="str">
        <f t="shared" si="141"/>
        <v>R01.08.27</v>
      </c>
    </row>
    <row r="2974" spans="1:5" x14ac:dyDescent="0.45">
      <c r="A2974" s="2" t="s">
        <v>4897</v>
      </c>
      <c r="B2974" s="2" t="s">
        <v>15708</v>
      </c>
      <c r="C2974" s="2" t="s">
        <v>27269</v>
      </c>
      <c r="D2974" s="2" t="str">
        <f>"食肉販売業"</f>
        <v>食肉販売業</v>
      </c>
      <c r="E2974" s="2" t="str">
        <f t="shared" si="141"/>
        <v>R01.08.27</v>
      </c>
    </row>
    <row r="2975" spans="1:5" x14ac:dyDescent="0.45">
      <c r="A2975" s="2" t="s">
        <v>4897</v>
      </c>
      <c r="B2975" s="2" t="s">
        <v>15708</v>
      </c>
      <c r="C2975" s="2" t="s">
        <v>27269</v>
      </c>
      <c r="D2975" s="2" t="str">
        <f>"乳類販売業"</f>
        <v>乳類販売業</v>
      </c>
      <c r="E2975" s="2" t="str">
        <f t="shared" si="141"/>
        <v>R01.08.27</v>
      </c>
    </row>
    <row r="2976" spans="1:5" x14ac:dyDescent="0.45">
      <c r="A2976" s="2" t="s">
        <v>4897</v>
      </c>
      <c r="B2976" s="2" t="s">
        <v>15629</v>
      </c>
      <c r="C2976" s="2" t="s">
        <v>27185</v>
      </c>
      <c r="D2976" s="2" t="str">
        <f>"飲食店営業"</f>
        <v>飲食店営業</v>
      </c>
      <c r="E2976" s="2" t="str">
        <f>"H29.08.28"</f>
        <v>H29.08.28</v>
      </c>
    </row>
    <row r="2977" spans="1:5" x14ac:dyDescent="0.45">
      <c r="A2977" s="2" t="s">
        <v>4897</v>
      </c>
      <c r="B2977" s="2" t="s">
        <v>15835</v>
      </c>
      <c r="C2977" s="2" t="s">
        <v>27398</v>
      </c>
      <c r="D2977" s="2" t="str">
        <f>"食品販売業"</f>
        <v>食品販売業</v>
      </c>
      <c r="E2977" s="2" t="str">
        <f>"H30.11.30"</f>
        <v>H30.11.30</v>
      </c>
    </row>
    <row r="2978" spans="1:5" x14ac:dyDescent="0.45">
      <c r="A2978" s="2" t="s">
        <v>5078</v>
      </c>
      <c r="B2978" s="2" t="s">
        <v>15847</v>
      </c>
      <c r="C2978" s="2" t="s">
        <v>27410</v>
      </c>
      <c r="D2978" s="2" t="str">
        <f>"飲食店営業"</f>
        <v>飲食店営業</v>
      </c>
      <c r="E2978" s="2" t="str">
        <f t="shared" ref="E2978:E2990" si="142">"R01.11.26"</f>
        <v>R01.11.26</v>
      </c>
    </row>
    <row r="2979" spans="1:5" x14ac:dyDescent="0.45">
      <c r="A2979" s="2" t="s">
        <v>4917</v>
      </c>
      <c r="B2979" s="2" t="s">
        <v>15848</v>
      </c>
      <c r="C2979" s="2" t="s">
        <v>27411</v>
      </c>
      <c r="D2979" s="2" t="str">
        <f>"飲食店営業"</f>
        <v>飲食店営業</v>
      </c>
      <c r="E2979" s="2" t="str">
        <f t="shared" si="142"/>
        <v>R01.11.26</v>
      </c>
    </row>
    <row r="2980" spans="1:5" x14ac:dyDescent="0.45">
      <c r="A2980" s="2" t="s">
        <v>5080</v>
      </c>
      <c r="B2980" s="2" t="s">
        <v>15850</v>
      </c>
      <c r="C2980" s="2" t="s">
        <v>27413</v>
      </c>
      <c r="D2980" s="2" t="str">
        <f>"飲食店営業"</f>
        <v>飲食店営業</v>
      </c>
      <c r="E2980" s="2" t="str">
        <f t="shared" si="142"/>
        <v>R01.11.26</v>
      </c>
    </row>
    <row r="2981" spans="1:5" x14ac:dyDescent="0.45">
      <c r="A2981" s="2" t="s">
        <v>4897</v>
      </c>
      <c r="B2981" s="2" t="s">
        <v>15835</v>
      </c>
      <c r="C2981" s="2" t="s">
        <v>27398</v>
      </c>
      <c r="D2981" s="2" t="str">
        <f>"飲食店営業"</f>
        <v>飲食店営業</v>
      </c>
      <c r="E2981" s="2" t="str">
        <f t="shared" si="142"/>
        <v>R01.11.26</v>
      </c>
    </row>
    <row r="2982" spans="1:5" x14ac:dyDescent="0.45">
      <c r="A2982" s="2" t="s">
        <v>3601</v>
      </c>
      <c r="B2982" s="2" t="s">
        <v>15860</v>
      </c>
      <c r="C2982" s="2" t="s">
        <v>27423</v>
      </c>
      <c r="D2982" s="2" t="str">
        <f>"飲食店営業"</f>
        <v>飲食店営業</v>
      </c>
      <c r="E2982" s="2" t="str">
        <f t="shared" si="142"/>
        <v>R01.11.26</v>
      </c>
    </row>
    <row r="2983" spans="1:5" x14ac:dyDescent="0.45">
      <c r="A2983" s="2" t="s">
        <v>4917</v>
      </c>
      <c r="B2983" s="2" t="s">
        <v>15848</v>
      </c>
      <c r="C2983" s="2" t="s">
        <v>27411</v>
      </c>
      <c r="D2983" s="2" t="str">
        <f>"菓子製造業"</f>
        <v>菓子製造業</v>
      </c>
      <c r="E2983" s="2" t="str">
        <f t="shared" si="142"/>
        <v>R01.11.26</v>
      </c>
    </row>
    <row r="2984" spans="1:5" x14ac:dyDescent="0.45">
      <c r="A2984" s="2" t="s">
        <v>5092</v>
      </c>
      <c r="B2984" s="2" t="s">
        <v>15863</v>
      </c>
      <c r="C2984" s="2" t="s">
        <v>27382</v>
      </c>
      <c r="D2984" s="2" t="str">
        <f>"菓子製造業"</f>
        <v>菓子製造業</v>
      </c>
      <c r="E2984" s="2" t="str">
        <f t="shared" si="142"/>
        <v>R01.11.26</v>
      </c>
    </row>
    <row r="2985" spans="1:5" x14ac:dyDescent="0.45">
      <c r="A2985" s="2" t="s">
        <v>5093</v>
      </c>
      <c r="B2985" s="2" t="s">
        <v>15864</v>
      </c>
      <c r="C2985" s="2" t="s">
        <v>27427</v>
      </c>
      <c r="D2985" s="2" t="str">
        <f>"菓子製造業"</f>
        <v>菓子製造業</v>
      </c>
      <c r="E2985" s="2" t="str">
        <f t="shared" si="142"/>
        <v>R01.11.26</v>
      </c>
    </row>
    <row r="2986" spans="1:5" x14ac:dyDescent="0.45">
      <c r="A2986" s="2" t="s">
        <v>4897</v>
      </c>
      <c r="B2986" s="2" t="s">
        <v>15835</v>
      </c>
      <c r="C2986" s="2" t="s">
        <v>27398</v>
      </c>
      <c r="D2986" s="2" t="str">
        <f>"魚介類販売業"</f>
        <v>魚介類販売業</v>
      </c>
      <c r="E2986" s="2" t="str">
        <f t="shared" si="142"/>
        <v>R01.11.26</v>
      </c>
    </row>
    <row r="2987" spans="1:5" x14ac:dyDescent="0.45">
      <c r="A2987" s="2" t="s">
        <v>4979</v>
      </c>
      <c r="B2987" s="2" t="s">
        <v>15865</v>
      </c>
      <c r="C2987" s="2" t="s">
        <v>27428</v>
      </c>
      <c r="D2987" s="2" t="str">
        <f>"魚介類販売業"</f>
        <v>魚介類販売業</v>
      </c>
      <c r="E2987" s="2" t="str">
        <f t="shared" si="142"/>
        <v>R01.11.26</v>
      </c>
    </row>
    <row r="2988" spans="1:5" x14ac:dyDescent="0.45">
      <c r="A2988" s="2" t="s">
        <v>4897</v>
      </c>
      <c r="B2988" s="2" t="s">
        <v>15835</v>
      </c>
      <c r="C2988" s="2" t="s">
        <v>27398</v>
      </c>
      <c r="D2988" s="2" t="str">
        <f>"乳類販売業"</f>
        <v>乳類販売業</v>
      </c>
      <c r="E2988" s="2" t="str">
        <f t="shared" si="142"/>
        <v>R01.11.26</v>
      </c>
    </row>
    <row r="2989" spans="1:5" x14ac:dyDescent="0.45">
      <c r="A2989" s="2" t="s">
        <v>1134</v>
      </c>
      <c r="B2989" s="2" t="s">
        <v>15712</v>
      </c>
      <c r="C2989" s="2" t="s">
        <v>27274</v>
      </c>
      <c r="D2989" s="2" t="str">
        <f>"乳類販売業"</f>
        <v>乳類販売業</v>
      </c>
      <c r="E2989" s="2" t="str">
        <f t="shared" si="142"/>
        <v>R01.11.26</v>
      </c>
    </row>
    <row r="2990" spans="1:5" x14ac:dyDescent="0.45">
      <c r="A2990" s="2" t="s">
        <v>4897</v>
      </c>
      <c r="B2990" s="2" t="s">
        <v>15835</v>
      </c>
      <c r="C2990" s="2" t="s">
        <v>27398</v>
      </c>
      <c r="D2990" s="2" t="str">
        <f>"食肉販売業"</f>
        <v>食肉販売業</v>
      </c>
      <c r="E2990" s="2" t="str">
        <f t="shared" si="142"/>
        <v>R01.11.26</v>
      </c>
    </row>
    <row r="2991" spans="1:5" x14ac:dyDescent="0.45">
      <c r="A2991" s="2" t="s">
        <v>5096</v>
      </c>
      <c r="B2991" s="2" t="s">
        <v>15868</v>
      </c>
      <c r="C2991" s="2" t="s">
        <v>27431</v>
      </c>
      <c r="D2991" s="2" t="str">
        <f>"めん類製造業"</f>
        <v>めん類製造業</v>
      </c>
      <c r="E2991" s="2" t="str">
        <f>"R01.11.28"</f>
        <v>R01.11.28</v>
      </c>
    </row>
    <row r="2992" spans="1:5" x14ac:dyDescent="0.45">
      <c r="A2992" s="2" t="s">
        <v>5097</v>
      </c>
      <c r="B2992" s="2" t="s">
        <v>15869</v>
      </c>
      <c r="C2992" s="2" t="s">
        <v>27433</v>
      </c>
      <c r="D2992" s="2" t="str">
        <f>"そうざい製造業"</f>
        <v>そうざい製造業</v>
      </c>
      <c r="E2992" s="2" t="str">
        <f>"R01.11.26"</f>
        <v>R01.11.26</v>
      </c>
    </row>
    <row r="2993" spans="1:5" x14ac:dyDescent="0.45">
      <c r="A2993" s="2" t="s">
        <v>5093</v>
      </c>
      <c r="B2993" s="2" t="s">
        <v>15864</v>
      </c>
      <c r="C2993" s="2" t="s">
        <v>27427</v>
      </c>
      <c r="D2993" s="2" t="str">
        <f>"そうざい製造業"</f>
        <v>そうざい製造業</v>
      </c>
      <c r="E2993" s="2" t="str">
        <f>"R01.11.26"</f>
        <v>R01.11.26</v>
      </c>
    </row>
    <row r="2994" spans="1:5" x14ac:dyDescent="0.45">
      <c r="A2994" s="2" t="s">
        <v>5098</v>
      </c>
      <c r="B2994" s="2" t="s">
        <v>15871</v>
      </c>
      <c r="C2994" s="2" t="s">
        <v>27435</v>
      </c>
      <c r="D2994" s="2" t="str">
        <f>"食品製造業"</f>
        <v>食品製造業</v>
      </c>
      <c r="E2994" s="2" t="str">
        <f>"R01.11.26"</f>
        <v>R01.11.26</v>
      </c>
    </row>
    <row r="2995" spans="1:5" x14ac:dyDescent="0.45">
      <c r="A2995" s="2" t="s">
        <v>4917</v>
      </c>
      <c r="B2995" s="2" t="s">
        <v>15875</v>
      </c>
      <c r="C2995" s="2" t="s">
        <v>27439</v>
      </c>
      <c r="D2995" s="2" t="str">
        <f>"菓子製造業"</f>
        <v>菓子製造業</v>
      </c>
      <c r="E2995" s="2" t="str">
        <f>"R01.11.26"</f>
        <v>R01.11.26</v>
      </c>
    </row>
    <row r="2996" spans="1:5" x14ac:dyDescent="0.45">
      <c r="A2996" s="2" t="s">
        <v>5101</v>
      </c>
      <c r="B2996" s="2" t="s">
        <v>15876</v>
      </c>
      <c r="C2996" s="2" t="s">
        <v>27440</v>
      </c>
      <c r="D2996" s="2" t="str">
        <f>"そうざい製造業"</f>
        <v>そうざい製造業</v>
      </c>
      <c r="E2996" s="2" t="str">
        <f>"R01.12.09"</f>
        <v>R01.12.09</v>
      </c>
    </row>
    <row r="2997" spans="1:5" x14ac:dyDescent="0.45">
      <c r="A2997" s="2" t="s">
        <v>252</v>
      </c>
      <c r="B2997" s="2" t="s">
        <v>8309</v>
      </c>
      <c r="C2997" s="2" t="s">
        <v>27446</v>
      </c>
      <c r="D2997" s="2" t="str">
        <f>"飲食店営業"</f>
        <v>飲食店営業</v>
      </c>
      <c r="E2997" s="2" t="str">
        <f t="shared" ref="E2997:E3004" si="143">"R02.02.26"</f>
        <v>R02.02.26</v>
      </c>
    </row>
    <row r="2998" spans="1:5" x14ac:dyDescent="0.45">
      <c r="A2998" s="2" t="s">
        <v>5106</v>
      </c>
      <c r="B2998" s="2" t="s">
        <v>15881</v>
      </c>
      <c r="C2998" s="2" t="s">
        <v>27448</v>
      </c>
      <c r="D2998" s="2" t="str">
        <f>"飲食店営業"</f>
        <v>飲食店営業</v>
      </c>
      <c r="E2998" s="2" t="str">
        <f t="shared" si="143"/>
        <v>R02.02.26</v>
      </c>
    </row>
    <row r="2999" spans="1:5" x14ac:dyDescent="0.45">
      <c r="A2999" s="2" t="s">
        <v>5116</v>
      </c>
      <c r="B2999" s="2" t="s">
        <v>15894</v>
      </c>
      <c r="C2999" s="2" t="s">
        <v>27461</v>
      </c>
      <c r="D2999" s="2" t="str">
        <f>"菓子製造業"</f>
        <v>菓子製造業</v>
      </c>
      <c r="E2999" s="2" t="str">
        <f t="shared" si="143"/>
        <v>R02.02.26</v>
      </c>
    </row>
    <row r="3000" spans="1:5" x14ac:dyDescent="0.45">
      <c r="A3000" s="2" t="s">
        <v>5098</v>
      </c>
      <c r="B3000" s="2" t="s">
        <v>15871</v>
      </c>
      <c r="C3000" s="2" t="s">
        <v>27435</v>
      </c>
      <c r="D3000" s="2" t="str">
        <f>"菓子製造業"</f>
        <v>菓子製造業</v>
      </c>
      <c r="E3000" s="2" t="str">
        <f t="shared" si="143"/>
        <v>R02.02.26</v>
      </c>
    </row>
    <row r="3001" spans="1:5" x14ac:dyDescent="0.45">
      <c r="A3001" s="2" t="s">
        <v>4864</v>
      </c>
      <c r="B3001" s="2" t="s">
        <v>4864</v>
      </c>
      <c r="C3001" s="2" t="s">
        <v>27141</v>
      </c>
      <c r="D3001" s="2" t="str">
        <f>"菓子製造業"</f>
        <v>菓子製造業</v>
      </c>
      <c r="E3001" s="2" t="str">
        <f t="shared" si="143"/>
        <v>R02.02.26</v>
      </c>
    </row>
    <row r="3002" spans="1:5" x14ac:dyDescent="0.45">
      <c r="A3002" s="2" t="s">
        <v>5118</v>
      </c>
      <c r="B3002" s="2" t="s">
        <v>15896</v>
      </c>
      <c r="C3002" s="2" t="s">
        <v>27463</v>
      </c>
      <c r="D3002" s="2" t="str">
        <f>"菓子製造業"</f>
        <v>菓子製造業</v>
      </c>
      <c r="E3002" s="2" t="str">
        <f t="shared" si="143"/>
        <v>R02.02.26</v>
      </c>
    </row>
    <row r="3003" spans="1:5" x14ac:dyDescent="0.45">
      <c r="A3003" s="2" t="s">
        <v>5098</v>
      </c>
      <c r="B3003" s="2" t="s">
        <v>15871</v>
      </c>
      <c r="C3003" s="2" t="s">
        <v>27435</v>
      </c>
      <c r="D3003" s="2" t="str">
        <f>"みそ製造業"</f>
        <v>みそ製造業</v>
      </c>
      <c r="E3003" s="2" t="str">
        <f t="shared" si="143"/>
        <v>R02.02.26</v>
      </c>
    </row>
    <row r="3004" spans="1:5" x14ac:dyDescent="0.45">
      <c r="A3004" s="2" t="s">
        <v>5120</v>
      </c>
      <c r="B3004" s="2" t="s">
        <v>15900</v>
      </c>
      <c r="C3004" s="2" t="s">
        <v>27467</v>
      </c>
      <c r="D3004" s="2" t="str">
        <f>"そうざい製造業"</f>
        <v>そうざい製造業</v>
      </c>
      <c r="E3004" s="2" t="str">
        <f t="shared" si="143"/>
        <v>R02.02.26</v>
      </c>
    </row>
    <row r="3005" spans="1:5" x14ac:dyDescent="0.45">
      <c r="A3005" s="2" t="s">
        <v>5018</v>
      </c>
      <c r="B3005" s="2" t="s">
        <v>15905</v>
      </c>
      <c r="C3005" s="2" t="s">
        <v>27472</v>
      </c>
      <c r="D3005" s="2" t="str">
        <f>"そうざい製造業"</f>
        <v>そうざい製造業</v>
      </c>
      <c r="E3005" s="2" t="str">
        <f>"R02.02.21"</f>
        <v>R02.02.21</v>
      </c>
    </row>
    <row r="3006" spans="1:5" x14ac:dyDescent="0.45">
      <c r="A3006" s="2" t="s">
        <v>5018</v>
      </c>
      <c r="B3006" s="2" t="s">
        <v>15905</v>
      </c>
      <c r="C3006" s="2" t="s">
        <v>27472</v>
      </c>
      <c r="D3006" s="2" t="str">
        <f>"食品製造業"</f>
        <v>食品製造業</v>
      </c>
      <c r="E3006" s="2" t="str">
        <f>"R02.02.21"</f>
        <v>R02.02.21</v>
      </c>
    </row>
    <row r="3007" spans="1:5" x14ac:dyDescent="0.45">
      <c r="A3007" s="2" t="s">
        <v>5124</v>
      </c>
      <c r="B3007" s="2" t="s">
        <v>15906</v>
      </c>
      <c r="C3007" s="2" t="s">
        <v>27473</v>
      </c>
      <c r="D3007" s="2" t="str">
        <f>"そうざい製造業"</f>
        <v>そうざい製造業</v>
      </c>
      <c r="E3007" s="2" t="str">
        <f>"R02.02.26"</f>
        <v>R02.02.26</v>
      </c>
    </row>
    <row r="3008" spans="1:5" x14ac:dyDescent="0.45">
      <c r="A3008" s="2" t="s">
        <v>5126</v>
      </c>
      <c r="B3008" s="2" t="s">
        <v>5126</v>
      </c>
      <c r="C3008" s="2" t="s">
        <v>27475</v>
      </c>
      <c r="D3008" s="2" t="str">
        <f>"食肉販売業"</f>
        <v>食肉販売業</v>
      </c>
      <c r="E3008" s="2" t="str">
        <f>"R02.04.02"</f>
        <v>R02.04.02</v>
      </c>
    </row>
    <row r="3009" spans="1:5" x14ac:dyDescent="0.45">
      <c r="A3009" s="2" t="s">
        <v>5126</v>
      </c>
      <c r="B3009" s="2" t="s">
        <v>5126</v>
      </c>
      <c r="C3009" s="2" t="s">
        <v>27475</v>
      </c>
      <c r="D3009" s="2" t="str">
        <f>"魚介類販売業"</f>
        <v>魚介類販売業</v>
      </c>
      <c r="E3009" s="2" t="str">
        <f>"R02.04.02"</f>
        <v>R02.04.02</v>
      </c>
    </row>
    <row r="3010" spans="1:5" x14ac:dyDescent="0.45">
      <c r="A3010" s="2" t="s">
        <v>5126</v>
      </c>
      <c r="B3010" s="2" t="s">
        <v>5126</v>
      </c>
      <c r="C3010" s="2" t="s">
        <v>27475</v>
      </c>
      <c r="D3010" s="2" t="str">
        <f>"乳類販売業"</f>
        <v>乳類販売業</v>
      </c>
      <c r="E3010" s="2" t="str">
        <f>"R02.04.02"</f>
        <v>R02.04.02</v>
      </c>
    </row>
    <row r="3011" spans="1:5" x14ac:dyDescent="0.45">
      <c r="A3011" s="2" t="s">
        <v>5126</v>
      </c>
      <c r="B3011" s="2" t="s">
        <v>15908</v>
      </c>
      <c r="C3011" s="2" t="s">
        <v>27475</v>
      </c>
      <c r="D3011" s="2" t="str">
        <f>"食品販売業"</f>
        <v>食品販売業</v>
      </c>
      <c r="E3011" s="2" t="str">
        <f>"R02.04.02"</f>
        <v>R02.04.02</v>
      </c>
    </row>
    <row r="3012" spans="1:5" x14ac:dyDescent="0.45">
      <c r="A3012" s="2" t="s">
        <v>165</v>
      </c>
      <c r="B3012" s="2" t="s">
        <v>15914</v>
      </c>
      <c r="C3012" s="2" t="s">
        <v>27480</v>
      </c>
      <c r="D3012" s="2" t="str">
        <f>"喫茶店営業"</f>
        <v>喫茶店営業</v>
      </c>
      <c r="E3012" s="2" t="str">
        <f>"R02.04.27"</f>
        <v>R02.04.27</v>
      </c>
    </row>
    <row r="3013" spans="1:5" x14ac:dyDescent="0.45">
      <c r="A3013" s="2" t="s">
        <v>5131</v>
      </c>
      <c r="B3013" s="2" t="s">
        <v>15915</v>
      </c>
      <c r="C3013" s="2" t="s">
        <v>27481</v>
      </c>
      <c r="D3013" s="2" t="str">
        <f>"飲食店営業"</f>
        <v>飲食店営業</v>
      </c>
      <c r="E3013" s="2" t="str">
        <f>"R02.04.28"</f>
        <v>R02.04.28</v>
      </c>
    </row>
    <row r="3014" spans="1:5" x14ac:dyDescent="0.45">
      <c r="A3014" s="2" t="s">
        <v>5133</v>
      </c>
      <c r="B3014" s="2" t="s">
        <v>15917</v>
      </c>
      <c r="C3014" s="2" t="s">
        <v>27483</v>
      </c>
      <c r="D3014" s="2" t="str">
        <f>"飲食店営業"</f>
        <v>飲食店営業</v>
      </c>
      <c r="E3014" s="2" t="str">
        <f>"R02.06.04"</f>
        <v>R02.06.04</v>
      </c>
    </row>
    <row r="3015" spans="1:5" x14ac:dyDescent="0.45">
      <c r="A3015" s="2" t="s">
        <v>5131</v>
      </c>
      <c r="B3015" s="2" t="s">
        <v>15919</v>
      </c>
      <c r="C3015" s="2" t="s">
        <v>27485</v>
      </c>
      <c r="D3015" s="2" t="str">
        <f>"そうざい製造業"</f>
        <v>そうざい製造業</v>
      </c>
      <c r="E3015" s="2" t="str">
        <f>"R02.06.23"</f>
        <v>R02.06.23</v>
      </c>
    </row>
    <row r="3016" spans="1:5" x14ac:dyDescent="0.45">
      <c r="A3016" s="2" t="s">
        <v>4893</v>
      </c>
      <c r="B3016" s="2" t="s">
        <v>15619</v>
      </c>
      <c r="C3016" s="2" t="s">
        <v>27486</v>
      </c>
      <c r="D3016" s="2" t="str">
        <f>"食肉販売業"</f>
        <v>食肉販売業</v>
      </c>
      <c r="E3016" s="2" t="str">
        <f>"R02.07.07"</f>
        <v>R02.07.07</v>
      </c>
    </row>
    <row r="3017" spans="1:5" x14ac:dyDescent="0.45">
      <c r="A3017" s="2" t="s">
        <v>5135</v>
      </c>
      <c r="B3017" s="2" t="s">
        <v>15921</v>
      </c>
      <c r="C3017" s="2" t="s">
        <v>27489</v>
      </c>
      <c r="D3017" s="2" t="str">
        <f>"菓子製造業"</f>
        <v>菓子製造業</v>
      </c>
      <c r="E3017" s="2" t="str">
        <f>"H30.07.27"</f>
        <v>H30.07.27</v>
      </c>
    </row>
    <row r="3018" spans="1:5" x14ac:dyDescent="0.45">
      <c r="A3018" s="2" t="s">
        <v>4917</v>
      </c>
      <c r="B3018" s="2" t="s">
        <v>15922</v>
      </c>
      <c r="C3018" s="2" t="s">
        <v>27490</v>
      </c>
      <c r="D3018" s="2" t="str">
        <f>"飲食店営業"</f>
        <v>飲食店営業</v>
      </c>
      <c r="E3018" s="2" t="str">
        <f t="shared" ref="E3018:E3023" si="144">"R02.09.03"</f>
        <v>R02.09.03</v>
      </c>
    </row>
    <row r="3019" spans="1:5" x14ac:dyDescent="0.45">
      <c r="A3019" s="2" t="s">
        <v>4917</v>
      </c>
      <c r="B3019" s="2" t="s">
        <v>15922</v>
      </c>
      <c r="C3019" s="2" t="s">
        <v>27490</v>
      </c>
      <c r="D3019" s="2" t="str">
        <f>"喫茶店営業"</f>
        <v>喫茶店営業</v>
      </c>
      <c r="E3019" s="2" t="str">
        <f t="shared" si="144"/>
        <v>R02.09.03</v>
      </c>
    </row>
    <row r="3020" spans="1:5" x14ac:dyDescent="0.45">
      <c r="A3020" s="2" t="s">
        <v>4917</v>
      </c>
      <c r="B3020" s="2" t="s">
        <v>15922</v>
      </c>
      <c r="C3020" s="2" t="s">
        <v>27490</v>
      </c>
      <c r="D3020" s="2" t="str">
        <f>"魚介類販売業"</f>
        <v>魚介類販売業</v>
      </c>
      <c r="E3020" s="2" t="str">
        <f t="shared" si="144"/>
        <v>R02.09.03</v>
      </c>
    </row>
    <row r="3021" spans="1:5" x14ac:dyDescent="0.45">
      <c r="A3021" s="2" t="s">
        <v>4917</v>
      </c>
      <c r="B3021" s="2" t="s">
        <v>15922</v>
      </c>
      <c r="C3021" s="2" t="s">
        <v>27490</v>
      </c>
      <c r="D3021" s="2" t="str">
        <f>"乳類販売業"</f>
        <v>乳類販売業</v>
      </c>
      <c r="E3021" s="2" t="str">
        <f t="shared" si="144"/>
        <v>R02.09.03</v>
      </c>
    </row>
    <row r="3022" spans="1:5" x14ac:dyDescent="0.45">
      <c r="A3022" s="2" t="s">
        <v>4917</v>
      </c>
      <c r="B3022" s="2" t="s">
        <v>15922</v>
      </c>
      <c r="C3022" s="2" t="s">
        <v>27490</v>
      </c>
      <c r="D3022" s="2" t="str">
        <f>"食肉販売業"</f>
        <v>食肉販売業</v>
      </c>
      <c r="E3022" s="2" t="str">
        <f t="shared" si="144"/>
        <v>R02.09.03</v>
      </c>
    </row>
    <row r="3023" spans="1:5" x14ac:dyDescent="0.45">
      <c r="A3023" s="2" t="s">
        <v>4917</v>
      </c>
      <c r="B3023" s="2" t="s">
        <v>15922</v>
      </c>
      <c r="C3023" s="2" t="s">
        <v>27490</v>
      </c>
      <c r="D3023" s="2" t="str">
        <f>"食品販売業"</f>
        <v>食品販売業</v>
      </c>
      <c r="E3023" s="2" t="str">
        <f t="shared" si="144"/>
        <v>R02.09.03</v>
      </c>
    </row>
    <row r="3024" spans="1:5" x14ac:dyDescent="0.45">
      <c r="A3024" s="2" t="s">
        <v>5136</v>
      </c>
      <c r="B3024" s="2" t="s">
        <v>15923</v>
      </c>
      <c r="C3024" s="2" t="s">
        <v>27491</v>
      </c>
      <c r="D3024" s="2" t="str">
        <f>"飲食店営業"</f>
        <v>飲食店営業</v>
      </c>
      <c r="E3024" s="2" t="str">
        <f>"R02.09.24"</f>
        <v>R02.09.24</v>
      </c>
    </row>
    <row r="3025" spans="1:5" x14ac:dyDescent="0.45">
      <c r="A3025" s="2" t="s">
        <v>4917</v>
      </c>
      <c r="B3025" s="2" t="s">
        <v>15929</v>
      </c>
      <c r="C3025" s="2" t="s">
        <v>27497</v>
      </c>
      <c r="D3025" s="2" t="str">
        <f>"飲食店営業"</f>
        <v>飲食店営業</v>
      </c>
      <c r="E3025" s="2" t="str">
        <f>"R02.11.27"</f>
        <v>R02.11.27</v>
      </c>
    </row>
    <row r="3026" spans="1:5" x14ac:dyDescent="0.45">
      <c r="A3026" s="2" t="s">
        <v>5139</v>
      </c>
      <c r="B3026" s="2" t="s">
        <v>5139</v>
      </c>
      <c r="C3026" s="2" t="s">
        <v>27498</v>
      </c>
      <c r="D3026" s="2" t="str">
        <f>"飲食店営業"</f>
        <v>飲食店営業</v>
      </c>
      <c r="E3026" s="2" t="str">
        <f>"R02.11.30"</f>
        <v>R02.11.30</v>
      </c>
    </row>
    <row r="3027" spans="1:5" x14ac:dyDescent="0.45">
      <c r="A3027" s="2" t="s">
        <v>5140</v>
      </c>
      <c r="B3027" s="2" t="s">
        <v>15930</v>
      </c>
      <c r="C3027" s="2" t="s">
        <v>27499</v>
      </c>
      <c r="D3027" s="2" t="str">
        <f>"飲食店営業"</f>
        <v>飲食店営業</v>
      </c>
      <c r="E3027" s="2" t="str">
        <f>"R02.12.04"</f>
        <v>R02.12.04</v>
      </c>
    </row>
    <row r="3028" spans="1:5" x14ac:dyDescent="0.45">
      <c r="A3028" s="2" t="s">
        <v>5140</v>
      </c>
      <c r="B3028" s="2" t="s">
        <v>15931</v>
      </c>
      <c r="C3028" s="2" t="s">
        <v>27500</v>
      </c>
      <c r="D3028" s="2" t="str">
        <f>"魚介類販売業"</f>
        <v>魚介類販売業</v>
      </c>
      <c r="E3028" s="2" t="str">
        <f>"R02.12.04"</f>
        <v>R02.12.04</v>
      </c>
    </row>
    <row r="3029" spans="1:5" x14ac:dyDescent="0.45">
      <c r="A3029" s="2" t="s">
        <v>5139</v>
      </c>
      <c r="B3029" s="2" t="s">
        <v>5139</v>
      </c>
      <c r="C3029" s="2" t="s">
        <v>27502</v>
      </c>
      <c r="D3029" s="2" t="str">
        <f>"そうざい製造業"</f>
        <v>そうざい製造業</v>
      </c>
      <c r="E3029" s="2" t="str">
        <f>"R02.12.11"</f>
        <v>R02.12.11</v>
      </c>
    </row>
    <row r="3030" spans="1:5" x14ac:dyDescent="0.45">
      <c r="A3030" s="2" t="s">
        <v>252</v>
      </c>
      <c r="B3030" s="2" t="s">
        <v>15933</v>
      </c>
      <c r="C3030" s="2" t="s">
        <v>27503</v>
      </c>
      <c r="D3030" s="2" t="str">
        <f>"食肉販売業"</f>
        <v>食肉販売業</v>
      </c>
      <c r="E3030" s="2" t="str">
        <f>"R02.12.14"</f>
        <v>R02.12.14</v>
      </c>
    </row>
    <row r="3031" spans="1:5" x14ac:dyDescent="0.45">
      <c r="A3031" s="2" t="s">
        <v>252</v>
      </c>
      <c r="B3031" s="2" t="s">
        <v>15933</v>
      </c>
      <c r="C3031" s="2" t="s">
        <v>27503</v>
      </c>
      <c r="D3031" s="2" t="str">
        <f>"魚介類販売業"</f>
        <v>魚介類販売業</v>
      </c>
      <c r="E3031" s="2" t="str">
        <f>"R02.12.14"</f>
        <v>R02.12.14</v>
      </c>
    </row>
    <row r="3032" spans="1:5" x14ac:dyDescent="0.45">
      <c r="A3032" s="2" t="s">
        <v>252</v>
      </c>
      <c r="B3032" s="2" t="s">
        <v>15933</v>
      </c>
      <c r="C3032" s="2" t="s">
        <v>27503</v>
      </c>
      <c r="D3032" s="2" t="str">
        <f>"乳類販売業"</f>
        <v>乳類販売業</v>
      </c>
      <c r="E3032" s="2" t="str">
        <f>"R02.12.14"</f>
        <v>R02.12.14</v>
      </c>
    </row>
    <row r="3033" spans="1:5" x14ac:dyDescent="0.45">
      <c r="A3033" s="2" t="s">
        <v>252</v>
      </c>
      <c r="B3033" s="2" t="s">
        <v>15933</v>
      </c>
      <c r="C3033" s="2" t="s">
        <v>27503</v>
      </c>
      <c r="D3033" s="2" t="str">
        <f>"食品販売業"</f>
        <v>食品販売業</v>
      </c>
      <c r="E3033" s="2" t="str">
        <f>"R02.12.14"</f>
        <v>R02.12.14</v>
      </c>
    </row>
    <row r="3034" spans="1:5" x14ac:dyDescent="0.45">
      <c r="A3034" s="2" t="s">
        <v>5145</v>
      </c>
      <c r="B3034" s="2" t="s">
        <v>15939</v>
      </c>
      <c r="C3034" s="2" t="s">
        <v>27510</v>
      </c>
      <c r="D3034" s="2" t="str">
        <f>"飲食店営業"</f>
        <v>飲食店営業</v>
      </c>
      <c r="E3034" s="2" t="str">
        <f t="shared" ref="E3034:E3066" si="145">"R02.12.23"</f>
        <v>R02.12.23</v>
      </c>
    </row>
    <row r="3035" spans="1:5" x14ac:dyDescent="0.45">
      <c r="A3035" s="2" t="s">
        <v>5149</v>
      </c>
      <c r="B3035" s="2" t="s">
        <v>15944</v>
      </c>
      <c r="C3035" s="2" t="s">
        <v>27516</v>
      </c>
      <c r="D3035" s="2" t="str">
        <f>"乳類販売業"</f>
        <v>乳類販売業</v>
      </c>
      <c r="E3035" s="2" t="str">
        <f t="shared" si="145"/>
        <v>R02.12.23</v>
      </c>
    </row>
    <row r="3036" spans="1:5" x14ac:dyDescent="0.45">
      <c r="A3036" s="2" t="s">
        <v>5150</v>
      </c>
      <c r="B3036" s="2" t="s">
        <v>15946</v>
      </c>
      <c r="C3036" s="2" t="s">
        <v>27517</v>
      </c>
      <c r="D3036" s="2" t="str">
        <f>"魚介類販売業"</f>
        <v>魚介類販売業</v>
      </c>
      <c r="E3036" s="2" t="str">
        <f t="shared" si="145"/>
        <v>R02.12.23</v>
      </c>
    </row>
    <row r="3037" spans="1:5" x14ac:dyDescent="0.45">
      <c r="A3037" s="2" t="s">
        <v>4950</v>
      </c>
      <c r="B3037" s="2" t="s">
        <v>15947</v>
      </c>
      <c r="C3037" s="2" t="s">
        <v>27518</v>
      </c>
      <c r="D3037" s="2" t="str">
        <f>"喫茶店営業"</f>
        <v>喫茶店営業</v>
      </c>
      <c r="E3037" s="2" t="str">
        <f t="shared" si="145"/>
        <v>R02.12.23</v>
      </c>
    </row>
    <row r="3038" spans="1:5" x14ac:dyDescent="0.45">
      <c r="A3038" s="2" t="s">
        <v>4864</v>
      </c>
      <c r="B3038" s="2" t="s">
        <v>4864</v>
      </c>
      <c r="C3038" s="2" t="s">
        <v>27519</v>
      </c>
      <c r="D3038" s="2" t="str">
        <f>"食品の冷凍又は冷蔵業"</f>
        <v>食品の冷凍又は冷蔵業</v>
      </c>
      <c r="E3038" s="2" t="str">
        <f t="shared" si="145"/>
        <v>R02.12.23</v>
      </c>
    </row>
    <row r="3039" spans="1:5" x14ac:dyDescent="0.45">
      <c r="A3039" s="2" t="s">
        <v>5153</v>
      </c>
      <c r="B3039" s="2" t="s">
        <v>13758</v>
      </c>
      <c r="C3039" s="2" t="s">
        <v>27524</v>
      </c>
      <c r="D3039" s="2" t="str">
        <f>"食品販売業"</f>
        <v>食品販売業</v>
      </c>
      <c r="E3039" s="2" t="str">
        <f t="shared" si="145"/>
        <v>R02.12.23</v>
      </c>
    </row>
    <row r="3040" spans="1:5" x14ac:dyDescent="0.45">
      <c r="A3040" s="2" t="s">
        <v>5039</v>
      </c>
      <c r="B3040" s="2" t="s">
        <v>5039</v>
      </c>
      <c r="C3040" s="2" t="s">
        <v>27526</v>
      </c>
      <c r="D3040" s="2" t="str">
        <f>"食品製造業"</f>
        <v>食品製造業</v>
      </c>
      <c r="E3040" s="2" t="str">
        <f t="shared" si="145"/>
        <v>R02.12.23</v>
      </c>
    </row>
    <row r="3041" spans="1:5" x14ac:dyDescent="0.45">
      <c r="A3041" s="2" t="s">
        <v>5097</v>
      </c>
      <c r="B3041" s="2" t="s">
        <v>15869</v>
      </c>
      <c r="C3041" s="2" t="s">
        <v>27527</v>
      </c>
      <c r="D3041" s="2" t="str">
        <f>"食品製造業"</f>
        <v>食品製造業</v>
      </c>
      <c r="E3041" s="2" t="str">
        <f t="shared" si="145"/>
        <v>R02.12.23</v>
      </c>
    </row>
    <row r="3042" spans="1:5" x14ac:dyDescent="0.45">
      <c r="A3042" s="2" t="s">
        <v>5156</v>
      </c>
      <c r="B3042" s="2" t="s">
        <v>15957</v>
      </c>
      <c r="C3042" s="2" t="s">
        <v>27529</v>
      </c>
      <c r="D3042" s="2" t="str">
        <f>"食品販売業"</f>
        <v>食品販売業</v>
      </c>
      <c r="E3042" s="2" t="str">
        <f t="shared" si="145"/>
        <v>R02.12.23</v>
      </c>
    </row>
    <row r="3043" spans="1:5" x14ac:dyDescent="0.45">
      <c r="A3043" s="2" t="s">
        <v>5036</v>
      </c>
      <c r="B3043" s="2" t="s">
        <v>15789</v>
      </c>
      <c r="C3043" s="2" t="s">
        <v>27530</v>
      </c>
      <c r="D3043" s="2" t="str">
        <f>"食品販売業"</f>
        <v>食品販売業</v>
      </c>
      <c r="E3043" s="2" t="str">
        <f t="shared" si="145"/>
        <v>R02.12.23</v>
      </c>
    </row>
    <row r="3044" spans="1:5" x14ac:dyDescent="0.45">
      <c r="A3044" s="2" t="s">
        <v>5160</v>
      </c>
      <c r="B3044" s="2" t="s">
        <v>15961</v>
      </c>
      <c r="C3044" s="2" t="s">
        <v>27534</v>
      </c>
      <c r="D3044" s="2" t="str">
        <f>"食品販売業"</f>
        <v>食品販売業</v>
      </c>
      <c r="E3044" s="2" t="str">
        <f t="shared" si="145"/>
        <v>R02.12.23</v>
      </c>
    </row>
    <row r="3045" spans="1:5" x14ac:dyDescent="0.45">
      <c r="A3045" s="2" t="s">
        <v>5164</v>
      </c>
      <c r="B3045" s="2" t="s">
        <v>15964</v>
      </c>
      <c r="C3045" s="2" t="s">
        <v>27540</v>
      </c>
      <c r="D3045" s="2" t="str">
        <f>"食品販売業"</f>
        <v>食品販売業</v>
      </c>
      <c r="E3045" s="2" t="str">
        <f t="shared" si="145"/>
        <v>R02.12.23</v>
      </c>
    </row>
    <row r="3046" spans="1:5" x14ac:dyDescent="0.45">
      <c r="A3046" s="2" t="s">
        <v>5018</v>
      </c>
      <c r="B3046" s="2" t="s">
        <v>15965</v>
      </c>
      <c r="C3046" s="2" t="s">
        <v>27541</v>
      </c>
      <c r="D3046" s="2" t="str">
        <f>"食品製造業"</f>
        <v>食品製造業</v>
      </c>
      <c r="E3046" s="2" t="str">
        <f t="shared" si="145"/>
        <v>R02.12.23</v>
      </c>
    </row>
    <row r="3047" spans="1:5" x14ac:dyDescent="0.45">
      <c r="A3047" s="2" t="s">
        <v>5167</v>
      </c>
      <c r="B3047" s="2" t="s">
        <v>5167</v>
      </c>
      <c r="C3047" s="2" t="s">
        <v>27544</v>
      </c>
      <c r="D3047" s="2" t="str">
        <f>"食品製造業"</f>
        <v>食品製造業</v>
      </c>
      <c r="E3047" s="2" t="str">
        <f t="shared" si="145"/>
        <v>R02.12.23</v>
      </c>
    </row>
    <row r="3048" spans="1:5" x14ac:dyDescent="0.45">
      <c r="A3048" s="2" t="s">
        <v>5168</v>
      </c>
      <c r="B3048" s="2" t="s">
        <v>5168</v>
      </c>
      <c r="C3048" s="2" t="s">
        <v>27545</v>
      </c>
      <c r="D3048" s="2" t="str">
        <f>"食品製造業"</f>
        <v>食品製造業</v>
      </c>
      <c r="E3048" s="2" t="str">
        <f t="shared" si="145"/>
        <v>R02.12.23</v>
      </c>
    </row>
    <row r="3049" spans="1:5" x14ac:dyDescent="0.45">
      <c r="A3049" s="2" t="s">
        <v>5167</v>
      </c>
      <c r="B3049" s="2" t="s">
        <v>15970</v>
      </c>
      <c r="C3049" s="2" t="s">
        <v>27551</v>
      </c>
      <c r="D3049" s="2" t="str">
        <f>"そうざい製造業"</f>
        <v>そうざい製造業</v>
      </c>
      <c r="E3049" s="2" t="str">
        <f t="shared" si="145"/>
        <v>R02.12.23</v>
      </c>
    </row>
    <row r="3050" spans="1:5" x14ac:dyDescent="0.45">
      <c r="A3050" s="2" t="s">
        <v>5167</v>
      </c>
      <c r="B3050" s="2" t="s">
        <v>15970</v>
      </c>
      <c r="C3050" s="2" t="s">
        <v>27551</v>
      </c>
      <c r="D3050" s="2" t="str">
        <f>"豆腐製造業"</f>
        <v>豆腐製造業</v>
      </c>
      <c r="E3050" s="2" t="str">
        <f t="shared" si="145"/>
        <v>R02.12.23</v>
      </c>
    </row>
    <row r="3051" spans="1:5" x14ac:dyDescent="0.45">
      <c r="A3051" s="2" t="s">
        <v>5174</v>
      </c>
      <c r="B3051" s="2" t="s">
        <v>15972</v>
      </c>
      <c r="C3051" s="2" t="s">
        <v>27553</v>
      </c>
      <c r="D3051" s="2" t="str">
        <f>"菓子製造業"</f>
        <v>菓子製造業</v>
      </c>
      <c r="E3051" s="2" t="str">
        <f t="shared" si="145"/>
        <v>R02.12.23</v>
      </c>
    </row>
    <row r="3052" spans="1:5" x14ac:dyDescent="0.45">
      <c r="A3052" s="2" t="s">
        <v>5179</v>
      </c>
      <c r="B3052" s="2" t="s">
        <v>15977</v>
      </c>
      <c r="C3052" s="2" t="s">
        <v>27558</v>
      </c>
      <c r="D3052" s="2" t="str">
        <f>"飲食店営業"</f>
        <v>飲食店営業</v>
      </c>
      <c r="E3052" s="2" t="str">
        <f t="shared" si="145"/>
        <v>R02.12.23</v>
      </c>
    </row>
    <row r="3053" spans="1:5" x14ac:dyDescent="0.45">
      <c r="A3053" s="2" t="s">
        <v>5180</v>
      </c>
      <c r="B3053" s="2" t="s">
        <v>15978</v>
      </c>
      <c r="C3053" s="2" t="s">
        <v>27559</v>
      </c>
      <c r="D3053" s="2" t="str">
        <f>"飲食店営業"</f>
        <v>飲食店営業</v>
      </c>
      <c r="E3053" s="2" t="str">
        <f t="shared" si="145"/>
        <v>R02.12.23</v>
      </c>
    </row>
    <row r="3054" spans="1:5" x14ac:dyDescent="0.45">
      <c r="A3054" s="2" t="s">
        <v>4950</v>
      </c>
      <c r="B3054" s="2" t="s">
        <v>15979</v>
      </c>
      <c r="C3054" s="2" t="s">
        <v>27560</v>
      </c>
      <c r="D3054" s="2" t="str">
        <f>"飲食店営業"</f>
        <v>飲食店営業</v>
      </c>
      <c r="E3054" s="2" t="str">
        <f t="shared" si="145"/>
        <v>R02.12.23</v>
      </c>
    </row>
    <row r="3055" spans="1:5" x14ac:dyDescent="0.45">
      <c r="A3055" s="2" t="s">
        <v>5174</v>
      </c>
      <c r="B3055" s="2" t="s">
        <v>15972</v>
      </c>
      <c r="C3055" s="2" t="s">
        <v>27553</v>
      </c>
      <c r="D3055" s="2" t="str">
        <f>"飲食店営業"</f>
        <v>飲食店営業</v>
      </c>
      <c r="E3055" s="2" t="str">
        <f t="shared" si="145"/>
        <v>R02.12.23</v>
      </c>
    </row>
    <row r="3056" spans="1:5" x14ac:dyDescent="0.45">
      <c r="A3056" s="2" t="s">
        <v>5185</v>
      </c>
      <c r="B3056" s="2" t="s">
        <v>15984</v>
      </c>
      <c r="C3056" s="2" t="s">
        <v>27565</v>
      </c>
      <c r="D3056" s="2" t="str">
        <f>"氷雪製造業"</f>
        <v>氷雪製造業</v>
      </c>
      <c r="E3056" s="2" t="str">
        <f t="shared" si="145"/>
        <v>R02.12.23</v>
      </c>
    </row>
    <row r="3057" spans="1:5" x14ac:dyDescent="0.45">
      <c r="A3057" s="2" t="s">
        <v>5187</v>
      </c>
      <c r="B3057" s="2" t="s">
        <v>15987</v>
      </c>
      <c r="C3057" s="2" t="s">
        <v>27568</v>
      </c>
      <c r="D3057" s="2" t="str">
        <f>"そうざい製造業"</f>
        <v>そうざい製造業</v>
      </c>
      <c r="E3057" s="2" t="str">
        <f t="shared" si="145"/>
        <v>R02.12.23</v>
      </c>
    </row>
    <row r="3058" spans="1:5" x14ac:dyDescent="0.45">
      <c r="A3058" s="2" t="s">
        <v>5189</v>
      </c>
      <c r="B3058" s="2" t="s">
        <v>15990</v>
      </c>
      <c r="C3058" s="2" t="s">
        <v>27570</v>
      </c>
      <c r="D3058" s="2" t="str">
        <f>"飲食店営業"</f>
        <v>飲食店営業</v>
      </c>
      <c r="E3058" s="2" t="str">
        <f t="shared" si="145"/>
        <v>R02.12.23</v>
      </c>
    </row>
    <row r="3059" spans="1:5" x14ac:dyDescent="0.45">
      <c r="A3059" s="2" t="s">
        <v>5193</v>
      </c>
      <c r="B3059" s="2" t="s">
        <v>15994</v>
      </c>
      <c r="C3059" s="2" t="s">
        <v>27574</v>
      </c>
      <c r="D3059" s="2" t="str">
        <f>"飲食店営業"</f>
        <v>飲食店営業</v>
      </c>
      <c r="E3059" s="2" t="str">
        <f t="shared" si="145"/>
        <v>R02.12.23</v>
      </c>
    </row>
    <row r="3060" spans="1:5" x14ac:dyDescent="0.45">
      <c r="A3060" s="2" t="s">
        <v>5194</v>
      </c>
      <c r="B3060" s="2" t="s">
        <v>15995</v>
      </c>
      <c r="C3060" s="2" t="s">
        <v>27575</v>
      </c>
      <c r="D3060" s="2" t="str">
        <f>"飲食店営業"</f>
        <v>飲食店営業</v>
      </c>
      <c r="E3060" s="2" t="str">
        <f t="shared" si="145"/>
        <v>R02.12.23</v>
      </c>
    </row>
    <row r="3061" spans="1:5" x14ac:dyDescent="0.45">
      <c r="A3061" s="2" t="s">
        <v>5195</v>
      </c>
      <c r="B3061" s="2" t="s">
        <v>15996</v>
      </c>
      <c r="C3061" s="2" t="s">
        <v>27576</v>
      </c>
      <c r="D3061" s="2" t="str">
        <f>"飲食店営業"</f>
        <v>飲食店営業</v>
      </c>
      <c r="E3061" s="2" t="str">
        <f t="shared" si="145"/>
        <v>R02.12.23</v>
      </c>
    </row>
    <row r="3062" spans="1:5" x14ac:dyDescent="0.45">
      <c r="A3062" s="2" t="s">
        <v>4950</v>
      </c>
      <c r="B3062" s="2" t="s">
        <v>15998</v>
      </c>
      <c r="C3062" s="2" t="s">
        <v>27578</v>
      </c>
      <c r="D3062" s="2" t="str">
        <f>"飲食店営業"</f>
        <v>飲食店営業</v>
      </c>
      <c r="E3062" s="2" t="str">
        <f t="shared" si="145"/>
        <v>R02.12.23</v>
      </c>
    </row>
    <row r="3063" spans="1:5" x14ac:dyDescent="0.45">
      <c r="A3063" s="2" t="s">
        <v>5200</v>
      </c>
      <c r="B3063" s="2" t="s">
        <v>16005</v>
      </c>
      <c r="C3063" s="2" t="s">
        <v>27584</v>
      </c>
      <c r="D3063" s="2" t="str">
        <f>"菓子製造業"</f>
        <v>菓子製造業</v>
      </c>
      <c r="E3063" s="2" t="str">
        <f t="shared" si="145"/>
        <v>R02.12.23</v>
      </c>
    </row>
    <row r="3064" spans="1:5" x14ac:dyDescent="0.45">
      <c r="A3064" s="2" t="s">
        <v>5011</v>
      </c>
      <c r="B3064" s="2" t="s">
        <v>16007</v>
      </c>
      <c r="C3064" s="2" t="s">
        <v>27587</v>
      </c>
      <c r="D3064" s="2" t="str">
        <f>"食品製造業"</f>
        <v>食品製造業</v>
      </c>
      <c r="E3064" s="2" t="str">
        <f t="shared" si="145"/>
        <v>R02.12.23</v>
      </c>
    </row>
    <row r="3065" spans="1:5" x14ac:dyDescent="0.45">
      <c r="A3065" s="2" t="s">
        <v>4917</v>
      </c>
      <c r="B3065" s="2" t="s">
        <v>16008</v>
      </c>
      <c r="C3065" s="2" t="s">
        <v>27180</v>
      </c>
      <c r="D3065" s="2" t="str">
        <f>"食品製造業"</f>
        <v>食品製造業</v>
      </c>
      <c r="E3065" s="2" t="str">
        <f t="shared" si="145"/>
        <v>R02.12.23</v>
      </c>
    </row>
    <row r="3066" spans="1:5" x14ac:dyDescent="0.45">
      <c r="A3066" s="2" t="s">
        <v>5093</v>
      </c>
      <c r="B3066" s="2" t="s">
        <v>15864</v>
      </c>
      <c r="C3066" s="2" t="s">
        <v>27427</v>
      </c>
      <c r="D3066" s="2" t="str">
        <f>"食品製造業"</f>
        <v>食品製造業</v>
      </c>
      <c r="E3066" s="2" t="str">
        <f t="shared" si="145"/>
        <v>R02.12.23</v>
      </c>
    </row>
    <row r="3067" spans="1:5" x14ac:dyDescent="0.45">
      <c r="A3067" s="2" t="s">
        <v>165</v>
      </c>
      <c r="B3067" s="2" t="s">
        <v>16014</v>
      </c>
      <c r="C3067" s="2" t="s">
        <v>27423</v>
      </c>
      <c r="D3067" s="2" t="str">
        <f>"喫茶店営業"</f>
        <v>喫茶店営業</v>
      </c>
      <c r="E3067" s="2" t="str">
        <f>"R02.12.22"</f>
        <v>R02.12.22</v>
      </c>
    </row>
    <row r="3068" spans="1:5" x14ac:dyDescent="0.45">
      <c r="A3068" s="2" t="s">
        <v>5205</v>
      </c>
      <c r="B3068" s="2" t="s">
        <v>16019</v>
      </c>
      <c r="C3068" s="2" t="s">
        <v>27597</v>
      </c>
      <c r="D3068" s="2" t="str">
        <f>"飲食店営業"</f>
        <v>飲食店営業</v>
      </c>
      <c r="E3068" s="2" t="str">
        <f>"R02.12.24"</f>
        <v>R02.12.24</v>
      </c>
    </row>
    <row r="3069" spans="1:5" x14ac:dyDescent="0.45">
      <c r="A3069" s="2" t="s">
        <v>5207</v>
      </c>
      <c r="B3069" s="2" t="s">
        <v>16021</v>
      </c>
      <c r="C3069" s="2" t="s">
        <v>27599</v>
      </c>
      <c r="D3069" s="2" t="str">
        <f>"食品販売業"</f>
        <v>食品販売業</v>
      </c>
      <c r="E3069" s="2" t="str">
        <f>"R02.12.25"</f>
        <v>R02.12.25</v>
      </c>
    </row>
    <row r="3070" spans="1:5" x14ac:dyDescent="0.45">
      <c r="A3070" s="2" t="s">
        <v>4979</v>
      </c>
      <c r="B3070" s="2" t="s">
        <v>15865</v>
      </c>
      <c r="C3070" s="2" t="s">
        <v>27428</v>
      </c>
      <c r="D3070" s="2" t="str">
        <f>"食品販売業"</f>
        <v>食品販売業</v>
      </c>
      <c r="E3070" s="2" t="str">
        <f>"R02.12.23"</f>
        <v>R02.12.23</v>
      </c>
    </row>
    <row r="3071" spans="1:5" x14ac:dyDescent="0.45">
      <c r="A3071" s="2" t="s">
        <v>5187</v>
      </c>
      <c r="B3071" s="2" t="s">
        <v>15987</v>
      </c>
      <c r="C3071" s="2" t="s">
        <v>27568</v>
      </c>
      <c r="D3071" s="2" t="str">
        <f>"魚介類販売業"</f>
        <v>魚介類販売業</v>
      </c>
      <c r="E3071" s="2" t="str">
        <f>"R02.12.23"</f>
        <v>R02.12.23</v>
      </c>
    </row>
    <row r="3072" spans="1:5" x14ac:dyDescent="0.45">
      <c r="A3072" s="2" t="s">
        <v>4998</v>
      </c>
      <c r="B3072" s="2" t="s">
        <v>15755</v>
      </c>
      <c r="C3072" s="2" t="s">
        <v>27308</v>
      </c>
      <c r="D3072" s="2" t="str">
        <f>"食品販売業"</f>
        <v>食品販売業</v>
      </c>
      <c r="E3072" s="2" t="str">
        <f t="shared" ref="E3072:E3078" si="146">"R03.02.18"</f>
        <v>R03.02.18</v>
      </c>
    </row>
    <row r="3073" spans="1:5" x14ac:dyDescent="0.45">
      <c r="A3073" s="2" t="s">
        <v>5222</v>
      </c>
      <c r="B3073" s="2" t="s">
        <v>16041</v>
      </c>
      <c r="C3073" s="2" t="s">
        <v>27615</v>
      </c>
      <c r="D3073" s="2" t="str">
        <f>"飲食店営業"</f>
        <v>飲食店営業</v>
      </c>
      <c r="E3073" s="2" t="str">
        <f t="shared" si="146"/>
        <v>R03.02.18</v>
      </c>
    </row>
    <row r="3074" spans="1:5" x14ac:dyDescent="0.45">
      <c r="A3074" s="2" t="s">
        <v>5223</v>
      </c>
      <c r="B3074" s="2" t="s">
        <v>16042</v>
      </c>
      <c r="C3074" s="2" t="s">
        <v>27616</v>
      </c>
      <c r="D3074" s="2" t="str">
        <f>"飲食店営業"</f>
        <v>飲食店営業</v>
      </c>
      <c r="E3074" s="2" t="str">
        <f t="shared" si="146"/>
        <v>R03.02.18</v>
      </c>
    </row>
    <row r="3075" spans="1:5" x14ac:dyDescent="0.45">
      <c r="A3075" s="2" t="s">
        <v>5098</v>
      </c>
      <c r="B3075" s="2" t="s">
        <v>15871</v>
      </c>
      <c r="C3075" s="2" t="s">
        <v>27435</v>
      </c>
      <c r="D3075" s="2" t="str">
        <f>"飲食店営業"</f>
        <v>飲食店営業</v>
      </c>
      <c r="E3075" s="2" t="str">
        <f t="shared" si="146"/>
        <v>R03.02.18</v>
      </c>
    </row>
    <row r="3076" spans="1:5" x14ac:dyDescent="0.45">
      <c r="A3076" s="2" t="s">
        <v>5224</v>
      </c>
      <c r="B3076" s="2" t="s">
        <v>16043</v>
      </c>
      <c r="C3076" s="2" t="s">
        <v>27617</v>
      </c>
      <c r="D3076" s="2" t="str">
        <f>"魚介類販売業"</f>
        <v>魚介類販売業</v>
      </c>
      <c r="E3076" s="2" t="str">
        <f t="shared" si="146"/>
        <v>R03.02.18</v>
      </c>
    </row>
    <row r="3077" spans="1:5" x14ac:dyDescent="0.45">
      <c r="A3077" s="2" t="s">
        <v>5225</v>
      </c>
      <c r="B3077" s="2" t="s">
        <v>16044</v>
      </c>
      <c r="C3077" s="2" t="s">
        <v>27618</v>
      </c>
      <c r="D3077" s="2" t="str">
        <f>"魚肉ねり製品製造業"</f>
        <v>魚肉ねり製品製造業</v>
      </c>
      <c r="E3077" s="2" t="str">
        <f t="shared" si="146"/>
        <v>R03.02.18</v>
      </c>
    </row>
    <row r="3078" spans="1:5" x14ac:dyDescent="0.45">
      <c r="A3078" s="2" t="s">
        <v>5164</v>
      </c>
      <c r="B3078" s="2" t="s">
        <v>16045</v>
      </c>
      <c r="C3078" s="2" t="s">
        <v>27540</v>
      </c>
      <c r="D3078" s="2" t="str">
        <f>"乳類販売業"</f>
        <v>乳類販売業</v>
      </c>
      <c r="E3078" s="2" t="str">
        <f t="shared" si="146"/>
        <v>R03.02.18</v>
      </c>
    </row>
    <row r="3079" spans="1:5" x14ac:dyDescent="0.45">
      <c r="A3079" s="2" t="s">
        <v>5227</v>
      </c>
      <c r="B3079" s="2" t="s">
        <v>16047</v>
      </c>
      <c r="C3079" s="2" t="s">
        <v>27620</v>
      </c>
      <c r="D3079" s="2" t="str">
        <f>"飲食店営業"</f>
        <v>飲食店営業</v>
      </c>
      <c r="E3079" s="2" t="str">
        <f>"R03.02.22"</f>
        <v>R03.02.22</v>
      </c>
    </row>
    <row r="3080" spans="1:5" x14ac:dyDescent="0.45">
      <c r="A3080" s="2" t="s">
        <v>5228</v>
      </c>
      <c r="B3080" s="2" t="s">
        <v>16048</v>
      </c>
      <c r="C3080" s="2" t="s">
        <v>27621</v>
      </c>
      <c r="D3080" s="2" t="str">
        <f>"菓子製造業"</f>
        <v>菓子製造業</v>
      </c>
      <c r="E3080" s="2" t="str">
        <f>"R03.02.24"</f>
        <v>R03.02.24</v>
      </c>
    </row>
    <row r="3081" spans="1:5" x14ac:dyDescent="0.45">
      <c r="A3081" s="2" t="s">
        <v>5228</v>
      </c>
      <c r="B3081" s="2" t="s">
        <v>16048</v>
      </c>
      <c r="C3081" s="2" t="s">
        <v>27621</v>
      </c>
      <c r="D3081" s="2" t="str">
        <f>"そうざい製造業"</f>
        <v>そうざい製造業</v>
      </c>
      <c r="E3081" s="2" t="str">
        <f>"R03.02.24"</f>
        <v>R03.02.24</v>
      </c>
    </row>
    <row r="3082" spans="1:5" x14ac:dyDescent="0.45">
      <c r="A3082" s="2" t="s">
        <v>5229</v>
      </c>
      <c r="B3082" s="2" t="s">
        <v>16053</v>
      </c>
      <c r="C3082" s="2" t="s">
        <v>27626</v>
      </c>
      <c r="D3082" s="2" t="str">
        <f>"飲食店営業"</f>
        <v>飲食店営業</v>
      </c>
      <c r="E3082" s="2" t="str">
        <f>"R03.03.12"</f>
        <v>R03.03.12</v>
      </c>
    </row>
    <row r="3083" spans="1:5" x14ac:dyDescent="0.45">
      <c r="A3083" s="2" t="s">
        <v>5229</v>
      </c>
      <c r="B3083" s="2" t="s">
        <v>5229</v>
      </c>
      <c r="C3083" s="2" t="s">
        <v>27627</v>
      </c>
      <c r="D3083" s="2" t="str">
        <f>"食品販売業"</f>
        <v>食品販売業</v>
      </c>
      <c r="E3083" s="2" t="str">
        <f>"R03.03.12"</f>
        <v>R03.03.12</v>
      </c>
    </row>
    <row r="3084" spans="1:5" x14ac:dyDescent="0.45">
      <c r="A3084" s="2" t="s">
        <v>126</v>
      </c>
      <c r="B3084" s="2" t="s">
        <v>16060</v>
      </c>
      <c r="C3084" s="2" t="s">
        <v>27632</v>
      </c>
      <c r="D3084" s="2" t="str">
        <f>"飲食店営業"</f>
        <v>飲食店営業</v>
      </c>
      <c r="E3084" s="2" t="str">
        <f>"R03.04.06"</f>
        <v>R03.04.06</v>
      </c>
    </row>
    <row r="3085" spans="1:5" x14ac:dyDescent="0.45">
      <c r="A3085" s="2" t="s">
        <v>1856</v>
      </c>
      <c r="B3085" s="2" t="s">
        <v>16066</v>
      </c>
      <c r="C3085" s="2" t="s">
        <v>27637</v>
      </c>
      <c r="D3085" s="2" t="str">
        <f>"飲食店営業"</f>
        <v>飲食店営業</v>
      </c>
      <c r="E3085" s="2" t="str">
        <f>"R03.05.31"</f>
        <v>R03.05.31</v>
      </c>
    </row>
    <row r="3086" spans="1:5" x14ac:dyDescent="0.45">
      <c r="A3086" s="2" t="s">
        <v>1978</v>
      </c>
      <c r="B3086" s="2" t="s">
        <v>16067</v>
      </c>
      <c r="C3086" s="2" t="s">
        <v>27638</v>
      </c>
      <c r="D3086" s="2" t="str">
        <f>"飲食店営業"</f>
        <v>飲食店営業</v>
      </c>
      <c r="E3086" s="2" t="str">
        <f>"R03.05.31"</f>
        <v>R03.05.31</v>
      </c>
    </row>
    <row r="3087" spans="1:5" x14ac:dyDescent="0.45">
      <c r="A3087" s="2" t="s">
        <v>5235</v>
      </c>
      <c r="B3087" s="2" t="s">
        <v>16068</v>
      </c>
      <c r="C3087" s="2" t="s">
        <v>27639</v>
      </c>
      <c r="D3087" s="2" t="str">
        <f>"飲食店営業"</f>
        <v>飲食店営業</v>
      </c>
      <c r="E3087" s="2" t="str">
        <f>"R03.02.18"</f>
        <v>R03.02.18</v>
      </c>
    </row>
    <row r="3088" spans="1:5" x14ac:dyDescent="0.45">
      <c r="A3088" s="2" t="s">
        <v>4860</v>
      </c>
      <c r="B3088" s="2" t="s">
        <v>15585</v>
      </c>
      <c r="C3088" s="2" t="s">
        <v>27136</v>
      </c>
      <c r="D3088" s="2" t="str">
        <f>"飲食店営業"</f>
        <v>飲食店営業</v>
      </c>
      <c r="E3088" s="2" t="str">
        <f>"H29.02.23"</f>
        <v>H29.02.23</v>
      </c>
    </row>
    <row r="3089" spans="1:5" x14ac:dyDescent="0.45">
      <c r="A3089" s="2" t="s">
        <v>4863</v>
      </c>
      <c r="B3089" s="2" t="s">
        <v>15587</v>
      </c>
      <c r="C3089" s="2" t="s">
        <v>27139</v>
      </c>
      <c r="D3089" s="2" t="str">
        <f>"魚肉ねり製品製造業"</f>
        <v>魚肉ねり製品製造業</v>
      </c>
      <c r="E3089" s="2" t="str">
        <f>"H29.02.23"</f>
        <v>H29.02.23</v>
      </c>
    </row>
    <row r="3090" spans="1:5" x14ac:dyDescent="0.45">
      <c r="A3090" s="2" t="s">
        <v>4873</v>
      </c>
      <c r="B3090" s="2" t="s">
        <v>4873</v>
      </c>
      <c r="C3090" s="2" t="s">
        <v>27151</v>
      </c>
      <c r="D3090" s="2" t="str">
        <f>"飲食店営業"</f>
        <v>飲食店営業</v>
      </c>
      <c r="E3090" s="2" t="str">
        <f>"H29.05.25"</f>
        <v>H29.05.25</v>
      </c>
    </row>
    <row r="3091" spans="1:5" x14ac:dyDescent="0.45">
      <c r="A3091" s="2" t="s">
        <v>4880</v>
      </c>
      <c r="B3091" s="2" t="s">
        <v>15604</v>
      </c>
      <c r="C3091" s="2" t="s">
        <v>27158</v>
      </c>
      <c r="D3091" s="2" t="str">
        <f>"乳類販売業"</f>
        <v>乳類販売業</v>
      </c>
      <c r="E3091" s="2" t="str">
        <f>"H29.05.25"</f>
        <v>H29.05.25</v>
      </c>
    </row>
    <row r="3092" spans="1:5" x14ac:dyDescent="0.45">
      <c r="A3092" s="2" t="s">
        <v>4885</v>
      </c>
      <c r="B3092" s="2" t="s">
        <v>4885</v>
      </c>
      <c r="C3092" s="2" t="s">
        <v>27163</v>
      </c>
      <c r="D3092" s="2" t="str">
        <f>"そうざい製造業"</f>
        <v>そうざい製造業</v>
      </c>
      <c r="E3092" s="2" t="str">
        <f>"H29.05.25"</f>
        <v>H29.05.25</v>
      </c>
    </row>
    <row r="3093" spans="1:5" x14ac:dyDescent="0.45">
      <c r="A3093" s="2" t="s">
        <v>4553</v>
      </c>
      <c r="B3093" s="2" t="s">
        <v>15612</v>
      </c>
      <c r="C3093" s="2" t="s">
        <v>27168</v>
      </c>
      <c r="D3093" s="2" t="str">
        <f>"喫茶店営業"</f>
        <v>喫茶店営業</v>
      </c>
      <c r="E3093" s="2" t="str">
        <f>"H29.06.23"</f>
        <v>H29.06.23</v>
      </c>
    </row>
    <row r="3094" spans="1:5" x14ac:dyDescent="0.45">
      <c r="A3094" s="2" t="s">
        <v>4891</v>
      </c>
      <c r="B3094" s="2" t="s">
        <v>15616</v>
      </c>
      <c r="C3094" s="2" t="s">
        <v>27172</v>
      </c>
      <c r="D3094" s="2" t="str">
        <f>"菓子製造業"</f>
        <v>菓子製造業</v>
      </c>
      <c r="E3094" s="2" t="str">
        <f>"H29.07.11"</f>
        <v>H29.07.11</v>
      </c>
    </row>
    <row r="3095" spans="1:5" x14ac:dyDescent="0.45">
      <c r="A3095" s="2" t="s">
        <v>4901</v>
      </c>
      <c r="B3095" s="2" t="s">
        <v>15630</v>
      </c>
      <c r="C3095" s="2" t="s">
        <v>27186</v>
      </c>
      <c r="D3095" s="2" t="str">
        <f>"乳類販売業"</f>
        <v>乳類販売業</v>
      </c>
      <c r="E3095" s="2" t="str">
        <f>"H29.08.28"</f>
        <v>H29.08.28</v>
      </c>
    </row>
    <row r="3096" spans="1:5" x14ac:dyDescent="0.45">
      <c r="A3096" s="2" t="s">
        <v>4912</v>
      </c>
      <c r="B3096" s="2" t="s">
        <v>15643</v>
      </c>
      <c r="C3096" s="2" t="s">
        <v>27199</v>
      </c>
      <c r="D3096" s="2" t="str">
        <f>"飲食店営業"</f>
        <v>飲食店営業</v>
      </c>
      <c r="E3096" s="2" t="str">
        <f t="shared" ref="E3096:E3102" si="147">"H29.11.28"</f>
        <v>H29.11.28</v>
      </c>
    </row>
    <row r="3097" spans="1:5" x14ac:dyDescent="0.45">
      <c r="A3097" s="2" t="s">
        <v>4913</v>
      </c>
      <c r="B3097" s="2" t="s">
        <v>15644</v>
      </c>
      <c r="C3097" s="2" t="s">
        <v>27200</v>
      </c>
      <c r="D3097" s="2" t="str">
        <f>"飲食店営業"</f>
        <v>飲食店営業</v>
      </c>
      <c r="E3097" s="2" t="str">
        <f t="shared" si="147"/>
        <v>H29.11.28</v>
      </c>
    </row>
    <row r="3098" spans="1:5" x14ac:dyDescent="0.45">
      <c r="A3098" s="2" t="s">
        <v>4914</v>
      </c>
      <c r="B3098" s="2" t="s">
        <v>15645</v>
      </c>
      <c r="C3098" s="2" t="s">
        <v>27201</v>
      </c>
      <c r="D3098" s="2" t="str">
        <f>"飲食店営業"</f>
        <v>飲食店営業</v>
      </c>
      <c r="E3098" s="2" t="str">
        <f t="shared" si="147"/>
        <v>H29.11.28</v>
      </c>
    </row>
    <row r="3099" spans="1:5" x14ac:dyDescent="0.45">
      <c r="A3099" s="2" t="s">
        <v>4917</v>
      </c>
      <c r="B3099" s="2" t="s">
        <v>15647</v>
      </c>
      <c r="C3099" s="2" t="s">
        <v>27204</v>
      </c>
      <c r="D3099" s="2" t="str">
        <f>"魚介類販売業"</f>
        <v>魚介類販売業</v>
      </c>
      <c r="E3099" s="2" t="str">
        <f t="shared" si="147"/>
        <v>H29.11.28</v>
      </c>
    </row>
    <row r="3100" spans="1:5" x14ac:dyDescent="0.45">
      <c r="A3100" s="2" t="s">
        <v>4913</v>
      </c>
      <c r="B3100" s="2" t="s">
        <v>15644</v>
      </c>
      <c r="C3100" s="2" t="s">
        <v>27200</v>
      </c>
      <c r="D3100" s="2" t="str">
        <f>"魚介類販売業"</f>
        <v>魚介類販売業</v>
      </c>
      <c r="E3100" s="2" t="str">
        <f t="shared" si="147"/>
        <v>H29.11.28</v>
      </c>
    </row>
    <row r="3101" spans="1:5" x14ac:dyDescent="0.45">
      <c r="A3101" s="2" t="s">
        <v>4913</v>
      </c>
      <c r="B3101" s="2" t="s">
        <v>15644</v>
      </c>
      <c r="C3101" s="2" t="s">
        <v>27200</v>
      </c>
      <c r="D3101" s="2" t="str">
        <f>"乳類販売業"</f>
        <v>乳類販売業</v>
      </c>
      <c r="E3101" s="2" t="str">
        <f t="shared" si="147"/>
        <v>H29.11.28</v>
      </c>
    </row>
    <row r="3102" spans="1:5" x14ac:dyDescent="0.45">
      <c r="A3102" s="2" t="s">
        <v>4913</v>
      </c>
      <c r="B3102" s="2" t="s">
        <v>15644</v>
      </c>
      <c r="C3102" s="2" t="s">
        <v>27200</v>
      </c>
      <c r="D3102" s="2" t="str">
        <f>"食肉販売業"</f>
        <v>食肉販売業</v>
      </c>
      <c r="E3102" s="2" t="str">
        <f t="shared" si="147"/>
        <v>H29.11.28</v>
      </c>
    </row>
    <row r="3103" spans="1:5" x14ac:dyDescent="0.45">
      <c r="A3103" s="2" t="s">
        <v>4930</v>
      </c>
      <c r="B3103" s="2" t="s">
        <v>15659</v>
      </c>
      <c r="C3103" s="2" t="s">
        <v>27218</v>
      </c>
      <c r="D3103" s="2" t="str">
        <f>"食品製造業"</f>
        <v>食品製造業</v>
      </c>
      <c r="E3103" s="2" t="str">
        <f>"H30.02.23"</f>
        <v>H30.02.23</v>
      </c>
    </row>
    <row r="3104" spans="1:5" x14ac:dyDescent="0.45">
      <c r="A3104" s="2" t="s">
        <v>4880</v>
      </c>
      <c r="B3104" s="2" t="s">
        <v>15604</v>
      </c>
      <c r="C3104" s="2" t="s">
        <v>27158</v>
      </c>
      <c r="D3104" s="2" t="str">
        <f>"魚介類販売業"</f>
        <v>魚介類販売業</v>
      </c>
      <c r="E3104" s="2" t="str">
        <f>"H30.05.25"</f>
        <v>H30.05.25</v>
      </c>
    </row>
    <row r="3105" spans="1:5" x14ac:dyDescent="0.45">
      <c r="A3105" s="2" t="s">
        <v>4947</v>
      </c>
      <c r="B3105" s="2" t="s">
        <v>15679</v>
      </c>
      <c r="C3105" s="2" t="s">
        <v>27238</v>
      </c>
      <c r="D3105" s="2" t="str">
        <f>"食肉処理業"</f>
        <v>食肉処理業</v>
      </c>
      <c r="E3105" s="2" t="str">
        <f>"H30.05.25"</f>
        <v>H30.05.25</v>
      </c>
    </row>
    <row r="3106" spans="1:5" x14ac:dyDescent="0.45">
      <c r="A3106" s="2" t="s">
        <v>4947</v>
      </c>
      <c r="B3106" s="2" t="s">
        <v>15680</v>
      </c>
      <c r="C3106" s="2" t="s">
        <v>27239</v>
      </c>
      <c r="D3106" s="2" t="str">
        <f>"食肉処理業"</f>
        <v>食肉処理業</v>
      </c>
      <c r="E3106" s="2" t="str">
        <f>"H30.05.25"</f>
        <v>H30.05.25</v>
      </c>
    </row>
    <row r="3107" spans="1:5" x14ac:dyDescent="0.45">
      <c r="A3107" s="2" t="s">
        <v>4880</v>
      </c>
      <c r="B3107" s="2" t="s">
        <v>15604</v>
      </c>
      <c r="C3107" s="2" t="s">
        <v>27158</v>
      </c>
      <c r="D3107" s="2" t="str">
        <f>"食肉販売業"</f>
        <v>食肉販売業</v>
      </c>
      <c r="E3107" s="2" t="str">
        <f>"H30.05.25"</f>
        <v>H30.05.25</v>
      </c>
    </row>
    <row r="3108" spans="1:5" x14ac:dyDescent="0.45">
      <c r="A3108" s="2" t="s">
        <v>801</v>
      </c>
      <c r="B3108" s="2" t="s">
        <v>10109</v>
      </c>
      <c r="C3108" s="2" t="s">
        <v>27158</v>
      </c>
      <c r="D3108" s="2" t="str">
        <f>"そうざい製造業"</f>
        <v>そうざい製造業</v>
      </c>
      <c r="E3108" s="2" t="str">
        <f>"H30.05.25"</f>
        <v>H30.05.25</v>
      </c>
    </row>
    <row r="3109" spans="1:5" x14ac:dyDescent="0.45">
      <c r="A3109" s="2" t="s">
        <v>4955</v>
      </c>
      <c r="B3109" s="2" t="s">
        <v>15693</v>
      </c>
      <c r="C3109" s="2" t="s">
        <v>27255</v>
      </c>
      <c r="D3109" s="2" t="str">
        <f>"飲食店営業"</f>
        <v>飲食店営業</v>
      </c>
      <c r="E3109" s="2" t="str">
        <f>"H30.07.18"</f>
        <v>H30.07.18</v>
      </c>
    </row>
    <row r="3110" spans="1:5" x14ac:dyDescent="0.45">
      <c r="A3110" s="2" t="s">
        <v>4955</v>
      </c>
      <c r="B3110" s="2" t="s">
        <v>15693</v>
      </c>
      <c r="C3110" s="2" t="s">
        <v>27255</v>
      </c>
      <c r="D3110" s="2" t="str">
        <f>"食品販売業"</f>
        <v>食品販売業</v>
      </c>
      <c r="E3110" s="2" t="str">
        <f>"H30.07.18"</f>
        <v>H30.07.18</v>
      </c>
    </row>
    <row r="3111" spans="1:5" x14ac:dyDescent="0.45">
      <c r="A3111" s="2" t="s">
        <v>1864</v>
      </c>
      <c r="B3111" s="2" t="s">
        <v>15716</v>
      </c>
      <c r="C3111" s="2" t="s">
        <v>27278</v>
      </c>
      <c r="D3111" s="2" t="str">
        <f>"飲食店営業"</f>
        <v>飲食店営業</v>
      </c>
      <c r="E3111" s="2" t="str">
        <f>"H30.10.23"</f>
        <v>H30.10.23</v>
      </c>
    </row>
    <row r="3112" spans="1:5" x14ac:dyDescent="0.45">
      <c r="A3112" s="2" t="s">
        <v>5007</v>
      </c>
      <c r="B3112" s="2" t="s">
        <v>15759</v>
      </c>
      <c r="C3112" s="2" t="s">
        <v>27317</v>
      </c>
      <c r="D3112" s="2" t="str">
        <f>"魚肉ねり製品製造業"</f>
        <v>魚肉ねり製品製造業</v>
      </c>
      <c r="E3112" s="2" t="str">
        <f>"H31.02.22"</f>
        <v>H31.02.22</v>
      </c>
    </row>
    <row r="3113" spans="1:5" x14ac:dyDescent="0.45">
      <c r="A3113" s="2" t="s">
        <v>5009</v>
      </c>
      <c r="B3113" s="2" t="s">
        <v>5009</v>
      </c>
      <c r="C3113" s="2" t="s">
        <v>27321</v>
      </c>
      <c r="D3113" s="2" t="str">
        <f>"酒類製造業"</f>
        <v>酒類製造業</v>
      </c>
      <c r="E3113" s="2" t="str">
        <f>"H31.02.22"</f>
        <v>H31.02.22</v>
      </c>
    </row>
    <row r="3114" spans="1:5" x14ac:dyDescent="0.45">
      <c r="A3114" s="2" t="s">
        <v>4917</v>
      </c>
      <c r="B3114" s="2" t="s">
        <v>15647</v>
      </c>
      <c r="C3114" s="2" t="s">
        <v>27326</v>
      </c>
      <c r="D3114" s="2" t="str">
        <f>"食品販売業"</f>
        <v>食品販売業</v>
      </c>
      <c r="E3114" s="2" t="str">
        <f>"H31.02.22"</f>
        <v>H31.02.22</v>
      </c>
    </row>
    <row r="3115" spans="1:5" x14ac:dyDescent="0.45">
      <c r="A3115" s="2" t="s">
        <v>5017</v>
      </c>
      <c r="B3115" s="2" t="s">
        <v>5017</v>
      </c>
      <c r="C3115" s="2" t="s">
        <v>27331</v>
      </c>
      <c r="D3115" s="2" t="str">
        <f>"そうざい製造業"</f>
        <v>そうざい製造業</v>
      </c>
      <c r="E3115" s="2" t="str">
        <f>"H31.04.12"</f>
        <v>H31.04.12</v>
      </c>
    </row>
    <row r="3116" spans="1:5" x14ac:dyDescent="0.45">
      <c r="A3116" s="2" t="s">
        <v>4955</v>
      </c>
      <c r="B3116" s="2" t="s">
        <v>15782</v>
      </c>
      <c r="C3116" s="2" t="s">
        <v>27344</v>
      </c>
      <c r="D3116" s="2" t="str">
        <f>"飲食店営業"</f>
        <v>飲食店営業</v>
      </c>
      <c r="E3116" s="2" t="str">
        <f t="shared" ref="E3116:E3122" si="148">"R01.05.27"</f>
        <v>R01.05.27</v>
      </c>
    </row>
    <row r="3117" spans="1:5" x14ac:dyDescent="0.45">
      <c r="A3117" s="2" t="s">
        <v>5030</v>
      </c>
      <c r="B3117" s="2" t="s">
        <v>15783</v>
      </c>
      <c r="C3117" s="2" t="s">
        <v>27345</v>
      </c>
      <c r="D3117" s="2" t="str">
        <f>"飲食店営業"</f>
        <v>飲食店営業</v>
      </c>
      <c r="E3117" s="2" t="str">
        <f t="shared" si="148"/>
        <v>R01.05.27</v>
      </c>
    </row>
    <row r="3118" spans="1:5" x14ac:dyDescent="0.45">
      <c r="A3118" s="2" t="s">
        <v>5035</v>
      </c>
      <c r="B3118" s="2" t="s">
        <v>15788</v>
      </c>
      <c r="C3118" s="2" t="s">
        <v>27350</v>
      </c>
      <c r="D3118" s="2" t="str">
        <f>"魚介類販売業"</f>
        <v>魚介類販売業</v>
      </c>
      <c r="E3118" s="2" t="str">
        <f t="shared" si="148"/>
        <v>R01.05.27</v>
      </c>
    </row>
    <row r="3119" spans="1:5" x14ac:dyDescent="0.45">
      <c r="A3119" s="2" t="s">
        <v>5040</v>
      </c>
      <c r="B3119" s="2" t="s">
        <v>15794</v>
      </c>
      <c r="C3119" s="2" t="s">
        <v>27358</v>
      </c>
      <c r="D3119" s="2" t="str">
        <f>"そうざい製造業"</f>
        <v>そうざい製造業</v>
      </c>
      <c r="E3119" s="2" t="str">
        <f t="shared" si="148"/>
        <v>R01.05.27</v>
      </c>
    </row>
    <row r="3120" spans="1:5" x14ac:dyDescent="0.45">
      <c r="A3120" s="2" t="s">
        <v>5042</v>
      </c>
      <c r="B3120" s="2" t="s">
        <v>15797</v>
      </c>
      <c r="C3120" s="2" t="s">
        <v>27360</v>
      </c>
      <c r="D3120" s="2" t="str">
        <f>"食品製造業"</f>
        <v>食品製造業</v>
      </c>
      <c r="E3120" s="2" t="str">
        <f t="shared" si="148"/>
        <v>R01.05.27</v>
      </c>
    </row>
    <row r="3121" spans="1:5" x14ac:dyDescent="0.45">
      <c r="A3121" s="2" t="s">
        <v>4880</v>
      </c>
      <c r="B3121" s="2" t="s">
        <v>15604</v>
      </c>
      <c r="C3121" s="2" t="s">
        <v>27361</v>
      </c>
      <c r="D3121" s="2" t="str">
        <f>"食品販売業"</f>
        <v>食品販売業</v>
      </c>
      <c r="E3121" s="2" t="str">
        <f t="shared" si="148"/>
        <v>R01.05.27</v>
      </c>
    </row>
    <row r="3122" spans="1:5" x14ac:dyDescent="0.45">
      <c r="A3122" s="2" t="s">
        <v>5043</v>
      </c>
      <c r="B3122" s="2" t="s">
        <v>15798</v>
      </c>
      <c r="C3122" s="2" t="s">
        <v>27362</v>
      </c>
      <c r="D3122" s="2" t="str">
        <f>"食品販売業"</f>
        <v>食品販売業</v>
      </c>
      <c r="E3122" s="2" t="str">
        <f t="shared" si="148"/>
        <v>R01.05.27</v>
      </c>
    </row>
    <row r="3123" spans="1:5" x14ac:dyDescent="0.45">
      <c r="A3123" s="2" t="s">
        <v>126</v>
      </c>
      <c r="B3123" s="2" t="s">
        <v>15804</v>
      </c>
      <c r="C3123" s="2" t="s">
        <v>27365</v>
      </c>
      <c r="D3123" s="2" t="str">
        <f>"飲食店営業"</f>
        <v>飲食店営業</v>
      </c>
      <c r="E3123" s="2" t="str">
        <f>"R01.05.31"</f>
        <v>R01.05.31</v>
      </c>
    </row>
    <row r="3124" spans="1:5" x14ac:dyDescent="0.45">
      <c r="A3124" s="2" t="s">
        <v>5056</v>
      </c>
      <c r="B3124" s="2" t="s">
        <v>15820</v>
      </c>
      <c r="C3124" s="2" t="s">
        <v>27381</v>
      </c>
      <c r="D3124" s="2" t="str">
        <f>"菓子製造業"</f>
        <v>菓子製造業</v>
      </c>
      <c r="E3124" s="2" t="str">
        <f>"R01.08.27"</f>
        <v>R01.08.27</v>
      </c>
    </row>
    <row r="3125" spans="1:5" x14ac:dyDescent="0.45">
      <c r="A3125" s="2" t="s">
        <v>4917</v>
      </c>
      <c r="B3125" s="2" t="s">
        <v>15827</v>
      </c>
      <c r="C3125" s="2" t="s">
        <v>27389</v>
      </c>
      <c r="D3125" s="2" t="str">
        <f>"みそ製造業"</f>
        <v>みそ製造業</v>
      </c>
      <c r="E3125" s="2" t="str">
        <f>"R01.08.27"</f>
        <v>R01.08.27</v>
      </c>
    </row>
    <row r="3126" spans="1:5" x14ac:dyDescent="0.45">
      <c r="A3126" s="2" t="s">
        <v>5056</v>
      </c>
      <c r="B3126" s="2" t="s">
        <v>15820</v>
      </c>
      <c r="C3126" s="2" t="s">
        <v>27381</v>
      </c>
      <c r="D3126" s="2" t="str">
        <f>"そうざい製造業"</f>
        <v>そうざい製造業</v>
      </c>
      <c r="E3126" s="2" t="str">
        <f>"R01.08.27"</f>
        <v>R01.08.27</v>
      </c>
    </row>
    <row r="3127" spans="1:5" x14ac:dyDescent="0.45">
      <c r="A3127" s="2" t="s">
        <v>5071</v>
      </c>
      <c r="B3127" s="2" t="s">
        <v>15840</v>
      </c>
      <c r="C3127" s="2" t="s">
        <v>27403</v>
      </c>
      <c r="D3127" s="2" t="str">
        <f>"そうざい製造業"</f>
        <v>そうざい製造業</v>
      </c>
      <c r="E3127" s="2" t="str">
        <f>"R01.10.17"</f>
        <v>R01.10.17</v>
      </c>
    </row>
    <row r="3128" spans="1:5" x14ac:dyDescent="0.45">
      <c r="A3128" s="2" t="s">
        <v>5071</v>
      </c>
      <c r="B3128" s="2" t="s">
        <v>15840</v>
      </c>
      <c r="C3128" s="2" t="s">
        <v>27403</v>
      </c>
      <c r="D3128" s="2" t="str">
        <f>"魚介類販売業"</f>
        <v>魚介類販売業</v>
      </c>
      <c r="E3128" s="2" t="str">
        <f>"R01.10.17"</f>
        <v>R01.10.17</v>
      </c>
    </row>
    <row r="3129" spans="1:5" x14ac:dyDescent="0.45">
      <c r="A3129" s="2" t="s">
        <v>5071</v>
      </c>
      <c r="B3129" s="2" t="s">
        <v>15840</v>
      </c>
      <c r="C3129" s="2" t="s">
        <v>27403</v>
      </c>
      <c r="D3129" s="2" t="str">
        <f>"食品製造業"</f>
        <v>食品製造業</v>
      </c>
      <c r="E3129" s="2" t="str">
        <f>"R01.10.17"</f>
        <v>R01.10.17</v>
      </c>
    </row>
    <row r="3130" spans="1:5" x14ac:dyDescent="0.45">
      <c r="A3130" s="2" t="s">
        <v>5089</v>
      </c>
      <c r="B3130" s="2" t="s">
        <v>15859</v>
      </c>
      <c r="C3130" s="2" t="s">
        <v>27422</v>
      </c>
      <c r="D3130" s="2" t="str">
        <f>"飲食店営業"</f>
        <v>飲食店営業</v>
      </c>
      <c r="E3130" s="2" t="str">
        <f t="shared" ref="E3130:E3135" si="149">"R01.11.26"</f>
        <v>R01.11.26</v>
      </c>
    </row>
    <row r="3131" spans="1:5" x14ac:dyDescent="0.45">
      <c r="A3131" s="2" t="s">
        <v>4917</v>
      </c>
      <c r="B3131" s="2" t="s">
        <v>15827</v>
      </c>
      <c r="C3131" s="2" t="s">
        <v>27425</v>
      </c>
      <c r="D3131" s="2" t="str">
        <f>"菓子製造業"</f>
        <v>菓子製造業</v>
      </c>
      <c r="E3131" s="2" t="str">
        <f t="shared" si="149"/>
        <v>R01.11.26</v>
      </c>
    </row>
    <row r="3132" spans="1:5" x14ac:dyDescent="0.45">
      <c r="A3132" s="2" t="s">
        <v>5007</v>
      </c>
      <c r="B3132" s="2" t="s">
        <v>5007</v>
      </c>
      <c r="C3132" s="2" t="s">
        <v>27432</v>
      </c>
      <c r="D3132" s="2" t="str">
        <f>"そうざい製造業"</f>
        <v>そうざい製造業</v>
      </c>
      <c r="E3132" s="2" t="str">
        <f t="shared" si="149"/>
        <v>R01.11.26</v>
      </c>
    </row>
    <row r="3133" spans="1:5" x14ac:dyDescent="0.45">
      <c r="A3133" s="2" t="s">
        <v>4553</v>
      </c>
      <c r="B3133" s="2" t="s">
        <v>15872</v>
      </c>
      <c r="C3133" s="2" t="s">
        <v>27168</v>
      </c>
      <c r="D3133" s="2" t="str">
        <f>"食品販売業"</f>
        <v>食品販売業</v>
      </c>
      <c r="E3133" s="2" t="str">
        <f t="shared" si="149"/>
        <v>R01.11.26</v>
      </c>
    </row>
    <row r="3134" spans="1:5" x14ac:dyDescent="0.45">
      <c r="A3134" s="2" t="s">
        <v>4913</v>
      </c>
      <c r="B3134" s="2" t="s">
        <v>15873</v>
      </c>
      <c r="C3134" s="2" t="s">
        <v>27200</v>
      </c>
      <c r="D3134" s="2" t="str">
        <f>"食品販売業"</f>
        <v>食品販売業</v>
      </c>
      <c r="E3134" s="2" t="str">
        <f t="shared" si="149"/>
        <v>R01.11.26</v>
      </c>
    </row>
    <row r="3135" spans="1:5" x14ac:dyDescent="0.45">
      <c r="A3135" s="2" t="s">
        <v>5089</v>
      </c>
      <c r="B3135" s="2" t="s">
        <v>15859</v>
      </c>
      <c r="C3135" s="2" t="s">
        <v>27422</v>
      </c>
      <c r="D3135" s="2" t="str">
        <f>"食品販売業"</f>
        <v>食品販売業</v>
      </c>
      <c r="E3135" s="2" t="str">
        <f t="shared" si="149"/>
        <v>R01.11.26</v>
      </c>
    </row>
    <row r="3136" spans="1:5" x14ac:dyDescent="0.45">
      <c r="A3136" s="2" t="s">
        <v>5113</v>
      </c>
      <c r="B3136" s="2" t="s">
        <v>15888</v>
      </c>
      <c r="C3136" s="2" t="s">
        <v>27455</v>
      </c>
      <c r="D3136" s="2" t="str">
        <f>"飲食店営業"</f>
        <v>飲食店営業</v>
      </c>
      <c r="E3136" s="2" t="str">
        <f t="shared" ref="E3136:E3142" si="150">"R02.02.26"</f>
        <v>R02.02.26</v>
      </c>
    </row>
    <row r="3137" spans="1:5" x14ac:dyDescent="0.45">
      <c r="A3137" s="2" t="s">
        <v>5114</v>
      </c>
      <c r="B3137" s="2" t="s">
        <v>15889</v>
      </c>
      <c r="C3137" s="2" t="s">
        <v>27456</v>
      </c>
      <c r="D3137" s="2" t="str">
        <f>"飲食店営業"</f>
        <v>飲食店営業</v>
      </c>
      <c r="E3137" s="2" t="str">
        <f t="shared" si="150"/>
        <v>R02.02.26</v>
      </c>
    </row>
    <row r="3138" spans="1:5" x14ac:dyDescent="0.45">
      <c r="A3138" s="2" t="s">
        <v>5040</v>
      </c>
      <c r="B3138" s="2" t="s">
        <v>15893</v>
      </c>
      <c r="C3138" s="2" t="s">
        <v>27460</v>
      </c>
      <c r="D3138" s="2" t="str">
        <f>"菓子製造業"</f>
        <v>菓子製造業</v>
      </c>
      <c r="E3138" s="2" t="str">
        <f t="shared" si="150"/>
        <v>R02.02.26</v>
      </c>
    </row>
    <row r="3139" spans="1:5" x14ac:dyDescent="0.45">
      <c r="A3139" s="2" t="s">
        <v>5117</v>
      </c>
      <c r="B3139" s="2" t="s">
        <v>15895</v>
      </c>
      <c r="C3139" s="2" t="s">
        <v>27462</v>
      </c>
      <c r="D3139" s="2" t="str">
        <f>"菓子製造業"</f>
        <v>菓子製造業</v>
      </c>
      <c r="E3139" s="2" t="str">
        <f t="shared" si="150"/>
        <v>R02.02.26</v>
      </c>
    </row>
    <row r="3140" spans="1:5" x14ac:dyDescent="0.45">
      <c r="A3140" s="2" t="s">
        <v>5007</v>
      </c>
      <c r="B3140" s="2" t="s">
        <v>15897</v>
      </c>
      <c r="C3140" s="2" t="s">
        <v>27464</v>
      </c>
      <c r="D3140" s="2" t="str">
        <f>"魚介類販売業"</f>
        <v>魚介類販売業</v>
      </c>
      <c r="E3140" s="2" t="str">
        <f t="shared" si="150"/>
        <v>R02.02.26</v>
      </c>
    </row>
    <row r="3141" spans="1:5" x14ac:dyDescent="0.45">
      <c r="A3141" s="2" t="s">
        <v>5009</v>
      </c>
      <c r="B3141" s="2" t="s">
        <v>15901</v>
      </c>
      <c r="C3141" s="2" t="s">
        <v>27321</v>
      </c>
      <c r="D3141" s="2" t="str">
        <f>"清涼飲料水製造業"</f>
        <v>清涼飲料水製造業</v>
      </c>
      <c r="E3141" s="2" t="str">
        <f t="shared" si="150"/>
        <v>R02.02.26</v>
      </c>
    </row>
    <row r="3142" spans="1:5" x14ac:dyDescent="0.45">
      <c r="A3142" s="2" t="s">
        <v>5007</v>
      </c>
      <c r="B3142" s="2" t="s">
        <v>15903</v>
      </c>
      <c r="C3142" s="2" t="s">
        <v>27469</v>
      </c>
      <c r="D3142" s="2" t="str">
        <f>"食品製造業"</f>
        <v>食品製造業</v>
      </c>
      <c r="E3142" s="2" t="str">
        <f t="shared" si="150"/>
        <v>R02.02.26</v>
      </c>
    </row>
    <row r="3143" spans="1:5" x14ac:dyDescent="0.45">
      <c r="A3143" s="2" t="s">
        <v>165</v>
      </c>
      <c r="B3143" s="2" t="s">
        <v>15782</v>
      </c>
      <c r="C3143" s="2" t="s">
        <v>27344</v>
      </c>
      <c r="D3143" s="2" t="str">
        <f>"喫茶店営業"</f>
        <v>喫茶店営業</v>
      </c>
      <c r="E3143" s="2" t="str">
        <f>"R02.04.27"</f>
        <v>R02.04.27</v>
      </c>
    </row>
    <row r="3144" spans="1:5" x14ac:dyDescent="0.45">
      <c r="A3144" s="2" t="s">
        <v>1671</v>
      </c>
      <c r="B3144" s="2" t="s">
        <v>15924</v>
      </c>
      <c r="C3144" s="2" t="s">
        <v>27492</v>
      </c>
      <c r="D3144" s="2" t="str">
        <f>"乳類販売業"</f>
        <v>乳類販売業</v>
      </c>
      <c r="E3144" s="2" t="str">
        <f>"R02.10.01"</f>
        <v>R02.10.01</v>
      </c>
    </row>
    <row r="3145" spans="1:5" x14ac:dyDescent="0.45">
      <c r="A3145" s="2" t="s">
        <v>4553</v>
      </c>
      <c r="B3145" s="2" t="s">
        <v>15938</v>
      </c>
      <c r="C3145" s="2" t="s">
        <v>27509</v>
      </c>
      <c r="D3145" s="2" t="str">
        <f>"飲食店営業"</f>
        <v>飲食店営業</v>
      </c>
      <c r="E3145" s="2" t="str">
        <f t="shared" ref="E3145:E3160" si="151">"R02.12.23"</f>
        <v>R02.12.23</v>
      </c>
    </row>
    <row r="3146" spans="1:5" x14ac:dyDescent="0.45">
      <c r="A3146" s="2" t="s">
        <v>5040</v>
      </c>
      <c r="B3146" s="2" t="s">
        <v>15794</v>
      </c>
      <c r="C3146" s="2" t="s">
        <v>27358</v>
      </c>
      <c r="D3146" s="2" t="str">
        <f>"飲食店営業"</f>
        <v>飲食店営業</v>
      </c>
      <c r="E3146" s="2" t="str">
        <f t="shared" si="151"/>
        <v>R02.12.23</v>
      </c>
    </row>
    <row r="3147" spans="1:5" x14ac:dyDescent="0.45">
      <c r="A3147" s="2" t="s">
        <v>4917</v>
      </c>
      <c r="B3147" s="2" t="s">
        <v>4917</v>
      </c>
      <c r="C3147" s="2" t="s">
        <v>27511</v>
      </c>
      <c r="D3147" s="2" t="str">
        <f>"飲食店営業"</f>
        <v>飲食店営業</v>
      </c>
      <c r="E3147" s="2" t="str">
        <f t="shared" si="151"/>
        <v>R02.12.23</v>
      </c>
    </row>
    <row r="3148" spans="1:5" x14ac:dyDescent="0.45">
      <c r="A3148" s="2" t="s">
        <v>5147</v>
      </c>
      <c r="B3148" s="2" t="s">
        <v>15941</v>
      </c>
      <c r="C3148" s="2" t="s">
        <v>27513</v>
      </c>
      <c r="D3148" s="2" t="str">
        <f>"飲食店営業"</f>
        <v>飲食店営業</v>
      </c>
      <c r="E3148" s="2" t="str">
        <f t="shared" si="151"/>
        <v>R02.12.23</v>
      </c>
    </row>
    <row r="3149" spans="1:5" x14ac:dyDescent="0.45">
      <c r="A3149" s="2" t="s">
        <v>4955</v>
      </c>
      <c r="B3149" s="2" t="s">
        <v>15782</v>
      </c>
      <c r="C3149" s="2" t="s">
        <v>27539</v>
      </c>
      <c r="D3149" s="2" t="str">
        <f>"食品販売業"</f>
        <v>食品販売業</v>
      </c>
      <c r="E3149" s="2" t="str">
        <f t="shared" si="151"/>
        <v>R02.12.23</v>
      </c>
    </row>
    <row r="3150" spans="1:5" x14ac:dyDescent="0.45">
      <c r="A3150" s="2" t="s">
        <v>4942</v>
      </c>
      <c r="B3150" s="2" t="s">
        <v>15974</v>
      </c>
      <c r="C3150" s="2" t="s">
        <v>27555</v>
      </c>
      <c r="D3150" s="2" t="str">
        <f>"食肉販売業"</f>
        <v>食肉販売業</v>
      </c>
      <c r="E3150" s="2" t="str">
        <f t="shared" si="151"/>
        <v>R02.12.23</v>
      </c>
    </row>
    <row r="3151" spans="1:5" x14ac:dyDescent="0.45">
      <c r="A3151" s="2" t="s">
        <v>4942</v>
      </c>
      <c r="B3151" s="2" t="s">
        <v>15974</v>
      </c>
      <c r="C3151" s="2" t="s">
        <v>27555</v>
      </c>
      <c r="D3151" s="2" t="str">
        <f>"魚介類販売業"</f>
        <v>魚介類販売業</v>
      </c>
      <c r="E3151" s="2" t="str">
        <f t="shared" si="151"/>
        <v>R02.12.23</v>
      </c>
    </row>
    <row r="3152" spans="1:5" x14ac:dyDescent="0.45">
      <c r="A3152" s="2" t="s">
        <v>5184</v>
      </c>
      <c r="B3152" s="2" t="s">
        <v>15983</v>
      </c>
      <c r="C3152" s="2" t="s">
        <v>27564</v>
      </c>
      <c r="D3152" s="2" t="str">
        <f>"喫茶店営業"</f>
        <v>喫茶店営業</v>
      </c>
      <c r="E3152" s="2" t="str">
        <f t="shared" si="151"/>
        <v>R02.12.23</v>
      </c>
    </row>
    <row r="3153" spans="1:5" x14ac:dyDescent="0.45">
      <c r="A3153" s="2" t="s">
        <v>4553</v>
      </c>
      <c r="B3153" s="2" t="s">
        <v>15988</v>
      </c>
      <c r="C3153" s="2" t="s">
        <v>27168</v>
      </c>
      <c r="D3153" s="2" t="str">
        <f>"飲食店営業"</f>
        <v>飲食店営業</v>
      </c>
      <c r="E3153" s="2" t="str">
        <f t="shared" si="151"/>
        <v>R02.12.23</v>
      </c>
    </row>
    <row r="3154" spans="1:5" x14ac:dyDescent="0.45">
      <c r="A3154" s="2" t="s">
        <v>4553</v>
      </c>
      <c r="B3154" s="2" t="s">
        <v>15988</v>
      </c>
      <c r="C3154" s="2" t="s">
        <v>27168</v>
      </c>
      <c r="D3154" s="2" t="str">
        <f>"食肉販売業"</f>
        <v>食肉販売業</v>
      </c>
      <c r="E3154" s="2" t="str">
        <f t="shared" si="151"/>
        <v>R02.12.23</v>
      </c>
    </row>
    <row r="3155" spans="1:5" x14ac:dyDescent="0.45">
      <c r="A3155" s="2" t="s">
        <v>4553</v>
      </c>
      <c r="B3155" s="2" t="s">
        <v>15988</v>
      </c>
      <c r="C3155" s="2" t="s">
        <v>27168</v>
      </c>
      <c r="D3155" s="2" t="str">
        <f>"魚介類販売業"</f>
        <v>魚介類販売業</v>
      </c>
      <c r="E3155" s="2" t="str">
        <f t="shared" si="151"/>
        <v>R02.12.23</v>
      </c>
    </row>
    <row r="3156" spans="1:5" x14ac:dyDescent="0.45">
      <c r="A3156" s="2" t="s">
        <v>5190</v>
      </c>
      <c r="B3156" s="2" t="s">
        <v>15991</v>
      </c>
      <c r="C3156" s="2" t="s">
        <v>27571</v>
      </c>
      <c r="D3156" s="2" t="str">
        <f>"飲食店営業"</f>
        <v>飲食店営業</v>
      </c>
      <c r="E3156" s="2" t="str">
        <f t="shared" si="151"/>
        <v>R02.12.23</v>
      </c>
    </row>
    <row r="3157" spans="1:5" x14ac:dyDescent="0.45">
      <c r="A3157" s="2" t="s">
        <v>5007</v>
      </c>
      <c r="B3157" s="2" t="s">
        <v>5007</v>
      </c>
      <c r="C3157" s="2" t="s">
        <v>27317</v>
      </c>
      <c r="D3157" s="2" t="str">
        <f>"魚介類せり売り営業"</f>
        <v>魚介類せり売り営業</v>
      </c>
      <c r="E3157" s="2" t="str">
        <f t="shared" si="151"/>
        <v>R02.12.23</v>
      </c>
    </row>
    <row r="3158" spans="1:5" x14ac:dyDescent="0.45">
      <c r="A3158" s="2" t="s">
        <v>4885</v>
      </c>
      <c r="B3158" s="2" t="s">
        <v>16009</v>
      </c>
      <c r="C3158" s="2" t="s">
        <v>27588</v>
      </c>
      <c r="D3158" s="2" t="str">
        <f>"食品製造業"</f>
        <v>食品製造業</v>
      </c>
      <c r="E3158" s="2" t="str">
        <f t="shared" si="151"/>
        <v>R02.12.23</v>
      </c>
    </row>
    <row r="3159" spans="1:5" x14ac:dyDescent="0.45">
      <c r="A3159" s="2" t="s">
        <v>5202</v>
      </c>
      <c r="B3159" s="2" t="s">
        <v>16010</v>
      </c>
      <c r="C3159" s="2" t="s">
        <v>27589</v>
      </c>
      <c r="D3159" s="2" t="str">
        <f>"食品製造業"</f>
        <v>食品製造業</v>
      </c>
      <c r="E3159" s="2" t="str">
        <f t="shared" si="151"/>
        <v>R02.12.23</v>
      </c>
    </row>
    <row r="3160" spans="1:5" x14ac:dyDescent="0.45">
      <c r="A3160" s="2" t="s">
        <v>4553</v>
      </c>
      <c r="B3160" s="2" t="s">
        <v>15988</v>
      </c>
      <c r="C3160" s="2" t="s">
        <v>27168</v>
      </c>
      <c r="D3160" s="2" t="str">
        <f>"菓子製造業"</f>
        <v>菓子製造業</v>
      </c>
      <c r="E3160" s="2" t="str">
        <f t="shared" si="151"/>
        <v>R02.12.23</v>
      </c>
    </row>
    <row r="3161" spans="1:5" x14ac:dyDescent="0.45">
      <c r="A3161" s="2" t="s">
        <v>5212</v>
      </c>
      <c r="B3161" s="2" t="s">
        <v>16028</v>
      </c>
      <c r="C3161" s="2" t="s">
        <v>27606</v>
      </c>
      <c r="D3161" s="2" t="str">
        <f>"食品販売業（仮設営業）"</f>
        <v>食品販売業（仮設営業）</v>
      </c>
      <c r="E3161" s="2" t="str">
        <f>"R03.02.08"</f>
        <v>R03.02.08</v>
      </c>
    </row>
    <row r="3162" spans="1:5" x14ac:dyDescent="0.45">
      <c r="A3162" s="2" t="s">
        <v>5212</v>
      </c>
      <c r="B3162" s="2" t="s">
        <v>16029</v>
      </c>
      <c r="C3162" s="2" t="s">
        <v>27606</v>
      </c>
      <c r="D3162" s="2" t="str">
        <f>"食品販売業（仮設営業）"</f>
        <v>食品販売業（仮設営業）</v>
      </c>
      <c r="E3162" s="2" t="str">
        <f>"R03.02.08"</f>
        <v>R03.02.08</v>
      </c>
    </row>
    <row r="3163" spans="1:5" x14ac:dyDescent="0.45">
      <c r="A3163" s="2" t="s">
        <v>5221</v>
      </c>
      <c r="B3163" s="2" t="s">
        <v>16040</v>
      </c>
      <c r="C3163" s="2" t="s">
        <v>27614</v>
      </c>
      <c r="D3163" s="2" t="str">
        <f>"食品販売業"</f>
        <v>食品販売業</v>
      </c>
      <c r="E3163" s="2" t="str">
        <f>"R03.02.18"</f>
        <v>R03.02.18</v>
      </c>
    </row>
    <row r="3164" spans="1:5" x14ac:dyDescent="0.45">
      <c r="A3164" s="2" t="s">
        <v>5221</v>
      </c>
      <c r="B3164" s="2" t="s">
        <v>16040</v>
      </c>
      <c r="C3164" s="2" t="s">
        <v>27614</v>
      </c>
      <c r="D3164" s="2" t="str">
        <f>"食品製造業"</f>
        <v>食品製造業</v>
      </c>
      <c r="E3164" s="2" t="str">
        <f>"R03.02.18"</f>
        <v>R03.02.18</v>
      </c>
    </row>
    <row r="3165" spans="1:5" x14ac:dyDescent="0.45">
      <c r="A3165" s="2" t="s">
        <v>5007</v>
      </c>
      <c r="B3165" s="2" t="s">
        <v>5007</v>
      </c>
      <c r="C3165" s="2" t="s">
        <v>27622</v>
      </c>
      <c r="D3165" s="2" t="str">
        <f>"魚介類販売業"</f>
        <v>魚介類販売業</v>
      </c>
      <c r="E3165" s="2" t="str">
        <f>"R03.02.25"</f>
        <v>R03.02.25</v>
      </c>
    </row>
    <row r="3166" spans="1:5" x14ac:dyDescent="0.45">
      <c r="A3166" s="2" t="s">
        <v>5007</v>
      </c>
      <c r="B3166" s="2" t="s">
        <v>16050</v>
      </c>
      <c r="C3166" s="2" t="s">
        <v>27623</v>
      </c>
      <c r="D3166" s="2" t="str">
        <f>"飲食店営業"</f>
        <v>飲食店営業</v>
      </c>
      <c r="E3166" s="2" t="str">
        <f>"R03.02.25"</f>
        <v>R03.02.25</v>
      </c>
    </row>
    <row r="3167" spans="1:5" x14ac:dyDescent="0.45">
      <c r="A3167" s="2" t="s">
        <v>5234</v>
      </c>
      <c r="B3167" s="2" t="s">
        <v>16065</v>
      </c>
      <c r="C3167" s="2" t="s">
        <v>27635</v>
      </c>
      <c r="D3167" s="2" t="str">
        <f>"食品製造業"</f>
        <v>食品製造業</v>
      </c>
      <c r="E3167" s="2" t="str">
        <f>"R03.05.06"</f>
        <v>R03.05.06</v>
      </c>
    </row>
    <row r="3168" spans="1:5" x14ac:dyDescent="0.45">
      <c r="A3168" s="2" t="s">
        <v>7102</v>
      </c>
      <c r="B3168" s="2" t="s">
        <v>18559</v>
      </c>
      <c r="C3168" s="2" t="s">
        <v>30135</v>
      </c>
      <c r="D3168" s="2" t="str">
        <f>"飲食店営業"</f>
        <v>飲食店営業</v>
      </c>
      <c r="E3168" s="2" t="str">
        <f>"H28.12.02"</f>
        <v>H28.12.02</v>
      </c>
    </row>
    <row r="3169" spans="1:5" x14ac:dyDescent="0.45">
      <c r="A3169" s="2" t="s">
        <v>7103</v>
      </c>
      <c r="B3169" s="2" t="s">
        <v>18560</v>
      </c>
      <c r="C3169" s="2" t="s">
        <v>30136</v>
      </c>
      <c r="D3169" s="2" t="str">
        <f>"飲食店営業"</f>
        <v>飲食店営業</v>
      </c>
      <c r="E3169" s="2" t="str">
        <f>"H28.12.06"</f>
        <v>H28.12.06</v>
      </c>
    </row>
    <row r="3170" spans="1:5" x14ac:dyDescent="0.45">
      <c r="A3170" s="2" t="s">
        <v>7104</v>
      </c>
      <c r="B3170" s="2" t="s">
        <v>18561</v>
      </c>
      <c r="C3170" s="2" t="s">
        <v>30137</v>
      </c>
      <c r="D3170" s="2" t="str">
        <f>"飲食店営業"</f>
        <v>飲食店営業</v>
      </c>
      <c r="E3170" s="2" t="str">
        <f>"H28.12.01"</f>
        <v>H28.12.01</v>
      </c>
    </row>
    <row r="3171" spans="1:5" x14ac:dyDescent="0.45">
      <c r="A3171" s="2" t="s">
        <v>7109</v>
      </c>
      <c r="B3171" s="2" t="s">
        <v>18565</v>
      </c>
      <c r="C3171" s="2" t="s">
        <v>30142</v>
      </c>
      <c r="D3171" s="2" t="str">
        <f>"菓子製造業"</f>
        <v>菓子製造業</v>
      </c>
      <c r="E3171" s="2" t="str">
        <f>"H29.01.23"</f>
        <v>H29.01.23</v>
      </c>
    </row>
    <row r="3172" spans="1:5" x14ac:dyDescent="0.45">
      <c r="A3172" s="2" t="s">
        <v>7110</v>
      </c>
      <c r="B3172" s="2" t="s">
        <v>18566</v>
      </c>
      <c r="C3172" s="2" t="s">
        <v>30143</v>
      </c>
      <c r="D3172" s="2" t="str">
        <f>"飲食店営業"</f>
        <v>飲食店営業</v>
      </c>
      <c r="E3172" s="2" t="str">
        <f>"H29.01.23"</f>
        <v>H29.01.23</v>
      </c>
    </row>
    <row r="3173" spans="1:5" x14ac:dyDescent="0.45">
      <c r="A3173" s="2" t="s">
        <v>7112</v>
      </c>
      <c r="B3173" s="2" t="s">
        <v>7112</v>
      </c>
      <c r="C3173" s="2" t="s">
        <v>30145</v>
      </c>
      <c r="D3173" s="2" t="str">
        <f>"そうざい製造業"</f>
        <v>そうざい製造業</v>
      </c>
      <c r="E3173" s="2" t="str">
        <f>"H29.01.30"</f>
        <v>H29.01.30</v>
      </c>
    </row>
    <row r="3174" spans="1:5" x14ac:dyDescent="0.45">
      <c r="A3174" s="2" t="s">
        <v>7117</v>
      </c>
      <c r="B3174" s="2" t="s">
        <v>18572</v>
      </c>
      <c r="C3174" s="2" t="s">
        <v>30150</v>
      </c>
      <c r="D3174" s="2" t="str">
        <f>"飲食店営業"</f>
        <v>飲食店営業</v>
      </c>
      <c r="E3174" s="2" t="str">
        <f>"H29.02.08"</f>
        <v>H29.02.08</v>
      </c>
    </row>
    <row r="3175" spans="1:5" x14ac:dyDescent="0.45">
      <c r="A3175" s="2" t="s">
        <v>7118</v>
      </c>
      <c r="B3175" s="2" t="s">
        <v>18573</v>
      </c>
      <c r="C3175" s="2" t="s">
        <v>30151</v>
      </c>
      <c r="D3175" s="2" t="str">
        <f>"飲食店営業"</f>
        <v>飲食店営業</v>
      </c>
      <c r="E3175" s="2" t="str">
        <f>"H29.02.08"</f>
        <v>H29.02.08</v>
      </c>
    </row>
    <row r="3176" spans="1:5" x14ac:dyDescent="0.45">
      <c r="A3176" s="2" t="s">
        <v>7121</v>
      </c>
      <c r="B3176" s="2" t="s">
        <v>18577</v>
      </c>
      <c r="C3176" s="2" t="s">
        <v>30155</v>
      </c>
      <c r="D3176" s="2" t="str">
        <f>"そうざい製造業"</f>
        <v>そうざい製造業</v>
      </c>
      <c r="E3176" s="2" t="str">
        <f>"H29.02.09"</f>
        <v>H29.02.09</v>
      </c>
    </row>
    <row r="3177" spans="1:5" x14ac:dyDescent="0.45">
      <c r="A3177" s="2" t="s">
        <v>7122</v>
      </c>
      <c r="B3177" s="2" t="s">
        <v>18578</v>
      </c>
      <c r="C3177" s="2" t="s">
        <v>30156</v>
      </c>
      <c r="D3177" s="2" t="str">
        <f>"そうざい製造業"</f>
        <v>そうざい製造業</v>
      </c>
      <c r="E3177" s="2" t="str">
        <f>"H29.02.09"</f>
        <v>H29.02.09</v>
      </c>
    </row>
    <row r="3178" spans="1:5" x14ac:dyDescent="0.45">
      <c r="A3178" s="2" t="s">
        <v>3959</v>
      </c>
      <c r="B3178" s="2" t="s">
        <v>18581</v>
      </c>
      <c r="C3178" s="2" t="s">
        <v>30159</v>
      </c>
      <c r="D3178" s="2" t="str">
        <f>"清涼飲料水製造業"</f>
        <v>清涼飲料水製造業</v>
      </c>
      <c r="E3178" s="2" t="str">
        <f>"H29.02.09"</f>
        <v>H29.02.09</v>
      </c>
    </row>
    <row r="3179" spans="1:5" x14ac:dyDescent="0.45">
      <c r="A3179" s="2" t="s">
        <v>3284</v>
      </c>
      <c r="B3179" s="2" t="s">
        <v>18582</v>
      </c>
      <c r="C3179" s="2" t="s">
        <v>30160</v>
      </c>
      <c r="D3179" s="2" t="str">
        <f t="shared" ref="D3179:D3188" si="152">"飲食店営業"</f>
        <v>飲食店営業</v>
      </c>
      <c r="E3179" s="2" t="str">
        <f>"H29.02.21"</f>
        <v>H29.02.21</v>
      </c>
    </row>
    <row r="3180" spans="1:5" x14ac:dyDescent="0.45">
      <c r="A3180" s="2" t="s">
        <v>3284</v>
      </c>
      <c r="B3180" s="2" t="s">
        <v>18583</v>
      </c>
      <c r="C3180" s="2" t="s">
        <v>30160</v>
      </c>
      <c r="D3180" s="2" t="str">
        <f t="shared" si="152"/>
        <v>飲食店営業</v>
      </c>
      <c r="E3180" s="2" t="str">
        <f>"H29.02.21"</f>
        <v>H29.02.21</v>
      </c>
    </row>
    <row r="3181" spans="1:5" x14ac:dyDescent="0.45">
      <c r="A3181" s="2" t="s">
        <v>7125</v>
      </c>
      <c r="B3181" s="2" t="s">
        <v>18584</v>
      </c>
      <c r="C3181" s="2" t="s">
        <v>30161</v>
      </c>
      <c r="D3181" s="2" t="str">
        <f t="shared" si="152"/>
        <v>飲食店営業</v>
      </c>
      <c r="E3181" s="2" t="str">
        <f>"H29.02.28"</f>
        <v>H29.02.28</v>
      </c>
    </row>
    <row r="3182" spans="1:5" x14ac:dyDescent="0.45">
      <c r="A3182" s="2" t="s">
        <v>7126</v>
      </c>
      <c r="B3182" s="2" t="s">
        <v>18586</v>
      </c>
      <c r="C3182" s="2" t="s">
        <v>30163</v>
      </c>
      <c r="D3182" s="2" t="str">
        <f t="shared" si="152"/>
        <v>飲食店営業</v>
      </c>
      <c r="E3182" s="2" t="str">
        <f>"H29.02.28"</f>
        <v>H29.02.28</v>
      </c>
    </row>
    <row r="3183" spans="1:5" x14ac:dyDescent="0.45">
      <c r="A3183" s="2" t="s">
        <v>7128</v>
      </c>
      <c r="B3183" s="2" t="s">
        <v>18588</v>
      </c>
      <c r="C3183" s="2" t="s">
        <v>30165</v>
      </c>
      <c r="D3183" s="2" t="str">
        <f t="shared" si="152"/>
        <v>飲食店営業</v>
      </c>
      <c r="E3183" s="2" t="str">
        <f>"H29.03.29"</f>
        <v>H29.03.29</v>
      </c>
    </row>
    <row r="3184" spans="1:5" x14ac:dyDescent="0.45">
      <c r="A3184" s="2" t="s">
        <v>7128</v>
      </c>
      <c r="B3184" s="2" t="s">
        <v>18589</v>
      </c>
      <c r="C3184" s="2" t="s">
        <v>30165</v>
      </c>
      <c r="D3184" s="2" t="str">
        <f t="shared" si="152"/>
        <v>飲食店営業</v>
      </c>
      <c r="E3184" s="2" t="str">
        <f>"H29.03.29"</f>
        <v>H29.03.29</v>
      </c>
    </row>
    <row r="3185" spans="1:5" x14ac:dyDescent="0.45">
      <c r="A3185" s="2" t="s">
        <v>7129</v>
      </c>
      <c r="B3185" s="2" t="s">
        <v>18590</v>
      </c>
      <c r="C3185" s="2" t="s">
        <v>30166</v>
      </c>
      <c r="D3185" s="2" t="str">
        <f t="shared" si="152"/>
        <v>飲食店営業</v>
      </c>
      <c r="E3185" s="2" t="str">
        <f>"H29.04.17"</f>
        <v>H29.04.17</v>
      </c>
    </row>
    <row r="3186" spans="1:5" x14ac:dyDescent="0.45">
      <c r="A3186" s="2" t="s">
        <v>7130</v>
      </c>
      <c r="B3186" s="2" t="s">
        <v>18591</v>
      </c>
      <c r="C3186" s="2" t="s">
        <v>30167</v>
      </c>
      <c r="D3186" s="2" t="str">
        <f t="shared" si="152"/>
        <v>飲食店営業</v>
      </c>
      <c r="E3186" s="2" t="str">
        <f>"H29.04.21"</f>
        <v>H29.04.21</v>
      </c>
    </row>
    <row r="3187" spans="1:5" x14ac:dyDescent="0.45">
      <c r="A3187" s="2" t="s">
        <v>7131</v>
      </c>
      <c r="B3187" s="2" t="s">
        <v>18592</v>
      </c>
      <c r="C3187" s="2" t="s">
        <v>30168</v>
      </c>
      <c r="D3187" s="2" t="str">
        <f t="shared" si="152"/>
        <v>飲食店営業</v>
      </c>
      <c r="E3187" s="2" t="str">
        <f>"H29.04.24"</f>
        <v>H29.04.24</v>
      </c>
    </row>
    <row r="3188" spans="1:5" x14ac:dyDescent="0.45">
      <c r="A3188" s="2" t="s">
        <v>7132</v>
      </c>
      <c r="B3188" s="2" t="s">
        <v>18593</v>
      </c>
      <c r="C3188" s="2" t="s">
        <v>30169</v>
      </c>
      <c r="D3188" s="2" t="str">
        <f t="shared" si="152"/>
        <v>飲食店営業</v>
      </c>
      <c r="E3188" s="2" t="str">
        <f>"H29.04.24"</f>
        <v>H29.04.24</v>
      </c>
    </row>
    <row r="3189" spans="1:5" x14ac:dyDescent="0.45">
      <c r="A3189" s="2" t="s">
        <v>7134</v>
      </c>
      <c r="B3189" s="2" t="s">
        <v>18595</v>
      </c>
      <c r="C3189" s="2" t="s">
        <v>30171</v>
      </c>
      <c r="D3189" s="2" t="str">
        <f>"菓子製造業"</f>
        <v>菓子製造業</v>
      </c>
      <c r="E3189" s="2" t="str">
        <f>"H29.05.01"</f>
        <v>H29.05.01</v>
      </c>
    </row>
    <row r="3190" spans="1:5" x14ac:dyDescent="0.45">
      <c r="A3190" s="2" t="s">
        <v>7136</v>
      </c>
      <c r="B3190" s="2" t="s">
        <v>7136</v>
      </c>
      <c r="C3190" s="2" t="s">
        <v>30145</v>
      </c>
      <c r="D3190" s="2" t="str">
        <f>"魚肉ねり製品製造業"</f>
        <v>魚肉ねり製品製造業</v>
      </c>
      <c r="E3190" s="2" t="str">
        <f t="shared" ref="E3190:E3204" si="153">"H29.05.25"</f>
        <v>H29.05.25</v>
      </c>
    </row>
    <row r="3191" spans="1:5" x14ac:dyDescent="0.45">
      <c r="A3191" s="2" t="s">
        <v>7136</v>
      </c>
      <c r="B3191" s="2" t="s">
        <v>7136</v>
      </c>
      <c r="C3191" s="2" t="s">
        <v>30145</v>
      </c>
      <c r="D3191" s="2" t="str">
        <f>"そうざい製造業"</f>
        <v>そうざい製造業</v>
      </c>
      <c r="E3191" s="2" t="str">
        <f t="shared" si="153"/>
        <v>H29.05.25</v>
      </c>
    </row>
    <row r="3192" spans="1:5" x14ac:dyDescent="0.45">
      <c r="A3192" s="2" t="s">
        <v>7138</v>
      </c>
      <c r="B3192" s="2" t="s">
        <v>18598</v>
      </c>
      <c r="C3192" s="2" t="s">
        <v>30174</v>
      </c>
      <c r="D3192" s="2" t="str">
        <f>"菓子製造業"</f>
        <v>菓子製造業</v>
      </c>
      <c r="E3192" s="2" t="str">
        <f t="shared" si="153"/>
        <v>H29.05.25</v>
      </c>
    </row>
    <row r="3193" spans="1:5" x14ac:dyDescent="0.45">
      <c r="A3193" s="2" t="s">
        <v>7142</v>
      </c>
      <c r="B3193" s="2" t="s">
        <v>18601</v>
      </c>
      <c r="C3193" s="2" t="s">
        <v>30178</v>
      </c>
      <c r="D3193" s="2" t="str">
        <f>"菓子製造業"</f>
        <v>菓子製造業</v>
      </c>
      <c r="E3193" s="2" t="str">
        <f t="shared" si="153"/>
        <v>H29.05.25</v>
      </c>
    </row>
    <row r="3194" spans="1:5" x14ac:dyDescent="0.45">
      <c r="A3194" s="2" t="s">
        <v>7143</v>
      </c>
      <c r="B3194" s="2" t="s">
        <v>17815</v>
      </c>
      <c r="C3194" s="2" t="s">
        <v>30179</v>
      </c>
      <c r="D3194" s="2" t="str">
        <f>"菓子製造業"</f>
        <v>菓子製造業</v>
      </c>
      <c r="E3194" s="2" t="str">
        <f t="shared" si="153"/>
        <v>H29.05.25</v>
      </c>
    </row>
    <row r="3195" spans="1:5" x14ac:dyDescent="0.45">
      <c r="A3195" s="2" t="s">
        <v>7144</v>
      </c>
      <c r="B3195" s="2" t="s">
        <v>18602</v>
      </c>
      <c r="C3195" s="2" t="s">
        <v>30180</v>
      </c>
      <c r="D3195" s="2" t="str">
        <f>"食肉販売業"</f>
        <v>食肉販売業</v>
      </c>
      <c r="E3195" s="2" t="str">
        <f t="shared" si="153"/>
        <v>H29.05.25</v>
      </c>
    </row>
    <row r="3196" spans="1:5" x14ac:dyDescent="0.45">
      <c r="A3196" s="2" t="s">
        <v>7144</v>
      </c>
      <c r="B3196" s="2" t="s">
        <v>18602</v>
      </c>
      <c r="C3196" s="2" t="s">
        <v>30180</v>
      </c>
      <c r="D3196" s="2" t="str">
        <f t="shared" ref="D3196:D3203" si="154">"飲食店営業"</f>
        <v>飲食店営業</v>
      </c>
      <c r="E3196" s="2" t="str">
        <f t="shared" si="153"/>
        <v>H29.05.25</v>
      </c>
    </row>
    <row r="3197" spans="1:5" x14ac:dyDescent="0.45">
      <c r="A3197" s="2" t="s">
        <v>7138</v>
      </c>
      <c r="B3197" s="2" t="s">
        <v>18598</v>
      </c>
      <c r="C3197" s="2" t="s">
        <v>30174</v>
      </c>
      <c r="D3197" s="2" t="str">
        <f t="shared" si="154"/>
        <v>飲食店営業</v>
      </c>
      <c r="E3197" s="2" t="str">
        <f t="shared" si="153"/>
        <v>H29.05.25</v>
      </c>
    </row>
    <row r="3198" spans="1:5" x14ac:dyDescent="0.45">
      <c r="A3198" s="2" t="s">
        <v>7145</v>
      </c>
      <c r="B3198" s="2" t="s">
        <v>18603</v>
      </c>
      <c r="C3198" s="2" t="s">
        <v>30181</v>
      </c>
      <c r="D3198" s="2" t="str">
        <f t="shared" si="154"/>
        <v>飲食店営業</v>
      </c>
      <c r="E3198" s="2" t="str">
        <f t="shared" si="153"/>
        <v>H29.05.25</v>
      </c>
    </row>
    <row r="3199" spans="1:5" x14ac:dyDescent="0.45">
      <c r="A3199" s="2" t="s">
        <v>7145</v>
      </c>
      <c r="B3199" s="2" t="s">
        <v>18604</v>
      </c>
      <c r="C3199" s="2" t="s">
        <v>30182</v>
      </c>
      <c r="D3199" s="2" t="str">
        <f t="shared" si="154"/>
        <v>飲食店営業</v>
      </c>
      <c r="E3199" s="2" t="str">
        <f t="shared" si="153"/>
        <v>H29.05.25</v>
      </c>
    </row>
    <row r="3200" spans="1:5" x14ac:dyDescent="0.45">
      <c r="A3200" s="2" t="s">
        <v>7148</v>
      </c>
      <c r="B3200" s="2" t="s">
        <v>18607</v>
      </c>
      <c r="C3200" s="2" t="s">
        <v>30185</v>
      </c>
      <c r="D3200" s="2" t="str">
        <f t="shared" si="154"/>
        <v>飲食店営業</v>
      </c>
      <c r="E3200" s="2" t="str">
        <f t="shared" si="153"/>
        <v>H29.05.25</v>
      </c>
    </row>
    <row r="3201" spans="1:5" x14ac:dyDescent="0.45">
      <c r="A3201" s="2" t="s">
        <v>594</v>
      </c>
      <c r="B3201" s="2" t="s">
        <v>18609</v>
      </c>
      <c r="C3201" s="2" t="s">
        <v>30187</v>
      </c>
      <c r="D3201" s="2" t="str">
        <f t="shared" si="154"/>
        <v>飲食店営業</v>
      </c>
      <c r="E3201" s="2" t="str">
        <f t="shared" si="153"/>
        <v>H29.05.25</v>
      </c>
    </row>
    <row r="3202" spans="1:5" x14ac:dyDescent="0.45">
      <c r="A3202" s="2" t="s">
        <v>7142</v>
      </c>
      <c r="B3202" s="2" t="s">
        <v>18601</v>
      </c>
      <c r="C3202" s="2" t="s">
        <v>30178</v>
      </c>
      <c r="D3202" s="2" t="str">
        <f t="shared" si="154"/>
        <v>飲食店営業</v>
      </c>
      <c r="E3202" s="2" t="str">
        <f t="shared" si="153"/>
        <v>H29.05.25</v>
      </c>
    </row>
    <row r="3203" spans="1:5" x14ac:dyDescent="0.45">
      <c r="A3203" s="2" t="s">
        <v>7150</v>
      </c>
      <c r="B3203" s="2" t="s">
        <v>18610</v>
      </c>
      <c r="C3203" s="2" t="s">
        <v>30188</v>
      </c>
      <c r="D3203" s="2" t="str">
        <f t="shared" si="154"/>
        <v>飲食店営業</v>
      </c>
      <c r="E3203" s="2" t="str">
        <f t="shared" si="153"/>
        <v>H29.05.25</v>
      </c>
    </row>
    <row r="3204" spans="1:5" x14ac:dyDescent="0.45">
      <c r="A3204" s="2" t="s">
        <v>7148</v>
      </c>
      <c r="B3204" s="2" t="s">
        <v>18607</v>
      </c>
      <c r="C3204" s="2" t="s">
        <v>30185</v>
      </c>
      <c r="D3204" s="2" t="str">
        <f>"菓子製造業"</f>
        <v>菓子製造業</v>
      </c>
      <c r="E3204" s="2" t="str">
        <f t="shared" si="153"/>
        <v>H29.05.25</v>
      </c>
    </row>
    <row r="3205" spans="1:5" x14ac:dyDescent="0.45">
      <c r="A3205" s="2" t="s">
        <v>7151</v>
      </c>
      <c r="B3205" s="2" t="s">
        <v>18611</v>
      </c>
      <c r="C3205" s="2" t="s">
        <v>30189</v>
      </c>
      <c r="D3205" s="2" t="str">
        <f>"飲食店営業"</f>
        <v>飲食店営業</v>
      </c>
      <c r="E3205" s="2" t="str">
        <f>"H29.05.30"</f>
        <v>H29.05.30</v>
      </c>
    </row>
    <row r="3206" spans="1:5" x14ac:dyDescent="0.45">
      <c r="A3206" s="2" t="s">
        <v>7156</v>
      </c>
      <c r="B3206" s="2" t="s">
        <v>18616</v>
      </c>
      <c r="C3206" s="2" t="s">
        <v>30194</v>
      </c>
      <c r="D3206" s="2" t="str">
        <f>"喫茶店営業"</f>
        <v>喫茶店営業</v>
      </c>
      <c r="E3206" s="2" t="str">
        <f>"H29.06.29"</f>
        <v>H29.06.29</v>
      </c>
    </row>
    <row r="3207" spans="1:5" x14ac:dyDescent="0.45">
      <c r="A3207" s="2" t="s">
        <v>7159</v>
      </c>
      <c r="B3207" s="2" t="s">
        <v>18619</v>
      </c>
      <c r="C3207" s="2" t="s">
        <v>30197</v>
      </c>
      <c r="D3207" s="2" t="str">
        <f t="shared" ref="D3207:D3212" si="155">"飲食店営業"</f>
        <v>飲食店営業</v>
      </c>
      <c r="E3207" s="2" t="str">
        <f>"H29.07.24"</f>
        <v>H29.07.24</v>
      </c>
    </row>
    <row r="3208" spans="1:5" x14ac:dyDescent="0.45">
      <c r="A3208" s="2" t="s">
        <v>3819</v>
      </c>
      <c r="B3208" s="2" t="s">
        <v>18620</v>
      </c>
      <c r="C3208" s="2" t="s">
        <v>30198</v>
      </c>
      <c r="D3208" s="2" t="str">
        <f t="shared" si="155"/>
        <v>飲食店営業</v>
      </c>
      <c r="E3208" s="2" t="str">
        <f>"H29.07.25"</f>
        <v>H29.07.25</v>
      </c>
    </row>
    <row r="3209" spans="1:5" x14ac:dyDescent="0.45">
      <c r="A3209" s="2" t="s">
        <v>7160</v>
      </c>
      <c r="B3209" s="2" t="s">
        <v>18621</v>
      </c>
      <c r="C3209" s="2" t="s">
        <v>30199</v>
      </c>
      <c r="D3209" s="2" t="str">
        <f t="shared" si="155"/>
        <v>飲食店営業</v>
      </c>
      <c r="E3209" s="2" t="str">
        <f>"H29.07.27"</f>
        <v>H29.07.27</v>
      </c>
    </row>
    <row r="3210" spans="1:5" x14ac:dyDescent="0.45">
      <c r="A3210" s="2" t="s">
        <v>7161</v>
      </c>
      <c r="B3210" s="2" t="s">
        <v>18622</v>
      </c>
      <c r="C3210" s="2" t="s">
        <v>30200</v>
      </c>
      <c r="D3210" s="2" t="str">
        <f t="shared" si="155"/>
        <v>飲食店営業</v>
      </c>
      <c r="E3210" s="2" t="str">
        <f>"H29.07.27"</f>
        <v>H29.07.27</v>
      </c>
    </row>
    <row r="3211" spans="1:5" x14ac:dyDescent="0.45">
      <c r="A3211" s="2" t="s">
        <v>7163</v>
      </c>
      <c r="B3211" s="2" t="s">
        <v>18624</v>
      </c>
      <c r="C3211" s="2" t="s">
        <v>30202</v>
      </c>
      <c r="D3211" s="2" t="str">
        <f t="shared" si="155"/>
        <v>飲食店営業</v>
      </c>
      <c r="E3211" s="2" t="str">
        <f>"H29.08.08"</f>
        <v>H29.08.08</v>
      </c>
    </row>
    <row r="3212" spans="1:5" x14ac:dyDescent="0.45">
      <c r="A3212" s="2" t="s">
        <v>3720</v>
      </c>
      <c r="B3212" s="2" t="s">
        <v>18626</v>
      </c>
      <c r="C3212" s="2" t="s">
        <v>30168</v>
      </c>
      <c r="D3212" s="2" t="str">
        <f t="shared" si="155"/>
        <v>飲食店営業</v>
      </c>
      <c r="E3212" s="2" t="str">
        <f>"H29.08.08"</f>
        <v>H29.08.08</v>
      </c>
    </row>
    <row r="3213" spans="1:5" x14ac:dyDescent="0.45">
      <c r="A3213" s="2" t="s">
        <v>3720</v>
      </c>
      <c r="B3213" s="2" t="s">
        <v>18626</v>
      </c>
      <c r="C3213" s="2" t="s">
        <v>30168</v>
      </c>
      <c r="D3213" s="2" t="str">
        <f>"菓子製造業"</f>
        <v>菓子製造業</v>
      </c>
      <c r="E3213" s="2" t="str">
        <f>"H29.08.08"</f>
        <v>H29.08.08</v>
      </c>
    </row>
    <row r="3214" spans="1:5" x14ac:dyDescent="0.45">
      <c r="A3214" s="2" t="s">
        <v>1869</v>
      </c>
      <c r="B3214" s="2" t="s">
        <v>18627</v>
      </c>
      <c r="C3214" s="2" t="s">
        <v>30204</v>
      </c>
      <c r="D3214" s="2" t="str">
        <f>"飲食店営業"</f>
        <v>飲食店営業</v>
      </c>
      <c r="E3214" s="2" t="str">
        <f>"H29.08.09"</f>
        <v>H29.08.09</v>
      </c>
    </row>
    <row r="3215" spans="1:5" x14ac:dyDescent="0.45">
      <c r="A3215" s="2" t="s">
        <v>7168</v>
      </c>
      <c r="B3215" s="2" t="s">
        <v>18631</v>
      </c>
      <c r="C3215" s="2" t="s">
        <v>30208</v>
      </c>
      <c r="D3215" s="2" t="str">
        <f>"飲食店営業"</f>
        <v>飲食店営業</v>
      </c>
      <c r="E3215" s="2" t="str">
        <f>"H29.08.29"</f>
        <v>H29.08.29</v>
      </c>
    </row>
    <row r="3216" spans="1:5" x14ac:dyDescent="0.45">
      <c r="A3216" s="2" t="s">
        <v>7168</v>
      </c>
      <c r="B3216" s="2" t="s">
        <v>18631</v>
      </c>
      <c r="C3216" s="2" t="s">
        <v>30208</v>
      </c>
      <c r="D3216" s="2" t="str">
        <f>"魚介類販売業"</f>
        <v>魚介類販売業</v>
      </c>
      <c r="E3216" s="2" t="str">
        <f>"H29.08.29"</f>
        <v>H29.08.29</v>
      </c>
    </row>
    <row r="3217" spans="1:5" x14ac:dyDescent="0.45">
      <c r="A3217" s="2" t="s">
        <v>7169</v>
      </c>
      <c r="B3217" s="2" t="s">
        <v>18632</v>
      </c>
      <c r="C3217" s="2" t="s">
        <v>30209</v>
      </c>
      <c r="D3217" s="2" t="str">
        <f>"飲食店営業"</f>
        <v>飲食店営業</v>
      </c>
      <c r="E3217" s="2" t="str">
        <f>"H29.08.31"</f>
        <v>H29.08.31</v>
      </c>
    </row>
    <row r="3218" spans="1:5" x14ac:dyDescent="0.45">
      <c r="A3218" s="2" t="s">
        <v>7170</v>
      </c>
      <c r="B3218" s="2" t="s">
        <v>18633</v>
      </c>
      <c r="C3218" s="2" t="s">
        <v>30210</v>
      </c>
      <c r="D3218" s="2" t="str">
        <f>"魚介類販売業"</f>
        <v>魚介類販売業</v>
      </c>
      <c r="E3218" s="2" t="str">
        <f>"H29.09.01"</f>
        <v>H29.09.01</v>
      </c>
    </row>
    <row r="3219" spans="1:5" x14ac:dyDescent="0.45">
      <c r="A3219" s="2" t="s">
        <v>7173</v>
      </c>
      <c r="B3219" s="2" t="s">
        <v>18635</v>
      </c>
      <c r="C3219" s="2" t="s">
        <v>30213</v>
      </c>
      <c r="D3219" s="2" t="str">
        <f>"飲食店営業"</f>
        <v>飲食店営業</v>
      </c>
      <c r="E3219" s="2" t="str">
        <f>"H29.09.01"</f>
        <v>H29.09.01</v>
      </c>
    </row>
    <row r="3220" spans="1:5" x14ac:dyDescent="0.45">
      <c r="A3220" s="2" t="s">
        <v>7174</v>
      </c>
      <c r="B3220" s="2" t="s">
        <v>18636</v>
      </c>
      <c r="C3220" s="2" t="s">
        <v>30214</v>
      </c>
      <c r="D3220" s="2" t="str">
        <f>"飲食店営業"</f>
        <v>飲食店営業</v>
      </c>
      <c r="E3220" s="2" t="str">
        <f>"H29.09.20"</f>
        <v>H29.09.20</v>
      </c>
    </row>
    <row r="3221" spans="1:5" x14ac:dyDescent="0.45">
      <c r="A3221" s="2" t="s">
        <v>7175</v>
      </c>
      <c r="B3221" s="2" t="s">
        <v>13176</v>
      </c>
      <c r="C3221" s="2" t="s">
        <v>30215</v>
      </c>
      <c r="D3221" s="2" t="str">
        <f>"菓子製造業"</f>
        <v>菓子製造業</v>
      </c>
      <c r="E3221" s="2" t="str">
        <f>"H29.09.26"</f>
        <v>H29.09.26</v>
      </c>
    </row>
    <row r="3222" spans="1:5" x14ac:dyDescent="0.45">
      <c r="A3222" s="2" t="s">
        <v>7175</v>
      </c>
      <c r="B3222" s="2" t="s">
        <v>13176</v>
      </c>
      <c r="C3222" s="2" t="s">
        <v>30215</v>
      </c>
      <c r="D3222" s="2" t="str">
        <f>"そうざい製造業"</f>
        <v>そうざい製造業</v>
      </c>
      <c r="E3222" s="2" t="str">
        <f>"H29.09.26"</f>
        <v>H29.09.26</v>
      </c>
    </row>
    <row r="3223" spans="1:5" x14ac:dyDescent="0.45">
      <c r="A3223" s="2" t="s">
        <v>7176</v>
      </c>
      <c r="B3223" s="2" t="s">
        <v>7176</v>
      </c>
      <c r="C3223" s="2" t="s">
        <v>30216</v>
      </c>
      <c r="D3223" s="2" t="str">
        <f>"清涼飲料水製造業"</f>
        <v>清涼飲料水製造業</v>
      </c>
      <c r="E3223" s="2" t="str">
        <f>"H29.09.26"</f>
        <v>H29.09.26</v>
      </c>
    </row>
    <row r="3224" spans="1:5" x14ac:dyDescent="0.45">
      <c r="A3224" s="2" t="s">
        <v>7177</v>
      </c>
      <c r="B3224" s="2" t="s">
        <v>18637</v>
      </c>
      <c r="C3224" s="2" t="s">
        <v>30217</v>
      </c>
      <c r="D3224" s="2" t="str">
        <f>"飲食店営業"</f>
        <v>飲食店営業</v>
      </c>
      <c r="E3224" s="2" t="str">
        <f>"H29.09.28"</f>
        <v>H29.09.28</v>
      </c>
    </row>
    <row r="3225" spans="1:5" x14ac:dyDescent="0.45">
      <c r="A3225" s="2" t="s">
        <v>7179</v>
      </c>
      <c r="B3225" s="2" t="s">
        <v>18638</v>
      </c>
      <c r="C3225" s="2" t="s">
        <v>30163</v>
      </c>
      <c r="D3225" s="2" t="str">
        <f>"飲食店営業"</f>
        <v>飲食店営業</v>
      </c>
      <c r="E3225" s="2" t="str">
        <f>"H29.11.01"</f>
        <v>H29.11.01</v>
      </c>
    </row>
    <row r="3226" spans="1:5" x14ac:dyDescent="0.45">
      <c r="A3226" s="2" t="s">
        <v>7180</v>
      </c>
      <c r="B3226" s="2" t="s">
        <v>18639</v>
      </c>
      <c r="C3226" s="2" t="s">
        <v>30219</v>
      </c>
      <c r="D3226" s="2" t="str">
        <f>"飲食店営業"</f>
        <v>飲食店営業</v>
      </c>
      <c r="E3226" s="2" t="str">
        <f>"H29.11.02"</f>
        <v>H29.11.02</v>
      </c>
    </row>
    <row r="3227" spans="1:5" x14ac:dyDescent="0.45">
      <c r="A3227" s="2" t="s">
        <v>7181</v>
      </c>
      <c r="B3227" s="2" t="s">
        <v>18640</v>
      </c>
      <c r="C3227" s="2" t="s">
        <v>30220</v>
      </c>
      <c r="D3227" s="2" t="str">
        <f>"飲食店営業"</f>
        <v>飲食店営業</v>
      </c>
      <c r="E3227" s="2" t="str">
        <f>"H29.11.10"</f>
        <v>H29.11.10</v>
      </c>
    </row>
    <row r="3228" spans="1:5" x14ac:dyDescent="0.45">
      <c r="A3228" s="2" t="s">
        <v>7183</v>
      </c>
      <c r="B3228" s="2" t="s">
        <v>18642</v>
      </c>
      <c r="C3228" s="2" t="s">
        <v>30222</v>
      </c>
      <c r="D3228" s="2" t="str">
        <f>"飲食店営業"</f>
        <v>飲食店営業</v>
      </c>
      <c r="E3228" s="2" t="str">
        <f>"H29.11.13"</f>
        <v>H29.11.13</v>
      </c>
    </row>
    <row r="3229" spans="1:5" x14ac:dyDescent="0.45">
      <c r="A3229" s="2" t="s">
        <v>7184</v>
      </c>
      <c r="B3229" s="2" t="s">
        <v>18643</v>
      </c>
      <c r="C3229" s="2" t="s">
        <v>30223</v>
      </c>
      <c r="D3229" s="2" t="str">
        <f>"菓子製造業"</f>
        <v>菓子製造業</v>
      </c>
      <c r="E3229" s="2" t="str">
        <f>"H29.11.13"</f>
        <v>H29.11.13</v>
      </c>
    </row>
    <row r="3230" spans="1:5" x14ac:dyDescent="0.45">
      <c r="A3230" s="2" t="s">
        <v>7185</v>
      </c>
      <c r="B3230" s="2" t="s">
        <v>18644</v>
      </c>
      <c r="C3230" s="2" t="s">
        <v>30224</v>
      </c>
      <c r="D3230" s="2" t="str">
        <f>"菓子製造業"</f>
        <v>菓子製造業</v>
      </c>
      <c r="E3230" s="2" t="str">
        <f>"H29.11.13"</f>
        <v>H29.11.13</v>
      </c>
    </row>
    <row r="3231" spans="1:5" x14ac:dyDescent="0.45">
      <c r="A3231" s="2" t="s">
        <v>7188</v>
      </c>
      <c r="B3231" s="2" t="s">
        <v>18647</v>
      </c>
      <c r="C3231" s="2" t="s">
        <v>30227</v>
      </c>
      <c r="D3231" s="2" t="str">
        <f>"飲食店営業"</f>
        <v>飲食店営業</v>
      </c>
      <c r="E3231" s="2" t="str">
        <f>"H29.11.13"</f>
        <v>H29.11.13</v>
      </c>
    </row>
    <row r="3232" spans="1:5" x14ac:dyDescent="0.45">
      <c r="A3232" s="2" t="s">
        <v>7189</v>
      </c>
      <c r="B3232" s="2" t="s">
        <v>18648</v>
      </c>
      <c r="C3232" s="2" t="s">
        <v>30228</v>
      </c>
      <c r="D3232" s="2" t="str">
        <f>"飲食店営業"</f>
        <v>飲食店営業</v>
      </c>
      <c r="E3232" s="2" t="str">
        <f>"H29.11.13"</f>
        <v>H29.11.13</v>
      </c>
    </row>
    <row r="3233" spans="1:5" x14ac:dyDescent="0.45">
      <c r="A3233" s="2" t="s">
        <v>7192</v>
      </c>
      <c r="B3233" s="2" t="s">
        <v>18651</v>
      </c>
      <c r="C3233" s="2" t="s">
        <v>30230</v>
      </c>
      <c r="D3233" s="2" t="str">
        <f>"菓子製造業"</f>
        <v>菓子製造業</v>
      </c>
      <c r="E3233" s="2" t="str">
        <f>"H29.11.27"</f>
        <v>H29.11.27</v>
      </c>
    </row>
    <row r="3234" spans="1:5" x14ac:dyDescent="0.45">
      <c r="A3234" s="2" t="s">
        <v>7193</v>
      </c>
      <c r="B3234" s="2" t="s">
        <v>18652</v>
      </c>
      <c r="C3234" s="2" t="s">
        <v>30231</v>
      </c>
      <c r="D3234" s="2" t="str">
        <f>"飲食店営業"</f>
        <v>飲食店営業</v>
      </c>
      <c r="E3234" s="2" t="str">
        <f>"H29.11.30"</f>
        <v>H29.11.30</v>
      </c>
    </row>
    <row r="3235" spans="1:5" x14ac:dyDescent="0.45">
      <c r="A3235" s="2" t="s">
        <v>7194</v>
      </c>
      <c r="B3235" s="2" t="s">
        <v>18653</v>
      </c>
      <c r="C3235" s="2" t="s">
        <v>30232</v>
      </c>
      <c r="D3235" s="2" t="str">
        <f>"飲食店営業"</f>
        <v>飲食店営業</v>
      </c>
      <c r="E3235" s="2" t="str">
        <f>"H29.12.04"</f>
        <v>H29.12.04</v>
      </c>
    </row>
    <row r="3236" spans="1:5" x14ac:dyDescent="0.45">
      <c r="A3236" s="2" t="s">
        <v>7195</v>
      </c>
      <c r="B3236" s="2" t="s">
        <v>18654</v>
      </c>
      <c r="C3236" s="2" t="s">
        <v>30233</v>
      </c>
      <c r="D3236" s="2" t="str">
        <f>"飲食店営業"</f>
        <v>飲食店営業</v>
      </c>
      <c r="E3236" s="2" t="str">
        <f>"H29.12.15"</f>
        <v>H29.12.15</v>
      </c>
    </row>
    <row r="3237" spans="1:5" x14ac:dyDescent="0.45">
      <c r="A3237" s="2" t="s">
        <v>7196</v>
      </c>
      <c r="B3237" s="2" t="s">
        <v>18655</v>
      </c>
      <c r="C3237" s="2" t="s">
        <v>30234</v>
      </c>
      <c r="D3237" s="2" t="str">
        <f>"そうざい製造業"</f>
        <v>そうざい製造業</v>
      </c>
      <c r="E3237" s="2" t="str">
        <f>"H29.12.28"</f>
        <v>H29.12.28</v>
      </c>
    </row>
    <row r="3238" spans="1:5" x14ac:dyDescent="0.45">
      <c r="A3238" s="2" t="s">
        <v>7197</v>
      </c>
      <c r="B3238" s="2" t="s">
        <v>18656</v>
      </c>
      <c r="C3238" s="2" t="s">
        <v>30235</v>
      </c>
      <c r="D3238" s="2" t="str">
        <f>"喫茶店営業"</f>
        <v>喫茶店営業</v>
      </c>
      <c r="E3238" s="2" t="str">
        <f>"H30.01.16"</f>
        <v>H30.01.16</v>
      </c>
    </row>
    <row r="3239" spans="1:5" x14ac:dyDescent="0.45">
      <c r="A3239" s="2" t="s">
        <v>7201</v>
      </c>
      <c r="B3239" s="2" t="s">
        <v>18661</v>
      </c>
      <c r="C3239" s="2" t="s">
        <v>30240</v>
      </c>
      <c r="D3239" s="2" t="str">
        <f>"食品製造業"</f>
        <v>食品製造業</v>
      </c>
      <c r="E3239" s="2" t="str">
        <f>"H30.02.07"</f>
        <v>H30.02.07</v>
      </c>
    </row>
    <row r="3240" spans="1:5" x14ac:dyDescent="0.45">
      <c r="A3240" s="2" t="s">
        <v>7202</v>
      </c>
      <c r="B3240" s="2" t="s">
        <v>18662</v>
      </c>
      <c r="C3240" s="2" t="s">
        <v>30241</v>
      </c>
      <c r="D3240" s="2" t="str">
        <f>"そうざい製造業"</f>
        <v>そうざい製造業</v>
      </c>
      <c r="E3240" s="2" t="str">
        <f t="shared" ref="E3240:E3248" si="156">"H30.02.09"</f>
        <v>H30.02.09</v>
      </c>
    </row>
    <row r="3241" spans="1:5" x14ac:dyDescent="0.45">
      <c r="A3241" s="2" t="s">
        <v>7203</v>
      </c>
      <c r="B3241" s="2" t="s">
        <v>18663</v>
      </c>
      <c r="C3241" s="2" t="s">
        <v>30242</v>
      </c>
      <c r="D3241" s="2" t="str">
        <f>"そうざい製造業"</f>
        <v>そうざい製造業</v>
      </c>
      <c r="E3241" s="2" t="str">
        <f t="shared" si="156"/>
        <v>H30.02.09</v>
      </c>
    </row>
    <row r="3242" spans="1:5" x14ac:dyDescent="0.45">
      <c r="A3242" s="2" t="s">
        <v>7204</v>
      </c>
      <c r="B3242" s="2" t="s">
        <v>18664</v>
      </c>
      <c r="C3242" s="2" t="s">
        <v>30243</v>
      </c>
      <c r="D3242" s="2" t="str">
        <f>"そうざい製造業"</f>
        <v>そうざい製造業</v>
      </c>
      <c r="E3242" s="2" t="str">
        <f t="shared" si="156"/>
        <v>H30.02.09</v>
      </c>
    </row>
    <row r="3243" spans="1:5" x14ac:dyDescent="0.45">
      <c r="A3243" s="2" t="s">
        <v>7205</v>
      </c>
      <c r="B3243" s="2" t="s">
        <v>18665</v>
      </c>
      <c r="C3243" s="2" t="s">
        <v>30244</v>
      </c>
      <c r="D3243" s="2" t="str">
        <f>"そうざい製造業"</f>
        <v>そうざい製造業</v>
      </c>
      <c r="E3243" s="2" t="str">
        <f t="shared" si="156"/>
        <v>H30.02.09</v>
      </c>
    </row>
    <row r="3244" spans="1:5" x14ac:dyDescent="0.45">
      <c r="A3244" s="2" t="s">
        <v>7206</v>
      </c>
      <c r="B3244" s="2" t="s">
        <v>18666</v>
      </c>
      <c r="C3244" s="2" t="s">
        <v>30245</v>
      </c>
      <c r="D3244" s="2" t="str">
        <f>"食肉処理業"</f>
        <v>食肉処理業</v>
      </c>
      <c r="E3244" s="2" t="str">
        <f t="shared" si="156"/>
        <v>H30.02.09</v>
      </c>
    </row>
    <row r="3245" spans="1:5" x14ac:dyDescent="0.45">
      <c r="A3245" s="2" t="s">
        <v>7207</v>
      </c>
      <c r="B3245" s="2" t="s">
        <v>18667</v>
      </c>
      <c r="C3245" s="2" t="s">
        <v>30246</v>
      </c>
      <c r="D3245" s="2" t="str">
        <f t="shared" ref="D3245:D3250" si="157">"飲食店営業"</f>
        <v>飲食店営業</v>
      </c>
      <c r="E3245" s="2" t="str">
        <f t="shared" si="156"/>
        <v>H30.02.09</v>
      </c>
    </row>
    <row r="3246" spans="1:5" x14ac:dyDescent="0.45">
      <c r="A3246" s="2" t="s">
        <v>7203</v>
      </c>
      <c r="B3246" s="2" t="s">
        <v>18663</v>
      </c>
      <c r="C3246" s="2" t="s">
        <v>30247</v>
      </c>
      <c r="D3246" s="2" t="str">
        <f t="shared" si="157"/>
        <v>飲食店営業</v>
      </c>
      <c r="E3246" s="2" t="str">
        <f t="shared" si="156"/>
        <v>H30.02.09</v>
      </c>
    </row>
    <row r="3247" spans="1:5" x14ac:dyDescent="0.45">
      <c r="A3247" s="2" t="s">
        <v>7208</v>
      </c>
      <c r="B3247" s="2" t="s">
        <v>18668</v>
      </c>
      <c r="C3247" s="2" t="s">
        <v>30248</v>
      </c>
      <c r="D3247" s="2" t="str">
        <f t="shared" si="157"/>
        <v>飲食店営業</v>
      </c>
      <c r="E3247" s="2" t="str">
        <f t="shared" si="156"/>
        <v>H30.02.09</v>
      </c>
    </row>
    <row r="3248" spans="1:5" x14ac:dyDescent="0.45">
      <c r="A3248" s="2" t="s">
        <v>7112</v>
      </c>
      <c r="B3248" s="2" t="s">
        <v>7112</v>
      </c>
      <c r="C3248" s="2" t="s">
        <v>21007</v>
      </c>
      <c r="D3248" s="2" t="str">
        <f t="shared" si="157"/>
        <v>飲食店営業</v>
      </c>
      <c r="E3248" s="2" t="str">
        <f t="shared" si="156"/>
        <v>H30.02.09</v>
      </c>
    </row>
    <row r="3249" spans="1:5" x14ac:dyDescent="0.45">
      <c r="A3249" s="2" t="s">
        <v>7211</v>
      </c>
      <c r="B3249" s="2" t="s">
        <v>18671</v>
      </c>
      <c r="C3249" s="2" t="s">
        <v>30250</v>
      </c>
      <c r="D3249" s="2" t="str">
        <f t="shared" si="157"/>
        <v>飲食店営業</v>
      </c>
      <c r="E3249" s="2" t="str">
        <f>"H30.02.19"</f>
        <v>H30.02.19</v>
      </c>
    </row>
    <row r="3250" spans="1:5" x14ac:dyDescent="0.45">
      <c r="A3250" s="2" t="s">
        <v>7192</v>
      </c>
      <c r="B3250" s="2" t="s">
        <v>18672</v>
      </c>
      <c r="C3250" s="2" t="s">
        <v>30251</v>
      </c>
      <c r="D3250" s="2" t="str">
        <f t="shared" si="157"/>
        <v>飲食店営業</v>
      </c>
      <c r="E3250" s="2" t="str">
        <f>"H30.02.19"</f>
        <v>H30.02.19</v>
      </c>
    </row>
    <row r="3251" spans="1:5" x14ac:dyDescent="0.45">
      <c r="A3251" s="2" t="s">
        <v>7192</v>
      </c>
      <c r="B3251" s="2" t="s">
        <v>18672</v>
      </c>
      <c r="C3251" s="2" t="s">
        <v>30251</v>
      </c>
      <c r="D3251" s="2" t="str">
        <f>"菓子製造業"</f>
        <v>菓子製造業</v>
      </c>
      <c r="E3251" s="2" t="str">
        <f>"H30.02.19"</f>
        <v>H30.02.19</v>
      </c>
    </row>
    <row r="3252" spans="1:5" x14ac:dyDescent="0.45">
      <c r="A3252" s="2" t="s">
        <v>7214</v>
      </c>
      <c r="B3252" s="2" t="s">
        <v>18675</v>
      </c>
      <c r="C3252" s="2" t="s">
        <v>30254</v>
      </c>
      <c r="D3252" s="2" t="str">
        <f>"菓子製造業"</f>
        <v>菓子製造業</v>
      </c>
      <c r="E3252" s="2" t="str">
        <f>"H30.02.23"</f>
        <v>H30.02.23</v>
      </c>
    </row>
    <row r="3253" spans="1:5" x14ac:dyDescent="0.45">
      <c r="A3253" s="2" t="s">
        <v>4754</v>
      </c>
      <c r="B3253" s="2" t="s">
        <v>18676</v>
      </c>
      <c r="C3253" s="2" t="s">
        <v>30255</v>
      </c>
      <c r="D3253" s="2" t="str">
        <f t="shared" ref="D3253:D3258" si="158">"飲食店営業"</f>
        <v>飲食店営業</v>
      </c>
      <c r="E3253" s="2" t="str">
        <f>"H30.02.27"</f>
        <v>H30.02.27</v>
      </c>
    </row>
    <row r="3254" spans="1:5" x14ac:dyDescent="0.45">
      <c r="A3254" s="2" t="s">
        <v>7215</v>
      </c>
      <c r="B3254" s="2" t="s">
        <v>18677</v>
      </c>
      <c r="C3254" s="2" t="s">
        <v>30256</v>
      </c>
      <c r="D3254" s="2" t="str">
        <f t="shared" si="158"/>
        <v>飲食店営業</v>
      </c>
      <c r="E3254" s="2" t="str">
        <f>"H30.02.27"</f>
        <v>H30.02.27</v>
      </c>
    </row>
    <row r="3255" spans="1:5" x14ac:dyDescent="0.45">
      <c r="A3255" s="2" t="s">
        <v>7216</v>
      </c>
      <c r="B3255" s="2" t="s">
        <v>18678</v>
      </c>
      <c r="C3255" s="2" t="s">
        <v>30257</v>
      </c>
      <c r="D3255" s="2" t="str">
        <f t="shared" si="158"/>
        <v>飲食店営業</v>
      </c>
      <c r="E3255" s="2" t="str">
        <f>"H30.02.27"</f>
        <v>H30.02.27</v>
      </c>
    </row>
    <row r="3256" spans="1:5" x14ac:dyDescent="0.45">
      <c r="A3256" s="2" t="s">
        <v>7217</v>
      </c>
      <c r="B3256" s="2" t="s">
        <v>18680</v>
      </c>
      <c r="C3256" s="2" t="s">
        <v>30259</v>
      </c>
      <c r="D3256" s="2" t="str">
        <f t="shared" si="158"/>
        <v>飲食店営業</v>
      </c>
      <c r="E3256" s="2" t="str">
        <f>"H30.03.01"</f>
        <v>H30.03.01</v>
      </c>
    </row>
    <row r="3257" spans="1:5" x14ac:dyDescent="0.45">
      <c r="A3257" s="2" t="s">
        <v>7102</v>
      </c>
      <c r="B3257" s="2" t="s">
        <v>18681</v>
      </c>
      <c r="C3257" s="2" t="s">
        <v>30260</v>
      </c>
      <c r="D3257" s="2" t="str">
        <f t="shared" si="158"/>
        <v>飲食店営業</v>
      </c>
      <c r="E3257" s="2" t="str">
        <f>"H30.02.28"</f>
        <v>H30.02.28</v>
      </c>
    </row>
    <row r="3258" spans="1:5" x14ac:dyDescent="0.45">
      <c r="A3258" s="2" t="s">
        <v>564</v>
      </c>
      <c r="B3258" s="2" t="s">
        <v>18682</v>
      </c>
      <c r="C3258" s="2" t="s">
        <v>30261</v>
      </c>
      <c r="D3258" s="2" t="str">
        <f t="shared" si="158"/>
        <v>飲食店営業</v>
      </c>
      <c r="E3258" s="2" t="str">
        <f>"H30.03.16"</f>
        <v>H30.03.16</v>
      </c>
    </row>
    <row r="3259" spans="1:5" x14ac:dyDescent="0.45">
      <c r="A3259" s="2" t="s">
        <v>7218</v>
      </c>
      <c r="B3259" s="2" t="s">
        <v>18683</v>
      </c>
      <c r="C3259" s="2" t="s">
        <v>30262</v>
      </c>
      <c r="D3259" s="2" t="str">
        <f>"菓子製造業"</f>
        <v>菓子製造業</v>
      </c>
      <c r="E3259" s="2" t="str">
        <f>"H30.03.16"</f>
        <v>H30.03.16</v>
      </c>
    </row>
    <row r="3260" spans="1:5" x14ac:dyDescent="0.45">
      <c r="A3260" s="2" t="s">
        <v>7219</v>
      </c>
      <c r="B3260" s="2" t="s">
        <v>18684</v>
      </c>
      <c r="C3260" s="2" t="s">
        <v>30263</v>
      </c>
      <c r="D3260" s="2" t="str">
        <f>"飲食店営業"</f>
        <v>飲食店営業</v>
      </c>
      <c r="E3260" s="2" t="str">
        <f>"H30.03.22"</f>
        <v>H30.03.22</v>
      </c>
    </row>
    <row r="3261" spans="1:5" x14ac:dyDescent="0.45">
      <c r="A3261" s="2" t="s">
        <v>7221</v>
      </c>
      <c r="B3261" s="2" t="s">
        <v>18687</v>
      </c>
      <c r="C3261" s="2" t="s">
        <v>30266</v>
      </c>
      <c r="D3261" s="2" t="str">
        <f>"飲食店営業"</f>
        <v>飲食店営業</v>
      </c>
      <c r="E3261" s="2" t="str">
        <f>"H30.03.27"</f>
        <v>H30.03.27</v>
      </c>
    </row>
    <row r="3262" spans="1:5" x14ac:dyDescent="0.45">
      <c r="A3262" s="2" t="s">
        <v>297</v>
      </c>
      <c r="B3262" s="2" t="s">
        <v>18689</v>
      </c>
      <c r="C3262" s="2" t="s">
        <v>30268</v>
      </c>
      <c r="D3262" s="2" t="str">
        <f>"魚介類販売業"</f>
        <v>魚介類販売業</v>
      </c>
      <c r="E3262" s="2" t="str">
        <f>"H30.04.19"</f>
        <v>H30.04.19</v>
      </c>
    </row>
    <row r="3263" spans="1:5" x14ac:dyDescent="0.45">
      <c r="A3263" s="2" t="s">
        <v>297</v>
      </c>
      <c r="B3263" s="2" t="s">
        <v>18689</v>
      </c>
      <c r="C3263" s="2" t="s">
        <v>30268</v>
      </c>
      <c r="D3263" s="2" t="str">
        <f>"食肉販売業"</f>
        <v>食肉販売業</v>
      </c>
      <c r="E3263" s="2" t="str">
        <f>"H30.04.19"</f>
        <v>H30.04.19</v>
      </c>
    </row>
    <row r="3264" spans="1:5" x14ac:dyDescent="0.45">
      <c r="A3264" s="2" t="s">
        <v>3362</v>
      </c>
      <c r="B3264" s="2" t="s">
        <v>18690</v>
      </c>
      <c r="C3264" s="2" t="s">
        <v>30269</v>
      </c>
      <c r="D3264" s="2" t="str">
        <f>"飲食店営業"</f>
        <v>飲食店営業</v>
      </c>
      <c r="E3264" s="2" t="str">
        <f>"H30.04.25"</f>
        <v>H30.04.25</v>
      </c>
    </row>
    <row r="3265" spans="1:5" x14ac:dyDescent="0.45">
      <c r="A3265" s="2" t="s">
        <v>3959</v>
      </c>
      <c r="B3265" s="2" t="s">
        <v>10404</v>
      </c>
      <c r="C3265" s="2" t="s">
        <v>21007</v>
      </c>
      <c r="D3265" s="2" t="str">
        <f>"飲食店営業"</f>
        <v>飲食店営業</v>
      </c>
      <c r="E3265" s="2" t="str">
        <f>"H30.05.02"</f>
        <v>H30.05.02</v>
      </c>
    </row>
    <row r="3266" spans="1:5" x14ac:dyDescent="0.45">
      <c r="A3266" s="2" t="s">
        <v>7223</v>
      </c>
      <c r="B3266" s="2" t="s">
        <v>18692</v>
      </c>
      <c r="C3266" s="2" t="s">
        <v>30271</v>
      </c>
      <c r="D3266" s="2" t="str">
        <f>"食品製造業"</f>
        <v>食品製造業</v>
      </c>
      <c r="E3266" s="2" t="str">
        <f>"H30.05.02"</f>
        <v>H30.05.02</v>
      </c>
    </row>
    <row r="3267" spans="1:5" x14ac:dyDescent="0.45">
      <c r="A3267" s="2" t="s">
        <v>7224</v>
      </c>
      <c r="B3267" s="2" t="s">
        <v>18693</v>
      </c>
      <c r="C3267" s="2" t="s">
        <v>30272</v>
      </c>
      <c r="D3267" s="2" t="str">
        <f>"食肉販売業"</f>
        <v>食肉販売業</v>
      </c>
      <c r="E3267" s="2" t="str">
        <f>"H30.05.02"</f>
        <v>H30.05.02</v>
      </c>
    </row>
    <row r="3268" spans="1:5" x14ac:dyDescent="0.45">
      <c r="A3268" s="2" t="s">
        <v>7225</v>
      </c>
      <c r="B3268" s="2" t="s">
        <v>18694</v>
      </c>
      <c r="C3268" s="2" t="s">
        <v>30273</v>
      </c>
      <c r="D3268" s="2" t="str">
        <f>"魚介類販売業"</f>
        <v>魚介類販売業</v>
      </c>
      <c r="E3268" s="2" t="str">
        <f>"H30.05.02"</f>
        <v>H30.05.02</v>
      </c>
    </row>
    <row r="3269" spans="1:5" x14ac:dyDescent="0.45">
      <c r="A3269" s="2" t="s">
        <v>7226</v>
      </c>
      <c r="B3269" s="2" t="s">
        <v>18696</v>
      </c>
      <c r="C3269" s="2" t="s">
        <v>30275</v>
      </c>
      <c r="D3269" s="2" t="str">
        <f>"菓子製造業"</f>
        <v>菓子製造業</v>
      </c>
      <c r="E3269" s="2" t="str">
        <f t="shared" ref="E3269:E3280" si="159">"H30.05.11"</f>
        <v>H30.05.11</v>
      </c>
    </row>
    <row r="3270" spans="1:5" x14ac:dyDescent="0.45">
      <c r="A3270" s="2" t="s">
        <v>7229</v>
      </c>
      <c r="B3270" s="2" t="s">
        <v>18699</v>
      </c>
      <c r="C3270" s="2" t="s">
        <v>30278</v>
      </c>
      <c r="D3270" s="2" t="str">
        <f>"めん類製造業"</f>
        <v>めん類製造業</v>
      </c>
      <c r="E3270" s="2" t="str">
        <f t="shared" si="159"/>
        <v>H30.05.11</v>
      </c>
    </row>
    <row r="3271" spans="1:5" x14ac:dyDescent="0.45">
      <c r="A3271" s="2" t="s">
        <v>7231</v>
      </c>
      <c r="B3271" s="2" t="s">
        <v>18701</v>
      </c>
      <c r="C3271" s="2" t="s">
        <v>30280</v>
      </c>
      <c r="D3271" s="2" t="str">
        <f>"そうざい製造業"</f>
        <v>そうざい製造業</v>
      </c>
      <c r="E3271" s="2" t="str">
        <f t="shared" si="159"/>
        <v>H30.05.11</v>
      </c>
    </row>
    <row r="3272" spans="1:5" x14ac:dyDescent="0.45">
      <c r="A3272" s="2" t="s">
        <v>7232</v>
      </c>
      <c r="B3272" s="2" t="s">
        <v>18702</v>
      </c>
      <c r="C3272" s="2" t="s">
        <v>30281</v>
      </c>
      <c r="D3272" s="2" t="str">
        <f>"そうざい製造業"</f>
        <v>そうざい製造業</v>
      </c>
      <c r="E3272" s="2" t="str">
        <f t="shared" si="159"/>
        <v>H30.05.11</v>
      </c>
    </row>
    <row r="3273" spans="1:5" x14ac:dyDescent="0.45">
      <c r="A3273" s="2" t="s">
        <v>7233</v>
      </c>
      <c r="B3273" s="2" t="s">
        <v>18703</v>
      </c>
      <c r="C3273" s="2" t="s">
        <v>21058</v>
      </c>
      <c r="D3273" s="2" t="str">
        <f t="shared" ref="D3273:D3279" si="160">"飲食店営業"</f>
        <v>飲食店営業</v>
      </c>
      <c r="E3273" s="2" t="str">
        <f t="shared" si="159"/>
        <v>H30.05.11</v>
      </c>
    </row>
    <row r="3274" spans="1:5" x14ac:dyDescent="0.45">
      <c r="A3274" s="2" t="s">
        <v>7226</v>
      </c>
      <c r="B3274" s="2" t="s">
        <v>18696</v>
      </c>
      <c r="C3274" s="2" t="s">
        <v>30275</v>
      </c>
      <c r="D3274" s="2" t="str">
        <f t="shared" si="160"/>
        <v>飲食店営業</v>
      </c>
      <c r="E3274" s="2" t="str">
        <f t="shared" si="159"/>
        <v>H30.05.11</v>
      </c>
    </row>
    <row r="3275" spans="1:5" x14ac:dyDescent="0.45">
      <c r="A3275" s="2" t="s">
        <v>7224</v>
      </c>
      <c r="B3275" s="2" t="s">
        <v>18693</v>
      </c>
      <c r="C3275" s="2" t="s">
        <v>30272</v>
      </c>
      <c r="D3275" s="2" t="str">
        <f t="shared" si="160"/>
        <v>飲食店営業</v>
      </c>
      <c r="E3275" s="2" t="str">
        <f t="shared" si="159"/>
        <v>H30.05.11</v>
      </c>
    </row>
    <row r="3276" spans="1:5" x14ac:dyDescent="0.45">
      <c r="A3276" s="2" t="s">
        <v>7239</v>
      </c>
      <c r="B3276" s="2" t="s">
        <v>18710</v>
      </c>
      <c r="C3276" s="2" t="s">
        <v>30288</v>
      </c>
      <c r="D3276" s="2" t="str">
        <f t="shared" si="160"/>
        <v>飲食店営業</v>
      </c>
      <c r="E3276" s="2" t="str">
        <f t="shared" si="159"/>
        <v>H30.05.11</v>
      </c>
    </row>
    <row r="3277" spans="1:5" x14ac:dyDescent="0.45">
      <c r="A3277" s="2" t="s">
        <v>27</v>
      </c>
      <c r="B3277" s="2" t="s">
        <v>18711</v>
      </c>
      <c r="C3277" s="2" t="s">
        <v>30289</v>
      </c>
      <c r="D3277" s="2" t="str">
        <f t="shared" si="160"/>
        <v>飲食店営業</v>
      </c>
      <c r="E3277" s="2" t="str">
        <f t="shared" si="159"/>
        <v>H30.05.11</v>
      </c>
    </row>
    <row r="3278" spans="1:5" x14ac:dyDescent="0.45">
      <c r="A3278" s="2" t="s">
        <v>7231</v>
      </c>
      <c r="B3278" s="2" t="s">
        <v>18701</v>
      </c>
      <c r="C3278" s="2" t="s">
        <v>30280</v>
      </c>
      <c r="D3278" s="2" t="str">
        <f t="shared" si="160"/>
        <v>飲食店営業</v>
      </c>
      <c r="E3278" s="2" t="str">
        <f t="shared" si="159"/>
        <v>H30.05.11</v>
      </c>
    </row>
    <row r="3279" spans="1:5" x14ac:dyDescent="0.45">
      <c r="A3279" s="2" t="s">
        <v>290</v>
      </c>
      <c r="B3279" s="2" t="s">
        <v>18712</v>
      </c>
      <c r="C3279" s="2" t="s">
        <v>30290</v>
      </c>
      <c r="D3279" s="2" t="str">
        <f t="shared" si="160"/>
        <v>飲食店営業</v>
      </c>
      <c r="E3279" s="2" t="str">
        <f t="shared" si="159"/>
        <v>H30.05.11</v>
      </c>
    </row>
    <row r="3280" spans="1:5" x14ac:dyDescent="0.45">
      <c r="A3280" s="2" t="s">
        <v>7241</v>
      </c>
      <c r="B3280" s="2" t="s">
        <v>18714</v>
      </c>
      <c r="C3280" s="2" t="s">
        <v>30292</v>
      </c>
      <c r="D3280" s="2" t="str">
        <f>"食品製造業"</f>
        <v>食品製造業</v>
      </c>
      <c r="E3280" s="2" t="str">
        <f t="shared" si="159"/>
        <v>H30.05.11</v>
      </c>
    </row>
    <row r="3281" spans="1:5" x14ac:dyDescent="0.45">
      <c r="A3281" s="2" t="s">
        <v>7242</v>
      </c>
      <c r="B3281" s="2" t="s">
        <v>18715</v>
      </c>
      <c r="C3281" s="2" t="s">
        <v>30293</v>
      </c>
      <c r="D3281" s="2" t="str">
        <f>"飲食店営業"</f>
        <v>飲食店営業</v>
      </c>
      <c r="E3281" s="2" t="str">
        <f>"H30.05.21"</f>
        <v>H30.05.21</v>
      </c>
    </row>
    <row r="3282" spans="1:5" x14ac:dyDescent="0.45">
      <c r="A3282" s="2" t="s">
        <v>7243</v>
      </c>
      <c r="B3282" s="2" t="s">
        <v>18716</v>
      </c>
      <c r="C3282" s="2" t="s">
        <v>30294</v>
      </c>
      <c r="D3282" s="2" t="str">
        <f>"そうざい製造業"</f>
        <v>そうざい製造業</v>
      </c>
      <c r="E3282" s="2" t="str">
        <f>"H30.05.21"</f>
        <v>H30.05.21</v>
      </c>
    </row>
    <row r="3283" spans="1:5" x14ac:dyDescent="0.45">
      <c r="A3283" s="2" t="s">
        <v>410</v>
      </c>
      <c r="B3283" s="2" t="s">
        <v>18717</v>
      </c>
      <c r="C3283" s="2" t="s">
        <v>30295</v>
      </c>
      <c r="D3283" s="2" t="str">
        <f>"食肉処理業"</f>
        <v>食肉処理業</v>
      </c>
      <c r="E3283" s="2" t="str">
        <f>"H30.05.25"</f>
        <v>H30.05.25</v>
      </c>
    </row>
    <row r="3284" spans="1:5" x14ac:dyDescent="0.45">
      <c r="A3284" s="2" t="s">
        <v>7244</v>
      </c>
      <c r="B3284" s="2" t="s">
        <v>18718</v>
      </c>
      <c r="C3284" s="2" t="s">
        <v>30296</v>
      </c>
      <c r="D3284" s="2" t="str">
        <f>"飲食店営業"</f>
        <v>飲食店営業</v>
      </c>
      <c r="E3284" s="2" t="str">
        <f>"H30.05.29"</f>
        <v>H30.05.29</v>
      </c>
    </row>
    <row r="3285" spans="1:5" x14ac:dyDescent="0.45">
      <c r="A3285" s="2" t="s">
        <v>7245</v>
      </c>
      <c r="B3285" s="2" t="s">
        <v>18719</v>
      </c>
      <c r="C3285" s="2" t="s">
        <v>30297</v>
      </c>
      <c r="D3285" s="2" t="str">
        <f>"飲食店営業"</f>
        <v>飲食店営業</v>
      </c>
      <c r="E3285" s="2" t="str">
        <f>"H30.05.31"</f>
        <v>H30.05.31</v>
      </c>
    </row>
    <row r="3286" spans="1:5" x14ac:dyDescent="0.45">
      <c r="A3286" s="2" t="s">
        <v>7246</v>
      </c>
      <c r="B3286" s="2" t="s">
        <v>18720</v>
      </c>
      <c r="C3286" s="2" t="s">
        <v>30298</v>
      </c>
      <c r="D3286" s="2" t="str">
        <f>"そうざい製造業"</f>
        <v>そうざい製造業</v>
      </c>
      <c r="E3286" s="2" t="str">
        <f>"H30.06.06"</f>
        <v>H30.06.06</v>
      </c>
    </row>
    <row r="3287" spans="1:5" x14ac:dyDescent="0.45">
      <c r="A3287" s="2" t="s">
        <v>7247</v>
      </c>
      <c r="B3287" s="2" t="s">
        <v>18721</v>
      </c>
      <c r="C3287" s="2" t="s">
        <v>30299</v>
      </c>
      <c r="D3287" s="2" t="str">
        <f>"魚介類販売業"</f>
        <v>魚介類販売業</v>
      </c>
      <c r="E3287" s="2" t="str">
        <f>"H30.06.07"</f>
        <v>H30.06.07</v>
      </c>
    </row>
    <row r="3288" spans="1:5" x14ac:dyDescent="0.45">
      <c r="A3288" s="2" t="s">
        <v>7248</v>
      </c>
      <c r="B3288" s="2" t="s">
        <v>18722</v>
      </c>
      <c r="C3288" s="2" t="s">
        <v>30300</v>
      </c>
      <c r="D3288" s="2" t="str">
        <f>"飲食店営業"</f>
        <v>飲食店営業</v>
      </c>
      <c r="E3288" s="2" t="str">
        <f>"H30.06.11"</f>
        <v>H30.06.11</v>
      </c>
    </row>
    <row r="3289" spans="1:5" x14ac:dyDescent="0.45">
      <c r="A3289" s="2" t="s">
        <v>7252</v>
      </c>
      <c r="B3289" s="2" t="s">
        <v>18725</v>
      </c>
      <c r="C3289" s="2" t="s">
        <v>30304</v>
      </c>
      <c r="D3289" s="2" t="str">
        <f>"飲食店営業"</f>
        <v>飲食店営業</v>
      </c>
      <c r="E3289" s="2" t="str">
        <f>"H30.06.21"</f>
        <v>H30.06.21</v>
      </c>
    </row>
    <row r="3290" spans="1:5" x14ac:dyDescent="0.45">
      <c r="A3290" s="2" t="s">
        <v>7253</v>
      </c>
      <c r="B3290" s="2" t="s">
        <v>18726</v>
      </c>
      <c r="C3290" s="2" t="s">
        <v>30305</v>
      </c>
      <c r="D3290" s="2" t="str">
        <f>"飲食店営業"</f>
        <v>飲食店営業</v>
      </c>
      <c r="E3290" s="2" t="str">
        <f>"H30.06.21"</f>
        <v>H30.06.21</v>
      </c>
    </row>
    <row r="3291" spans="1:5" x14ac:dyDescent="0.45">
      <c r="A3291" s="2" t="s">
        <v>7180</v>
      </c>
      <c r="B3291" s="2" t="s">
        <v>18727</v>
      </c>
      <c r="C3291" s="2" t="s">
        <v>30306</v>
      </c>
      <c r="D3291" s="2" t="str">
        <f>"飲食店営業"</f>
        <v>飲食店営業</v>
      </c>
      <c r="E3291" s="2" t="str">
        <f>"H30.06.28"</f>
        <v>H30.06.28</v>
      </c>
    </row>
    <row r="3292" spans="1:5" x14ac:dyDescent="0.45">
      <c r="A3292" s="2" t="s">
        <v>7255</v>
      </c>
      <c r="B3292" s="2" t="s">
        <v>18729</v>
      </c>
      <c r="C3292" s="2" t="s">
        <v>30307</v>
      </c>
      <c r="D3292" s="2" t="str">
        <f>"飲食店営業"</f>
        <v>飲食店営業</v>
      </c>
      <c r="E3292" s="2" t="str">
        <f>"H29.06.13"</f>
        <v>H29.06.13</v>
      </c>
    </row>
    <row r="3293" spans="1:5" x14ac:dyDescent="0.45">
      <c r="A3293" s="2" t="s">
        <v>7256</v>
      </c>
      <c r="B3293" s="2" t="s">
        <v>15067</v>
      </c>
      <c r="C3293" s="2" t="s">
        <v>30308</v>
      </c>
      <c r="D3293" s="2" t="str">
        <f>"そうざい製造業"</f>
        <v>そうざい製造業</v>
      </c>
      <c r="E3293" s="2" t="str">
        <f>"H30.07.11"</f>
        <v>H30.07.11</v>
      </c>
    </row>
    <row r="3294" spans="1:5" x14ac:dyDescent="0.45">
      <c r="A3294" s="2" t="s">
        <v>7256</v>
      </c>
      <c r="B3294" s="2" t="s">
        <v>15067</v>
      </c>
      <c r="C3294" s="2" t="s">
        <v>30308</v>
      </c>
      <c r="D3294" s="2" t="str">
        <f>"食品製造業"</f>
        <v>食品製造業</v>
      </c>
      <c r="E3294" s="2" t="str">
        <f>"H30.07.11"</f>
        <v>H30.07.11</v>
      </c>
    </row>
    <row r="3295" spans="1:5" x14ac:dyDescent="0.45">
      <c r="A3295" s="2" t="s">
        <v>7258</v>
      </c>
      <c r="B3295" s="2" t="s">
        <v>5</v>
      </c>
      <c r="C3295" s="2" t="s">
        <v>30163</v>
      </c>
      <c r="D3295" s="2" t="str">
        <f>"飲食店営業"</f>
        <v>飲食店営業</v>
      </c>
      <c r="E3295" s="2" t="str">
        <f>"H30.07.17"</f>
        <v>H30.07.17</v>
      </c>
    </row>
    <row r="3296" spans="1:5" x14ac:dyDescent="0.45">
      <c r="A3296" s="2" t="s">
        <v>7262</v>
      </c>
      <c r="B3296" s="2" t="s">
        <v>18735</v>
      </c>
      <c r="C3296" s="2" t="s">
        <v>30312</v>
      </c>
      <c r="D3296" s="2" t="str">
        <f>"食品製造業"</f>
        <v>食品製造業</v>
      </c>
      <c r="E3296" s="2" t="str">
        <f>"H30.07.30"</f>
        <v>H30.07.30</v>
      </c>
    </row>
    <row r="3297" spans="1:5" x14ac:dyDescent="0.45">
      <c r="A3297" s="2" t="s">
        <v>7263</v>
      </c>
      <c r="B3297" s="2" t="s">
        <v>18736</v>
      </c>
      <c r="C3297" s="2" t="s">
        <v>30313</v>
      </c>
      <c r="D3297" s="2" t="str">
        <f>"食品製造業"</f>
        <v>食品製造業</v>
      </c>
      <c r="E3297" s="2" t="str">
        <f>"H30.07.30"</f>
        <v>H30.07.30</v>
      </c>
    </row>
    <row r="3298" spans="1:5" x14ac:dyDescent="0.45">
      <c r="A3298" s="2" t="s">
        <v>7268</v>
      </c>
      <c r="B3298" s="2" t="s">
        <v>18741</v>
      </c>
      <c r="C3298" s="2" t="s">
        <v>30318</v>
      </c>
      <c r="D3298" s="2" t="str">
        <f>"飲食店営業"</f>
        <v>飲食店営業</v>
      </c>
      <c r="E3298" s="2" t="str">
        <f>"H30.08.01"</f>
        <v>H30.08.01</v>
      </c>
    </row>
    <row r="3299" spans="1:5" x14ac:dyDescent="0.45">
      <c r="A3299" s="2" t="s">
        <v>1818</v>
      </c>
      <c r="B3299" s="2" t="s">
        <v>18745</v>
      </c>
      <c r="C3299" s="2" t="s">
        <v>30168</v>
      </c>
      <c r="D3299" s="2" t="str">
        <f>"飲食店営業"</f>
        <v>飲食店営業</v>
      </c>
      <c r="E3299" s="2" t="str">
        <f>"H30.08.20"</f>
        <v>H30.08.20</v>
      </c>
    </row>
    <row r="3300" spans="1:5" x14ac:dyDescent="0.45">
      <c r="A3300" s="2" t="s">
        <v>1818</v>
      </c>
      <c r="B3300" s="2" t="s">
        <v>18745</v>
      </c>
      <c r="C3300" s="2" t="s">
        <v>30322</v>
      </c>
      <c r="D3300" s="2" t="str">
        <f>"菓子製造業"</f>
        <v>菓子製造業</v>
      </c>
      <c r="E3300" s="2" t="str">
        <f>"H30.08.20"</f>
        <v>H30.08.20</v>
      </c>
    </row>
    <row r="3301" spans="1:5" x14ac:dyDescent="0.45">
      <c r="A3301" s="2" t="s">
        <v>7275</v>
      </c>
      <c r="B3301" s="2" t="s">
        <v>18748</v>
      </c>
      <c r="C3301" s="2" t="s">
        <v>30327</v>
      </c>
      <c r="D3301" s="2" t="str">
        <f>"飲食店営業"</f>
        <v>飲食店営業</v>
      </c>
      <c r="E3301" s="2" t="str">
        <f>"H30.08.29"</f>
        <v>H30.08.29</v>
      </c>
    </row>
    <row r="3302" spans="1:5" x14ac:dyDescent="0.45">
      <c r="A3302" s="2" t="s">
        <v>165</v>
      </c>
      <c r="B3302" s="2" t="s">
        <v>18749</v>
      </c>
      <c r="C3302" s="2" t="s">
        <v>30328</v>
      </c>
      <c r="D3302" s="2" t="str">
        <f>"喫茶店営業"</f>
        <v>喫茶店営業</v>
      </c>
      <c r="E3302" s="2" t="str">
        <f>"H30.08.30"</f>
        <v>H30.08.30</v>
      </c>
    </row>
    <row r="3303" spans="1:5" x14ac:dyDescent="0.45">
      <c r="A3303" s="2" t="s">
        <v>7277</v>
      </c>
      <c r="B3303" s="2" t="s">
        <v>18751</v>
      </c>
      <c r="C3303" s="2" t="s">
        <v>30330</v>
      </c>
      <c r="D3303" s="2" t="str">
        <f>"飲食店営業"</f>
        <v>飲食店営業</v>
      </c>
      <c r="E3303" s="2" t="str">
        <f>"H30.09.27"</f>
        <v>H30.09.27</v>
      </c>
    </row>
    <row r="3304" spans="1:5" x14ac:dyDescent="0.45">
      <c r="A3304" s="2" t="s">
        <v>165</v>
      </c>
      <c r="B3304" s="2" t="s">
        <v>18753</v>
      </c>
      <c r="C3304" s="2" t="s">
        <v>30332</v>
      </c>
      <c r="D3304" s="2" t="str">
        <f>"喫茶店営業"</f>
        <v>喫茶店営業</v>
      </c>
      <c r="E3304" s="2" t="str">
        <f>"H30.10.01"</f>
        <v>H30.10.01</v>
      </c>
    </row>
    <row r="3305" spans="1:5" x14ac:dyDescent="0.45">
      <c r="A3305" s="2" t="s">
        <v>3362</v>
      </c>
      <c r="B3305" s="2" t="s">
        <v>18690</v>
      </c>
      <c r="C3305" s="2" t="s">
        <v>30333</v>
      </c>
      <c r="D3305" s="2" t="str">
        <f>"菓子製造業"</f>
        <v>菓子製造業</v>
      </c>
      <c r="E3305" s="2" t="str">
        <f>"H30.10.05"</f>
        <v>H30.10.05</v>
      </c>
    </row>
    <row r="3306" spans="1:5" x14ac:dyDescent="0.45">
      <c r="A3306" s="2" t="s">
        <v>7278</v>
      </c>
      <c r="B3306" s="2" t="s">
        <v>18754</v>
      </c>
      <c r="C3306" s="2" t="s">
        <v>30334</v>
      </c>
      <c r="D3306" s="2" t="str">
        <f>"飲食店営業"</f>
        <v>飲食店営業</v>
      </c>
      <c r="E3306" s="2" t="str">
        <f>"H30.10.16"</f>
        <v>H30.10.16</v>
      </c>
    </row>
    <row r="3307" spans="1:5" x14ac:dyDescent="0.45">
      <c r="A3307" s="2" t="s">
        <v>7279</v>
      </c>
      <c r="B3307" s="2" t="s">
        <v>18755</v>
      </c>
      <c r="C3307" s="2" t="s">
        <v>30335</v>
      </c>
      <c r="D3307" s="2" t="str">
        <f>"飲食店営業"</f>
        <v>飲食店営業</v>
      </c>
      <c r="E3307" s="2" t="str">
        <f>"H30.10.18"</f>
        <v>H30.10.18</v>
      </c>
    </row>
    <row r="3308" spans="1:5" x14ac:dyDescent="0.45">
      <c r="A3308" s="2" t="s">
        <v>7280</v>
      </c>
      <c r="B3308" s="2" t="s">
        <v>18756</v>
      </c>
      <c r="C3308" s="2" t="s">
        <v>30336</v>
      </c>
      <c r="D3308" s="2" t="str">
        <f>"飲食店営業"</f>
        <v>飲食店営業</v>
      </c>
      <c r="E3308" s="2" t="str">
        <f>"H30.10.29"</f>
        <v>H30.10.29</v>
      </c>
    </row>
    <row r="3309" spans="1:5" x14ac:dyDescent="0.45">
      <c r="A3309" s="2" t="s">
        <v>7181</v>
      </c>
      <c r="B3309" s="2" t="s">
        <v>18758</v>
      </c>
      <c r="C3309" s="2" t="s">
        <v>30338</v>
      </c>
      <c r="D3309" s="2" t="str">
        <f>"飲食店営業"</f>
        <v>飲食店営業</v>
      </c>
      <c r="E3309" s="2" t="str">
        <f>"H30.11.02"</f>
        <v>H30.11.02</v>
      </c>
    </row>
    <row r="3310" spans="1:5" x14ac:dyDescent="0.45">
      <c r="A3310" s="2" t="s">
        <v>7282</v>
      </c>
      <c r="B3310" s="2" t="s">
        <v>7282</v>
      </c>
      <c r="C3310" s="2" t="s">
        <v>30339</v>
      </c>
      <c r="D3310" s="2" t="str">
        <f>"飲食店営業"</f>
        <v>飲食店営業</v>
      </c>
      <c r="E3310" s="2" t="str">
        <f>"H30.11.02"</f>
        <v>H30.11.02</v>
      </c>
    </row>
    <row r="3311" spans="1:5" x14ac:dyDescent="0.45">
      <c r="A3311" s="2" t="s">
        <v>7282</v>
      </c>
      <c r="B3311" s="2" t="s">
        <v>7282</v>
      </c>
      <c r="C3311" s="2" t="s">
        <v>30339</v>
      </c>
      <c r="D3311" s="2" t="str">
        <f>"みそ製造業"</f>
        <v>みそ製造業</v>
      </c>
      <c r="E3311" s="2" t="str">
        <f>"H30.11.02"</f>
        <v>H30.11.02</v>
      </c>
    </row>
    <row r="3312" spans="1:5" x14ac:dyDescent="0.45">
      <c r="A3312" s="2" t="s">
        <v>7282</v>
      </c>
      <c r="B3312" s="2" t="s">
        <v>7282</v>
      </c>
      <c r="C3312" s="2" t="s">
        <v>30339</v>
      </c>
      <c r="D3312" s="2" t="str">
        <f t="shared" ref="D3312:D3317" si="161">"菓子製造業"</f>
        <v>菓子製造業</v>
      </c>
      <c r="E3312" s="2" t="str">
        <f>"H30.11.02"</f>
        <v>H30.11.02</v>
      </c>
    </row>
    <row r="3313" spans="1:5" x14ac:dyDescent="0.45">
      <c r="A3313" s="2" t="s">
        <v>7283</v>
      </c>
      <c r="B3313" s="2" t="s">
        <v>18759</v>
      </c>
      <c r="C3313" s="2" t="s">
        <v>30340</v>
      </c>
      <c r="D3313" s="2" t="str">
        <f t="shared" si="161"/>
        <v>菓子製造業</v>
      </c>
      <c r="E3313" s="2" t="str">
        <f t="shared" ref="E3313:E3318" si="162">"H30.11.05"</f>
        <v>H30.11.05</v>
      </c>
    </row>
    <row r="3314" spans="1:5" x14ac:dyDescent="0.45">
      <c r="A3314" s="2" t="s">
        <v>7284</v>
      </c>
      <c r="B3314" s="2" t="s">
        <v>18760</v>
      </c>
      <c r="C3314" s="2" t="s">
        <v>30341</v>
      </c>
      <c r="D3314" s="2" t="str">
        <f t="shared" si="161"/>
        <v>菓子製造業</v>
      </c>
      <c r="E3314" s="2" t="str">
        <f t="shared" si="162"/>
        <v>H30.11.05</v>
      </c>
    </row>
    <row r="3315" spans="1:5" x14ac:dyDescent="0.45">
      <c r="A3315" s="2" t="s">
        <v>7285</v>
      </c>
      <c r="B3315" s="2" t="s">
        <v>18761</v>
      </c>
      <c r="C3315" s="2" t="s">
        <v>30342</v>
      </c>
      <c r="D3315" s="2" t="str">
        <f t="shared" si="161"/>
        <v>菓子製造業</v>
      </c>
      <c r="E3315" s="2" t="str">
        <f t="shared" si="162"/>
        <v>H30.11.05</v>
      </c>
    </row>
    <row r="3316" spans="1:5" x14ac:dyDescent="0.45">
      <c r="A3316" s="2" t="s">
        <v>7286</v>
      </c>
      <c r="B3316" s="2" t="s">
        <v>18762</v>
      </c>
      <c r="C3316" s="2" t="s">
        <v>30343</v>
      </c>
      <c r="D3316" s="2" t="str">
        <f t="shared" si="161"/>
        <v>菓子製造業</v>
      </c>
      <c r="E3316" s="2" t="str">
        <f t="shared" si="162"/>
        <v>H30.11.05</v>
      </c>
    </row>
    <row r="3317" spans="1:5" x14ac:dyDescent="0.45">
      <c r="A3317" s="2" t="s">
        <v>7287</v>
      </c>
      <c r="B3317" s="2" t="s">
        <v>18763</v>
      </c>
      <c r="C3317" s="2" t="s">
        <v>30344</v>
      </c>
      <c r="D3317" s="2" t="str">
        <f t="shared" si="161"/>
        <v>菓子製造業</v>
      </c>
      <c r="E3317" s="2" t="str">
        <f t="shared" si="162"/>
        <v>H30.11.05</v>
      </c>
    </row>
    <row r="3318" spans="1:5" x14ac:dyDescent="0.45">
      <c r="A3318" s="2" t="s">
        <v>7233</v>
      </c>
      <c r="B3318" s="2" t="s">
        <v>18764</v>
      </c>
      <c r="C3318" s="2" t="s">
        <v>30345</v>
      </c>
      <c r="D3318" s="2" t="str">
        <f>"魚肉ねり製品製造業"</f>
        <v>魚肉ねり製品製造業</v>
      </c>
      <c r="E3318" s="2" t="str">
        <f t="shared" si="162"/>
        <v>H30.11.05</v>
      </c>
    </row>
    <row r="3319" spans="1:5" x14ac:dyDescent="0.45">
      <c r="A3319" s="2" t="s">
        <v>7292</v>
      </c>
      <c r="B3319" s="2" t="s">
        <v>18768</v>
      </c>
      <c r="C3319" s="2" t="s">
        <v>30350</v>
      </c>
      <c r="D3319" s="2" t="str">
        <f>"食品製造業"</f>
        <v>食品製造業</v>
      </c>
      <c r="E3319" s="2" t="str">
        <f>"H30.11.08"</f>
        <v>H30.11.08</v>
      </c>
    </row>
    <row r="3320" spans="1:5" x14ac:dyDescent="0.45">
      <c r="A3320" s="2" t="s">
        <v>7293</v>
      </c>
      <c r="B3320" s="2" t="s">
        <v>18769</v>
      </c>
      <c r="C3320" s="2" t="s">
        <v>30351</v>
      </c>
      <c r="D3320" s="2" t="str">
        <f t="shared" ref="D3320:D3339" si="163">"飲食店営業"</f>
        <v>飲食店営業</v>
      </c>
      <c r="E3320" s="2" t="str">
        <f t="shared" ref="E3320:E3338" si="164">"H30.11.07"</f>
        <v>H30.11.07</v>
      </c>
    </row>
    <row r="3321" spans="1:5" x14ac:dyDescent="0.45">
      <c r="A3321" s="2" t="s">
        <v>7294</v>
      </c>
      <c r="B3321" s="2" t="s">
        <v>18770</v>
      </c>
      <c r="C3321" s="2" t="s">
        <v>30352</v>
      </c>
      <c r="D3321" s="2" t="str">
        <f t="shared" si="163"/>
        <v>飲食店営業</v>
      </c>
      <c r="E3321" s="2" t="str">
        <f t="shared" si="164"/>
        <v>H30.11.07</v>
      </c>
    </row>
    <row r="3322" spans="1:5" x14ac:dyDescent="0.45">
      <c r="A3322" s="2" t="s">
        <v>7295</v>
      </c>
      <c r="B3322" s="2" t="s">
        <v>18771</v>
      </c>
      <c r="C3322" s="2" t="s">
        <v>30353</v>
      </c>
      <c r="D3322" s="2" t="str">
        <f t="shared" si="163"/>
        <v>飲食店営業</v>
      </c>
      <c r="E3322" s="2" t="str">
        <f t="shared" si="164"/>
        <v>H30.11.07</v>
      </c>
    </row>
    <row r="3323" spans="1:5" x14ac:dyDescent="0.45">
      <c r="A3323" s="2" t="s">
        <v>7296</v>
      </c>
      <c r="B3323" s="2" t="s">
        <v>18772</v>
      </c>
      <c r="C3323" s="2" t="s">
        <v>30354</v>
      </c>
      <c r="D3323" s="2" t="str">
        <f t="shared" si="163"/>
        <v>飲食店営業</v>
      </c>
      <c r="E3323" s="2" t="str">
        <f t="shared" si="164"/>
        <v>H30.11.07</v>
      </c>
    </row>
    <row r="3324" spans="1:5" x14ac:dyDescent="0.45">
      <c r="A3324" s="2" t="s">
        <v>7297</v>
      </c>
      <c r="B3324" s="2" t="s">
        <v>18206</v>
      </c>
      <c r="C3324" s="2" t="s">
        <v>30355</v>
      </c>
      <c r="D3324" s="2" t="str">
        <f t="shared" si="163"/>
        <v>飲食店営業</v>
      </c>
      <c r="E3324" s="2" t="str">
        <f t="shared" si="164"/>
        <v>H30.11.07</v>
      </c>
    </row>
    <row r="3325" spans="1:5" x14ac:dyDescent="0.45">
      <c r="A3325" s="2" t="s">
        <v>7298</v>
      </c>
      <c r="B3325" s="2" t="s">
        <v>18773</v>
      </c>
      <c r="C3325" s="2" t="s">
        <v>30356</v>
      </c>
      <c r="D3325" s="2" t="str">
        <f t="shared" si="163"/>
        <v>飲食店営業</v>
      </c>
      <c r="E3325" s="2" t="str">
        <f t="shared" si="164"/>
        <v>H30.11.07</v>
      </c>
    </row>
    <row r="3326" spans="1:5" x14ac:dyDescent="0.45">
      <c r="A3326" s="2" t="s">
        <v>594</v>
      </c>
      <c r="B3326" s="2" t="s">
        <v>18774</v>
      </c>
      <c r="C3326" s="2" t="s">
        <v>30357</v>
      </c>
      <c r="D3326" s="2" t="str">
        <f t="shared" si="163"/>
        <v>飲食店営業</v>
      </c>
      <c r="E3326" s="2" t="str">
        <f t="shared" si="164"/>
        <v>H30.11.07</v>
      </c>
    </row>
    <row r="3327" spans="1:5" x14ac:dyDescent="0.45">
      <c r="A3327" s="2" t="s">
        <v>1863</v>
      </c>
      <c r="B3327" s="2" t="s">
        <v>18775</v>
      </c>
      <c r="C3327" s="2" t="s">
        <v>30358</v>
      </c>
      <c r="D3327" s="2" t="str">
        <f t="shared" si="163"/>
        <v>飲食店営業</v>
      </c>
      <c r="E3327" s="2" t="str">
        <f t="shared" si="164"/>
        <v>H30.11.07</v>
      </c>
    </row>
    <row r="3328" spans="1:5" x14ac:dyDescent="0.45">
      <c r="A3328" s="2" t="s">
        <v>7299</v>
      </c>
      <c r="B3328" s="2" t="s">
        <v>18776</v>
      </c>
      <c r="C3328" s="2" t="s">
        <v>30359</v>
      </c>
      <c r="D3328" s="2" t="str">
        <f t="shared" si="163"/>
        <v>飲食店営業</v>
      </c>
      <c r="E3328" s="2" t="str">
        <f t="shared" si="164"/>
        <v>H30.11.07</v>
      </c>
    </row>
    <row r="3329" spans="1:5" x14ac:dyDescent="0.45">
      <c r="A3329" s="2" t="s">
        <v>7300</v>
      </c>
      <c r="B3329" s="2" t="s">
        <v>18777</v>
      </c>
      <c r="C3329" s="2" t="s">
        <v>30360</v>
      </c>
      <c r="D3329" s="2" t="str">
        <f t="shared" si="163"/>
        <v>飲食店営業</v>
      </c>
      <c r="E3329" s="2" t="str">
        <f t="shared" si="164"/>
        <v>H30.11.07</v>
      </c>
    </row>
    <row r="3330" spans="1:5" x14ac:dyDescent="0.45">
      <c r="A3330" s="2" t="s">
        <v>7301</v>
      </c>
      <c r="B3330" s="2" t="s">
        <v>18778</v>
      </c>
      <c r="C3330" s="2" t="s">
        <v>30361</v>
      </c>
      <c r="D3330" s="2" t="str">
        <f t="shared" si="163"/>
        <v>飲食店営業</v>
      </c>
      <c r="E3330" s="2" t="str">
        <f t="shared" si="164"/>
        <v>H30.11.07</v>
      </c>
    </row>
    <row r="3331" spans="1:5" x14ac:dyDescent="0.45">
      <c r="A3331" s="2" t="s">
        <v>7303</v>
      </c>
      <c r="B3331" s="2" t="s">
        <v>18780</v>
      </c>
      <c r="C3331" s="2" t="s">
        <v>30363</v>
      </c>
      <c r="D3331" s="2" t="str">
        <f t="shared" si="163"/>
        <v>飲食店営業</v>
      </c>
      <c r="E3331" s="2" t="str">
        <f t="shared" si="164"/>
        <v>H30.11.07</v>
      </c>
    </row>
    <row r="3332" spans="1:5" x14ac:dyDescent="0.45">
      <c r="A3332" s="2" t="s">
        <v>7306</v>
      </c>
      <c r="B3332" s="2" t="s">
        <v>18783</v>
      </c>
      <c r="C3332" s="2" t="s">
        <v>30366</v>
      </c>
      <c r="D3332" s="2" t="str">
        <f t="shared" si="163"/>
        <v>飲食店営業</v>
      </c>
      <c r="E3332" s="2" t="str">
        <f t="shared" si="164"/>
        <v>H30.11.07</v>
      </c>
    </row>
    <row r="3333" spans="1:5" x14ac:dyDescent="0.45">
      <c r="A3333" s="2" t="s">
        <v>7185</v>
      </c>
      <c r="B3333" s="2" t="s">
        <v>18644</v>
      </c>
      <c r="C3333" s="2" t="s">
        <v>30224</v>
      </c>
      <c r="D3333" s="2" t="str">
        <f t="shared" si="163"/>
        <v>飲食店営業</v>
      </c>
      <c r="E3333" s="2" t="str">
        <f t="shared" si="164"/>
        <v>H30.11.07</v>
      </c>
    </row>
    <row r="3334" spans="1:5" x14ac:dyDescent="0.45">
      <c r="A3334" s="2" t="s">
        <v>7284</v>
      </c>
      <c r="B3334" s="2" t="s">
        <v>18760</v>
      </c>
      <c r="C3334" s="2" t="s">
        <v>30341</v>
      </c>
      <c r="D3334" s="2" t="str">
        <f t="shared" si="163"/>
        <v>飲食店営業</v>
      </c>
      <c r="E3334" s="2" t="str">
        <f t="shared" si="164"/>
        <v>H30.11.07</v>
      </c>
    </row>
    <row r="3335" spans="1:5" x14ac:dyDescent="0.45">
      <c r="A3335" s="2" t="s">
        <v>7307</v>
      </c>
      <c r="B3335" s="2" t="s">
        <v>18784</v>
      </c>
      <c r="C3335" s="2" t="s">
        <v>30367</v>
      </c>
      <c r="D3335" s="2" t="str">
        <f t="shared" si="163"/>
        <v>飲食店営業</v>
      </c>
      <c r="E3335" s="2" t="str">
        <f t="shared" si="164"/>
        <v>H30.11.07</v>
      </c>
    </row>
    <row r="3336" spans="1:5" x14ac:dyDescent="0.45">
      <c r="A3336" s="2" t="s">
        <v>7308</v>
      </c>
      <c r="B3336" s="2" t="s">
        <v>18785</v>
      </c>
      <c r="C3336" s="2" t="s">
        <v>30368</v>
      </c>
      <c r="D3336" s="2" t="str">
        <f t="shared" si="163"/>
        <v>飲食店営業</v>
      </c>
      <c r="E3336" s="2" t="str">
        <f t="shared" si="164"/>
        <v>H30.11.07</v>
      </c>
    </row>
    <row r="3337" spans="1:5" x14ac:dyDescent="0.45">
      <c r="A3337" s="2" t="s">
        <v>7287</v>
      </c>
      <c r="B3337" s="2" t="s">
        <v>18763</v>
      </c>
      <c r="C3337" s="2" t="s">
        <v>30344</v>
      </c>
      <c r="D3337" s="2" t="str">
        <f t="shared" si="163"/>
        <v>飲食店営業</v>
      </c>
      <c r="E3337" s="2" t="str">
        <f t="shared" si="164"/>
        <v>H30.11.07</v>
      </c>
    </row>
    <row r="3338" spans="1:5" x14ac:dyDescent="0.45">
      <c r="A3338" s="2" t="s">
        <v>7310</v>
      </c>
      <c r="B3338" s="2" t="s">
        <v>18787</v>
      </c>
      <c r="C3338" s="2" t="s">
        <v>30370</v>
      </c>
      <c r="D3338" s="2" t="str">
        <f t="shared" si="163"/>
        <v>飲食店営業</v>
      </c>
      <c r="E3338" s="2" t="str">
        <f t="shared" si="164"/>
        <v>H30.11.07</v>
      </c>
    </row>
    <row r="3339" spans="1:5" x14ac:dyDescent="0.45">
      <c r="A3339" s="2" t="s">
        <v>7312</v>
      </c>
      <c r="B3339" s="2" t="s">
        <v>18788</v>
      </c>
      <c r="C3339" s="2" t="s">
        <v>30372</v>
      </c>
      <c r="D3339" s="2" t="str">
        <f t="shared" si="163"/>
        <v>飲食店営業</v>
      </c>
      <c r="E3339" s="2" t="str">
        <f>"H30.11.12"</f>
        <v>H30.11.12</v>
      </c>
    </row>
    <row r="3340" spans="1:5" x14ac:dyDescent="0.45">
      <c r="A3340" s="2" t="s">
        <v>7312</v>
      </c>
      <c r="B3340" s="2" t="s">
        <v>18788</v>
      </c>
      <c r="C3340" s="2" t="s">
        <v>30372</v>
      </c>
      <c r="D3340" s="2" t="str">
        <f>"菓子製造業"</f>
        <v>菓子製造業</v>
      </c>
      <c r="E3340" s="2" t="str">
        <f>"H30.11.12"</f>
        <v>H30.11.12</v>
      </c>
    </row>
    <row r="3341" spans="1:5" x14ac:dyDescent="0.45">
      <c r="A3341" s="2" t="s">
        <v>7313</v>
      </c>
      <c r="B3341" s="2" t="s">
        <v>18789</v>
      </c>
      <c r="C3341" s="2" t="s">
        <v>30373</v>
      </c>
      <c r="D3341" s="2" t="str">
        <f>"飲食店営業"</f>
        <v>飲食店営業</v>
      </c>
      <c r="E3341" s="2" t="str">
        <f>"H30.11.12"</f>
        <v>H30.11.12</v>
      </c>
    </row>
    <row r="3342" spans="1:5" x14ac:dyDescent="0.45">
      <c r="A3342" s="2" t="s">
        <v>7317</v>
      </c>
      <c r="B3342" s="2" t="s">
        <v>18793</v>
      </c>
      <c r="C3342" s="2" t="s">
        <v>30332</v>
      </c>
      <c r="D3342" s="2" t="str">
        <f>"飲食店営業"</f>
        <v>飲食店営業</v>
      </c>
      <c r="E3342" s="2" t="str">
        <f>"H30.11.27"</f>
        <v>H30.11.27</v>
      </c>
    </row>
    <row r="3343" spans="1:5" x14ac:dyDescent="0.45">
      <c r="A3343" s="2" t="s">
        <v>7318</v>
      </c>
      <c r="B3343" s="2" t="s">
        <v>7318</v>
      </c>
      <c r="C3343" s="2" t="s">
        <v>30377</v>
      </c>
      <c r="D3343" s="2" t="str">
        <f>"魚介類販売業"</f>
        <v>魚介類販売業</v>
      </c>
      <c r="E3343" s="2" t="str">
        <f>"H30.11.29"</f>
        <v>H30.11.29</v>
      </c>
    </row>
    <row r="3344" spans="1:5" x14ac:dyDescent="0.45">
      <c r="A3344" s="2" t="s">
        <v>3084</v>
      </c>
      <c r="B3344" s="2" t="s">
        <v>18794</v>
      </c>
      <c r="C3344" s="2" t="s">
        <v>30378</v>
      </c>
      <c r="D3344" s="2" t="str">
        <f>"飲食店営業"</f>
        <v>飲食店営業</v>
      </c>
      <c r="E3344" s="2" t="str">
        <f>"H30.11.29"</f>
        <v>H30.11.29</v>
      </c>
    </row>
    <row r="3345" spans="1:5" x14ac:dyDescent="0.45">
      <c r="A3345" s="2" t="s">
        <v>7320</v>
      </c>
      <c r="B3345" s="2" t="s">
        <v>18796</v>
      </c>
      <c r="C3345" s="2" t="s">
        <v>30381</v>
      </c>
      <c r="D3345" s="2" t="str">
        <f>"飲食店営業"</f>
        <v>飲食店営業</v>
      </c>
      <c r="E3345" s="2" t="str">
        <f>"H30.11.30"</f>
        <v>H30.11.30</v>
      </c>
    </row>
    <row r="3346" spans="1:5" x14ac:dyDescent="0.45">
      <c r="A3346" s="2" t="s">
        <v>7321</v>
      </c>
      <c r="B3346" s="2" t="s">
        <v>18797</v>
      </c>
      <c r="C3346" s="2" t="s">
        <v>30382</v>
      </c>
      <c r="D3346" s="2" t="str">
        <f>"食品製造業"</f>
        <v>食品製造業</v>
      </c>
      <c r="E3346" s="2" t="str">
        <f>"H30.12.14"</f>
        <v>H30.12.14</v>
      </c>
    </row>
    <row r="3347" spans="1:5" x14ac:dyDescent="0.45">
      <c r="A3347" s="2" t="s">
        <v>7322</v>
      </c>
      <c r="B3347" s="2" t="s">
        <v>18798</v>
      </c>
      <c r="C3347" s="2" t="s">
        <v>30383</v>
      </c>
      <c r="D3347" s="2" t="str">
        <f>"飲食店営業"</f>
        <v>飲食店営業</v>
      </c>
      <c r="E3347" s="2" t="str">
        <f>"H30.12.14"</f>
        <v>H30.12.14</v>
      </c>
    </row>
    <row r="3348" spans="1:5" x14ac:dyDescent="0.45">
      <c r="A3348" s="2" t="s">
        <v>7323</v>
      </c>
      <c r="B3348" s="2" t="s">
        <v>18799</v>
      </c>
      <c r="C3348" s="2" t="s">
        <v>30384</v>
      </c>
      <c r="D3348" s="2" t="str">
        <f>"菓子製造業"</f>
        <v>菓子製造業</v>
      </c>
      <c r="E3348" s="2" t="str">
        <f>"H30.12.14"</f>
        <v>H30.12.14</v>
      </c>
    </row>
    <row r="3349" spans="1:5" x14ac:dyDescent="0.45">
      <c r="A3349" s="2" t="s">
        <v>7329</v>
      </c>
      <c r="B3349" s="2" t="s">
        <v>18805</v>
      </c>
      <c r="C3349" s="2" t="s">
        <v>30390</v>
      </c>
      <c r="D3349" s="2" t="str">
        <f>"食肉販売業"</f>
        <v>食肉販売業</v>
      </c>
      <c r="E3349" s="2" t="str">
        <f>"H31.02.07"</f>
        <v>H31.02.07</v>
      </c>
    </row>
    <row r="3350" spans="1:5" x14ac:dyDescent="0.45">
      <c r="A3350" s="2" t="s">
        <v>7330</v>
      </c>
      <c r="B3350" s="2" t="s">
        <v>7330</v>
      </c>
      <c r="C3350" s="2" t="s">
        <v>30391</v>
      </c>
      <c r="D3350" s="2" t="str">
        <f>"食肉販売業"</f>
        <v>食肉販売業</v>
      </c>
      <c r="E3350" s="2" t="str">
        <f>"H31.02.07"</f>
        <v>H31.02.07</v>
      </c>
    </row>
    <row r="3351" spans="1:5" x14ac:dyDescent="0.45">
      <c r="A3351" s="2" t="s">
        <v>7332</v>
      </c>
      <c r="B3351" s="2" t="s">
        <v>18807</v>
      </c>
      <c r="C3351" s="2" t="s">
        <v>30393</v>
      </c>
      <c r="D3351" s="2" t="str">
        <f>"食品製造業"</f>
        <v>食品製造業</v>
      </c>
      <c r="E3351" s="2" t="str">
        <f>"H31.02.07"</f>
        <v>H31.02.07</v>
      </c>
    </row>
    <row r="3352" spans="1:5" x14ac:dyDescent="0.45">
      <c r="A3352" s="2" t="s">
        <v>7206</v>
      </c>
      <c r="B3352" s="2" t="s">
        <v>18809</v>
      </c>
      <c r="C3352" s="2" t="s">
        <v>30245</v>
      </c>
      <c r="D3352" s="2" t="str">
        <f>"飲食店営業"</f>
        <v>飲食店営業</v>
      </c>
      <c r="E3352" s="2" t="str">
        <f t="shared" ref="E3352:E3364" si="165">"H31.02.12"</f>
        <v>H31.02.12</v>
      </c>
    </row>
    <row r="3353" spans="1:5" x14ac:dyDescent="0.45">
      <c r="A3353" s="2" t="s">
        <v>7336</v>
      </c>
      <c r="B3353" s="2" t="s">
        <v>18810</v>
      </c>
      <c r="C3353" s="2" t="s">
        <v>30397</v>
      </c>
      <c r="D3353" s="2" t="str">
        <f>"飲食店営業"</f>
        <v>飲食店営業</v>
      </c>
      <c r="E3353" s="2" t="str">
        <f t="shared" si="165"/>
        <v>H31.02.12</v>
      </c>
    </row>
    <row r="3354" spans="1:5" x14ac:dyDescent="0.45">
      <c r="A3354" s="2" t="s">
        <v>7206</v>
      </c>
      <c r="B3354" s="2" t="s">
        <v>18809</v>
      </c>
      <c r="C3354" s="2" t="s">
        <v>30245</v>
      </c>
      <c r="D3354" s="2" t="str">
        <f>"菓子製造業"</f>
        <v>菓子製造業</v>
      </c>
      <c r="E3354" s="2" t="str">
        <f t="shared" si="165"/>
        <v>H31.02.12</v>
      </c>
    </row>
    <row r="3355" spans="1:5" x14ac:dyDescent="0.45">
      <c r="A3355" s="2" t="s">
        <v>7338</v>
      </c>
      <c r="B3355" s="2" t="s">
        <v>18812</v>
      </c>
      <c r="C3355" s="2" t="s">
        <v>30399</v>
      </c>
      <c r="D3355" s="2" t="str">
        <f>"飲食店営業"</f>
        <v>飲食店営業</v>
      </c>
      <c r="E3355" s="2" t="str">
        <f t="shared" si="165"/>
        <v>H31.02.12</v>
      </c>
    </row>
    <row r="3356" spans="1:5" x14ac:dyDescent="0.45">
      <c r="A3356" s="2" t="s">
        <v>7341</v>
      </c>
      <c r="B3356" s="2" t="s">
        <v>18815</v>
      </c>
      <c r="C3356" s="2" t="s">
        <v>30402</v>
      </c>
      <c r="D3356" s="2" t="str">
        <f>"飲食店営業"</f>
        <v>飲食店営業</v>
      </c>
      <c r="E3356" s="2" t="str">
        <f t="shared" si="165"/>
        <v>H31.02.12</v>
      </c>
    </row>
    <row r="3357" spans="1:5" x14ac:dyDescent="0.45">
      <c r="A3357" s="2" t="s">
        <v>3959</v>
      </c>
      <c r="B3357" s="2" t="s">
        <v>18581</v>
      </c>
      <c r="C3357" s="2" t="s">
        <v>30159</v>
      </c>
      <c r="D3357" s="2" t="str">
        <f>"豆腐製造業"</f>
        <v>豆腐製造業</v>
      </c>
      <c r="E3357" s="2" t="str">
        <f t="shared" si="165"/>
        <v>H31.02.12</v>
      </c>
    </row>
    <row r="3358" spans="1:5" x14ac:dyDescent="0.45">
      <c r="A3358" s="2" t="s">
        <v>7343</v>
      </c>
      <c r="B3358" s="2" t="s">
        <v>18817</v>
      </c>
      <c r="C3358" s="2" t="s">
        <v>30404</v>
      </c>
      <c r="D3358" s="2" t="str">
        <f>"豆腐製造業"</f>
        <v>豆腐製造業</v>
      </c>
      <c r="E3358" s="2" t="str">
        <f t="shared" si="165"/>
        <v>H31.02.12</v>
      </c>
    </row>
    <row r="3359" spans="1:5" x14ac:dyDescent="0.45">
      <c r="A3359" s="2" t="s">
        <v>3959</v>
      </c>
      <c r="B3359" s="2" t="s">
        <v>18581</v>
      </c>
      <c r="C3359" s="2" t="s">
        <v>30159</v>
      </c>
      <c r="D3359" s="2" t="str">
        <f>"そうざい製造業"</f>
        <v>そうざい製造業</v>
      </c>
      <c r="E3359" s="2" t="str">
        <f t="shared" si="165"/>
        <v>H31.02.12</v>
      </c>
    </row>
    <row r="3360" spans="1:5" x14ac:dyDescent="0.45">
      <c r="A3360" s="2" t="s">
        <v>7345</v>
      </c>
      <c r="B3360" s="2" t="s">
        <v>18819</v>
      </c>
      <c r="C3360" s="2" t="s">
        <v>30406</v>
      </c>
      <c r="D3360" s="2" t="str">
        <f t="shared" ref="D3360:D3369" si="166">"飲食店営業"</f>
        <v>飲食店営業</v>
      </c>
      <c r="E3360" s="2" t="str">
        <f t="shared" si="165"/>
        <v>H31.02.12</v>
      </c>
    </row>
    <row r="3361" spans="1:5" x14ac:dyDescent="0.45">
      <c r="A3361" s="2" t="s">
        <v>7348</v>
      </c>
      <c r="B3361" s="2" t="s">
        <v>18822</v>
      </c>
      <c r="C3361" s="2" t="s">
        <v>30409</v>
      </c>
      <c r="D3361" s="2" t="str">
        <f t="shared" si="166"/>
        <v>飲食店営業</v>
      </c>
      <c r="E3361" s="2" t="str">
        <f t="shared" si="165"/>
        <v>H31.02.12</v>
      </c>
    </row>
    <row r="3362" spans="1:5" x14ac:dyDescent="0.45">
      <c r="A3362" s="2" t="s">
        <v>7349</v>
      </c>
      <c r="B3362" s="2" t="s">
        <v>18824</v>
      </c>
      <c r="C3362" s="2" t="s">
        <v>30411</v>
      </c>
      <c r="D3362" s="2" t="str">
        <f t="shared" si="166"/>
        <v>飲食店営業</v>
      </c>
      <c r="E3362" s="2" t="str">
        <f t="shared" si="165"/>
        <v>H31.02.12</v>
      </c>
    </row>
    <row r="3363" spans="1:5" x14ac:dyDescent="0.45">
      <c r="A3363" s="2" t="s">
        <v>7351</v>
      </c>
      <c r="B3363" s="2" t="s">
        <v>18826</v>
      </c>
      <c r="C3363" s="2" t="s">
        <v>30413</v>
      </c>
      <c r="D3363" s="2" t="str">
        <f t="shared" si="166"/>
        <v>飲食店営業</v>
      </c>
      <c r="E3363" s="2" t="str">
        <f t="shared" si="165"/>
        <v>H31.02.12</v>
      </c>
    </row>
    <row r="3364" spans="1:5" x14ac:dyDescent="0.45">
      <c r="A3364" s="2" t="s">
        <v>7352</v>
      </c>
      <c r="B3364" s="2" t="s">
        <v>18827</v>
      </c>
      <c r="C3364" s="2" t="s">
        <v>30414</v>
      </c>
      <c r="D3364" s="2" t="str">
        <f t="shared" si="166"/>
        <v>飲食店営業</v>
      </c>
      <c r="E3364" s="2" t="str">
        <f t="shared" si="165"/>
        <v>H31.02.12</v>
      </c>
    </row>
    <row r="3365" spans="1:5" x14ac:dyDescent="0.45">
      <c r="A3365" s="2" t="s">
        <v>7102</v>
      </c>
      <c r="B3365" s="2" t="s">
        <v>18828</v>
      </c>
      <c r="C3365" s="2" t="s">
        <v>30415</v>
      </c>
      <c r="D3365" s="2" t="str">
        <f t="shared" si="166"/>
        <v>飲食店営業</v>
      </c>
      <c r="E3365" s="2" t="str">
        <f>"H31.02.14"</f>
        <v>H31.02.14</v>
      </c>
    </row>
    <row r="3366" spans="1:5" x14ac:dyDescent="0.45">
      <c r="A3366" s="2" t="s">
        <v>7353</v>
      </c>
      <c r="B3366" s="2" t="s">
        <v>18829</v>
      </c>
      <c r="C3366" s="2" t="s">
        <v>30416</v>
      </c>
      <c r="D3366" s="2" t="str">
        <f t="shared" si="166"/>
        <v>飲食店営業</v>
      </c>
      <c r="E3366" s="2" t="str">
        <f>"H31.02.18"</f>
        <v>H31.02.18</v>
      </c>
    </row>
    <row r="3367" spans="1:5" x14ac:dyDescent="0.45">
      <c r="A3367" s="2" t="s">
        <v>7355</v>
      </c>
      <c r="B3367" s="2" t="s">
        <v>18830</v>
      </c>
      <c r="C3367" s="2" t="s">
        <v>30418</v>
      </c>
      <c r="D3367" s="2" t="str">
        <f t="shared" si="166"/>
        <v>飲食店営業</v>
      </c>
      <c r="E3367" s="2" t="str">
        <f>"H31.02.27"</f>
        <v>H31.02.27</v>
      </c>
    </row>
    <row r="3368" spans="1:5" x14ac:dyDescent="0.45">
      <c r="A3368" s="2" t="s">
        <v>7356</v>
      </c>
      <c r="B3368" s="2" t="s">
        <v>18831</v>
      </c>
      <c r="C3368" s="2" t="s">
        <v>30419</v>
      </c>
      <c r="D3368" s="2" t="str">
        <f t="shared" si="166"/>
        <v>飲食店営業</v>
      </c>
      <c r="E3368" s="2" t="str">
        <f>"H31.02.28"</f>
        <v>H31.02.28</v>
      </c>
    </row>
    <row r="3369" spans="1:5" x14ac:dyDescent="0.45">
      <c r="A3369" s="2" t="s">
        <v>7356</v>
      </c>
      <c r="B3369" s="2" t="s">
        <v>18832</v>
      </c>
      <c r="C3369" s="2" t="s">
        <v>30420</v>
      </c>
      <c r="D3369" s="2" t="str">
        <f t="shared" si="166"/>
        <v>飲食店営業</v>
      </c>
      <c r="E3369" s="2" t="str">
        <f>"H31.02.28"</f>
        <v>H31.02.28</v>
      </c>
    </row>
    <row r="3370" spans="1:5" x14ac:dyDescent="0.45">
      <c r="A3370" s="2" t="s">
        <v>7357</v>
      </c>
      <c r="B3370" s="2" t="s">
        <v>18833</v>
      </c>
      <c r="C3370" s="2" t="s">
        <v>30421</v>
      </c>
      <c r="D3370" s="2" t="str">
        <f>"菓子製造業"</f>
        <v>菓子製造業</v>
      </c>
      <c r="E3370" s="2" t="str">
        <f>"H31.02.28"</f>
        <v>H31.02.28</v>
      </c>
    </row>
    <row r="3371" spans="1:5" x14ac:dyDescent="0.45">
      <c r="A3371" s="2" t="s">
        <v>7358</v>
      </c>
      <c r="B3371" s="2" t="s">
        <v>18834</v>
      </c>
      <c r="C3371" s="2" t="s">
        <v>30422</v>
      </c>
      <c r="D3371" s="2" t="str">
        <f>"飲食店営業"</f>
        <v>飲食店営業</v>
      </c>
      <c r="E3371" s="2" t="str">
        <f>"H31.02.28"</f>
        <v>H31.02.28</v>
      </c>
    </row>
    <row r="3372" spans="1:5" x14ac:dyDescent="0.45">
      <c r="A3372" s="2" t="s">
        <v>7360</v>
      </c>
      <c r="B3372" s="2" t="s">
        <v>18836</v>
      </c>
      <c r="C3372" s="2" t="s">
        <v>30424</v>
      </c>
      <c r="D3372" s="2" t="str">
        <f>"魚介類販売業"</f>
        <v>魚介類販売業</v>
      </c>
      <c r="E3372" s="2" t="str">
        <f>"H31.02.28"</f>
        <v>H31.02.28</v>
      </c>
    </row>
    <row r="3373" spans="1:5" x14ac:dyDescent="0.45">
      <c r="A3373" s="2" t="s">
        <v>3362</v>
      </c>
      <c r="B3373" s="2" t="s">
        <v>18838</v>
      </c>
      <c r="C3373" s="2" t="s">
        <v>30425</v>
      </c>
      <c r="D3373" s="2" t="str">
        <f>"喫茶店営業"</f>
        <v>喫茶店営業</v>
      </c>
      <c r="E3373" s="2" t="str">
        <f>"H31.03.29"</f>
        <v>H31.03.29</v>
      </c>
    </row>
    <row r="3374" spans="1:5" x14ac:dyDescent="0.45">
      <c r="A3374" s="2" t="s">
        <v>3362</v>
      </c>
      <c r="B3374" s="2" t="s">
        <v>18838</v>
      </c>
      <c r="C3374" s="2" t="s">
        <v>30425</v>
      </c>
      <c r="D3374" s="2" t="str">
        <f>"食品販売業"</f>
        <v>食品販売業</v>
      </c>
      <c r="E3374" s="2" t="str">
        <f>"H31.03.29"</f>
        <v>H31.03.29</v>
      </c>
    </row>
    <row r="3375" spans="1:5" x14ac:dyDescent="0.45">
      <c r="A3375" s="2" t="s">
        <v>7363</v>
      </c>
      <c r="B3375" s="2" t="s">
        <v>18841</v>
      </c>
      <c r="C3375" s="2" t="s">
        <v>30428</v>
      </c>
      <c r="D3375" s="2" t="str">
        <f>"飲食店営業"</f>
        <v>飲食店営業</v>
      </c>
      <c r="E3375" s="2" t="str">
        <f>"H31.04.17"</f>
        <v>H31.04.17</v>
      </c>
    </row>
    <row r="3376" spans="1:5" x14ac:dyDescent="0.45">
      <c r="A3376" s="2" t="s">
        <v>7365</v>
      </c>
      <c r="B3376" s="2" t="s">
        <v>18843</v>
      </c>
      <c r="C3376" s="2" t="s">
        <v>30430</v>
      </c>
      <c r="D3376" s="2" t="str">
        <f>"飲食店営業"</f>
        <v>飲食店営業</v>
      </c>
      <c r="E3376" s="2" t="str">
        <f>"H31.04.25"</f>
        <v>H31.04.25</v>
      </c>
    </row>
    <row r="3377" spans="1:5" x14ac:dyDescent="0.45">
      <c r="A3377" s="2" t="s">
        <v>7366</v>
      </c>
      <c r="B3377" s="2" t="s">
        <v>18844</v>
      </c>
      <c r="C3377" s="2" t="s">
        <v>30431</v>
      </c>
      <c r="D3377" s="2" t="str">
        <f>"飲食店営業"</f>
        <v>飲食店営業</v>
      </c>
      <c r="E3377" s="2" t="str">
        <f>"H30.04.25"</f>
        <v>H30.04.25</v>
      </c>
    </row>
    <row r="3378" spans="1:5" x14ac:dyDescent="0.45">
      <c r="A3378" s="2" t="s">
        <v>7367</v>
      </c>
      <c r="B3378" s="2" t="s">
        <v>18845</v>
      </c>
      <c r="C3378" s="2" t="s">
        <v>30163</v>
      </c>
      <c r="D3378" s="2" t="str">
        <f>"飲食店営業"</f>
        <v>飲食店営業</v>
      </c>
      <c r="E3378" s="2" t="str">
        <f>"R01.05.14"</f>
        <v>R01.05.14</v>
      </c>
    </row>
    <row r="3379" spans="1:5" x14ac:dyDescent="0.45">
      <c r="A3379" s="2" t="s">
        <v>7369</v>
      </c>
      <c r="B3379" s="2" t="s">
        <v>18847</v>
      </c>
      <c r="C3379" s="2" t="s">
        <v>30433</v>
      </c>
      <c r="D3379" s="2" t="str">
        <f>"飲食店営業"</f>
        <v>飲食店営業</v>
      </c>
      <c r="E3379" s="2" t="str">
        <f>"R01.05.20"</f>
        <v>R01.05.20</v>
      </c>
    </row>
    <row r="3380" spans="1:5" x14ac:dyDescent="0.45">
      <c r="A3380" s="2" t="s">
        <v>7371</v>
      </c>
      <c r="B3380" s="2" t="s">
        <v>18849</v>
      </c>
      <c r="C3380" s="2" t="s">
        <v>30436</v>
      </c>
      <c r="D3380" s="2" t="str">
        <f>"菓子製造業"</f>
        <v>菓子製造業</v>
      </c>
      <c r="E3380" s="2" t="str">
        <f>"R01.05.22"</f>
        <v>R01.05.22</v>
      </c>
    </row>
    <row r="3381" spans="1:5" x14ac:dyDescent="0.45">
      <c r="A3381" s="2" t="s">
        <v>7373</v>
      </c>
      <c r="B3381" s="2" t="s">
        <v>18851</v>
      </c>
      <c r="C3381" s="2" t="s">
        <v>30438</v>
      </c>
      <c r="D3381" s="2" t="str">
        <f>"喫茶店営業"</f>
        <v>喫茶店営業</v>
      </c>
      <c r="E3381" s="2" t="str">
        <f>"R01.05.22"</f>
        <v>R01.05.22</v>
      </c>
    </row>
    <row r="3382" spans="1:5" x14ac:dyDescent="0.45">
      <c r="A3382" s="2" t="s">
        <v>7374</v>
      </c>
      <c r="B3382" s="2" t="s">
        <v>18852</v>
      </c>
      <c r="C3382" s="2" t="s">
        <v>30145</v>
      </c>
      <c r="D3382" s="2" t="str">
        <f>"魚介類販売業"</f>
        <v>魚介類販売業</v>
      </c>
      <c r="E3382" s="2" t="str">
        <f>"R01.05.22"</f>
        <v>R01.05.22</v>
      </c>
    </row>
    <row r="3383" spans="1:5" x14ac:dyDescent="0.45">
      <c r="A3383" s="2" t="s">
        <v>7176</v>
      </c>
      <c r="B3383" s="2" t="s">
        <v>7176</v>
      </c>
      <c r="C3383" s="2" t="s">
        <v>30442</v>
      </c>
      <c r="D3383" s="2" t="str">
        <f>"みそ製造業"</f>
        <v>みそ製造業</v>
      </c>
      <c r="E3383" s="2" t="str">
        <f>"R01.05.27"</f>
        <v>R01.05.27</v>
      </c>
    </row>
    <row r="3384" spans="1:5" x14ac:dyDescent="0.45">
      <c r="A3384" s="2" t="s">
        <v>7176</v>
      </c>
      <c r="B3384" s="2" t="s">
        <v>7176</v>
      </c>
      <c r="C3384" s="2" t="s">
        <v>30443</v>
      </c>
      <c r="D3384" s="2" t="str">
        <f>"みそ製造業"</f>
        <v>みそ製造業</v>
      </c>
      <c r="E3384" s="2" t="str">
        <f>"R01.05.27"</f>
        <v>R01.05.27</v>
      </c>
    </row>
    <row r="3385" spans="1:5" x14ac:dyDescent="0.45">
      <c r="A3385" s="2" t="s">
        <v>7176</v>
      </c>
      <c r="B3385" s="2" t="s">
        <v>7176</v>
      </c>
      <c r="C3385" s="2" t="s">
        <v>30442</v>
      </c>
      <c r="D3385" s="2" t="str">
        <f>"缶詰又は瓶詰食品製造業"</f>
        <v>缶詰又は瓶詰食品製造業</v>
      </c>
      <c r="E3385" s="2" t="str">
        <f>"R01.05.27"</f>
        <v>R01.05.27</v>
      </c>
    </row>
    <row r="3386" spans="1:5" x14ac:dyDescent="0.45">
      <c r="A3386" s="2" t="s">
        <v>7176</v>
      </c>
      <c r="B3386" s="2" t="s">
        <v>7176</v>
      </c>
      <c r="C3386" s="2" t="s">
        <v>30442</v>
      </c>
      <c r="D3386" s="2" t="str">
        <f>"醤油製造業"</f>
        <v>醤油製造業</v>
      </c>
      <c r="E3386" s="2" t="str">
        <f>"R01.05.27"</f>
        <v>R01.05.27</v>
      </c>
    </row>
    <row r="3387" spans="1:5" x14ac:dyDescent="0.45">
      <c r="A3387" s="2" t="s">
        <v>7378</v>
      </c>
      <c r="B3387" s="2" t="s">
        <v>18855</v>
      </c>
      <c r="C3387" s="2" t="s">
        <v>30445</v>
      </c>
      <c r="D3387" s="2" t="str">
        <f>"飲食店営業"</f>
        <v>飲食店営業</v>
      </c>
      <c r="E3387" s="2" t="str">
        <f>"R01.05.22"</f>
        <v>R01.05.22</v>
      </c>
    </row>
    <row r="3388" spans="1:5" x14ac:dyDescent="0.45">
      <c r="A3388" s="2" t="s">
        <v>7382</v>
      </c>
      <c r="B3388" s="2" t="s">
        <v>18858</v>
      </c>
      <c r="C3388" s="2" t="s">
        <v>30449</v>
      </c>
      <c r="D3388" s="2" t="str">
        <f>"飲食店営業"</f>
        <v>飲食店営業</v>
      </c>
      <c r="E3388" s="2" t="str">
        <f>"R01.05.22"</f>
        <v>R01.05.22</v>
      </c>
    </row>
    <row r="3389" spans="1:5" x14ac:dyDescent="0.45">
      <c r="A3389" s="2" t="s">
        <v>7383</v>
      </c>
      <c r="B3389" s="2" t="s">
        <v>18859</v>
      </c>
      <c r="C3389" s="2" t="s">
        <v>30450</v>
      </c>
      <c r="D3389" s="2" t="str">
        <f>"飲食店営業"</f>
        <v>飲食店営業</v>
      </c>
      <c r="E3389" s="2" t="str">
        <f>"R01.05.22"</f>
        <v>R01.05.22</v>
      </c>
    </row>
    <row r="3390" spans="1:5" x14ac:dyDescent="0.45">
      <c r="A3390" s="2" t="s">
        <v>7384</v>
      </c>
      <c r="B3390" s="2" t="s">
        <v>18860</v>
      </c>
      <c r="C3390" s="2" t="s">
        <v>30451</v>
      </c>
      <c r="D3390" s="2" t="str">
        <f>"飲食店営業"</f>
        <v>飲食店営業</v>
      </c>
      <c r="E3390" s="2" t="str">
        <f>"R01.05.22"</f>
        <v>R01.05.22</v>
      </c>
    </row>
    <row r="3391" spans="1:5" x14ac:dyDescent="0.45">
      <c r="A3391" s="2" t="s">
        <v>7388</v>
      </c>
      <c r="B3391" s="2" t="s">
        <v>18866</v>
      </c>
      <c r="C3391" s="2" t="s">
        <v>30455</v>
      </c>
      <c r="D3391" s="2" t="str">
        <f>"菓子製造業"</f>
        <v>菓子製造業</v>
      </c>
      <c r="E3391" s="2" t="str">
        <f>"R01.05.27"</f>
        <v>R01.05.27</v>
      </c>
    </row>
    <row r="3392" spans="1:5" x14ac:dyDescent="0.45">
      <c r="A3392" s="2" t="s">
        <v>7388</v>
      </c>
      <c r="B3392" s="2" t="s">
        <v>18866</v>
      </c>
      <c r="C3392" s="2" t="s">
        <v>30455</v>
      </c>
      <c r="D3392" s="2" t="str">
        <f>"そうざい製造業"</f>
        <v>そうざい製造業</v>
      </c>
      <c r="E3392" s="2" t="str">
        <f>"R01.05.27"</f>
        <v>R01.05.27</v>
      </c>
    </row>
    <row r="3393" spans="1:5" x14ac:dyDescent="0.45">
      <c r="A3393" s="2" t="s">
        <v>7391</v>
      </c>
      <c r="B3393" s="2" t="s">
        <v>18870</v>
      </c>
      <c r="C3393" s="2" t="s">
        <v>30459</v>
      </c>
      <c r="D3393" s="2" t="str">
        <f>"飲食店営業"</f>
        <v>飲食店営業</v>
      </c>
      <c r="E3393" s="2" t="str">
        <f>"R01.05.31"</f>
        <v>R01.05.31</v>
      </c>
    </row>
    <row r="3394" spans="1:5" x14ac:dyDescent="0.45">
      <c r="A3394" s="2" t="s">
        <v>7392</v>
      </c>
      <c r="B3394" s="2" t="s">
        <v>18871</v>
      </c>
      <c r="C3394" s="2" t="s">
        <v>30460</v>
      </c>
      <c r="D3394" s="2" t="str">
        <f>"飲食店営業"</f>
        <v>飲食店営業</v>
      </c>
      <c r="E3394" s="2" t="str">
        <f>"R01.05.31"</f>
        <v>R01.05.31</v>
      </c>
    </row>
    <row r="3395" spans="1:5" x14ac:dyDescent="0.45">
      <c r="A3395" s="2" t="s">
        <v>7129</v>
      </c>
      <c r="B3395" s="2" t="s">
        <v>18872</v>
      </c>
      <c r="C3395" s="2" t="s">
        <v>30462</v>
      </c>
      <c r="D3395" s="2" t="str">
        <f>"飲食店営業"</f>
        <v>飲食店営業</v>
      </c>
      <c r="E3395" s="2" t="str">
        <f>"R01.05.31"</f>
        <v>R01.05.31</v>
      </c>
    </row>
    <row r="3396" spans="1:5" x14ac:dyDescent="0.45">
      <c r="A3396" s="2" t="s">
        <v>7395</v>
      </c>
      <c r="B3396" s="2" t="s">
        <v>18874</v>
      </c>
      <c r="C3396" s="2" t="s">
        <v>30464</v>
      </c>
      <c r="D3396" s="2" t="str">
        <f>"菓子製造業"</f>
        <v>菓子製造業</v>
      </c>
      <c r="E3396" s="2" t="str">
        <f>"R01.06.04"</f>
        <v>R01.06.04</v>
      </c>
    </row>
    <row r="3397" spans="1:5" x14ac:dyDescent="0.45">
      <c r="A3397" s="2" t="s">
        <v>7396</v>
      </c>
      <c r="B3397" s="2" t="s">
        <v>18876</v>
      </c>
      <c r="C3397" s="2" t="s">
        <v>30466</v>
      </c>
      <c r="D3397" s="2" t="str">
        <f>"飲食店営業"</f>
        <v>飲食店営業</v>
      </c>
      <c r="E3397" s="2" t="str">
        <f>"R01.05.31"</f>
        <v>R01.05.31</v>
      </c>
    </row>
    <row r="3398" spans="1:5" x14ac:dyDescent="0.45">
      <c r="A3398" s="2" t="s">
        <v>7397</v>
      </c>
      <c r="B3398" s="2" t="s">
        <v>18877</v>
      </c>
      <c r="C3398" s="2" t="s">
        <v>30467</v>
      </c>
      <c r="D3398" s="2" t="str">
        <f>"魚介類販売業"</f>
        <v>魚介類販売業</v>
      </c>
      <c r="E3398" s="2" t="str">
        <f>"R01.05.22"</f>
        <v>R01.05.22</v>
      </c>
    </row>
    <row r="3399" spans="1:5" x14ac:dyDescent="0.45">
      <c r="A3399" s="2" t="s">
        <v>7398</v>
      </c>
      <c r="B3399" s="2" t="s">
        <v>18878</v>
      </c>
      <c r="C3399" s="2" t="s">
        <v>30468</v>
      </c>
      <c r="D3399" s="2" t="str">
        <f>"菓子製造業"</f>
        <v>菓子製造業</v>
      </c>
      <c r="E3399" s="2" t="str">
        <f>"R01.05.31"</f>
        <v>R01.05.31</v>
      </c>
    </row>
    <row r="3400" spans="1:5" x14ac:dyDescent="0.45">
      <c r="A3400" s="2" t="s">
        <v>7402</v>
      </c>
      <c r="B3400" s="2" t="s">
        <v>18886</v>
      </c>
      <c r="C3400" s="2" t="s">
        <v>30474</v>
      </c>
      <c r="D3400" s="2" t="str">
        <f>"飲食店営業"</f>
        <v>飲食店営業</v>
      </c>
      <c r="E3400" s="2" t="str">
        <f>"R01.07.05"</f>
        <v>R01.07.05</v>
      </c>
    </row>
    <row r="3401" spans="1:5" x14ac:dyDescent="0.45">
      <c r="A3401" s="2" t="s">
        <v>7403</v>
      </c>
      <c r="B3401" s="2" t="s">
        <v>18887</v>
      </c>
      <c r="C3401" s="2" t="s">
        <v>30475</v>
      </c>
      <c r="D3401" s="2" t="str">
        <f>"喫茶店営業"</f>
        <v>喫茶店営業</v>
      </c>
      <c r="E3401" s="2" t="str">
        <f>"R01.07.17"</f>
        <v>R01.07.17</v>
      </c>
    </row>
    <row r="3402" spans="1:5" x14ac:dyDescent="0.45">
      <c r="A3402" s="2" t="s">
        <v>7366</v>
      </c>
      <c r="B3402" s="2" t="s">
        <v>18844</v>
      </c>
      <c r="C3402" s="2" t="s">
        <v>30431</v>
      </c>
      <c r="D3402" s="2" t="str">
        <f>"菓子製造業"</f>
        <v>菓子製造業</v>
      </c>
      <c r="E3402" s="2" t="str">
        <f>"R01.07.19"</f>
        <v>R01.07.19</v>
      </c>
    </row>
    <row r="3403" spans="1:5" x14ac:dyDescent="0.45">
      <c r="A3403" s="2" t="s">
        <v>7405</v>
      </c>
      <c r="B3403" s="2" t="s">
        <v>18889</v>
      </c>
      <c r="C3403" s="2" t="s">
        <v>30477</v>
      </c>
      <c r="D3403" s="2" t="str">
        <f>"菓子製造業"</f>
        <v>菓子製造業</v>
      </c>
      <c r="E3403" s="2" t="str">
        <f>"R01.07.19"</f>
        <v>R01.07.19</v>
      </c>
    </row>
    <row r="3404" spans="1:5" x14ac:dyDescent="0.45">
      <c r="A3404" s="2" t="s">
        <v>7406</v>
      </c>
      <c r="B3404" s="2" t="s">
        <v>18890</v>
      </c>
      <c r="C3404" s="2" t="s">
        <v>30478</v>
      </c>
      <c r="D3404" s="2" t="str">
        <f>"飲食店営業"</f>
        <v>飲食店営業</v>
      </c>
      <c r="E3404" s="2" t="str">
        <f>"R01.07.29"</f>
        <v>R01.07.29</v>
      </c>
    </row>
    <row r="3405" spans="1:5" x14ac:dyDescent="0.45">
      <c r="A3405" s="2" t="s">
        <v>7409</v>
      </c>
      <c r="B3405" s="2" t="s">
        <v>18893</v>
      </c>
      <c r="C3405" s="2" t="s">
        <v>30481</v>
      </c>
      <c r="D3405" s="2" t="str">
        <f>"飲食店営業"</f>
        <v>飲食店営業</v>
      </c>
      <c r="E3405" s="2" t="str">
        <f>"R01.07.31"</f>
        <v>R01.07.31</v>
      </c>
    </row>
    <row r="3406" spans="1:5" x14ac:dyDescent="0.45">
      <c r="A3406" s="2" t="s">
        <v>7410</v>
      </c>
      <c r="B3406" s="2" t="s">
        <v>18894</v>
      </c>
      <c r="C3406" s="2" t="s">
        <v>30482</v>
      </c>
      <c r="D3406" s="2" t="str">
        <f>"菓子製造業"</f>
        <v>菓子製造業</v>
      </c>
      <c r="E3406" s="2" t="str">
        <f>"R01.08.05"</f>
        <v>R01.08.05</v>
      </c>
    </row>
    <row r="3407" spans="1:5" x14ac:dyDescent="0.45">
      <c r="A3407" s="2" t="s">
        <v>7412</v>
      </c>
      <c r="B3407" s="2" t="s">
        <v>18896</v>
      </c>
      <c r="C3407" s="2" t="s">
        <v>30483</v>
      </c>
      <c r="D3407" s="2" t="str">
        <f t="shared" ref="D3407:D3417" si="167">"飲食店営業"</f>
        <v>飲食店営業</v>
      </c>
      <c r="E3407" s="2" t="str">
        <f t="shared" ref="E3407:E3423" si="168">"R01.08.20"</f>
        <v>R01.08.20</v>
      </c>
    </row>
    <row r="3408" spans="1:5" x14ac:dyDescent="0.45">
      <c r="A3408" s="2" t="s">
        <v>7413</v>
      </c>
      <c r="B3408" s="2" t="s">
        <v>18897</v>
      </c>
      <c r="C3408" s="2" t="s">
        <v>30484</v>
      </c>
      <c r="D3408" s="2" t="str">
        <f t="shared" si="167"/>
        <v>飲食店営業</v>
      </c>
      <c r="E3408" s="2" t="str">
        <f t="shared" si="168"/>
        <v>R01.08.20</v>
      </c>
    </row>
    <row r="3409" spans="1:5" x14ac:dyDescent="0.45">
      <c r="A3409" s="2" t="s">
        <v>7416</v>
      </c>
      <c r="B3409" s="2" t="s">
        <v>18900</v>
      </c>
      <c r="C3409" s="2" t="s">
        <v>30487</v>
      </c>
      <c r="D3409" s="2" t="str">
        <f t="shared" si="167"/>
        <v>飲食店営業</v>
      </c>
      <c r="E3409" s="2" t="str">
        <f t="shared" si="168"/>
        <v>R01.08.20</v>
      </c>
    </row>
    <row r="3410" spans="1:5" x14ac:dyDescent="0.45">
      <c r="A3410" s="2" t="s">
        <v>7417</v>
      </c>
      <c r="B3410" s="2" t="s">
        <v>18901</v>
      </c>
      <c r="C3410" s="2" t="s">
        <v>30488</v>
      </c>
      <c r="D3410" s="2" t="str">
        <f t="shared" si="167"/>
        <v>飲食店営業</v>
      </c>
      <c r="E3410" s="2" t="str">
        <f t="shared" si="168"/>
        <v>R01.08.20</v>
      </c>
    </row>
    <row r="3411" spans="1:5" x14ac:dyDescent="0.45">
      <c r="A3411" s="2" t="s">
        <v>7418</v>
      </c>
      <c r="B3411" s="2" t="s">
        <v>18902</v>
      </c>
      <c r="C3411" s="2" t="s">
        <v>30489</v>
      </c>
      <c r="D3411" s="2" t="str">
        <f t="shared" si="167"/>
        <v>飲食店営業</v>
      </c>
      <c r="E3411" s="2" t="str">
        <f t="shared" si="168"/>
        <v>R01.08.20</v>
      </c>
    </row>
    <row r="3412" spans="1:5" x14ac:dyDescent="0.45">
      <c r="A3412" s="2" t="s">
        <v>7419</v>
      </c>
      <c r="B3412" s="2" t="s">
        <v>18903</v>
      </c>
      <c r="C3412" s="2" t="s">
        <v>30490</v>
      </c>
      <c r="D3412" s="2" t="str">
        <f t="shared" si="167"/>
        <v>飲食店営業</v>
      </c>
      <c r="E3412" s="2" t="str">
        <f t="shared" si="168"/>
        <v>R01.08.20</v>
      </c>
    </row>
    <row r="3413" spans="1:5" x14ac:dyDescent="0.45">
      <c r="A3413" s="2" t="s">
        <v>7420</v>
      </c>
      <c r="B3413" s="2" t="s">
        <v>18904</v>
      </c>
      <c r="C3413" s="2" t="s">
        <v>30491</v>
      </c>
      <c r="D3413" s="2" t="str">
        <f t="shared" si="167"/>
        <v>飲食店営業</v>
      </c>
      <c r="E3413" s="2" t="str">
        <f t="shared" si="168"/>
        <v>R01.08.20</v>
      </c>
    </row>
    <row r="3414" spans="1:5" x14ac:dyDescent="0.45">
      <c r="A3414" s="2" t="s">
        <v>7421</v>
      </c>
      <c r="B3414" s="2" t="s">
        <v>18905</v>
      </c>
      <c r="C3414" s="2" t="s">
        <v>30492</v>
      </c>
      <c r="D3414" s="2" t="str">
        <f t="shared" si="167"/>
        <v>飲食店営業</v>
      </c>
      <c r="E3414" s="2" t="str">
        <f t="shared" si="168"/>
        <v>R01.08.20</v>
      </c>
    </row>
    <row r="3415" spans="1:5" x14ac:dyDescent="0.45">
      <c r="A3415" s="2" t="s">
        <v>7424</v>
      </c>
      <c r="B3415" s="2" t="s">
        <v>18908</v>
      </c>
      <c r="C3415" s="2" t="s">
        <v>30495</v>
      </c>
      <c r="D3415" s="2" t="str">
        <f t="shared" si="167"/>
        <v>飲食店営業</v>
      </c>
      <c r="E3415" s="2" t="str">
        <f t="shared" si="168"/>
        <v>R01.08.20</v>
      </c>
    </row>
    <row r="3416" spans="1:5" x14ac:dyDescent="0.45">
      <c r="A3416" s="2" t="s">
        <v>7425</v>
      </c>
      <c r="B3416" s="2" t="s">
        <v>18909</v>
      </c>
      <c r="C3416" s="2" t="s">
        <v>30496</v>
      </c>
      <c r="D3416" s="2" t="str">
        <f t="shared" si="167"/>
        <v>飲食店営業</v>
      </c>
      <c r="E3416" s="2" t="str">
        <f t="shared" si="168"/>
        <v>R01.08.20</v>
      </c>
    </row>
    <row r="3417" spans="1:5" x14ac:dyDescent="0.45">
      <c r="A3417" s="2" t="s">
        <v>7426</v>
      </c>
      <c r="B3417" s="2" t="s">
        <v>18910</v>
      </c>
      <c r="C3417" s="2" t="s">
        <v>30497</v>
      </c>
      <c r="D3417" s="2" t="str">
        <f t="shared" si="167"/>
        <v>飲食店営業</v>
      </c>
      <c r="E3417" s="2" t="str">
        <f t="shared" si="168"/>
        <v>R01.08.20</v>
      </c>
    </row>
    <row r="3418" spans="1:5" x14ac:dyDescent="0.45">
      <c r="A3418" s="2" t="s">
        <v>7243</v>
      </c>
      <c r="B3418" s="2" t="s">
        <v>18912</v>
      </c>
      <c r="C3418" s="2" t="s">
        <v>30294</v>
      </c>
      <c r="D3418" s="2" t="str">
        <f>"食肉販売業"</f>
        <v>食肉販売業</v>
      </c>
      <c r="E3418" s="2" t="str">
        <f t="shared" si="168"/>
        <v>R01.08.20</v>
      </c>
    </row>
    <row r="3419" spans="1:5" x14ac:dyDescent="0.45">
      <c r="A3419" s="2" t="s">
        <v>7398</v>
      </c>
      <c r="B3419" s="2" t="s">
        <v>18913</v>
      </c>
      <c r="C3419" s="2" t="s">
        <v>30499</v>
      </c>
      <c r="D3419" s="2" t="str">
        <f>"喫茶店営業"</f>
        <v>喫茶店営業</v>
      </c>
      <c r="E3419" s="2" t="str">
        <f t="shared" si="168"/>
        <v>R01.08.20</v>
      </c>
    </row>
    <row r="3420" spans="1:5" x14ac:dyDescent="0.45">
      <c r="A3420" s="2" t="s">
        <v>7429</v>
      </c>
      <c r="B3420" s="2" t="s">
        <v>18915</v>
      </c>
      <c r="C3420" s="2" t="s">
        <v>30501</v>
      </c>
      <c r="D3420" s="2" t="str">
        <f>"菓子製造業"</f>
        <v>菓子製造業</v>
      </c>
      <c r="E3420" s="2" t="str">
        <f t="shared" si="168"/>
        <v>R01.08.20</v>
      </c>
    </row>
    <row r="3421" spans="1:5" x14ac:dyDescent="0.45">
      <c r="A3421" s="2" t="s">
        <v>7413</v>
      </c>
      <c r="B3421" s="2" t="s">
        <v>18897</v>
      </c>
      <c r="C3421" s="2" t="s">
        <v>30484</v>
      </c>
      <c r="D3421" s="2" t="str">
        <f>"菓子製造業"</f>
        <v>菓子製造業</v>
      </c>
      <c r="E3421" s="2" t="str">
        <f t="shared" si="168"/>
        <v>R01.08.20</v>
      </c>
    </row>
    <row r="3422" spans="1:5" x14ac:dyDescent="0.45">
      <c r="A3422" s="2" t="s">
        <v>7431</v>
      </c>
      <c r="B3422" s="2" t="s">
        <v>18917</v>
      </c>
      <c r="C3422" s="2" t="s">
        <v>30503</v>
      </c>
      <c r="D3422" s="2" t="str">
        <f>"そうざい製造業"</f>
        <v>そうざい製造業</v>
      </c>
      <c r="E3422" s="2" t="str">
        <f t="shared" si="168"/>
        <v>R01.08.20</v>
      </c>
    </row>
    <row r="3423" spans="1:5" x14ac:dyDescent="0.45">
      <c r="A3423" s="2" t="s">
        <v>7433</v>
      </c>
      <c r="B3423" s="2" t="s">
        <v>18919</v>
      </c>
      <c r="C3423" s="2" t="s">
        <v>30505</v>
      </c>
      <c r="D3423" s="2" t="str">
        <f>"飲食店営業"</f>
        <v>飲食店営業</v>
      </c>
      <c r="E3423" s="2" t="str">
        <f t="shared" si="168"/>
        <v>R01.08.20</v>
      </c>
    </row>
    <row r="3424" spans="1:5" x14ac:dyDescent="0.45">
      <c r="A3424" s="2" t="s">
        <v>7102</v>
      </c>
      <c r="B3424" s="2" t="s">
        <v>18920</v>
      </c>
      <c r="C3424" s="2" t="s">
        <v>30507</v>
      </c>
      <c r="D3424" s="2" t="str">
        <f>"飲食店営業"</f>
        <v>飲食店営業</v>
      </c>
      <c r="E3424" s="2" t="str">
        <f>"R01.08.22"</f>
        <v>R01.08.22</v>
      </c>
    </row>
    <row r="3425" spans="1:5" x14ac:dyDescent="0.45">
      <c r="A3425" s="2" t="s">
        <v>7438</v>
      </c>
      <c r="B3425" s="2" t="s">
        <v>18925</v>
      </c>
      <c r="C3425" s="2" t="s">
        <v>30168</v>
      </c>
      <c r="D3425" s="2" t="str">
        <f>"飲食店営業"</f>
        <v>飲食店営業</v>
      </c>
      <c r="E3425" s="2" t="str">
        <f>"R01.08.26"</f>
        <v>R01.08.26</v>
      </c>
    </row>
    <row r="3426" spans="1:5" x14ac:dyDescent="0.45">
      <c r="A3426" s="2" t="s">
        <v>7439</v>
      </c>
      <c r="B3426" s="2" t="s">
        <v>18926</v>
      </c>
      <c r="C3426" s="2" t="s">
        <v>30512</v>
      </c>
      <c r="D3426" s="2" t="str">
        <f>"飲食店営業"</f>
        <v>飲食店営業</v>
      </c>
      <c r="E3426" s="2" t="str">
        <f>"R01.08.26"</f>
        <v>R01.08.26</v>
      </c>
    </row>
    <row r="3427" spans="1:5" x14ac:dyDescent="0.45">
      <c r="A3427" s="2" t="s">
        <v>7440</v>
      </c>
      <c r="B3427" s="2" t="s">
        <v>18927</v>
      </c>
      <c r="C3427" s="2" t="s">
        <v>30513</v>
      </c>
      <c r="D3427" s="2" t="str">
        <f>"食品製造業"</f>
        <v>食品製造業</v>
      </c>
      <c r="E3427" s="2" t="str">
        <f>"R01.08.28"</f>
        <v>R01.08.28</v>
      </c>
    </row>
    <row r="3428" spans="1:5" x14ac:dyDescent="0.45">
      <c r="A3428" s="2" t="s">
        <v>7441</v>
      </c>
      <c r="B3428" s="2" t="s">
        <v>18928</v>
      </c>
      <c r="C3428" s="2" t="s">
        <v>30514</v>
      </c>
      <c r="D3428" s="2" t="str">
        <f>"菓子製造業"</f>
        <v>菓子製造業</v>
      </c>
      <c r="E3428" s="2" t="str">
        <f>"R01.08.28"</f>
        <v>R01.08.28</v>
      </c>
    </row>
    <row r="3429" spans="1:5" x14ac:dyDescent="0.45">
      <c r="A3429" s="2" t="s">
        <v>7441</v>
      </c>
      <c r="B3429" s="2" t="s">
        <v>18928</v>
      </c>
      <c r="C3429" s="2" t="s">
        <v>30514</v>
      </c>
      <c r="D3429" s="2" t="str">
        <f>"そうざい製造業"</f>
        <v>そうざい製造業</v>
      </c>
      <c r="E3429" s="2" t="str">
        <f>"R01.08.28"</f>
        <v>R01.08.28</v>
      </c>
    </row>
    <row r="3430" spans="1:5" x14ac:dyDescent="0.45">
      <c r="A3430" s="2" t="s">
        <v>7443</v>
      </c>
      <c r="B3430" s="2" t="s">
        <v>18929</v>
      </c>
      <c r="C3430" s="2" t="s">
        <v>30516</v>
      </c>
      <c r="D3430" s="2" t="str">
        <f>"飲食店営業"</f>
        <v>飲食店営業</v>
      </c>
      <c r="E3430" s="2" t="str">
        <f>"R01.09.10"</f>
        <v>R01.09.10</v>
      </c>
    </row>
    <row r="3431" spans="1:5" x14ac:dyDescent="0.45">
      <c r="A3431" s="2" t="s">
        <v>7444</v>
      </c>
      <c r="B3431" s="2" t="s">
        <v>18930</v>
      </c>
      <c r="C3431" s="2" t="s">
        <v>30517</v>
      </c>
      <c r="D3431" s="2" t="str">
        <f>"飲食店営業"</f>
        <v>飲食店営業</v>
      </c>
      <c r="E3431" s="2" t="str">
        <f>"H30.10.18"</f>
        <v>H30.10.18</v>
      </c>
    </row>
    <row r="3432" spans="1:5" x14ac:dyDescent="0.45">
      <c r="A3432" s="2" t="s">
        <v>7445</v>
      </c>
      <c r="B3432" s="2" t="s">
        <v>7445</v>
      </c>
      <c r="C3432" s="2" t="s">
        <v>30518</v>
      </c>
      <c r="D3432" s="2" t="str">
        <f>"清涼飲料水製造業"</f>
        <v>清涼飲料水製造業</v>
      </c>
      <c r="E3432" s="2" t="str">
        <f>"R01.09.19"</f>
        <v>R01.09.19</v>
      </c>
    </row>
    <row r="3433" spans="1:5" x14ac:dyDescent="0.45">
      <c r="A3433" s="2" t="s">
        <v>7445</v>
      </c>
      <c r="B3433" s="2" t="s">
        <v>7445</v>
      </c>
      <c r="C3433" s="2" t="s">
        <v>30518</v>
      </c>
      <c r="D3433" s="2" t="str">
        <f>"ソース類製造業"</f>
        <v>ソース類製造業</v>
      </c>
      <c r="E3433" s="2" t="str">
        <f>"R01.09.19"</f>
        <v>R01.09.19</v>
      </c>
    </row>
    <row r="3434" spans="1:5" x14ac:dyDescent="0.45">
      <c r="A3434" s="2" t="s">
        <v>7445</v>
      </c>
      <c r="B3434" s="2" t="s">
        <v>7445</v>
      </c>
      <c r="C3434" s="2" t="s">
        <v>30518</v>
      </c>
      <c r="D3434" s="2" t="str">
        <f>"そうざい製造業"</f>
        <v>そうざい製造業</v>
      </c>
      <c r="E3434" s="2" t="str">
        <f>"R01.09.19"</f>
        <v>R01.09.19</v>
      </c>
    </row>
    <row r="3435" spans="1:5" x14ac:dyDescent="0.45">
      <c r="A3435" s="2" t="s">
        <v>7446</v>
      </c>
      <c r="B3435" s="2" t="s">
        <v>18931</v>
      </c>
      <c r="C3435" s="2" t="s">
        <v>30519</v>
      </c>
      <c r="D3435" s="2" t="str">
        <f>"飲食店営業"</f>
        <v>飲食店営業</v>
      </c>
      <c r="E3435" s="2" t="str">
        <f>"R01.09.20"</f>
        <v>R01.09.20</v>
      </c>
    </row>
    <row r="3436" spans="1:5" x14ac:dyDescent="0.45">
      <c r="A3436" s="2" t="s">
        <v>7449</v>
      </c>
      <c r="B3436" s="2" t="s">
        <v>18933</v>
      </c>
      <c r="C3436" s="2" t="s">
        <v>21007</v>
      </c>
      <c r="D3436" s="2" t="str">
        <f>"菓子製造業"</f>
        <v>菓子製造業</v>
      </c>
      <c r="E3436" s="2" t="str">
        <f>"R01.10.04"</f>
        <v>R01.10.04</v>
      </c>
    </row>
    <row r="3437" spans="1:5" x14ac:dyDescent="0.45">
      <c r="A3437" s="2" t="s">
        <v>7452</v>
      </c>
      <c r="B3437" s="2" t="s">
        <v>18936</v>
      </c>
      <c r="C3437" s="2" t="s">
        <v>30523</v>
      </c>
      <c r="D3437" s="2" t="str">
        <f>"菓子製造業"</f>
        <v>菓子製造業</v>
      </c>
      <c r="E3437" s="2" t="str">
        <f>"R01.11.08"</f>
        <v>R01.11.08</v>
      </c>
    </row>
    <row r="3438" spans="1:5" x14ac:dyDescent="0.45">
      <c r="A3438" s="2" t="s">
        <v>7452</v>
      </c>
      <c r="B3438" s="2" t="s">
        <v>18936</v>
      </c>
      <c r="C3438" s="2" t="s">
        <v>30523</v>
      </c>
      <c r="D3438" s="2" t="str">
        <f>"飲食店営業"</f>
        <v>飲食店営業</v>
      </c>
      <c r="E3438" s="2" t="str">
        <f>"R01.11.08"</f>
        <v>R01.11.08</v>
      </c>
    </row>
    <row r="3439" spans="1:5" x14ac:dyDescent="0.45">
      <c r="A3439" s="2" t="s">
        <v>7453</v>
      </c>
      <c r="B3439" s="2" t="s">
        <v>18937</v>
      </c>
      <c r="C3439" s="2" t="s">
        <v>30524</v>
      </c>
      <c r="D3439" s="2" t="str">
        <f>"菓子製造業"</f>
        <v>菓子製造業</v>
      </c>
      <c r="E3439" s="2" t="str">
        <f>"R01.11.11"</f>
        <v>R01.11.11</v>
      </c>
    </row>
    <row r="3440" spans="1:5" x14ac:dyDescent="0.45">
      <c r="A3440" s="2" t="s">
        <v>7455</v>
      </c>
      <c r="B3440" s="2" t="s">
        <v>18939</v>
      </c>
      <c r="C3440" s="2" t="s">
        <v>30526</v>
      </c>
      <c r="D3440" s="2" t="str">
        <f>"菓子製造業"</f>
        <v>菓子製造業</v>
      </c>
      <c r="E3440" s="2" t="str">
        <f>"R01.11.11"</f>
        <v>R01.11.11</v>
      </c>
    </row>
    <row r="3441" spans="1:5" x14ac:dyDescent="0.45">
      <c r="A3441" s="2" t="s">
        <v>7458</v>
      </c>
      <c r="B3441" s="2" t="s">
        <v>18942</v>
      </c>
      <c r="C3441" s="2" t="s">
        <v>30529</v>
      </c>
      <c r="D3441" s="2" t="str">
        <f>"菓子製造業"</f>
        <v>菓子製造業</v>
      </c>
      <c r="E3441" s="2" t="str">
        <f>"R01.11.11"</f>
        <v>R01.11.11</v>
      </c>
    </row>
    <row r="3442" spans="1:5" x14ac:dyDescent="0.45">
      <c r="A3442" s="2" t="s">
        <v>7459</v>
      </c>
      <c r="B3442" s="2" t="s">
        <v>18943</v>
      </c>
      <c r="C3442" s="2" t="s">
        <v>30530</v>
      </c>
      <c r="D3442" s="2" t="str">
        <f>"豆腐製造業"</f>
        <v>豆腐製造業</v>
      </c>
      <c r="E3442" s="2" t="str">
        <f>"R01.11.08"</f>
        <v>R01.11.08</v>
      </c>
    </row>
    <row r="3443" spans="1:5" x14ac:dyDescent="0.45">
      <c r="A3443" s="2" t="s">
        <v>7460</v>
      </c>
      <c r="B3443" s="2" t="s">
        <v>7460</v>
      </c>
      <c r="C3443" s="2" t="s">
        <v>30531</v>
      </c>
      <c r="D3443" s="2" t="str">
        <f>"食肉処理業"</f>
        <v>食肉処理業</v>
      </c>
      <c r="E3443" s="2" t="str">
        <f>"R01.11.11"</f>
        <v>R01.11.11</v>
      </c>
    </row>
    <row r="3444" spans="1:5" x14ac:dyDescent="0.45">
      <c r="A3444" s="2" t="s">
        <v>7461</v>
      </c>
      <c r="B3444" s="2" t="s">
        <v>18944</v>
      </c>
      <c r="C3444" s="2" t="s">
        <v>30532</v>
      </c>
      <c r="D3444" s="2" t="str">
        <f>"そうざい製造業"</f>
        <v>そうざい製造業</v>
      </c>
      <c r="E3444" s="2" t="str">
        <f>"R01.11.11"</f>
        <v>R01.11.11</v>
      </c>
    </row>
    <row r="3445" spans="1:5" x14ac:dyDescent="0.45">
      <c r="A3445" s="2" t="s">
        <v>7463</v>
      </c>
      <c r="B3445" s="2" t="s">
        <v>18945</v>
      </c>
      <c r="C3445" s="2" t="s">
        <v>30534</v>
      </c>
      <c r="D3445" s="2" t="str">
        <f>"そうざい製造業"</f>
        <v>そうざい製造業</v>
      </c>
      <c r="E3445" s="2" t="str">
        <f>"R01.11.11"</f>
        <v>R01.11.11</v>
      </c>
    </row>
    <row r="3446" spans="1:5" x14ac:dyDescent="0.45">
      <c r="A3446" s="2" t="s">
        <v>7453</v>
      </c>
      <c r="B3446" s="2" t="s">
        <v>18937</v>
      </c>
      <c r="C3446" s="2" t="s">
        <v>30524</v>
      </c>
      <c r="D3446" s="2" t="str">
        <f t="shared" ref="D3446:D3456" si="169">"飲食店営業"</f>
        <v>飲食店営業</v>
      </c>
      <c r="E3446" s="2" t="str">
        <f t="shared" ref="E3446:E3458" si="170">"R01.11.18"</f>
        <v>R01.11.18</v>
      </c>
    </row>
    <row r="3447" spans="1:5" x14ac:dyDescent="0.45">
      <c r="A3447" s="2" t="s">
        <v>7470</v>
      </c>
      <c r="B3447" s="2" t="s">
        <v>18953</v>
      </c>
      <c r="C3447" s="2" t="s">
        <v>30406</v>
      </c>
      <c r="D3447" s="2" t="str">
        <f t="shared" si="169"/>
        <v>飲食店営業</v>
      </c>
      <c r="E3447" s="2" t="str">
        <f t="shared" si="170"/>
        <v>R01.11.18</v>
      </c>
    </row>
    <row r="3448" spans="1:5" x14ac:dyDescent="0.45">
      <c r="A3448" s="2" t="s">
        <v>7472</v>
      </c>
      <c r="B3448" s="2" t="s">
        <v>18954</v>
      </c>
      <c r="C3448" s="2" t="s">
        <v>30542</v>
      </c>
      <c r="D3448" s="2" t="str">
        <f t="shared" si="169"/>
        <v>飲食店営業</v>
      </c>
      <c r="E3448" s="2" t="str">
        <f t="shared" si="170"/>
        <v>R01.11.18</v>
      </c>
    </row>
    <row r="3449" spans="1:5" x14ac:dyDescent="0.45">
      <c r="A3449" s="2" t="s">
        <v>7473</v>
      </c>
      <c r="B3449" s="2" t="s">
        <v>18955</v>
      </c>
      <c r="C3449" s="2" t="s">
        <v>30543</v>
      </c>
      <c r="D3449" s="2" t="str">
        <f t="shared" si="169"/>
        <v>飲食店営業</v>
      </c>
      <c r="E3449" s="2" t="str">
        <f t="shared" si="170"/>
        <v>R01.11.18</v>
      </c>
    </row>
    <row r="3450" spans="1:5" x14ac:dyDescent="0.45">
      <c r="A3450" s="2" t="s">
        <v>7474</v>
      </c>
      <c r="B3450" s="2" t="s">
        <v>9556</v>
      </c>
      <c r="C3450" s="2" t="s">
        <v>30544</v>
      </c>
      <c r="D3450" s="2" t="str">
        <f t="shared" si="169"/>
        <v>飲食店営業</v>
      </c>
      <c r="E3450" s="2" t="str">
        <f t="shared" si="170"/>
        <v>R01.11.18</v>
      </c>
    </row>
    <row r="3451" spans="1:5" x14ac:dyDescent="0.45">
      <c r="A3451" s="2" t="s">
        <v>7475</v>
      </c>
      <c r="B3451" s="2" t="s">
        <v>7475</v>
      </c>
      <c r="C3451" s="2" t="s">
        <v>30545</v>
      </c>
      <c r="D3451" s="2" t="str">
        <f t="shared" si="169"/>
        <v>飲食店営業</v>
      </c>
      <c r="E3451" s="2" t="str">
        <f t="shared" si="170"/>
        <v>R01.11.18</v>
      </c>
    </row>
    <row r="3452" spans="1:5" x14ac:dyDescent="0.45">
      <c r="A3452" s="2" t="s">
        <v>7476</v>
      </c>
      <c r="B3452" s="2" t="s">
        <v>18956</v>
      </c>
      <c r="C3452" s="2" t="s">
        <v>30546</v>
      </c>
      <c r="D3452" s="2" t="str">
        <f t="shared" si="169"/>
        <v>飲食店営業</v>
      </c>
      <c r="E3452" s="2" t="str">
        <f t="shared" si="170"/>
        <v>R01.11.18</v>
      </c>
    </row>
    <row r="3453" spans="1:5" x14ac:dyDescent="0.45">
      <c r="A3453" s="2" t="s">
        <v>7476</v>
      </c>
      <c r="B3453" s="2" t="s">
        <v>18957</v>
      </c>
      <c r="C3453" s="2" t="s">
        <v>30547</v>
      </c>
      <c r="D3453" s="2" t="str">
        <f t="shared" si="169"/>
        <v>飲食店営業</v>
      </c>
      <c r="E3453" s="2" t="str">
        <f t="shared" si="170"/>
        <v>R01.11.18</v>
      </c>
    </row>
    <row r="3454" spans="1:5" x14ac:dyDescent="0.45">
      <c r="A3454" s="2" t="s">
        <v>7455</v>
      </c>
      <c r="B3454" s="2" t="s">
        <v>18939</v>
      </c>
      <c r="C3454" s="2" t="s">
        <v>30526</v>
      </c>
      <c r="D3454" s="2" t="str">
        <f t="shared" si="169"/>
        <v>飲食店営業</v>
      </c>
      <c r="E3454" s="2" t="str">
        <f t="shared" si="170"/>
        <v>R01.11.18</v>
      </c>
    </row>
    <row r="3455" spans="1:5" x14ac:dyDescent="0.45">
      <c r="A3455" s="2" t="s">
        <v>7478</v>
      </c>
      <c r="B3455" s="2" t="s">
        <v>18959</v>
      </c>
      <c r="C3455" s="2" t="s">
        <v>30549</v>
      </c>
      <c r="D3455" s="2" t="str">
        <f t="shared" si="169"/>
        <v>飲食店営業</v>
      </c>
      <c r="E3455" s="2" t="str">
        <f t="shared" si="170"/>
        <v>R01.11.18</v>
      </c>
    </row>
    <row r="3456" spans="1:5" x14ac:dyDescent="0.45">
      <c r="A3456" s="2" t="s">
        <v>3959</v>
      </c>
      <c r="B3456" s="2" t="s">
        <v>13569</v>
      </c>
      <c r="C3456" s="2" t="s">
        <v>30551</v>
      </c>
      <c r="D3456" s="2" t="str">
        <f t="shared" si="169"/>
        <v>飲食店営業</v>
      </c>
      <c r="E3456" s="2" t="str">
        <f t="shared" si="170"/>
        <v>R01.11.18</v>
      </c>
    </row>
    <row r="3457" spans="1:5" x14ac:dyDescent="0.45">
      <c r="A3457" s="2" t="s">
        <v>7458</v>
      </c>
      <c r="B3457" s="2" t="s">
        <v>18942</v>
      </c>
      <c r="C3457" s="2" t="s">
        <v>30529</v>
      </c>
      <c r="D3457" s="2" t="str">
        <f>"喫茶店営業"</f>
        <v>喫茶店営業</v>
      </c>
      <c r="E3457" s="2" t="str">
        <f t="shared" si="170"/>
        <v>R01.11.18</v>
      </c>
    </row>
    <row r="3458" spans="1:5" x14ac:dyDescent="0.45">
      <c r="A3458" s="2" t="s">
        <v>7460</v>
      </c>
      <c r="B3458" s="2" t="s">
        <v>7460</v>
      </c>
      <c r="C3458" s="2" t="s">
        <v>30531</v>
      </c>
      <c r="D3458" s="2" t="str">
        <f>"食肉販売業"</f>
        <v>食肉販売業</v>
      </c>
      <c r="E3458" s="2" t="str">
        <f t="shared" si="170"/>
        <v>R01.11.18</v>
      </c>
    </row>
    <row r="3459" spans="1:5" x14ac:dyDescent="0.45">
      <c r="A3459" s="2" t="s">
        <v>7482</v>
      </c>
      <c r="B3459" s="2" t="s">
        <v>18965</v>
      </c>
      <c r="C3459" s="2" t="s">
        <v>30556</v>
      </c>
      <c r="D3459" s="2" t="str">
        <f>"飲食店営業"</f>
        <v>飲食店営業</v>
      </c>
      <c r="E3459" s="2" t="str">
        <f t="shared" ref="E3459:E3465" si="171">"R01.11.28"</f>
        <v>R01.11.28</v>
      </c>
    </row>
    <row r="3460" spans="1:5" x14ac:dyDescent="0.45">
      <c r="A3460" s="2" t="s">
        <v>7482</v>
      </c>
      <c r="B3460" s="2" t="s">
        <v>18966</v>
      </c>
      <c r="C3460" s="2" t="s">
        <v>30556</v>
      </c>
      <c r="D3460" s="2" t="str">
        <f>"魚介類販売業"</f>
        <v>魚介類販売業</v>
      </c>
      <c r="E3460" s="2" t="str">
        <f t="shared" si="171"/>
        <v>R01.11.28</v>
      </c>
    </row>
    <row r="3461" spans="1:5" x14ac:dyDescent="0.45">
      <c r="A3461" s="2" t="s">
        <v>7197</v>
      </c>
      <c r="B3461" s="2" t="s">
        <v>18967</v>
      </c>
      <c r="C3461" s="2" t="s">
        <v>30235</v>
      </c>
      <c r="D3461" s="2" t="str">
        <f>"菓子製造業"</f>
        <v>菓子製造業</v>
      </c>
      <c r="E3461" s="2" t="str">
        <f t="shared" si="171"/>
        <v>R01.11.28</v>
      </c>
    </row>
    <row r="3462" spans="1:5" x14ac:dyDescent="0.45">
      <c r="A3462" s="2" t="s">
        <v>7197</v>
      </c>
      <c r="B3462" s="2" t="s">
        <v>18967</v>
      </c>
      <c r="C3462" s="2" t="s">
        <v>30235</v>
      </c>
      <c r="D3462" s="2" t="str">
        <f>"飲食店営業"</f>
        <v>飲食店営業</v>
      </c>
      <c r="E3462" s="2" t="str">
        <f t="shared" si="171"/>
        <v>R01.11.28</v>
      </c>
    </row>
    <row r="3463" spans="1:5" x14ac:dyDescent="0.45">
      <c r="A3463" s="2" t="s">
        <v>7483</v>
      </c>
      <c r="B3463" s="2" t="s">
        <v>18968</v>
      </c>
      <c r="C3463" s="2" t="s">
        <v>30557</v>
      </c>
      <c r="D3463" s="2" t="str">
        <f>"飲食店営業"</f>
        <v>飲食店営業</v>
      </c>
      <c r="E3463" s="2" t="str">
        <f t="shared" si="171"/>
        <v>R01.11.28</v>
      </c>
    </row>
    <row r="3464" spans="1:5" x14ac:dyDescent="0.45">
      <c r="A3464" s="2" t="s">
        <v>7484</v>
      </c>
      <c r="B3464" s="2" t="s">
        <v>18969</v>
      </c>
      <c r="C3464" s="2" t="s">
        <v>30558</v>
      </c>
      <c r="D3464" s="2" t="str">
        <f>"飲食店営業"</f>
        <v>飲食店営業</v>
      </c>
      <c r="E3464" s="2" t="str">
        <f t="shared" si="171"/>
        <v>R01.11.28</v>
      </c>
    </row>
    <row r="3465" spans="1:5" x14ac:dyDescent="0.45">
      <c r="A3465" s="2" t="s">
        <v>7486</v>
      </c>
      <c r="B3465" s="2" t="s">
        <v>18970</v>
      </c>
      <c r="C3465" s="2" t="s">
        <v>30560</v>
      </c>
      <c r="D3465" s="2" t="str">
        <f>"食品製造業"</f>
        <v>食品製造業</v>
      </c>
      <c r="E3465" s="2" t="str">
        <f t="shared" si="171"/>
        <v>R01.11.28</v>
      </c>
    </row>
    <row r="3466" spans="1:5" x14ac:dyDescent="0.45">
      <c r="A3466" s="2" t="s">
        <v>7490</v>
      </c>
      <c r="B3466" s="2" t="s">
        <v>18972</v>
      </c>
      <c r="C3466" s="2" t="s">
        <v>30564</v>
      </c>
      <c r="D3466" s="2" t="str">
        <f>"飲食店営業"</f>
        <v>飲食店営業</v>
      </c>
      <c r="E3466" s="2" t="str">
        <f>"R01.11.29"</f>
        <v>R01.11.29</v>
      </c>
    </row>
    <row r="3467" spans="1:5" x14ac:dyDescent="0.45">
      <c r="A3467" s="2" t="s">
        <v>7493</v>
      </c>
      <c r="B3467" s="2" t="s">
        <v>18976</v>
      </c>
      <c r="C3467" s="2" t="s">
        <v>30568</v>
      </c>
      <c r="D3467" s="2" t="str">
        <f>"食肉販売業"</f>
        <v>食肉販売業</v>
      </c>
      <c r="E3467" s="2" t="str">
        <f>"R01.12.12"</f>
        <v>R01.12.12</v>
      </c>
    </row>
    <row r="3468" spans="1:5" x14ac:dyDescent="0.45">
      <c r="A3468" s="2" t="s">
        <v>7493</v>
      </c>
      <c r="B3468" s="2" t="s">
        <v>18976</v>
      </c>
      <c r="C3468" s="2" t="s">
        <v>30568</v>
      </c>
      <c r="D3468" s="2" t="str">
        <f>"飲食店営業"</f>
        <v>飲食店営業</v>
      </c>
      <c r="E3468" s="2" t="str">
        <f>"R01.12.12"</f>
        <v>R01.12.12</v>
      </c>
    </row>
    <row r="3469" spans="1:5" x14ac:dyDescent="0.45">
      <c r="A3469" s="2" t="s">
        <v>7494</v>
      </c>
      <c r="B3469" s="2" t="s">
        <v>18977</v>
      </c>
      <c r="C3469" s="2" t="s">
        <v>30569</v>
      </c>
      <c r="D3469" s="2" t="str">
        <f>"食肉販売業"</f>
        <v>食肉販売業</v>
      </c>
      <c r="E3469" s="2" t="str">
        <f>"R01.12.12"</f>
        <v>R01.12.12</v>
      </c>
    </row>
    <row r="3470" spans="1:5" x14ac:dyDescent="0.45">
      <c r="A3470" s="2" t="s">
        <v>7495</v>
      </c>
      <c r="B3470" s="2" t="s">
        <v>18978</v>
      </c>
      <c r="C3470" s="2" t="s">
        <v>30570</v>
      </c>
      <c r="D3470" s="2" t="str">
        <f>"喫茶店営業"</f>
        <v>喫茶店営業</v>
      </c>
      <c r="E3470" s="2" t="str">
        <f>"R01.12.16"</f>
        <v>R01.12.16</v>
      </c>
    </row>
    <row r="3471" spans="1:5" x14ac:dyDescent="0.45">
      <c r="A3471" s="2" t="s">
        <v>7496</v>
      </c>
      <c r="B3471" s="2" t="s">
        <v>18979</v>
      </c>
      <c r="C3471" s="2" t="s">
        <v>30571</v>
      </c>
      <c r="D3471" s="2" t="str">
        <f>"飲食店営業"</f>
        <v>飲食店営業</v>
      </c>
      <c r="E3471" s="2" t="str">
        <f>"R01.12.20"</f>
        <v>R01.12.20</v>
      </c>
    </row>
    <row r="3472" spans="1:5" x14ac:dyDescent="0.45">
      <c r="A3472" s="2" t="s">
        <v>7497</v>
      </c>
      <c r="B3472" s="2" t="s">
        <v>18980</v>
      </c>
      <c r="C3472" s="2" t="s">
        <v>30572</v>
      </c>
      <c r="D3472" s="2" t="str">
        <f>"飲食店営業"</f>
        <v>飲食店営業</v>
      </c>
      <c r="E3472" s="2" t="str">
        <f>"R01.11.29"</f>
        <v>R01.11.29</v>
      </c>
    </row>
    <row r="3473" spans="1:5" x14ac:dyDescent="0.45">
      <c r="A3473" s="2" t="s">
        <v>7449</v>
      </c>
      <c r="B3473" s="2" t="s">
        <v>18981</v>
      </c>
      <c r="C3473" s="2" t="s">
        <v>21058</v>
      </c>
      <c r="D3473" s="2" t="str">
        <f>"喫茶店営業"</f>
        <v>喫茶店営業</v>
      </c>
      <c r="E3473" s="2" t="str">
        <f>"R01.12.24"</f>
        <v>R01.12.24</v>
      </c>
    </row>
    <row r="3474" spans="1:5" x14ac:dyDescent="0.45">
      <c r="A3474" s="2" t="s">
        <v>7503</v>
      </c>
      <c r="B3474" s="2" t="s">
        <v>18986</v>
      </c>
      <c r="C3474" s="2" t="s">
        <v>30578</v>
      </c>
      <c r="D3474" s="2" t="str">
        <f>"飲食店営業"</f>
        <v>飲食店営業</v>
      </c>
      <c r="E3474" s="2" t="str">
        <f>"R02.02.04"</f>
        <v>R02.02.04</v>
      </c>
    </row>
    <row r="3475" spans="1:5" x14ac:dyDescent="0.45">
      <c r="A3475" s="2" t="s">
        <v>7121</v>
      </c>
      <c r="B3475" s="2" t="s">
        <v>18577</v>
      </c>
      <c r="C3475" s="2" t="s">
        <v>30155</v>
      </c>
      <c r="D3475" s="2" t="str">
        <f>"食品製造業"</f>
        <v>食品製造業</v>
      </c>
      <c r="E3475" s="2" t="str">
        <f>"R02.02.07"</f>
        <v>R02.02.07</v>
      </c>
    </row>
    <row r="3476" spans="1:5" x14ac:dyDescent="0.45">
      <c r="A3476" s="2" t="s">
        <v>7420</v>
      </c>
      <c r="B3476" s="2" t="s">
        <v>18904</v>
      </c>
      <c r="C3476" s="2" t="s">
        <v>30491</v>
      </c>
      <c r="D3476" s="2" t="str">
        <f>"魚介類販売業"</f>
        <v>魚介類販売業</v>
      </c>
      <c r="E3476" s="2" t="str">
        <f t="shared" ref="E3476:E3485" si="172">"R02.02.12"</f>
        <v>R02.02.12</v>
      </c>
    </row>
    <row r="3477" spans="1:5" x14ac:dyDescent="0.45">
      <c r="A3477" s="2" t="s">
        <v>7506</v>
      </c>
      <c r="B3477" s="2" t="s">
        <v>18989</v>
      </c>
      <c r="C3477" s="2" t="s">
        <v>30581</v>
      </c>
      <c r="D3477" s="2" t="str">
        <f t="shared" ref="D3477:D3485" si="173">"飲食店営業"</f>
        <v>飲食店営業</v>
      </c>
      <c r="E3477" s="2" t="str">
        <f t="shared" si="172"/>
        <v>R02.02.12</v>
      </c>
    </row>
    <row r="3478" spans="1:5" x14ac:dyDescent="0.45">
      <c r="A3478" s="2" t="s">
        <v>7507</v>
      </c>
      <c r="B3478" s="2" t="s">
        <v>18990</v>
      </c>
      <c r="C3478" s="2" t="s">
        <v>30582</v>
      </c>
      <c r="D3478" s="2" t="str">
        <f t="shared" si="173"/>
        <v>飲食店営業</v>
      </c>
      <c r="E3478" s="2" t="str">
        <f t="shared" si="172"/>
        <v>R02.02.12</v>
      </c>
    </row>
    <row r="3479" spans="1:5" x14ac:dyDescent="0.45">
      <c r="A3479" s="2" t="s">
        <v>7508</v>
      </c>
      <c r="B3479" s="2" t="s">
        <v>18991</v>
      </c>
      <c r="C3479" s="2" t="s">
        <v>30583</v>
      </c>
      <c r="D3479" s="2" t="str">
        <f t="shared" si="173"/>
        <v>飲食店営業</v>
      </c>
      <c r="E3479" s="2" t="str">
        <f t="shared" si="172"/>
        <v>R02.02.12</v>
      </c>
    </row>
    <row r="3480" spans="1:5" x14ac:dyDescent="0.45">
      <c r="A3480" s="2" t="s">
        <v>7509</v>
      </c>
      <c r="B3480" s="2" t="s">
        <v>18992</v>
      </c>
      <c r="C3480" s="2" t="s">
        <v>30584</v>
      </c>
      <c r="D3480" s="2" t="str">
        <f t="shared" si="173"/>
        <v>飲食店営業</v>
      </c>
      <c r="E3480" s="2" t="str">
        <f t="shared" si="172"/>
        <v>R02.02.12</v>
      </c>
    </row>
    <row r="3481" spans="1:5" x14ac:dyDescent="0.45">
      <c r="A3481" s="2" t="s">
        <v>7512</v>
      </c>
      <c r="B3481" s="2" t="s">
        <v>18995</v>
      </c>
      <c r="C3481" s="2" t="s">
        <v>30587</v>
      </c>
      <c r="D3481" s="2" t="str">
        <f t="shared" si="173"/>
        <v>飲食店営業</v>
      </c>
      <c r="E3481" s="2" t="str">
        <f t="shared" si="172"/>
        <v>R02.02.12</v>
      </c>
    </row>
    <row r="3482" spans="1:5" x14ac:dyDescent="0.45">
      <c r="A3482" s="2" t="s">
        <v>7513</v>
      </c>
      <c r="B3482" s="2" t="s">
        <v>18996</v>
      </c>
      <c r="C3482" s="2" t="s">
        <v>30588</v>
      </c>
      <c r="D3482" s="2" t="str">
        <f t="shared" si="173"/>
        <v>飲食店営業</v>
      </c>
      <c r="E3482" s="2" t="str">
        <f t="shared" si="172"/>
        <v>R02.02.12</v>
      </c>
    </row>
    <row r="3483" spans="1:5" x14ac:dyDescent="0.45">
      <c r="A3483" s="2" t="s">
        <v>7515</v>
      </c>
      <c r="B3483" s="2" t="s">
        <v>18998</v>
      </c>
      <c r="C3483" s="2" t="s">
        <v>30143</v>
      </c>
      <c r="D3483" s="2" t="str">
        <f t="shared" si="173"/>
        <v>飲食店営業</v>
      </c>
      <c r="E3483" s="2" t="str">
        <f t="shared" si="172"/>
        <v>R02.02.12</v>
      </c>
    </row>
    <row r="3484" spans="1:5" x14ac:dyDescent="0.45">
      <c r="A3484" s="2" t="s">
        <v>7516</v>
      </c>
      <c r="B3484" s="2" t="s">
        <v>18999</v>
      </c>
      <c r="C3484" s="2" t="s">
        <v>30590</v>
      </c>
      <c r="D3484" s="2" t="str">
        <f t="shared" si="173"/>
        <v>飲食店営業</v>
      </c>
      <c r="E3484" s="2" t="str">
        <f t="shared" si="172"/>
        <v>R02.02.12</v>
      </c>
    </row>
    <row r="3485" spans="1:5" x14ac:dyDescent="0.45">
      <c r="A3485" s="2" t="s">
        <v>7517</v>
      </c>
      <c r="B3485" s="2" t="s">
        <v>19000</v>
      </c>
      <c r="C3485" s="2" t="s">
        <v>30591</v>
      </c>
      <c r="D3485" s="2" t="str">
        <f t="shared" si="173"/>
        <v>飲食店営業</v>
      </c>
      <c r="E3485" s="2" t="str">
        <f t="shared" si="172"/>
        <v>R02.02.12</v>
      </c>
    </row>
    <row r="3486" spans="1:5" x14ac:dyDescent="0.45">
      <c r="A3486" s="2" t="s">
        <v>7521</v>
      </c>
      <c r="B3486" s="2" t="s">
        <v>19004</v>
      </c>
      <c r="C3486" s="2" t="s">
        <v>30595</v>
      </c>
      <c r="D3486" s="2" t="str">
        <f>"菓子製造業"</f>
        <v>菓子製造業</v>
      </c>
      <c r="E3486" s="2" t="str">
        <f>"R02.02.13"</f>
        <v>R02.02.13</v>
      </c>
    </row>
    <row r="3487" spans="1:5" x14ac:dyDescent="0.45">
      <c r="A3487" s="2" t="s">
        <v>7522</v>
      </c>
      <c r="B3487" s="2" t="s">
        <v>19005</v>
      </c>
      <c r="C3487" s="2" t="s">
        <v>30596</v>
      </c>
      <c r="D3487" s="2" t="str">
        <f>"そうざい製造業"</f>
        <v>そうざい製造業</v>
      </c>
      <c r="E3487" s="2" t="str">
        <f>"R02.02.13"</f>
        <v>R02.02.13</v>
      </c>
    </row>
    <row r="3488" spans="1:5" x14ac:dyDescent="0.45">
      <c r="A3488" s="2" t="s">
        <v>7184</v>
      </c>
      <c r="B3488" s="2" t="s">
        <v>19007</v>
      </c>
      <c r="C3488" s="2" t="s">
        <v>30223</v>
      </c>
      <c r="D3488" s="2" t="str">
        <f>"ソース類製造業"</f>
        <v>ソース類製造業</v>
      </c>
      <c r="E3488" s="2" t="str">
        <f>"R02.02.13"</f>
        <v>R02.02.13</v>
      </c>
    </row>
    <row r="3489" spans="1:5" x14ac:dyDescent="0.45">
      <c r="A3489" s="2" t="s">
        <v>7184</v>
      </c>
      <c r="B3489" s="2" t="s">
        <v>19007</v>
      </c>
      <c r="C3489" s="2" t="s">
        <v>30223</v>
      </c>
      <c r="D3489" s="2" t="str">
        <f>"清涼飲料水製造業"</f>
        <v>清涼飲料水製造業</v>
      </c>
      <c r="E3489" s="2" t="str">
        <f>"R02.02.13"</f>
        <v>R02.02.13</v>
      </c>
    </row>
    <row r="3490" spans="1:5" x14ac:dyDescent="0.45">
      <c r="A3490" s="2" t="s">
        <v>7524</v>
      </c>
      <c r="B3490" s="2" t="s">
        <v>19008</v>
      </c>
      <c r="C3490" s="2" t="s">
        <v>30598</v>
      </c>
      <c r="D3490" s="2" t="str">
        <f>"菓子製造業"</f>
        <v>菓子製造業</v>
      </c>
      <c r="E3490" s="2" t="str">
        <f>"R02.02.13"</f>
        <v>R02.02.13</v>
      </c>
    </row>
    <row r="3491" spans="1:5" x14ac:dyDescent="0.45">
      <c r="A3491" s="2" t="s">
        <v>7525</v>
      </c>
      <c r="B3491" s="2" t="s">
        <v>19009</v>
      </c>
      <c r="C3491" s="2" t="s">
        <v>30599</v>
      </c>
      <c r="D3491" s="2" t="str">
        <f>"飲食店営業"</f>
        <v>飲食店営業</v>
      </c>
      <c r="E3491" s="2" t="str">
        <f>"R01.12.19"</f>
        <v>R01.12.19</v>
      </c>
    </row>
    <row r="3492" spans="1:5" x14ac:dyDescent="0.45">
      <c r="A3492" s="2" t="s">
        <v>7526</v>
      </c>
      <c r="B3492" s="2" t="s">
        <v>19010</v>
      </c>
      <c r="C3492" s="2" t="s">
        <v>30600</v>
      </c>
      <c r="D3492" s="2" t="str">
        <f>"飲食店営業"</f>
        <v>飲食店営業</v>
      </c>
      <c r="E3492" s="2" t="str">
        <f>"R02.02.19"</f>
        <v>R02.02.19</v>
      </c>
    </row>
    <row r="3493" spans="1:5" x14ac:dyDescent="0.45">
      <c r="A3493" s="2" t="s">
        <v>7527</v>
      </c>
      <c r="B3493" s="2" t="s">
        <v>19011</v>
      </c>
      <c r="C3493" s="2" t="s">
        <v>30601</v>
      </c>
      <c r="D3493" s="2" t="str">
        <f>"飲食店営業"</f>
        <v>飲食店営業</v>
      </c>
      <c r="E3493" s="2" t="str">
        <f>"R02.02.20"</f>
        <v>R02.02.20</v>
      </c>
    </row>
    <row r="3494" spans="1:5" x14ac:dyDescent="0.45">
      <c r="A3494" s="2" t="s">
        <v>7529</v>
      </c>
      <c r="B3494" s="2" t="s">
        <v>19013</v>
      </c>
      <c r="C3494" s="2" t="s">
        <v>30603</v>
      </c>
      <c r="D3494" s="2" t="str">
        <f>"魚介類販売業"</f>
        <v>魚介類販売業</v>
      </c>
      <c r="E3494" s="2" t="str">
        <f>"R02.02.25"</f>
        <v>R02.02.25</v>
      </c>
    </row>
    <row r="3495" spans="1:5" x14ac:dyDescent="0.45">
      <c r="A3495" s="2" t="s">
        <v>7529</v>
      </c>
      <c r="B3495" s="2" t="s">
        <v>19013</v>
      </c>
      <c r="C3495" s="2" t="s">
        <v>30603</v>
      </c>
      <c r="D3495" s="2" t="str">
        <f>"飲食店営業"</f>
        <v>飲食店営業</v>
      </c>
      <c r="E3495" s="2" t="str">
        <f>"R02.02.25"</f>
        <v>R02.02.25</v>
      </c>
    </row>
    <row r="3496" spans="1:5" x14ac:dyDescent="0.45">
      <c r="A3496" s="2" t="s">
        <v>4094</v>
      </c>
      <c r="B3496" s="2" t="s">
        <v>19014</v>
      </c>
      <c r="C3496" s="2" t="s">
        <v>30604</v>
      </c>
      <c r="D3496" s="2" t="str">
        <f>"菓子製造業"</f>
        <v>菓子製造業</v>
      </c>
      <c r="E3496" s="2" t="str">
        <f>"R02.02.26"</f>
        <v>R02.02.26</v>
      </c>
    </row>
    <row r="3497" spans="1:5" x14ac:dyDescent="0.45">
      <c r="A3497" s="2" t="s">
        <v>7530</v>
      </c>
      <c r="B3497" s="2" t="s">
        <v>19015</v>
      </c>
      <c r="C3497" s="2" t="s">
        <v>21007</v>
      </c>
      <c r="D3497" s="2" t="str">
        <f>"飲食店営業"</f>
        <v>飲食店営業</v>
      </c>
      <c r="E3497" s="2" t="str">
        <f>"R02.02.26"</f>
        <v>R02.02.26</v>
      </c>
    </row>
    <row r="3498" spans="1:5" x14ac:dyDescent="0.45">
      <c r="A3498" s="2" t="s">
        <v>7531</v>
      </c>
      <c r="B3498" s="2" t="s">
        <v>19016</v>
      </c>
      <c r="C3498" s="2" t="s">
        <v>30605</v>
      </c>
      <c r="D3498" s="2" t="str">
        <f>"食品製造業"</f>
        <v>食品製造業</v>
      </c>
      <c r="E3498" s="2" t="str">
        <f>"R02.02.26"</f>
        <v>R02.02.26</v>
      </c>
    </row>
    <row r="3499" spans="1:5" x14ac:dyDescent="0.45">
      <c r="A3499" s="2" t="s">
        <v>7532</v>
      </c>
      <c r="B3499" s="2" t="s">
        <v>19017</v>
      </c>
      <c r="C3499" s="2" t="s">
        <v>30606</v>
      </c>
      <c r="D3499" s="2" t="str">
        <f>"食品製造業"</f>
        <v>食品製造業</v>
      </c>
      <c r="E3499" s="2" t="str">
        <f>"R02.02.28"</f>
        <v>R02.02.28</v>
      </c>
    </row>
    <row r="3500" spans="1:5" x14ac:dyDescent="0.45">
      <c r="A3500" s="2" t="s">
        <v>7533</v>
      </c>
      <c r="B3500" s="2" t="s">
        <v>19018</v>
      </c>
      <c r="C3500" s="2" t="s">
        <v>30607</v>
      </c>
      <c r="D3500" s="2" t="str">
        <f>"飲食店営業"</f>
        <v>飲食店営業</v>
      </c>
      <c r="E3500" s="2" t="str">
        <f>"R02.02.28"</f>
        <v>R02.02.28</v>
      </c>
    </row>
    <row r="3501" spans="1:5" x14ac:dyDescent="0.45">
      <c r="A3501" s="2" t="s">
        <v>7534</v>
      </c>
      <c r="B3501" s="2" t="s">
        <v>19019</v>
      </c>
      <c r="C3501" s="2" t="s">
        <v>30608</v>
      </c>
      <c r="D3501" s="2" t="str">
        <f>"飲食店営業"</f>
        <v>飲食店営業</v>
      </c>
      <c r="E3501" s="2" t="str">
        <f>"R02.03.04"</f>
        <v>R02.03.04</v>
      </c>
    </row>
    <row r="3502" spans="1:5" x14ac:dyDescent="0.45">
      <c r="A3502" s="2" t="s">
        <v>7535</v>
      </c>
      <c r="B3502" s="2" t="s">
        <v>19020</v>
      </c>
      <c r="C3502" s="2" t="s">
        <v>30609</v>
      </c>
      <c r="D3502" s="2" t="str">
        <f>"そうざい製造業"</f>
        <v>そうざい製造業</v>
      </c>
      <c r="E3502" s="2" t="str">
        <f>"R02.03.10"</f>
        <v>R02.03.10</v>
      </c>
    </row>
    <row r="3503" spans="1:5" x14ac:dyDescent="0.45">
      <c r="A3503" s="2" t="s">
        <v>7537</v>
      </c>
      <c r="B3503" s="2" t="s">
        <v>19022</v>
      </c>
      <c r="C3503" s="2" t="s">
        <v>30611</v>
      </c>
      <c r="D3503" s="2" t="str">
        <f>"飲食店営業"</f>
        <v>飲食店営業</v>
      </c>
      <c r="E3503" s="2" t="str">
        <f>"R02.03.23"</f>
        <v>R02.03.23</v>
      </c>
    </row>
    <row r="3504" spans="1:5" x14ac:dyDescent="0.45">
      <c r="A3504" s="2" t="s">
        <v>7540</v>
      </c>
      <c r="B3504" s="2" t="s">
        <v>19026</v>
      </c>
      <c r="C3504" s="2" t="s">
        <v>30615</v>
      </c>
      <c r="D3504" s="2" t="str">
        <f>"そうざい製造業"</f>
        <v>そうざい製造業</v>
      </c>
      <c r="E3504" s="2" t="str">
        <f>"R02.03.27"</f>
        <v>R02.03.27</v>
      </c>
    </row>
    <row r="3505" spans="1:5" x14ac:dyDescent="0.45">
      <c r="A3505" s="2" t="s">
        <v>7542</v>
      </c>
      <c r="B3505" s="2" t="s">
        <v>7542</v>
      </c>
      <c r="C3505" s="2" t="s">
        <v>30617</v>
      </c>
      <c r="D3505" s="2" t="str">
        <f>"添加物製造業"</f>
        <v>添加物製造業</v>
      </c>
      <c r="E3505" s="2" t="str">
        <f>"H30.02.09"</f>
        <v>H30.02.09</v>
      </c>
    </row>
    <row r="3506" spans="1:5" x14ac:dyDescent="0.45">
      <c r="A3506" s="2" t="s">
        <v>7543</v>
      </c>
      <c r="B3506" s="2" t="s">
        <v>19029</v>
      </c>
      <c r="C3506" s="2" t="s">
        <v>30618</v>
      </c>
      <c r="D3506" s="2" t="str">
        <f>"喫茶店営業"</f>
        <v>喫茶店営業</v>
      </c>
      <c r="E3506" s="2" t="str">
        <f>"R02.04.14"</f>
        <v>R02.04.14</v>
      </c>
    </row>
    <row r="3507" spans="1:5" x14ac:dyDescent="0.45">
      <c r="A3507" s="2" t="s">
        <v>7544</v>
      </c>
      <c r="B3507" s="2" t="s">
        <v>19030</v>
      </c>
      <c r="C3507" s="2" t="s">
        <v>30619</v>
      </c>
      <c r="D3507" s="2" t="str">
        <f>"飲食店営業"</f>
        <v>飲食店営業</v>
      </c>
      <c r="E3507" s="2" t="str">
        <f>"H29.06.05"</f>
        <v>H29.06.05</v>
      </c>
    </row>
    <row r="3508" spans="1:5" x14ac:dyDescent="0.45">
      <c r="A3508" s="2" t="s">
        <v>7545</v>
      </c>
      <c r="B3508" s="2" t="s">
        <v>19031</v>
      </c>
      <c r="C3508" s="2" t="s">
        <v>30620</v>
      </c>
      <c r="D3508" s="2" t="str">
        <f>"飲食店営業"</f>
        <v>飲食店営業</v>
      </c>
      <c r="E3508" s="2" t="str">
        <f>"R02.04.22"</f>
        <v>R02.04.22</v>
      </c>
    </row>
    <row r="3509" spans="1:5" x14ac:dyDescent="0.45">
      <c r="A3509" s="2" t="s">
        <v>7406</v>
      </c>
      <c r="B3509" s="2" t="s">
        <v>18890</v>
      </c>
      <c r="C3509" s="2" t="s">
        <v>21007</v>
      </c>
      <c r="D3509" s="2" t="str">
        <f>"飲食店営業"</f>
        <v>飲食店営業</v>
      </c>
      <c r="E3509" s="2" t="str">
        <f>"R02.04.23"</f>
        <v>R02.04.23</v>
      </c>
    </row>
    <row r="3510" spans="1:5" x14ac:dyDescent="0.45">
      <c r="A3510" s="2" t="s">
        <v>7495</v>
      </c>
      <c r="B3510" s="2" t="s">
        <v>19032</v>
      </c>
      <c r="C3510" s="2" t="s">
        <v>30621</v>
      </c>
      <c r="D3510" s="2" t="str">
        <f>"菓子製造業"</f>
        <v>菓子製造業</v>
      </c>
      <c r="E3510" s="2" t="str">
        <f>"R02.04.27"</f>
        <v>R02.04.27</v>
      </c>
    </row>
    <row r="3511" spans="1:5" x14ac:dyDescent="0.45">
      <c r="A3511" s="2" t="s">
        <v>7470</v>
      </c>
      <c r="B3511" s="2" t="s">
        <v>18953</v>
      </c>
      <c r="C3511" s="2" t="s">
        <v>30406</v>
      </c>
      <c r="D3511" s="2" t="str">
        <f>"食肉販売業"</f>
        <v>食肉販売業</v>
      </c>
      <c r="E3511" s="2" t="str">
        <f>"R02.04.27"</f>
        <v>R02.04.27</v>
      </c>
    </row>
    <row r="3512" spans="1:5" x14ac:dyDescent="0.45">
      <c r="A3512" s="2" t="s">
        <v>7546</v>
      </c>
      <c r="B3512" s="2" t="s">
        <v>19033</v>
      </c>
      <c r="C3512" s="2" t="s">
        <v>30383</v>
      </c>
      <c r="D3512" s="2" t="str">
        <f>"飲食店営業"</f>
        <v>飲食店営業</v>
      </c>
      <c r="E3512" s="2" t="str">
        <f>"H31.02.28"</f>
        <v>H31.02.28</v>
      </c>
    </row>
    <row r="3513" spans="1:5" x14ac:dyDescent="0.45">
      <c r="A3513" s="2" t="s">
        <v>7547</v>
      </c>
      <c r="B3513" s="2" t="s">
        <v>19034</v>
      </c>
      <c r="C3513" s="2" t="s">
        <v>30622</v>
      </c>
      <c r="D3513" s="2" t="str">
        <f>"飲食店営業"</f>
        <v>飲食店営業</v>
      </c>
      <c r="E3513" s="2" t="str">
        <f>"R02.05.12"</f>
        <v>R02.05.12</v>
      </c>
    </row>
    <row r="3514" spans="1:5" x14ac:dyDescent="0.45">
      <c r="A3514" s="2" t="s">
        <v>7323</v>
      </c>
      <c r="B3514" s="2" t="s">
        <v>19035</v>
      </c>
      <c r="C3514" s="2" t="s">
        <v>30384</v>
      </c>
      <c r="D3514" s="2" t="str">
        <f>"食品販売業"</f>
        <v>食品販売業</v>
      </c>
      <c r="E3514" s="2" t="str">
        <f>"R02.05.18"</f>
        <v>R02.05.18</v>
      </c>
    </row>
    <row r="3515" spans="1:5" x14ac:dyDescent="0.45">
      <c r="A3515" s="2" t="s">
        <v>7550</v>
      </c>
      <c r="B3515" s="2" t="s">
        <v>19040</v>
      </c>
      <c r="C3515" s="2" t="s">
        <v>30625</v>
      </c>
      <c r="D3515" s="2" t="str">
        <f>"飲食店営業"</f>
        <v>飲食店営業</v>
      </c>
      <c r="E3515" s="2" t="str">
        <f>"H29.02.28"</f>
        <v>H29.02.28</v>
      </c>
    </row>
    <row r="3516" spans="1:5" x14ac:dyDescent="0.45">
      <c r="A3516" s="2" t="s">
        <v>7552</v>
      </c>
      <c r="B3516" s="2" t="s">
        <v>19041</v>
      </c>
      <c r="C3516" s="2" t="s">
        <v>30627</v>
      </c>
      <c r="D3516" s="2" t="str">
        <f>"食品製造業"</f>
        <v>食品製造業</v>
      </c>
      <c r="E3516" s="2" t="str">
        <f t="shared" ref="E3516:E3537" si="174">"R02.06.12"</f>
        <v>R02.06.12</v>
      </c>
    </row>
    <row r="3517" spans="1:5" x14ac:dyDescent="0.45">
      <c r="A3517" s="2" t="s">
        <v>7556</v>
      </c>
      <c r="B3517" s="2" t="s">
        <v>19045</v>
      </c>
      <c r="C3517" s="2" t="s">
        <v>30599</v>
      </c>
      <c r="D3517" s="2" t="str">
        <f t="shared" ref="D3517:D3537" si="175">"飲食店営業"</f>
        <v>飲食店営業</v>
      </c>
      <c r="E3517" s="2" t="str">
        <f t="shared" si="174"/>
        <v>R02.06.12</v>
      </c>
    </row>
    <row r="3518" spans="1:5" x14ac:dyDescent="0.45">
      <c r="A3518" s="2" t="s">
        <v>7556</v>
      </c>
      <c r="B3518" s="2" t="s">
        <v>19046</v>
      </c>
      <c r="C3518" s="2" t="s">
        <v>30599</v>
      </c>
      <c r="D3518" s="2" t="str">
        <f t="shared" si="175"/>
        <v>飲食店営業</v>
      </c>
      <c r="E3518" s="2" t="str">
        <f t="shared" si="174"/>
        <v>R02.06.12</v>
      </c>
    </row>
    <row r="3519" spans="1:5" x14ac:dyDescent="0.45">
      <c r="A3519" s="2" t="s">
        <v>7557</v>
      </c>
      <c r="B3519" s="2" t="s">
        <v>19047</v>
      </c>
      <c r="C3519" s="2" t="s">
        <v>30631</v>
      </c>
      <c r="D3519" s="2" t="str">
        <f t="shared" si="175"/>
        <v>飲食店営業</v>
      </c>
      <c r="E3519" s="2" t="str">
        <f t="shared" si="174"/>
        <v>R02.06.12</v>
      </c>
    </row>
    <row r="3520" spans="1:5" x14ac:dyDescent="0.45">
      <c r="A3520" s="2" t="s">
        <v>7557</v>
      </c>
      <c r="B3520" s="2" t="s">
        <v>19047</v>
      </c>
      <c r="C3520" s="2" t="s">
        <v>30631</v>
      </c>
      <c r="D3520" s="2" t="str">
        <f t="shared" si="175"/>
        <v>飲食店営業</v>
      </c>
      <c r="E3520" s="2" t="str">
        <f t="shared" si="174"/>
        <v>R02.06.12</v>
      </c>
    </row>
    <row r="3521" spans="1:5" x14ac:dyDescent="0.45">
      <c r="A3521" s="2" t="s">
        <v>7531</v>
      </c>
      <c r="B3521" s="2" t="s">
        <v>19048</v>
      </c>
      <c r="C3521" s="2" t="s">
        <v>30605</v>
      </c>
      <c r="D3521" s="2" t="str">
        <f t="shared" si="175"/>
        <v>飲食店営業</v>
      </c>
      <c r="E3521" s="2" t="str">
        <f t="shared" si="174"/>
        <v>R02.06.12</v>
      </c>
    </row>
    <row r="3522" spans="1:5" x14ac:dyDescent="0.45">
      <c r="A3522" s="2" t="s">
        <v>7531</v>
      </c>
      <c r="B3522" s="2" t="s">
        <v>19048</v>
      </c>
      <c r="C3522" s="2" t="s">
        <v>30605</v>
      </c>
      <c r="D3522" s="2" t="str">
        <f t="shared" si="175"/>
        <v>飲食店営業</v>
      </c>
      <c r="E3522" s="2" t="str">
        <f t="shared" si="174"/>
        <v>R02.06.12</v>
      </c>
    </row>
    <row r="3523" spans="1:5" x14ac:dyDescent="0.45">
      <c r="A3523" s="2" t="s">
        <v>7558</v>
      </c>
      <c r="B3523" s="2" t="s">
        <v>19049</v>
      </c>
      <c r="C3523" s="2" t="s">
        <v>30632</v>
      </c>
      <c r="D3523" s="2" t="str">
        <f t="shared" si="175"/>
        <v>飲食店営業</v>
      </c>
      <c r="E3523" s="2" t="str">
        <f t="shared" si="174"/>
        <v>R02.06.12</v>
      </c>
    </row>
    <row r="3524" spans="1:5" x14ac:dyDescent="0.45">
      <c r="A3524" s="2" t="s">
        <v>7560</v>
      </c>
      <c r="B3524" s="2" t="s">
        <v>19052</v>
      </c>
      <c r="C3524" s="2" t="s">
        <v>30635</v>
      </c>
      <c r="D3524" s="2" t="str">
        <f t="shared" si="175"/>
        <v>飲食店営業</v>
      </c>
      <c r="E3524" s="2" t="str">
        <f t="shared" si="174"/>
        <v>R02.06.12</v>
      </c>
    </row>
    <row r="3525" spans="1:5" x14ac:dyDescent="0.45">
      <c r="A3525" s="2" t="s">
        <v>7561</v>
      </c>
      <c r="B3525" s="2" t="s">
        <v>19053</v>
      </c>
      <c r="C3525" s="2" t="s">
        <v>30636</v>
      </c>
      <c r="D3525" s="2" t="str">
        <f t="shared" si="175"/>
        <v>飲食店営業</v>
      </c>
      <c r="E3525" s="2" t="str">
        <f t="shared" si="174"/>
        <v>R02.06.12</v>
      </c>
    </row>
    <row r="3526" spans="1:5" x14ac:dyDescent="0.45">
      <c r="A3526" s="2" t="s">
        <v>7562</v>
      </c>
      <c r="B3526" s="2" t="s">
        <v>19054</v>
      </c>
      <c r="C3526" s="2" t="s">
        <v>30294</v>
      </c>
      <c r="D3526" s="2" t="str">
        <f t="shared" si="175"/>
        <v>飲食店営業</v>
      </c>
      <c r="E3526" s="2" t="str">
        <f t="shared" si="174"/>
        <v>R02.06.12</v>
      </c>
    </row>
    <row r="3527" spans="1:5" x14ac:dyDescent="0.45">
      <c r="A3527" s="2" t="s">
        <v>7563</v>
      </c>
      <c r="B3527" s="2" t="s">
        <v>19055</v>
      </c>
      <c r="C3527" s="2" t="s">
        <v>30637</v>
      </c>
      <c r="D3527" s="2" t="str">
        <f t="shared" si="175"/>
        <v>飲食店営業</v>
      </c>
      <c r="E3527" s="2" t="str">
        <f t="shared" si="174"/>
        <v>R02.06.12</v>
      </c>
    </row>
    <row r="3528" spans="1:5" x14ac:dyDescent="0.45">
      <c r="A3528" s="2" t="s">
        <v>7223</v>
      </c>
      <c r="B3528" s="2" t="s">
        <v>18692</v>
      </c>
      <c r="C3528" s="2" t="s">
        <v>30271</v>
      </c>
      <c r="D3528" s="2" t="str">
        <f t="shared" si="175"/>
        <v>飲食店営業</v>
      </c>
      <c r="E3528" s="2" t="str">
        <f t="shared" si="174"/>
        <v>R02.06.12</v>
      </c>
    </row>
    <row r="3529" spans="1:5" x14ac:dyDescent="0.45">
      <c r="A3529" s="2" t="s">
        <v>7565</v>
      </c>
      <c r="B3529" s="2" t="s">
        <v>19057</v>
      </c>
      <c r="C3529" s="2" t="s">
        <v>30639</v>
      </c>
      <c r="D3529" s="2" t="str">
        <f t="shared" si="175"/>
        <v>飲食店営業</v>
      </c>
      <c r="E3529" s="2" t="str">
        <f t="shared" si="174"/>
        <v>R02.06.12</v>
      </c>
    </row>
    <row r="3530" spans="1:5" x14ac:dyDescent="0.45">
      <c r="A3530" s="2" t="s">
        <v>7566</v>
      </c>
      <c r="B3530" s="2" t="s">
        <v>19058</v>
      </c>
      <c r="C3530" s="2" t="s">
        <v>30640</v>
      </c>
      <c r="D3530" s="2" t="str">
        <f t="shared" si="175"/>
        <v>飲食店営業</v>
      </c>
      <c r="E3530" s="2" t="str">
        <f t="shared" si="174"/>
        <v>R02.06.12</v>
      </c>
    </row>
    <row r="3531" spans="1:5" x14ac:dyDescent="0.45">
      <c r="A3531" s="2" t="s">
        <v>7567</v>
      </c>
      <c r="B3531" s="2" t="s">
        <v>19059</v>
      </c>
      <c r="C3531" s="2" t="s">
        <v>30641</v>
      </c>
      <c r="D3531" s="2" t="str">
        <f t="shared" si="175"/>
        <v>飲食店営業</v>
      </c>
      <c r="E3531" s="2" t="str">
        <f t="shared" si="174"/>
        <v>R02.06.12</v>
      </c>
    </row>
    <row r="3532" spans="1:5" x14ac:dyDescent="0.45">
      <c r="A3532" s="2" t="s">
        <v>7568</v>
      </c>
      <c r="B3532" s="2" t="s">
        <v>19061</v>
      </c>
      <c r="C3532" s="2" t="s">
        <v>30643</v>
      </c>
      <c r="D3532" s="2" t="str">
        <f t="shared" si="175"/>
        <v>飲食店営業</v>
      </c>
      <c r="E3532" s="2" t="str">
        <f t="shared" si="174"/>
        <v>R02.06.12</v>
      </c>
    </row>
    <row r="3533" spans="1:5" x14ac:dyDescent="0.45">
      <c r="A3533" s="2" t="s">
        <v>525</v>
      </c>
      <c r="B3533" s="2" t="s">
        <v>19062</v>
      </c>
      <c r="C3533" s="2" t="s">
        <v>30644</v>
      </c>
      <c r="D3533" s="2" t="str">
        <f t="shared" si="175"/>
        <v>飲食店営業</v>
      </c>
      <c r="E3533" s="2" t="str">
        <f t="shared" si="174"/>
        <v>R02.06.12</v>
      </c>
    </row>
    <row r="3534" spans="1:5" x14ac:dyDescent="0.45">
      <c r="A3534" s="2" t="s">
        <v>4260</v>
      </c>
      <c r="B3534" s="2" t="s">
        <v>19063</v>
      </c>
      <c r="C3534" s="2" t="s">
        <v>30645</v>
      </c>
      <c r="D3534" s="2" t="str">
        <f t="shared" si="175"/>
        <v>飲食店営業</v>
      </c>
      <c r="E3534" s="2" t="str">
        <f t="shared" si="174"/>
        <v>R02.06.12</v>
      </c>
    </row>
    <row r="3535" spans="1:5" x14ac:dyDescent="0.45">
      <c r="A3535" s="2" t="s">
        <v>7132</v>
      </c>
      <c r="B3535" s="2" t="s">
        <v>19064</v>
      </c>
      <c r="C3535" s="2" t="s">
        <v>30646</v>
      </c>
      <c r="D3535" s="2" t="str">
        <f t="shared" si="175"/>
        <v>飲食店営業</v>
      </c>
      <c r="E3535" s="2" t="str">
        <f t="shared" si="174"/>
        <v>R02.06.12</v>
      </c>
    </row>
    <row r="3536" spans="1:5" x14ac:dyDescent="0.45">
      <c r="A3536" s="2" t="s">
        <v>126</v>
      </c>
      <c r="B3536" s="2" t="s">
        <v>19065</v>
      </c>
      <c r="C3536" s="2" t="s">
        <v>30647</v>
      </c>
      <c r="D3536" s="2" t="str">
        <f t="shared" si="175"/>
        <v>飲食店営業</v>
      </c>
      <c r="E3536" s="2" t="str">
        <f t="shared" si="174"/>
        <v>R02.06.12</v>
      </c>
    </row>
    <row r="3537" spans="1:5" x14ac:dyDescent="0.45">
      <c r="A3537" s="2" t="s">
        <v>7569</v>
      </c>
      <c r="B3537" s="2" t="s">
        <v>19066</v>
      </c>
      <c r="C3537" s="2" t="s">
        <v>30648</v>
      </c>
      <c r="D3537" s="2" t="str">
        <f t="shared" si="175"/>
        <v>飲食店営業</v>
      </c>
      <c r="E3537" s="2" t="str">
        <f t="shared" si="174"/>
        <v>R02.06.12</v>
      </c>
    </row>
    <row r="3538" spans="1:5" x14ac:dyDescent="0.45">
      <c r="A3538" s="2" t="s">
        <v>1165</v>
      </c>
      <c r="B3538" s="2" t="s">
        <v>11043</v>
      </c>
      <c r="C3538" s="2" t="s">
        <v>30143</v>
      </c>
      <c r="D3538" s="2" t="str">
        <f>"食肉販売業"</f>
        <v>食肉販売業</v>
      </c>
      <c r="E3538" s="2" t="str">
        <f>"R02.06.17"</f>
        <v>R02.06.17</v>
      </c>
    </row>
    <row r="3539" spans="1:5" x14ac:dyDescent="0.45">
      <c r="A3539" s="2" t="s">
        <v>7556</v>
      </c>
      <c r="B3539" s="2" t="s">
        <v>19046</v>
      </c>
      <c r="C3539" s="2" t="s">
        <v>30599</v>
      </c>
      <c r="D3539" s="2" t="str">
        <f>"食肉販売業"</f>
        <v>食肉販売業</v>
      </c>
      <c r="E3539" s="2" t="str">
        <f>"R02.06.17"</f>
        <v>R02.06.17</v>
      </c>
    </row>
    <row r="3540" spans="1:5" x14ac:dyDescent="0.45">
      <c r="A3540" s="2" t="s">
        <v>7571</v>
      </c>
      <c r="B3540" s="2" t="s">
        <v>19069</v>
      </c>
      <c r="C3540" s="2" t="s">
        <v>30599</v>
      </c>
      <c r="D3540" s="2" t="str">
        <f>"喫茶店営業"</f>
        <v>喫茶店営業</v>
      </c>
      <c r="E3540" s="2" t="str">
        <f>"R02.06.17"</f>
        <v>R02.06.17</v>
      </c>
    </row>
    <row r="3541" spans="1:5" x14ac:dyDescent="0.45">
      <c r="A3541" s="2" t="s">
        <v>7557</v>
      </c>
      <c r="B3541" s="2" t="s">
        <v>7557</v>
      </c>
      <c r="C3541" s="2" t="s">
        <v>30631</v>
      </c>
      <c r="D3541" s="2" t="str">
        <f>"魚介類販売業"</f>
        <v>魚介類販売業</v>
      </c>
      <c r="E3541" s="2" t="str">
        <f>"R02.06.17"</f>
        <v>R02.06.17</v>
      </c>
    </row>
    <row r="3542" spans="1:5" x14ac:dyDescent="0.45">
      <c r="A3542" s="2" t="s">
        <v>7176</v>
      </c>
      <c r="B3542" s="2" t="s">
        <v>7176</v>
      </c>
      <c r="C3542" s="2" t="s">
        <v>30442</v>
      </c>
      <c r="D3542" s="2" t="str">
        <f>"そうざい製造業"</f>
        <v>そうざい製造業</v>
      </c>
      <c r="E3542" s="2" t="str">
        <f>"R02.06.19"</f>
        <v>R02.06.19</v>
      </c>
    </row>
    <row r="3543" spans="1:5" x14ac:dyDescent="0.45">
      <c r="A3543" s="2" t="s">
        <v>7565</v>
      </c>
      <c r="B3543" s="2" t="s">
        <v>19015</v>
      </c>
      <c r="C3543" s="2" t="s">
        <v>30639</v>
      </c>
      <c r="D3543" s="2" t="str">
        <f>"菓子製造業"</f>
        <v>菓子製造業</v>
      </c>
      <c r="E3543" s="2" t="str">
        <f>"R02.06.19"</f>
        <v>R02.06.19</v>
      </c>
    </row>
    <row r="3544" spans="1:5" x14ac:dyDescent="0.45">
      <c r="A3544" s="2" t="s">
        <v>1716</v>
      </c>
      <c r="B3544" s="2" t="s">
        <v>13497</v>
      </c>
      <c r="C3544" s="2" t="s">
        <v>30143</v>
      </c>
      <c r="D3544" s="2" t="str">
        <f>"飲食店営業"</f>
        <v>飲食店営業</v>
      </c>
      <c r="E3544" s="2" t="str">
        <f>"R02.06.19"</f>
        <v>R02.06.19</v>
      </c>
    </row>
    <row r="3545" spans="1:5" x14ac:dyDescent="0.45">
      <c r="A3545" s="2" t="s">
        <v>7556</v>
      </c>
      <c r="B3545" s="2" t="s">
        <v>19072</v>
      </c>
      <c r="C3545" s="2" t="s">
        <v>30599</v>
      </c>
      <c r="D3545" s="2" t="str">
        <f>"菓子製造業"</f>
        <v>菓子製造業</v>
      </c>
      <c r="E3545" s="2" t="str">
        <f>"R02.06.19"</f>
        <v>R02.06.19</v>
      </c>
    </row>
    <row r="3546" spans="1:5" x14ac:dyDescent="0.45">
      <c r="A3546" s="2" t="s">
        <v>7556</v>
      </c>
      <c r="B3546" s="2" t="s">
        <v>19046</v>
      </c>
      <c r="C3546" s="2" t="s">
        <v>30599</v>
      </c>
      <c r="D3546" s="2" t="str">
        <f>"菓子製造業"</f>
        <v>菓子製造業</v>
      </c>
      <c r="E3546" s="2" t="str">
        <f>"R02.06.19"</f>
        <v>R02.06.19</v>
      </c>
    </row>
    <row r="3547" spans="1:5" x14ac:dyDescent="0.45">
      <c r="A3547" s="2" t="s">
        <v>7578</v>
      </c>
      <c r="B3547" s="2" t="s">
        <v>19078</v>
      </c>
      <c r="C3547" s="2" t="s">
        <v>30656</v>
      </c>
      <c r="D3547" s="2" t="str">
        <f>"飲食店営業"</f>
        <v>飲食店営業</v>
      </c>
      <c r="E3547" s="2" t="str">
        <f>"R02.06.17"</f>
        <v>R02.06.17</v>
      </c>
    </row>
    <row r="3548" spans="1:5" x14ac:dyDescent="0.45">
      <c r="A3548" s="2" t="s">
        <v>7580</v>
      </c>
      <c r="B3548" s="2" t="s">
        <v>7580</v>
      </c>
      <c r="C3548" s="2" t="s">
        <v>30658</v>
      </c>
      <c r="D3548" s="2" t="str">
        <f>"飲食店営業"</f>
        <v>飲食店営業</v>
      </c>
      <c r="E3548" s="2" t="str">
        <f>"H30.08.01"</f>
        <v>H30.08.01</v>
      </c>
    </row>
    <row r="3549" spans="1:5" x14ac:dyDescent="0.45">
      <c r="A3549" s="2" t="s">
        <v>7582</v>
      </c>
      <c r="B3549" s="2" t="s">
        <v>19082</v>
      </c>
      <c r="C3549" s="2" t="s">
        <v>30660</v>
      </c>
      <c r="D3549" s="2" t="str">
        <f>"食品製造業"</f>
        <v>食品製造業</v>
      </c>
      <c r="E3549" s="2" t="str">
        <f>"R02.02.07"</f>
        <v>R02.02.07</v>
      </c>
    </row>
    <row r="3550" spans="1:5" x14ac:dyDescent="0.45">
      <c r="A3550" s="2" t="s">
        <v>998</v>
      </c>
      <c r="B3550" s="2" t="s">
        <v>19083</v>
      </c>
      <c r="C3550" s="2" t="s">
        <v>30662</v>
      </c>
      <c r="D3550" s="2" t="str">
        <f>"飲食店営業"</f>
        <v>飲食店営業</v>
      </c>
      <c r="E3550" s="2" t="str">
        <f>"R01.10.29"</f>
        <v>R01.10.29</v>
      </c>
    </row>
    <row r="3551" spans="1:5" x14ac:dyDescent="0.45">
      <c r="A3551" s="2" t="s">
        <v>1147</v>
      </c>
      <c r="B3551" s="2" t="s">
        <v>19084</v>
      </c>
      <c r="C3551" s="2" t="s">
        <v>30663</v>
      </c>
      <c r="D3551" s="2" t="str">
        <f>"飲食店営業"</f>
        <v>飲食店営業</v>
      </c>
      <c r="E3551" s="2" t="str">
        <f>"R01.08.28"</f>
        <v>R01.08.28</v>
      </c>
    </row>
    <row r="3552" spans="1:5" x14ac:dyDescent="0.45">
      <c r="A3552" s="2" t="s">
        <v>7585</v>
      </c>
      <c r="B3552" s="2" t="s">
        <v>19086</v>
      </c>
      <c r="C3552" s="2" t="s">
        <v>30665</v>
      </c>
      <c r="D3552" s="2" t="str">
        <f>"飲食店営業"</f>
        <v>飲食店営業</v>
      </c>
      <c r="E3552" s="2" t="str">
        <f>"R02.07.21"</f>
        <v>R02.07.21</v>
      </c>
    </row>
    <row r="3553" spans="1:5" x14ac:dyDescent="0.45">
      <c r="A3553" s="2" t="s">
        <v>7587</v>
      </c>
      <c r="B3553" s="2" t="s">
        <v>19088</v>
      </c>
      <c r="C3553" s="2" t="s">
        <v>30667</v>
      </c>
      <c r="D3553" s="2" t="str">
        <f>"飲食店営業"</f>
        <v>飲食店営業</v>
      </c>
      <c r="E3553" s="2" t="str">
        <f>"R02.07.22"</f>
        <v>R02.07.22</v>
      </c>
    </row>
    <row r="3554" spans="1:5" x14ac:dyDescent="0.45">
      <c r="A3554" s="2" t="s">
        <v>7588</v>
      </c>
      <c r="B3554" s="2" t="s">
        <v>19089</v>
      </c>
      <c r="C3554" s="2" t="s">
        <v>30143</v>
      </c>
      <c r="D3554" s="2" t="str">
        <f>"魚介類販売業"</f>
        <v>魚介類販売業</v>
      </c>
      <c r="E3554" s="2" t="str">
        <f>"R02.07.22"</f>
        <v>R02.07.22</v>
      </c>
    </row>
    <row r="3555" spans="1:5" x14ac:dyDescent="0.45">
      <c r="A3555" s="2" t="s">
        <v>7589</v>
      </c>
      <c r="B3555" s="2" t="s">
        <v>19090</v>
      </c>
      <c r="C3555" s="2" t="s">
        <v>30668</v>
      </c>
      <c r="D3555" s="2" t="str">
        <f>"飲食店営業"</f>
        <v>飲食店営業</v>
      </c>
      <c r="E3555" s="2" t="str">
        <f>"R02.07.30"</f>
        <v>R02.07.30</v>
      </c>
    </row>
    <row r="3556" spans="1:5" x14ac:dyDescent="0.45">
      <c r="A3556" s="2" t="s">
        <v>7591</v>
      </c>
      <c r="B3556" s="2" t="s">
        <v>19092</v>
      </c>
      <c r="C3556" s="2" t="s">
        <v>30670</v>
      </c>
      <c r="D3556" s="2" t="str">
        <f>"食品製造業"</f>
        <v>食品製造業</v>
      </c>
      <c r="E3556" s="2" t="str">
        <f>"R02.07.31"</f>
        <v>R02.07.31</v>
      </c>
    </row>
    <row r="3557" spans="1:5" x14ac:dyDescent="0.45">
      <c r="A3557" s="2" t="s">
        <v>7592</v>
      </c>
      <c r="B3557" s="2" t="s">
        <v>19093</v>
      </c>
      <c r="C3557" s="2" t="s">
        <v>30671</v>
      </c>
      <c r="D3557" s="2" t="str">
        <f>"飲食店営業"</f>
        <v>飲食店営業</v>
      </c>
      <c r="E3557" s="2" t="str">
        <f>"R02.08.05"</f>
        <v>R02.08.05</v>
      </c>
    </row>
    <row r="3558" spans="1:5" x14ac:dyDescent="0.45">
      <c r="A3558" s="2" t="s">
        <v>7231</v>
      </c>
      <c r="B3558" s="2" t="s">
        <v>19094</v>
      </c>
      <c r="C3558" s="2" t="s">
        <v>30672</v>
      </c>
      <c r="D3558" s="2" t="str">
        <f>"食品製造業"</f>
        <v>食品製造業</v>
      </c>
      <c r="E3558" s="2" t="str">
        <f>"R02.08.07"</f>
        <v>R02.08.07</v>
      </c>
    </row>
    <row r="3559" spans="1:5" x14ac:dyDescent="0.45">
      <c r="A3559" s="2" t="s">
        <v>7594</v>
      </c>
      <c r="B3559" s="2" t="s">
        <v>19096</v>
      </c>
      <c r="C3559" s="2" t="s">
        <v>30674</v>
      </c>
      <c r="D3559" s="2" t="str">
        <f>"食品製造業"</f>
        <v>食品製造業</v>
      </c>
      <c r="E3559" s="2" t="str">
        <f>"R02.08.07"</f>
        <v>R02.08.07</v>
      </c>
    </row>
    <row r="3560" spans="1:5" x14ac:dyDescent="0.45">
      <c r="A3560" s="2" t="s">
        <v>7595</v>
      </c>
      <c r="B3560" s="2" t="s">
        <v>19097</v>
      </c>
      <c r="C3560" s="2" t="s">
        <v>30675</v>
      </c>
      <c r="D3560" s="2" t="str">
        <f>"食品製造業"</f>
        <v>食品製造業</v>
      </c>
      <c r="E3560" s="2" t="str">
        <f>"R02.08.07"</f>
        <v>R02.08.07</v>
      </c>
    </row>
    <row r="3561" spans="1:5" x14ac:dyDescent="0.45">
      <c r="A3561" s="2" t="s">
        <v>7596</v>
      </c>
      <c r="B3561" s="2" t="s">
        <v>7596</v>
      </c>
      <c r="C3561" s="2" t="s">
        <v>30676</v>
      </c>
      <c r="D3561" s="2" t="str">
        <f>"食品製造業"</f>
        <v>食品製造業</v>
      </c>
      <c r="E3561" s="2" t="str">
        <f>"R02.08.07"</f>
        <v>R02.08.07</v>
      </c>
    </row>
    <row r="3562" spans="1:5" x14ac:dyDescent="0.45">
      <c r="A3562" s="2" t="s">
        <v>7597</v>
      </c>
      <c r="B3562" s="2" t="s">
        <v>19098</v>
      </c>
      <c r="C3562" s="2" t="s">
        <v>30677</v>
      </c>
      <c r="D3562" s="2" t="str">
        <f>"喫茶店営業"</f>
        <v>喫茶店営業</v>
      </c>
      <c r="E3562" s="2" t="str">
        <f>"R02.08.06"</f>
        <v>R02.08.06</v>
      </c>
    </row>
    <row r="3563" spans="1:5" x14ac:dyDescent="0.45">
      <c r="A3563" s="2" t="s">
        <v>7203</v>
      </c>
      <c r="B3563" s="2" t="s">
        <v>19099</v>
      </c>
      <c r="C3563" s="2" t="s">
        <v>30678</v>
      </c>
      <c r="D3563" s="2" t="str">
        <f>"喫茶店営業"</f>
        <v>喫茶店営業</v>
      </c>
      <c r="E3563" s="2" t="str">
        <f>"R02.08.06"</f>
        <v>R02.08.06</v>
      </c>
    </row>
    <row r="3564" spans="1:5" x14ac:dyDescent="0.45">
      <c r="A3564" s="2" t="s">
        <v>7598</v>
      </c>
      <c r="B3564" s="2" t="s">
        <v>19100</v>
      </c>
      <c r="C3564" s="2" t="s">
        <v>30679</v>
      </c>
      <c r="D3564" s="2" t="str">
        <f>"魚介類販売業"</f>
        <v>魚介類販売業</v>
      </c>
      <c r="E3564" s="2" t="str">
        <f>"R02.08.06"</f>
        <v>R02.08.06</v>
      </c>
    </row>
    <row r="3565" spans="1:5" x14ac:dyDescent="0.45">
      <c r="A3565" s="2" t="s">
        <v>7599</v>
      </c>
      <c r="B3565" s="2" t="s">
        <v>19101</v>
      </c>
      <c r="C3565" s="2" t="s">
        <v>30680</v>
      </c>
      <c r="D3565" s="2" t="str">
        <f>"魚介類販売業"</f>
        <v>魚介類販売業</v>
      </c>
      <c r="E3565" s="2" t="str">
        <f>"R02.08.06"</f>
        <v>R02.08.06</v>
      </c>
    </row>
    <row r="3566" spans="1:5" x14ac:dyDescent="0.45">
      <c r="A3566" s="2" t="s">
        <v>7600</v>
      </c>
      <c r="B3566" s="2" t="s">
        <v>19102</v>
      </c>
      <c r="C3566" s="2" t="s">
        <v>30681</v>
      </c>
      <c r="D3566" s="2" t="str">
        <f>"食肉販売業"</f>
        <v>食肉販売業</v>
      </c>
      <c r="E3566" s="2" t="str">
        <f>"R02.08.06"</f>
        <v>R02.08.06</v>
      </c>
    </row>
    <row r="3567" spans="1:5" x14ac:dyDescent="0.45">
      <c r="A3567" s="2" t="s">
        <v>7603</v>
      </c>
      <c r="B3567" s="2" t="s">
        <v>19106</v>
      </c>
      <c r="C3567" s="2" t="s">
        <v>30685</v>
      </c>
      <c r="D3567" s="2" t="str">
        <f t="shared" ref="D3567:D3577" si="176">"飲食店営業"</f>
        <v>飲食店営業</v>
      </c>
      <c r="E3567" s="2" t="str">
        <f t="shared" ref="E3567:E3577" si="177">"R02.08.11"</f>
        <v>R02.08.11</v>
      </c>
    </row>
    <row r="3568" spans="1:5" x14ac:dyDescent="0.45">
      <c r="A3568" s="2" t="s">
        <v>7607</v>
      </c>
      <c r="B3568" s="2" t="s">
        <v>19110</v>
      </c>
      <c r="C3568" s="2" t="s">
        <v>30689</v>
      </c>
      <c r="D3568" s="2" t="str">
        <f t="shared" si="176"/>
        <v>飲食店営業</v>
      </c>
      <c r="E3568" s="2" t="str">
        <f t="shared" si="177"/>
        <v>R02.08.11</v>
      </c>
    </row>
    <row r="3569" spans="1:5" x14ac:dyDescent="0.45">
      <c r="A3569" s="2" t="s">
        <v>7608</v>
      </c>
      <c r="B3569" s="2" t="s">
        <v>19111</v>
      </c>
      <c r="C3569" s="2" t="s">
        <v>30690</v>
      </c>
      <c r="D3569" s="2" t="str">
        <f t="shared" si="176"/>
        <v>飲食店営業</v>
      </c>
      <c r="E3569" s="2" t="str">
        <f t="shared" si="177"/>
        <v>R02.08.11</v>
      </c>
    </row>
    <row r="3570" spans="1:5" x14ac:dyDescent="0.45">
      <c r="A3570" s="2" t="s">
        <v>7610</v>
      </c>
      <c r="B3570" s="2" t="s">
        <v>19113</v>
      </c>
      <c r="C3570" s="2" t="s">
        <v>30692</v>
      </c>
      <c r="D3570" s="2" t="str">
        <f t="shared" si="176"/>
        <v>飲食店営業</v>
      </c>
      <c r="E3570" s="2" t="str">
        <f t="shared" si="177"/>
        <v>R02.08.11</v>
      </c>
    </row>
    <row r="3571" spans="1:5" x14ac:dyDescent="0.45">
      <c r="A3571" s="2" t="s">
        <v>7612</v>
      </c>
      <c r="B3571" s="2" t="s">
        <v>19115</v>
      </c>
      <c r="C3571" s="2" t="s">
        <v>30694</v>
      </c>
      <c r="D3571" s="2" t="str">
        <f t="shared" si="176"/>
        <v>飲食店営業</v>
      </c>
      <c r="E3571" s="2" t="str">
        <f t="shared" si="177"/>
        <v>R02.08.11</v>
      </c>
    </row>
    <row r="3572" spans="1:5" x14ac:dyDescent="0.45">
      <c r="A3572" s="2" t="s">
        <v>3724</v>
      </c>
      <c r="B3572" s="2" t="s">
        <v>19116</v>
      </c>
      <c r="C3572" s="2" t="s">
        <v>30695</v>
      </c>
      <c r="D3572" s="2" t="str">
        <f t="shared" si="176"/>
        <v>飲食店営業</v>
      </c>
      <c r="E3572" s="2" t="str">
        <f t="shared" si="177"/>
        <v>R02.08.11</v>
      </c>
    </row>
    <row r="3573" spans="1:5" x14ac:dyDescent="0.45">
      <c r="A3573" s="2" t="s">
        <v>7613</v>
      </c>
      <c r="B3573" s="2" t="s">
        <v>19117</v>
      </c>
      <c r="C3573" s="2" t="s">
        <v>30696</v>
      </c>
      <c r="D3573" s="2" t="str">
        <f t="shared" si="176"/>
        <v>飲食店営業</v>
      </c>
      <c r="E3573" s="2" t="str">
        <f t="shared" si="177"/>
        <v>R02.08.11</v>
      </c>
    </row>
    <row r="3574" spans="1:5" x14ac:dyDescent="0.45">
      <c r="A3574" s="2" t="s">
        <v>7263</v>
      </c>
      <c r="B3574" s="2" t="s">
        <v>18736</v>
      </c>
      <c r="C3574" s="2" t="s">
        <v>30313</v>
      </c>
      <c r="D3574" s="2" t="str">
        <f t="shared" si="176"/>
        <v>飲食店営業</v>
      </c>
      <c r="E3574" s="2" t="str">
        <f t="shared" si="177"/>
        <v>R02.08.11</v>
      </c>
    </row>
    <row r="3575" spans="1:5" x14ac:dyDescent="0.45">
      <c r="A3575" s="2" t="s">
        <v>7599</v>
      </c>
      <c r="B3575" s="2" t="s">
        <v>19101</v>
      </c>
      <c r="C3575" s="2" t="s">
        <v>30332</v>
      </c>
      <c r="D3575" s="2" t="str">
        <f t="shared" si="176"/>
        <v>飲食店営業</v>
      </c>
      <c r="E3575" s="2" t="str">
        <f t="shared" si="177"/>
        <v>R02.08.11</v>
      </c>
    </row>
    <row r="3576" spans="1:5" x14ac:dyDescent="0.45">
      <c r="A3576" s="2" t="s">
        <v>7617</v>
      </c>
      <c r="B3576" s="2" t="s">
        <v>19122</v>
      </c>
      <c r="C3576" s="2" t="s">
        <v>30475</v>
      </c>
      <c r="D3576" s="2" t="str">
        <f t="shared" si="176"/>
        <v>飲食店営業</v>
      </c>
      <c r="E3576" s="2" t="str">
        <f t="shared" si="177"/>
        <v>R02.08.11</v>
      </c>
    </row>
    <row r="3577" spans="1:5" x14ac:dyDescent="0.45">
      <c r="A3577" s="2" t="s">
        <v>7618</v>
      </c>
      <c r="B3577" s="2" t="s">
        <v>19124</v>
      </c>
      <c r="C3577" s="2" t="s">
        <v>30701</v>
      </c>
      <c r="D3577" s="2" t="str">
        <f t="shared" si="176"/>
        <v>飲食店営業</v>
      </c>
      <c r="E3577" s="2" t="str">
        <f t="shared" si="177"/>
        <v>R02.08.11</v>
      </c>
    </row>
    <row r="3578" spans="1:5" x14ac:dyDescent="0.45">
      <c r="A3578" s="2" t="s">
        <v>7620</v>
      </c>
      <c r="B3578" s="2" t="s">
        <v>19126</v>
      </c>
      <c r="C3578" s="2" t="s">
        <v>30703</v>
      </c>
      <c r="D3578" s="2" t="str">
        <f>"菓子製造業"</f>
        <v>菓子製造業</v>
      </c>
      <c r="E3578" s="2" t="str">
        <f t="shared" ref="E3578:E3585" si="178">"R02.08.12"</f>
        <v>R02.08.12</v>
      </c>
    </row>
    <row r="3579" spans="1:5" x14ac:dyDescent="0.45">
      <c r="A3579" s="2" t="s">
        <v>7542</v>
      </c>
      <c r="B3579" s="2" t="s">
        <v>7542</v>
      </c>
      <c r="C3579" s="2" t="s">
        <v>30617</v>
      </c>
      <c r="D3579" s="2" t="str">
        <f>"食品の冷凍又は冷蔵業"</f>
        <v>食品の冷凍又は冷蔵業</v>
      </c>
      <c r="E3579" s="2" t="str">
        <f t="shared" si="178"/>
        <v>R02.08.12</v>
      </c>
    </row>
    <row r="3580" spans="1:5" x14ac:dyDescent="0.45">
      <c r="A3580" s="2" t="s">
        <v>7621</v>
      </c>
      <c r="B3580" s="2" t="s">
        <v>7621</v>
      </c>
      <c r="C3580" s="2" t="s">
        <v>30704</v>
      </c>
      <c r="D3580" s="2" t="str">
        <f>"みそ製造業"</f>
        <v>みそ製造業</v>
      </c>
      <c r="E3580" s="2" t="str">
        <f t="shared" si="178"/>
        <v>R02.08.12</v>
      </c>
    </row>
    <row r="3581" spans="1:5" x14ac:dyDescent="0.45">
      <c r="A3581" s="2" t="s">
        <v>7621</v>
      </c>
      <c r="B3581" s="2" t="s">
        <v>7621</v>
      </c>
      <c r="C3581" s="2" t="s">
        <v>30704</v>
      </c>
      <c r="D3581" s="2" t="str">
        <f>"醤油製造業"</f>
        <v>醤油製造業</v>
      </c>
      <c r="E3581" s="2" t="str">
        <f t="shared" si="178"/>
        <v>R02.08.12</v>
      </c>
    </row>
    <row r="3582" spans="1:5" x14ac:dyDescent="0.45">
      <c r="A3582" s="2" t="s">
        <v>7621</v>
      </c>
      <c r="B3582" s="2" t="s">
        <v>7621</v>
      </c>
      <c r="C3582" s="2" t="s">
        <v>30704</v>
      </c>
      <c r="D3582" s="2" t="str">
        <f>"缶詰又は瓶詰食品製造業"</f>
        <v>缶詰又は瓶詰食品製造業</v>
      </c>
      <c r="E3582" s="2" t="str">
        <f t="shared" si="178"/>
        <v>R02.08.12</v>
      </c>
    </row>
    <row r="3583" spans="1:5" x14ac:dyDescent="0.45">
      <c r="A3583" s="2" t="s">
        <v>7512</v>
      </c>
      <c r="B3583" s="2" t="s">
        <v>18995</v>
      </c>
      <c r="C3583" s="2" t="s">
        <v>30587</v>
      </c>
      <c r="D3583" s="2" t="str">
        <f>"そうざい製造業"</f>
        <v>そうざい製造業</v>
      </c>
      <c r="E3583" s="2" t="str">
        <f t="shared" si="178"/>
        <v>R02.08.12</v>
      </c>
    </row>
    <row r="3584" spans="1:5" x14ac:dyDescent="0.45">
      <c r="A3584" s="2" t="s">
        <v>7622</v>
      </c>
      <c r="B3584" s="2" t="s">
        <v>19127</v>
      </c>
      <c r="C3584" s="2" t="s">
        <v>30705</v>
      </c>
      <c r="D3584" s="2" t="str">
        <f>"飲食店営業"</f>
        <v>飲食店営業</v>
      </c>
      <c r="E3584" s="2" t="str">
        <f t="shared" si="178"/>
        <v>R02.08.12</v>
      </c>
    </row>
    <row r="3585" spans="1:5" x14ac:dyDescent="0.45">
      <c r="A3585" s="2" t="s">
        <v>3180</v>
      </c>
      <c r="B3585" s="2" t="s">
        <v>19128</v>
      </c>
      <c r="C3585" s="2" t="s">
        <v>30706</v>
      </c>
      <c r="D3585" s="2" t="str">
        <f>"飲食店営業"</f>
        <v>飲食店営業</v>
      </c>
      <c r="E3585" s="2" t="str">
        <f t="shared" si="178"/>
        <v>R02.08.12</v>
      </c>
    </row>
    <row r="3586" spans="1:5" x14ac:dyDescent="0.45">
      <c r="A3586" s="2" t="s">
        <v>7623</v>
      </c>
      <c r="B3586" s="2" t="s">
        <v>19130</v>
      </c>
      <c r="C3586" s="2" t="s">
        <v>30708</v>
      </c>
      <c r="D3586" s="2" t="str">
        <f>"飲食店営業"</f>
        <v>飲食店営業</v>
      </c>
      <c r="E3586" s="2" t="str">
        <f>"R02.08.20"</f>
        <v>R02.08.20</v>
      </c>
    </row>
    <row r="3587" spans="1:5" x14ac:dyDescent="0.45">
      <c r="A3587" s="2" t="s">
        <v>7625</v>
      </c>
      <c r="B3587" s="2" t="s">
        <v>19132</v>
      </c>
      <c r="C3587" s="2" t="s">
        <v>30710</v>
      </c>
      <c r="D3587" s="2" t="str">
        <f>"飲食店営業"</f>
        <v>飲食店営業</v>
      </c>
      <c r="E3587" s="2" t="str">
        <f>"R02.08.24"</f>
        <v>R02.08.24</v>
      </c>
    </row>
    <row r="3588" spans="1:5" x14ac:dyDescent="0.45">
      <c r="A3588" s="2" t="s">
        <v>7626</v>
      </c>
      <c r="B3588" s="2" t="s">
        <v>19133</v>
      </c>
      <c r="C3588" s="2" t="s">
        <v>30711</v>
      </c>
      <c r="D3588" s="2" t="str">
        <f>"菓子製造業"</f>
        <v>菓子製造業</v>
      </c>
      <c r="E3588" s="2" t="str">
        <f>"R02.08.24"</f>
        <v>R02.08.24</v>
      </c>
    </row>
    <row r="3589" spans="1:5" x14ac:dyDescent="0.45">
      <c r="A3589" s="2" t="s">
        <v>7626</v>
      </c>
      <c r="B3589" s="2" t="s">
        <v>19133</v>
      </c>
      <c r="C3589" s="2" t="s">
        <v>30711</v>
      </c>
      <c r="D3589" s="2" t="str">
        <f t="shared" ref="D3589:D3594" si="179">"飲食店営業"</f>
        <v>飲食店営業</v>
      </c>
      <c r="E3589" s="2" t="str">
        <f>"R02.08.24"</f>
        <v>R02.08.24</v>
      </c>
    </row>
    <row r="3590" spans="1:5" x14ac:dyDescent="0.45">
      <c r="A3590" s="2" t="s">
        <v>7627</v>
      </c>
      <c r="B3590" s="2" t="s">
        <v>19135</v>
      </c>
      <c r="C3590" s="2" t="s">
        <v>30713</v>
      </c>
      <c r="D3590" s="2" t="str">
        <f t="shared" si="179"/>
        <v>飲食店営業</v>
      </c>
      <c r="E3590" s="2" t="str">
        <f>"R02.08.11"</f>
        <v>R02.08.11</v>
      </c>
    </row>
    <row r="3591" spans="1:5" x14ac:dyDescent="0.45">
      <c r="A3591" s="2" t="s">
        <v>7627</v>
      </c>
      <c r="B3591" s="2" t="s">
        <v>19136</v>
      </c>
      <c r="C3591" s="2" t="s">
        <v>30714</v>
      </c>
      <c r="D3591" s="2" t="str">
        <f t="shared" si="179"/>
        <v>飲食店営業</v>
      </c>
      <c r="E3591" s="2" t="str">
        <f>"R02.08.11"</f>
        <v>R02.08.11</v>
      </c>
    </row>
    <row r="3592" spans="1:5" x14ac:dyDescent="0.45">
      <c r="A3592" s="2" t="s">
        <v>7628</v>
      </c>
      <c r="B3592" s="2" t="s">
        <v>19137</v>
      </c>
      <c r="C3592" s="2" t="s">
        <v>30168</v>
      </c>
      <c r="D3592" s="2" t="str">
        <f t="shared" si="179"/>
        <v>飲食店営業</v>
      </c>
      <c r="E3592" s="2" t="str">
        <f>"H29.05.25"</f>
        <v>H29.05.25</v>
      </c>
    </row>
    <row r="3593" spans="1:5" x14ac:dyDescent="0.45">
      <c r="A3593" s="2" t="s">
        <v>3072</v>
      </c>
      <c r="B3593" s="2" t="s">
        <v>13156</v>
      </c>
      <c r="C3593" s="2" t="s">
        <v>21058</v>
      </c>
      <c r="D3593" s="2" t="str">
        <f t="shared" si="179"/>
        <v>飲食店営業</v>
      </c>
      <c r="E3593" s="2" t="str">
        <f>"R02.08.24"</f>
        <v>R02.08.24</v>
      </c>
    </row>
    <row r="3594" spans="1:5" x14ac:dyDescent="0.45">
      <c r="A3594" s="2" t="s">
        <v>7629</v>
      </c>
      <c r="B3594" s="2" t="s">
        <v>19138</v>
      </c>
      <c r="C3594" s="2" t="s">
        <v>30715</v>
      </c>
      <c r="D3594" s="2" t="str">
        <f t="shared" si="179"/>
        <v>飲食店営業</v>
      </c>
      <c r="E3594" s="2" t="str">
        <f>"R02.08.24"</f>
        <v>R02.08.24</v>
      </c>
    </row>
    <row r="3595" spans="1:5" x14ac:dyDescent="0.45">
      <c r="A3595" s="2" t="s">
        <v>7630</v>
      </c>
      <c r="B3595" s="2" t="s">
        <v>7630</v>
      </c>
      <c r="C3595" s="2" t="s">
        <v>30716</v>
      </c>
      <c r="D3595" s="2" t="str">
        <f>"菓子製造業"</f>
        <v>菓子製造業</v>
      </c>
      <c r="E3595" s="2" t="str">
        <f>"R02.08.31"</f>
        <v>R02.08.31</v>
      </c>
    </row>
    <row r="3596" spans="1:5" x14ac:dyDescent="0.45">
      <c r="A3596" s="2" t="s">
        <v>7221</v>
      </c>
      <c r="B3596" s="2" t="s">
        <v>19099</v>
      </c>
      <c r="C3596" s="2" t="s">
        <v>30678</v>
      </c>
      <c r="D3596" s="2" t="str">
        <f>"飲食店営業"</f>
        <v>飲食店営業</v>
      </c>
      <c r="E3596" s="2" t="str">
        <f>"R02.08.31"</f>
        <v>R02.08.31</v>
      </c>
    </row>
    <row r="3597" spans="1:5" x14ac:dyDescent="0.45">
      <c r="A3597" s="2" t="s">
        <v>7416</v>
      </c>
      <c r="B3597" s="2" t="s">
        <v>18900</v>
      </c>
      <c r="C3597" s="2" t="s">
        <v>30487</v>
      </c>
      <c r="D3597" s="2" t="str">
        <f>"菓子製造業"</f>
        <v>菓子製造業</v>
      </c>
      <c r="E3597" s="2" t="str">
        <f>"R02.08.31"</f>
        <v>R02.08.31</v>
      </c>
    </row>
    <row r="3598" spans="1:5" x14ac:dyDescent="0.45">
      <c r="A3598" s="2" t="s">
        <v>7632</v>
      </c>
      <c r="B3598" s="2" t="s">
        <v>7632</v>
      </c>
      <c r="C3598" s="2" t="s">
        <v>30718</v>
      </c>
      <c r="D3598" s="2" t="str">
        <f>"めん類製造業"</f>
        <v>めん類製造業</v>
      </c>
      <c r="E3598" s="2" t="str">
        <f>"R02.08.31"</f>
        <v>R02.08.31</v>
      </c>
    </row>
    <row r="3599" spans="1:5" x14ac:dyDescent="0.45">
      <c r="A3599" s="2" t="s">
        <v>7635</v>
      </c>
      <c r="B3599" s="2" t="s">
        <v>19141</v>
      </c>
      <c r="C3599" s="2" t="s">
        <v>21007</v>
      </c>
      <c r="D3599" s="2" t="str">
        <f>"飲食店営業"</f>
        <v>飲食店営業</v>
      </c>
      <c r="E3599" s="2" t="str">
        <f>"R02.08.31"</f>
        <v>R02.08.31</v>
      </c>
    </row>
    <row r="3600" spans="1:5" x14ac:dyDescent="0.45">
      <c r="A3600" s="2" t="s">
        <v>2181</v>
      </c>
      <c r="B3600" s="2" t="s">
        <v>19142</v>
      </c>
      <c r="C3600" s="2" t="s">
        <v>30722</v>
      </c>
      <c r="D3600" s="2" t="str">
        <f>"喫茶店営業"</f>
        <v>喫茶店営業</v>
      </c>
      <c r="E3600" s="2" t="str">
        <f>"H30.11.16"</f>
        <v>H30.11.16</v>
      </c>
    </row>
    <row r="3601" spans="1:5" x14ac:dyDescent="0.45">
      <c r="A3601" s="2" t="s">
        <v>2181</v>
      </c>
      <c r="B3601" s="2" t="s">
        <v>19143</v>
      </c>
      <c r="C3601" s="2" t="s">
        <v>30722</v>
      </c>
      <c r="D3601" s="2" t="str">
        <f>"飲食店営業"</f>
        <v>飲食店営業</v>
      </c>
      <c r="E3601" s="2" t="str">
        <f>"H30.11.16"</f>
        <v>H30.11.16</v>
      </c>
    </row>
    <row r="3602" spans="1:5" x14ac:dyDescent="0.45">
      <c r="A3602" s="2" t="s">
        <v>2181</v>
      </c>
      <c r="B3602" s="2" t="s">
        <v>19144</v>
      </c>
      <c r="C3602" s="2" t="s">
        <v>30722</v>
      </c>
      <c r="D3602" s="2" t="str">
        <f>"飲食店営業"</f>
        <v>飲食店営業</v>
      </c>
      <c r="E3602" s="2" t="str">
        <f>"H30.11.16"</f>
        <v>H30.11.16</v>
      </c>
    </row>
    <row r="3603" spans="1:5" x14ac:dyDescent="0.45">
      <c r="A3603" s="2" t="s">
        <v>2181</v>
      </c>
      <c r="B3603" s="2" t="s">
        <v>19145</v>
      </c>
      <c r="C3603" s="2" t="s">
        <v>30722</v>
      </c>
      <c r="D3603" s="2" t="str">
        <f>"飲食店営業"</f>
        <v>飲食店営業</v>
      </c>
      <c r="E3603" s="2" t="str">
        <f>"H30.11.16"</f>
        <v>H30.11.16</v>
      </c>
    </row>
    <row r="3604" spans="1:5" x14ac:dyDescent="0.45">
      <c r="A3604" s="2" t="s">
        <v>998</v>
      </c>
      <c r="B3604" s="2" t="s">
        <v>19146</v>
      </c>
      <c r="C3604" s="2" t="s">
        <v>30723</v>
      </c>
      <c r="D3604" s="2" t="str">
        <f>"飲食店営業"</f>
        <v>飲食店営業</v>
      </c>
      <c r="E3604" s="2" t="str">
        <f>"R02.09.23"</f>
        <v>R02.09.23</v>
      </c>
    </row>
    <row r="3605" spans="1:5" x14ac:dyDescent="0.45">
      <c r="A3605" s="2" t="s">
        <v>7636</v>
      </c>
      <c r="B3605" s="2" t="s">
        <v>19147</v>
      </c>
      <c r="C3605" s="2" t="s">
        <v>30724</v>
      </c>
      <c r="D3605" s="2" t="str">
        <f>"飲食店営業"</f>
        <v>飲食店営業</v>
      </c>
      <c r="E3605" s="2" t="str">
        <f>"R02.09.24"</f>
        <v>R02.09.24</v>
      </c>
    </row>
    <row r="3606" spans="1:5" x14ac:dyDescent="0.45">
      <c r="A3606" s="2" t="s">
        <v>1858</v>
      </c>
      <c r="B3606" s="2" t="s">
        <v>19148</v>
      </c>
      <c r="C3606" s="2" t="s">
        <v>30725</v>
      </c>
      <c r="D3606" s="2" t="str">
        <f>"菓子製造業"</f>
        <v>菓子製造業</v>
      </c>
      <c r="E3606" s="2" t="str">
        <f>"R02.09.24"</f>
        <v>R02.09.24</v>
      </c>
    </row>
    <row r="3607" spans="1:5" x14ac:dyDescent="0.45">
      <c r="A3607" s="2" t="s">
        <v>1858</v>
      </c>
      <c r="B3607" s="2" t="s">
        <v>19148</v>
      </c>
      <c r="C3607" s="2" t="s">
        <v>30725</v>
      </c>
      <c r="D3607" s="2" t="str">
        <f>"飲食店営業"</f>
        <v>飲食店営業</v>
      </c>
      <c r="E3607" s="2" t="str">
        <f>"R02.09.24"</f>
        <v>R02.09.24</v>
      </c>
    </row>
    <row r="3608" spans="1:5" x14ac:dyDescent="0.45">
      <c r="A3608" s="2" t="s">
        <v>7638</v>
      </c>
      <c r="B3608" s="2" t="s">
        <v>10042</v>
      </c>
      <c r="C3608" s="2" t="s">
        <v>30728</v>
      </c>
      <c r="D3608" s="2" t="str">
        <f>"飲食店営業"</f>
        <v>飲食店営業</v>
      </c>
      <c r="E3608" s="2" t="str">
        <f>"H29.09.28"</f>
        <v>H29.09.28</v>
      </c>
    </row>
    <row r="3609" spans="1:5" x14ac:dyDescent="0.45">
      <c r="A3609" s="2" t="s">
        <v>7345</v>
      </c>
      <c r="B3609" s="2" t="s">
        <v>19151</v>
      </c>
      <c r="C3609" s="2" t="s">
        <v>30406</v>
      </c>
      <c r="D3609" s="2" t="str">
        <f>"飲食店営業"</f>
        <v>飲食店営業</v>
      </c>
      <c r="E3609" s="2" t="str">
        <f>"R02.10.21"</f>
        <v>R02.10.21</v>
      </c>
    </row>
    <row r="3610" spans="1:5" x14ac:dyDescent="0.45">
      <c r="A3610" s="2" t="s">
        <v>7639</v>
      </c>
      <c r="B3610" s="2" t="s">
        <v>19154</v>
      </c>
      <c r="C3610" s="2" t="s">
        <v>30730</v>
      </c>
      <c r="D3610" s="2" t="str">
        <f>"飲食店営業"</f>
        <v>飲食店営業</v>
      </c>
      <c r="E3610" s="2" t="str">
        <f>"R02.11.04"</f>
        <v>R02.11.04</v>
      </c>
    </row>
    <row r="3611" spans="1:5" x14ac:dyDescent="0.45">
      <c r="A3611" s="2" t="s">
        <v>7640</v>
      </c>
      <c r="B3611" s="2" t="s">
        <v>19155</v>
      </c>
      <c r="C3611" s="2" t="s">
        <v>21007</v>
      </c>
      <c r="D3611" s="2" t="str">
        <f>"菓子製造業"</f>
        <v>菓子製造業</v>
      </c>
      <c r="E3611" s="2" t="str">
        <f>"R02.11.09"</f>
        <v>R02.11.09</v>
      </c>
    </row>
    <row r="3612" spans="1:5" x14ac:dyDescent="0.45">
      <c r="A3612" s="2" t="s">
        <v>7641</v>
      </c>
      <c r="B3612" s="2" t="s">
        <v>19156</v>
      </c>
      <c r="C3612" s="2" t="s">
        <v>30731</v>
      </c>
      <c r="D3612" s="2" t="str">
        <f>"飲食店営業"</f>
        <v>飲食店営業</v>
      </c>
      <c r="E3612" s="2" t="str">
        <f>"R02.11.09"</f>
        <v>R02.11.09</v>
      </c>
    </row>
    <row r="3613" spans="1:5" x14ac:dyDescent="0.45">
      <c r="A3613" s="2" t="s">
        <v>7642</v>
      </c>
      <c r="B3613" s="2" t="s">
        <v>19157</v>
      </c>
      <c r="C3613" s="2" t="s">
        <v>30732</v>
      </c>
      <c r="D3613" s="2" t="str">
        <f>"缶詰又は瓶詰食品製造業"</f>
        <v>缶詰又は瓶詰食品製造業</v>
      </c>
      <c r="E3613" s="2" t="str">
        <f>"R02.11.11"</f>
        <v>R02.11.11</v>
      </c>
    </row>
    <row r="3614" spans="1:5" x14ac:dyDescent="0.45">
      <c r="A3614" s="2" t="s">
        <v>7642</v>
      </c>
      <c r="B3614" s="2" t="s">
        <v>19158</v>
      </c>
      <c r="C3614" s="2" t="s">
        <v>30732</v>
      </c>
      <c r="D3614" s="2" t="str">
        <f>"飲食店営業"</f>
        <v>飲食店営業</v>
      </c>
      <c r="E3614" s="2" t="str">
        <f>"R02.11.11"</f>
        <v>R02.11.11</v>
      </c>
    </row>
    <row r="3615" spans="1:5" x14ac:dyDescent="0.45">
      <c r="A3615" s="2" t="s">
        <v>7642</v>
      </c>
      <c r="B3615" s="2" t="s">
        <v>19157</v>
      </c>
      <c r="C3615" s="2" t="s">
        <v>30732</v>
      </c>
      <c r="D3615" s="2" t="str">
        <f>"菓子製造業"</f>
        <v>菓子製造業</v>
      </c>
      <c r="E3615" s="2" t="str">
        <f>"R02.11.11"</f>
        <v>R02.11.11</v>
      </c>
    </row>
    <row r="3616" spans="1:5" x14ac:dyDescent="0.45">
      <c r="A3616" s="2" t="s">
        <v>7643</v>
      </c>
      <c r="B3616" s="2" t="s">
        <v>19159</v>
      </c>
      <c r="C3616" s="2" t="s">
        <v>30165</v>
      </c>
      <c r="D3616" s="2" t="str">
        <f>"飲食店営業"</f>
        <v>飲食店営業</v>
      </c>
      <c r="E3616" s="2" t="str">
        <f>"R02.11.11"</f>
        <v>R02.11.11</v>
      </c>
    </row>
    <row r="3617" spans="1:5" x14ac:dyDescent="0.45">
      <c r="A3617" s="2" t="s">
        <v>7645</v>
      </c>
      <c r="B3617" s="2" t="s">
        <v>19160</v>
      </c>
      <c r="C3617" s="2" t="s">
        <v>30734</v>
      </c>
      <c r="D3617" s="2" t="str">
        <f>"そうざい製造業"</f>
        <v>そうざい製造業</v>
      </c>
      <c r="E3617" s="2" t="str">
        <f>"R02.11.11"</f>
        <v>R02.11.11</v>
      </c>
    </row>
    <row r="3618" spans="1:5" x14ac:dyDescent="0.45">
      <c r="A3618" s="2" t="s">
        <v>7646</v>
      </c>
      <c r="B3618" s="2" t="s">
        <v>12508</v>
      </c>
      <c r="C3618" s="2" t="s">
        <v>30735</v>
      </c>
      <c r="D3618" s="2" t="str">
        <f>"そうざい製造業"</f>
        <v>そうざい製造業</v>
      </c>
      <c r="E3618" s="2" t="str">
        <f t="shared" ref="E3618:E3631" si="180">"R02.11.18"</f>
        <v>R02.11.18</v>
      </c>
    </row>
    <row r="3619" spans="1:5" x14ac:dyDescent="0.45">
      <c r="A3619" s="2" t="s">
        <v>7647</v>
      </c>
      <c r="B3619" s="2" t="s">
        <v>14438</v>
      </c>
      <c r="C3619" s="2" t="s">
        <v>30736</v>
      </c>
      <c r="D3619" s="2" t="str">
        <f>"そうざい製造業"</f>
        <v>そうざい製造業</v>
      </c>
      <c r="E3619" s="2" t="str">
        <f t="shared" si="180"/>
        <v>R02.11.18</v>
      </c>
    </row>
    <row r="3620" spans="1:5" x14ac:dyDescent="0.45">
      <c r="A3620" s="2" t="s">
        <v>7233</v>
      </c>
      <c r="B3620" s="2" t="s">
        <v>18764</v>
      </c>
      <c r="C3620" s="2" t="s">
        <v>30737</v>
      </c>
      <c r="D3620" s="2" t="str">
        <f>"そうざい製造業"</f>
        <v>そうざい製造業</v>
      </c>
      <c r="E3620" s="2" t="str">
        <f t="shared" si="180"/>
        <v>R02.11.18</v>
      </c>
    </row>
    <row r="3621" spans="1:5" x14ac:dyDescent="0.45">
      <c r="A3621" s="2" t="s">
        <v>7648</v>
      </c>
      <c r="B3621" s="2" t="s">
        <v>19161</v>
      </c>
      <c r="C3621" s="2" t="s">
        <v>30738</v>
      </c>
      <c r="D3621" s="2" t="str">
        <f>"菓子製造業"</f>
        <v>菓子製造業</v>
      </c>
      <c r="E3621" s="2" t="str">
        <f t="shared" si="180"/>
        <v>R02.11.18</v>
      </c>
    </row>
    <row r="3622" spans="1:5" x14ac:dyDescent="0.45">
      <c r="A3622" s="2" t="s">
        <v>7651</v>
      </c>
      <c r="B3622" s="2" t="s">
        <v>19164</v>
      </c>
      <c r="C3622" s="2" t="s">
        <v>30741</v>
      </c>
      <c r="D3622" s="2" t="str">
        <f>"菓子製造業"</f>
        <v>菓子製造業</v>
      </c>
      <c r="E3622" s="2" t="str">
        <f t="shared" si="180"/>
        <v>R02.11.18</v>
      </c>
    </row>
    <row r="3623" spans="1:5" x14ac:dyDescent="0.45">
      <c r="A3623" s="2" t="s">
        <v>7184</v>
      </c>
      <c r="B3623" s="2" t="s">
        <v>7184</v>
      </c>
      <c r="C3623" s="2" t="s">
        <v>30223</v>
      </c>
      <c r="D3623" s="2" t="str">
        <f>"みそ製造業"</f>
        <v>みそ製造業</v>
      </c>
      <c r="E3623" s="2" t="str">
        <f t="shared" si="180"/>
        <v>R02.11.18</v>
      </c>
    </row>
    <row r="3624" spans="1:5" x14ac:dyDescent="0.45">
      <c r="A3624" s="2" t="s">
        <v>7654</v>
      </c>
      <c r="B3624" s="2" t="s">
        <v>19167</v>
      </c>
      <c r="C3624" s="2" t="s">
        <v>30168</v>
      </c>
      <c r="D3624" s="2" t="str">
        <f>"喫茶店営業"</f>
        <v>喫茶店営業</v>
      </c>
      <c r="E3624" s="2" t="str">
        <f t="shared" si="180"/>
        <v>R02.11.18</v>
      </c>
    </row>
    <row r="3625" spans="1:5" x14ac:dyDescent="0.45">
      <c r="A3625" s="2" t="s">
        <v>7655</v>
      </c>
      <c r="B3625" s="2" t="s">
        <v>13644</v>
      </c>
      <c r="C3625" s="2" t="s">
        <v>30744</v>
      </c>
      <c r="D3625" s="2" t="str">
        <f>"喫茶店営業"</f>
        <v>喫茶店営業</v>
      </c>
      <c r="E3625" s="2" t="str">
        <f t="shared" si="180"/>
        <v>R02.11.18</v>
      </c>
    </row>
    <row r="3626" spans="1:5" x14ac:dyDescent="0.45">
      <c r="A3626" s="2" t="s">
        <v>7658</v>
      </c>
      <c r="B3626" s="2" t="s">
        <v>7658</v>
      </c>
      <c r="C3626" s="2" t="s">
        <v>30168</v>
      </c>
      <c r="D3626" s="2" t="str">
        <f>"魚介類販売業"</f>
        <v>魚介類販売業</v>
      </c>
      <c r="E3626" s="2" t="str">
        <f t="shared" si="180"/>
        <v>R02.11.18</v>
      </c>
    </row>
    <row r="3627" spans="1:5" x14ac:dyDescent="0.45">
      <c r="A3627" s="2" t="s">
        <v>453</v>
      </c>
      <c r="B3627" s="2" t="s">
        <v>19170</v>
      </c>
      <c r="C3627" s="2" t="s">
        <v>30168</v>
      </c>
      <c r="D3627" s="2" t="str">
        <f>"食肉販売業"</f>
        <v>食肉販売業</v>
      </c>
      <c r="E3627" s="2" t="str">
        <f t="shared" si="180"/>
        <v>R02.11.18</v>
      </c>
    </row>
    <row r="3628" spans="1:5" x14ac:dyDescent="0.45">
      <c r="A3628" s="2" t="s">
        <v>7659</v>
      </c>
      <c r="B3628" s="2" t="s">
        <v>19171</v>
      </c>
      <c r="C3628" s="2" t="s">
        <v>30747</v>
      </c>
      <c r="D3628" s="2" t="str">
        <f>"菓子製造業"</f>
        <v>菓子製造業</v>
      </c>
      <c r="E3628" s="2" t="str">
        <f t="shared" si="180"/>
        <v>R02.11.18</v>
      </c>
    </row>
    <row r="3629" spans="1:5" x14ac:dyDescent="0.45">
      <c r="A3629" s="2" t="s">
        <v>7660</v>
      </c>
      <c r="B3629" s="2" t="s">
        <v>19172</v>
      </c>
      <c r="C3629" s="2" t="s">
        <v>30748</v>
      </c>
      <c r="D3629" s="2" t="str">
        <f>"食品製造業"</f>
        <v>食品製造業</v>
      </c>
      <c r="E3629" s="2" t="str">
        <f t="shared" si="180"/>
        <v>R02.11.18</v>
      </c>
    </row>
    <row r="3630" spans="1:5" x14ac:dyDescent="0.45">
      <c r="A3630" s="2" t="s">
        <v>7565</v>
      </c>
      <c r="B3630" s="2" t="s">
        <v>19173</v>
      </c>
      <c r="C3630" s="2" t="s">
        <v>30749</v>
      </c>
      <c r="D3630" s="2" t="str">
        <f>"食品製造業"</f>
        <v>食品製造業</v>
      </c>
      <c r="E3630" s="2" t="str">
        <f t="shared" si="180"/>
        <v>R02.11.18</v>
      </c>
    </row>
    <row r="3631" spans="1:5" x14ac:dyDescent="0.45">
      <c r="A3631" s="2" t="s">
        <v>7284</v>
      </c>
      <c r="B3631" s="2" t="s">
        <v>18760</v>
      </c>
      <c r="C3631" s="2" t="s">
        <v>30341</v>
      </c>
      <c r="D3631" s="2" t="str">
        <f>"食品製造業"</f>
        <v>食品製造業</v>
      </c>
      <c r="E3631" s="2" t="str">
        <f t="shared" si="180"/>
        <v>R02.11.18</v>
      </c>
    </row>
    <row r="3632" spans="1:5" x14ac:dyDescent="0.45">
      <c r="A3632" s="2" t="s">
        <v>7661</v>
      </c>
      <c r="B3632" s="2" t="s">
        <v>19174</v>
      </c>
      <c r="C3632" s="2" t="s">
        <v>30750</v>
      </c>
      <c r="D3632" s="2" t="str">
        <f t="shared" ref="D3632:D3648" si="181">"飲食店営業"</f>
        <v>飲食店営業</v>
      </c>
      <c r="E3632" s="2" t="str">
        <f t="shared" ref="E3632:E3647" si="182">"R02.11.20"</f>
        <v>R02.11.20</v>
      </c>
    </row>
    <row r="3633" spans="1:5" x14ac:dyDescent="0.45">
      <c r="A3633" s="2" t="s">
        <v>7659</v>
      </c>
      <c r="B3633" s="2" t="s">
        <v>19171</v>
      </c>
      <c r="C3633" s="2" t="s">
        <v>30747</v>
      </c>
      <c r="D3633" s="2" t="str">
        <f t="shared" si="181"/>
        <v>飲食店営業</v>
      </c>
      <c r="E3633" s="2" t="str">
        <f t="shared" si="182"/>
        <v>R02.11.20</v>
      </c>
    </row>
    <row r="3634" spans="1:5" x14ac:dyDescent="0.45">
      <c r="A3634" s="2" t="s">
        <v>453</v>
      </c>
      <c r="B3634" s="2" t="s">
        <v>19170</v>
      </c>
      <c r="C3634" s="2" t="s">
        <v>30168</v>
      </c>
      <c r="D3634" s="2" t="str">
        <f t="shared" si="181"/>
        <v>飲食店営業</v>
      </c>
      <c r="E3634" s="2" t="str">
        <f t="shared" si="182"/>
        <v>R02.11.20</v>
      </c>
    </row>
    <row r="3635" spans="1:5" x14ac:dyDescent="0.45">
      <c r="A3635" s="2" t="s">
        <v>453</v>
      </c>
      <c r="B3635" s="2" t="s">
        <v>19170</v>
      </c>
      <c r="C3635" s="2" t="s">
        <v>30168</v>
      </c>
      <c r="D3635" s="2" t="str">
        <f t="shared" si="181"/>
        <v>飲食店営業</v>
      </c>
      <c r="E3635" s="2" t="str">
        <f t="shared" si="182"/>
        <v>R02.11.20</v>
      </c>
    </row>
    <row r="3636" spans="1:5" x14ac:dyDescent="0.45">
      <c r="A3636" s="2" t="s">
        <v>7662</v>
      </c>
      <c r="B3636" s="2" t="s">
        <v>19175</v>
      </c>
      <c r="C3636" s="2" t="s">
        <v>30751</v>
      </c>
      <c r="D3636" s="2" t="str">
        <f t="shared" si="181"/>
        <v>飲食店営業</v>
      </c>
      <c r="E3636" s="2" t="str">
        <f t="shared" si="182"/>
        <v>R02.11.20</v>
      </c>
    </row>
    <row r="3637" spans="1:5" x14ac:dyDescent="0.45">
      <c r="A3637" s="2" t="s">
        <v>7663</v>
      </c>
      <c r="B3637" s="2" t="s">
        <v>19176</v>
      </c>
      <c r="C3637" s="2" t="s">
        <v>30752</v>
      </c>
      <c r="D3637" s="2" t="str">
        <f t="shared" si="181"/>
        <v>飲食店営業</v>
      </c>
      <c r="E3637" s="2" t="str">
        <f t="shared" si="182"/>
        <v>R02.11.20</v>
      </c>
    </row>
    <row r="3638" spans="1:5" x14ac:dyDescent="0.45">
      <c r="A3638" s="2" t="s">
        <v>7664</v>
      </c>
      <c r="B3638" s="2" t="s">
        <v>19177</v>
      </c>
      <c r="C3638" s="2" t="s">
        <v>30753</v>
      </c>
      <c r="D3638" s="2" t="str">
        <f t="shared" si="181"/>
        <v>飲食店営業</v>
      </c>
      <c r="E3638" s="2" t="str">
        <f t="shared" si="182"/>
        <v>R02.11.20</v>
      </c>
    </row>
    <row r="3639" spans="1:5" x14ac:dyDescent="0.45">
      <c r="A3639" s="2" t="s">
        <v>7666</v>
      </c>
      <c r="B3639" s="2" t="s">
        <v>19179</v>
      </c>
      <c r="C3639" s="2" t="s">
        <v>30755</v>
      </c>
      <c r="D3639" s="2" t="str">
        <f t="shared" si="181"/>
        <v>飲食店営業</v>
      </c>
      <c r="E3639" s="2" t="str">
        <f t="shared" si="182"/>
        <v>R02.11.20</v>
      </c>
    </row>
    <row r="3640" spans="1:5" x14ac:dyDescent="0.45">
      <c r="A3640" s="2" t="s">
        <v>7668</v>
      </c>
      <c r="B3640" s="2" t="s">
        <v>19181</v>
      </c>
      <c r="C3640" s="2" t="s">
        <v>30757</v>
      </c>
      <c r="D3640" s="2" t="str">
        <f t="shared" si="181"/>
        <v>飲食店営業</v>
      </c>
      <c r="E3640" s="2" t="str">
        <f t="shared" si="182"/>
        <v>R02.11.20</v>
      </c>
    </row>
    <row r="3641" spans="1:5" x14ac:dyDescent="0.45">
      <c r="A3641" s="2" t="s">
        <v>7184</v>
      </c>
      <c r="B3641" s="2" t="s">
        <v>19182</v>
      </c>
      <c r="C3641" s="2" t="s">
        <v>30223</v>
      </c>
      <c r="D3641" s="2" t="str">
        <f t="shared" si="181"/>
        <v>飲食店営業</v>
      </c>
      <c r="E3641" s="2" t="str">
        <f t="shared" si="182"/>
        <v>R02.11.20</v>
      </c>
    </row>
    <row r="3642" spans="1:5" x14ac:dyDescent="0.45">
      <c r="A3642" s="2" t="s">
        <v>7630</v>
      </c>
      <c r="B3642" s="2" t="s">
        <v>7630</v>
      </c>
      <c r="C3642" s="2" t="s">
        <v>21007</v>
      </c>
      <c r="D3642" s="2" t="str">
        <f t="shared" si="181"/>
        <v>飲食店営業</v>
      </c>
      <c r="E3642" s="2" t="str">
        <f t="shared" si="182"/>
        <v>R02.11.20</v>
      </c>
    </row>
    <row r="3643" spans="1:5" x14ac:dyDescent="0.45">
      <c r="A3643" s="2" t="s">
        <v>7671</v>
      </c>
      <c r="B3643" s="2" t="s">
        <v>19185</v>
      </c>
      <c r="C3643" s="2" t="s">
        <v>30762</v>
      </c>
      <c r="D3643" s="2" t="str">
        <f t="shared" si="181"/>
        <v>飲食店営業</v>
      </c>
      <c r="E3643" s="2" t="str">
        <f t="shared" si="182"/>
        <v>R02.11.20</v>
      </c>
    </row>
    <row r="3644" spans="1:5" x14ac:dyDescent="0.45">
      <c r="A3644" s="2" t="s">
        <v>7672</v>
      </c>
      <c r="B3644" s="2" t="s">
        <v>7672</v>
      </c>
      <c r="C3644" s="2" t="s">
        <v>30763</v>
      </c>
      <c r="D3644" s="2" t="str">
        <f t="shared" si="181"/>
        <v>飲食店営業</v>
      </c>
      <c r="E3644" s="2" t="str">
        <f t="shared" si="182"/>
        <v>R02.11.20</v>
      </c>
    </row>
    <row r="3645" spans="1:5" x14ac:dyDescent="0.45">
      <c r="A3645" s="2" t="s">
        <v>7677</v>
      </c>
      <c r="B3645" s="2" t="s">
        <v>19190</v>
      </c>
      <c r="C3645" s="2" t="s">
        <v>30767</v>
      </c>
      <c r="D3645" s="2" t="str">
        <f t="shared" si="181"/>
        <v>飲食店営業</v>
      </c>
      <c r="E3645" s="2" t="str">
        <f t="shared" si="182"/>
        <v>R02.11.20</v>
      </c>
    </row>
    <row r="3646" spans="1:5" x14ac:dyDescent="0.45">
      <c r="A3646" s="2" t="s">
        <v>7679</v>
      </c>
      <c r="B3646" s="2" t="s">
        <v>19192</v>
      </c>
      <c r="C3646" s="2" t="s">
        <v>30769</v>
      </c>
      <c r="D3646" s="2" t="str">
        <f t="shared" si="181"/>
        <v>飲食店営業</v>
      </c>
      <c r="E3646" s="2" t="str">
        <f t="shared" si="182"/>
        <v>R02.11.20</v>
      </c>
    </row>
    <row r="3647" spans="1:5" x14ac:dyDescent="0.45">
      <c r="A3647" s="2" t="s">
        <v>7658</v>
      </c>
      <c r="B3647" s="2" t="s">
        <v>7658</v>
      </c>
      <c r="C3647" s="2" t="s">
        <v>30168</v>
      </c>
      <c r="D3647" s="2" t="str">
        <f t="shared" si="181"/>
        <v>飲食店営業</v>
      </c>
      <c r="E3647" s="2" t="str">
        <f t="shared" si="182"/>
        <v>R02.11.20</v>
      </c>
    </row>
    <row r="3648" spans="1:5" x14ac:dyDescent="0.45">
      <c r="A3648" s="2" t="s">
        <v>7681</v>
      </c>
      <c r="B3648" s="2" t="s">
        <v>19194</v>
      </c>
      <c r="C3648" s="2" t="s">
        <v>30771</v>
      </c>
      <c r="D3648" s="2" t="str">
        <f t="shared" si="181"/>
        <v>飲食店営業</v>
      </c>
      <c r="E3648" s="2" t="str">
        <f>"R02.11.24"</f>
        <v>R02.11.24</v>
      </c>
    </row>
    <row r="3649" spans="1:5" x14ac:dyDescent="0.45">
      <c r="A3649" s="2" t="s">
        <v>7600</v>
      </c>
      <c r="B3649" s="2" t="s">
        <v>19102</v>
      </c>
      <c r="C3649" s="2" t="s">
        <v>30681</v>
      </c>
      <c r="D3649" s="2" t="str">
        <f>"そうざい製造業"</f>
        <v>そうざい製造業</v>
      </c>
      <c r="E3649" s="2" t="str">
        <f>"R02.11.26"</f>
        <v>R02.11.26</v>
      </c>
    </row>
    <row r="3650" spans="1:5" x14ac:dyDescent="0.45">
      <c r="A3650" s="2" t="s">
        <v>7682</v>
      </c>
      <c r="B3650" s="2" t="s">
        <v>19195</v>
      </c>
      <c r="C3650" s="2" t="s">
        <v>30772</v>
      </c>
      <c r="D3650" s="2" t="str">
        <f>"飲食店営業"</f>
        <v>飲食店営業</v>
      </c>
      <c r="E3650" s="2" t="str">
        <f>"R02.12.01"</f>
        <v>R02.12.01</v>
      </c>
    </row>
    <row r="3651" spans="1:5" x14ac:dyDescent="0.45">
      <c r="A3651" s="2" t="s">
        <v>7684</v>
      </c>
      <c r="B3651" s="2" t="s">
        <v>19198</v>
      </c>
      <c r="C3651" s="2" t="s">
        <v>30773</v>
      </c>
      <c r="D3651" s="2" t="str">
        <f>"食肉販売業"</f>
        <v>食肉販売業</v>
      </c>
      <c r="E3651" s="2" t="str">
        <f>"R02.11.30"</f>
        <v>R02.11.30</v>
      </c>
    </row>
    <row r="3652" spans="1:5" x14ac:dyDescent="0.45">
      <c r="A3652" s="2" t="s">
        <v>7685</v>
      </c>
      <c r="B3652" s="2" t="s">
        <v>19199</v>
      </c>
      <c r="C3652" s="2" t="s">
        <v>30168</v>
      </c>
      <c r="D3652" s="2" t="str">
        <f>"飲食店営業"</f>
        <v>飲食店営業</v>
      </c>
      <c r="E3652" s="2" t="str">
        <f>"R02.12.02"</f>
        <v>R02.12.02</v>
      </c>
    </row>
    <row r="3653" spans="1:5" x14ac:dyDescent="0.45">
      <c r="A3653" s="2" t="s">
        <v>7686</v>
      </c>
      <c r="B3653" s="2" t="s">
        <v>19200</v>
      </c>
      <c r="C3653" s="2" t="s">
        <v>30774</v>
      </c>
      <c r="D3653" s="2" t="str">
        <f>"飲食店営業"</f>
        <v>飲食店営業</v>
      </c>
      <c r="E3653" s="2" t="str">
        <f>"R02.12.01"</f>
        <v>R02.12.01</v>
      </c>
    </row>
    <row r="3654" spans="1:5" x14ac:dyDescent="0.45">
      <c r="A3654" s="2" t="s">
        <v>231</v>
      </c>
      <c r="B3654" s="2" t="s">
        <v>19201</v>
      </c>
      <c r="C3654" s="2" t="s">
        <v>30775</v>
      </c>
      <c r="D3654" s="2" t="str">
        <f>"飲食店営業"</f>
        <v>飲食店営業</v>
      </c>
      <c r="E3654" s="2" t="str">
        <f>"R01.08.22"</f>
        <v>R01.08.22</v>
      </c>
    </row>
    <row r="3655" spans="1:5" x14ac:dyDescent="0.45">
      <c r="A3655" s="2" t="s">
        <v>231</v>
      </c>
      <c r="B3655" s="2" t="s">
        <v>19202</v>
      </c>
      <c r="C3655" s="2" t="s">
        <v>30776</v>
      </c>
      <c r="D3655" s="2" t="str">
        <f>"飲食店営業"</f>
        <v>飲食店営業</v>
      </c>
      <c r="E3655" s="2" t="str">
        <f>"H30.05.11"</f>
        <v>H30.05.11</v>
      </c>
    </row>
    <row r="3656" spans="1:5" x14ac:dyDescent="0.45">
      <c r="A3656" s="2" t="s">
        <v>7142</v>
      </c>
      <c r="B3656" s="2" t="s">
        <v>18601</v>
      </c>
      <c r="C3656" s="2" t="s">
        <v>30178</v>
      </c>
      <c r="D3656" s="2" t="str">
        <f>"みそ製造業"</f>
        <v>みそ製造業</v>
      </c>
      <c r="E3656" s="2" t="str">
        <f>"R02.12.01"</f>
        <v>R02.12.01</v>
      </c>
    </row>
    <row r="3657" spans="1:5" x14ac:dyDescent="0.45">
      <c r="A3657" s="2" t="s">
        <v>7687</v>
      </c>
      <c r="B3657" s="2" t="s">
        <v>19203</v>
      </c>
      <c r="C3657" s="2" t="s">
        <v>30777</v>
      </c>
      <c r="D3657" s="2" t="str">
        <f>"菓子製造業"</f>
        <v>菓子製造業</v>
      </c>
      <c r="E3657" s="2" t="str">
        <f>"R02.12.11"</f>
        <v>R02.12.11</v>
      </c>
    </row>
    <row r="3658" spans="1:5" x14ac:dyDescent="0.45">
      <c r="A3658" s="2" t="s">
        <v>7688</v>
      </c>
      <c r="B3658" s="2" t="s">
        <v>19204</v>
      </c>
      <c r="C3658" s="2" t="s">
        <v>30778</v>
      </c>
      <c r="D3658" s="2" t="str">
        <f>"飲食店営業"</f>
        <v>飲食店営業</v>
      </c>
      <c r="E3658" s="2" t="str">
        <f>"H31.02.28"</f>
        <v>H31.02.28</v>
      </c>
    </row>
    <row r="3659" spans="1:5" x14ac:dyDescent="0.45">
      <c r="A3659" s="2" t="s">
        <v>3362</v>
      </c>
      <c r="B3659" s="2" t="s">
        <v>19205</v>
      </c>
      <c r="C3659" s="2" t="s">
        <v>30779</v>
      </c>
      <c r="D3659" s="2" t="str">
        <f>"食肉販売業"</f>
        <v>食肉販売業</v>
      </c>
      <c r="E3659" s="2" t="str">
        <f>"R02.12.14"</f>
        <v>R02.12.14</v>
      </c>
    </row>
    <row r="3660" spans="1:5" x14ac:dyDescent="0.45">
      <c r="A3660" s="2" t="s">
        <v>7690</v>
      </c>
      <c r="B3660" s="2" t="s">
        <v>19207</v>
      </c>
      <c r="C3660" s="2" t="s">
        <v>30781</v>
      </c>
      <c r="D3660" s="2" t="str">
        <f>"飲食店営業"</f>
        <v>飲食店営業</v>
      </c>
      <c r="E3660" s="2" t="str">
        <f>"R02.12.17"</f>
        <v>R02.12.17</v>
      </c>
    </row>
    <row r="3661" spans="1:5" x14ac:dyDescent="0.45">
      <c r="A3661" s="2" t="s">
        <v>7691</v>
      </c>
      <c r="B3661" s="2" t="s">
        <v>19208</v>
      </c>
      <c r="C3661" s="2" t="s">
        <v>30782</v>
      </c>
      <c r="D3661" s="2" t="str">
        <f>"飲食店営業"</f>
        <v>飲食店営業</v>
      </c>
      <c r="E3661" s="2" t="str">
        <f>"R02.12.22"</f>
        <v>R02.12.22</v>
      </c>
    </row>
    <row r="3662" spans="1:5" x14ac:dyDescent="0.45">
      <c r="A3662" s="2" t="s">
        <v>453</v>
      </c>
      <c r="B3662" s="2" t="s">
        <v>19170</v>
      </c>
      <c r="C3662" s="2" t="s">
        <v>30168</v>
      </c>
      <c r="D3662" s="2" t="str">
        <f>"飲食店営業"</f>
        <v>飲食店営業</v>
      </c>
      <c r="E3662" s="2" t="str">
        <f>"H30.08.28"</f>
        <v>H30.08.28</v>
      </c>
    </row>
    <row r="3663" spans="1:5" x14ac:dyDescent="0.45">
      <c r="A3663" s="2" t="s">
        <v>7661</v>
      </c>
      <c r="B3663" s="2" t="s">
        <v>19174</v>
      </c>
      <c r="C3663" s="2" t="s">
        <v>21007</v>
      </c>
      <c r="D3663" s="2" t="str">
        <f>"飲食店営業"</f>
        <v>飲食店営業</v>
      </c>
      <c r="E3663" s="2" t="str">
        <f>"R03.01.18"</f>
        <v>R03.01.18</v>
      </c>
    </row>
    <row r="3664" spans="1:5" x14ac:dyDescent="0.45">
      <c r="A3664" s="2" t="s">
        <v>1862</v>
      </c>
      <c r="B3664" s="2" t="s">
        <v>19210</v>
      </c>
      <c r="C3664" s="2" t="s">
        <v>30784</v>
      </c>
      <c r="D3664" s="2" t="str">
        <f>"飲食店営業"</f>
        <v>飲食店営業</v>
      </c>
      <c r="E3664" s="2" t="str">
        <f>"R03.01.19"</f>
        <v>R03.01.19</v>
      </c>
    </row>
    <row r="3665" spans="1:5" x14ac:dyDescent="0.45">
      <c r="A3665" s="2" t="s">
        <v>7692</v>
      </c>
      <c r="B3665" s="2" t="s">
        <v>19211</v>
      </c>
      <c r="C3665" s="2" t="s">
        <v>30785</v>
      </c>
      <c r="D3665" s="2" t="str">
        <f>"喫茶店営業"</f>
        <v>喫茶店営業</v>
      </c>
      <c r="E3665" s="2" t="str">
        <f>"R03.01.19"</f>
        <v>R03.01.19</v>
      </c>
    </row>
    <row r="3666" spans="1:5" x14ac:dyDescent="0.45">
      <c r="A3666" s="2" t="s">
        <v>7184</v>
      </c>
      <c r="B3666" s="2" t="s">
        <v>19214</v>
      </c>
      <c r="C3666" s="2" t="s">
        <v>30788</v>
      </c>
      <c r="D3666" s="2" t="str">
        <f>"魚介類販売業"</f>
        <v>魚介類販売業</v>
      </c>
      <c r="E3666" s="2" t="str">
        <f>"R03.01.28"</f>
        <v>R03.01.28</v>
      </c>
    </row>
    <row r="3667" spans="1:5" x14ac:dyDescent="0.45">
      <c r="A3667" s="2" t="s">
        <v>7104</v>
      </c>
      <c r="B3667" s="2" t="s">
        <v>18561</v>
      </c>
      <c r="C3667" s="2" t="s">
        <v>30137</v>
      </c>
      <c r="D3667" s="2" t="str">
        <f>"菓子製造業"</f>
        <v>菓子製造業</v>
      </c>
      <c r="E3667" s="2" t="str">
        <f>"R03.02.02"</f>
        <v>R03.02.02</v>
      </c>
    </row>
    <row r="3668" spans="1:5" x14ac:dyDescent="0.45">
      <c r="A3668" s="2" t="s">
        <v>7225</v>
      </c>
      <c r="B3668" s="2" t="s">
        <v>18694</v>
      </c>
      <c r="C3668" s="2" t="s">
        <v>30273</v>
      </c>
      <c r="D3668" s="2" t="str">
        <f>"飲食店営業"</f>
        <v>飲食店営業</v>
      </c>
      <c r="E3668" s="2" t="str">
        <f>"R02.02.12"</f>
        <v>R02.02.12</v>
      </c>
    </row>
    <row r="3669" spans="1:5" x14ac:dyDescent="0.45">
      <c r="A3669" s="2" t="s">
        <v>3959</v>
      </c>
      <c r="B3669" s="2" t="s">
        <v>18581</v>
      </c>
      <c r="C3669" s="2" t="s">
        <v>30159</v>
      </c>
      <c r="D3669" s="2" t="str">
        <f>"食品製造業"</f>
        <v>食品製造業</v>
      </c>
      <c r="E3669" s="2" t="str">
        <f>"R03.02.15"</f>
        <v>R03.02.15</v>
      </c>
    </row>
    <row r="3670" spans="1:5" x14ac:dyDescent="0.45">
      <c r="A3670" s="2" t="s">
        <v>7695</v>
      </c>
      <c r="B3670" s="2" t="s">
        <v>7695</v>
      </c>
      <c r="C3670" s="2" t="s">
        <v>30791</v>
      </c>
      <c r="D3670" s="2" t="str">
        <f>"そうざい製造業"</f>
        <v>そうざい製造業</v>
      </c>
      <c r="E3670" s="2" t="str">
        <f>"H30.08.01"</f>
        <v>H30.08.01</v>
      </c>
    </row>
    <row r="3671" spans="1:5" x14ac:dyDescent="0.45">
      <c r="A3671" s="2" t="s">
        <v>7696</v>
      </c>
      <c r="B3671" s="2" t="s">
        <v>19217</v>
      </c>
      <c r="C3671" s="2" t="s">
        <v>30792</v>
      </c>
      <c r="D3671" s="2" t="str">
        <f>"飲食店営業"</f>
        <v>飲食店営業</v>
      </c>
      <c r="E3671" s="2" t="str">
        <f>"R03.02.12"</f>
        <v>R03.02.12</v>
      </c>
    </row>
    <row r="3672" spans="1:5" x14ac:dyDescent="0.45">
      <c r="A3672" s="2" t="s">
        <v>7697</v>
      </c>
      <c r="B3672" s="2" t="s">
        <v>19218</v>
      </c>
      <c r="C3672" s="2" t="s">
        <v>30793</v>
      </c>
      <c r="D3672" s="2" t="str">
        <f>"飲食店営業"</f>
        <v>飲食店営業</v>
      </c>
      <c r="E3672" s="2" t="str">
        <f>"R03.02.12"</f>
        <v>R03.02.12</v>
      </c>
    </row>
    <row r="3673" spans="1:5" x14ac:dyDescent="0.45">
      <c r="A3673" s="2" t="s">
        <v>7374</v>
      </c>
      <c r="B3673" s="2" t="s">
        <v>7374</v>
      </c>
      <c r="C3673" s="2" t="s">
        <v>30794</v>
      </c>
      <c r="D3673" s="2" t="str">
        <f>"そうざい製造業"</f>
        <v>そうざい製造業</v>
      </c>
      <c r="E3673" s="2" t="str">
        <f>"R03.02.15"</f>
        <v>R03.02.15</v>
      </c>
    </row>
    <row r="3674" spans="1:5" x14ac:dyDescent="0.45">
      <c r="A3674" s="2" t="s">
        <v>7699</v>
      </c>
      <c r="B3674" s="2" t="s">
        <v>19220</v>
      </c>
      <c r="C3674" s="2" t="s">
        <v>30796</v>
      </c>
      <c r="D3674" s="2" t="str">
        <f t="shared" ref="D3674:D3685" si="183">"飲食店営業"</f>
        <v>飲食店営業</v>
      </c>
      <c r="E3674" s="2" t="str">
        <f>"R03.02.15"</f>
        <v>R03.02.15</v>
      </c>
    </row>
    <row r="3675" spans="1:5" x14ac:dyDescent="0.45">
      <c r="A3675" s="2" t="s">
        <v>7176</v>
      </c>
      <c r="B3675" s="2" t="s">
        <v>7176</v>
      </c>
      <c r="C3675" s="2" t="s">
        <v>30216</v>
      </c>
      <c r="D3675" s="2" t="str">
        <f t="shared" si="183"/>
        <v>飲食店営業</v>
      </c>
      <c r="E3675" s="2" t="str">
        <f>"R03.02.25"</f>
        <v>R03.02.25</v>
      </c>
    </row>
    <row r="3676" spans="1:5" x14ac:dyDescent="0.45">
      <c r="A3676" s="2" t="s">
        <v>7700</v>
      </c>
      <c r="B3676" s="2" t="s">
        <v>19221</v>
      </c>
      <c r="C3676" s="2" t="s">
        <v>30797</v>
      </c>
      <c r="D3676" s="2" t="str">
        <f t="shared" si="183"/>
        <v>飲食店営業</v>
      </c>
      <c r="E3676" s="2" t="str">
        <f t="shared" ref="E3676:E3684" si="184">"R03.02.15"</f>
        <v>R03.02.15</v>
      </c>
    </row>
    <row r="3677" spans="1:5" x14ac:dyDescent="0.45">
      <c r="A3677" s="2" t="s">
        <v>7701</v>
      </c>
      <c r="B3677" s="2" t="s">
        <v>19222</v>
      </c>
      <c r="C3677" s="2" t="s">
        <v>30798</v>
      </c>
      <c r="D3677" s="2" t="str">
        <f t="shared" si="183"/>
        <v>飲食店営業</v>
      </c>
      <c r="E3677" s="2" t="str">
        <f t="shared" si="184"/>
        <v>R03.02.15</v>
      </c>
    </row>
    <row r="3678" spans="1:5" x14ac:dyDescent="0.45">
      <c r="A3678" s="2" t="s">
        <v>7703</v>
      </c>
      <c r="B3678" s="2" t="s">
        <v>19224</v>
      </c>
      <c r="C3678" s="2" t="s">
        <v>30800</v>
      </c>
      <c r="D3678" s="2" t="str">
        <f t="shared" si="183"/>
        <v>飲食店営業</v>
      </c>
      <c r="E3678" s="2" t="str">
        <f t="shared" si="184"/>
        <v>R03.02.15</v>
      </c>
    </row>
    <row r="3679" spans="1:5" x14ac:dyDescent="0.45">
      <c r="A3679" s="2" t="s">
        <v>4260</v>
      </c>
      <c r="B3679" s="2" t="s">
        <v>19225</v>
      </c>
      <c r="C3679" s="2" t="s">
        <v>30801</v>
      </c>
      <c r="D3679" s="2" t="str">
        <f t="shared" si="183"/>
        <v>飲食店営業</v>
      </c>
      <c r="E3679" s="2" t="str">
        <f t="shared" si="184"/>
        <v>R03.02.15</v>
      </c>
    </row>
    <row r="3680" spans="1:5" x14ac:dyDescent="0.45">
      <c r="A3680" s="2" t="s">
        <v>7704</v>
      </c>
      <c r="B3680" s="2" t="s">
        <v>19226</v>
      </c>
      <c r="C3680" s="2" t="s">
        <v>30802</v>
      </c>
      <c r="D3680" s="2" t="str">
        <f t="shared" si="183"/>
        <v>飲食店営業</v>
      </c>
      <c r="E3680" s="2" t="str">
        <f t="shared" si="184"/>
        <v>R03.02.15</v>
      </c>
    </row>
    <row r="3681" spans="1:5" x14ac:dyDescent="0.45">
      <c r="A3681" s="2" t="s">
        <v>7705</v>
      </c>
      <c r="B3681" s="2" t="s">
        <v>19227</v>
      </c>
      <c r="C3681" s="2" t="s">
        <v>30803</v>
      </c>
      <c r="D3681" s="2" t="str">
        <f t="shared" si="183"/>
        <v>飲食店営業</v>
      </c>
      <c r="E3681" s="2" t="str">
        <f t="shared" si="184"/>
        <v>R03.02.15</v>
      </c>
    </row>
    <row r="3682" spans="1:5" x14ac:dyDescent="0.45">
      <c r="A3682" s="2" t="s">
        <v>7707</v>
      </c>
      <c r="B3682" s="2" t="s">
        <v>19229</v>
      </c>
      <c r="C3682" s="2" t="s">
        <v>30805</v>
      </c>
      <c r="D3682" s="2" t="str">
        <f t="shared" si="183"/>
        <v>飲食店営業</v>
      </c>
      <c r="E3682" s="2" t="str">
        <f t="shared" si="184"/>
        <v>R03.02.15</v>
      </c>
    </row>
    <row r="3683" spans="1:5" x14ac:dyDescent="0.45">
      <c r="A3683" s="2" t="s">
        <v>7708</v>
      </c>
      <c r="B3683" s="2" t="s">
        <v>19230</v>
      </c>
      <c r="C3683" s="2" t="s">
        <v>21007</v>
      </c>
      <c r="D3683" s="2" t="str">
        <f t="shared" si="183"/>
        <v>飲食店営業</v>
      </c>
      <c r="E3683" s="2" t="str">
        <f t="shared" si="184"/>
        <v>R03.02.15</v>
      </c>
    </row>
    <row r="3684" spans="1:5" x14ac:dyDescent="0.45">
      <c r="A3684" s="2" t="s">
        <v>7589</v>
      </c>
      <c r="B3684" s="2" t="s">
        <v>19090</v>
      </c>
      <c r="C3684" s="2" t="s">
        <v>21007</v>
      </c>
      <c r="D3684" s="2" t="str">
        <f t="shared" si="183"/>
        <v>飲食店営業</v>
      </c>
      <c r="E3684" s="2" t="str">
        <f t="shared" si="184"/>
        <v>R03.02.15</v>
      </c>
    </row>
    <row r="3685" spans="1:5" x14ac:dyDescent="0.45">
      <c r="A3685" s="2" t="s">
        <v>7709</v>
      </c>
      <c r="B3685" s="2" t="s">
        <v>19231</v>
      </c>
      <c r="C3685" s="2" t="s">
        <v>30806</v>
      </c>
      <c r="D3685" s="2" t="str">
        <f t="shared" si="183"/>
        <v>飲食店営業</v>
      </c>
      <c r="E3685" s="2" t="str">
        <f>"R03.02.12"</f>
        <v>R03.02.12</v>
      </c>
    </row>
    <row r="3686" spans="1:5" x14ac:dyDescent="0.45">
      <c r="A3686" s="2" t="s">
        <v>7713</v>
      </c>
      <c r="B3686" s="2" t="s">
        <v>18807</v>
      </c>
      <c r="C3686" s="2" t="s">
        <v>30810</v>
      </c>
      <c r="D3686" s="2" t="str">
        <f>"菓子製造業"</f>
        <v>菓子製造業</v>
      </c>
      <c r="E3686" s="2" t="str">
        <f>"R03.02.15"</f>
        <v>R03.02.15</v>
      </c>
    </row>
    <row r="3687" spans="1:5" x14ac:dyDescent="0.45">
      <c r="A3687" s="2" t="s">
        <v>7704</v>
      </c>
      <c r="B3687" s="2" t="s">
        <v>19226</v>
      </c>
      <c r="C3687" s="2" t="s">
        <v>30802</v>
      </c>
      <c r="D3687" s="2" t="str">
        <f>"菓子製造業"</f>
        <v>菓子製造業</v>
      </c>
      <c r="E3687" s="2" t="str">
        <f>"R03.02.15"</f>
        <v>R03.02.15</v>
      </c>
    </row>
    <row r="3688" spans="1:5" x14ac:dyDescent="0.45">
      <c r="A3688" s="2" t="s">
        <v>7714</v>
      </c>
      <c r="B3688" s="2" t="s">
        <v>19235</v>
      </c>
      <c r="C3688" s="2" t="s">
        <v>30811</v>
      </c>
      <c r="D3688" s="2" t="str">
        <f>"菓子製造業"</f>
        <v>菓子製造業</v>
      </c>
      <c r="E3688" s="2" t="str">
        <f>"R03.02.15"</f>
        <v>R03.02.15</v>
      </c>
    </row>
    <row r="3689" spans="1:5" x14ac:dyDescent="0.45">
      <c r="A3689" s="2" t="s">
        <v>1858</v>
      </c>
      <c r="B3689" s="2" t="s">
        <v>19236</v>
      </c>
      <c r="C3689" s="2" t="s">
        <v>30812</v>
      </c>
      <c r="D3689" s="2" t="str">
        <f>"菓子製造業"</f>
        <v>菓子製造業</v>
      </c>
      <c r="E3689" s="2" t="str">
        <f>"R03.02.15"</f>
        <v>R03.02.15</v>
      </c>
    </row>
    <row r="3690" spans="1:5" x14ac:dyDescent="0.45">
      <c r="A3690" s="2" t="s">
        <v>7715</v>
      </c>
      <c r="B3690" s="2" t="s">
        <v>19237</v>
      </c>
      <c r="C3690" s="2" t="s">
        <v>30813</v>
      </c>
      <c r="D3690" s="2" t="str">
        <f>"魚介類販売業"</f>
        <v>魚介類販売業</v>
      </c>
      <c r="E3690" s="2" t="str">
        <f>"R03.02.17"</f>
        <v>R03.02.17</v>
      </c>
    </row>
    <row r="3691" spans="1:5" x14ac:dyDescent="0.45">
      <c r="A3691" s="2" t="s">
        <v>7716</v>
      </c>
      <c r="B3691" s="2" t="s">
        <v>19238</v>
      </c>
      <c r="C3691" s="2" t="s">
        <v>30814</v>
      </c>
      <c r="D3691" s="2" t="str">
        <f>"魚介類販売業"</f>
        <v>魚介類販売業</v>
      </c>
      <c r="E3691" s="2" t="str">
        <f>"R03.02.17"</f>
        <v>R03.02.17</v>
      </c>
    </row>
    <row r="3692" spans="1:5" x14ac:dyDescent="0.45">
      <c r="A3692" s="2" t="s">
        <v>7717</v>
      </c>
      <c r="B3692" s="2" t="s">
        <v>19240</v>
      </c>
      <c r="C3692" s="2" t="s">
        <v>30168</v>
      </c>
      <c r="D3692" s="2" t="str">
        <f>"喫茶店営業"</f>
        <v>喫茶店営業</v>
      </c>
      <c r="E3692" s="2" t="str">
        <f>"R02.01.23"</f>
        <v>R02.01.23</v>
      </c>
    </row>
    <row r="3693" spans="1:5" x14ac:dyDescent="0.45">
      <c r="A3693" s="2" t="s">
        <v>1732</v>
      </c>
      <c r="B3693" s="2" t="s">
        <v>19241</v>
      </c>
      <c r="C3693" s="2" t="s">
        <v>30816</v>
      </c>
      <c r="D3693" s="2" t="str">
        <f t="shared" ref="D3693:D3698" si="185">"飲食店営業"</f>
        <v>飲食店営業</v>
      </c>
      <c r="E3693" s="2" t="str">
        <f>"R03.02.15"</f>
        <v>R03.02.15</v>
      </c>
    </row>
    <row r="3694" spans="1:5" x14ac:dyDescent="0.45">
      <c r="A3694" s="2" t="s">
        <v>7719</v>
      </c>
      <c r="B3694" s="2" t="s">
        <v>19243</v>
      </c>
      <c r="C3694" s="2" t="s">
        <v>30818</v>
      </c>
      <c r="D3694" s="2" t="str">
        <f t="shared" si="185"/>
        <v>飲食店営業</v>
      </c>
      <c r="E3694" s="2" t="str">
        <f>"R03.02.22"</f>
        <v>R03.02.22</v>
      </c>
    </row>
    <row r="3695" spans="1:5" x14ac:dyDescent="0.45">
      <c r="A3695" s="2" t="s">
        <v>7720</v>
      </c>
      <c r="B3695" s="2" t="s">
        <v>19244</v>
      </c>
      <c r="C3695" s="2" t="s">
        <v>30819</v>
      </c>
      <c r="D3695" s="2" t="str">
        <f t="shared" si="185"/>
        <v>飲食店営業</v>
      </c>
      <c r="E3695" s="2" t="str">
        <f>"R03.02.22"</f>
        <v>R03.02.22</v>
      </c>
    </row>
    <row r="3696" spans="1:5" x14ac:dyDescent="0.45">
      <c r="A3696" s="2" t="s">
        <v>7721</v>
      </c>
      <c r="B3696" s="2" t="s">
        <v>7721</v>
      </c>
      <c r="C3696" s="2" t="s">
        <v>30820</v>
      </c>
      <c r="D3696" s="2" t="str">
        <f t="shared" si="185"/>
        <v>飲食店営業</v>
      </c>
      <c r="E3696" s="2" t="str">
        <f>"R03.02.26"</f>
        <v>R03.02.26</v>
      </c>
    </row>
    <row r="3697" spans="1:5" x14ac:dyDescent="0.45">
      <c r="A3697" s="2" t="s">
        <v>7112</v>
      </c>
      <c r="B3697" s="2" t="s">
        <v>19247</v>
      </c>
      <c r="C3697" s="2" t="s">
        <v>30145</v>
      </c>
      <c r="D3697" s="2" t="str">
        <f t="shared" si="185"/>
        <v>飲食店営業</v>
      </c>
      <c r="E3697" s="2" t="str">
        <f>"R01.08.22"</f>
        <v>R01.08.22</v>
      </c>
    </row>
    <row r="3698" spans="1:5" x14ac:dyDescent="0.45">
      <c r="A3698" s="2" t="s">
        <v>4754</v>
      </c>
      <c r="B3698" s="2" t="s">
        <v>19249</v>
      </c>
      <c r="C3698" s="2" t="s">
        <v>30825</v>
      </c>
      <c r="D3698" s="2" t="str">
        <f t="shared" si="185"/>
        <v>飲食店営業</v>
      </c>
      <c r="E3698" s="2" t="str">
        <f>"R02.03.04"</f>
        <v>R02.03.04</v>
      </c>
    </row>
    <row r="3699" spans="1:5" x14ac:dyDescent="0.45">
      <c r="A3699" s="2" t="s">
        <v>7724</v>
      </c>
      <c r="B3699" s="2" t="s">
        <v>19250</v>
      </c>
      <c r="C3699" s="2" t="s">
        <v>30826</v>
      </c>
      <c r="D3699" s="2" t="str">
        <f>"そうざい製造業"</f>
        <v>そうざい製造業</v>
      </c>
      <c r="E3699" s="2" t="str">
        <f>"R03.03.15"</f>
        <v>R03.03.15</v>
      </c>
    </row>
    <row r="3700" spans="1:5" x14ac:dyDescent="0.45">
      <c r="A3700" s="2" t="s">
        <v>7630</v>
      </c>
      <c r="B3700" s="2" t="s">
        <v>7630</v>
      </c>
      <c r="C3700" s="2" t="s">
        <v>30716</v>
      </c>
      <c r="D3700" s="2" t="str">
        <f>"そうざい製造業"</f>
        <v>そうざい製造業</v>
      </c>
      <c r="E3700" s="2" t="str">
        <f>"R03.03.30"</f>
        <v>R03.03.30</v>
      </c>
    </row>
    <row r="3701" spans="1:5" x14ac:dyDescent="0.45">
      <c r="A3701" s="2" t="s">
        <v>7728</v>
      </c>
      <c r="B3701" s="2" t="s">
        <v>19254</v>
      </c>
      <c r="C3701" s="2" t="s">
        <v>30829</v>
      </c>
      <c r="D3701" s="2" t="str">
        <f>"飲食店営業"</f>
        <v>飲食店営業</v>
      </c>
      <c r="E3701" s="2" t="str">
        <f>"R03.03.30"</f>
        <v>R03.03.30</v>
      </c>
    </row>
    <row r="3702" spans="1:5" x14ac:dyDescent="0.45">
      <c r="A3702" s="2" t="s">
        <v>259</v>
      </c>
      <c r="B3702" s="2" t="s">
        <v>19257</v>
      </c>
      <c r="C3702" s="2" t="s">
        <v>30603</v>
      </c>
      <c r="D3702" s="2" t="str">
        <f>"飲食店営業"</f>
        <v>飲食店営業</v>
      </c>
      <c r="E3702" s="2" t="str">
        <f>"R02.08.07"</f>
        <v>R02.08.07</v>
      </c>
    </row>
    <row r="3703" spans="1:5" x14ac:dyDescent="0.45">
      <c r="A3703" s="2" t="s">
        <v>7731</v>
      </c>
      <c r="B3703" s="2" t="s">
        <v>19261</v>
      </c>
      <c r="C3703" s="2" t="s">
        <v>30168</v>
      </c>
      <c r="D3703" s="2" t="str">
        <f>"飲食店営業"</f>
        <v>飲食店営業</v>
      </c>
      <c r="E3703" s="2" t="str">
        <f>"R02.11.30"</f>
        <v>R02.11.30</v>
      </c>
    </row>
    <row r="3704" spans="1:5" x14ac:dyDescent="0.45">
      <c r="A3704" s="2" t="s">
        <v>7731</v>
      </c>
      <c r="B3704" s="2" t="s">
        <v>19261</v>
      </c>
      <c r="C3704" s="2" t="s">
        <v>30168</v>
      </c>
      <c r="D3704" s="2" t="str">
        <f>"菓子製造業"</f>
        <v>菓子製造業</v>
      </c>
      <c r="E3704" s="2" t="str">
        <f>"R02.11.30"</f>
        <v>R02.11.30</v>
      </c>
    </row>
    <row r="3705" spans="1:5" x14ac:dyDescent="0.45">
      <c r="A3705" s="2" t="s">
        <v>7732</v>
      </c>
      <c r="B3705" s="2" t="s">
        <v>19264</v>
      </c>
      <c r="C3705" s="2" t="s">
        <v>30836</v>
      </c>
      <c r="D3705" s="2" t="str">
        <f>"飲食店営業"</f>
        <v>飲食店営業</v>
      </c>
      <c r="E3705" s="2" t="str">
        <f>"R03.04.23"</f>
        <v>R03.04.23</v>
      </c>
    </row>
    <row r="3706" spans="1:5" x14ac:dyDescent="0.45">
      <c r="A3706" s="2" t="s">
        <v>7733</v>
      </c>
      <c r="B3706" s="2" t="s">
        <v>19265</v>
      </c>
      <c r="C3706" s="2" t="s">
        <v>30837</v>
      </c>
      <c r="D3706" s="2" t="str">
        <f>"菓子製造業"</f>
        <v>菓子製造業</v>
      </c>
      <c r="E3706" s="2" t="str">
        <f>"R03.04.23"</f>
        <v>R03.04.23</v>
      </c>
    </row>
    <row r="3707" spans="1:5" x14ac:dyDescent="0.45">
      <c r="A3707" s="2" t="s">
        <v>453</v>
      </c>
      <c r="B3707" s="2" t="s">
        <v>19170</v>
      </c>
      <c r="C3707" s="2" t="s">
        <v>30168</v>
      </c>
      <c r="D3707" s="2" t="str">
        <f>"菓子製造業"</f>
        <v>菓子製造業</v>
      </c>
      <c r="E3707" s="2" t="str">
        <f>"R03.04.30"</f>
        <v>R03.04.30</v>
      </c>
    </row>
    <row r="3708" spans="1:5" x14ac:dyDescent="0.45">
      <c r="A3708" s="2" t="s">
        <v>126</v>
      </c>
      <c r="B3708" s="2" t="s">
        <v>19268</v>
      </c>
      <c r="C3708" s="2" t="s">
        <v>30839</v>
      </c>
      <c r="D3708" s="2" t="str">
        <f>"飲食店営業"</f>
        <v>飲食店営業</v>
      </c>
      <c r="E3708" s="2" t="str">
        <f>"R03.05.10"</f>
        <v>R03.05.10</v>
      </c>
    </row>
    <row r="3709" spans="1:5" x14ac:dyDescent="0.45">
      <c r="A3709" s="2" t="s">
        <v>7735</v>
      </c>
      <c r="B3709" s="2" t="s">
        <v>19269</v>
      </c>
      <c r="C3709" s="2" t="s">
        <v>30840</v>
      </c>
      <c r="D3709" s="2" t="str">
        <f>"飲食店営業"</f>
        <v>飲食店営業</v>
      </c>
      <c r="E3709" s="2" t="str">
        <f>"R03.05.10"</f>
        <v>R03.05.10</v>
      </c>
    </row>
    <row r="3710" spans="1:5" x14ac:dyDescent="0.45">
      <c r="A3710" s="2" t="s">
        <v>7737</v>
      </c>
      <c r="B3710" s="2" t="s">
        <v>19271</v>
      </c>
      <c r="C3710" s="2" t="s">
        <v>30841</v>
      </c>
      <c r="D3710" s="2" t="str">
        <f>"飲食店営業"</f>
        <v>飲食店営業</v>
      </c>
      <c r="E3710" s="2" t="str">
        <f>"R03.05.20"</f>
        <v>R03.05.20</v>
      </c>
    </row>
    <row r="3711" spans="1:5" x14ac:dyDescent="0.45">
      <c r="A3711" s="2" t="s">
        <v>1863</v>
      </c>
      <c r="B3711" s="2" t="s">
        <v>19274</v>
      </c>
      <c r="C3711" s="2" t="s">
        <v>30358</v>
      </c>
      <c r="D3711" s="2" t="str">
        <f>"飲食店営業"</f>
        <v>飲食店営業</v>
      </c>
      <c r="E3711" s="2" t="str">
        <f>"R03.05.26"</f>
        <v>R03.05.26</v>
      </c>
    </row>
    <row r="3712" spans="1:5" x14ac:dyDescent="0.45">
      <c r="A3712" s="2" t="s">
        <v>2598</v>
      </c>
      <c r="B3712" s="2" t="s">
        <v>19276</v>
      </c>
      <c r="C3712" s="2" t="s">
        <v>30845</v>
      </c>
      <c r="D3712" s="2" t="str">
        <f>"そうざい製造業"</f>
        <v>そうざい製造業</v>
      </c>
      <c r="E3712" s="2" t="str">
        <f>"R03.05.27"</f>
        <v>R03.05.27</v>
      </c>
    </row>
    <row r="3713" spans="1:5" x14ac:dyDescent="0.45">
      <c r="A3713" s="2" t="s">
        <v>7192</v>
      </c>
      <c r="B3713" s="2" t="s">
        <v>18651</v>
      </c>
      <c r="C3713" s="2" t="s">
        <v>30230</v>
      </c>
      <c r="D3713" s="2" t="str">
        <f>"飲食店営業"</f>
        <v>飲食店営業</v>
      </c>
      <c r="E3713" s="2" t="str">
        <f>"H29.11.27"</f>
        <v>H29.11.27</v>
      </c>
    </row>
    <row r="3714" spans="1:5" x14ac:dyDescent="0.45">
      <c r="A3714" s="2" t="s">
        <v>1874</v>
      </c>
      <c r="B3714" s="2" t="s">
        <v>19278</v>
      </c>
      <c r="C3714" s="2" t="s">
        <v>30846</v>
      </c>
      <c r="D3714" s="2" t="str">
        <f>"飲食店営業"</f>
        <v>飲食店営業</v>
      </c>
      <c r="E3714" s="2" t="str">
        <f>"R03.01.19"</f>
        <v>R03.01.19</v>
      </c>
    </row>
    <row r="3715" spans="1:5" x14ac:dyDescent="0.45">
      <c r="A3715" s="2" t="s">
        <v>7740</v>
      </c>
      <c r="B3715" s="2" t="s">
        <v>19280</v>
      </c>
      <c r="C3715" s="2" t="s">
        <v>30848</v>
      </c>
      <c r="D3715" s="2" t="str">
        <f>"食肉処理業"</f>
        <v>食肉処理業</v>
      </c>
      <c r="E3715" s="2" t="str">
        <f>"R01.11.21"</f>
        <v>R01.11.21</v>
      </c>
    </row>
    <row r="3716" spans="1:5" x14ac:dyDescent="0.45">
      <c r="A3716" s="2" t="s">
        <v>7741</v>
      </c>
      <c r="B3716" s="2" t="s">
        <v>19281</v>
      </c>
      <c r="C3716" s="2" t="s">
        <v>30849</v>
      </c>
      <c r="D3716" s="2" t="str">
        <f>"飲食店営業"</f>
        <v>飲食店営業</v>
      </c>
      <c r="E3716" s="2" t="str">
        <f>"R03.05.14"</f>
        <v>R03.05.14</v>
      </c>
    </row>
    <row r="3717" spans="1:5" x14ac:dyDescent="0.45">
      <c r="A3717" s="2" t="s">
        <v>7742</v>
      </c>
      <c r="B3717" s="2" t="s">
        <v>19282</v>
      </c>
      <c r="C3717" s="2" t="s">
        <v>30850</v>
      </c>
      <c r="D3717" s="2" t="str">
        <f>"飲食店営業"</f>
        <v>飲食店営業</v>
      </c>
      <c r="E3717" s="2" t="str">
        <f>"R02.02.12"</f>
        <v>R02.02.12</v>
      </c>
    </row>
    <row r="3718" spans="1:5" x14ac:dyDescent="0.45">
      <c r="A3718" s="2" t="s">
        <v>7745</v>
      </c>
      <c r="B3718" s="2" t="s">
        <v>19285</v>
      </c>
      <c r="C3718" s="2" t="s">
        <v>30853</v>
      </c>
      <c r="D3718" s="2" t="str">
        <f>"飲食店営業"</f>
        <v>飲食店営業</v>
      </c>
      <c r="E3718" s="2" t="str">
        <f t="shared" ref="E3718:E3724" si="186">"R01.08.20"</f>
        <v>R01.08.20</v>
      </c>
    </row>
    <row r="3719" spans="1:5" x14ac:dyDescent="0.45">
      <c r="A3719" s="2" t="s">
        <v>7745</v>
      </c>
      <c r="B3719" s="2" t="s">
        <v>19285</v>
      </c>
      <c r="C3719" s="2" t="s">
        <v>30853</v>
      </c>
      <c r="D3719" s="2" t="str">
        <f>"菓子製造業"</f>
        <v>菓子製造業</v>
      </c>
      <c r="E3719" s="2" t="str">
        <f t="shared" si="186"/>
        <v>R01.08.20</v>
      </c>
    </row>
    <row r="3720" spans="1:5" x14ac:dyDescent="0.45">
      <c r="A3720" s="2" t="s">
        <v>7745</v>
      </c>
      <c r="B3720" s="2" t="s">
        <v>19285</v>
      </c>
      <c r="C3720" s="2" t="s">
        <v>30853</v>
      </c>
      <c r="D3720" s="2" t="str">
        <f>"食肉販売業"</f>
        <v>食肉販売業</v>
      </c>
      <c r="E3720" s="2" t="str">
        <f t="shared" si="186"/>
        <v>R01.08.20</v>
      </c>
    </row>
    <row r="3721" spans="1:5" x14ac:dyDescent="0.45">
      <c r="A3721" s="2" t="s">
        <v>7745</v>
      </c>
      <c r="B3721" s="2" t="s">
        <v>19285</v>
      </c>
      <c r="C3721" s="2" t="s">
        <v>30853</v>
      </c>
      <c r="D3721" s="2" t="str">
        <f>"魚介類販売業"</f>
        <v>魚介類販売業</v>
      </c>
      <c r="E3721" s="2" t="str">
        <f t="shared" si="186"/>
        <v>R01.08.20</v>
      </c>
    </row>
    <row r="3722" spans="1:5" x14ac:dyDescent="0.45">
      <c r="A3722" s="2" t="s">
        <v>7745</v>
      </c>
      <c r="B3722" s="2" t="s">
        <v>19286</v>
      </c>
      <c r="C3722" s="2" t="s">
        <v>30853</v>
      </c>
      <c r="D3722" s="2" t="str">
        <f t="shared" ref="D3722:D3728" si="187">"飲食店営業"</f>
        <v>飲食店営業</v>
      </c>
      <c r="E3722" s="2" t="str">
        <f t="shared" si="186"/>
        <v>R01.08.20</v>
      </c>
    </row>
    <row r="3723" spans="1:5" x14ac:dyDescent="0.45">
      <c r="A3723" s="2" t="s">
        <v>7745</v>
      </c>
      <c r="B3723" s="2" t="s">
        <v>19287</v>
      </c>
      <c r="C3723" s="2" t="s">
        <v>30853</v>
      </c>
      <c r="D3723" s="2" t="str">
        <f t="shared" si="187"/>
        <v>飲食店営業</v>
      </c>
      <c r="E3723" s="2" t="str">
        <f t="shared" si="186"/>
        <v>R01.08.20</v>
      </c>
    </row>
    <row r="3724" spans="1:5" x14ac:dyDescent="0.45">
      <c r="A3724" s="2" t="s">
        <v>7745</v>
      </c>
      <c r="B3724" s="2" t="s">
        <v>19288</v>
      </c>
      <c r="C3724" s="2" t="s">
        <v>30853</v>
      </c>
      <c r="D3724" s="2" t="str">
        <f t="shared" si="187"/>
        <v>飲食店営業</v>
      </c>
      <c r="E3724" s="2" t="str">
        <f t="shared" si="186"/>
        <v>R01.08.20</v>
      </c>
    </row>
    <row r="3725" spans="1:5" x14ac:dyDescent="0.45">
      <c r="A3725" s="2" t="s">
        <v>7747</v>
      </c>
      <c r="B3725" s="2" t="s">
        <v>19290</v>
      </c>
      <c r="C3725" s="2" t="s">
        <v>30855</v>
      </c>
      <c r="D3725" s="2" t="str">
        <f t="shared" si="187"/>
        <v>飲食店営業</v>
      </c>
      <c r="E3725" s="2" t="str">
        <f>"H29.05.25"</f>
        <v>H29.05.25</v>
      </c>
    </row>
    <row r="3726" spans="1:5" x14ac:dyDescent="0.45">
      <c r="A3726" s="2" t="s">
        <v>297</v>
      </c>
      <c r="B3726" s="2" t="s">
        <v>18689</v>
      </c>
      <c r="C3726" s="2" t="s">
        <v>30268</v>
      </c>
      <c r="D3726" s="2" t="str">
        <f t="shared" si="187"/>
        <v>飲食店営業</v>
      </c>
      <c r="E3726" s="2" t="str">
        <f>"H30.04.19"</f>
        <v>H30.04.19</v>
      </c>
    </row>
    <row r="3727" spans="1:5" x14ac:dyDescent="0.45">
      <c r="A3727" s="2" t="s">
        <v>297</v>
      </c>
      <c r="B3727" s="2" t="s">
        <v>18689</v>
      </c>
      <c r="C3727" s="2" t="s">
        <v>30268</v>
      </c>
      <c r="D3727" s="2" t="str">
        <f t="shared" si="187"/>
        <v>飲食店営業</v>
      </c>
      <c r="E3727" s="2" t="str">
        <f>"H30.04.19"</f>
        <v>H30.04.19</v>
      </c>
    </row>
    <row r="3728" spans="1:5" x14ac:dyDescent="0.45">
      <c r="A3728" s="2" t="s">
        <v>7748</v>
      </c>
      <c r="B3728" s="2" t="s">
        <v>19291</v>
      </c>
      <c r="C3728" s="2" t="s">
        <v>30724</v>
      </c>
      <c r="D3728" s="2" t="str">
        <f t="shared" si="187"/>
        <v>飲食店営業</v>
      </c>
      <c r="E3728" s="2" t="str">
        <f>"R02.11.11"</f>
        <v>R02.11.11</v>
      </c>
    </row>
    <row r="3729" spans="1:5" x14ac:dyDescent="0.45">
      <c r="A3729" s="2" t="s">
        <v>7749</v>
      </c>
      <c r="B3729" s="2" t="s">
        <v>19292</v>
      </c>
      <c r="C3729" s="2" t="s">
        <v>30856</v>
      </c>
      <c r="D3729" s="2" t="str">
        <f>"食肉処理業"</f>
        <v>食肉処理業</v>
      </c>
      <c r="E3729" s="2" t="str">
        <f>"R02.08.12"</f>
        <v>R02.08.12</v>
      </c>
    </row>
    <row r="3730" spans="1:5" x14ac:dyDescent="0.45">
      <c r="A3730" s="2" t="s">
        <v>4774</v>
      </c>
      <c r="B3730" s="2" t="s">
        <v>19294</v>
      </c>
      <c r="C3730" s="2" t="s">
        <v>30858</v>
      </c>
      <c r="D3730" s="2" t="str">
        <f>"飲食店営業"</f>
        <v>飲食店営業</v>
      </c>
      <c r="E3730" s="2" t="str">
        <f>"H30.11.02"</f>
        <v>H30.11.02</v>
      </c>
    </row>
    <row r="3731" spans="1:5" x14ac:dyDescent="0.45">
      <c r="A3731" s="2" t="s">
        <v>7751</v>
      </c>
      <c r="B3731" s="2" t="s">
        <v>19295</v>
      </c>
      <c r="C3731" s="2" t="s">
        <v>30859</v>
      </c>
      <c r="D3731" s="2" t="str">
        <f>"食肉製品製造業"</f>
        <v>食肉製品製造業</v>
      </c>
      <c r="E3731" s="2" t="str">
        <f>"R01.06.17"</f>
        <v>R01.06.17</v>
      </c>
    </row>
    <row r="3732" spans="1:5" x14ac:dyDescent="0.45">
      <c r="A3732" s="2" t="s">
        <v>7751</v>
      </c>
      <c r="B3732" s="2" t="s">
        <v>19296</v>
      </c>
      <c r="C3732" s="2" t="s">
        <v>30859</v>
      </c>
      <c r="D3732" s="2" t="str">
        <f>"食肉処理業"</f>
        <v>食肉処理業</v>
      </c>
      <c r="E3732" s="2" t="str">
        <f>"H29.05.25"</f>
        <v>H29.05.25</v>
      </c>
    </row>
    <row r="3733" spans="1:5" x14ac:dyDescent="0.45">
      <c r="A3733" s="2" t="s">
        <v>7751</v>
      </c>
      <c r="B3733" s="2" t="s">
        <v>19296</v>
      </c>
      <c r="C3733" s="2" t="s">
        <v>30859</v>
      </c>
      <c r="D3733" s="2" t="str">
        <f>"食品の冷凍又は冷蔵業"</f>
        <v>食品の冷凍又は冷蔵業</v>
      </c>
      <c r="E3733" s="2" t="str">
        <f>"H29.05.25"</f>
        <v>H29.05.25</v>
      </c>
    </row>
    <row r="3734" spans="1:5" x14ac:dyDescent="0.45">
      <c r="A3734" s="2" t="s">
        <v>7751</v>
      </c>
      <c r="B3734" s="2" t="s">
        <v>19296</v>
      </c>
      <c r="C3734" s="2" t="s">
        <v>30859</v>
      </c>
      <c r="D3734" s="2" t="str">
        <f>"そうざい製造業"</f>
        <v>そうざい製造業</v>
      </c>
      <c r="E3734" s="2" t="str">
        <f>"H29.05.25"</f>
        <v>H29.05.25</v>
      </c>
    </row>
    <row r="3735" spans="1:5" x14ac:dyDescent="0.45">
      <c r="A3735" s="2" t="s">
        <v>7752</v>
      </c>
      <c r="B3735" s="2" t="s">
        <v>19297</v>
      </c>
      <c r="C3735" s="2" t="s">
        <v>30860</v>
      </c>
      <c r="D3735" s="2" t="str">
        <f>"飲食店営業"</f>
        <v>飲食店営業</v>
      </c>
      <c r="E3735" s="2" t="str">
        <f>"R02.01.14"</f>
        <v>R02.01.14</v>
      </c>
    </row>
    <row r="3736" spans="1:5" x14ac:dyDescent="0.45">
      <c r="A3736" s="2" t="s">
        <v>7753</v>
      </c>
      <c r="B3736" s="2" t="s">
        <v>19299</v>
      </c>
      <c r="C3736" s="2" t="s">
        <v>30861</v>
      </c>
      <c r="D3736" s="2" t="str">
        <f>"菓子製造業"</f>
        <v>菓子製造業</v>
      </c>
      <c r="E3736" s="2" t="str">
        <f>"R03.05.14"</f>
        <v>R03.05.14</v>
      </c>
    </row>
    <row r="3737" spans="1:5" x14ac:dyDescent="0.45">
      <c r="A3737" s="2" t="s">
        <v>7753</v>
      </c>
      <c r="B3737" s="2" t="s">
        <v>19299</v>
      </c>
      <c r="C3737" s="2" t="s">
        <v>30861</v>
      </c>
      <c r="D3737" s="2" t="str">
        <f t="shared" ref="D3737:D3745" si="188">"飲食店営業"</f>
        <v>飲食店営業</v>
      </c>
      <c r="E3737" s="2" t="str">
        <f>"R03.05.14"</f>
        <v>R03.05.14</v>
      </c>
    </row>
    <row r="3738" spans="1:5" x14ac:dyDescent="0.45">
      <c r="A3738" s="2" t="s">
        <v>7754</v>
      </c>
      <c r="B3738" s="2" t="s">
        <v>19300</v>
      </c>
      <c r="C3738" s="2" t="s">
        <v>30862</v>
      </c>
      <c r="D3738" s="2" t="str">
        <f t="shared" si="188"/>
        <v>飲食店営業</v>
      </c>
      <c r="E3738" s="2" t="str">
        <f>"H30.05.11"</f>
        <v>H30.05.11</v>
      </c>
    </row>
    <row r="3739" spans="1:5" x14ac:dyDescent="0.45">
      <c r="A3739" s="2" t="s">
        <v>643</v>
      </c>
      <c r="B3739" s="2" t="s">
        <v>19301</v>
      </c>
      <c r="C3739" s="2" t="s">
        <v>30863</v>
      </c>
      <c r="D3739" s="2" t="str">
        <f t="shared" si="188"/>
        <v>飲食店営業</v>
      </c>
      <c r="E3739" s="2" t="str">
        <f>"H30.03.01"</f>
        <v>H30.03.01</v>
      </c>
    </row>
    <row r="3740" spans="1:5" x14ac:dyDescent="0.45">
      <c r="A3740" s="2" t="s">
        <v>7755</v>
      </c>
      <c r="B3740" s="2" t="s">
        <v>19302</v>
      </c>
      <c r="C3740" s="2" t="s">
        <v>30168</v>
      </c>
      <c r="D3740" s="2" t="str">
        <f t="shared" si="188"/>
        <v>飲食店営業</v>
      </c>
      <c r="E3740" s="2" t="str">
        <f>"R01.11.29"</f>
        <v>R01.11.29</v>
      </c>
    </row>
    <row r="3741" spans="1:5" x14ac:dyDescent="0.45">
      <c r="A3741" s="2" t="s">
        <v>7756</v>
      </c>
      <c r="B3741" s="2" t="s">
        <v>19305</v>
      </c>
      <c r="C3741" s="2" t="s">
        <v>30866</v>
      </c>
      <c r="D3741" s="2" t="str">
        <f t="shared" si="188"/>
        <v>飲食店営業</v>
      </c>
      <c r="E3741" s="2" t="str">
        <f>"H30.06.07"</f>
        <v>H30.06.07</v>
      </c>
    </row>
    <row r="3742" spans="1:5" x14ac:dyDescent="0.45">
      <c r="A3742" s="2" t="s">
        <v>231</v>
      </c>
      <c r="B3742" s="2" t="s">
        <v>19308</v>
      </c>
      <c r="C3742" s="2" t="s">
        <v>30869</v>
      </c>
      <c r="D3742" s="2" t="str">
        <f t="shared" si="188"/>
        <v>飲食店営業</v>
      </c>
      <c r="E3742" s="2" t="str">
        <f>"R01.05.22"</f>
        <v>R01.05.22</v>
      </c>
    </row>
    <row r="3743" spans="1:5" x14ac:dyDescent="0.45">
      <c r="A3743" s="2" t="s">
        <v>1910</v>
      </c>
      <c r="B3743" s="2" t="s">
        <v>19309</v>
      </c>
      <c r="C3743" s="2" t="s">
        <v>30870</v>
      </c>
      <c r="D3743" s="2" t="str">
        <f t="shared" si="188"/>
        <v>飲食店営業</v>
      </c>
      <c r="E3743" s="2" t="str">
        <f>"H30.02.23"</f>
        <v>H30.02.23</v>
      </c>
    </row>
    <row r="3744" spans="1:5" x14ac:dyDescent="0.45">
      <c r="A3744" s="2" t="s">
        <v>7759</v>
      </c>
      <c r="B3744" s="2" t="s">
        <v>19311</v>
      </c>
      <c r="C3744" s="2" t="s">
        <v>30168</v>
      </c>
      <c r="D3744" s="2" t="str">
        <f t="shared" si="188"/>
        <v>飲食店営業</v>
      </c>
      <c r="E3744" s="2" t="str">
        <f>"R01.06.24"</f>
        <v>R01.06.24</v>
      </c>
    </row>
    <row r="3745" spans="1:5" x14ac:dyDescent="0.45">
      <c r="A3745" s="2" t="s">
        <v>7761</v>
      </c>
      <c r="B3745" s="2" t="s">
        <v>19313</v>
      </c>
      <c r="C3745" s="2" t="s">
        <v>30873</v>
      </c>
      <c r="D3745" s="2" t="str">
        <f t="shared" si="188"/>
        <v>飲食店営業</v>
      </c>
      <c r="E3745" s="2" t="str">
        <f>"R01.11.18"</f>
        <v>R01.11.18</v>
      </c>
    </row>
    <row r="3746" spans="1:5" x14ac:dyDescent="0.45">
      <c r="A3746" s="2" t="s">
        <v>7762</v>
      </c>
      <c r="B3746" s="2" t="s">
        <v>18749</v>
      </c>
      <c r="C3746" s="2" t="s">
        <v>30328</v>
      </c>
      <c r="D3746" s="2" t="str">
        <f>"魚介類販売業"</f>
        <v>魚介類販売業</v>
      </c>
      <c r="E3746" s="2" t="str">
        <f>"R02.06.17"</f>
        <v>R02.06.17</v>
      </c>
    </row>
    <row r="3747" spans="1:5" x14ac:dyDescent="0.45">
      <c r="A3747" s="2" t="s">
        <v>7762</v>
      </c>
      <c r="B3747" s="2" t="s">
        <v>18749</v>
      </c>
      <c r="C3747" s="2" t="s">
        <v>30328</v>
      </c>
      <c r="D3747" s="2" t="str">
        <f>"食肉販売業"</f>
        <v>食肉販売業</v>
      </c>
      <c r="E3747" s="2" t="str">
        <f>"R02.06.17"</f>
        <v>R02.06.17</v>
      </c>
    </row>
    <row r="3748" spans="1:5" x14ac:dyDescent="0.45">
      <c r="A3748" s="2" t="s">
        <v>7762</v>
      </c>
      <c r="B3748" s="2" t="s">
        <v>18749</v>
      </c>
      <c r="C3748" s="2" t="s">
        <v>30875</v>
      </c>
      <c r="D3748" s="2" t="str">
        <f>"飲食店営業"</f>
        <v>飲食店営業</v>
      </c>
      <c r="E3748" s="2" t="str">
        <f>"R02.06.12"</f>
        <v>R02.06.12</v>
      </c>
    </row>
    <row r="3749" spans="1:5" x14ac:dyDescent="0.45">
      <c r="A3749" s="2" t="s">
        <v>7684</v>
      </c>
      <c r="B3749" s="2" t="s">
        <v>7684</v>
      </c>
      <c r="C3749" s="2" t="s">
        <v>30878</v>
      </c>
      <c r="D3749" s="2" t="str">
        <f>"食肉処理業"</f>
        <v>食肉処理業</v>
      </c>
      <c r="E3749" s="2" t="str">
        <f>"R02.06.09"</f>
        <v>R02.06.09</v>
      </c>
    </row>
    <row r="3750" spans="1:5" x14ac:dyDescent="0.45">
      <c r="A3750" s="2" t="s">
        <v>7105</v>
      </c>
      <c r="B3750" s="2" t="s">
        <v>7105</v>
      </c>
      <c r="C3750" s="2" t="s">
        <v>30138</v>
      </c>
      <c r="D3750" s="2" t="str">
        <f>"食肉処理業"</f>
        <v>食肉処理業</v>
      </c>
      <c r="E3750" s="2" t="str">
        <f>"H28.12.16"</f>
        <v>H28.12.16</v>
      </c>
    </row>
    <row r="3751" spans="1:5" x14ac:dyDescent="0.45">
      <c r="A3751" s="2" t="s">
        <v>7106</v>
      </c>
      <c r="B3751" s="2" t="s">
        <v>18562</v>
      </c>
      <c r="C3751" s="2" t="s">
        <v>30139</v>
      </c>
      <c r="D3751" s="2" t="str">
        <f>"食肉販売業"</f>
        <v>食肉販売業</v>
      </c>
      <c r="E3751" s="2" t="str">
        <f>"H28.12.16"</f>
        <v>H28.12.16</v>
      </c>
    </row>
    <row r="3752" spans="1:5" x14ac:dyDescent="0.45">
      <c r="A3752" s="2" t="s">
        <v>7106</v>
      </c>
      <c r="B3752" s="2" t="s">
        <v>18562</v>
      </c>
      <c r="C3752" s="2" t="s">
        <v>30139</v>
      </c>
      <c r="D3752" s="2" t="str">
        <f>"飲食店営業"</f>
        <v>飲食店営業</v>
      </c>
      <c r="E3752" s="2" t="str">
        <f>"H28.12.16"</f>
        <v>H28.12.16</v>
      </c>
    </row>
    <row r="3753" spans="1:5" x14ac:dyDescent="0.45">
      <c r="A3753" s="2" t="s">
        <v>7107</v>
      </c>
      <c r="B3753" s="2" t="s">
        <v>18563</v>
      </c>
      <c r="C3753" s="2" t="s">
        <v>30140</v>
      </c>
      <c r="D3753" s="2" t="str">
        <f>"菓子製造業"</f>
        <v>菓子製造業</v>
      </c>
      <c r="E3753" s="2" t="str">
        <f>"H28.12.22"</f>
        <v>H28.12.22</v>
      </c>
    </row>
    <row r="3754" spans="1:5" x14ac:dyDescent="0.45">
      <c r="A3754" s="2" t="s">
        <v>7108</v>
      </c>
      <c r="B3754" s="2" t="s">
        <v>18564</v>
      </c>
      <c r="C3754" s="2" t="s">
        <v>30141</v>
      </c>
      <c r="D3754" s="2" t="str">
        <f>"飲食店営業"</f>
        <v>飲食店営業</v>
      </c>
      <c r="E3754" s="2" t="str">
        <f>"H28.12.28"</f>
        <v>H28.12.28</v>
      </c>
    </row>
    <row r="3755" spans="1:5" x14ac:dyDescent="0.45">
      <c r="A3755" s="2" t="s">
        <v>7111</v>
      </c>
      <c r="B3755" s="2" t="s">
        <v>18567</v>
      </c>
      <c r="C3755" s="2" t="s">
        <v>30144</v>
      </c>
      <c r="D3755" s="2" t="str">
        <f>"飲食店営業"</f>
        <v>飲食店営業</v>
      </c>
      <c r="E3755" s="2" t="str">
        <f>"H29.01.30"</f>
        <v>H29.01.30</v>
      </c>
    </row>
    <row r="3756" spans="1:5" x14ac:dyDescent="0.45">
      <c r="A3756" s="2" t="s">
        <v>7113</v>
      </c>
      <c r="B3756" s="2" t="s">
        <v>18568</v>
      </c>
      <c r="C3756" s="2" t="s">
        <v>30146</v>
      </c>
      <c r="D3756" s="2" t="str">
        <f>"飲食店営業"</f>
        <v>飲食店営業</v>
      </c>
      <c r="E3756" s="2" t="str">
        <f>"H29.02.07"</f>
        <v>H29.02.07</v>
      </c>
    </row>
    <row r="3757" spans="1:5" x14ac:dyDescent="0.45">
      <c r="A3757" s="2" t="s">
        <v>7115</v>
      </c>
      <c r="B3757" s="2" t="s">
        <v>18570</v>
      </c>
      <c r="C3757" s="2" t="s">
        <v>30148</v>
      </c>
      <c r="D3757" s="2" t="str">
        <f>"飲食店営業"</f>
        <v>飲食店営業</v>
      </c>
      <c r="E3757" s="2" t="str">
        <f>"H29.02.08"</f>
        <v>H29.02.08</v>
      </c>
    </row>
    <row r="3758" spans="1:5" x14ac:dyDescent="0.45">
      <c r="A3758" s="2" t="s">
        <v>7116</v>
      </c>
      <c r="B3758" s="2" t="s">
        <v>18571</v>
      </c>
      <c r="C3758" s="2" t="s">
        <v>30149</v>
      </c>
      <c r="D3758" s="2" t="str">
        <f>"飲食店営業"</f>
        <v>飲食店営業</v>
      </c>
      <c r="E3758" s="2" t="str">
        <f>"H29.02.08"</f>
        <v>H29.02.08</v>
      </c>
    </row>
    <row r="3759" spans="1:5" x14ac:dyDescent="0.45">
      <c r="A3759" s="2" t="s">
        <v>3841</v>
      </c>
      <c r="B3759" s="2" t="s">
        <v>18575</v>
      </c>
      <c r="C3759" s="2" t="s">
        <v>30153</v>
      </c>
      <c r="D3759" s="2" t="str">
        <f>"菓子製造業"</f>
        <v>菓子製造業</v>
      </c>
      <c r="E3759" s="2" t="str">
        <f>"H29.02.08"</f>
        <v>H29.02.08</v>
      </c>
    </row>
    <row r="3760" spans="1:5" x14ac:dyDescent="0.45">
      <c r="A3760" s="2" t="s">
        <v>7123</v>
      </c>
      <c r="B3760" s="2" t="s">
        <v>18579</v>
      </c>
      <c r="C3760" s="2" t="s">
        <v>30157</v>
      </c>
      <c r="D3760" s="2" t="str">
        <f>"そうざい製造業"</f>
        <v>そうざい製造業</v>
      </c>
      <c r="E3760" s="2" t="str">
        <f>"H29.02.09"</f>
        <v>H29.02.09</v>
      </c>
    </row>
    <row r="3761" spans="1:5" x14ac:dyDescent="0.45">
      <c r="A3761" s="2" t="s">
        <v>7124</v>
      </c>
      <c r="B3761" s="2" t="s">
        <v>18580</v>
      </c>
      <c r="C3761" s="2" t="s">
        <v>30158</v>
      </c>
      <c r="D3761" s="2" t="str">
        <f>"そうざい製造業"</f>
        <v>そうざい製造業</v>
      </c>
      <c r="E3761" s="2" t="str">
        <f>"H29.02.09"</f>
        <v>H29.02.09</v>
      </c>
    </row>
    <row r="3762" spans="1:5" x14ac:dyDescent="0.45">
      <c r="A3762" s="2" t="s">
        <v>564</v>
      </c>
      <c r="B3762" s="2" t="s">
        <v>18585</v>
      </c>
      <c r="C3762" s="2" t="s">
        <v>30162</v>
      </c>
      <c r="D3762" s="2" t="str">
        <f>"飲食店営業"</f>
        <v>飲食店営業</v>
      </c>
      <c r="E3762" s="2" t="str">
        <f>"H29.03.01"</f>
        <v>H29.03.01</v>
      </c>
    </row>
    <row r="3763" spans="1:5" x14ac:dyDescent="0.45">
      <c r="A3763" s="2" t="s">
        <v>7127</v>
      </c>
      <c r="B3763" s="2" t="s">
        <v>18587</v>
      </c>
      <c r="C3763" s="2" t="s">
        <v>30164</v>
      </c>
      <c r="D3763" s="2" t="str">
        <f>"菓子製造業"</f>
        <v>菓子製造業</v>
      </c>
      <c r="E3763" s="2" t="str">
        <f>"H29.03.28"</f>
        <v>H29.03.28</v>
      </c>
    </row>
    <row r="3764" spans="1:5" x14ac:dyDescent="0.45">
      <c r="A3764" s="2" t="s">
        <v>7133</v>
      </c>
      <c r="B3764" s="2" t="s">
        <v>18594</v>
      </c>
      <c r="C3764" s="2" t="s">
        <v>30170</v>
      </c>
      <c r="D3764" s="2" t="str">
        <f>"そうざい製造業"</f>
        <v>そうざい製造業</v>
      </c>
      <c r="E3764" s="2" t="str">
        <f>"H29.04.28"</f>
        <v>H29.04.28</v>
      </c>
    </row>
    <row r="3765" spans="1:5" x14ac:dyDescent="0.45">
      <c r="A3765" s="2" t="s">
        <v>7137</v>
      </c>
      <c r="B3765" s="2" t="s">
        <v>18597</v>
      </c>
      <c r="C3765" s="2" t="s">
        <v>30173</v>
      </c>
      <c r="D3765" s="2" t="str">
        <f>"そうざい製造業"</f>
        <v>そうざい製造業</v>
      </c>
      <c r="E3765" s="2" t="str">
        <f t="shared" ref="E3765:E3770" si="189">"H29.05.25"</f>
        <v>H29.05.25</v>
      </c>
    </row>
    <row r="3766" spans="1:5" x14ac:dyDescent="0.45">
      <c r="A3766" s="2" t="s">
        <v>7140</v>
      </c>
      <c r="B3766" s="2" t="s">
        <v>18600</v>
      </c>
      <c r="C3766" s="2" t="s">
        <v>30176</v>
      </c>
      <c r="D3766" s="2" t="str">
        <f>"菓子製造業"</f>
        <v>菓子製造業</v>
      </c>
      <c r="E3766" s="2" t="str">
        <f t="shared" si="189"/>
        <v>H29.05.25</v>
      </c>
    </row>
    <row r="3767" spans="1:5" x14ac:dyDescent="0.45">
      <c r="A3767" s="2" t="s">
        <v>7140</v>
      </c>
      <c r="B3767" s="2" t="s">
        <v>18600</v>
      </c>
      <c r="C3767" s="2" t="s">
        <v>30176</v>
      </c>
      <c r="D3767" s="2" t="str">
        <f>"飲食店営業"</f>
        <v>飲食店営業</v>
      </c>
      <c r="E3767" s="2" t="str">
        <f t="shared" si="189"/>
        <v>H29.05.25</v>
      </c>
    </row>
    <row r="3768" spans="1:5" x14ac:dyDescent="0.45">
      <c r="A3768" s="2" t="s">
        <v>7146</v>
      </c>
      <c r="B3768" s="2" t="s">
        <v>18605</v>
      </c>
      <c r="C3768" s="2" t="s">
        <v>30183</v>
      </c>
      <c r="D3768" s="2" t="str">
        <f>"飲食店営業"</f>
        <v>飲食店営業</v>
      </c>
      <c r="E3768" s="2" t="str">
        <f t="shared" si="189"/>
        <v>H29.05.25</v>
      </c>
    </row>
    <row r="3769" spans="1:5" x14ac:dyDescent="0.45">
      <c r="A3769" s="2" t="s">
        <v>7147</v>
      </c>
      <c r="B3769" s="2" t="s">
        <v>18606</v>
      </c>
      <c r="C3769" s="2" t="s">
        <v>30184</v>
      </c>
      <c r="D3769" s="2" t="str">
        <f>"飲食店営業"</f>
        <v>飲食店営業</v>
      </c>
      <c r="E3769" s="2" t="str">
        <f t="shared" si="189"/>
        <v>H29.05.25</v>
      </c>
    </row>
    <row r="3770" spans="1:5" x14ac:dyDescent="0.45">
      <c r="A3770" s="2" t="s">
        <v>7149</v>
      </c>
      <c r="B3770" s="2" t="s">
        <v>18608</v>
      </c>
      <c r="C3770" s="2" t="s">
        <v>30186</v>
      </c>
      <c r="D3770" s="2" t="str">
        <f>"飲食店営業"</f>
        <v>飲食店営業</v>
      </c>
      <c r="E3770" s="2" t="str">
        <f t="shared" si="189"/>
        <v>H29.05.25</v>
      </c>
    </row>
    <row r="3771" spans="1:5" x14ac:dyDescent="0.45">
      <c r="A3771" s="2" t="s">
        <v>7152</v>
      </c>
      <c r="B3771" s="2" t="s">
        <v>18612</v>
      </c>
      <c r="C3771" s="2" t="s">
        <v>30190</v>
      </c>
      <c r="D3771" s="2" t="str">
        <f>"喫茶店営業"</f>
        <v>喫茶店営業</v>
      </c>
      <c r="E3771" s="2" t="str">
        <f>"H29.06.05"</f>
        <v>H29.06.05</v>
      </c>
    </row>
    <row r="3772" spans="1:5" x14ac:dyDescent="0.45">
      <c r="A3772" s="2" t="s">
        <v>7153</v>
      </c>
      <c r="B3772" s="2" t="s">
        <v>18613</v>
      </c>
      <c r="C3772" s="2" t="s">
        <v>30191</v>
      </c>
      <c r="D3772" s="2" t="str">
        <f>"飲食店営業"</f>
        <v>飲食店営業</v>
      </c>
      <c r="E3772" s="2" t="str">
        <f>"H29.06.05"</f>
        <v>H29.06.05</v>
      </c>
    </row>
    <row r="3773" spans="1:5" x14ac:dyDescent="0.45">
      <c r="A3773" s="2" t="s">
        <v>7154</v>
      </c>
      <c r="B3773" s="2" t="s">
        <v>18614</v>
      </c>
      <c r="C3773" s="2" t="s">
        <v>30192</v>
      </c>
      <c r="D3773" s="2" t="str">
        <f>"飲食店営業"</f>
        <v>飲食店営業</v>
      </c>
      <c r="E3773" s="2" t="str">
        <f>"H29.05.31"</f>
        <v>H29.05.31</v>
      </c>
    </row>
    <row r="3774" spans="1:5" x14ac:dyDescent="0.45">
      <c r="A3774" s="2" t="s">
        <v>7155</v>
      </c>
      <c r="B3774" s="2" t="s">
        <v>18615</v>
      </c>
      <c r="C3774" s="2" t="s">
        <v>30193</v>
      </c>
      <c r="D3774" s="2" t="str">
        <f>"飲食店営業"</f>
        <v>飲食店営業</v>
      </c>
      <c r="E3774" s="2" t="str">
        <f>"H29.06.29"</f>
        <v>H29.06.29</v>
      </c>
    </row>
    <row r="3775" spans="1:5" x14ac:dyDescent="0.45">
      <c r="A3775" s="2" t="s">
        <v>7157</v>
      </c>
      <c r="B3775" s="2" t="s">
        <v>18617</v>
      </c>
      <c r="C3775" s="2" t="s">
        <v>30195</v>
      </c>
      <c r="D3775" s="2" t="str">
        <f>"食肉販売業"</f>
        <v>食肉販売業</v>
      </c>
      <c r="E3775" s="2" t="str">
        <f>"H29.07.07"</f>
        <v>H29.07.07</v>
      </c>
    </row>
    <row r="3776" spans="1:5" x14ac:dyDescent="0.45">
      <c r="A3776" s="2" t="s">
        <v>7157</v>
      </c>
      <c r="B3776" s="2" t="s">
        <v>18617</v>
      </c>
      <c r="C3776" s="2" t="s">
        <v>30195</v>
      </c>
      <c r="D3776" s="2" t="str">
        <f>"ソース類製造業"</f>
        <v>ソース類製造業</v>
      </c>
      <c r="E3776" s="2" t="str">
        <f>"H29.07.07"</f>
        <v>H29.07.07</v>
      </c>
    </row>
    <row r="3777" spans="1:5" x14ac:dyDescent="0.45">
      <c r="A3777" s="2" t="s">
        <v>7157</v>
      </c>
      <c r="B3777" s="2" t="s">
        <v>18617</v>
      </c>
      <c r="C3777" s="2" t="s">
        <v>30195</v>
      </c>
      <c r="D3777" s="2" t="str">
        <f>"そうざい製造業"</f>
        <v>そうざい製造業</v>
      </c>
      <c r="E3777" s="2" t="str">
        <f>"H29.07.07"</f>
        <v>H29.07.07</v>
      </c>
    </row>
    <row r="3778" spans="1:5" x14ac:dyDescent="0.45">
      <c r="A3778" s="2" t="s">
        <v>7158</v>
      </c>
      <c r="B3778" s="2" t="s">
        <v>18618</v>
      </c>
      <c r="C3778" s="2" t="s">
        <v>30196</v>
      </c>
      <c r="D3778" s="2" t="str">
        <f>"飲食店営業"</f>
        <v>飲食店営業</v>
      </c>
      <c r="E3778" s="2" t="str">
        <f>"H29.07.11"</f>
        <v>H29.07.11</v>
      </c>
    </row>
    <row r="3779" spans="1:5" x14ac:dyDescent="0.45">
      <c r="A3779" s="2" t="s">
        <v>7162</v>
      </c>
      <c r="B3779" s="2" t="s">
        <v>18623</v>
      </c>
      <c r="C3779" s="2" t="s">
        <v>30201</v>
      </c>
      <c r="D3779" s="2" t="str">
        <f>"飲食店営業"</f>
        <v>飲食店営業</v>
      </c>
      <c r="E3779" s="2" t="str">
        <f>"H29.08.08"</f>
        <v>H29.08.08</v>
      </c>
    </row>
    <row r="3780" spans="1:5" x14ac:dyDescent="0.45">
      <c r="A3780" s="2" t="s">
        <v>7164</v>
      </c>
      <c r="B3780" s="2" t="s">
        <v>18625</v>
      </c>
      <c r="C3780" s="2" t="s">
        <v>30203</v>
      </c>
      <c r="D3780" s="2" t="str">
        <f>"飲食店営業"</f>
        <v>飲食店営業</v>
      </c>
      <c r="E3780" s="2" t="str">
        <f>"H29.08.08"</f>
        <v>H29.08.08</v>
      </c>
    </row>
    <row r="3781" spans="1:5" x14ac:dyDescent="0.45">
      <c r="A3781" s="2" t="s">
        <v>7165</v>
      </c>
      <c r="B3781" s="2" t="s">
        <v>18628</v>
      </c>
      <c r="C3781" s="2" t="s">
        <v>30205</v>
      </c>
      <c r="D3781" s="2" t="str">
        <f>"そうざい製造業"</f>
        <v>そうざい製造業</v>
      </c>
      <c r="E3781" s="2" t="str">
        <f>"H29.08.09"</f>
        <v>H29.08.09</v>
      </c>
    </row>
    <row r="3782" spans="1:5" x14ac:dyDescent="0.45">
      <c r="A3782" s="2" t="s">
        <v>7166</v>
      </c>
      <c r="B3782" s="2" t="s">
        <v>18629</v>
      </c>
      <c r="C3782" s="2" t="s">
        <v>30206</v>
      </c>
      <c r="D3782" s="2" t="str">
        <f>"食品の冷凍又は冷蔵業"</f>
        <v>食品の冷凍又は冷蔵業</v>
      </c>
      <c r="E3782" s="2" t="str">
        <f>"H29.08.09"</f>
        <v>H29.08.09</v>
      </c>
    </row>
    <row r="3783" spans="1:5" x14ac:dyDescent="0.45">
      <c r="A3783" s="2" t="s">
        <v>7167</v>
      </c>
      <c r="B3783" s="2" t="s">
        <v>18630</v>
      </c>
      <c r="C3783" s="2" t="s">
        <v>30207</v>
      </c>
      <c r="D3783" s="2" t="str">
        <f>"喫茶店営業"</f>
        <v>喫茶店営業</v>
      </c>
      <c r="E3783" s="2" t="str">
        <f>"H29.08.25"</f>
        <v>H29.08.25</v>
      </c>
    </row>
    <row r="3784" spans="1:5" x14ac:dyDescent="0.45">
      <c r="A3784" s="2" t="s">
        <v>7171</v>
      </c>
      <c r="B3784" s="2" t="s">
        <v>7171</v>
      </c>
      <c r="C3784" s="2" t="s">
        <v>30211</v>
      </c>
      <c r="D3784" s="2" t="str">
        <f>"食肉製品製造業"</f>
        <v>食肉製品製造業</v>
      </c>
      <c r="E3784" s="2" t="str">
        <f>"H29.08.31"</f>
        <v>H29.08.31</v>
      </c>
    </row>
    <row r="3785" spans="1:5" x14ac:dyDescent="0.45">
      <c r="A3785" s="2" t="s">
        <v>7152</v>
      </c>
      <c r="B3785" s="2" t="s">
        <v>18612</v>
      </c>
      <c r="C3785" s="2" t="s">
        <v>30190</v>
      </c>
      <c r="D3785" s="2" t="str">
        <f>"菓子製造業"</f>
        <v>菓子製造業</v>
      </c>
      <c r="E3785" s="2" t="str">
        <f>"H29.11.13"</f>
        <v>H29.11.13</v>
      </c>
    </row>
    <row r="3786" spans="1:5" x14ac:dyDescent="0.45">
      <c r="A3786" s="2" t="s">
        <v>7190</v>
      </c>
      <c r="B3786" s="2" t="s">
        <v>18649</v>
      </c>
      <c r="C3786" s="2" t="s">
        <v>30229</v>
      </c>
      <c r="D3786" s="2" t="str">
        <f>"喫茶店営業"</f>
        <v>喫茶店営業</v>
      </c>
      <c r="E3786" s="2" t="str">
        <f>"H29.11.13"</f>
        <v>H29.11.13</v>
      </c>
    </row>
    <row r="3787" spans="1:5" x14ac:dyDescent="0.45">
      <c r="A3787" s="2" t="s">
        <v>7191</v>
      </c>
      <c r="B3787" s="2" t="s">
        <v>18650</v>
      </c>
      <c r="C3787" s="2" t="s">
        <v>30191</v>
      </c>
      <c r="D3787" s="2" t="str">
        <f t="shared" ref="D3787:D3797" si="190">"飲食店営業"</f>
        <v>飲食店営業</v>
      </c>
      <c r="E3787" s="2" t="str">
        <f>"H29.11.22"</f>
        <v>H29.11.22</v>
      </c>
    </row>
    <row r="3788" spans="1:5" x14ac:dyDescent="0.45">
      <c r="A3788" s="2" t="s">
        <v>7198</v>
      </c>
      <c r="B3788" s="2" t="s">
        <v>18657</v>
      </c>
      <c r="C3788" s="2" t="s">
        <v>30236</v>
      </c>
      <c r="D3788" s="2" t="str">
        <f t="shared" si="190"/>
        <v>飲食店営業</v>
      </c>
      <c r="E3788" s="2" t="str">
        <f>"H30.01.24"</f>
        <v>H30.01.24</v>
      </c>
    </row>
    <row r="3789" spans="1:5" x14ac:dyDescent="0.45">
      <c r="A3789" s="2" t="s">
        <v>7199</v>
      </c>
      <c r="B3789" s="2" t="s">
        <v>18658</v>
      </c>
      <c r="C3789" s="2" t="s">
        <v>30237</v>
      </c>
      <c r="D3789" s="2" t="str">
        <f t="shared" si="190"/>
        <v>飲食店営業</v>
      </c>
      <c r="E3789" s="2" t="str">
        <f>"H30.01.26"</f>
        <v>H30.01.26</v>
      </c>
    </row>
    <row r="3790" spans="1:5" x14ac:dyDescent="0.45">
      <c r="A3790" s="2" t="s">
        <v>7200</v>
      </c>
      <c r="B3790" s="2" t="s">
        <v>18659</v>
      </c>
      <c r="C3790" s="2" t="s">
        <v>30238</v>
      </c>
      <c r="D3790" s="2" t="str">
        <f t="shared" si="190"/>
        <v>飲食店営業</v>
      </c>
      <c r="E3790" s="2" t="str">
        <f>"H30.02.05"</f>
        <v>H30.02.05</v>
      </c>
    </row>
    <row r="3791" spans="1:5" x14ac:dyDescent="0.45">
      <c r="A3791" s="2" t="s">
        <v>7209</v>
      </c>
      <c r="B3791" s="2" t="s">
        <v>18669</v>
      </c>
      <c r="C3791" s="2" t="s">
        <v>21007</v>
      </c>
      <c r="D3791" s="2" t="str">
        <f t="shared" si="190"/>
        <v>飲食店営業</v>
      </c>
      <c r="E3791" s="2" t="str">
        <f>"H30.02.08"</f>
        <v>H30.02.08</v>
      </c>
    </row>
    <row r="3792" spans="1:5" x14ac:dyDescent="0.45">
      <c r="A3792" s="2" t="s">
        <v>7213</v>
      </c>
      <c r="B3792" s="2" t="s">
        <v>18674</v>
      </c>
      <c r="C3792" s="2" t="s">
        <v>30253</v>
      </c>
      <c r="D3792" s="2" t="str">
        <f t="shared" si="190"/>
        <v>飲食店営業</v>
      </c>
      <c r="E3792" s="2" t="str">
        <f>"H30.02.23"</f>
        <v>H30.02.23</v>
      </c>
    </row>
    <row r="3793" spans="1:5" x14ac:dyDescent="0.45">
      <c r="A3793" s="2" t="s">
        <v>564</v>
      </c>
      <c r="B3793" s="2" t="s">
        <v>18679</v>
      </c>
      <c r="C3793" s="2" t="s">
        <v>30258</v>
      </c>
      <c r="D3793" s="2" t="str">
        <f t="shared" si="190"/>
        <v>飲食店営業</v>
      </c>
      <c r="E3793" s="2" t="str">
        <f>"H30.02.27"</f>
        <v>H30.02.27</v>
      </c>
    </row>
    <row r="3794" spans="1:5" x14ac:dyDescent="0.45">
      <c r="A3794" s="2" t="s">
        <v>7220</v>
      </c>
      <c r="B3794" s="2" t="s">
        <v>18685</v>
      </c>
      <c r="C3794" s="2" t="s">
        <v>30264</v>
      </c>
      <c r="D3794" s="2" t="str">
        <f t="shared" si="190"/>
        <v>飲食店営業</v>
      </c>
      <c r="E3794" s="2" t="str">
        <f>"H30.03.27"</f>
        <v>H30.03.27</v>
      </c>
    </row>
    <row r="3795" spans="1:5" x14ac:dyDescent="0.45">
      <c r="A3795" s="2" t="s">
        <v>7162</v>
      </c>
      <c r="B3795" s="2" t="s">
        <v>18686</v>
      </c>
      <c r="C3795" s="2" t="s">
        <v>30265</v>
      </c>
      <c r="D3795" s="2" t="str">
        <f t="shared" si="190"/>
        <v>飲食店営業</v>
      </c>
      <c r="E3795" s="2" t="str">
        <f>"H30.03.27"</f>
        <v>H30.03.27</v>
      </c>
    </row>
    <row r="3796" spans="1:5" x14ac:dyDescent="0.45">
      <c r="A3796" s="2" t="s">
        <v>559</v>
      </c>
      <c r="B3796" s="2" t="s">
        <v>18688</v>
      </c>
      <c r="C3796" s="2" t="s">
        <v>30267</v>
      </c>
      <c r="D3796" s="2" t="str">
        <f t="shared" si="190"/>
        <v>飲食店営業</v>
      </c>
      <c r="E3796" s="2" t="str">
        <f>"H30.04.11"</f>
        <v>H30.04.11</v>
      </c>
    </row>
    <row r="3797" spans="1:5" x14ac:dyDescent="0.45">
      <c r="A3797" s="2" t="s">
        <v>7222</v>
      </c>
      <c r="B3797" s="2" t="s">
        <v>18691</v>
      </c>
      <c r="C3797" s="2" t="s">
        <v>30270</v>
      </c>
      <c r="D3797" s="2" t="str">
        <f t="shared" si="190"/>
        <v>飲食店営業</v>
      </c>
      <c r="E3797" s="2" t="str">
        <f>"H30.04.25"</f>
        <v>H30.04.25</v>
      </c>
    </row>
    <row r="3798" spans="1:5" x14ac:dyDescent="0.45">
      <c r="A3798" s="2" t="s">
        <v>7147</v>
      </c>
      <c r="B3798" s="2" t="s">
        <v>18697</v>
      </c>
      <c r="C3798" s="2" t="s">
        <v>30184</v>
      </c>
      <c r="D3798" s="2" t="str">
        <f>"菓子製造業"</f>
        <v>菓子製造業</v>
      </c>
      <c r="E3798" s="2" t="str">
        <f t="shared" ref="E3798:E3809" si="191">"H30.05.11"</f>
        <v>H30.05.11</v>
      </c>
    </row>
    <row r="3799" spans="1:5" x14ac:dyDescent="0.45">
      <c r="A3799" s="2" t="s">
        <v>7227</v>
      </c>
      <c r="B3799" s="2" t="s">
        <v>9785</v>
      </c>
      <c r="C3799" s="2" t="s">
        <v>30276</v>
      </c>
      <c r="D3799" s="2" t="str">
        <f>"菓子製造業"</f>
        <v>菓子製造業</v>
      </c>
      <c r="E3799" s="2" t="str">
        <f t="shared" si="191"/>
        <v>H30.05.11</v>
      </c>
    </row>
    <row r="3800" spans="1:5" x14ac:dyDescent="0.45">
      <c r="A3800" s="2" t="s">
        <v>7228</v>
      </c>
      <c r="B3800" s="2" t="s">
        <v>18698</v>
      </c>
      <c r="C3800" s="2" t="s">
        <v>30277</v>
      </c>
      <c r="D3800" s="2" t="str">
        <f>"菓子製造業"</f>
        <v>菓子製造業</v>
      </c>
      <c r="E3800" s="2" t="str">
        <f t="shared" si="191"/>
        <v>H30.05.11</v>
      </c>
    </row>
    <row r="3801" spans="1:5" x14ac:dyDescent="0.45">
      <c r="A3801" s="2" t="s">
        <v>7230</v>
      </c>
      <c r="B3801" s="2" t="s">
        <v>18700</v>
      </c>
      <c r="C3801" s="2" t="s">
        <v>30279</v>
      </c>
      <c r="D3801" s="2" t="str">
        <f>"そうざい製造業"</f>
        <v>そうざい製造業</v>
      </c>
      <c r="E3801" s="2" t="str">
        <f t="shared" si="191"/>
        <v>H30.05.11</v>
      </c>
    </row>
    <row r="3802" spans="1:5" x14ac:dyDescent="0.45">
      <c r="A3802" s="2" t="s">
        <v>7235</v>
      </c>
      <c r="B3802" s="2" t="s">
        <v>18705</v>
      </c>
      <c r="C3802" s="2" t="s">
        <v>30283</v>
      </c>
      <c r="D3802" s="2" t="str">
        <f t="shared" ref="D3802:D3810" si="192">"飲食店営業"</f>
        <v>飲食店営業</v>
      </c>
      <c r="E3802" s="2" t="str">
        <f t="shared" si="191"/>
        <v>H30.05.11</v>
      </c>
    </row>
    <row r="3803" spans="1:5" x14ac:dyDescent="0.45">
      <c r="A3803" s="2" t="s">
        <v>890</v>
      </c>
      <c r="B3803" s="2" t="s">
        <v>18706</v>
      </c>
      <c r="C3803" s="2" t="s">
        <v>30284</v>
      </c>
      <c r="D3803" s="2" t="str">
        <f t="shared" si="192"/>
        <v>飲食店営業</v>
      </c>
      <c r="E3803" s="2" t="str">
        <f t="shared" si="191"/>
        <v>H30.05.11</v>
      </c>
    </row>
    <row r="3804" spans="1:5" x14ac:dyDescent="0.45">
      <c r="A3804" s="2" t="s">
        <v>7227</v>
      </c>
      <c r="B3804" s="2" t="s">
        <v>9785</v>
      </c>
      <c r="C3804" s="2" t="s">
        <v>30285</v>
      </c>
      <c r="D3804" s="2" t="str">
        <f t="shared" si="192"/>
        <v>飲食店営業</v>
      </c>
      <c r="E3804" s="2" t="str">
        <f t="shared" si="191"/>
        <v>H30.05.11</v>
      </c>
    </row>
    <row r="3805" spans="1:5" x14ac:dyDescent="0.45">
      <c r="A3805" s="2" t="s">
        <v>7228</v>
      </c>
      <c r="B3805" s="2" t="s">
        <v>18698</v>
      </c>
      <c r="C3805" s="2" t="s">
        <v>30277</v>
      </c>
      <c r="D3805" s="2" t="str">
        <f t="shared" si="192"/>
        <v>飲食店営業</v>
      </c>
      <c r="E3805" s="2" t="str">
        <f t="shared" si="191"/>
        <v>H30.05.11</v>
      </c>
    </row>
    <row r="3806" spans="1:5" x14ac:dyDescent="0.45">
      <c r="A3806" s="2" t="s">
        <v>7236</v>
      </c>
      <c r="B3806" s="2" t="s">
        <v>18707</v>
      </c>
      <c r="C3806" s="2" t="s">
        <v>30286</v>
      </c>
      <c r="D3806" s="2" t="str">
        <f t="shared" si="192"/>
        <v>飲食店営業</v>
      </c>
      <c r="E3806" s="2" t="str">
        <f t="shared" si="191"/>
        <v>H30.05.11</v>
      </c>
    </row>
    <row r="3807" spans="1:5" x14ac:dyDescent="0.45">
      <c r="A3807" s="2" t="s">
        <v>7237</v>
      </c>
      <c r="B3807" s="2" t="s">
        <v>18708</v>
      </c>
      <c r="C3807" s="2" t="s">
        <v>30287</v>
      </c>
      <c r="D3807" s="2" t="str">
        <f t="shared" si="192"/>
        <v>飲食店営業</v>
      </c>
      <c r="E3807" s="2" t="str">
        <f t="shared" si="191"/>
        <v>H30.05.11</v>
      </c>
    </row>
    <row r="3808" spans="1:5" x14ac:dyDescent="0.45">
      <c r="A3808" s="2" t="s">
        <v>7238</v>
      </c>
      <c r="B3808" s="2" t="s">
        <v>18709</v>
      </c>
      <c r="C3808" s="2" t="s">
        <v>21007</v>
      </c>
      <c r="D3808" s="2" t="str">
        <f t="shared" si="192"/>
        <v>飲食店営業</v>
      </c>
      <c r="E3808" s="2" t="str">
        <f t="shared" si="191"/>
        <v>H30.05.11</v>
      </c>
    </row>
    <row r="3809" spans="1:5" x14ac:dyDescent="0.45">
      <c r="A3809" s="2" t="s">
        <v>7240</v>
      </c>
      <c r="B3809" s="2" t="s">
        <v>18713</v>
      </c>
      <c r="C3809" s="2" t="s">
        <v>30291</v>
      </c>
      <c r="D3809" s="2" t="str">
        <f t="shared" si="192"/>
        <v>飲食店営業</v>
      </c>
      <c r="E3809" s="2" t="str">
        <f t="shared" si="191"/>
        <v>H30.05.11</v>
      </c>
    </row>
    <row r="3810" spans="1:5" x14ac:dyDescent="0.45">
      <c r="A3810" s="2" t="s">
        <v>7249</v>
      </c>
      <c r="B3810" s="2" t="s">
        <v>18723</v>
      </c>
      <c r="C3810" s="2" t="s">
        <v>30301</v>
      </c>
      <c r="D3810" s="2" t="str">
        <f t="shared" si="192"/>
        <v>飲食店営業</v>
      </c>
      <c r="E3810" s="2" t="str">
        <f>"H30.06.13"</f>
        <v>H30.06.13</v>
      </c>
    </row>
    <row r="3811" spans="1:5" x14ac:dyDescent="0.45">
      <c r="A3811" s="2" t="s">
        <v>7257</v>
      </c>
      <c r="B3811" s="2" t="s">
        <v>18730</v>
      </c>
      <c r="C3811" s="2" t="s">
        <v>30309</v>
      </c>
      <c r="D3811" s="2" t="str">
        <f>"喫茶店営業"</f>
        <v>喫茶店営業</v>
      </c>
      <c r="E3811" s="2" t="str">
        <f>"H30.07.12"</f>
        <v>H30.07.12</v>
      </c>
    </row>
    <row r="3812" spans="1:5" x14ac:dyDescent="0.45">
      <c r="A3812" s="2" t="s">
        <v>7259</v>
      </c>
      <c r="B3812" s="2" t="s">
        <v>18731</v>
      </c>
      <c r="C3812" s="2" t="s">
        <v>21058</v>
      </c>
      <c r="D3812" s="2" t="str">
        <f>"喫茶店営業"</f>
        <v>喫茶店営業</v>
      </c>
      <c r="E3812" s="2" t="str">
        <f>"H30.07.20"</f>
        <v>H30.07.20</v>
      </c>
    </row>
    <row r="3813" spans="1:5" x14ac:dyDescent="0.45">
      <c r="A3813" s="2" t="s">
        <v>3990</v>
      </c>
      <c r="B3813" s="2" t="s">
        <v>18732</v>
      </c>
      <c r="C3813" s="2" t="s">
        <v>21058</v>
      </c>
      <c r="D3813" s="2" t="str">
        <f>"飲食店営業"</f>
        <v>飲食店営業</v>
      </c>
      <c r="E3813" s="2" t="str">
        <f>"H30.07.25"</f>
        <v>H30.07.25</v>
      </c>
    </row>
    <row r="3814" spans="1:5" x14ac:dyDescent="0.45">
      <c r="A3814" s="2" t="s">
        <v>7260</v>
      </c>
      <c r="B3814" s="2" t="s">
        <v>18733</v>
      </c>
      <c r="C3814" s="2" t="s">
        <v>30310</v>
      </c>
      <c r="D3814" s="2" t="str">
        <f>"飲食店営業"</f>
        <v>飲食店営業</v>
      </c>
      <c r="E3814" s="2" t="str">
        <f>"H30.07.25"</f>
        <v>H30.07.25</v>
      </c>
    </row>
    <row r="3815" spans="1:5" x14ac:dyDescent="0.45">
      <c r="A3815" s="2" t="s">
        <v>7261</v>
      </c>
      <c r="B3815" s="2" t="s">
        <v>18734</v>
      </c>
      <c r="C3815" s="2" t="s">
        <v>30311</v>
      </c>
      <c r="D3815" s="2" t="str">
        <f>"飲食店営業"</f>
        <v>飲食店営業</v>
      </c>
      <c r="E3815" s="2" t="str">
        <f>"H30.07.26"</f>
        <v>H30.07.26</v>
      </c>
    </row>
    <row r="3816" spans="1:5" x14ac:dyDescent="0.45">
      <c r="A3816" s="2" t="s">
        <v>7264</v>
      </c>
      <c r="B3816" s="2" t="s">
        <v>18737</v>
      </c>
      <c r="C3816" s="2" t="s">
        <v>30314</v>
      </c>
      <c r="D3816" s="2" t="str">
        <f>"飲食店営業"</f>
        <v>飲食店営業</v>
      </c>
      <c r="E3816" s="2" t="str">
        <f>"H30.07.31"</f>
        <v>H30.07.31</v>
      </c>
    </row>
    <row r="3817" spans="1:5" x14ac:dyDescent="0.45">
      <c r="A3817" s="2" t="s">
        <v>7133</v>
      </c>
      <c r="B3817" s="2" t="s">
        <v>18594</v>
      </c>
      <c r="C3817" s="2" t="s">
        <v>30170</v>
      </c>
      <c r="D3817" s="2" t="str">
        <f>"魚介類販売業"</f>
        <v>魚介類販売業</v>
      </c>
      <c r="E3817" s="2" t="str">
        <f>"H30.07.31"</f>
        <v>H30.07.31</v>
      </c>
    </row>
    <row r="3818" spans="1:5" x14ac:dyDescent="0.45">
      <c r="A3818" s="2" t="s">
        <v>7152</v>
      </c>
      <c r="B3818" s="2" t="s">
        <v>18612</v>
      </c>
      <c r="C3818" s="2" t="s">
        <v>21058</v>
      </c>
      <c r="D3818" s="2" t="str">
        <f>"喫茶店営業"</f>
        <v>喫茶店営業</v>
      </c>
      <c r="E3818" s="2" t="str">
        <f>"H30.07.31"</f>
        <v>H30.07.31</v>
      </c>
    </row>
    <row r="3819" spans="1:5" x14ac:dyDescent="0.45">
      <c r="A3819" s="2" t="s">
        <v>7266</v>
      </c>
      <c r="B3819" s="2" t="s">
        <v>18739</v>
      </c>
      <c r="C3819" s="2" t="s">
        <v>30316</v>
      </c>
      <c r="D3819" s="2" t="str">
        <f>"飲食店営業"</f>
        <v>飲食店営業</v>
      </c>
      <c r="E3819" s="2" t="str">
        <f>"H30.08.01"</f>
        <v>H30.08.01</v>
      </c>
    </row>
    <row r="3820" spans="1:5" x14ac:dyDescent="0.45">
      <c r="A3820" s="2" t="s">
        <v>7267</v>
      </c>
      <c r="B3820" s="2" t="s">
        <v>18740</v>
      </c>
      <c r="C3820" s="2" t="s">
        <v>30317</v>
      </c>
      <c r="D3820" s="2" t="str">
        <f>"飲食店営業"</f>
        <v>飲食店営業</v>
      </c>
      <c r="E3820" s="2" t="str">
        <f>"H30.08.01"</f>
        <v>H30.08.01</v>
      </c>
    </row>
    <row r="3821" spans="1:5" x14ac:dyDescent="0.45">
      <c r="A3821" s="2" t="s">
        <v>7269</v>
      </c>
      <c r="B3821" s="2" t="s">
        <v>18742</v>
      </c>
      <c r="C3821" s="2" t="s">
        <v>30319</v>
      </c>
      <c r="D3821" s="2" t="str">
        <f>"飲食店営業"</f>
        <v>飲食店営業</v>
      </c>
      <c r="E3821" s="2" t="str">
        <f>"H30.08.01"</f>
        <v>H30.08.01</v>
      </c>
    </row>
    <row r="3822" spans="1:5" x14ac:dyDescent="0.45">
      <c r="A3822" s="2" t="s">
        <v>7271</v>
      </c>
      <c r="B3822" s="2" t="s">
        <v>7271</v>
      </c>
      <c r="C3822" s="2" t="s">
        <v>30323</v>
      </c>
      <c r="D3822" s="2" t="str">
        <f>"魚介類販売業"</f>
        <v>魚介類販売業</v>
      </c>
      <c r="E3822" s="2" t="str">
        <f>"H30.08.28"</f>
        <v>H30.08.28</v>
      </c>
    </row>
    <row r="3823" spans="1:5" x14ac:dyDescent="0.45">
      <c r="A3823" s="2" t="s">
        <v>7273</v>
      </c>
      <c r="B3823" s="2" t="s">
        <v>7273</v>
      </c>
      <c r="C3823" s="2" t="s">
        <v>30325</v>
      </c>
      <c r="D3823" s="2" t="str">
        <f>"食品製造業"</f>
        <v>食品製造業</v>
      </c>
      <c r="E3823" s="2" t="str">
        <f>"H30.08.28"</f>
        <v>H30.08.28</v>
      </c>
    </row>
    <row r="3824" spans="1:5" x14ac:dyDescent="0.45">
      <c r="A3824" s="2" t="s">
        <v>7276</v>
      </c>
      <c r="B3824" s="2" t="s">
        <v>18750</v>
      </c>
      <c r="C3824" s="2" t="s">
        <v>30329</v>
      </c>
      <c r="D3824" s="2" t="str">
        <f>"飲食店営業"</f>
        <v>飲食店営業</v>
      </c>
      <c r="E3824" s="2" t="str">
        <f>"H30.09.10"</f>
        <v>H30.09.10</v>
      </c>
    </row>
    <row r="3825" spans="1:5" x14ac:dyDescent="0.45">
      <c r="A3825" s="2" t="s">
        <v>165</v>
      </c>
      <c r="B3825" s="2" t="s">
        <v>18752</v>
      </c>
      <c r="C3825" s="2" t="s">
        <v>30331</v>
      </c>
      <c r="D3825" s="2" t="str">
        <f>"喫茶店営業"</f>
        <v>喫茶店営業</v>
      </c>
      <c r="E3825" s="2" t="str">
        <f>"H30.10.01"</f>
        <v>H30.10.01</v>
      </c>
    </row>
    <row r="3826" spans="1:5" x14ac:dyDescent="0.45">
      <c r="A3826" s="2" t="s">
        <v>7288</v>
      </c>
      <c r="B3826" s="2" t="s">
        <v>7288</v>
      </c>
      <c r="C3826" s="2" t="s">
        <v>30346</v>
      </c>
      <c r="D3826" s="2" t="str">
        <f>"缶詰又は瓶詰食品製造業"</f>
        <v>缶詰又は瓶詰食品製造業</v>
      </c>
      <c r="E3826" s="2" t="str">
        <f>"H30.11.05"</f>
        <v>H30.11.05</v>
      </c>
    </row>
    <row r="3827" spans="1:5" x14ac:dyDescent="0.45">
      <c r="A3827" s="2" t="s">
        <v>7291</v>
      </c>
      <c r="B3827" s="2" t="s">
        <v>18767</v>
      </c>
      <c r="C3827" s="2" t="s">
        <v>30349</v>
      </c>
      <c r="D3827" s="2" t="str">
        <f>"食品販売業"</f>
        <v>食品販売業</v>
      </c>
      <c r="E3827" s="2" t="str">
        <f>"H30.11.06"</f>
        <v>H30.11.06</v>
      </c>
    </row>
    <row r="3828" spans="1:5" x14ac:dyDescent="0.45">
      <c r="A3828" s="2" t="s">
        <v>7304</v>
      </c>
      <c r="B3828" s="2" t="s">
        <v>18781</v>
      </c>
      <c r="C3828" s="2" t="s">
        <v>30364</v>
      </c>
      <c r="D3828" s="2" t="str">
        <f>"飲食店営業"</f>
        <v>飲食店営業</v>
      </c>
      <c r="E3828" s="2" t="str">
        <f>"H30.11.07"</f>
        <v>H30.11.07</v>
      </c>
    </row>
    <row r="3829" spans="1:5" x14ac:dyDescent="0.45">
      <c r="A3829" s="2" t="s">
        <v>7305</v>
      </c>
      <c r="B3829" s="2" t="s">
        <v>18782</v>
      </c>
      <c r="C3829" s="2" t="s">
        <v>30365</v>
      </c>
      <c r="D3829" s="2" t="str">
        <f>"飲食店営業"</f>
        <v>飲食店営業</v>
      </c>
      <c r="E3829" s="2" t="str">
        <f>"H30.11.07"</f>
        <v>H30.11.07</v>
      </c>
    </row>
    <row r="3830" spans="1:5" x14ac:dyDescent="0.45">
      <c r="A3830" s="2" t="s">
        <v>7314</v>
      </c>
      <c r="B3830" s="2" t="s">
        <v>18790</v>
      </c>
      <c r="C3830" s="2" t="s">
        <v>30374</v>
      </c>
      <c r="D3830" s="2" t="str">
        <f>"飲食店営業"</f>
        <v>飲食店営業</v>
      </c>
      <c r="E3830" s="2" t="str">
        <f>"H30.11.12"</f>
        <v>H30.11.12</v>
      </c>
    </row>
    <row r="3831" spans="1:5" x14ac:dyDescent="0.45">
      <c r="A3831" s="2" t="s">
        <v>7315</v>
      </c>
      <c r="B3831" s="2" t="s">
        <v>18791</v>
      </c>
      <c r="C3831" s="2" t="s">
        <v>30375</v>
      </c>
      <c r="D3831" s="2" t="str">
        <f>"飲食店営業"</f>
        <v>飲食店営業</v>
      </c>
      <c r="E3831" s="2" t="str">
        <f>"H29.05.01"</f>
        <v>H29.05.01</v>
      </c>
    </row>
    <row r="3832" spans="1:5" x14ac:dyDescent="0.45">
      <c r="A3832" s="2" t="s">
        <v>7316</v>
      </c>
      <c r="B3832" s="2" t="s">
        <v>18792</v>
      </c>
      <c r="C3832" s="2" t="s">
        <v>30376</v>
      </c>
      <c r="D3832" s="2" t="str">
        <f>"飲食店営業"</f>
        <v>飲食店営業</v>
      </c>
      <c r="E3832" s="2" t="str">
        <f>"H30.11.27"</f>
        <v>H30.11.27</v>
      </c>
    </row>
    <row r="3833" spans="1:5" x14ac:dyDescent="0.45">
      <c r="A3833" s="2" t="s">
        <v>7319</v>
      </c>
      <c r="B3833" s="2" t="s">
        <v>7319</v>
      </c>
      <c r="C3833" s="2" t="s">
        <v>30379</v>
      </c>
      <c r="D3833" s="2" t="str">
        <f>"そうざい製造業"</f>
        <v>そうざい製造業</v>
      </c>
      <c r="E3833" s="2" t="str">
        <f>"H30.08.01"</f>
        <v>H30.08.01</v>
      </c>
    </row>
    <row r="3834" spans="1:5" x14ac:dyDescent="0.45">
      <c r="A3834" s="2" t="s">
        <v>7115</v>
      </c>
      <c r="B3834" s="2" t="s">
        <v>18795</v>
      </c>
      <c r="C3834" s="2" t="s">
        <v>30380</v>
      </c>
      <c r="D3834" s="2" t="str">
        <f>"清涼飲料水製造業"</f>
        <v>清涼飲料水製造業</v>
      </c>
      <c r="E3834" s="2" t="str">
        <f>"H30.11.30"</f>
        <v>H30.11.30</v>
      </c>
    </row>
    <row r="3835" spans="1:5" x14ac:dyDescent="0.45">
      <c r="A3835" s="2" t="s">
        <v>7327</v>
      </c>
      <c r="B3835" s="2" t="s">
        <v>18803</v>
      </c>
      <c r="C3835" s="2" t="s">
        <v>30388</v>
      </c>
      <c r="D3835" s="2" t="str">
        <f>"飲食店営業"</f>
        <v>飲食店営業</v>
      </c>
      <c r="E3835" s="2" t="str">
        <f>"H31.01.25"</f>
        <v>H31.01.25</v>
      </c>
    </row>
    <row r="3836" spans="1:5" x14ac:dyDescent="0.45">
      <c r="A3836" s="2" t="s">
        <v>7328</v>
      </c>
      <c r="B3836" s="2" t="s">
        <v>18804</v>
      </c>
      <c r="C3836" s="2" t="s">
        <v>30389</v>
      </c>
      <c r="D3836" s="2" t="str">
        <f>"食肉販売業"</f>
        <v>食肉販売業</v>
      </c>
      <c r="E3836" s="2" t="str">
        <f>"H31.02.07"</f>
        <v>H31.02.07</v>
      </c>
    </row>
    <row r="3837" spans="1:5" x14ac:dyDescent="0.45">
      <c r="A3837" s="2" t="s">
        <v>7124</v>
      </c>
      <c r="B3837" s="2" t="s">
        <v>7124</v>
      </c>
      <c r="C3837" s="2" t="s">
        <v>30158</v>
      </c>
      <c r="D3837" s="2" t="str">
        <f>"食肉販売業"</f>
        <v>食肉販売業</v>
      </c>
      <c r="E3837" s="2" t="str">
        <f>"H31.02.07"</f>
        <v>H31.02.07</v>
      </c>
    </row>
    <row r="3838" spans="1:5" x14ac:dyDescent="0.45">
      <c r="A3838" s="2" t="s">
        <v>7333</v>
      </c>
      <c r="B3838" s="2" t="s">
        <v>7333</v>
      </c>
      <c r="C3838" s="2" t="s">
        <v>30394</v>
      </c>
      <c r="D3838" s="2" t="str">
        <f>"食品製造業"</f>
        <v>食品製造業</v>
      </c>
      <c r="E3838" s="2" t="str">
        <f>"H31.02.07"</f>
        <v>H31.02.07</v>
      </c>
    </row>
    <row r="3839" spans="1:5" x14ac:dyDescent="0.45">
      <c r="A3839" s="2" t="s">
        <v>7334</v>
      </c>
      <c r="B3839" s="2" t="s">
        <v>13941</v>
      </c>
      <c r="C3839" s="2" t="s">
        <v>30395</v>
      </c>
      <c r="D3839" s="2" t="str">
        <f>"食品行商"</f>
        <v>食品行商</v>
      </c>
      <c r="E3839" s="2" t="str">
        <f>"H31.02.07"</f>
        <v>H31.02.07</v>
      </c>
    </row>
    <row r="3840" spans="1:5" x14ac:dyDescent="0.45">
      <c r="A3840" s="2" t="s">
        <v>7337</v>
      </c>
      <c r="B3840" s="2" t="s">
        <v>18811</v>
      </c>
      <c r="C3840" s="2" t="s">
        <v>30398</v>
      </c>
      <c r="D3840" s="2" t="str">
        <f>"そうざい製造業"</f>
        <v>そうざい製造業</v>
      </c>
      <c r="E3840" s="2" t="str">
        <f t="shared" ref="E3840:E3846" si="193">"H31.02.12"</f>
        <v>H31.02.12</v>
      </c>
    </row>
    <row r="3841" spans="1:5" x14ac:dyDescent="0.45">
      <c r="A3841" s="2" t="s">
        <v>7339</v>
      </c>
      <c r="B3841" s="2" t="s">
        <v>18813</v>
      </c>
      <c r="C3841" s="2" t="s">
        <v>30400</v>
      </c>
      <c r="D3841" s="2" t="str">
        <f>"飲食店営業"</f>
        <v>飲食店営業</v>
      </c>
      <c r="E3841" s="2" t="str">
        <f t="shared" si="193"/>
        <v>H31.02.12</v>
      </c>
    </row>
    <row r="3842" spans="1:5" x14ac:dyDescent="0.45">
      <c r="A3842" s="2" t="s">
        <v>7340</v>
      </c>
      <c r="B3842" s="2" t="s">
        <v>18814</v>
      </c>
      <c r="C3842" s="2" t="s">
        <v>30401</v>
      </c>
      <c r="D3842" s="2" t="str">
        <f>"飲食店営業"</f>
        <v>飲食店営業</v>
      </c>
      <c r="E3842" s="2" t="str">
        <f t="shared" si="193"/>
        <v>H31.02.12</v>
      </c>
    </row>
    <row r="3843" spans="1:5" x14ac:dyDescent="0.45">
      <c r="A3843" s="2" t="s">
        <v>7342</v>
      </c>
      <c r="B3843" s="2" t="s">
        <v>18816</v>
      </c>
      <c r="C3843" s="2" t="s">
        <v>30403</v>
      </c>
      <c r="D3843" s="2" t="str">
        <f>"菓子製造業"</f>
        <v>菓子製造業</v>
      </c>
      <c r="E3843" s="2" t="str">
        <f t="shared" si="193"/>
        <v>H31.02.12</v>
      </c>
    </row>
    <row r="3844" spans="1:5" x14ac:dyDescent="0.45">
      <c r="A3844" s="2" t="s">
        <v>7347</v>
      </c>
      <c r="B3844" s="2" t="s">
        <v>18821</v>
      </c>
      <c r="C3844" s="2" t="s">
        <v>30408</v>
      </c>
      <c r="D3844" s="2" t="str">
        <f>"飲食店営業"</f>
        <v>飲食店営業</v>
      </c>
      <c r="E3844" s="2" t="str">
        <f t="shared" si="193"/>
        <v>H31.02.12</v>
      </c>
    </row>
    <row r="3845" spans="1:5" x14ac:dyDescent="0.45">
      <c r="A3845" s="2" t="s">
        <v>4252</v>
      </c>
      <c r="B3845" s="2" t="s">
        <v>18823</v>
      </c>
      <c r="C3845" s="2" t="s">
        <v>30410</v>
      </c>
      <c r="D3845" s="2" t="str">
        <f>"飲食店営業"</f>
        <v>飲食店営業</v>
      </c>
      <c r="E3845" s="2" t="str">
        <f t="shared" si="193"/>
        <v>H31.02.12</v>
      </c>
    </row>
    <row r="3846" spans="1:5" x14ac:dyDescent="0.45">
      <c r="A3846" s="2" t="s">
        <v>7350</v>
      </c>
      <c r="B3846" s="2" t="s">
        <v>18825</v>
      </c>
      <c r="C3846" s="2" t="s">
        <v>30412</v>
      </c>
      <c r="D3846" s="2" t="str">
        <f>"飲食店営業"</f>
        <v>飲食店営業</v>
      </c>
      <c r="E3846" s="2" t="str">
        <f t="shared" si="193"/>
        <v>H31.02.12</v>
      </c>
    </row>
    <row r="3847" spans="1:5" x14ac:dyDescent="0.45">
      <c r="A3847" s="2" t="s">
        <v>7354</v>
      </c>
      <c r="B3847" s="2" t="s">
        <v>10180</v>
      </c>
      <c r="C3847" s="2" t="s">
        <v>30417</v>
      </c>
      <c r="D3847" s="2" t="str">
        <f>"そうざい製造業"</f>
        <v>そうざい製造業</v>
      </c>
      <c r="E3847" s="2" t="str">
        <f>"H31.02.18"</f>
        <v>H31.02.18</v>
      </c>
    </row>
    <row r="3848" spans="1:5" x14ac:dyDescent="0.45">
      <c r="A3848" s="2" t="s">
        <v>7359</v>
      </c>
      <c r="B3848" s="2" t="s">
        <v>18835</v>
      </c>
      <c r="C3848" s="2" t="s">
        <v>30423</v>
      </c>
      <c r="D3848" s="2" t="str">
        <f>"飲食店営業"</f>
        <v>飲食店営業</v>
      </c>
      <c r="E3848" s="2" t="str">
        <f>"H31.02.28"</f>
        <v>H31.02.28</v>
      </c>
    </row>
    <row r="3849" spans="1:5" x14ac:dyDescent="0.45">
      <c r="A3849" s="2" t="s">
        <v>3990</v>
      </c>
      <c r="B3849" s="2" t="s">
        <v>18839</v>
      </c>
      <c r="C3849" s="2" t="s">
        <v>30426</v>
      </c>
      <c r="D3849" s="2" t="str">
        <f>"そうざい製造業"</f>
        <v>そうざい製造業</v>
      </c>
      <c r="E3849" s="2" t="str">
        <f>"H31.04.04"</f>
        <v>H31.04.04</v>
      </c>
    </row>
    <row r="3850" spans="1:5" x14ac:dyDescent="0.45">
      <c r="A3850" s="2" t="s">
        <v>7362</v>
      </c>
      <c r="B3850" s="2" t="s">
        <v>18840</v>
      </c>
      <c r="C3850" s="2" t="s">
        <v>30427</v>
      </c>
      <c r="D3850" s="2" t="str">
        <f>"喫茶店営業"</f>
        <v>喫茶店営業</v>
      </c>
      <c r="E3850" s="2" t="str">
        <f>"H31.04.08"</f>
        <v>H31.04.08</v>
      </c>
    </row>
    <row r="3851" spans="1:5" x14ac:dyDescent="0.45">
      <c r="A3851" s="2" t="s">
        <v>7364</v>
      </c>
      <c r="B3851" s="2" t="s">
        <v>18842</v>
      </c>
      <c r="C3851" s="2" t="s">
        <v>30429</v>
      </c>
      <c r="D3851" s="2" t="str">
        <f>"飲食店営業"</f>
        <v>飲食店営業</v>
      </c>
      <c r="E3851" s="2" t="str">
        <f>"H29.10.20"</f>
        <v>H29.10.20</v>
      </c>
    </row>
    <row r="3852" spans="1:5" x14ac:dyDescent="0.45">
      <c r="A3852" s="2" t="s">
        <v>7368</v>
      </c>
      <c r="B3852" s="2" t="s">
        <v>18846</v>
      </c>
      <c r="C3852" s="2" t="s">
        <v>30432</v>
      </c>
      <c r="D3852" s="2" t="str">
        <f>"食品製造業"</f>
        <v>食品製造業</v>
      </c>
      <c r="E3852" s="2" t="str">
        <f>"R01.05.15"</f>
        <v>R01.05.15</v>
      </c>
    </row>
    <row r="3853" spans="1:5" x14ac:dyDescent="0.45">
      <c r="A3853" s="2" t="s">
        <v>7370</v>
      </c>
      <c r="B3853" s="2" t="s">
        <v>18848</v>
      </c>
      <c r="C3853" s="2" t="s">
        <v>30434</v>
      </c>
      <c r="D3853" s="2" t="str">
        <f>"飲食店営業"</f>
        <v>飲食店営業</v>
      </c>
      <c r="E3853" s="2" t="str">
        <f>"R01.05.27"</f>
        <v>R01.05.27</v>
      </c>
    </row>
    <row r="3854" spans="1:5" x14ac:dyDescent="0.45">
      <c r="A3854" s="2" t="s">
        <v>7116</v>
      </c>
      <c r="B3854" s="2" t="s">
        <v>7116</v>
      </c>
      <c r="C3854" s="2" t="s">
        <v>30435</v>
      </c>
      <c r="D3854" s="2" t="str">
        <f>"菓子製造業"</f>
        <v>菓子製造業</v>
      </c>
      <c r="E3854" s="2" t="str">
        <f t="shared" ref="E3854:E3868" si="194">"R01.05.22"</f>
        <v>R01.05.22</v>
      </c>
    </row>
    <row r="3855" spans="1:5" x14ac:dyDescent="0.45">
      <c r="A3855" s="2" t="s">
        <v>7372</v>
      </c>
      <c r="B3855" s="2" t="s">
        <v>18850</v>
      </c>
      <c r="C3855" s="2" t="s">
        <v>30437</v>
      </c>
      <c r="D3855" s="2" t="str">
        <f>"食肉販売業"</f>
        <v>食肉販売業</v>
      </c>
      <c r="E3855" s="2" t="str">
        <f t="shared" si="194"/>
        <v>R01.05.22</v>
      </c>
    </row>
    <row r="3856" spans="1:5" x14ac:dyDescent="0.45">
      <c r="A3856" s="2" t="s">
        <v>7375</v>
      </c>
      <c r="B3856" s="2" t="s">
        <v>7375</v>
      </c>
      <c r="C3856" s="2" t="s">
        <v>30439</v>
      </c>
      <c r="D3856" s="2" t="str">
        <f>"醤油製造業"</f>
        <v>醤油製造業</v>
      </c>
      <c r="E3856" s="2" t="str">
        <f t="shared" si="194"/>
        <v>R01.05.22</v>
      </c>
    </row>
    <row r="3857" spans="1:5" x14ac:dyDescent="0.45">
      <c r="A3857" s="2" t="s">
        <v>7375</v>
      </c>
      <c r="B3857" s="2" t="s">
        <v>7375</v>
      </c>
      <c r="C3857" s="2" t="s">
        <v>30439</v>
      </c>
      <c r="D3857" s="2" t="str">
        <f>"みそ製造業"</f>
        <v>みそ製造業</v>
      </c>
      <c r="E3857" s="2" t="str">
        <f t="shared" si="194"/>
        <v>R01.05.22</v>
      </c>
    </row>
    <row r="3858" spans="1:5" x14ac:dyDescent="0.45">
      <c r="A3858" s="2" t="s">
        <v>7375</v>
      </c>
      <c r="B3858" s="2" t="s">
        <v>7375</v>
      </c>
      <c r="C3858" s="2" t="s">
        <v>30439</v>
      </c>
      <c r="D3858" s="2" t="str">
        <f>"缶詰又は瓶詰食品製造業"</f>
        <v>缶詰又は瓶詰食品製造業</v>
      </c>
      <c r="E3858" s="2" t="str">
        <f t="shared" si="194"/>
        <v>R01.05.22</v>
      </c>
    </row>
    <row r="3859" spans="1:5" x14ac:dyDescent="0.45">
      <c r="A3859" s="2" t="s">
        <v>7376</v>
      </c>
      <c r="B3859" s="2" t="s">
        <v>7376</v>
      </c>
      <c r="C3859" s="2" t="s">
        <v>30440</v>
      </c>
      <c r="D3859" s="2" t="str">
        <f>"醤油製造業"</f>
        <v>醤油製造業</v>
      </c>
      <c r="E3859" s="2" t="str">
        <f t="shared" si="194"/>
        <v>R01.05.22</v>
      </c>
    </row>
    <row r="3860" spans="1:5" x14ac:dyDescent="0.45">
      <c r="A3860" s="2" t="s">
        <v>7376</v>
      </c>
      <c r="B3860" s="2" t="s">
        <v>7376</v>
      </c>
      <c r="C3860" s="2" t="s">
        <v>30440</v>
      </c>
      <c r="D3860" s="2" t="str">
        <f>"みそ製造業"</f>
        <v>みそ製造業</v>
      </c>
      <c r="E3860" s="2" t="str">
        <f t="shared" si="194"/>
        <v>R01.05.22</v>
      </c>
    </row>
    <row r="3861" spans="1:5" x14ac:dyDescent="0.45">
      <c r="A3861" s="2" t="s">
        <v>7288</v>
      </c>
      <c r="B3861" s="2" t="s">
        <v>7288</v>
      </c>
      <c r="C3861" s="2" t="s">
        <v>30441</v>
      </c>
      <c r="D3861" s="2" t="str">
        <f>"醤油製造業"</f>
        <v>醤油製造業</v>
      </c>
      <c r="E3861" s="2" t="str">
        <f t="shared" si="194"/>
        <v>R01.05.22</v>
      </c>
    </row>
    <row r="3862" spans="1:5" x14ac:dyDescent="0.45">
      <c r="A3862" s="2" t="s">
        <v>7288</v>
      </c>
      <c r="B3862" s="2" t="s">
        <v>18853</v>
      </c>
      <c r="C3862" s="2" t="s">
        <v>30441</v>
      </c>
      <c r="D3862" s="2" t="str">
        <f>"みそ製造業"</f>
        <v>みそ製造業</v>
      </c>
      <c r="E3862" s="2" t="str">
        <f t="shared" si="194"/>
        <v>R01.05.22</v>
      </c>
    </row>
    <row r="3863" spans="1:5" x14ac:dyDescent="0.45">
      <c r="A3863" s="2" t="s">
        <v>7377</v>
      </c>
      <c r="B3863" s="2" t="s">
        <v>18854</v>
      </c>
      <c r="C3863" s="2" t="s">
        <v>30444</v>
      </c>
      <c r="D3863" s="2" t="str">
        <f>"そうざい製造業"</f>
        <v>そうざい製造業</v>
      </c>
      <c r="E3863" s="2" t="str">
        <f t="shared" si="194"/>
        <v>R01.05.22</v>
      </c>
    </row>
    <row r="3864" spans="1:5" x14ac:dyDescent="0.45">
      <c r="A3864" s="2" t="s">
        <v>7380</v>
      </c>
      <c r="B3864" s="2" t="s">
        <v>10433</v>
      </c>
      <c r="C3864" s="2" t="s">
        <v>30447</v>
      </c>
      <c r="D3864" s="2" t="str">
        <f>"飲食店営業"</f>
        <v>飲食店営業</v>
      </c>
      <c r="E3864" s="2" t="str">
        <f t="shared" si="194"/>
        <v>R01.05.22</v>
      </c>
    </row>
    <row r="3865" spans="1:5" x14ac:dyDescent="0.45">
      <c r="A3865" s="2" t="s">
        <v>7381</v>
      </c>
      <c r="B3865" s="2" t="s">
        <v>18857</v>
      </c>
      <c r="C3865" s="2" t="s">
        <v>30448</v>
      </c>
      <c r="D3865" s="2" t="str">
        <f>"飲食店営業"</f>
        <v>飲食店営業</v>
      </c>
      <c r="E3865" s="2" t="str">
        <f t="shared" si="194"/>
        <v>R01.05.22</v>
      </c>
    </row>
    <row r="3866" spans="1:5" x14ac:dyDescent="0.45">
      <c r="A3866" s="2" t="s">
        <v>7385</v>
      </c>
      <c r="B3866" s="2" t="s">
        <v>18861</v>
      </c>
      <c r="C3866" s="2" t="s">
        <v>30452</v>
      </c>
      <c r="D3866" s="2" t="str">
        <f>"飲食店営業"</f>
        <v>飲食店営業</v>
      </c>
      <c r="E3866" s="2" t="str">
        <f t="shared" si="194"/>
        <v>R01.05.22</v>
      </c>
    </row>
    <row r="3867" spans="1:5" x14ac:dyDescent="0.45">
      <c r="A3867" s="2" t="s">
        <v>7386</v>
      </c>
      <c r="B3867" s="2" t="s">
        <v>18862</v>
      </c>
      <c r="C3867" s="2" t="s">
        <v>30453</v>
      </c>
      <c r="D3867" s="2" t="str">
        <f>"飲食店営業"</f>
        <v>飲食店営業</v>
      </c>
      <c r="E3867" s="2" t="str">
        <f t="shared" si="194"/>
        <v>R01.05.22</v>
      </c>
    </row>
    <row r="3868" spans="1:5" x14ac:dyDescent="0.45">
      <c r="A3868" s="2" t="s">
        <v>7116</v>
      </c>
      <c r="B3868" s="2" t="s">
        <v>18864</v>
      </c>
      <c r="C3868" s="2" t="s">
        <v>30435</v>
      </c>
      <c r="D3868" s="2" t="str">
        <f>"飲食店営業"</f>
        <v>飲食店営業</v>
      </c>
      <c r="E3868" s="2" t="str">
        <f t="shared" si="194"/>
        <v>R01.05.22</v>
      </c>
    </row>
    <row r="3869" spans="1:5" x14ac:dyDescent="0.45">
      <c r="A3869" s="2" t="s">
        <v>7387</v>
      </c>
      <c r="B3869" s="2" t="s">
        <v>18865</v>
      </c>
      <c r="C3869" s="2" t="s">
        <v>30454</v>
      </c>
      <c r="D3869" s="2" t="str">
        <f>"菓子製造業"</f>
        <v>菓子製造業</v>
      </c>
      <c r="E3869" s="2" t="str">
        <f>"H30.10.05"</f>
        <v>H30.10.05</v>
      </c>
    </row>
    <row r="3870" spans="1:5" x14ac:dyDescent="0.45">
      <c r="A3870" s="2" t="s">
        <v>7390</v>
      </c>
      <c r="B3870" s="2" t="s">
        <v>18868</v>
      </c>
      <c r="C3870" s="2" t="s">
        <v>30457</v>
      </c>
      <c r="D3870" s="2" t="str">
        <f>"飲食店営業"</f>
        <v>飲食店営業</v>
      </c>
      <c r="E3870" s="2" t="str">
        <f>"R01.05.31"</f>
        <v>R01.05.31</v>
      </c>
    </row>
    <row r="3871" spans="1:5" x14ac:dyDescent="0.45">
      <c r="A3871" s="2" t="s">
        <v>7393</v>
      </c>
      <c r="B3871" s="2" t="s">
        <v>7393</v>
      </c>
      <c r="C3871" s="2" t="s">
        <v>30461</v>
      </c>
      <c r="D3871" s="2" t="str">
        <f>"缶詰又は瓶詰食品製造業"</f>
        <v>缶詰又は瓶詰食品製造業</v>
      </c>
      <c r="E3871" s="2" t="str">
        <f>"R01.05.31"</f>
        <v>R01.05.31</v>
      </c>
    </row>
    <row r="3872" spans="1:5" x14ac:dyDescent="0.45">
      <c r="A3872" s="2" t="s">
        <v>7393</v>
      </c>
      <c r="B3872" s="2" t="s">
        <v>7393</v>
      </c>
      <c r="C3872" s="2" t="s">
        <v>30461</v>
      </c>
      <c r="D3872" s="2" t="str">
        <f>"醤油製造業"</f>
        <v>醤油製造業</v>
      </c>
      <c r="E3872" s="2" t="str">
        <f>"R01.05.31"</f>
        <v>R01.05.31</v>
      </c>
    </row>
    <row r="3873" spans="1:5" x14ac:dyDescent="0.45">
      <c r="A3873" s="2" t="s">
        <v>7393</v>
      </c>
      <c r="B3873" s="2" t="s">
        <v>7393</v>
      </c>
      <c r="C3873" s="2" t="s">
        <v>30461</v>
      </c>
      <c r="D3873" s="2" t="str">
        <f>"みそ製造業"</f>
        <v>みそ製造業</v>
      </c>
      <c r="E3873" s="2" t="str">
        <f>"R01.05.31"</f>
        <v>R01.05.31</v>
      </c>
    </row>
    <row r="3874" spans="1:5" x14ac:dyDescent="0.45">
      <c r="A3874" s="2" t="s">
        <v>7394</v>
      </c>
      <c r="B3874" s="2" t="s">
        <v>18873</v>
      </c>
      <c r="C3874" s="2" t="s">
        <v>30463</v>
      </c>
      <c r="D3874" s="2" t="str">
        <f>"そうざい製造業"</f>
        <v>そうざい製造業</v>
      </c>
      <c r="E3874" s="2" t="str">
        <f>"R01.06.04"</f>
        <v>R01.06.04</v>
      </c>
    </row>
    <row r="3875" spans="1:5" x14ac:dyDescent="0.45">
      <c r="A3875" s="2" t="s">
        <v>1912</v>
      </c>
      <c r="B3875" s="2" t="s">
        <v>18875</v>
      </c>
      <c r="C3875" s="2" t="s">
        <v>30465</v>
      </c>
      <c r="D3875" s="2" t="str">
        <f>"飲食店営業"</f>
        <v>飲食店営業</v>
      </c>
      <c r="E3875" s="2" t="str">
        <f>"R01.05.31"</f>
        <v>R01.05.31</v>
      </c>
    </row>
    <row r="3876" spans="1:5" x14ac:dyDescent="0.45">
      <c r="A3876" s="2" t="s">
        <v>1812</v>
      </c>
      <c r="B3876" s="2" t="s">
        <v>18879</v>
      </c>
      <c r="C3876" s="2" t="s">
        <v>30469</v>
      </c>
      <c r="D3876" s="2" t="str">
        <f>"食品販売業"</f>
        <v>食品販売業</v>
      </c>
      <c r="E3876" s="2" t="str">
        <f>"R01.05.31"</f>
        <v>R01.05.31</v>
      </c>
    </row>
    <row r="3877" spans="1:5" x14ac:dyDescent="0.45">
      <c r="A3877" s="2" t="s">
        <v>1304</v>
      </c>
      <c r="B3877" s="2" t="s">
        <v>18880</v>
      </c>
      <c r="C3877" s="2" t="s">
        <v>30229</v>
      </c>
      <c r="D3877" s="2" t="str">
        <f>"そうざい製造業"</f>
        <v>そうざい製造業</v>
      </c>
      <c r="E3877" s="2" t="str">
        <f>"R01.06.12"</f>
        <v>R01.06.12</v>
      </c>
    </row>
    <row r="3878" spans="1:5" x14ac:dyDescent="0.45">
      <c r="A3878" s="2" t="s">
        <v>7399</v>
      </c>
      <c r="B3878" s="2" t="s">
        <v>18881</v>
      </c>
      <c r="C3878" s="2" t="s">
        <v>30144</v>
      </c>
      <c r="D3878" s="2" t="str">
        <f>"食肉販売業"</f>
        <v>食肉販売業</v>
      </c>
      <c r="E3878" s="2" t="str">
        <f>"R01.06.12"</f>
        <v>R01.06.12</v>
      </c>
    </row>
    <row r="3879" spans="1:5" x14ac:dyDescent="0.45">
      <c r="A3879" s="2" t="s">
        <v>1696</v>
      </c>
      <c r="B3879" s="2" t="s">
        <v>18882</v>
      </c>
      <c r="C3879" s="2" t="s">
        <v>30470</v>
      </c>
      <c r="D3879" s="2" t="str">
        <f>"飲食店営業"</f>
        <v>飲食店営業</v>
      </c>
      <c r="E3879" s="2" t="str">
        <f>"R01.06.27"</f>
        <v>R01.06.27</v>
      </c>
    </row>
    <row r="3880" spans="1:5" x14ac:dyDescent="0.45">
      <c r="A3880" s="2" t="s">
        <v>297</v>
      </c>
      <c r="B3880" s="2" t="s">
        <v>18883</v>
      </c>
      <c r="C3880" s="2" t="s">
        <v>30471</v>
      </c>
      <c r="D3880" s="2" t="str">
        <f>"菓子製造業"</f>
        <v>菓子製造業</v>
      </c>
      <c r="E3880" s="2" t="str">
        <f>"H30.09.18"</f>
        <v>H30.09.18</v>
      </c>
    </row>
    <row r="3881" spans="1:5" x14ac:dyDescent="0.45">
      <c r="A3881" s="2" t="s">
        <v>7400</v>
      </c>
      <c r="B3881" s="2" t="s">
        <v>18884</v>
      </c>
      <c r="C3881" s="2" t="s">
        <v>30472</v>
      </c>
      <c r="D3881" s="2" t="str">
        <f>"飲食店営業"</f>
        <v>飲食店営業</v>
      </c>
      <c r="E3881" s="2" t="str">
        <f>"H30.09.27"</f>
        <v>H30.09.27</v>
      </c>
    </row>
    <row r="3882" spans="1:5" x14ac:dyDescent="0.45">
      <c r="A3882" s="2" t="s">
        <v>7404</v>
      </c>
      <c r="B3882" s="2" t="s">
        <v>18888</v>
      </c>
      <c r="C3882" s="2" t="s">
        <v>30476</v>
      </c>
      <c r="D3882" s="2" t="str">
        <f>"飲食店営業"</f>
        <v>飲食店営業</v>
      </c>
      <c r="E3882" s="2" t="str">
        <f>"R01.07.17"</f>
        <v>R01.07.17</v>
      </c>
    </row>
    <row r="3883" spans="1:5" x14ac:dyDescent="0.45">
      <c r="A3883" s="2" t="s">
        <v>7407</v>
      </c>
      <c r="B3883" s="2" t="s">
        <v>18891</v>
      </c>
      <c r="C3883" s="2" t="s">
        <v>30479</v>
      </c>
      <c r="D3883" s="2" t="str">
        <f>"そうざい製造業"</f>
        <v>そうざい製造業</v>
      </c>
      <c r="E3883" s="2" t="str">
        <f>"R01.07.26"</f>
        <v>R01.07.26</v>
      </c>
    </row>
    <row r="3884" spans="1:5" x14ac:dyDescent="0.45">
      <c r="A3884" s="2" t="s">
        <v>7408</v>
      </c>
      <c r="B3884" s="2" t="s">
        <v>18892</v>
      </c>
      <c r="C3884" s="2" t="s">
        <v>30480</v>
      </c>
      <c r="D3884" s="2" t="str">
        <f>"飲食店営業"</f>
        <v>飲食店営業</v>
      </c>
      <c r="E3884" s="2" t="str">
        <f>"R01.07.26"</f>
        <v>R01.07.26</v>
      </c>
    </row>
    <row r="3885" spans="1:5" x14ac:dyDescent="0.45">
      <c r="A3885" s="2" t="s">
        <v>7415</v>
      </c>
      <c r="B3885" s="2" t="s">
        <v>18899</v>
      </c>
      <c r="C3885" s="2" t="s">
        <v>30486</v>
      </c>
      <c r="D3885" s="2" t="str">
        <f>"飲食店営業"</f>
        <v>飲食店営業</v>
      </c>
      <c r="E3885" s="2" t="str">
        <f t="shared" ref="E3885:E3892" si="195">"R01.08.20"</f>
        <v>R01.08.20</v>
      </c>
    </row>
    <row r="3886" spans="1:5" x14ac:dyDescent="0.45">
      <c r="A3886" s="2" t="s">
        <v>7422</v>
      </c>
      <c r="B3886" s="2" t="s">
        <v>18906</v>
      </c>
      <c r="C3886" s="2" t="s">
        <v>30493</v>
      </c>
      <c r="D3886" s="2" t="str">
        <f>"飲食店営業"</f>
        <v>飲食店営業</v>
      </c>
      <c r="E3886" s="2" t="str">
        <f t="shared" si="195"/>
        <v>R01.08.20</v>
      </c>
    </row>
    <row r="3887" spans="1:5" x14ac:dyDescent="0.45">
      <c r="A3887" s="2" t="s">
        <v>7423</v>
      </c>
      <c r="B3887" s="2" t="s">
        <v>18907</v>
      </c>
      <c r="C3887" s="2" t="s">
        <v>30494</v>
      </c>
      <c r="D3887" s="2" t="str">
        <f>"飲食店営業"</f>
        <v>飲食店営業</v>
      </c>
      <c r="E3887" s="2" t="str">
        <f t="shared" si="195"/>
        <v>R01.08.20</v>
      </c>
    </row>
    <row r="3888" spans="1:5" x14ac:dyDescent="0.45">
      <c r="A3888" s="2" t="s">
        <v>7427</v>
      </c>
      <c r="B3888" s="2" t="s">
        <v>18911</v>
      </c>
      <c r="C3888" s="2" t="s">
        <v>30498</v>
      </c>
      <c r="D3888" s="2" t="str">
        <f>"飲食店営業"</f>
        <v>飲食店営業</v>
      </c>
      <c r="E3888" s="2" t="str">
        <f t="shared" si="195"/>
        <v>R01.08.20</v>
      </c>
    </row>
    <row r="3889" spans="1:5" x14ac:dyDescent="0.45">
      <c r="A3889" s="2" t="s">
        <v>7428</v>
      </c>
      <c r="B3889" s="2" t="s">
        <v>18914</v>
      </c>
      <c r="C3889" s="2" t="s">
        <v>30500</v>
      </c>
      <c r="D3889" s="2" t="str">
        <f>"喫茶店営業"</f>
        <v>喫茶店営業</v>
      </c>
      <c r="E3889" s="2" t="str">
        <f t="shared" si="195"/>
        <v>R01.08.20</v>
      </c>
    </row>
    <row r="3890" spans="1:5" x14ac:dyDescent="0.45">
      <c r="A3890" s="2" t="s">
        <v>7428</v>
      </c>
      <c r="B3890" s="2" t="s">
        <v>18914</v>
      </c>
      <c r="C3890" s="2" t="s">
        <v>30500</v>
      </c>
      <c r="D3890" s="2" t="str">
        <f>"菓子製造業"</f>
        <v>菓子製造業</v>
      </c>
      <c r="E3890" s="2" t="str">
        <f t="shared" si="195"/>
        <v>R01.08.20</v>
      </c>
    </row>
    <row r="3891" spans="1:5" x14ac:dyDescent="0.45">
      <c r="A3891" s="2" t="s">
        <v>7432</v>
      </c>
      <c r="B3891" s="2" t="s">
        <v>18918</v>
      </c>
      <c r="C3891" s="2" t="s">
        <v>30504</v>
      </c>
      <c r="D3891" s="2" t="str">
        <f>"豆腐製造業"</f>
        <v>豆腐製造業</v>
      </c>
      <c r="E3891" s="2" t="str">
        <f t="shared" si="195"/>
        <v>R01.08.20</v>
      </c>
    </row>
    <row r="3892" spans="1:5" x14ac:dyDescent="0.45">
      <c r="A3892" s="2" t="s">
        <v>7376</v>
      </c>
      <c r="B3892" s="2" t="s">
        <v>7376</v>
      </c>
      <c r="C3892" s="2" t="s">
        <v>30440</v>
      </c>
      <c r="D3892" s="2" t="str">
        <f>"缶詰又は瓶詰食品製造業"</f>
        <v>缶詰又は瓶詰食品製造業</v>
      </c>
      <c r="E3892" s="2" t="str">
        <f t="shared" si="195"/>
        <v>R01.08.20</v>
      </c>
    </row>
    <row r="3893" spans="1:5" x14ac:dyDescent="0.45">
      <c r="A3893" s="2" t="s">
        <v>7434</v>
      </c>
      <c r="B3893" s="2" t="s">
        <v>18921</v>
      </c>
      <c r="C3893" s="2" t="s">
        <v>30508</v>
      </c>
      <c r="D3893" s="2" t="str">
        <f>"飲食店営業"</f>
        <v>飲食店営業</v>
      </c>
      <c r="E3893" s="2" t="str">
        <f>"R01.08.22"</f>
        <v>R01.08.22</v>
      </c>
    </row>
    <row r="3894" spans="1:5" x14ac:dyDescent="0.45">
      <c r="A3894" s="2" t="s">
        <v>7435</v>
      </c>
      <c r="B3894" s="2" t="s">
        <v>18922</v>
      </c>
      <c r="C3894" s="2" t="s">
        <v>30509</v>
      </c>
      <c r="D3894" s="2" t="str">
        <f>"飲食店営業"</f>
        <v>飲食店営業</v>
      </c>
      <c r="E3894" s="2" t="str">
        <f>"R01.08.26"</f>
        <v>R01.08.26</v>
      </c>
    </row>
    <row r="3895" spans="1:5" x14ac:dyDescent="0.45">
      <c r="A3895" s="2" t="s">
        <v>7436</v>
      </c>
      <c r="B3895" s="2" t="s">
        <v>18923</v>
      </c>
      <c r="C3895" s="2" t="s">
        <v>30510</v>
      </c>
      <c r="D3895" s="2" t="str">
        <f>"飲食店営業"</f>
        <v>飲食店営業</v>
      </c>
      <c r="E3895" s="2" t="str">
        <f>"R01.08.26"</f>
        <v>R01.08.26</v>
      </c>
    </row>
    <row r="3896" spans="1:5" x14ac:dyDescent="0.45">
      <c r="A3896" s="2" t="s">
        <v>7442</v>
      </c>
      <c r="B3896" s="2" t="s">
        <v>7442</v>
      </c>
      <c r="C3896" s="2" t="s">
        <v>30515</v>
      </c>
      <c r="D3896" s="2" t="str">
        <f>"醤油製造業"</f>
        <v>醤油製造業</v>
      </c>
      <c r="E3896" s="2" t="str">
        <f>"R01.08.29"</f>
        <v>R01.08.29</v>
      </c>
    </row>
    <row r="3897" spans="1:5" x14ac:dyDescent="0.45">
      <c r="A3897" s="2" t="s">
        <v>7442</v>
      </c>
      <c r="B3897" s="2" t="s">
        <v>7442</v>
      </c>
      <c r="C3897" s="2" t="s">
        <v>30515</v>
      </c>
      <c r="D3897" s="2" t="str">
        <f>"そうざい製造業"</f>
        <v>そうざい製造業</v>
      </c>
      <c r="E3897" s="2" t="str">
        <f>"R01.08.29"</f>
        <v>R01.08.29</v>
      </c>
    </row>
    <row r="3898" spans="1:5" x14ac:dyDescent="0.45">
      <c r="A3898" s="2" t="s">
        <v>7442</v>
      </c>
      <c r="B3898" s="2" t="s">
        <v>7442</v>
      </c>
      <c r="C3898" s="2" t="s">
        <v>30515</v>
      </c>
      <c r="D3898" s="2" t="str">
        <f>"みそ製造業"</f>
        <v>みそ製造業</v>
      </c>
      <c r="E3898" s="2" t="str">
        <f>"R01.08.29"</f>
        <v>R01.08.29</v>
      </c>
    </row>
    <row r="3899" spans="1:5" x14ac:dyDescent="0.45">
      <c r="A3899" s="2" t="s">
        <v>7447</v>
      </c>
      <c r="B3899" s="2" t="s">
        <v>7447</v>
      </c>
      <c r="C3899" s="2" t="s">
        <v>30520</v>
      </c>
      <c r="D3899" s="2" t="str">
        <f>"菓子製造業"</f>
        <v>菓子製造業</v>
      </c>
      <c r="E3899" s="2" t="str">
        <f>"R01.10.02"</f>
        <v>R01.10.02</v>
      </c>
    </row>
    <row r="3900" spans="1:5" x14ac:dyDescent="0.45">
      <c r="A3900" s="2" t="s">
        <v>7448</v>
      </c>
      <c r="B3900" s="2" t="s">
        <v>18932</v>
      </c>
      <c r="C3900" s="2" t="s">
        <v>21007</v>
      </c>
      <c r="D3900" s="2" t="str">
        <f>"飲食店営業"</f>
        <v>飲食店営業</v>
      </c>
      <c r="E3900" s="2" t="str">
        <f>"R01.10.04"</f>
        <v>R01.10.04</v>
      </c>
    </row>
    <row r="3901" spans="1:5" x14ac:dyDescent="0.45">
      <c r="A3901" s="2" t="s">
        <v>7450</v>
      </c>
      <c r="B3901" s="2" t="s">
        <v>18934</v>
      </c>
      <c r="C3901" s="2" t="s">
        <v>30521</v>
      </c>
      <c r="D3901" s="2" t="str">
        <f>"飲食店営業"</f>
        <v>飲食店営業</v>
      </c>
      <c r="E3901" s="2" t="str">
        <f>"R01.10.29"</f>
        <v>R01.10.29</v>
      </c>
    </row>
    <row r="3902" spans="1:5" x14ac:dyDescent="0.45">
      <c r="A3902" s="2" t="s">
        <v>7450</v>
      </c>
      <c r="B3902" s="2" t="s">
        <v>18934</v>
      </c>
      <c r="C3902" s="2" t="s">
        <v>30521</v>
      </c>
      <c r="D3902" s="2" t="str">
        <f>"缶詰又は瓶詰食品製造業"</f>
        <v>缶詰又は瓶詰食品製造業</v>
      </c>
      <c r="E3902" s="2" t="str">
        <f>"R01.10.29"</f>
        <v>R01.10.29</v>
      </c>
    </row>
    <row r="3903" spans="1:5" x14ac:dyDescent="0.45">
      <c r="A3903" s="2" t="s">
        <v>7451</v>
      </c>
      <c r="B3903" s="2" t="s">
        <v>18935</v>
      </c>
      <c r="C3903" s="2" t="s">
        <v>30522</v>
      </c>
      <c r="D3903" s="2" t="str">
        <f>"飲食店営業"</f>
        <v>飲食店営業</v>
      </c>
      <c r="E3903" s="2" t="str">
        <f>"R01.11.08"</f>
        <v>R01.11.08</v>
      </c>
    </row>
    <row r="3904" spans="1:5" x14ac:dyDescent="0.45">
      <c r="A3904" s="2" t="s">
        <v>7454</v>
      </c>
      <c r="B3904" s="2" t="s">
        <v>18938</v>
      </c>
      <c r="C3904" s="2" t="s">
        <v>30525</v>
      </c>
      <c r="D3904" s="2" t="str">
        <f>"菓子製造業"</f>
        <v>菓子製造業</v>
      </c>
      <c r="E3904" s="2" t="str">
        <f>"R01.11.11"</f>
        <v>R01.11.11</v>
      </c>
    </row>
    <row r="3905" spans="1:5" x14ac:dyDescent="0.45">
      <c r="A3905" s="2" t="s">
        <v>7457</v>
      </c>
      <c r="B3905" s="2" t="s">
        <v>18941</v>
      </c>
      <c r="C3905" s="2" t="s">
        <v>30528</v>
      </c>
      <c r="D3905" s="2" t="str">
        <f>"菓子製造業"</f>
        <v>菓子製造業</v>
      </c>
      <c r="E3905" s="2" t="str">
        <f>"R01.11.11"</f>
        <v>R01.11.11</v>
      </c>
    </row>
    <row r="3906" spans="1:5" x14ac:dyDescent="0.45">
      <c r="A3906" s="2" t="s">
        <v>7466</v>
      </c>
      <c r="B3906" s="2" t="s">
        <v>18948</v>
      </c>
      <c r="C3906" s="2" t="s">
        <v>30536</v>
      </c>
      <c r="D3906" s="2" t="str">
        <f>"菓子製造業"</f>
        <v>菓子製造業</v>
      </c>
      <c r="E3906" s="2" t="str">
        <f>"R01.11.15"</f>
        <v>R01.11.15</v>
      </c>
    </row>
    <row r="3907" spans="1:5" x14ac:dyDescent="0.45">
      <c r="A3907" s="2" t="s">
        <v>453</v>
      </c>
      <c r="B3907" s="2" t="s">
        <v>18949</v>
      </c>
      <c r="C3907" s="2" t="s">
        <v>30537</v>
      </c>
      <c r="D3907" s="2" t="str">
        <f>"喫茶店営業"</f>
        <v>喫茶店営業</v>
      </c>
      <c r="E3907" s="2" t="str">
        <f t="shared" ref="E3907:E3913" si="196">"R01.11.18"</f>
        <v>R01.11.18</v>
      </c>
    </row>
    <row r="3908" spans="1:5" x14ac:dyDescent="0.45">
      <c r="A3908" s="2" t="s">
        <v>453</v>
      </c>
      <c r="B3908" s="2" t="s">
        <v>18949</v>
      </c>
      <c r="C3908" s="2" t="s">
        <v>30537</v>
      </c>
      <c r="D3908" s="2" t="str">
        <f>"食肉販売業"</f>
        <v>食肉販売業</v>
      </c>
      <c r="E3908" s="2" t="str">
        <f t="shared" si="196"/>
        <v>R01.11.18</v>
      </c>
    </row>
    <row r="3909" spans="1:5" x14ac:dyDescent="0.45">
      <c r="A3909" s="2" t="s">
        <v>453</v>
      </c>
      <c r="B3909" s="2" t="s">
        <v>18949</v>
      </c>
      <c r="C3909" s="2" t="s">
        <v>30537</v>
      </c>
      <c r="D3909" s="2" t="str">
        <f>"魚介類販売業"</f>
        <v>魚介類販売業</v>
      </c>
      <c r="E3909" s="2" t="str">
        <f t="shared" si="196"/>
        <v>R01.11.18</v>
      </c>
    </row>
    <row r="3910" spans="1:5" x14ac:dyDescent="0.45">
      <c r="A3910" s="2" t="s">
        <v>453</v>
      </c>
      <c r="B3910" s="2" t="s">
        <v>18949</v>
      </c>
      <c r="C3910" s="2" t="s">
        <v>30537</v>
      </c>
      <c r="D3910" s="2" t="str">
        <f>"菓子製造業"</f>
        <v>菓子製造業</v>
      </c>
      <c r="E3910" s="2" t="str">
        <f t="shared" si="196"/>
        <v>R01.11.18</v>
      </c>
    </row>
    <row r="3911" spans="1:5" x14ac:dyDescent="0.45">
      <c r="A3911" s="2" t="s">
        <v>453</v>
      </c>
      <c r="B3911" s="2" t="s">
        <v>18949</v>
      </c>
      <c r="C3911" s="2" t="s">
        <v>30537</v>
      </c>
      <c r="D3911" s="2" t="str">
        <f>"飲食店営業"</f>
        <v>飲食店営業</v>
      </c>
      <c r="E3911" s="2" t="str">
        <f t="shared" si="196"/>
        <v>R01.11.18</v>
      </c>
    </row>
    <row r="3912" spans="1:5" x14ac:dyDescent="0.45">
      <c r="A3912" s="2" t="s">
        <v>453</v>
      </c>
      <c r="B3912" s="2" t="s">
        <v>18949</v>
      </c>
      <c r="C3912" s="2" t="s">
        <v>30537</v>
      </c>
      <c r="D3912" s="2" t="str">
        <f>"飲食店営業"</f>
        <v>飲食店営業</v>
      </c>
      <c r="E3912" s="2" t="str">
        <f t="shared" si="196"/>
        <v>R01.11.18</v>
      </c>
    </row>
    <row r="3913" spans="1:5" x14ac:dyDescent="0.45">
      <c r="A3913" s="2" t="s">
        <v>453</v>
      </c>
      <c r="B3913" s="2" t="s">
        <v>18949</v>
      </c>
      <c r="C3913" s="2" t="s">
        <v>30537</v>
      </c>
      <c r="D3913" s="2" t="str">
        <f>"飲食店営業"</f>
        <v>飲食店営業</v>
      </c>
      <c r="E3913" s="2" t="str">
        <f t="shared" si="196"/>
        <v>R01.11.18</v>
      </c>
    </row>
    <row r="3914" spans="1:5" x14ac:dyDescent="0.45">
      <c r="A3914" s="2" t="s">
        <v>7466</v>
      </c>
      <c r="B3914" s="2" t="s">
        <v>18948</v>
      </c>
      <c r="C3914" s="2" t="s">
        <v>30536</v>
      </c>
      <c r="D3914" s="2" t="str">
        <f>"そうざい製造業"</f>
        <v>そうざい製造業</v>
      </c>
      <c r="E3914" s="2" t="str">
        <f>"R01.11.15"</f>
        <v>R01.11.15</v>
      </c>
    </row>
    <row r="3915" spans="1:5" x14ac:dyDescent="0.45">
      <c r="A3915" s="2" t="s">
        <v>7467</v>
      </c>
      <c r="B3915" s="2" t="s">
        <v>18950</v>
      </c>
      <c r="C3915" s="2" t="s">
        <v>21007</v>
      </c>
      <c r="D3915" s="2" t="str">
        <f>"飲食店営業"</f>
        <v>飲食店営業</v>
      </c>
      <c r="E3915" s="2" t="str">
        <f>"R01.11.15"</f>
        <v>R01.11.15</v>
      </c>
    </row>
    <row r="3916" spans="1:5" x14ac:dyDescent="0.45">
      <c r="A3916" s="2" t="s">
        <v>7468</v>
      </c>
      <c r="B3916" s="2" t="s">
        <v>18951</v>
      </c>
      <c r="C3916" s="2" t="s">
        <v>30538</v>
      </c>
      <c r="D3916" s="2" t="str">
        <f>"魚介類販売業"</f>
        <v>魚介類販売業</v>
      </c>
      <c r="E3916" s="2" t="str">
        <f>"R01.11.15"</f>
        <v>R01.11.15</v>
      </c>
    </row>
    <row r="3917" spans="1:5" x14ac:dyDescent="0.45">
      <c r="A3917" s="2" t="s">
        <v>7469</v>
      </c>
      <c r="B3917" s="2" t="s">
        <v>18952</v>
      </c>
      <c r="C3917" s="2" t="s">
        <v>30539</v>
      </c>
      <c r="D3917" s="2" t="str">
        <f t="shared" ref="D3917:D3923" si="197">"飲食店営業"</f>
        <v>飲食店営業</v>
      </c>
      <c r="E3917" s="2" t="str">
        <f>"R01.11.18"</f>
        <v>R01.11.18</v>
      </c>
    </row>
    <row r="3918" spans="1:5" x14ac:dyDescent="0.45">
      <c r="A3918" s="2" t="s">
        <v>7102</v>
      </c>
      <c r="B3918" s="2" t="s">
        <v>18920</v>
      </c>
      <c r="C3918" s="2" t="s">
        <v>30540</v>
      </c>
      <c r="D3918" s="2" t="str">
        <f t="shared" si="197"/>
        <v>飲食店営業</v>
      </c>
      <c r="E3918" s="2" t="str">
        <f>"R01.11.18"</f>
        <v>R01.11.18</v>
      </c>
    </row>
    <row r="3919" spans="1:5" x14ac:dyDescent="0.45">
      <c r="A3919" s="2" t="s">
        <v>7477</v>
      </c>
      <c r="B3919" s="2" t="s">
        <v>18958</v>
      </c>
      <c r="C3919" s="2" t="s">
        <v>30548</v>
      </c>
      <c r="D3919" s="2" t="str">
        <f t="shared" si="197"/>
        <v>飲食店営業</v>
      </c>
      <c r="E3919" s="2" t="str">
        <f>"R01.11.18"</f>
        <v>R01.11.18</v>
      </c>
    </row>
    <row r="3920" spans="1:5" x14ac:dyDescent="0.45">
      <c r="A3920" s="2" t="s">
        <v>594</v>
      </c>
      <c r="B3920" s="2" t="s">
        <v>18960</v>
      </c>
      <c r="C3920" s="2" t="s">
        <v>30550</v>
      </c>
      <c r="D3920" s="2" t="str">
        <f t="shared" si="197"/>
        <v>飲食店営業</v>
      </c>
      <c r="E3920" s="2" t="str">
        <f>"R01.11.18"</f>
        <v>R01.11.18</v>
      </c>
    </row>
    <row r="3921" spans="1:5" x14ac:dyDescent="0.45">
      <c r="A3921" s="2" t="s">
        <v>126</v>
      </c>
      <c r="B3921" s="2" t="s">
        <v>18961</v>
      </c>
      <c r="C3921" s="2" t="s">
        <v>30552</v>
      </c>
      <c r="D3921" s="2" t="str">
        <f t="shared" si="197"/>
        <v>飲食店営業</v>
      </c>
      <c r="E3921" s="2" t="str">
        <f>"R01.11.18"</f>
        <v>R01.11.18</v>
      </c>
    </row>
    <row r="3922" spans="1:5" x14ac:dyDescent="0.45">
      <c r="A3922" s="2" t="s">
        <v>7480</v>
      </c>
      <c r="B3922" s="2" t="s">
        <v>18963</v>
      </c>
      <c r="C3922" s="2" t="s">
        <v>30554</v>
      </c>
      <c r="D3922" s="2" t="str">
        <f t="shared" si="197"/>
        <v>飲食店営業</v>
      </c>
      <c r="E3922" s="2" t="str">
        <f>"R01.11.25"</f>
        <v>R01.11.25</v>
      </c>
    </row>
    <row r="3923" spans="1:5" x14ac:dyDescent="0.45">
      <c r="A3923" s="2" t="s">
        <v>7481</v>
      </c>
      <c r="B3923" s="2" t="s">
        <v>18964</v>
      </c>
      <c r="C3923" s="2" t="s">
        <v>30555</v>
      </c>
      <c r="D3923" s="2" t="str">
        <f t="shared" si="197"/>
        <v>飲食店営業</v>
      </c>
      <c r="E3923" s="2" t="str">
        <f>"R01.11.28"</f>
        <v>R01.11.28</v>
      </c>
    </row>
    <row r="3924" spans="1:5" x14ac:dyDescent="0.45">
      <c r="A3924" s="2" t="s">
        <v>7485</v>
      </c>
      <c r="B3924" s="2" t="s">
        <v>7485</v>
      </c>
      <c r="C3924" s="2" t="s">
        <v>30559</v>
      </c>
      <c r="D3924" s="2" t="str">
        <f>"そうざい製造業"</f>
        <v>そうざい製造業</v>
      </c>
      <c r="E3924" s="2" t="str">
        <f>"R01.11.28"</f>
        <v>R01.11.28</v>
      </c>
    </row>
    <row r="3925" spans="1:5" x14ac:dyDescent="0.45">
      <c r="A3925" s="2" t="s">
        <v>7487</v>
      </c>
      <c r="B3925" s="2" t="s">
        <v>12214</v>
      </c>
      <c r="C3925" s="2" t="s">
        <v>30561</v>
      </c>
      <c r="D3925" s="2" t="str">
        <f>"魚介類販売業"</f>
        <v>魚介類販売業</v>
      </c>
      <c r="E3925" s="2" t="str">
        <f>"R01.11.29"</f>
        <v>R01.11.29</v>
      </c>
    </row>
    <row r="3926" spans="1:5" x14ac:dyDescent="0.45">
      <c r="A3926" s="2" t="s">
        <v>7488</v>
      </c>
      <c r="B3926" s="2" t="s">
        <v>15368</v>
      </c>
      <c r="C3926" s="2" t="s">
        <v>30562</v>
      </c>
      <c r="D3926" s="2" t="str">
        <f t="shared" ref="D3926:D3937" si="198">"飲食店営業"</f>
        <v>飲食店営業</v>
      </c>
      <c r="E3926" s="2" t="str">
        <f>"R01.12.03"</f>
        <v>R01.12.03</v>
      </c>
    </row>
    <row r="3927" spans="1:5" x14ac:dyDescent="0.45">
      <c r="A3927" s="2" t="s">
        <v>7489</v>
      </c>
      <c r="B3927" s="2" t="s">
        <v>18971</v>
      </c>
      <c r="C3927" s="2" t="s">
        <v>30563</v>
      </c>
      <c r="D3927" s="2" t="str">
        <f t="shared" si="198"/>
        <v>飲食店営業</v>
      </c>
      <c r="E3927" s="2" t="str">
        <f>"R01.11.29"</f>
        <v>R01.11.29</v>
      </c>
    </row>
    <row r="3928" spans="1:5" x14ac:dyDescent="0.45">
      <c r="A3928" s="2" t="s">
        <v>7491</v>
      </c>
      <c r="B3928" s="2" t="s">
        <v>18973</v>
      </c>
      <c r="C3928" s="2" t="s">
        <v>30565</v>
      </c>
      <c r="D3928" s="2" t="str">
        <f t="shared" si="198"/>
        <v>飲食店営業</v>
      </c>
      <c r="E3928" s="2" t="str">
        <f>"R01.11.29"</f>
        <v>R01.11.29</v>
      </c>
    </row>
    <row r="3929" spans="1:5" x14ac:dyDescent="0.45">
      <c r="A3929" s="2" t="s">
        <v>374</v>
      </c>
      <c r="B3929" s="2" t="s">
        <v>18975</v>
      </c>
      <c r="C3929" s="2" t="s">
        <v>30567</v>
      </c>
      <c r="D3929" s="2" t="str">
        <f t="shared" si="198"/>
        <v>飲食店営業</v>
      </c>
      <c r="E3929" s="2" t="str">
        <f>"R01.12.12"</f>
        <v>R01.12.12</v>
      </c>
    </row>
    <row r="3930" spans="1:5" x14ac:dyDescent="0.45">
      <c r="A3930" s="2" t="s">
        <v>7498</v>
      </c>
      <c r="B3930" s="2" t="s">
        <v>11730</v>
      </c>
      <c r="C3930" s="2" t="s">
        <v>30573</v>
      </c>
      <c r="D3930" s="2" t="str">
        <f t="shared" si="198"/>
        <v>飲食店営業</v>
      </c>
      <c r="E3930" s="2" t="str">
        <f>"R01.12.23"</f>
        <v>R01.12.23</v>
      </c>
    </row>
    <row r="3931" spans="1:5" x14ac:dyDescent="0.45">
      <c r="A3931" s="2" t="s">
        <v>7500</v>
      </c>
      <c r="B3931" s="2" t="s">
        <v>18983</v>
      </c>
      <c r="C3931" s="2" t="s">
        <v>30575</v>
      </c>
      <c r="D3931" s="2" t="str">
        <f t="shared" si="198"/>
        <v>飲食店営業</v>
      </c>
      <c r="E3931" s="2" t="str">
        <f>"R01.12.27"</f>
        <v>R01.12.27</v>
      </c>
    </row>
    <row r="3932" spans="1:5" x14ac:dyDescent="0.45">
      <c r="A3932" s="2" t="s">
        <v>7500</v>
      </c>
      <c r="B3932" s="2" t="s">
        <v>18984</v>
      </c>
      <c r="C3932" s="2" t="s">
        <v>30576</v>
      </c>
      <c r="D3932" s="2" t="str">
        <f t="shared" si="198"/>
        <v>飲食店営業</v>
      </c>
      <c r="E3932" s="2" t="str">
        <f>"R01.12.27"</f>
        <v>R01.12.27</v>
      </c>
    </row>
    <row r="3933" spans="1:5" x14ac:dyDescent="0.45">
      <c r="A3933" s="2" t="s">
        <v>7501</v>
      </c>
      <c r="B3933" s="2" t="s">
        <v>9948</v>
      </c>
      <c r="C3933" s="2" t="s">
        <v>30577</v>
      </c>
      <c r="D3933" s="2" t="str">
        <f t="shared" si="198"/>
        <v>飲食店営業</v>
      </c>
      <c r="E3933" s="2" t="str">
        <f>"R02.01.31"</f>
        <v>R02.01.31</v>
      </c>
    </row>
    <row r="3934" spans="1:5" x14ac:dyDescent="0.45">
      <c r="A3934" s="2" t="s">
        <v>7502</v>
      </c>
      <c r="B3934" s="2" t="s">
        <v>18985</v>
      </c>
      <c r="C3934" s="2" t="s">
        <v>21007</v>
      </c>
      <c r="D3934" s="2" t="str">
        <f t="shared" si="198"/>
        <v>飲食店営業</v>
      </c>
      <c r="E3934" s="2" t="str">
        <f>"R02.01.31"</f>
        <v>R02.01.31</v>
      </c>
    </row>
    <row r="3935" spans="1:5" x14ac:dyDescent="0.45">
      <c r="A3935" s="2" t="s">
        <v>7510</v>
      </c>
      <c r="B3935" s="2" t="s">
        <v>18993</v>
      </c>
      <c r="C3935" s="2" t="s">
        <v>30585</v>
      </c>
      <c r="D3935" s="2" t="str">
        <f t="shared" si="198"/>
        <v>飲食店営業</v>
      </c>
      <c r="E3935" s="2" t="str">
        <f>"R02.02.12"</f>
        <v>R02.02.12</v>
      </c>
    </row>
    <row r="3936" spans="1:5" x14ac:dyDescent="0.45">
      <c r="A3936" s="2" t="s">
        <v>7511</v>
      </c>
      <c r="B3936" s="2" t="s">
        <v>18994</v>
      </c>
      <c r="C3936" s="2" t="s">
        <v>30586</v>
      </c>
      <c r="D3936" s="2" t="str">
        <f t="shared" si="198"/>
        <v>飲食店営業</v>
      </c>
      <c r="E3936" s="2" t="str">
        <f>"R02.02.12"</f>
        <v>R02.02.12</v>
      </c>
    </row>
    <row r="3937" spans="1:5" x14ac:dyDescent="0.45">
      <c r="A3937" s="2" t="s">
        <v>7514</v>
      </c>
      <c r="B3937" s="2" t="s">
        <v>18997</v>
      </c>
      <c r="C3937" s="2" t="s">
        <v>30589</v>
      </c>
      <c r="D3937" s="2" t="str">
        <f t="shared" si="198"/>
        <v>飲食店営業</v>
      </c>
      <c r="E3937" s="2" t="str">
        <f>"R02.02.12"</f>
        <v>R02.02.12</v>
      </c>
    </row>
    <row r="3938" spans="1:5" x14ac:dyDescent="0.45">
      <c r="A3938" s="2" t="s">
        <v>7519</v>
      </c>
      <c r="B3938" s="2" t="s">
        <v>19002</v>
      </c>
      <c r="C3938" s="2" t="s">
        <v>30593</v>
      </c>
      <c r="D3938" s="2" t="str">
        <f>"魚肉ねり製品製造業"</f>
        <v>魚肉ねり製品製造業</v>
      </c>
      <c r="E3938" s="2" t="str">
        <f>"R02.02.13"</f>
        <v>R02.02.13</v>
      </c>
    </row>
    <row r="3939" spans="1:5" x14ac:dyDescent="0.45">
      <c r="A3939" s="2" t="s">
        <v>7520</v>
      </c>
      <c r="B3939" s="2" t="s">
        <v>19003</v>
      </c>
      <c r="C3939" s="2" t="s">
        <v>30594</v>
      </c>
      <c r="D3939" s="2" t="str">
        <f>"菓子製造業"</f>
        <v>菓子製造業</v>
      </c>
      <c r="E3939" s="2" t="str">
        <f>"R02.02.13"</f>
        <v>R02.02.13</v>
      </c>
    </row>
    <row r="3940" spans="1:5" x14ac:dyDescent="0.45">
      <c r="A3940" s="2" t="s">
        <v>7520</v>
      </c>
      <c r="B3940" s="2" t="s">
        <v>19003</v>
      </c>
      <c r="C3940" s="2" t="s">
        <v>30594</v>
      </c>
      <c r="D3940" s="2" t="str">
        <f>"そうざい製造業"</f>
        <v>そうざい製造業</v>
      </c>
      <c r="E3940" s="2" t="str">
        <f>"R02.02.13"</f>
        <v>R02.02.13</v>
      </c>
    </row>
    <row r="3941" spans="1:5" x14ac:dyDescent="0.45">
      <c r="A3941" s="2" t="s">
        <v>7523</v>
      </c>
      <c r="B3941" s="2" t="s">
        <v>19006</v>
      </c>
      <c r="C3941" s="2" t="s">
        <v>30597</v>
      </c>
      <c r="D3941" s="2" t="str">
        <f>"菓子製造業"</f>
        <v>菓子製造業</v>
      </c>
      <c r="E3941" s="2" t="str">
        <f>"R02.02.13"</f>
        <v>R02.02.13</v>
      </c>
    </row>
    <row r="3942" spans="1:5" x14ac:dyDescent="0.45">
      <c r="A3942" s="2" t="s">
        <v>7157</v>
      </c>
      <c r="B3942" s="2" t="s">
        <v>18617</v>
      </c>
      <c r="C3942" s="2" t="s">
        <v>30195</v>
      </c>
      <c r="D3942" s="2" t="str">
        <f>"食肉製品製造業"</f>
        <v>食肉製品製造業</v>
      </c>
      <c r="E3942" s="2" t="str">
        <f>"H29.07.07"</f>
        <v>H29.07.07</v>
      </c>
    </row>
    <row r="3943" spans="1:5" x14ac:dyDescent="0.45">
      <c r="A3943" s="2" t="s">
        <v>1093</v>
      </c>
      <c r="B3943" s="2" t="s">
        <v>19023</v>
      </c>
      <c r="C3943" s="2" t="s">
        <v>30612</v>
      </c>
      <c r="D3943" s="2" t="str">
        <f>"飲食店営業"</f>
        <v>飲食店営業</v>
      </c>
      <c r="E3943" s="2" t="str">
        <f>"R01.09.27"</f>
        <v>R01.09.27</v>
      </c>
    </row>
    <row r="3944" spans="1:5" x14ac:dyDescent="0.45">
      <c r="A3944" s="2" t="s">
        <v>7538</v>
      </c>
      <c r="B3944" s="2" t="s">
        <v>19024</v>
      </c>
      <c r="C3944" s="2" t="s">
        <v>30613</v>
      </c>
      <c r="D3944" s="2" t="str">
        <f>"缶詰又は瓶詰食品製造業"</f>
        <v>缶詰又は瓶詰食品製造業</v>
      </c>
      <c r="E3944" s="2" t="str">
        <f>"R02.03.27"</f>
        <v>R02.03.27</v>
      </c>
    </row>
    <row r="3945" spans="1:5" x14ac:dyDescent="0.45">
      <c r="A3945" s="2" t="s">
        <v>7538</v>
      </c>
      <c r="B3945" s="2" t="s">
        <v>19024</v>
      </c>
      <c r="C3945" s="2" t="s">
        <v>30613</v>
      </c>
      <c r="D3945" s="2" t="str">
        <f>"菓子製造業"</f>
        <v>菓子製造業</v>
      </c>
      <c r="E3945" s="2" t="str">
        <f>"R02.03.27"</f>
        <v>R02.03.27</v>
      </c>
    </row>
    <row r="3946" spans="1:5" x14ac:dyDescent="0.45">
      <c r="A3946" s="2" t="s">
        <v>5642</v>
      </c>
      <c r="B3946" s="2" t="s">
        <v>19027</v>
      </c>
      <c r="C3946" s="2" t="s">
        <v>30311</v>
      </c>
      <c r="D3946" s="2" t="str">
        <f>"飲食店営業"</f>
        <v>飲食店営業</v>
      </c>
      <c r="E3946" s="2" t="str">
        <f>"R02.03.30"</f>
        <v>R02.03.30</v>
      </c>
    </row>
    <row r="3947" spans="1:5" x14ac:dyDescent="0.45">
      <c r="A3947" s="2" t="s">
        <v>5642</v>
      </c>
      <c r="B3947" s="2" t="s">
        <v>19027</v>
      </c>
      <c r="C3947" s="2" t="s">
        <v>30311</v>
      </c>
      <c r="D3947" s="2" t="str">
        <f>"魚介類販売業"</f>
        <v>魚介類販売業</v>
      </c>
      <c r="E3947" s="2" t="str">
        <f>"R02.03.30"</f>
        <v>R02.03.30</v>
      </c>
    </row>
    <row r="3948" spans="1:5" x14ac:dyDescent="0.45">
      <c r="A3948" s="2" t="s">
        <v>5642</v>
      </c>
      <c r="B3948" s="2" t="s">
        <v>19027</v>
      </c>
      <c r="C3948" s="2" t="s">
        <v>30311</v>
      </c>
      <c r="D3948" s="2" t="str">
        <f>"飲食店営業"</f>
        <v>飲食店営業</v>
      </c>
      <c r="E3948" s="2" t="str">
        <f>"R02.03.30"</f>
        <v>R02.03.30</v>
      </c>
    </row>
    <row r="3949" spans="1:5" x14ac:dyDescent="0.45">
      <c r="A3949" s="2" t="s">
        <v>5642</v>
      </c>
      <c r="B3949" s="2" t="s">
        <v>19027</v>
      </c>
      <c r="C3949" s="2" t="s">
        <v>30311</v>
      </c>
      <c r="D3949" s="2" t="str">
        <f>"飲食店営業"</f>
        <v>飲食店営業</v>
      </c>
      <c r="E3949" s="2" t="str">
        <f>"R02.03.31"</f>
        <v>R02.03.31</v>
      </c>
    </row>
    <row r="3950" spans="1:5" x14ac:dyDescent="0.45">
      <c r="A3950" s="2" t="s">
        <v>7541</v>
      </c>
      <c r="B3950" s="2" t="s">
        <v>19028</v>
      </c>
      <c r="C3950" s="2" t="s">
        <v>30616</v>
      </c>
      <c r="D3950" s="2" t="str">
        <f>"飲食店営業"</f>
        <v>飲食店営業</v>
      </c>
      <c r="E3950" s="2" t="str">
        <f>"H29.02.08"</f>
        <v>H29.02.08</v>
      </c>
    </row>
    <row r="3951" spans="1:5" x14ac:dyDescent="0.45">
      <c r="A3951" s="2" t="s">
        <v>5642</v>
      </c>
      <c r="B3951" s="2" t="s">
        <v>19027</v>
      </c>
      <c r="C3951" s="2" t="s">
        <v>30311</v>
      </c>
      <c r="D3951" s="2" t="str">
        <f>"魚介類販売業"</f>
        <v>魚介類販売業</v>
      </c>
      <c r="E3951" s="2" t="str">
        <f>"R02.04.03"</f>
        <v>R02.04.03</v>
      </c>
    </row>
    <row r="3952" spans="1:5" x14ac:dyDescent="0.45">
      <c r="A3952" s="2" t="s">
        <v>7548</v>
      </c>
      <c r="B3952" s="2" t="s">
        <v>19036</v>
      </c>
      <c r="C3952" s="2" t="s">
        <v>30623</v>
      </c>
      <c r="D3952" s="2" t="str">
        <f>"飲食店営業"</f>
        <v>飲食店営業</v>
      </c>
      <c r="E3952" s="2" t="str">
        <f>"R02.05.20"</f>
        <v>R02.05.20</v>
      </c>
    </row>
    <row r="3953" spans="1:5" x14ac:dyDescent="0.45">
      <c r="A3953" s="2" t="s">
        <v>1399</v>
      </c>
      <c r="B3953" s="2" t="s">
        <v>19037</v>
      </c>
      <c r="C3953" s="2" t="s">
        <v>30144</v>
      </c>
      <c r="D3953" s="2" t="str">
        <f>"飲食店営業"</f>
        <v>飲食店営業</v>
      </c>
      <c r="E3953" s="2" t="str">
        <f>"R02.05.28"</f>
        <v>R02.05.28</v>
      </c>
    </row>
    <row r="3954" spans="1:5" x14ac:dyDescent="0.45">
      <c r="A3954" s="2" t="s">
        <v>1399</v>
      </c>
      <c r="B3954" s="2" t="s">
        <v>19037</v>
      </c>
      <c r="C3954" s="2" t="s">
        <v>30144</v>
      </c>
      <c r="D3954" s="2" t="str">
        <f>"魚介類販売業"</f>
        <v>魚介類販売業</v>
      </c>
      <c r="E3954" s="2" t="str">
        <f>"R02.05.28"</f>
        <v>R02.05.28</v>
      </c>
    </row>
    <row r="3955" spans="1:5" x14ac:dyDescent="0.45">
      <c r="A3955" s="2" t="s">
        <v>7102</v>
      </c>
      <c r="B3955" s="2" t="s">
        <v>19038</v>
      </c>
      <c r="C3955" s="2" t="s">
        <v>30229</v>
      </c>
      <c r="D3955" s="2" t="str">
        <f>"飲食店営業"</f>
        <v>飲食店営業</v>
      </c>
      <c r="E3955" s="2" t="str">
        <f>"R02.06.09"</f>
        <v>R02.06.09</v>
      </c>
    </row>
    <row r="3956" spans="1:5" x14ac:dyDescent="0.45">
      <c r="A3956" s="2" t="s">
        <v>7549</v>
      </c>
      <c r="B3956" s="2" t="s">
        <v>19039</v>
      </c>
      <c r="C3956" s="2" t="s">
        <v>30624</v>
      </c>
      <c r="D3956" s="2" t="str">
        <f>"菓子製造業"</f>
        <v>菓子製造業</v>
      </c>
      <c r="E3956" s="2" t="str">
        <f>"H29.08.08"</f>
        <v>H29.08.08</v>
      </c>
    </row>
    <row r="3957" spans="1:5" x14ac:dyDescent="0.45">
      <c r="A3957" s="2" t="s">
        <v>7551</v>
      </c>
      <c r="B3957" s="2" t="s">
        <v>7551</v>
      </c>
      <c r="C3957" s="2" t="s">
        <v>30626</v>
      </c>
      <c r="D3957" s="2" t="str">
        <f>"食品製造業"</f>
        <v>食品製造業</v>
      </c>
      <c r="E3957" s="2" t="str">
        <f>"R02.06.12"</f>
        <v>R02.06.12</v>
      </c>
    </row>
    <row r="3958" spans="1:5" x14ac:dyDescent="0.45">
      <c r="A3958" s="2" t="s">
        <v>7553</v>
      </c>
      <c r="B3958" s="2" t="s">
        <v>19042</v>
      </c>
      <c r="C3958" s="2" t="s">
        <v>30628</v>
      </c>
      <c r="D3958" s="2" t="str">
        <f>"食品製造業"</f>
        <v>食品製造業</v>
      </c>
      <c r="E3958" s="2" t="str">
        <f>"R02.06.12"</f>
        <v>R02.06.12</v>
      </c>
    </row>
    <row r="3959" spans="1:5" x14ac:dyDescent="0.45">
      <c r="A3959" s="2" t="s">
        <v>7555</v>
      </c>
      <c r="B3959" s="2" t="s">
        <v>19044</v>
      </c>
      <c r="C3959" s="2" t="s">
        <v>30630</v>
      </c>
      <c r="D3959" s="2" t="str">
        <f>"飲食店営業"</f>
        <v>飲食店営業</v>
      </c>
      <c r="E3959" s="2" t="str">
        <f>"R02.06.11"</f>
        <v>R02.06.11</v>
      </c>
    </row>
    <row r="3960" spans="1:5" x14ac:dyDescent="0.45">
      <c r="A3960" s="2" t="s">
        <v>7559</v>
      </c>
      <c r="B3960" s="2" t="s">
        <v>19050</v>
      </c>
      <c r="C3960" s="2" t="s">
        <v>30633</v>
      </c>
      <c r="D3960" s="2" t="str">
        <f>"飲食店営業"</f>
        <v>飲食店営業</v>
      </c>
      <c r="E3960" s="2" t="str">
        <f>"R02.06.12"</f>
        <v>R02.06.12</v>
      </c>
    </row>
    <row r="3961" spans="1:5" x14ac:dyDescent="0.45">
      <c r="A3961" s="2" t="s">
        <v>3180</v>
      </c>
      <c r="B3961" s="2" t="s">
        <v>19060</v>
      </c>
      <c r="C3961" s="2" t="s">
        <v>30642</v>
      </c>
      <c r="D3961" s="2" t="str">
        <f>"飲食店営業"</f>
        <v>飲食店営業</v>
      </c>
      <c r="E3961" s="2" t="str">
        <f>"R02.06.12"</f>
        <v>R02.06.12</v>
      </c>
    </row>
    <row r="3962" spans="1:5" x14ac:dyDescent="0.45">
      <c r="A3962" s="2" t="s">
        <v>7116</v>
      </c>
      <c r="B3962" s="2" t="s">
        <v>19067</v>
      </c>
      <c r="C3962" s="2" t="s">
        <v>30149</v>
      </c>
      <c r="D3962" s="2" t="str">
        <f>"喫茶店営業"</f>
        <v>喫茶店営業</v>
      </c>
      <c r="E3962" s="2" t="str">
        <f>"R02.06.17"</f>
        <v>R02.06.17</v>
      </c>
    </row>
    <row r="3963" spans="1:5" x14ac:dyDescent="0.45">
      <c r="A3963" s="2" t="s">
        <v>7570</v>
      </c>
      <c r="B3963" s="2" t="s">
        <v>19068</v>
      </c>
      <c r="C3963" s="2" t="s">
        <v>30649</v>
      </c>
      <c r="D3963" s="2" t="str">
        <f>"魚介類販売業"</f>
        <v>魚介類販売業</v>
      </c>
      <c r="E3963" s="2" t="str">
        <f>"R02.06.17"</f>
        <v>R02.06.17</v>
      </c>
    </row>
    <row r="3964" spans="1:5" x14ac:dyDescent="0.45">
      <c r="A3964" s="2" t="s">
        <v>7166</v>
      </c>
      <c r="B3964" s="2" t="s">
        <v>19070</v>
      </c>
      <c r="C3964" s="2" t="s">
        <v>30650</v>
      </c>
      <c r="D3964" s="2" t="str">
        <f>"納豆製造業"</f>
        <v>納豆製造業</v>
      </c>
      <c r="E3964" s="2" t="str">
        <f>"R02.06.19"</f>
        <v>R02.06.19</v>
      </c>
    </row>
    <row r="3965" spans="1:5" x14ac:dyDescent="0.45">
      <c r="A3965" s="2" t="s">
        <v>7572</v>
      </c>
      <c r="B3965" s="2" t="s">
        <v>19071</v>
      </c>
      <c r="C3965" s="2" t="s">
        <v>30651</v>
      </c>
      <c r="D3965" s="2" t="str">
        <f>"菓子製造業"</f>
        <v>菓子製造業</v>
      </c>
      <c r="E3965" s="2" t="str">
        <f>"R02.06.19"</f>
        <v>R02.06.19</v>
      </c>
    </row>
    <row r="3966" spans="1:5" x14ac:dyDescent="0.45">
      <c r="A3966" s="2" t="s">
        <v>7573</v>
      </c>
      <c r="B3966" s="2" t="s">
        <v>7573</v>
      </c>
      <c r="C3966" s="2" t="s">
        <v>30628</v>
      </c>
      <c r="D3966" s="2" t="str">
        <f>"添加物製造業"</f>
        <v>添加物製造業</v>
      </c>
      <c r="E3966" s="2" t="str">
        <f>"R02.06.19"</f>
        <v>R02.06.19</v>
      </c>
    </row>
    <row r="3967" spans="1:5" x14ac:dyDescent="0.45">
      <c r="A3967" s="2" t="s">
        <v>7575</v>
      </c>
      <c r="B3967" s="2" t="s">
        <v>19074</v>
      </c>
      <c r="C3967" s="2" t="s">
        <v>30653</v>
      </c>
      <c r="D3967" s="2" t="str">
        <f>"菓子製造業"</f>
        <v>菓子製造業</v>
      </c>
      <c r="E3967" s="2" t="str">
        <f>"R02.06.19"</f>
        <v>R02.06.19</v>
      </c>
    </row>
    <row r="3968" spans="1:5" x14ac:dyDescent="0.45">
      <c r="A3968" s="2" t="s">
        <v>7577</v>
      </c>
      <c r="B3968" s="2" t="s">
        <v>19077</v>
      </c>
      <c r="C3968" s="2" t="s">
        <v>30655</v>
      </c>
      <c r="D3968" s="2" t="str">
        <f>"飲食店営業"</f>
        <v>飲食店営業</v>
      </c>
      <c r="E3968" s="2" t="str">
        <f>"R02.06.18"</f>
        <v>R02.06.18</v>
      </c>
    </row>
    <row r="3969" spans="1:5" x14ac:dyDescent="0.45">
      <c r="A3969" s="2" t="s">
        <v>7579</v>
      </c>
      <c r="B3969" s="2" t="s">
        <v>19079</v>
      </c>
      <c r="C3969" s="2" t="s">
        <v>30657</v>
      </c>
      <c r="D3969" s="2" t="str">
        <f>"飲食店営業"</f>
        <v>飲食店営業</v>
      </c>
      <c r="E3969" s="2" t="str">
        <f>"R02.06.18"</f>
        <v>R02.06.18</v>
      </c>
    </row>
    <row r="3970" spans="1:5" x14ac:dyDescent="0.45">
      <c r="A3970" s="2" t="s">
        <v>7442</v>
      </c>
      <c r="B3970" s="2" t="s">
        <v>19081</v>
      </c>
      <c r="C3970" s="2" t="s">
        <v>30515</v>
      </c>
      <c r="D3970" s="2" t="str">
        <f>"缶詰又は瓶詰食品製造業"</f>
        <v>缶詰又は瓶詰食品製造業</v>
      </c>
      <c r="E3970" s="2" t="str">
        <f>"R02.06.25"</f>
        <v>R02.06.25</v>
      </c>
    </row>
    <row r="3971" spans="1:5" x14ac:dyDescent="0.45">
      <c r="A3971" s="2" t="s">
        <v>7442</v>
      </c>
      <c r="B3971" s="2" t="s">
        <v>19081</v>
      </c>
      <c r="C3971" s="2" t="s">
        <v>30515</v>
      </c>
      <c r="D3971" s="2" t="str">
        <f>"ソース類製造業"</f>
        <v>ソース類製造業</v>
      </c>
      <c r="E3971" s="2" t="str">
        <f>"R02.06.25"</f>
        <v>R02.06.25</v>
      </c>
    </row>
    <row r="3972" spans="1:5" x14ac:dyDescent="0.45">
      <c r="A3972" s="2" t="s">
        <v>7583</v>
      </c>
      <c r="B3972" s="2" t="s">
        <v>7583</v>
      </c>
      <c r="C3972" s="2" t="s">
        <v>30661</v>
      </c>
      <c r="D3972" s="2" t="str">
        <f>"食品製造業"</f>
        <v>食品製造業</v>
      </c>
      <c r="E3972" s="2" t="str">
        <f>"R02.07.07"</f>
        <v>R02.07.07</v>
      </c>
    </row>
    <row r="3973" spans="1:5" x14ac:dyDescent="0.45">
      <c r="A3973" s="2" t="s">
        <v>7584</v>
      </c>
      <c r="B3973" s="2" t="s">
        <v>19085</v>
      </c>
      <c r="C3973" s="2" t="s">
        <v>30664</v>
      </c>
      <c r="D3973" s="2" t="str">
        <f>"飲食店営業"</f>
        <v>飲食店営業</v>
      </c>
      <c r="E3973" s="2" t="str">
        <f>"R02.07.14"</f>
        <v>R02.07.14</v>
      </c>
    </row>
    <row r="3974" spans="1:5" x14ac:dyDescent="0.45">
      <c r="A3974" s="2" t="s">
        <v>7586</v>
      </c>
      <c r="B3974" s="2" t="s">
        <v>19087</v>
      </c>
      <c r="C3974" s="2" t="s">
        <v>30666</v>
      </c>
      <c r="D3974" s="2" t="str">
        <f>"飲食店営業"</f>
        <v>飲食店営業</v>
      </c>
      <c r="E3974" s="2" t="str">
        <f>"R02.07.21"</f>
        <v>R02.07.21</v>
      </c>
    </row>
    <row r="3975" spans="1:5" x14ac:dyDescent="0.45">
      <c r="A3975" s="2" t="s">
        <v>7586</v>
      </c>
      <c r="B3975" s="2" t="s">
        <v>19087</v>
      </c>
      <c r="C3975" s="2" t="s">
        <v>30666</v>
      </c>
      <c r="D3975" s="2" t="str">
        <f>"食肉販売業"</f>
        <v>食肉販売業</v>
      </c>
      <c r="E3975" s="2" t="str">
        <f>"R02.07.21"</f>
        <v>R02.07.21</v>
      </c>
    </row>
    <row r="3976" spans="1:5" x14ac:dyDescent="0.45">
      <c r="A3976" s="2" t="s">
        <v>7586</v>
      </c>
      <c r="B3976" s="2" t="s">
        <v>19087</v>
      </c>
      <c r="C3976" s="2" t="s">
        <v>30666</v>
      </c>
      <c r="D3976" s="2" t="str">
        <f>"魚介類販売業"</f>
        <v>魚介類販売業</v>
      </c>
      <c r="E3976" s="2" t="str">
        <f>"R02.07.21"</f>
        <v>R02.07.21</v>
      </c>
    </row>
    <row r="3977" spans="1:5" x14ac:dyDescent="0.45">
      <c r="A3977" s="2" t="s">
        <v>7590</v>
      </c>
      <c r="B3977" s="2" t="s">
        <v>19091</v>
      </c>
      <c r="C3977" s="2" t="s">
        <v>30669</v>
      </c>
      <c r="D3977" s="2" t="str">
        <f t="shared" ref="D3977:D3991" si="199">"飲食店営業"</f>
        <v>飲食店営業</v>
      </c>
      <c r="E3977" s="2" t="str">
        <f>"R02.07.30"</f>
        <v>R02.07.30</v>
      </c>
    </row>
    <row r="3978" spans="1:5" x14ac:dyDescent="0.45">
      <c r="A3978" s="2" t="s">
        <v>7601</v>
      </c>
      <c r="B3978" s="2" t="s">
        <v>19103</v>
      </c>
      <c r="C3978" s="2" t="s">
        <v>30682</v>
      </c>
      <c r="D3978" s="2" t="str">
        <f t="shared" si="199"/>
        <v>飲食店営業</v>
      </c>
      <c r="E3978" s="2" t="str">
        <f>"R02.08.07"</f>
        <v>R02.08.07</v>
      </c>
    </row>
    <row r="3979" spans="1:5" x14ac:dyDescent="0.45">
      <c r="A3979" s="2" t="s">
        <v>7601</v>
      </c>
      <c r="B3979" s="2" t="s">
        <v>19104</v>
      </c>
      <c r="C3979" s="2" t="s">
        <v>30683</v>
      </c>
      <c r="D3979" s="2" t="str">
        <f t="shared" si="199"/>
        <v>飲食店営業</v>
      </c>
      <c r="E3979" s="2" t="str">
        <f>"R02.08.07"</f>
        <v>R02.08.07</v>
      </c>
    </row>
    <row r="3980" spans="1:5" x14ac:dyDescent="0.45">
      <c r="A3980" s="2" t="s">
        <v>7605</v>
      </c>
      <c r="B3980" s="2" t="s">
        <v>19108</v>
      </c>
      <c r="C3980" s="2" t="s">
        <v>30687</v>
      </c>
      <c r="D3980" s="2" t="str">
        <f t="shared" si="199"/>
        <v>飲食店営業</v>
      </c>
      <c r="E3980" s="2" t="str">
        <f t="shared" ref="E3980:E3989" si="200">"R02.08.11"</f>
        <v>R02.08.11</v>
      </c>
    </row>
    <row r="3981" spans="1:5" x14ac:dyDescent="0.45">
      <c r="A3981" s="2" t="s">
        <v>7606</v>
      </c>
      <c r="B3981" s="2" t="s">
        <v>19109</v>
      </c>
      <c r="C3981" s="2" t="s">
        <v>30688</v>
      </c>
      <c r="D3981" s="2" t="str">
        <f t="shared" si="199"/>
        <v>飲食店営業</v>
      </c>
      <c r="E3981" s="2" t="str">
        <f t="shared" si="200"/>
        <v>R02.08.11</v>
      </c>
    </row>
    <row r="3982" spans="1:5" x14ac:dyDescent="0.45">
      <c r="A3982" s="2" t="s">
        <v>7609</v>
      </c>
      <c r="B3982" s="2" t="s">
        <v>19112</v>
      </c>
      <c r="C3982" s="2" t="s">
        <v>30691</v>
      </c>
      <c r="D3982" s="2" t="str">
        <f t="shared" si="199"/>
        <v>飲食店営業</v>
      </c>
      <c r="E3982" s="2" t="str">
        <f t="shared" si="200"/>
        <v>R02.08.11</v>
      </c>
    </row>
    <row r="3983" spans="1:5" x14ac:dyDescent="0.45">
      <c r="A3983" s="2" t="s">
        <v>7611</v>
      </c>
      <c r="B3983" s="2" t="s">
        <v>19114</v>
      </c>
      <c r="C3983" s="2" t="s">
        <v>30693</v>
      </c>
      <c r="D3983" s="2" t="str">
        <f t="shared" si="199"/>
        <v>飲食店営業</v>
      </c>
      <c r="E3983" s="2" t="str">
        <f t="shared" si="200"/>
        <v>R02.08.11</v>
      </c>
    </row>
    <row r="3984" spans="1:5" x14ac:dyDescent="0.45">
      <c r="A3984" s="2" t="s">
        <v>7614</v>
      </c>
      <c r="B3984" s="2" t="s">
        <v>19118</v>
      </c>
      <c r="C3984" s="2" t="s">
        <v>21007</v>
      </c>
      <c r="D3984" s="2" t="str">
        <f t="shared" si="199"/>
        <v>飲食店営業</v>
      </c>
      <c r="E3984" s="2" t="str">
        <f t="shared" si="200"/>
        <v>R02.08.11</v>
      </c>
    </row>
    <row r="3985" spans="1:5" x14ac:dyDescent="0.45">
      <c r="A3985" s="2" t="s">
        <v>7615</v>
      </c>
      <c r="B3985" s="2" t="s">
        <v>19119</v>
      </c>
      <c r="C3985" s="2" t="s">
        <v>30697</v>
      </c>
      <c r="D3985" s="2" t="str">
        <f t="shared" si="199"/>
        <v>飲食店営業</v>
      </c>
      <c r="E3985" s="2" t="str">
        <f t="shared" si="200"/>
        <v>R02.08.11</v>
      </c>
    </row>
    <row r="3986" spans="1:5" x14ac:dyDescent="0.45">
      <c r="A3986" s="2" t="s">
        <v>7113</v>
      </c>
      <c r="B3986" s="2" t="s">
        <v>19120</v>
      </c>
      <c r="C3986" s="2" t="s">
        <v>30698</v>
      </c>
      <c r="D3986" s="2" t="str">
        <f t="shared" si="199"/>
        <v>飲食店営業</v>
      </c>
      <c r="E3986" s="2" t="str">
        <f t="shared" si="200"/>
        <v>R02.08.11</v>
      </c>
    </row>
    <row r="3987" spans="1:5" x14ac:dyDescent="0.45">
      <c r="A3987" s="2" t="s">
        <v>92</v>
      </c>
      <c r="B3987" s="2" t="s">
        <v>19123</v>
      </c>
      <c r="C3987" s="2" t="s">
        <v>30700</v>
      </c>
      <c r="D3987" s="2" t="str">
        <f t="shared" si="199"/>
        <v>飲食店営業</v>
      </c>
      <c r="E3987" s="2" t="str">
        <f t="shared" si="200"/>
        <v>R02.08.11</v>
      </c>
    </row>
    <row r="3988" spans="1:5" x14ac:dyDescent="0.45">
      <c r="A3988" s="2" t="s">
        <v>92</v>
      </c>
      <c r="B3988" s="2" t="s">
        <v>9367</v>
      </c>
      <c r="C3988" s="2" t="s">
        <v>30700</v>
      </c>
      <c r="D3988" s="2" t="str">
        <f t="shared" si="199"/>
        <v>飲食店営業</v>
      </c>
      <c r="E3988" s="2" t="str">
        <f t="shared" si="200"/>
        <v>R02.08.11</v>
      </c>
    </row>
    <row r="3989" spans="1:5" x14ac:dyDescent="0.45">
      <c r="A3989" s="2" t="s">
        <v>7619</v>
      </c>
      <c r="B3989" s="2" t="s">
        <v>19125</v>
      </c>
      <c r="C3989" s="2" t="s">
        <v>30702</v>
      </c>
      <c r="D3989" s="2" t="str">
        <f t="shared" si="199"/>
        <v>飲食店営業</v>
      </c>
      <c r="E3989" s="2" t="str">
        <f t="shared" si="200"/>
        <v>R02.08.11</v>
      </c>
    </row>
    <row r="3990" spans="1:5" x14ac:dyDescent="0.45">
      <c r="A3990" s="2" t="s">
        <v>1873</v>
      </c>
      <c r="B3990" s="2" t="s">
        <v>19129</v>
      </c>
      <c r="C3990" s="2" t="s">
        <v>30707</v>
      </c>
      <c r="D3990" s="2" t="str">
        <f t="shared" si="199"/>
        <v>飲食店営業</v>
      </c>
      <c r="E3990" s="2" t="str">
        <f>"R02.02.12"</f>
        <v>R02.02.12</v>
      </c>
    </row>
    <row r="3991" spans="1:5" x14ac:dyDescent="0.45">
      <c r="A3991" s="2" t="s">
        <v>7624</v>
      </c>
      <c r="B3991" s="2" t="s">
        <v>19131</v>
      </c>
      <c r="C3991" s="2" t="s">
        <v>30709</v>
      </c>
      <c r="D3991" s="2" t="str">
        <f t="shared" si="199"/>
        <v>飲食店営業</v>
      </c>
      <c r="E3991" s="2" t="str">
        <f>"R02.08.24"</f>
        <v>R02.08.24</v>
      </c>
    </row>
    <row r="3992" spans="1:5" x14ac:dyDescent="0.45">
      <c r="A3992" s="2" t="s">
        <v>1262</v>
      </c>
      <c r="B3992" s="2" t="s">
        <v>19134</v>
      </c>
      <c r="C3992" s="2" t="s">
        <v>30712</v>
      </c>
      <c r="D3992" s="2" t="str">
        <f>"魚介類販売業"</f>
        <v>魚介類販売業</v>
      </c>
      <c r="E3992" s="2" t="str">
        <f>"R02.08.24"</f>
        <v>R02.08.24</v>
      </c>
    </row>
    <row r="3993" spans="1:5" x14ac:dyDescent="0.45">
      <c r="A3993" s="2" t="s">
        <v>1812</v>
      </c>
      <c r="B3993" s="2" t="s">
        <v>18879</v>
      </c>
      <c r="C3993" s="2" t="s">
        <v>30469</v>
      </c>
      <c r="D3993" s="2" t="str">
        <f>"菓子製造業"</f>
        <v>菓子製造業</v>
      </c>
      <c r="E3993" s="2" t="str">
        <f>"R02.08.24"</f>
        <v>R02.08.24</v>
      </c>
    </row>
    <row r="3994" spans="1:5" x14ac:dyDescent="0.45">
      <c r="A3994" s="2" t="s">
        <v>7631</v>
      </c>
      <c r="B3994" s="2" t="s">
        <v>19139</v>
      </c>
      <c r="C3994" s="2" t="s">
        <v>30717</v>
      </c>
      <c r="D3994" s="2" t="str">
        <f>"食肉販売業"</f>
        <v>食肉販売業</v>
      </c>
      <c r="E3994" s="2" t="str">
        <f>"R02.08.31"</f>
        <v>R02.08.31</v>
      </c>
    </row>
    <row r="3995" spans="1:5" x14ac:dyDescent="0.45">
      <c r="A3995" s="2" t="s">
        <v>7631</v>
      </c>
      <c r="B3995" s="2" t="s">
        <v>19139</v>
      </c>
      <c r="C3995" s="2" t="s">
        <v>30717</v>
      </c>
      <c r="D3995" s="2" t="str">
        <f>"魚介類販売業"</f>
        <v>魚介類販売業</v>
      </c>
      <c r="E3995" s="2" t="str">
        <f>"R02.08.31"</f>
        <v>R02.08.31</v>
      </c>
    </row>
    <row r="3996" spans="1:5" x14ac:dyDescent="0.45">
      <c r="A3996" s="2" t="s">
        <v>7633</v>
      </c>
      <c r="B3996" s="2" t="s">
        <v>14888</v>
      </c>
      <c r="C3996" s="2" t="s">
        <v>30719</v>
      </c>
      <c r="D3996" s="2" t="str">
        <f>"飲食店営業"</f>
        <v>飲食店営業</v>
      </c>
      <c r="E3996" s="2" t="str">
        <f>"R02.09.03"</f>
        <v>R02.09.03</v>
      </c>
    </row>
    <row r="3997" spans="1:5" x14ac:dyDescent="0.45">
      <c r="A3997" s="2" t="s">
        <v>7634</v>
      </c>
      <c r="B3997" s="2" t="s">
        <v>19140</v>
      </c>
      <c r="C3997" s="2" t="s">
        <v>30720</v>
      </c>
      <c r="D3997" s="2" t="str">
        <f>"飲食店営業"</f>
        <v>飲食店営業</v>
      </c>
      <c r="E3997" s="2" t="str">
        <f>"R02.08.31"</f>
        <v>R02.08.31</v>
      </c>
    </row>
    <row r="3998" spans="1:5" x14ac:dyDescent="0.45">
      <c r="A3998" s="2" t="s">
        <v>7637</v>
      </c>
      <c r="B3998" s="2" t="s">
        <v>19149</v>
      </c>
      <c r="C3998" s="2" t="s">
        <v>30726</v>
      </c>
      <c r="D3998" s="2" t="str">
        <f>"菓子製造業"</f>
        <v>菓子製造業</v>
      </c>
      <c r="E3998" s="2" t="str">
        <f>"H30.11.19"</f>
        <v>H30.11.19</v>
      </c>
    </row>
    <row r="3999" spans="1:5" x14ac:dyDescent="0.45">
      <c r="A3999" s="2" t="s">
        <v>7637</v>
      </c>
      <c r="B3999" s="2" t="s">
        <v>19150</v>
      </c>
      <c r="C3999" s="2" t="s">
        <v>30727</v>
      </c>
      <c r="D3999" s="2" t="str">
        <f>"飲食店営業"</f>
        <v>飲食店営業</v>
      </c>
      <c r="E3999" s="2" t="str">
        <f>"R02.09.28"</f>
        <v>R02.09.28</v>
      </c>
    </row>
    <row r="4000" spans="1:5" x14ac:dyDescent="0.45">
      <c r="A4000" s="2" t="s">
        <v>3362</v>
      </c>
      <c r="B4000" s="2" t="s">
        <v>19152</v>
      </c>
      <c r="C4000" s="2" t="s">
        <v>30729</v>
      </c>
      <c r="D4000" s="2" t="str">
        <f>"そうざい製造業"</f>
        <v>そうざい製造業</v>
      </c>
      <c r="E4000" s="2" t="str">
        <f>"R02.10.30"</f>
        <v>R02.10.30</v>
      </c>
    </row>
    <row r="4001" spans="1:5" x14ac:dyDescent="0.45">
      <c r="A4001" s="2" t="s">
        <v>3362</v>
      </c>
      <c r="B4001" s="2" t="s">
        <v>19153</v>
      </c>
      <c r="C4001" s="2" t="s">
        <v>30729</v>
      </c>
      <c r="D4001" s="2" t="str">
        <f>"食肉販売業"</f>
        <v>食肉販売業</v>
      </c>
      <c r="E4001" s="2" t="str">
        <f>"R02.10.30"</f>
        <v>R02.10.30</v>
      </c>
    </row>
    <row r="4002" spans="1:5" x14ac:dyDescent="0.45">
      <c r="A4002" s="2" t="s">
        <v>7644</v>
      </c>
      <c r="B4002" s="2" t="s">
        <v>7644</v>
      </c>
      <c r="C4002" s="2" t="s">
        <v>30733</v>
      </c>
      <c r="D4002" s="2" t="str">
        <f>"食肉販売業"</f>
        <v>食肉販売業</v>
      </c>
      <c r="E4002" s="2" t="str">
        <f>"R02.11.11"</f>
        <v>R02.11.11</v>
      </c>
    </row>
    <row r="4003" spans="1:5" x14ac:dyDescent="0.45">
      <c r="A4003" s="2" t="s">
        <v>7649</v>
      </c>
      <c r="B4003" s="2" t="s">
        <v>19162</v>
      </c>
      <c r="C4003" s="2" t="s">
        <v>30739</v>
      </c>
      <c r="D4003" s="2" t="str">
        <f>"菓子製造業"</f>
        <v>菓子製造業</v>
      </c>
      <c r="E4003" s="2" t="str">
        <f t="shared" ref="E4003:E4010" si="201">"R02.11.18"</f>
        <v>R02.11.18</v>
      </c>
    </row>
    <row r="4004" spans="1:5" x14ac:dyDescent="0.45">
      <c r="A4004" s="2" t="s">
        <v>7652</v>
      </c>
      <c r="B4004" s="2" t="s">
        <v>19165</v>
      </c>
      <c r="C4004" s="2" t="s">
        <v>30742</v>
      </c>
      <c r="D4004" s="2" t="str">
        <f>"菓子製造業"</f>
        <v>菓子製造業</v>
      </c>
      <c r="E4004" s="2" t="str">
        <f t="shared" si="201"/>
        <v>R02.11.18</v>
      </c>
    </row>
    <row r="4005" spans="1:5" x14ac:dyDescent="0.45">
      <c r="A4005" s="2" t="s">
        <v>7653</v>
      </c>
      <c r="B4005" s="2" t="s">
        <v>19166</v>
      </c>
      <c r="C4005" s="2" t="s">
        <v>30743</v>
      </c>
      <c r="D4005" s="2" t="str">
        <f>"菓子製造業"</f>
        <v>菓子製造業</v>
      </c>
      <c r="E4005" s="2" t="str">
        <f t="shared" si="201"/>
        <v>R02.11.18</v>
      </c>
    </row>
    <row r="4006" spans="1:5" x14ac:dyDescent="0.45">
      <c r="A4006" s="2" t="s">
        <v>7656</v>
      </c>
      <c r="B4006" s="2" t="s">
        <v>19168</v>
      </c>
      <c r="C4006" s="2" t="s">
        <v>30745</v>
      </c>
      <c r="D4006" s="2" t="str">
        <f>"魚介類販売業"</f>
        <v>魚介類販売業</v>
      </c>
      <c r="E4006" s="2" t="str">
        <f t="shared" si="201"/>
        <v>R02.11.18</v>
      </c>
    </row>
    <row r="4007" spans="1:5" x14ac:dyDescent="0.45">
      <c r="A4007" s="2" t="s">
        <v>7657</v>
      </c>
      <c r="B4007" s="2" t="s">
        <v>19169</v>
      </c>
      <c r="C4007" s="2" t="s">
        <v>30746</v>
      </c>
      <c r="D4007" s="2" t="str">
        <f>"魚介類販売業"</f>
        <v>魚介類販売業</v>
      </c>
      <c r="E4007" s="2" t="str">
        <f t="shared" si="201"/>
        <v>R02.11.18</v>
      </c>
    </row>
    <row r="4008" spans="1:5" x14ac:dyDescent="0.45">
      <c r="A4008" s="2" t="s">
        <v>7477</v>
      </c>
      <c r="B4008" s="2" t="s">
        <v>7477</v>
      </c>
      <c r="C4008" s="2" t="s">
        <v>30548</v>
      </c>
      <c r="D4008" s="2" t="str">
        <f>"食肉販売業"</f>
        <v>食肉販売業</v>
      </c>
      <c r="E4008" s="2" t="str">
        <f t="shared" si="201"/>
        <v>R02.11.18</v>
      </c>
    </row>
    <row r="4009" spans="1:5" x14ac:dyDescent="0.45">
      <c r="A4009" s="2" t="s">
        <v>3362</v>
      </c>
      <c r="B4009" s="2" t="s">
        <v>19152</v>
      </c>
      <c r="C4009" s="2" t="s">
        <v>30729</v>
      </c>
      <c r="D4009" s="2" t="str">
        <f>"食肉販売業"</f>
        <v>食肉販売業</v>
      </c>
      <c r="E4009" s="2" t="str">
        <f t="shared" si="201"/>
        <v>R02.11.18</v>
      </c>
    </row>
    <row r="4010" spans="1:5" x14ac:dyDescent="0.45">
      <c r="A4010" s="2" t="s">
        <v>7230</v>
      </c>
      <c r="B4010" s="2" t="s">
        <v>18700</v>
      </c>
      <c r="C4010" s="2" t="s">
        <v>30229</v>
      </c>
      <c r="D4010" s="2" t="str">
        <f>"食品販売業"</f>
        <v>食品販売業</v>
      </c>
      <c r="E4010" s="2" t="str">
        <f t="shared" si="201"/>
        <v>R02.11.18</v>
      </c>
    </row>
    <row r="4011" spans="1:5" x14ac:dyDescent="0.45">
      <c r="A4011" s="2" t="s">
        <v>1716</v>
      </c>
      <c r="B4011" s="2" t="s">
        <v>13497</v>
      </c>
      <c r="C4011" s="2" t="s">
        <v>30759</v>
      </c>
      <c r="D4011" s="2" t="str">
        <f>"飲食店営業"</f>
        <v>飲食店営業</v>
      </c>
      <c r="E4011" s="2" t="str">
        <f t="shared" ref="E4011:E4022" si="202">"R02.11.20"</f>
        <v>R02.11.20</v>
      </c>
    </row>
    <row r="4012" spans="1:5" x14ac:dyDescent="0.45">
      <c r="A4012" s="2" t="s">
        <v>125</v>
      </c>
      <c r="B4012" s="2" t="s">
        <v>19183</v>
      </c>
      <c r="C4012" s="2" t="s">
        <v>30700</v>
      </c>
      <c r="D4012" s="2" t="str">
        <f>"飲食店営業"</f>
        <v>飲食店営業</v>
      </c>
      <c r="E4012" s="2" t="str">
        <f t="shared" si="202"/>
        <v>R02.11.20</v>
      </c>
    </row>
    <row r="4013" spans="1:5" x14ac:dyDescent="0.45">
      <c r="A4013" s="2" t="s">
        <v>7656</v>
      </c>
      <c r="B4013" s="2" t="s">
        <v>19168</v>
      </c>
      <c r="C4013" s="2" t="s">
        <v>30745</v>
      </c>
      <c r="D4013" s="2" t="str">
        <f>"飲食店営業"</f>
        <v>飲食店営業</v>
      </c>
      <c r="E4013" s="2" t="str">
        <f t="shared" si="202"/>
        <v>R02.11.20</v>
      </c>
    </row>
    <row r="4014" spans="1:5" x14ac:dyDescent="0.45">
      <c r="A4014" s="2" t="s">
        <v>7656</v>
      </c>
      <c r="B4014" s="2" t="s">
        <v>19168</v>
      </c>
      <c r="C4014" s="2" t="s">
        <v>30745</v>
      </c>
      <c r="D4014" s="2" t="str">
        <f>"飲食店営業"</f>
        <v>飲食店営業</v>
      </c>
      <c r="E4014" s="2" t="str">
        <f t="shared" si="202"/>
        <v>R02.11.20</v>
      </c>
    </row>
    <row r="4015" spans="1:5" x14ac:dyDescent="0.45">
      <c r="A4015" s="2" t="s">
        <v>7670</v>
      </c>
      <c r="B4015" s="2" t="s">
        <v>19184</v>
      </c>
      <c r="C4015" s="2" t="s">
        <v>30760</v>
      </c>
      <c r="D4015" s="2" t="str">
        <f>"飲食店営業"</f>
        <v>飲食店営業</v>
      </c>
      <c r="E4015" s="2" t="str">
        <f t="shared" si="202"/>
        <v>R02.11.20</v>
      </c>
    </row>
    <row r="4016" spans="1:5" x14ac:dyDescent="0.45">
      <c r="A4016" s="2" t="s">
        <v>7572</v>
      </c>
      <c r="B4016" s="2" t="s">
        <v>7572</v>
      </c>
      <c r="C4016" s="2" t="s">
        <v>30761</v>
      </c>
      <c r="D4016" s="2" t="str">
        <f>"豆腐製造業"</f>
        <v>豆腐製造業</v>
      </c>
      <c r="E4016" s="2" t="str">
        <f t="shared" si="202"/>
        <v>R02.11.20</v>
      </c>
    </row>
    <row r="4017" spans="1:5" x14ac:dyDescent="0.45">
      <c r="A4017" s="2" t="s">
        <v>7477</v>
      </c>
      <c r="B4017" s="2" t="s">
        <v>7477</v>
      </c>
      <c r="C4017" s="2" t="s">
        <v>30548</v>
      </c>
      <c r="D4017" s="2" t="str">
        <f t="shared" ref="D4017:D4023" si="203">"飲食店営業"</f>
        <v>飲食店営業</v>
      </c>
      <c r="E4017" s="2" t="str">
        <f t="shared" si="202"/>
        <v>R02.11.20</v>
      </c>
    </row>
    <row r="4018" spans="1:5" x14ac:dyDescent="0.45">
      <c r="A4018" s="2" t="s">
        <v>7673</v>
      </c>
      <c r="B4018" s="2" t="s">
        <v>19186</v>
      </c>
      <c r="C4018" s="2" t="s">
        <v>30764</v>
      </c>
      <c r="D4018" s="2" t="str">
        <f t="shared" si="203"/>
        <v>飲食店営業</v>
      </c>
      <c r="E4018" s="2" t="str">
        <f t="shared" si="202"/>
        <v>R02.11.20</v>
      </c>
    </row>
    <row r="4019" spans="1:5" x14ac:dyDescent="0.45">
      <c r="A4019" s="2" t="s">
        <v>7674</v>
      </c>
      <c r="B4019" s="2" t="s">
        <v>19187</v>
      </c>
      <c r="C4019" s="2" t="s">
        <v>30765</v>
      </c>
      <c r="D4019" s="2" t="str">
        <f t="shared" si="203"/>
        <v>飲食店営業</v>
      </c>
      <c r="E4019" s="2" t="str">
        <f t="shared" si="202"/>
        <v>R02.11.20</v>
      </c>
    </row>
    <row r="4020" spans="1:5" x14ac:dyDescent="0.45">
      <c r="A4020" s="2" t="s">
        <v>7675</v>
      </c>
      <c r="B4020" s="2" t="s">
        <v>19188</v>
      </c>
      <c r="C4020" s="2" t="s">
        <v>30457</v>
      </c>
      <c r="D4020" s="2" t="str">
        <f t="shared" si="203"/>
        <v>飲食店営業</v>
      </c>
      <c r="E4020" s="2" t="str">
        <f t="shared" si="202"/>
        <v>R02.11.20</v>
      </c>
    </row>
    <row r="4021" spans="1:5" x14ac:dyDescent="0.45">
      <c r="A4021" s="2" t="s">
        <v>7676</v>
      </c>
      <c r="B4021" s="2" t="s">
        <v>19189</v>
      </c>
      <c r="C4021" s="2" t="s">
        <v>30766</v>
      </c>
      <c r="D4021" s="2" t="str">
        <f t="shared" si="203"/>
        <v>飲食店営業</v>
      </c>
      <c r="E4021" s="2" t="str">
        <f t="shared" si="202"/>
        <v>R02.11.20</v>
      </c>
    </row>
    <row r="4022" spans="1:5" x14ac:dyDescent="0.45">
      <c r="A4022" s="2" t="s">
        <v>7652</v>
      </c>
      <c r="B4022" s="2" t="s">
        <v>19165</v>
      </c>
      <c r="C4022" s="2" t="s">
        <v>30742</v>
      </c>
      <c r="D4022" s="2" t="str">
        <f t="shared" si="203"/>
        <v>飲食店営業</v>
      </c>
      <c r="E4022" s="2" t="str">
        <f t="shared" si="202"/>
        <v>R02.11.20</v>
      </c>
    </row>
    <row r="4023" spans="1:5" x14ac:dyDescent="0.45">
      <c r="A4023" s="2" t="s">
        <v>7680</v>
      </c>
      <c r="B4023" s="2" t="s">
        <v>19193</v>
      </c>
      <c r="C4023" s="2" t="s">
        <v>30770</v>
      </c>
      <c r="D4023" s="2" t="str">
        <f t="shared" si="203"/>
        <v>飲食店営業</v>
      </c>
      <c r="E4023" s="2" t="str">
        <f>"R02.11.24"</f>
        <v>R02.11.24</v>
      </c>
    </row>
    <row r="4024" spans="1:5" x14ac:dyDescent="0.45">
      <c r="A4024" s="2" t="s">
        <v>7683</v>
      </c>
      <c r="B4024" s="2" t="s">
        <v>19196</v>
      </c>
      <c r="C4024" s="2" t="s">
        <v>30309</v>
      </c>
      <c r="D4024" s="2" t="str">
        <f>"食肉販売業"</f>
        <v>食肉販売業</v>
      </c>
      <c r="E4024" s="2" t="str">
        <f>"R02.12.01"</f>
        <v>R02.12.01</v>
      </c>
    </row>
    <row r="4025" spans="1:5" x14ac:dyDescent="0.45">
      <c r="A4025" s="2" t="s">
        <v>3362</v>
      </c>
      <c r="B4025" s="2" t="s">
        <v>19197</v>
      </c>
      <c r="C4025" s="2" t="s">
        <v>30729</v>
      </c>
      <c r="D4025" s="2" t="str">
        <f>"飲食店営業"</f>
        <v>飲食店営業</v>
      </c>
      <c r="E4025" s="2" t="str">
        <f>"R02.11.20"</f>
        <v>R02.11.20</v>
      </c>
    </row>
    <row r="4026" spans="1:5" x14ac:dyDescent="0.45">
      <c r="A4026" s="2" t="s">
        <v>7689</v>
      </c>
      <c r="B4026" s="2" t="s">
        <v>19206</v>
      </c>
      <c r="C4026" s="2" t="s">
        <v>30780</v>
      </c>
      <c r="D4026" s="2" t="str">
        <f>"缶詰又は瓶詰食品製造業"</f>
        <v>缶詰又は瓶詰食品製造業</v>
      </c>
      <c r="E4026" s="2" t="str">
        <f>"R02.12.17"</f>
        <v>R02.12.17</v>
      </c>
    </row>
    <row r="4027" spans="1:5" x14ac:dyDescent="0.45">
      <c r="A4027" s="2" t="s">
        <v>3990</v>
      </c>
      <c r="B4027" s="2" t="s">
        <v>18839</v>
      </c>
      <c r="C4027" s="2" t="s">
        <v>30426</v>
      </c>
      <c r="D4027" s="2" t="str">
        <f>"缶詰又は瓶詰食品製造業"</f>
        <v>缶詰又は瓶詰食品製造業</v>
      </c>
      <c r="E4027" s="2" t="str">
        <f>"R02.12.25"</f>
        <v>R02.12.25</v>
      </c>
    </row>
    <row r="4028" spans="1:5" x14ac:dyDescent="0.45">
      <c r="A4028" s="2" t="s">
        <v>7157</v>
      </c>
      <c r="B4028" s="2" t="s">
        <v>19209</v>
      </c>
      <c r="C4028" s="2" t="s">
        <v>30783</v>
      </c>
      <c r="D4028" s="2" t="str">
        <f>"食肉処理業"</f>
        <v>食肉処理業</v>
      </c>
      <c r="E4028" s="2" t="str">
        <f>"R03.01.15"</f>
        <v>R03.01.15</v>
      </c>
    </row>
    <row r="4029" spans="1:5" x14ac:dyDescent="0.45">
      <c r="A4029" s="2" t="s">
        <v>7157</v>
      </c>
      <c r="B4029" s="2" t="s">
        <v>19209</v>
      </c>
      <c r="C4029" s="2" t="s">
        <v>30783</v>
      </c>
      <c r="D4029" s="2" t="str">
        <f>"そうざい製造業"</f>
        <v>そうざい製造業</v>
      </c>
      <c r="E4029" s="2" t="str">
        <f>"R03.01.15"</f>
        <v>R03.01.15</v>
      </c>
    </row>
    <row r="4030" spans="1:5" x14ac:dyDescent="0.45">
      <c r="A4030" s="2" t="s">
        <v>231</v>
      </c>
      <c r="B4030" s="2" t="s">
        <v>19212</v>
      </c>
      <c r="C4030" s="2" t="s">
        <v>30786</v>
      </c>
      <c r="D4030" s="2" t="str">
        <f>"飲食店営業"</f>
        <v>飲食店営業</v>
      </c>
      <c r="E4030" s="2" t="str">
        <f>"R01.05.22"</f>
        <v>R01.05.22</v>
      </c>
    </row>
    <row r="4031" spans="1:5" x14ac:dyDescent="0.45">
      <c r="A4031" s="2" t="s">
        <v>7693</v>
      </c>
      <c r="B4031" s="2" t="s">
        <v>19213</v>
      </c>
      <c r="C4031" s="2" t="s">
        <v>30787</v>
      </c>
      <c r="D4031" s="2" t="str">
        <f>"飲食店営業"</f>
        <v>飲食店営業</v>
      </c>
      <c r="E4031" s="2" t="str">
        <f>"R03.01.21"</f>
        <v>R03.01.21</v>
      </c>
    </row>
    <row r="4032" spans="1:5" x14ac:dyDescent="0.45">
      <c r="A4032" s="2" t="s">
        <v>7694</v>
      </c>
      <c r="B4032" s="2" t="s">
        <v>19215</v>
      </c>
      <c r="C4032" s="2" t="s">
        <v>30789</v>
      </c>
      <c r="D4032" s="2" t="str">
        <f>"喫茶店営業"</f>
        <v>喫茶店営業</v>
      </c>
      <c r="E4032" s="2" t="str">
        <f>"R03.02.02"</f>
        <v>R03.02.02</v>
      </c>
    </row>
    <row r="4033" spans="1:5" x14ac:dyDescent="0.45">
      <c r="A4033" s="2" t="s">
        <v>7698</v>
      </c>
      <c r="B4033" s="2" t="s">
        <v>19219</v>
      </c>
      <c r="C4033" s="2" t="s">
        <v>30138</v>
      </c>
      <c r="D4033" s="2" t="str">
        <f>"食肉処理業"</f>
        <v>食肉処理業</v>
      </c>
      <c r="E4033" s="2" t="str">
        <f>"R03.02.15"</f>
        <v>R03.02.15</v>
      </c>
    </row>
    <row r="4034" spans="1:5" x14ac:dyDescent="0.45">
      <c r="A4034" s="2" t="s">
        <v>7572</v>
      </c>
      <c r="B4034" s="2" t="s">
        <v>7572</v>
      </c>
      <c r="C4034" s="2" t="s">
        <v>30795</v>
      </c>
      <c r="D4034" s="2" t="str">
        <f>"魚肉ねり製品製造業"</f>
        <v>魚肉ねり製品製造業</v>
      </c>
      <c r="E4034" s="2" t="str">
        <f>"R03.02.15"</f>
        <v>R03.02.15</v>
      </c>
    </row>
    <row r="4035" spans="1:5" x14ac:dyDescent="0.45">
      <c r="A4035" s="2" t="s">
        <v>7584</v>
      </c>
      <c r="B4035" s="2" t="s">
        <v>19085</v>
      </c>
      <c r="C4035" s="2" t="s">
        <v>30664</v>
      </c>
      <c r="D4035" s="2" t="str">
        <f>"そうざい製造業"</f>
        <v>そうざい製造業</v>
      </c>
      <c r="E4035" s="2" t="str">
        <f>"R03.02.12"</f>
        <v>R03.02.12</v>
      </c>
    </row>
    <row r="4036" spans="1:5" x14ac:dyDescent="0.45">
      <c r="A4036" s="2" t="s">
        <v>7572</v>
      </c>
      <c r="B4036" s="2" t="s">
        <v>7572</v>
      </c>
      <c r="C4036" s="2" t="s">
        <v>30795</v>
      </c>
      <c r="D4036" s="2" t="str">
        <f>"飲食店営業"</f>
        <v>飲食店営業</v>
      </c>
      <c r="E4036" s="2" t="str">
        <f>"R03.02.15"</f>
        <v>R03.02.15</v>
      </c>
    </row>
    <row r="4037" spans="1:5" x14ac:dyDescent="0.45">
      <c r="A4037" s="2" t="s">
        <v>7706</v>
      </c>
      <c r="B4037" s="2" t="s">
        <v>19228</v>
      </c>
      <c r="C4037" s="2" t="s">
        <v>30804</v>
      </c>
      <c r="D4037" s="2" t="str">
        <f>"飲食店営業"</f>
        <v>飲食店営業</v>
      </c>
      <c r="E4037" s="2" t="str">
        <f>"R03.02.15"</f>
        <v>R03.02.15</v>
      </c>
    </row>
    <row r="4038" spans="1:5" x14ac:dyDescent="0.45">
      <c r="A4038" s="2" t="s">
        <v>7712</v>
      </c>
      <c r="B4038" s="2" t="s">
        <v>19234</v>
      </c>
      <c r="C4038" s="2" t="s">
        <v>30809</v>
      </c>
      <c r="D4038" s="2" t="str">
        <f>"菓子製造業"</f>
        <v>菓子製造業</v>
      </c>
      <c r="E4038" s="2" t="str">
        <f>"R03.02.15"</f>
        <v>R03.02.15</v>
      </c>
    </row>
    <row r="4039" spans="1:5" x14ac:dyDescent="0.45">
      <c r="A4039" s="2" t="s">
        <v>7698</v>
      </c>
      <c r="B4039" s="2" t="s">
        <v>19219</v>
      </c>
      <c r="C4039" s="2" t="s">
        <v>30138</v>
      </c>
      <c r="D4039" s="2" t="str">
        <f>"食肉販売業"</f>
        <v>食肉販売業</v>
      </c>
      <c r="E4039" s="2" t="str">
        <f>"R03.02.17"</f>
        <v>R03.02.17</v>
      </c>
    </row>
    <row r="4040" spans="1:5" x14ac:dyDescent="0.45">
      <c r="A4040" s="2" t="s">
        <v>7448</v>
      </c>
      <c r="B4040" s="2" t="s">
        <v>19239</v>
      </c>
      <c r="C4040" s="2" t="s">
        <v>30815</v>
      </c>
      <c r="D4040" s="2" t="str">
        <f>"菓子製造業"</f>
        <v>菓子製造業</v>
      </c>
      <c r="E4040" s="2" t="str">
        <f>"R03.02.17"</f>
        <v>R03.02.17</v>
      </c>
    </row>
    <row r="4041" spans="1:5" x14ac:dyDescent="0.45">
      <c r="A4041" s="2" t="s">
        <v>7718</v>
      </c>
      <c r="B4041" s="2" t="s">
        <v>19242</v>
      </c>
      <c r="C4041" s="2" t="s">
        <v>30817</v>
      </c>
      <c r="D4041" s="2" t="str">
        <f>"菓子製造業"</f>
        <v>菓子製造業</v>
      </c>
      <c r="E4041" s="2" t="str">
        <f>"R03.02.17"</f>
        <v>R03.02.17</v>
      </c>
    </row>
    <row r="4042" spans="1:5" x14ac:dyDescent="0.45">
      <c r="A4042" s="2" t="s">
        <v>7722</v>
      </c>
      <c r="B4042" s="2" t="s">
        <v>19245</v>
      </c>
      <c r="C4042" s="2" t="s">
        <v>30821</v>
      </c>
      <c r="D4042" s="2" t="str">
        <f>"菓子製造業"</f>
        <v>菓子製造業</v>
      </c>
      <c r="E4042" s="2" t="str">
        <f>"R03.02.26"</f>
        <v>R03.02.26</v>
      </c>
    </row>
    <row r="4043" spans="1:5" x14ac:dyDescent="0.45">
      <c r="A4043" s="2" t="s">
        <v>7725</v>
      </c>
      <c r="B4043" s="2" t="s">
        <v>19251</v>
      </c>
      <c r="C4043" s="2" t="s">
        <v>21007</v>
      </c>
      <c r="D4043" s="2" t="str">
        <f t="shared" ref="D4043:D4052" si="204">"飲食店営業"</f>
        <v>飲食店営業</v>
      </c>
      <c r="E4043" s="2" t="str">
        <f>"H30.05.18"</f>
        <v>H30.05.18</v>
      </c>
    </row>
    <row r="4044" spans="1:5" x14ac:dyDescent="0.45">
      <c r="A4044" s="2" t="s">
        <v>7726</v>
      </c>
      <c r="B4044" s="2" t="s">
        <v>19252</v>
      </c>
      <c r="C4044" s="2" t="s">
        <v>30827</v>
      </c>
      <c r="D4044" s="2" t="str">
        <f t="shared" si="204"/>
        <v>飲食店営業</v>
      </c>
      <c r="E4044" s="2" t="str">
        <f>"R03.03.19"</f>
        <v>R03.03.19</v>
      </c>
    </row>
    <row r="4045" spans="1:5" x14ac:dyDescent="0.45">
      <c r="A4045" s="2" t="s">
        <v>7727</v>
      </c>
      <c r="B4045" s="2" t="s">
        <v>19253</v>
      </c>
      <c r="C4045" s="2" t="s">
        <v>30828</v>
      </c>
      <c r="D4045" s="2" t="str">
        <f t="shared" si="204"/>
        <v>飲食店営業</v>
      </c>
      <c r="E4045" s="2" t="str">
        <f>"R03.03.30"</f>
        <v>R03.03.30</v>
      </c>
    </row>
    <row r="4046" spans="1:5" x14ac:dyDescent="0.45">
      <c r="A4046" s="2" t="s">
        <v>7112</v>
      </c>
      <c r="B4046" s="2" t="s">
        <v>19255</v>
      </c>
      <c r="C4046" s="2" t="s">
        <v>30830</v>
      </c>
      <c r="D4046" s="2" t="str">
        <f t="shared" si="204"/>
        <v>飲食店営業</v>
      </c>
      <c r="E4046" s="2" t="str">
        <f>"R03.03.30"</f>
        <v>R03.03.30</v>
      </c>
    </row>
    <row r="4047" spans="1:5" x14ac:dyDescent="0.45">
      <c r="A4047" s="2" t="s">
        <v>7729</v>
      </c>
      <c r="B4047" s="2" t="s">
        <v>19256</v>
      </c>
      <c r="C4047" s="2" t="s">
        <v>30831</v>
      </c>
      <c r="D4047" s="2" t="str">
        <f t="shared" si="204"/>
        <v>飲食店営業</v>
      </c>
      <c r="E4047" s="2" t="str">
        <f>"R03.03.30"</f>
        <v>R03.03.30</v>
      </c>
    </row>
    <row r="4048" spans="1:5" x14ac:dyDescent="0.45">
      <c r="A4048" s="2" t="s">
        <v>259</v>
      </c>
      <c r="B4048" s="2" t="s">
        <v>19258</v>
      </c>
      <c r="C4048" s="2" t="s">
        <v>30229</v>
      </c>
      <c r="D4048" s="2" t="str">
        <f t="shared" si="204"/>
        <v>飲食店営業</v>
      </c>
      <c r="E4048" s="2" t="str">
        <f>"H30.04.19"</f>
        <v>H30.04.19</v>
      </c>
    </row>
    <row r="4049" spans="1:5" x14ac:dyDescent="0.45">
      <c r="A4049" s="2" t="s">
        <v>259</v>
      </c>
      <c r="B4049" s="2" t="s">
        <v>19258</v>
      </c>
      <c r="C4049" s="2" t="s">
        <v>30832</v>
      </c>
      <c r="D4049" s="2" t="str">
        <f t="shared" si="204"/>
        <v>飲食店営業</v>
      </c>
      <c r="E4049" s="2" t="str">
        <f>"H29.05.25"</f>
        <v>H29.05.25</v>
      </c>
    </row>
    <row r="4050" spans="1:5" x14ac:dyDescent="0.45">
      <c r="A4050" s="2" t="s">
        <v>259</v>
      </c>
      <c r="B4050" s="2" t="s">
        <v>19258</v>
      </c>
      <c r="C4050" s="2" t="s">
        <v>30832</v>
      </c>
      <c r="D4050" s="2" t="str">
        <f t="shared" si="204"/>
        <v>飲食店営業</v>
      </c>
      <c r="E4050" s="2" t="str">
        <f>"H29.05.25"</f>
        <v>H29.05.25</v>
      </c>
    </row>
    <row r="4051" spans="1:5" x14ac:dyDescent="0.45">
      <c r="A4051" s="2" t="s">
        <v>259</v>
      </c>
      <c r="B4051" s="2" t="s">
        <v>19258</v>
      </c>
      <c r="C4051" s="2" t="s">
        <v>30229</v>
      </c>
      <c r="D4051" s="2" t="str">
        <f t="shared" si="204"/>
        <v>飲食店営業</v>
      </c>
      <c r="E4051" s="2" t="str">
        <f>"H30.04.19"</f>
        <v>H30.04.19</v>
      </c>
    </row>
    <row r="4052" spans="1:5" x14ac:dyDescent="0.45">
      <c r="A4052" s="2" t="s">
        <v>259</v>
      </c>
      <c r="B4052" s="2" t="s">
        <v>19258</v>
      </c>
      <c r="C4052" s="2" t="s">
        <v>30540</v>
      </c>
      <c r="D4052" s="2" t="str">
        <f t="shared" si="204"/>
        <v>飲食店営業</v>
      </c>
      <c r="E4052" s="2" t="str">
        <f>"H31.02.12"</f>
        <v>H31.02.12</v>
      </c>
    </row>
    <row r="4053" spans="1:5" x14ac:dyDescent="0.45">
      <c r="A4053" s="2" t="s">
        <v>259</v>
      </c>
      <c r="B4053" s="2" t="s">
        <v>19258</v>
      </c>
      <c r="C4053" s="2" t="s">
        <v>30832</v>
      </c>
      <c r="D4053" s="2" t="str">
        <f>"食肉販売業"</f>
        <v>食肉販売業</v>
      </c>
      <c r="E4053" s="2" t="str">
        <f>"H29.05.25"</f>
        <v>H29.05.25</v>
      </c>
    </row>
    <row r="4054" spans="1:5" x14ac:dyDescent="0.45">
      <c r="A4054" s="2" t="s">
        <v>259</v>
      </c>
      <c r="B4054" s="2" t="s">
        <v>19258</v>
      </c>
      <c r="C4054" s="2" t="s">
        <v>30832</v>
      </c>
      <c r="D4054" s="2" t="str">
        <f>"魚介類販売業"</f>
        <v>魚介類販売業</v>
      </c>
      <c r="E4054" s="2" t="str">
        <f>"H29.05.25"</f>
        <v>H29.05.25</v>
      </c>
    </row>
    <row r="4055" spans="1:5" x14ac:dyDescent="0.45">
      <c r="A4055" s="2" t="s">
        <v>259</v>
      </c>
      <c r="B4055" s="2" t="s">
        <v>19258</v>
      </c>
      <c r="C4055" s="2" t="s">
        <v>30832</v>
      </c>
      <c r="D4055" s="2" t="str">
        <f>"菓子製造業"</f>
        <v>菓子製造業</v>
      </c>
      <c r="E4055" s="2" t="str">
        <f>"H29.05.25"</f>
        <v>H29.05.25</v>
      </c>
    </row>
    <row r="4056" spans="1:5" x14ac:dyDescent="0.45">
      <c r="A4056" s="2" t="s">
        <v>92</v>
      </c>
      <c r="B4056" s="2" t="s">
        <v>19259</v>
      </c>
      <c r="C4056" s="2" t="s">
        <v>30833</v>
      </c>
      <c r="D4056" s="2" t="str">
        <f>"飲食店営業"</f>
        <v>飲食店営業</v>
      </c>
      <c r="E4056" s="2" t="str">
        <f>"R03.04.14"</f>
        <v>R03.04.14</v>
      </c>
    </row>
    <row r="4057" spans="1:5" x14ac:dyDescent="0.45">
      <c r="A4057" s="2" t="s">
        <v>7730</v>
      </c>
      <c r="B4057" s="2" t="s">
        <v>19260</v>
      </c>
      <c r="C4057" s="2" t="s">
        <v>21058</v>
      </c>
      <c r="D4057" s="2" t="str">
        <f>"飲食店営業"</f>
        <v>飲食店営業</v>
      </c>
      <c r="E4057" s="2" t="str">
        <f>"R03.04.16"</f>
        <v>R03.04.16</v>
      </c>
    </row>
    <row r="4058" spans="1:5" x14ac:dyDescent="0.45">
      <c r="A4058" s="2" t="s">
        <v>7738</v>
      </c>
      <c r="B4058" s="2" t="s">
        <v>19272</v>
      </c>
      <c r="C4058" s="2" t="s">
        <v>30842</v>
      </c>
      <c r="D4058" s="2" t="str">
        <f>"飲食店営業"</f>
        <v>飲食店営業</v>
      </c>
      <c r="E4058" s="2" t="str">
        <f>"R03.05.20"</f>
        <v>R03.05.20</v>
      </c>
    </row>
    <row r="4059" spans="1:5" x14ac:dyDescent="0.45">
      <c r="A4059" s="2" t="s">
        <v>890</v>
      </c>
      <c r="B4059" s="2" t="s">
        <v>19273</v>
      </c>
      <c r="C4059" s="2" t="s">
        <v>30843</v>
      </c>
      <c r="D4059" s="2" t="str">
        <f>"飲食店営業"</f>
        <v>飲食店営業</v>
      </c>
      <c r="E4059" s="2" t="str">
        <f>"R03.05.24"</f>
        <v>R03.05.24</v>
      </c>
    </row>
    <row r="4060" spans="1:5" x14ac:dyDescent="0.45">
      <c r="A4060" s="2" t="s">
        <v>7739</v>
      </c>
      <c r="B4060" s="2" t="s">
        <v>7739</v>
      </c>
      <c r="C4060" s="2" t="s">
        <v>30844</v>
      </c>
      <c r="D4060" s="2" t="str">
        <f>"食肉販売業"</f>
        <v>食肉販売業</v>
      </c>
      <c r="E4060" s="2" t="str">
        <f>"R03.03.01"</f>
        <v>R03.03.01</v>
      </c>
    </row>
    <row r="4061" spans="1:5" x14ac:dyDescent="0.45">
      <c r="A4061" s="2" t="s">
        <v>3710</v>
      </c>
      <c r="B4061" s="2" t="s">
        <v>19277</v>
      </c>
      <c r="C4061" s="2" t="s">
        <v>30537</v>
      </c>
      <c r="D4061" s="2" t="str">
        <f>"飲食店営業"</f>
        <v>飲食店営業</v>
      </c>
      <c r="E4061" s="2" t="str">
        <f>"R01.12.23"</f>
        <v>R01.12.23</v>
      </c>
    </row>
    <row r="4062" spans="1:5" x14ac:dyDescent="0.45">
      <c r="A4062" s="2" t="s">
        <v>4744</v>
      </c>
      <c r="B4062" s="2" t="s">
        <v>19279</v>
      </c>
      <c r="C4062" s="2" t="s">
        <v>30847</v>
      </c>
      <c r="D4062" s="2" t="str">
        <f>"飲食店営業"</f>
        <v>飲食店営業</v>
      </c>
      <c r="E4062" s="2" t="str">
        <f>"R01.08.20"</f>
        <v>R01.08.20</v>
      </c>
    </row>
    <row r="4063" spans="1:5" x14ac:dyDescent="0.45">
      <c r="A4063" s="2" t="s">
        <v>7743</v>
      </c>
      <c r="B4063" s="2" t="s">
        <v>19283</v>
      </c>
      <c r="C4063" s="2" t="s">
        <v>30851</v>
      </c>
      <c r="D4063" s="2" t="str">
        <f>"飲食店営業"</f>
        <v>飲食店営業</v>
      </c>
      <c r="E4063" s="2" t="str">
        <f>"R03.02.15"</f>
        <v>R03.02.15</v>
      </c>
    </row>
    <row r="4064" spans="1:5" x14ac:dyDescent="0.45">
      <c r="A4064" s="2" t="s">
        <v>7744</v>
      </c>
      <c r="B4064" s="2" t="s">
        <v>19284</v>
      </c>
      <c r="C4064" s="2" t="s">
        <v>30852</v>
      </c>
      <c r="D4064" s="2" t="str">
        <f>"飲食店営業"</f>
        <v>飲食店営業</v>
      </c>
      <c r="E4064" s="2" t="str">
        <f>"H31.02.28"</f>
        <v>H31.02.28</v>
      </c>
    </row>
    <row r="4065" spans="1:5" x14ac:dyDescent="0.45">
      <c r="A4065" s="2" t="s">
        <v>7746</v>
      </c>
      <c r="B4065" s="2" t="s">
        <v>19289</v>
      </c>
      <c r="C4065" s="2" t="s">
        <v>30854</v>
      </c>
      <c r="D4065" s="2" t="str">
        <f>"飲食店営業"</f>
        <v>飲食店営業</v>
      </c>
      <c r="E4065" s="2" t="str">
        <f>"H30.09.14"</f>
        <v>H30.09.14</v>
      </c>
    </row>
    <row r="4066" spans="1:5" x14ac:dyDescent="0.45">
      <c r="A4066" s="2" t="s">
        <v>4835</v>
      </c>
      <c r="B4066" s="2" t="s">
        <v>19298</v>
      </c>
      <c r="C4066" s="2" t="s">
        <v>30229</v>
      </c>
      <c r="D4066" s="2" t="str">
        <f>"喫茶店営業"</f>
        <v>喫茶店営業</v>
      </c>
      <c r="E4066" s="2" t="str">
        <f>"H29.11.28"</f>
        <v>H29.11.28</v>
      </c>
    </row>
    <row r="4067" spans="1:5" x14ac:dyDescent="0.45">
      <c r="A4067" s="2" t="s">
        <v>1133</v>
      </c>
      <c r="B4067" s="2" t="s">
        <v>19303</v>
      </c>
      <c r="C4067" s="2" t="s">
        <v>30864</v>
      </c>
      <c r="D4067" s="2" t="str">
        <f>"飲食店営業"</f>
        <v>飲食店営業</v>
      </c>
      <c r="E4067" s="2" t="str">
        <f>"H29.09.21"</f>
        <v>H29.09.21</v>
      </c>
    </row>
    <row r="4068" spans="1:5" x14ac:dyDescent="0.45">
      <c r="A4068" s="2" t="s">
        <v>7222</v>
      </c>
      <c r="B4068" s="2" t="s">
        <v>19304</v>
      </c>
      <c r="C4068" s="2" t="s">
        <v>30865</v>
      </c>
      <c r="D4068" s="2" t="str">
        <f>"飲食店営業"</f>
        <v>飲食店営業</v>
      </c>
      <c r="E4068" s="2" t="str">
        <f>"H30.04.11"</f>
        <v>H30.04.11</v>
      </c>
    </row>
    <row r="4069" spans="1:5" x14ac:dyDescent="0.45">
      <c r="A4069" s="2" t="s">
        <v>7758</v>
      </c>
      <c r="B4069" s="2" t="s">
        <v>19307</v>
      </c>
      <c r="C4069" s="2" t="s">
        <v>30868</v>
      </c>
      <c r="D4069" s="2" t="str">
        <f>"飲食店営業"</f>
        <v>飲食店営業</v>
      </c>
      <c r="E4069" s="2" t="str">
        <f>"R02.08.31"</f>
        <v>R02.08.31</v>
      </c>
    </row>
    <row r="4070" spans="1:5" x14ac:dyDescent="0.45">
      <c r="A4070" s="2" t="s">
        <v>1910</v>
      </c>
      <c r="B4070" s="2" t="s">
        <v>19310</v>
      </c>
      <c r="C4070" s="2" t="s">
        <v>30871</v>
      </c>
      <c r="D4070" s="2" t="str">
        <f>"飲食店営業"</f>
        <v>飲食店営業</v>
      </c>
      <c r="E4070" s="2" t="str">
        <f>"H31.02.27"</f>
        <v>H31.02.27</v>
      </c>
    </row>
    <row r="4071" spans="1:5" x14ac:dyDescent="0.45">
      <c r="A4071" s="2" t="s">
        <v>7760</v>
      </c>
      <c r="B4071" s="2" t="s">
        <v>19312</v>
      </c>
      <c r="C4071" s="2" t="s">
        <v>30872</v>
      </c>
      <c r="D4071" s="2" t="str">
        <f>"添加物製造業"</f>
        <v>添加物製造業</v>
      </c>
      <c r="E4071" s="2" t="str">
        <f>"H29.06.30"</f>
        <v>H29.06.30</v>
      </c>
    </row>
    <row r="4072" spans="1:5" x14ac:dyDescent="0.45">
      <c r="A4072" s="2" t="s">
        <v>3724</v>
      </c>
      <c r="B4072" s="2" t="s">
        <v>19314</v>
      </c>
      <c r="C4072" s="2" t="s">
        <v>30874</v>
      </c>
      <c r="D4072" s="2" t="str">
        <f>"飲食店営業"</f>
        <v>飲食店営業</v>
      </c>
      <c r="E4072" s="2" t="str">
        <f>"R01.11.18"</f>
        <v>R01.11.18</v>
      </c>
    </row>
    <row r="4073" spans="1:5" x14ac:dyDescent="0.45">
      <c r="A4073" s="2" t="s">
        <v>7762</v>
      </c>
      <c r="B4073" s="2" t="s">
        <v>19315</v>
      </c>
      <c r="C4073" s="2" t="s">
        <v>30876</v>
      </c>
      <c r="D4073" s="2" t="str">
        <f>"魚介類販売業"</f>
        <v>魚介類販売業</v>
      </c>
      <c r="E4073" s="2" t="str">
        <f>"R01.08.20"</f>
        <v>R01.08.20</v>
      </c>
    </row>
    <row r="4074" spans="1:5" x14ac:dyDescent="0.45">
      <c r="A4074" s="2" t="s">
        <v>7762</v>
      </c>
      <c r="B4074" s="2" t="s">
        <v>19315</v>
      </c>
      <c r="C4074" s="2" t="s">
        <v>30876</v>
      </c>
      <c r="D4074" s="2" t="str">
        <f>"飲食店営業"</f>
        <v>飲食店営業</v>
      </c>
      <c r="E4074" s="2" t="str">
        <f>"H30.11.07"</f>
        <v>H30.11.07</v>
      </c>
    </row>
    <row r="4075" spans="1:5" x14ac:dyDescent="0.45">
      <c r="A4075" s="2" t="s">
        <v>7762</v>
      </c>
      <c r="B4075" s="2" t="s">
        <v>19315</v>
      </c>
      <c r="C4075" s="2" t="s">
        <v>30876</v>
      </c>
      <c r="D4075" s="2" t="str">
        <f>"食肉販売業"</f>
        <v>食肉販売業</v>
      </c>
      <c r="E4075" s="2" t="str">
        <f>"H30.11.07"</f>
        <v>H30.11.07</v>
      </c>
    </row>
    <row r="4076" spans="1:5" x14ac:dyDescent="0.45">
      <c r="A4076" s="2" t="s">
        <v>4854</v>
      </c>
      <c r="B4076" s="2" t="s">
        <v>19316</v>
      </c>
      <c r="C4076" s="2" t="s">
        <v>30877</v>
      </c>
      <c r="D4076" s="2" t="str">
        <f>"飲食店営業"</f>
        <v>飲食店営業</v>
      </c>
      <c r="E4076" s="2" t="str">
        <f>"R01.11.28"</f>
        <v>R01.11.28</v>
      </c>
    </row>
    <row r="4077" spans="1:5" x14ac:dyDescent="0.45">
      <c r="A4077" s="2" t="s">
        <v>7763</v>
      </c>
      <c r="B4077" s="2" t="s">
        <v>19317</v>
      </c>
      <c r="C4077" s="2" t="s">
        <v>30879</v>
      </c>
      <c r="D4077" s="2" t="str">
        <f>"飲食店営業"</f>
        <v>飲食店営業</v>
      </c>
      <c r="E4077" s="2" t="str">
        <f>"H29.06.14"</f>
        <v>H29.06.14</v>
      </c>
    </row>
    <row r="4078" spans="1:5" x14ac:dyDescent="0.45">
      <c r="A4078" s="2" t="s">
        <v>7464</v>
      </c>
      <c r="B4078" s="2" t="s">
        <v>18946</v>
      </c>
      <c r="C4078" s="2" t="s">
        <v>21007</v>
      </c>
      <c r="D4078" s="2" t="str">
        <f>"菓子製造業"</f>
        <v>菓子製造業</v>
      </c>
      <c r="E4078" s="2" t="str">
        <f>"R01.11.08"</f>
        <v>R01.11.08</v>
      </c>
    </row>
    <row r="4079" spans="1:5" x14ac:dyDescent="0.45">
      <c r="A4079" s="2" t="s">
        <v>7114</v>
      </c>
      <c r="B4079" s="2" t="s">
        <v>18569</v>
      </c>
      <c r="C4079" s="2" t="s">
        <v>30147</v>
      </c>
      <c r="D4079" s="2" t="str">
        <f>"飲食店営業"</f>
        <v>飲食店営業</v>
      </c>
      <c r="E4079" s="2" t="str">
        <f>"H29.02.08"</f>
        <v>H29.02.08</v>
      </c>
    </row>
    <row r="4080" spans="1:5" x14ac:dyDescent="0.45">
      <c r="A4080" s="2" t="s">
        <v>7119</v>
      </c>
      <c r="B4080" s="2" t="s">
        <v>18574</v>
      </c>
      <c r="C4080" s="2" t="s">
        <v>30152</v>
      </c>
      <c r="D4080" s="2" t="str">
        <f>"飲食店営業"</f>
        <v>飲食店営業</v>
      </c>
      <c r="E4080" s="2" t="str">
        <f>"H29.02.08"</f>
        <v>H29.02.08</v>
      </c>
    </row>
    <row r="4081" spans="1:5" x14ac:dyDescent="0.45">
      <c r="A4081" s="2" t="s">
        <v>7114</v>
      </c>
      <c r="B4081" s="2" t="s">
        <v>18569</v>
      </c>
      <c r="C4081" s="2" t="s">
        <v>30147</v>
      </c>
      <c r="D4081" s="2" t="str">
        <f>"菓子製造業"</f>
        <v>菓子製造業</v>
      </c>
      <c r="E4081" s="2" t="str">
        <f>"H29.02.08"</f>
        <v>H29.02.08</v>
      </c>
    </row>
    <row r="4082" spans="1:5" x14ac:dyDescent="0.45">
      <c r="A4082" s="2" t="s">
        <v>7120</v>
      </c>
      <c r="B4082" s="2" t="s">
        <v>18576</v>
      </c>
      <c r="C4082" s="2" t="s">
        <v>30154</v>
      </c>
      <c r="D4082" s="2" t="str">
        <f>"菓子製造業"</f>
        <v>菓子製造業</v>
      </c>
      <c r="E4082" s="2" t="str">
        <f>"H29.02.08"</f>
        <v>H29.02.08</v>
      </c>
    </row>
    <row r="4083" spans="1:5" x14ac:dyDescent="0.45">
      <c r="A4083" s="2" t="s">
        <v>7119</v>
      </c>
      <c r="B4083" s="2" t="s">
        <v>18574</v>
      </c>
      <c r="C4083" s="2" t="s">
        <v>30152</v>
      </c>
      <c r="D4083" s="2" t="str">
        <f>"菓子製造業"</f>
        <v>菓子製造業</v>
      </c>
      <c r="E4083" s="2" t="str">
        <f>"H29.02.08"</f>
        <v>H29.02.08</v>
      </c>
    </row>
    <row r="4084" spans="1:5" x14ac:dyDescent="0.45">
      <c r="A4084" s="2" t="s">
        <v>7135</v>
      </c>
      <c r="B4084" s="2" t="s">
        <v>18596</v>
      </c>
      <c r="C4084" s="2" t="s">
        <v>30172</v>
      </c>
      <c r="D4084" s="2" t="str">
        <f>"食肉販売業"</f>
        <v>食肉販売業</v>
      </c>
      <c r="E4084" s="2" t="str">
        <f>"H29.05.25"</f>
        <v>H29.05.25</v>
      </c>
    </row>
    <row r="4085" spans="1:5" x14ac:dyDescent="0.45">
      <c r="A4085" s="2" t="s">
        <v>7139</v>
      </c>
      <c r="B4085" s="2" t="s">
        <v>18599</v>
      </c>
      <c r="C4085" s="2" t="s">
        <v>30175</v>
      </c>
      <c r="D4085" s="2" t="str">
        <f>"菓子製造業"</f>
        <v>菓子製造業</v>
      </c>
      <c r="E4085" s="2" t="str">
        <f>"H29.05.25"</f>
        <v>H29.05.25</v>
      </c>
    </row>
    <row r="4086" spans="1:5" x14ac:dyDescent="0.45">
      <c r="A4086" s="2" t="s">
        <v>7141</v>
      </c>
      <c r="B4086" s="2" t="s">
        <v>7141</v>
      </c>
      <c r="C4086" s="2" t="s">
        <v>30177</v>
      </c>
      <c r="D4086" s="2" t="str">
        <f>"菓子製造業"</f>
        <v>菓子製造業</v>
      </c>
      <c r="E4086" s="2" t="str">
        <f>"H29.05.25"</f>
        <v>H29.05.25</v>
      </c>
    </row>
    <row r="4087" spans="1:5" x14ac:dyDescent="0.45">
      <c r="A4087" s="2" t="s">
        <v>7141</v>
      </c>
      <c r="B4087" s="2" t="s">
        <v>7141</v>
      </c>
      <c r="C4087" s="2" t="s">
        <v>30177</v>
      </c>
      <c r="D4087" s="2" t="str">
        <f>"飲食店営業"</f>
        <v>飲食店営業</v>
      </c>
      <c r="E4087" s="2" t="str">
        <f>"H29.05.25"</f>
        <v>H29.05.25</v>
      </c>
    </row>
    <row r="4088" spans="1:5" x14ac:dyDescent="0.45">
      <c r="A4088" s="2" t="s">
        <v>7172</v>
      </c>
      <c r="B4088" s="2" t="s">
        <v>18634</v>
      </c>
      <c r="C4088" s="2" t="s">
        <v>30212</v>
      </c>
      <c r="D4088" s="2" t="str">
        <f>"飲食店営業"</f>
        <v>飲食店営業</v>
      </c>
      <c r="E4088" s="2" t="str">
        <f>"H29.09.05"</f>
        <v>H29.09.05</v>
      </c>
    </row>
    <row r="4089" spans="1:5" x14ac:dyDescent="0.45">
      <c r="A4089" s="2" t="s">
        <v>7178</v>
      </c>
      <c r="B4089" s="2" t="s">
        <v>9951</v>
      </c>
      <c r="C4089" s="2" t="s">
        <v>30218</v>
      </c>
      <c r="D4089" s="2" t="str">
        <f>"菓子製造業"</f>
        <v>菓子製造業</v>
      </c>
      <c r="E4089" s="2" t="str">
        <f>"H29.09.28"</f>
        <v>H29.09.28</v>
      </c>
    </row>
    <row r="4090" spans="1:5" x14ac:dyDescent="0.45">
      <c r="A4090" s="2" t="s">
        <v>7182</v>
      </c>
      <c r="B4090" s="2" t="s">
        <v>18641</v>
      </c>
      <c r="C4090" s="2" t="s">
        <v>30221</v>
      </c>
      <c r="D4090" s="2" t="str">
        <f>"そうざい製造業"</f>
        <v>そうざい製造業</v>
      </c>
      <c r="E4090" s="2" t="str">
        <f>"H29.11.10"</f>
        <v>H29.11.10</v>
      </c>
    </row>
    <row r="4091" spans="1:5" x14ac:dyDescent="0.45">
      <c r="A4091" s="2" t="s">
        <v>7182</v>
      </c>
      <c r="B4091" s="2" t="s">
        <v>18641</v>
      </c>
      <c r="C4091" s="2" t="s">
        <v>30221</v>
      </c>
      <c r="D4091" s="2" t="str">
        <f>"菓子製造業"</f>
        <v>菓子製造業</v>
      </c>
      <c r="E4091" s="2" t="str">
        <f>"H29.11.10"</f>
        <v>H29.11.10</v>
      </c>
    </row>
    <row r="4092" spans="1:5" x14ac:dyDescent="0.45">
      <c r="A4092" s="2" t="s">
        <v>7186</v>
      </c>
      <c r="B4092" s="2" t="s">
        <v>18645</v>
      </c>
      <c r="C4092" s="2" t="s">
        <v>30225</v>
      </c>
      <c r="D4092" s="2" t="str">
        <f>"菓子製造業"</f>
        <v>菓子製造業</v>
      </c>
      <c r="E4092" s="2" t="str">
        <f>"H29.11.13"</f>
        <v>H29.11.13</v>
      </c>
    </row>
    <row r="4093" spans="1:5" x14ac:dyDescent="0.45">
      <c r="A4093" s="2" t="s">
        <v>7187</v>
      </c>
      <c r="B4093" s="2" t="s">
        <v>18646</v>
      </c>
      <c r="C4093" s="2" t="s">
        <v>30226</v>
      </c>
      <c r="D4093" s="2" t="str">
        <f>"菓子製造業"</f>
        <v>菓子製造業</v>
      </c>
      <c r="E4093" s="2" t="str">
        <f>"H29.11.13"</f>
        <v>H29.11.13</v>
      </c>
    </row>
    <row r="4094" spans="1:5" x14ac:dyDescent="0.45">
      <c r="A4094" s="2" t="s">
        <v>4127</v>
      </c>
      <c r="B4094" s="2" t="s">
        <v>18660</v>
      </c>
      <c r="C4094" s="2" t="s">
        <v>30239</v>
      </c>
      <c r="D4094" s="2" t="str">
        <f>"食品製造業"</f>
        <v>食品製造業</v>
      </c>
      <c r="E4094" s="2" t="str">
        <f>"H30.02.07"</f>
        <v>H30.02.07</v>
      </c>
    </row>
    <row r="4095" spans="1:5" x14ac:dyDescent="0.45">
      <c r="A4095" s="2" t="s">
        <v>7210</v>
      </c>
      <c r="B4095" s="2" t="s">
        <v>18670</v>
      </c>
      <c r="C4095" s="2" t="s">
        <v>30249</v>
      </c>
      <c r="D4095" s="2" t="str">
        <f>"みそ製造業"</f>
        <v>みそ製造業</v>
      </c>
      <c r="E4095" s="2" t="str">
        <f>"H30.02.21"</f>
        <v>H30.02.21</v>
      </c>
    </row>
    <row r="4096" spans="1:5" x14ac:dyDescent="0.45">
      <c r="A4096" s="2" t="s">
        <v>7212</v>
      </c>
      <c r="B4096" s="2" t="s">
        <v>18673</v>
      </c>
      <c r="C4096" s="2" t="s">
        <v>30252</v>
      </c>
      <c r="D4096" s="2" t="str">
        <f>"飲食店営業"</f>
        <v>飲食店営業</v>
      </c>
      <c r="E4096" s="2" t="str">
        <f>"H30.02.23"</f>
        <v>H30.02.23</v>
      </c>
    </row>
    <row r="4097" spans="1:5" x14ac:dyDescent="0.45">
      <c r="A4097" s="2" t="s">
        <v>4127</v>
      </c>
      <c r="B4097" s="2" t="s">
        <v>18695</v>
      </c>
      <c r="C4097" s="2" t="s">
        <v>30274</v>
      </c>
      <c r="D4097" s="2" t="str">
        <f>"喫茶店営業"</f>
        <v>喫茶店営業</v>
      </c>
      <c r="E4097" s="2" t="str">
        <f>"H30.05.02"</f>
        <v>H30.05.02</v>
      </c>
    </row>
    <row r="4098" spans="1:5" x14ac:dyDescent="0.45">
      <c r="A4098" s="2" t="s">
        <v>7234</v>
      </c>
      <c r="B4098" s="2" t="s">
        <v>18704</v>
      </c>
      <c r="C4098" s="2" t="s">
        <v>30282</v>
      </c>
      <c r="D4098" s="2" t="str">
        <f>"飲食店営業"</f>
        <v>飲食店営業</v>
      </c>
      <c r="E4098" s="2" t="str">
        <f>"H30.05.11"</f>
        <v>H30.05.11</v>
      </c>
    </row>
    <row r="4099" spans="1:5" x14ac:dyDescent="0.45">
      <c r="A4099" s="2" t="s">
        <v>7250</v>
      </c>
      <c r="B4099" s="2" t="s">
        <v>18724</v>
      </c>
      <c r="C4099" s="2" t="s">
        <v>30302</v>
      </c>
      <c r="D4099" s="2" t="str">
        <f>"そうざい製造業"</f>
        <v>そうざい製造業</v>
      </c>
      <c r="E4099" s="2" t="str">
        <f>"H30.06.19"</f>
        <v>H30.06.19</v>
      </c>
    </row>
    <row r="4100" spans="1:5" x14ac:dyDescent="0.45">
      <c r="A4100" s="2" t="s">
        <v>7251</v>
      </c>
      <c r="B4100" s="2" t="s">
        <v>7251</v>
      </c>
      <c r="C4100" s="2" t="s">
        <v>30303</v>
      </c>
      <c r="D4100" s="2" t="str">
        <f>"そうざい製造業"</f>
        <v>そうざい製造業</v>
      </c>
      <c r="E4100" s="2" t="str">
        <f>"H30.06.20"</f>
        <v>H30.06.20</v>
      </c>
    </row>
    <row r="4101" spans="1:5" x14ac:dyDescent="0.45">
      <c r="A4101" s="2" t="s">
        <v>7254</v>
      </c>
      <c r="B4101" s="2" t="s">
        <v>18728</v>
      </c>
      <c r="C4101" s="2" t="s">
        <v>30249</v>
      </c>
      <c r="D4101" s="2" t="str">
        <f>"飲食店営業"</f>
        <v>飲食店営業</v>
      </c>
      <c r="E4101" s="2" t="str">
        <f>"H30.06.29"</f>
        <v>H30.06.29</v>
      </c>
    </row>
    <row r="4102" spans="1:5" x14ac:dyDescent="0.45">
      <c r="A4102" s="2" t="s">
        <v>7265</v>
      </c>
      <c r="B4102" s="2" t="s">
        <v>18738</v>
      </c>
      <c r="C4102" s="2" t="s">
        <v>30315</v>
      </c>
      <c r="D4102" s="2" t="str">
        <f>"豆腐製造業"</f>
        <v>豆腐製造業</v>
      </c>
      <c r="E4102" s="2" t="str">
        <f>"H30.08.01"</f>
        <v>H30.08.01</v>
      </c>
    </row>
    <row r="4103" spans="1:5" x14ac:dyDescent="0.45">
      <c r="A4103" s="2" t="s">
        <v>7265</v>
      </c>
      <c r="B4103" s="2" t="s">
        <v>18738</v>
      </c>
      <c r="C4103" s="2" t="s">
        <v>30315</v>
      </c>
      <c r="D4103" s="2" t="str">
        <f>"そうざい製造業"</f>
        <v>そうざい製造業</v>
      </c>
      <c r="E4103" s="2" t="str">
        <f>"H30.08.01"</f>
        <v>H30.08.01</v>
      </c>
    </row>
    <row r="4104" spans="1:5" x14ac:dyDescent="0.45">
      <c r="A4104" s="2" t="s">
        <v>1863</v>
      </c>
      <c r="B4104" s="2" t="s">
        <v>18743</v>
      </c>
      <c r="C4104" s="2" t="s">
        <v>30320</v>
      </c>
      <c r="D4104" s="2" t="str">
        <f>"飲食店営業"</f>
        <v>飲食店営業</v>
      </c>
      <c r="E4104" s="2" t="str">
        <f>"H30.08.01"</f>
        <v>H30.08.01</v>
      </c>
    </row>
    <row r="4105" spans="1:5" x14ac:dyDescent="0.45">
      <c r="A4105" s="2" t="s">
        <v>7270</v>
      </c>
      <c r="B4105" s="2" t="s">
        <v>18744</v>
      </c>
      <c r="C4105" s="2" t="s">
        <v>30321</v>
      </c>
      <c r="D4105" s="2" t="str">
        <f>"そうざい製造業"</f>
        <v>そうざい製造業</v>
      </c>
      <c r="E4105" s="2" t="str">
        <f>"H30.08.06"</f>
        <v>H30.08.06</v>
      </c>
    </row>
    <row r="4106" spans="1:5" x14ac:dyDescent="0.45">
      <c r="A4106" s="2" t="s">
        <v>7272</v>
      </c>
      <c r="B4106" s="2" t="s">
        <v>18746</v>
      </c>
      <c r="C4106" s="2" t="s">
        <v>30324</v>
      </c>
      <c r="D4106" s="2" t="str">
        <f>"飲食店営業"</f>
        <v>飲食店営業</v>
      </c>
      <c r="E4106" s="2" t="str">
        <f>"H30.08.28"</f>
        <v>H30.08.28</v>
      </c>
    </row>
    <row r="4107" spans="1:5" x14ac:dyDescent="0.45">
      <c r="A4107" s="2" t="s">
        <v>7272</v>
      </c>
      <c r="B4107" s="2" t="s">
        <v>18746</v>
      </c>
      <c r="C4107" s="2" t="s">
        <v>30324</v>
      </c>
      <c r="D4107" s="2" t="str">
        <f>"魚介類販売業"</f>
        <v>魚介類販売業</v>
      </c>
      <c r="E4107" s="2" t="str">
        <f>"H30.08.28"</f>
        <v>H30.08.28</v>
      </c>
    </row>
    <row r="4108" spans="1:5" x14ac:dyDescent="0.45">
      <c r="A4108" s="2" t="s">
        <v>7274</v>
      </c>
      <c r="B4108" s="2" t="s">
        <v>18747</v>
      </c>
      <c r="C4108" s="2" t="s">
        <v>30326</v>
      </c>
      <c r="D4108" s="2" t="str">
        <f>"飲食店営業"</f>
        <v>飲食店営業</v>
      </c>
      <c r="E4108" s="2" t="str">
        <f>"H30.08.29"</f>
        <v>H30.08.29</v>
      </c>
    </row>
    <row r="4109" spans="1:5" x14ac:dyDescent="0.45">
      <c r="A4109" s="2" t="s">
        <v>7281</v>
      </c>
      <c r="B4109" s="2" t="s">
        <v>18757</v>
      </c>
      <c r="C4109" s="2" t="s">
        <v>30337</v>
      </c>
      <c r="D4109" s="2" t="str">
        <f>"飲食店営業"</f>
        <v>飲食店営業</v>
      </c>
      <c r="E4109" s="2" t="str">
        <f>"H30.11.05"</f>
        <v>H30.11.05</v>
      </c>
    </row>
    <row r="4110" spans="1:5" x14ac:dyDescent="0.45">
      <c r="A4110" s="2" t="s">
        <v>7289</v>
      </c>
      <c r="B4110" s="2" t="s">
        <v>18765</v>
      </c>
      <c r="C4110" s="2" t="s">
        <v>30347</v>
      </c>
      <c r="D4110" s="2" t="str">
        <f>"そうざい製造業"</f>
        <v>そうざい製造業</v>
      </c>
      <c r="E4110" s="2" t="str">
        <f>"H30.11.05"</f>
        <v>H30.11.05</v>
      </c>
    </row>
    <row r="4111" spans="1:5" x14ac:dyDescent="0.45">
      <c r="A4111" s="2" t="s">
        <v>7290</v>
      </c>
      <c r="B4111" s="2" t="s">
        <v>18766</v>
      </c>
      <c r="C4111" s="2" t="s">
        <v>30348</v>
      </c>
      <c r="D4111" s="2" t="str">
        <f>"食品製造業"</f>
        <v>食品製造業</v>
      </c>
      <c r="E4111" s="2" t="str">
        <f>"H30.11.06"</f>
        <v>H30.11.06</v>
      </c>
    </row>
    <row r="4112" spans="1:5" x14ac:dyDescent="0.45">
      <c r="A4112" s="2" t="s">
        <v>7302</v>
      </c>
      <c r="B4112" s="2" t="s">
        <v>18779</v>
      </c>
      <c r="C4112" s="2" t="s">
        <v>30362</v>
      </c>
      <c r="D4112" s="2" t="str">
        <f>"飲食店営業"</f>
        <v>飲食店営業</v>
      </c>
      <c r="E4112" s="2" t="str">
        <f>"H30.11.07"</f>
        <v>H30.11.07</v>
      </c>
    </row>
    <row r="4113" spans="1:5" x14ac:dyDescent="0.45">
      <c r="A4113" s="2" t="s">
        <v>7309</v>
      </c>
      <c r="B4113" s="2" t="s">
        <v>18786</v>
      </c>
      <c r="C4113" s="2" t="s">
        <v>30369</v>
      </c>
      <c r="D4113" s="2" t="str">
        <f>"飲食店営業"</f>
        <v>飲食店営業</v>
      </c>
      <c r="E4113" s="2" t="str">
        <f>"H30.11.07"</f>
        <v>H30.11.07</v>
      </c>
    </row>
    <row r="4114" spans="1:5" x14ac:dyDescent="0.45">
      <c r="A4114" s="2" t="s">
        <v>7311</v>
      </c>
      <c r="B4114" s="2" t="s">
        <v>15729</v>
      </c>
      <c r="C4114" s="2" t="s">
        <v>30371</v>
      </c>
      <c r="D4114" s="2" t="str">
        <f>"菓子製造業"</f>
        <v>菓子製造業</v>
      </c>
      <c r="E4114" s="2" t="str">
        <f>"H30.11.07"</f>
        <v>H30.11.07</v>
      </c>
    </row>
    <row r="4115" spans="1:5" x14ac:dyDescent="0.45">
      <c r="A4115" s="2" t="s">
        <v>7311</v>
      </c>
      <c r="B4115" s="2" t="s">
        <v>15729</v>
      </c>
      <c r="C4115" s="2" t="s">
        <v>30371</v>
      </c>
      <c r="D4115" s="2" t="str">
        <f>"飲食店営業"</f>
        <v>飲食店営業</v>
      </c>
      <c r="E4115" s="2" t="str">
        <f>"H30.11.07"</f>
        <v>H30.11.07</v>
      </c>
    </row>
    <row r="4116" spans="1:5" x14ac:dyDescent="0.45">
      <c r="A4116" s="2" t="s">
        <v>7324</v>
      </c>
      <c r="B4116" s="2" t="s">
        <v>18800</v>
      </c>
      <c r="C4116" s="2" t="s">
        <v>30385</v>
      </c>
      <c r="D4116" s="2" t="str">
        <f>"飲食店営業"</f>
        <v>飲食店営業</v>
      </c>
      <c r="E4116" s="2" t="str">
        <f>"H30.12.14"</f>
        <v>H30.12.14</v>
      </c>
    </row>
    <row r="4117" spans="1:5" x14ac:dyDescent="0.45">
      <c r="A4117" s="2" t="s">
        <v>7325</v>
      </c>
      <c r="B4117" s="2" t="s">
        <v>18801</v>
      </c>
      <c r="C4117" s="2" t="s">
        <v>30386</v>
      </c>
      <c r="D4117" s="2" t="str">
        <f>"そうざい製造業"</f>
        <v>そうざい製造業</v>
      </c>
      <c r="E4117" s="2" t="str">
        <f>"H30.12.19"</f>
        <v>H30.12.19</v>
      </c>
    </row>
    <row r="4118" spans="1:5" x14ac:dyDescent="0.45">
      <c r="A4118" s="2" t="s">
        <v>7325</v>
      </c>
      <c r="B4118" s="2" t="s">
        <v>18801</v>
      </c>
      <c r="C4118" s="2" t="s">
        <v>30386</v>
      </c>
      <c r="D4118" s="2" t="str">
        <f>"食品製造業"</f>
        <v>食品製造業</v>
      </c>
      <c r="E4118" s="2" t="str">
        <f>"H30.12.19"</f>
        <v>H30.12.19</v>
      </c>
    </row>
    <row r="4119" spans="1:5" x14ac:dyDescent="0.45">
      <c r="A4119" s="2" t="s">
        <v>7326</v>
      </c>
      <c r="B4119" s="2" t="s">
        <v>18802</v>
      </c>
      <c r="C4119" s="2" t="s">
        <v>30387</v>
      </c>
      <c r="D4119" s="2" t="str">
        <f>"飲食店営業"</f>
        <v>飲食店営業</v>
      </c>
      <c r="E4119" s="2" t="str">
        <f>"H31.01.21"</f>
        <v>H31.01.21</v>
      </c>
    </row>
    <row r="4120" spans="1:5" x14ac:dyDescent="0.45">
      <c r="A4120" s="2" t="s">
        <v>7114</v>
      </c>
      <c r="B4120" s="2" t="s">
        <v>18569</v>
      </c>
      <c r="C4120" s="2" t="s">
        <v>30147</v>
      </c>
      <c r="D4120" s="2" t="str">
        <f>"食品製造業"</f>
        <v>食品製造業</v>
      </c>
      <c r="E4120" s="2" t="str">
        <f>"H31.02.07"</f>
        <v>H31.02.07</v>
      </c>
    </row>
    <row r="4121" spans="1:5" x14ac:dyDescent="0.45">
      <c r="A4121" s="2" t="s">
        <v>7331</v>
      </c>
      <c r="B4121" s="2" t="s">
        <v>18806</v>
      </c>
      <c r="C4121" s="2" t="s">
        <v>30392</v>
      </c>
      <c r="D4121" s="2" t="str">
        <f>"食肉販売業"</f>
        <v>食肉販売業</v>
      </c>
      <c r="E4121" s="2" t="str">
        <f>"H31.02.07"</f>
        <v>H31.02.07</v>
      </c>
    </row>
    <row r="4122" spans="1:5" x14ac:dyDescent="0.45">
      <c r="A4122" s="2" t="s">
        <v>7335</v>
      </c>
      <c r="B4122" s="2" t="s">
        <v>18808</v>
      </c>
      <c r="C4122" s="2" t="s">
        <v>30396</v>
      </c>
      <c r="D4122" s="2" t="str">
        <f>"飲食店営業"</f>
        <v>飲食店営業</v>
      </c>
      <c r="E4122" s="2" t="str">
        <f>"H31.02.12"</f>
        <v>H31.02.12</v>
      </c>
    </row>
    <row r="4123" spans="1:5" x14ac:dyDescent="0.45">
      <c r="A4123" s="2" t="s">
        <v>7344</v>
      </c>
      <c r="B4123" s="2" t="s">
        <v>18818</v>
      </c>
      <c r="C4123" s="2" t="s">
        <v>30405</v>
      </c>
      <c r="D4123" s="2" t="str">
        <f>"豆腐製造業"</f>
        <v>豆腐製造業</v>
      </c>
      <c r="E4123" s="2" t="str">
        <f>"H31.02.12"</f>
        <v>H31.02.12</v>
      </c>
    </row>
    <row r="4124" spans="1:5" x14ac:dyDescent="0.45">
      <c r="A4124" s="2" t="s">
        <v>7344</v>
      </c>
      <c r="B4124" s="2" t="s">
        <v>18818</v>
      </c>
      <c r="C4124" s="2" t="s">
        <v>30405</v>
      </c>
      <c r="D4124" s="2" t="str">
        <f>"そうざい製造業"</f>
        <v>そうざい製造業</v>
      </c>
      <c r="E4124" s="2" t="str">
        <f>"H31.02.12"</f>
        <v>H31.02.12</v>
      </c>
    </row>
    <row r="4125" spans="1:5" x14ac:dyDescent="0.45">
      <c r="A4125" s="2" t="s">
        <v>7346</v>
      </c>
      <c r="B4125" s="2" t="s">
        <v>18820</v>
      </c>
      <c r="C4125" s="2" t="s">
        <v>30407</v>
      </c>
      <c r="D4125" s="2" t="str">
        <f>"飲食店営業"</f>
        <v>飲食店営業</v>
      </c>
      <c r="E4125" s="2" t="str">
        <f>"H31.02.12"</f>
        <v>H31.02.12</v>
      </c>
    </row>
    <row r="4126" spans="1:5" x14ac:dyDescent="0.45">
      <c r="A4126" s="2" t="s">
        <v>7251</v>
      </c>
      <c r="B4126" s="2" t="s">
        <v>7251</v>
      </c>
      <c r="C4126" s="2" t="s">
        <v>30303</v>
      </c>
      <c r="D4126" s="2" t="str">
        <f>"菓子製造業"</f>
        <v>菓子製造業</v>
      </c>
      <c r="E4126" s="2" t="str">
        <f>"H31.02.20"</f>
        <v>H31.02.20</v>
      </c>
    </row>
    <row r="4127" spans="1:5" x14ac:dyDescent="0.45">
      <c r="A4127" s="2" t="s">
        <v>7379</v>
      </c>
      <c r="B4127" s="2" t="s">
        <v>18856</v>
      </c>
      <c r="C4127" s="2" t="s">
        <v>30446</v>
      </c>
      <c r="D4127" s="2" t="str">
        <f t="shared" ref="D4127:D4132" si="205">"飲食店営業"</f>
        <v>飲食店営業</v>
      </c>
      <c r="E4127" s="2" t="str">
        <f>"R01.05.22"</f>
        <v>R01.05.22</v>
      </c>
    </row>
    <row r="4128" spans="1:5" x14ac:dyDescent="0.45">
      <c r="A4128" s="2" t="s">
        <v>7270</v>
      </c>
      <c r="B4128" s="2" t="s">
        <v>18863</v>
      </c>
      <c r="C4128" s="2" t="s">
        <v>21058</v>
      </c>
      <c r="D4128" s="2" t="str">
        <f t="shared" si="205"/>
        <v>飲食店営業</v>
      </c>
      <c r="E4128" s="2" t="str">
        <f>"R01.05.22"</f>
        <v>R01.05.22</v>
      </c>
    </row>
    <row r="4129" spans="1:5" x14ac:dyDescent="0.45">
      <c r="A4129" s="2" t="s">
        <v>7389</v>
      </c>
      <c r="B4129" s="2" t="s">
        <v>18867</v>
      </c>
      <c r="C4129" s="2" t="s">
        <v>30456</v>
      </c>
      <c r="D4129" s="2" t="str">
        <f t="shared" si="205"/>
        <v>飲食店営業</v>
      </c>
      <c r="E4129" s="2" t="str">
        <f>"R01.05.31"</f>
        <v>R01.05.31</v>
      </c>
    </row>
    <row r="4130" spans="1:5" x14ac:dyDescent="0.45">
      <c r="A4130" s="2" t="s">
        <v>126</v>
      </c>
      <c r="B4130" s="2" t="s">
        <v>18869</v>
      </c>
      <c r="C4130" s="2" t="s">
        <v>30458</v>
      </c>
      <c r="D4130" s="2" t="str">
        <f t="shared" si="205"/>
        <v>飲食店営業</v>
      </c>
      <c r="E4130" s="2" t="str">
        <f>"R01.06.04"</f>
        <v>R01.06.04</v>
      </c>
    </row>
    <row r="4131" spans="1:5" x14ac:dyDescent="0.45">
      <c r="A4131" s="2" t="s">
        <v>7401</v>
      </c>
      <c r="B4131" s="2" t="s">
        <v>18885</v>
      </c>
      <c r="C4131" s="2" t="s">
        <v>30473</v>
      </c>
      <c r="D4131" s="2" t="str">
        <f t="shared" si="205"/>
        <v>飲食店営業</v>
      </c>
      <c r="E4131" s="2" t="str">
        <f>"R01.05.31"</f>
        <v>R01.05.31</v>
      </c>
    </row>
    <row r="4132" spans="1:5" x14ac:dyDescent="0.45">
      <c r="A4132" s="2" t="s">
        <v>7414</v>
      </c>
      <c r="B4132" s="2" t="s">
        <v>18898</v>
      </c>
      <c r="C4132" s="2" t="s">
        <v>30485</v>
      </c>
      <c r="D4132" s="2" t="str">
        <f t="shared" si="205"/>
        <v>飲食店営業</v>
      </c>
      <c r="E4132" s="2" t="str">
        <f>"R01.08.20"</f>
        <v>R01.08.20</v>
      </c>
    </row>
    <row r="4133" spans="1:5" x14ac:dyDescent="0.45">
      <c r="A4133" s="2" t="s">
        <v>7430</v>
      </c>
      <c r="B4133" s="2" t="s">
        <v>18916</v>
      </c>
      <c r="C4133" s="2" t="s">
        <v>30502</v>
      </c>
      <c r="D4133" s="2" t="str">
        <f>"菓子製造業"</f>
        <v>菓子製造業</v>
      </c>
      <c r="E4133" s="2" t="str">
        <f>"R01.08.20"</f>
        <v>R01.08.20</v>
      </c>
    </row>
    <row r="4134" spans="1:5" x14ac:dyDescent="0.45">
      <c r="A4134" s="2" t="s">
        <v>4127</v>
      </c>
      <c r="B4134" s="2" t="s">
        <v>18695</v>
      </c>
      <c r="C4134" s="2" t="s">
        <v>30506</v>
      </c>
      <c r="D4134" s="2" t="str">
        <f>"飲食店営業"</f>
        <v>飲食店営業</v>
      </c>
      <c r="E4134" s="2" t="str">
        <f>"R01.08.20"</f>
        <v>R01.08.20</v>
      </c>
    </row>
    <row r="4135" spans="1:5" x14ac:dyDescent="0.45">
      <c r="A4135" s="2" t="s">
        <v>4127</v>
      </c>
      <c r="B4135" s="2" t="s">
        <v>18695</v>
      </c>
      <c r="C4135" s="2" t="s">
        <v>30506</v>
      </c>
      <c r="D4135" s="2" t="str">
        <f>"魚介類販売業"</f>
        <v>魚介類販売業</v>
      </c>
      <c r="E4135" s="2" t="str">
        <f>"R01.08.20"</f>
        <v>R01.08.20</v>
      </c>
    </row>
    <row r="4136" spans="1:5" x14ac:dyDescent="0.45">
      <c r="A4136" s="2" t="s">
        <v>4127</v>
      </c>
      <c r="B4136" s="2" t="s">
        <v>18695</v>
      </c>
      <c r="C4136" s="2" t="s">
        <v>30506</v>
      </c>
      <c r="D4136" s="2" t="str">
        <f>"食肉販売業"</f>
        <v>食肉販売業</v>
      </c>
      <c r="E4136" s="2" t="str">
        <f>"R01.08.20"</f>
        <v>R01.08.20</v>
      </c>
    </row>
    <row r="4137" spans="1:5" x14ac:dyDescent="0.45">
      <c r="A4137" s="2" t="s">
        <v>7210</v>
      </c>
      <c r="B4137" s="2" t="s">
        <v>18670</v>
      </c>
      <c r="C4137" s="2" t="s">
        <v>30249</v>
      </c>
      <c r="D4137" s="2" t="str">
        <f>"そうざい製造業"</f>
        <v>そうざい製造業</v>
      </c>
      <c r="E4137" s="2" t="str">
        <f>"R01.08.22"</f>
        <v>R01.08.22</v>
      </c>
    </row>
    <row r="4138" spans="1:5" x14ac:dyDescent="0.45">
      <c r="A4138" s="2" t="s">
        <v>7437</v>
      </c>
      <c r="B4138" s="2" t="s">
        <v>18924</v>
      </c>
      <c r="C4138" s="2" t="s">
        <v>30511</v>
      </c>
      <c r="D4138" s="2" t="str">
        <f>"食品製造業"</f>
        <v>食品製造業</v>
      </c>
      <c r="E4138" s="2" t="str">
        <f>"R01.08.26"</f>
        <v>R01.08.26</v>
      </c>
    </row>
    <row r="4139" spans="1:5" x14ac:dyDescent="0.45">
      <c r="A4139" s="2" t="s">
        <v>7456</v>
      </c>
      <c r="B4139" s="2" t="s">
        <v>18940</v>
      </c>
      <c r="C4139" s="2" t="s">
        <v>30527</v>
      </c>
      <c r="D4139" s="2" t="str">
        <f>"菓子製造業"</f>
        <v>菓子製造業</v>
      </c>
      <c r="E4139" s="2" t="str">
        <f>"R01.11.11"</f>
        <v>R01.11.11</v>
      </c>
    </row>
    <row r="4140" spans="1:5" x14ac:dyDescent="0.45">
      <c r="A4140" s="2" t="s">
        <v>7462</v>
      </c>
      <c r="B4140" s="2" t="s">
        <v>10338</v>
      </c>
      <c r="C4140" s="2" t="s">
        <v>30533</v>
      </c>
      <c r="D4140" s="2" t="str">
        <f>"そうざい製造業"</f>
        <v>そうざい製造業</v>
      </c>
      <c r="E4140" s="2" t="str">
        <f>"R01.11.11"</f>
        <v>R01.11.11</v>
      </c>
    </row>
    <row r="4141" spans="1:5" x14ac:dyDescent="0.45">
      <c r="A4141" s="2" t="s">
        <v>7465</v>
      </c>
      <c r="B4141" s="2" t="s">
        <v>18947</v>
      </c>
      <c r="C4141" s="2" t="s">
        <v>30535</v>
      </c>
      <c r="D4141" s="2" t="str">
        <f>"食品製造業"</f>
        <v>食品製造業</v>
      </c>
      <c r="E4141" s="2" t="str">
        <f>"R01.11.13"</f>
        <v>R01.11.13</v>
      </c>
    </row>
    <row r="4142" spans="1:5" x14ac:dyDescent="0.45">
      <c r="A4142" s="2" t="s">
        <v>7471</v>
      </c>
      <c r="B4142" s="2" t="s">
        <v>11424</v>
      </c>
      <c r="C4142" s="2" t="s">
        <v>30541</v>
      </c>
      <c r="D4142" s="2" t="str">
        <f>"飲食店営業"</f>
        <v>飲食店営業</v>
      </c>
      <c r="E4142" s="2" t="str">
        <f>"R01.11.18"</f>
        <v>R01.11.18</v>
      </c>
    </row>
    <row r="4143" spans="1:5" x14ac:dyDescent="0.45">
      <c r="A4143" s="2" t="s">
        <v>7479</v>
      </c>
      <c r="B4143" s="2" t="s">
        <v>18962</v>
      </c>
      <c r="C4143" s="2" t="s">
        <v>30553</v>
      </c>
      <c r="D4143" s="2" t="str">
        <f>"食肉販売業"</f>
        <v>食肉販売業</v>
      </c>
      <c r="E4143" s="2" t="str">
        <f>"R01.11.18"</f>
        <v>R01.11.18</v>
      </c>
    </row>
    <row r="4144" spans="1:5" x14ac:dyDescent="0.45">
      <c r="A4144" s="2" t="s">
        <v>7492</v>
      </c>
      <c r="B4144" s="2" t="s">
        <v>18974</v>
      </c>
      <c r="C4144" s="2" t="s">
        <v>30566</v>
      </c>
      <c r="D4144" s="2" t="str">
        <f>"飲食店営業"</f>
        <v>飲食店営業</v>
      </c>
      <c r="E4144" s="2" t="str">
        <f>"R01.11.29"</f>
        <v>R01.11.29</v>
      </c>
    </row>
    <row r="4145" spans="1:5" x14ac:dyDescent="0.45">
      <c r="A4145" s="2" t="s">
        <v>7499</v>
      </c>
      <c r="B4145" s="2" t="s">
        <v>18982</v>
      </c>
      <c r="C4145" s="2" t="s">
        <v>30574</v>
      </c>
      <c r="D4145" s="2" t="str">
        <f>"飲食店営業"</f>
        <v>飲食店営業</v>
      </c>
      <c r="E4145" s="2" t="str">
        <f>"R01.12.26"</f>
        <v>R01.12.26</v>
      </c>
    </row>
    <row r="4146" spans="1:5" x14ac:dyDescent="0.45">
      <c r="A4146" s="2" t="s">
        <v>7504</v>
      </c>
      <c r="B4146" s="2" t="s">
        <v>18987</v>
      </c>
      <c r="C4146" s="2" t="s">
        <v>30579</v>
      </c>
      <c r="D4146" s="2" t="str">
        <f>"食品製造業"</f>
        <v>食品製造業</v>
      </c>
      <c r="E4146" s="2" t="str">
        <f>"R02.02.07"</f>
        <v>R02.02.07</v>
      </c>
    </row>
    <row r="4147" spans="1:5" x14ac:dyDescent="0.45">
      <c r="A4147" s="2" t="s">
        <v>7505</v>
      </c>
      <c r="B4147" s="2" t="s">
        <v>18988</v>
      </c>
      <c r="C4147" s="2" t="s">
        <v>30580</v>
      </c>
      <c r="D4147" s="2" t="str">
        <f>"食品製造業"</f>
        <v>食品製造業</v>
      </c>
      <c r="E4147" s="2" t="str">
        <f>"R02.02.07"</f>
        <v>R02.02.07</v>
      </c>
    </row>
    <row r="4148" spans="1:5" x14ac:dyDescent="0.45">
      <c r="A4148" s="2" t="s">
        <v>7518</v>
      </c>
      <c r="B4148" s="2" t="s">
        <v>19001</v>
      </c>
      <c r="C4148" s="2" t="s">
        <v>30592</v>
      </c>
      <c r="D4148" s="2" t="str">
        <f>"菓子製造業"</f>
        <v>菓子製造業</v>
      </c>
      <c r="E4148" s="2" t="str">
        <f>"R02.02.13"</f>
        <v>R02.02.13</v>
      </c>
    </row>
    <row r="4149" spans="1:5" x14ac:dyDescent="0.45">
      <c r="A4149" s="2" t="s">
        <v>7518</v>
      </c>
      <c r="B4149" s="2" t="s">
        <v>19001</v>
      </c>
      <c r="C4149" s="2" t="s">
        <v>30592</v>
      </c>
      <c r="D4149" s="2" t="str">
        <f>"納豆製造業"</f>
        <v>納豆製造業</v>
      </c>
      <c r="E4149" s="2" t="str">
        <f>"R02.02.13"</f>
        <v>R02.02.13</v>
      </c>
    </row>
    <row r="4150" spans="1:5" x14ac:dyDescent="0.45">
      <c r="A4150" s="2" t="s">
        <v>7528</v>
      </c>
      <c r="B4150" s="2" t="s">
        <v>19012</v>
      </c>
      <c r="C4150" s="2" t="s">
        <v>30602</v>
      </c>
      <c r="D4150" s="2" t="str">
        <f>"食品製造業"</f>
        <v>食品製造業</v>
      </c>
      <c r="E4150" s="2" t="str">
        <f>"R02.02.25"</f>
        <v>R02.02.25</v>
      </c>
    </row>
    <row r="4151" spans="1:5" x14ac:dyDescent="0.45">
      <c r="A4151" s="2" t="s">
        <v>7536</v>
      </c>
      <c r="B4151" s="2" t="s">
        <v>19021</v>
      </c>
      <c r="C4151" s="2" t="s">
        <v>30610</v>
      </c>
      <c r="D4151" s="2" t="str">
        <f>"飲食店営業"</f>
        <v>飲食店営業</v>
      </c>
      <c r="E4151" s="2" t="str">
        <f>"H30.12.18"</f>
        <v>H30.12.18</v>
      </c>
    </row>
    <row r="4152" spans="1:5" x14ac:dyDescent="0.45">
      <c r="A4152" s="2" t="s">
        <v>7172</v>
      </c>
      <c r="B4152" s="2" t="s">
        <v>18634</v>
      </c>
      <c r="C4152" s="2" t="s">
        <v>30249</v>
      </c>
      <c r="D4152" s="2" t="str">
        <f>"食肉製品製造業"</f>
        <v>食肉製品製造業</v>
      </c>
      <c r="E4152" s="2" t="str">
        <f>"H31.02.28"</f>
        <v>H31.02.28</v>
      </c>
    </row>
    <row r="4153" spans="1:5" x14ac:dyDescent="0.45">
      <c r="A4153" s="2" t="s">
        <v>7539</v>
      </c>
      <c r="B4153" s="2" t="s">
        <v>19025</v>
      </c>
      <c r="C4153" s="2" t="s">
        <v>30614</v>
      </c>
      <c r="D4153" s="2" t="str">
        <f>"菓子製造業"</f>
        <v>菓子製造業</v>
      </c>
      <c r="E4153" s="2" t="str">
        <f>"R02.03.27"</f>
        <v>R02.03.27</v>
      </c>
    </row>
    <row r="4154" spans="1:5" x14ac:dyDescent="0.45">
      <c r="A4154" s="2" t="s">
        <v>7539</v>
      </c>
      <c r="B4154" s="2" t="s">
        <v>19025</v>
      </c>
      <c r="C4154" s="2" t="s">
        <v>30614</v>
      </c>
      <c r="D4154" s="2" t="str">
        <f>"そうざい製造業"</f>
        <v>そうざい製造業</v>
      </c>
      <c r="E4154" s="2" t="str">
        <f>"R02.03.27"</f>
        <v>R02.03.27</v>
      </c>
    </row>
    <row r="4155" spans="1:5" x14ac:dyDescent="0.45">
      <c r="A4155" s="2" t="s">
        <v>7554</v>
      </c>
      <c r="B4155" s="2" t="s">
        <v>19043</v>
      </c>
      <c r="C4155" s="2" t="s">
        <v>30629</v>
      </c>
      <c r="D4155" s="2" t="str">
        <f>"食品製造業"</f>
        <v>食品製造業</v>
      </c>
      <c r="E4155" s="2" t="str">
        <f>"R02.06.12"</f>
        <v>R02.06.12</v>
      </c>
    </row>
    <row r="4156" spans="1:5" x14ac:dyDescent="0.45">
      <c r="A4156" s="2" t="s">
        <v>7274</v>
      </c>
      <c r="B4156" s="2" t="s">
        <v>19051</v>
      </c>
      <c r="C4156" s="2" t="s">
        <v>30634</v>
      </c>
      <c r="D4156" s="2" t="str">
        <f>"飲食店営業"</f>
        <v>飲食店営業</v>
      </c>
      <c r="E4156" s="2" t="str">
        <f>"R02.06.12"</f>
        <v>R02.06.12</v>
      </c>
    </row>
    <row r="4157" spans="1:5" x14ac:dyDescent="0.45">
      <c r="A4157" s="2" t="s">
        <v>7564</v>
      </c>
      <c r="B4157" s="2" t="s">
        <v>19056</v>
      </c>
      <c r="C4157" s="2" t="s">
        <v>30638</v>
      </c>
      <c r="D4157" s="2" t="str">
        <f>"飲食店営業"</f>
        <v>飲食店営業</v>
      </c>
      <c r="E4157" s="2" t="str">
        <f>"R02.06.12"</f>
        <v>R02.06.12</v>
      </c>
    </row>
    <row r="4158" spans="1:5" x14ac:dyDescent="0.45">
      <c r="A4158" s="2" t="s">
        <v>7574</v>
      </c>
      <c r="B4158" s="2" t="s">
        <v>19073</v>
      </c>
      <c r="C4158" s="2" t="s">
        <v>30652</v>
      </c>
      <c r="D4158" s="2" t="str">
        <f>"飲食店営業"</f>
        <v>飲食店営業</v>
      </c>
      <c r="E4158" s="2" t="str">
        <f>"R02.06.19"</f>
        <v>R02.06.19</v>
      </c>
    </row>
    <row r="4159" spans="1:5" x14ac:dyDescent="0.45">
      <c r="A4159" s="2" t="s">
        <v>7574</v>
      </c>
      <c r="B4159" s="2" t="s">
        <v>19073</v>
      </c>
      <c r="C4159" s="2" t="s">
        <v>30652</v>
      </c>
      <c r="D4159" s="2" t="str">
        <f>"そうざい製造業"</f>
        <v>そうざい製造業</v>
      </c>
      <c r="E4159" s="2" t="str">
        <f>"R02.06.19"</f>
        <v>R02.06.19</v>
      </c>
    </row>
    <row r="4160" spans="1:5" x14ac:dyDescent="0.45">
      <c r="A4160" s="2" t="s">
        <v>7274</v>
      </c>
      <c r="B4160" s="2" t="s">
        <v>19075</v>
      </c>
      <c r="C4160" s="2" t="s">
        <v>30326</v>
      </c>
      <c r="D4160" s="2" t="str">
        <f>"菓子製造業"</f>
        <v>菓子製造業</v>
      </c>
      <c r="E4160" s="2" t="str">
        <f>"R02.06.19"</f>
        <v>R02.06.19</v>
      </c>
    </row>
    <row r="4161" spans="1:5" x14ac:dyDescent="0.45">
      <c r="A4161" s="2" t="s">
        <v>7576</v>
      </c>
      <c r="B4161" s="2" t="s">
        <v>19076</v>
      </c>
      <c r="C4161" s="2" t="s">
        <v>30654</v>
      </c>
      <c r="D4161" s="2" t="str">
        <f>"菓子製造業"</f>
        <v>菓子製造業</v>
      </c>
      <c r="E4161" s="2" t="str">
        <f>"R02.06.19"</f>
        <v>R02.06.19</v>
      </c>
    </row>
    <row r="4162" spans="1:5" x14ac:dyDescent="0.45">
      <c r="A4162" s="2" t="s">
        <v>7581</v>
      </c>
      <c r="B4162" s="2" t="s">
        <v>19080</v>
      </c>
      <c r="C4162" s="2" t="s">
        <v>30659</v>
      </c>
      <c r="D4162" s="2" t="str">
        <f>"食品製造業"</f>
        <v>食品製造業</v>
      </c>
      <c r="E4162" s="2" t="str">
        <f>"R02.06.25"</f>
        <v>R02.06.25</v>
      </c>
    </row>
    <row r="4163" spans="1:5" x14ac:dyDescent="0.45">
      <c r="A4163" s="2" t="s">
        <v>7593</v>
      </c>
      <c r="B4163" s="2" t="s">
        <v>19095</v>
      </c>
      <c r="C4163" s="2" t="s">
        <v>30673</v>
      </c>
      <c r="D4163" s="2" t="str">
        <f>"食品製造業"</f>
        <v>食品製造業</v>
      </c>
      <c r="E4163" s="2" t="str">
        <f>"R02.08.07"</f>
        <v>R02.08.07</v>
      </c>
    </row>
    <row r="4164" spans="1:5" x14ac:dyDescent="0.45">
      <c r="A4164" s="2" t="s">
        <v>7602</v>
      </c>
      <c r="B4164" s="2" t="s">
        <v>19105</v>
      </c>
      <c r="C4164" s="2" t="s">
        <v>30684</v>
      </c>
      <c r="D4164" s="2" t="str">
        <f>"飲食店営業"</f>
        <v>飲食店営業</v>
      </c>
      <c r="E4164" s="2" t="str">
        <f>"R02.08.11"</f>
        <v>R02.08.11</v>
      </c>
    </row>
    <row r="4165" spans="1:5" x14ac:dyDescent="0.45">
      <c r="A4165" s="2" t="s">
        <v>7604</v>
      </c>
      <c r="B4165" s="2" t="s">
        <v>19107</v>
      </c>
      <c r="C4165" s="2" t="s">
        <v>30686</v>
      </c>
      <c r="D4165" s="2" t="str">
        <f>"飲食店営業"</f>
        <v>飲食店営業</v>
      </c>
      <c r="E4165" s="2" t="str">
        <f>"R02.08.11"</f>
        <v>R02.08.11</v>
      </c>
    </row>
    <row r="4166" spans="1:5" x14ac:dyDescent="0.45">
      <c r="A4166" s="2" t="s">
        <v>7616</v>
      </c>
      <c r="B4166" s="2" t="s">
        <v>19121</v>
      </c>
      <c r="C4166" s="2" t="s">
        <v>30699</v>
      </c>
      <c r="D4166" s="2" t="str">
        <f>"飲食店営業"</f>
        <v>飲食店営業</v>
      </c>
      <c r="E4166" s="2" t="str">
        <f>"R02.08.11"</f>
        <v>R02.08.11</v>
      </c>
    </row>
    <row r="4167" spans="1:5" x14ac:dyDescent="0.45">
      <c r="A4167" s="2" t="s">
        <v>7281</v>
      </c>
      <c r="B4167" s="2" t="s">
        <v>17740</v>
      </c>
      <c r="C4167" s="2" t="s">
        <v>30721</v>
      </c>
      <c r="D4167" s="2" t="str">
        <f>"飲食店営業"</f>
        <v>飲食店営業</v>
      </c>
      <c r="E4167" s="2" t="str">
        <f>"R02.08.31"</f>
        <v>R02.08.31</v>
      </c>
    </row>
    <row r="4168" spans="1:5" x14ac:dyDescent="0.45">
      <c r="A4168" s="2" t="s">
        <v>7289</v>
      </c>
      <c r="B4168" s="2" t="s">
        <v>18765</v>
      </c>
      <c r="C4168" s="2" t="s">
        <v>30347</v>
      </c>
      <c r="D4168" s="2" t="str">
        <f>"缶詰又は瓶詰食品製造業"</f>
        <v>缶詰又は瓶詰食品製造業</v>
      </c>
      <c r="E4168" s="2" t="str">
        <f>"R02.11.18"</f>
        <v>R02.11.18</v>
      </c>
    </row>
    <row r="4169" spans="1:5" x14ac:dyDescent="0.45">
      <c r="A4169" s="2" t="s">
        <v>7650</v>
      </c>
      <c r="B4169" s="2" t="s">
        <v>19163</v>
      </c>
      <c r="C4169" s="2" t="s">
        <v>30740</v>
      </c>
      <c r="D4169" s="2" t="str">
        <f>"菓子製造業"</f>
        <v>菓子製造業</v>
      </c>
      <c r="E4169" s="2" t="str">
        <f>"R02.11.18"</f>
        <v>R02.11.18</v>
      </c>
    </row>
    <row r="4170" spans="1:5" x14ac:dyDescent="0.45">
      <c r="A4170" s="2" t="s">
        <v>7528</v>
      </c>
      <c r="B4170" s="2" t="s">
        <v>19012</v>
      </c>
      <c r="C4170" s="2" t="s">
        <v>30602</v>
      </c>
      <c r="D4170" s="2" t="str">
        <f>"菓子製造業"</f>
        <v>菓子製造業</v>
      </c>
      <c r="E4170" s="2" t="str">
        <f>"R02.11.18"</f>
        <v>R02.11.18</v>
      </c>
    </row>
    <row r="4171" spans="1:5" x14ac:dyDescent="0.45">
      <c r="A4171" s="2" t="s">
        <v>7665</v>
      </c>
      <c r="B4171" s="2" t="s">
        <v>19178</v>
      </c>
      <c r="C4171" s="2" t="s">
        <v>30754</v>
      </c>
      <c r="D4171" s="2" t="str">
        <f>"飲食店営業"</f>
        <v>飲食店営業</v>
      </c>
      <c r="E4171" s="2" t="str">
        <f>"R02.11.20"</f>
        <v>R02.11.20</v>
      </c>
    </row>
    <row r="4172" spans="1:5" x14ac:dyDescent="0.45">
      <c r="A4172" s="2" t="s">
        <v>7667</v>
      </c>
      <c r="B4172" s="2" t="s">
        <v>19180</v>
      </c>
      <c r="C4172" s="2" t="s">
        <v>30756</v>
      </c>
      <c r="D4172" s="2" t="str">
        <f>"飲食店営業"</f>
        <v>飲食店営業</v>
      </c>
      <c r="E4172" s="2" t="str">
        <f>"R02.11.20"</f>
        <v>R02.11.20</v>
      </c>
    </row>
    <row r="4173" spans="1:5" x14ac:dyDescent="0.45">
      <c r="A4173" s="2" t="s">
        <v>7669</v>
      </c>
      <c r="B4173" s="2" t="s">
        <v>15000</v>
      </c>
      <c r="C4173" s="2" t="s">
        <v>30758</v>
      </c>
      <c r="D4173" s="2" t="str">
        <f>"飲食店営業"</f>
        <v>飲食店営業</v>
      </c>
      <c r="E4173" s="2" t="str">
        <f>"R02.11.20"</f>
        <v>R02.11.20</v>
      </c>
    </row>
    <row r="4174" spans="1:5" x14ac:dyDescent="0.45">
      <c r="A4174" s="2" t="s">
        <v>7678</v>
      </c>
      <c r="B4174" s="2" t="s">
        <v>19191</v>
      </c>
      <c r="C4174" s="2" t="s">
        <v>30768</v>
      </c>
      <c r="D4174" s="2" t="str">
        <f>"飲食店営業"</f>
        <v>飲食店営業</v>
      </c>
      <c r="E4174" s="2" t="str">
        <f>"R02.11.20"</f>
        <v>R02.11.20</v>
      </c>
    </row>
    <row r="4175" spans="1:5" x14ac:dyDescent="0.45">
      <c r="A4175" s="2" t="s">
        <v>7518</v>
      </c>
      <c r="B4175" s="2" t="s">
        <v>19001</v>
      </c>
      <c r="C4175" s="2" t="s">
        <v>30592</v>
      </c>
      <c r="D4175" s="2" t="str">
        <f>"食品製造業"</f>
        <v>食品製造業</v>
      </c>
      <c r="E4175" s="2" t="str">
        <f t="shared" ref="E4175:E4180" si="206">"R03.02.15"</f>
        <v>R03.02.15</v>
      </c>
    </row>
    <row r="4176" spans="1:5" x14ac:dyDescent="0.45">
      <c r="A4176" s="2" t="s">
        <v>7326</v>
      </c>
      <c r="B4176" s="2" t="s">
        <v>19216</v>
      </c>
      <c r="C4176" s="2" t="s">
        <v>30790</v>
      </c>
      <c r="D4176" s="2" t="str">
        <f>"食品製造業"</f>
        <v>食品製造業</v>
      </c>
      <c r="E4176" s="2" t="str">
        <f t="shared" si="206"/>
        <v>R03.02.15</v>
      </c>
    </row>
    <row r="4177" spans="1:5" x14ac:dyDescent="0.45">
      <c r="A4177" s="2" t="s">
        <v>7702</v>
      </c>
      <c r="B4177" s="2" t="s">
        <v>19223</v>
      </c>
      <c r="C4177" s="2" t="s">
        <v>30799</v>
      </c>
      <c r="D4177" s="2" t="str">
        <f>"飲食店営業"</f>
        <v>飲食店営業</v>
      </c>
      <c r="E4177" s="2" t="str">
        <f t="shared" si="206"/>
        <v>R03.02.15</v>
      </c>
    </row>
    <row r="4178" spans="1:5" x14ac:dyDescent="0.45">
      <c r="A4178" s="2" t="s">
        <v>7505</v>
      </c>
      <c r="B4178" s="2" t="s">
        <v>7505</v>
      </c>
      <c r="C4178" s="2" t="s">
        <v>30580</v>
      </c>
      <c r="D4178" s="2" t="str">
        <f>"飲食店営業"</f>
        <v>飲食店営業</v>
      </c>
      <c r="E4178" s="2" t="str">
        <f t="shared" si="206"/>
        <v>R03.02.15</v>
      </c>
    </row>
    <row r="4179" spans="1:5" x14ac:dyDescent="0.45">
      <c r="A4179" s="2" t="s">
        <v>7710</v>
      </c>
      <c r="B4179" s="2" t="s">
        <v>19232</v>
      </c>
      <c r="C4179" s="2" t="s">
        <v>30807</v>
      </c>
      <c r="D4179" s="2" t="str">
        <f>"菓子製造業"</f>
        <v>菓子製造業</v>
      </c>
      <c r="E4179" s="2" t="str">
        <f t="shared" si="206"/>
        <v>R03.02.15</v>
      </c>
    </row>
    <row r="4180" spans="1:5" x14ac:dyDescent="0.45">
      <c r="A4180" s="2" t="s">
        <v>7711</v>
      </c>
      <c r="B4180" s="2" t="s">
        <v>19233</v>
      </c>
      <c r="C4180" s="2" t="s">
        <v>30808</v>
      </c>
      <c r="D4180" s="2" t="str">
        <f>"菓子製造業"</f>
        <v>菓子製造業</v>
      </c>
      <c r="E4180" s="2" t="str">
        <f t="shared" si="206"/>
        <v>R03.02.15</v>
      </c>
    </row>
    <row r="4181" spans="1:5" x14ac:dyDescent="0.45">
      <c r="A4181" s="2" t="s">
        <v>4127</v>
      </c>
      <c r="B4181" s="2" t="s">
        <v>19246</v>
      </c>
      <c r="C4181" s="2" t="s">
        <v>30822</v>
      </c>
      <c r="D4181" s="2" t="str">
        <f>"飲食店営業"</f>
        <v>飲食店営業</v>
      </c>
      <c r="E4181" s="2" t="str">
        <f>"R03.03.08"</f>
        <v>R03.03.08</v>
      </c>
    </row>
    <row r="4182" spans="1:5" x14ac:dyDescent="0.45">
      <c r="A4182" s="2" t="s">
        <v>7723</v>
      </c>
      <c r="B4182" s="2" t="s">
        <v>19248</v>
      </c>
      <c r="C4182" s="2" t="s">
        <v>30823</v>
      </c>
      <c r="D4182" s="2" t="str">
        <f>"そうざい製造業"</f>
        <v>そうざい製造業</v>
      </c>
      <c r="E4182" s="2" t="str">
        <f>"R03.03.15"</f>
        <v>R03.03.15</v>
      </c>
    </row>
    <row r="4183" spans="1:5" x14ac:dyDescent="0.45">
      <c r="A4183" s="2" t="s">
        <v>7251</v>
      </c>
      <c r="B4183" s="2" t="s">
        <v>7251</v>
      </c>
      <c r="C4183" s="2" t="s">
        <v>30824</v>
      </c>
      <c r="D4183" s="2" t="str">
        <f>"そうざい製造業"</f>
        <v>そうざい製造業</v>
      </c>
      <c r="E4183" s="2" t="str">
        <f>"R01.12.26"</f>
        <v>R01.12.26</v>
      </c>
    </row>
    <row r="4184" spans="1:5" x14ac:dyDescent="0.45">
      <c r="A4184" s="2" t="s">
        <v>7251</v>
      </c>
      <c r="B4184" s="2" t="s">
        <v>7251</v>
      </c>
      <c r="C4184" s="2" t="s">
        <v>30824</v>
      </c>
      <c r="D4184" s="2" t="str">
        <f>"缶詰又は瓶詰食品製造業"</f>
        <v>缶詰又は瓶詰食品製造業</v>
      </c>
      <c r="E4184" s="2" t="str">
        <f>"R03.03.01"</f>
        <v>R03.03.01</v>
      </c>
    </row>
    <row r="4185" spans="1:5" x14ac:dyDescent="0.45">
      <c r="A4185" s="2" t="s">
        <v>7251</v>
      </c>
      <c r="B4185" s="2" t="s">
        <v>7251</v>
      </c>
      <c r="C4185" s="2" t="s">
        <v>30824</v>
      </c>
      <c r="D4185" s="2" t="str">
        <f>"菓子製造業"</f>
        <v>菓子製造業</v>
      </c>
      <c r="E4185" s="2" t="str">
        <f>"R01.12.26"</f>
        <v>R01.12.26</v>
      </c>
    </row>
    <row r="4186" spans="1:5" x14ac:dyDescent="0.45">
      <c r="A4186" s="2" t="s">
        <v>6109</v>
      </c>
      <c r="B4186" s="2" t="s">
        <v>19262</v>
      </c>
      <c r="C4186" s="2" t="s">
        <v>30834</v>
      </c>
      <c r="D4186" s="2" t="str">
        <f t="shared" ref="D4186:D4191" si="207">"飲食店営業"</f>
        <v>飲食店営業</v>
      </c>
      <c r="E4186" s="2" t="str">
        <f>"R03.04.22"</f>
        <v>R03.04.22</v>
      </c>
    </row>
    <row r="4187" spans="1:5" x14ac:dyDescent="0.45">
      <c r="A4187" s="2" t="s">
        <v>6109</v>
      </c>
      <c r="B4187" s="2" t="s">
        <v>19263</v>
      </c>
      <c r="C4187" s="2" t="s">
        <v>30835</v>
      </c>
      <c r="D4187" s="2" t="str">
        <f t="shared" si="207"/>
        <v>飲食店営業</v>
      </c>
      <c r="E4187" s="2" t="str">
        <f>"R03.04.22"</f>
        <v>R03.04.22</v>
      </c>
    </row>
    <row r="4188" spans="1:5" x14ac:dyDescent="0.45">
      <c r="A4188" s="2" t="s">
        <v>126</v>
      </c>
      <c r="B4188" s="2" t="s">
        <v>19267</v>
      </c>
      <c r="C4188" s="2" t="s">
        <v>30838</v>
      </c>
      <c r="D4188" s="2" t="str">
        <f t="shared" si="207"/>
        <v>飲食店営業</v>
      </c>
      <c r="E4188" s="2" t="str">
        <f>"R03.05.10"</f>
        <v>R03.05.10</v>
      </c>
    </row>
    <row r="4189" spans="1:5" x14ac:dyDescent="0.45">
      <c r="A4189" s="2" t="s">
        <v>1863</v>
      </c>
      <c r="B4189" s="2" t="s">
        <v>19275</v>
      </c>
      <c r="C4189" s="2" t="s">
        <v>30320</v>
      </c>
      <c r="D4189" s="2" t="str">
        <f t="shared" si="207"/>
        <v>飲食店営業</v>
      </c>
      <c r="E4189" s="2" t="str">
        <f>"R03.05.26"</f>
        <v>R03.05.26</v>
      </c>
    </row>
    <row r="4190" spans="1:5" x14ac:dyDescent="0.45">
      <c r="A4190" s="2" t="s">
        <v>7750</v>
      </c>
      <c r="B4190" s="2" t="s">
        <v>19293</v>
      </c>
      <c r="C4190" s="2" t="s">
        <v>30857</v>
      </c>
      <c r="D4190" s="2" t="str">
        <f t="shared" si="207"/>
        <v>飲食店営業</v>
      </c>
      <c r="E4190" s="2" t="str">
        <f>"H31.02.28"</f>
        <v>H31.02.28</v>
      </c>
    </row>
    <row r="4191" spans="1:5" x14ac:dyDescent="0.45">
      <c r="A4191" s="2" t="s">
        <v>7757</v>
      </c>
      <c r="B4191" s="2" t="s">
        <v>19306</v>
      </c>
      <c r="C4191" s="2" t="s">
        <v>30867</v>
      </c>
      <c r="D4191" s="2" t="str">
        <f t="shared" si="207"/>
        <v>飲食店営業</v>
      </c>
      <c r="E4191" s="2" t="str">
        <f>"H29.11.20"</f>
        <v>H29.11.20</v>
      </c>
    </row>
    <row r="4192" spans="1:5" x14ac:dyDescent="0.45">
      <c r="A4192" s="2" t="s">
        <v>7757</v>
      </c>
      <c r="B4192" s="2" t="s">
        <v>19306</v>
      </c>
      <c r="C4192" s="2" t="s">
        <v>30867</v>
      </c>
      <c r="D4192" s="2" t="str">
        <f>"菓子製造業"</f>
        <v>菓子製造業</v>
      </c>
      <c r="E4192" s="2" t="str">
        <f>"H29.11.20"</f>
        <v>H29.11.20</v>
      </c>
    </row>
    <row r="4193" spans="1:5" x14ac:dyDescent="0.45">
      <c r="A4193" s="2" t="s">
        <v>165</v>
      </c>
      <c r="B4193" s="2" t="s">
        <v>9835</v>
      </c>
      <c r="C4193" s="2" t="s">
        <v>21617</v>
      </c>
      <c r="D4193" s="2" t="str">
        <f>"喫茶店営業"</f>
        <v>喫茶店営業</v>
      </c>
      <c r="E4193" s="2" t="str">
        <f>"H28.12.02"</f>
        <v>H28.12.02</v>
      </c>
    </row>
    <row r="4194" spans="1:5" x14ac:dyDescent="0.45">
      <c r="A4194" s="2" t="s">
        <v>583</v>
      </c>
      <c r="B4194" s="2" t="s">
        <v>9852</v>
      </c>
      <c r="C4194" s="2" t="s">
        <v>21633</v>
      </c>
      <c r="D4194" s="2" t="str">
        <f>"乳類販売業"</f>
        <v>乳類販売業</v>
      </c>
      <c r="E4194" s="2" t="str">
        <f>"H28.12.28"</f>
        <v>H28.12.28</v>
      </c>
    </row>
    <row r="4195" spans="1:5" x14ac:dyDescent="0.45">
      <c r="A4195" s="2" t="s">
        <v>583</v>
      </c>
      <c r="B4195" s="2" t="s">
        <v>9853</v>
      </c>
      <c r="C4195" s="2" t="s">
        <v>21634</v>
      </c>
      <c r="D4195" s="2" t="str">
        <f>"乳類販売業"</f>
        <v>乳類販売業</v>
      </c>
      <c r="E4195" s="2" t="str">
        <f>"H28.12.28"</f>
        <v>H28.12.28</v>
      </c>
    </row>
    <row r="4196" spans="1:5" x14ac:dyDescent="0.45">
      <c r="A4196" s="2" t="s">
        <v>584</v>
      </c>
      <c r="B4196" s="2" t="s">
        <v>9854</v>
      </c>
      <c r="C4196" s="2" t="s">
        <v>21635</v>
      </c>
      <c r="D4196" s="2" t="str">
        <f>"飲食店営業"</f>
        <v>飲食店営業</v>
      </c>
      <c r="E4196" s="2" t="str">
        <f>"H28.12.28"</f>
        <v>H28.12.28</v>
      </c>
    </row>
    <row r="4197" spans="1:5" x14ac:dyDescent="0.45">
      <c r="A4197" s="2" t="s">
        <v>590</v>
      </c>
      <c r="B4197" s="2" t="s">
        <v>9862</v>
      </c>
      <c r="C4197" s="2" t="s">
        <v>21642</v>
      </c>
      <c r="D4197" s="2" t="str">
        <f>"飲食店営業"</f>
        <v>飲食店営業</v>
      </c>
      <c r="E4197" s="2" t="str">
        <f t="shared" ref="E4197:E4204" si="208">"H29.02.06"</f>
        <v>H29.02.06</v>
      </c>
    </row>
    <row r="4198" spans="1:5" x14ac:dyDescent="0.45">
      <c r="A4198" s="2" t="s">
        <v>591</v>
      </c>
      <c r="B4198" s="2" t="s">
        <v>9863</v>
      </c>
      <c r="C4198" s="2" t="s">
        <v>21643</v>
      </c>
      <c r="D4198" s="2" t="str">
        <f>"飲食店営業"</f>
        <v>飲食店営業</v>
      </c>
      <c r="E4198" s="2" t="str">
        <f t="shared" si="208"/>
        <v>H29.02.06</v>
      </c>
    </row>
    <row r="4199" spans="1:5" x14ac:dyDescent="0.45">
      <c r="A4199" s="2" t="s">
        <v>596</v>
      </c>
      <c r="B4199" s="2" t="s">
        <v>9868</v>
      </c>
      <c r="C4199" s="2" t="s">
        <v>21647</v>
      </c>
      <c r="D4199" s="2" t="str">
        <f>"喫茶店営業"</f>
        <v>喫茶店営業</v>
      </c>
      <c r="E4199" s="2" t="str">
        <f t="shared" si="208"/>
        <v>H29.02.06</v>
      </c>
    </row>
    <row r="4200" spans="1:5" x14ac:dyDescent="0.45">
      <c r="A4200" s="2" t="s">
        <v>597</v>
      </c>
      <c r="B4200" s="2" t="s">
        <v>9869</v>
      </c>
      <c r="C4200" s="2" t="s">
        <v>21648</v>
      </c>
      <c r="D4200" s="2" t="str">
        <f>"飲食店営業"</f>
        <v>飲食店営業</v>
      </c>
      <c r="E4200" s="2" t="str">
        <f t="shared" si="208"/>
        <v>H29.02.06</v>
      </c>
    </row>
    <row r="4201" spans="1:5" x14ac:dyDescent="0.45">
      <c r="A4201" s="2" t="s">
        <v>597</v>
      </c>
      <c r="B4201" s="2" t="s">
        <v>9869</v>
      </c>
      <c r="C4201" s="2" t="s">
        <v>21648</v>
      </c>
      <c r="D4201" s="2" t="str">
        <f>"乳類販売業"</f>
        <v>乳類販売業</v>
      </c>
      <c r="E4201" s="2" t="str">
        <f t="shared" si="208"/>
        <v>H29.02.06</v>
      </c>
    </row>
    <row r="4202" spans="1:5" x14ac:dyDescent="0.45">
      <c r="A4202" s="2" t="s">
        <v>597</v>
      </c>
      <c r="B4202" s="2" t="s">
        <v>9869</v>
      </c>
      <c r="C4202" s="2" t="s">
        <v>21648</v>
      </c>
      <c r="D4202" s="2" t="str">
        <f>"食肉販売業"</f>
        <v>食肉販売業</v>
      </c>
      <c r="E4202" s="2" t="str">
        <f t="shared" si="208"/>
        <v>H29.02.06</v>
      </c>
    </row>
    <row r="4203" spans="1:5" x14ac:dyDescent="0.45">
      <c r="A4203" s="2" t="s">
        <v>597</v>
      </c>
      <c r="B4203" s="2" t="s">
        <v>9869</v>
      </c>
      <c r="C4203" s="2" t="s">
        <v>21648</v>
      </c>
      <c r="D4203" s="2" t="str">
        <f>"魚介類販売業"</f>
        <v>魚介類販売業</v>
      </c>
      <c r="E4203" s="2" t="str">
        <f t="shared" si="208"/>
        <v>H29.02.06</v>
      </c>
    </row>
    <row r="4204" spans="1:5" x14ac:dyDescent="0.45">
      <c r="A4204" s="2" t="s">
        <v>598</v>
      </c>
      <c r="B4204" s="2" t="s">
        <v>9870</v>
      </c>
      <c r="C4204" s="2" t="s">
        <v>21649</v>
      </c>
      <c r="D4204" s="2" t="str">
        <f>"乳類販売業"</f>
        <v>乳類販売業</v>
      </c>
      <c r="E4204" s="2" t="str">
        <f t="shared" si="208"/>
        <v>H29.02.06</v>
      </c>
    </row>
    <row r="4205" spans="1:5" x14ac:dyDescent="0.45">
      <c r="A4205" s="2" t="s">
        <v>611</v>
      </c>
      <c r="B4205" s="2" t="s">
        <v>9883</v>
      </c>
      <c r="C4205" s="2" t="s">
        <v>21662</v>
      </c>
      <c r="D4205" s="2" t="str">
        <f>"飲食店営業"</f>
        <v>飲食店営業</v>
      </c>
      <c r="E4205" s="2" t="str">
        <f>"H29.02.13"</f>
        <v>H29.02.13</v>
      </c>
    </row>
    <row r="4206" spans="1:5" x14ac:dyDescent="0.45">
      <c r="A4206" s="2" t="s">
        <v>611</v>
      </c>
      <c r="B4206" s="2" t="s">
        <v>9883</v>
      </c>
      <c r="C4206" s="2" t="s">
        <v>21662</v>
      </c>
      <c r="D4206" s="2" t="str">
        <f>"乳類販売業"</f>
        <v>乳類販売業</v>
      </c>
      <c r="E4206" s="2" t="str">
        <f>"H29.02.13"</f>
        <v>H29.02.13</v>
      </c>
    </row>
    <row r="4207" spans="1:5" x14ac:dyDescent="0.45">
      <c r="A4207" s="2" t="s">
        <v>611</v>
      </c>
      <c r="B4207" s="2" t="s">
        <v>9883</v>
      </c>
      <c r="C4207" s="2" t="s">
        <v>21662</v>
      </c>
      <c r="D4207" s="2" t="str">
        <f>"食肉販売業"</f>
        <v>食肉販売業</v>
      </c>
      <c r="E4207" s="2" t="str">
        <f>"H29.02.13"</f>
        <v>H29.02.13</v>
      </c>
    </row>
    <row r="4208" spans="1:5" x14ac:dyDescent="0.45">
      <c r="A4208" s="2" t="s">
        <v>613</v>
      </c>
      <c r="B4208" s="2" t="s">
        <v>9885</v>
      </c>
      <c r="C4208" s="2" t="s">
        <v>21664</v>
      </c>
      <c r="D4208" s="2" t="str">
        <f>"飲食店営業"</f>
        <v>飲食店営業</v>
      </c>
      <c r="E4208" s="2" t="str">
        <f>"H29.02.14"</f>
        <v>H29.02.14</v>
      </c>
    </row>
    <row r="4209" spans="1:5" x14ac:dyDescent="0.45">
      <c r="A4209" s="2" t="s">
        <v>615</v>
      </c>
      <c r="B4209" s="2" t="s">
        <v>9887</v>
      </c>
      <c r="C4209" s="2" t="s">
        <v>21666</v>
      </c>
      <c r="D4209" s="2" t="str">
        <f>"飲食店営業"</f>
        <v>飲食店営業</v>
      </c>
      <c r="E4209" s="2" t="str">
        <f>"H29.02.14"</f>
        <v>H29.02.14</v>
      </c>
    </row>
    <row r="4210" spans="1:5" x14ac:dyDescent="0.45">
      <c r="A4210" s="2" t="s">
        <v>615</v>
      </c>
      <c r="B4210" s="2" t="s">
        <v>9887</v>
      </c>
      <c r="C4210" s="2" t="s">
        <v>21666</v>
      </c>
      <c r="D4210" s="2" t="str">
        <f>"乳類販売業"</f>
        <v>乳類販売業</v>
      </c>
      <c r="E4210" s="2" t="str">
        <f>"H29.02.14"</f>
        <v>H29.02.14</v>
      </c>
    </row>
    <row r="4211" spans="1:5" x14ac:dyDescent="0.45">
      <c r="A4211" s="2" t="s">
        <v>616</v>
      </c>
      <c r="B4211" s="2" t="s">
        <v>9888</v>
      </c>
      <c r="C4211" s="2" t="s">
        <v>21667</v>
      </c>
      <c r="D4211" s="2" t="str">
        <f>"飲食店営業"</f>
        <v>飲食店営業</v>
      </c>
      <c r="E4211" s="2" t="str">
        <f>"H29.02.17"</f>
        <v>H29.02.17</v>
      </c>
    </row>
    <row r="4212" spans="1:5" x14ac:dyDescent="0.45">
      <c r="A4212" s="2" t="s">
        <v>620</v>
      </c>
      <c r="B4212" s="2" t="s">
        <v>9893</v>
      </c>
      <c r="C4212" s="2" t="s">
        <v>21672</v>
      </c>
      <c r="D4212" s="2" t="str">
        <f>"飲食店営業"</f>
        <v>飲食店営業</v>
      </c>
      <c r="E4212" s="2" t="str">
        <f>"H29.02.27"</f>
        <v>H29.02.27</v>
      </c>
    </row>
    <row r="4213" spans="1:5" x14ac:dyDescent="0.45">
      <c r="A4213" s="2" t="s">
        <v>621</v>
      </c>
      <c r="B4213" s="2" t="s">
        <v>9894</v>
      </c>
      <c r="C4213" s="2" t="s">
        <v>21673</v>
      </c>
      <c r="D4213" s="2" t="str">
        <f>"菓子製造業"</f>
        <v>菓子製造業</v>
      </c>
      <c r="E4213" s="2" t="str">
        <f>"H29.02.27"</f>
        <v>H29.02.27</v>
      </c>
    </row>
    <row r="4214" spans="1:5" x14ac:dyDescent="0.45">
      <c r="A4214" s="2" t="s">
        <v>621</v>
      </c>
      <c r="B4214" s="2" t="s">
        <v>9894</v>
      </c>
      <c r="C4214" s="2" t="s">
        <v>21673</v>
      </c>
      <c r="D4214" s="2" t="str">
        <f>"飲食店営業"</f>
        <v>飲食店営業</v>
      </c>
      <c r="E4214" s="2" t="str">
        <f>"H29.02.27"</f>
        <v>H29.02.27</v>
      </c>
    </row>
    <row r="4215" spans="1:5" x14ac:dyDescent="0.45">
      <c r="A4215" s="2" t="s">
        <v>636</v>
      </c>
      <c r="B4215" s="2" t="s">
        <v>9917</v>
      </c>
      <c r="C4215" s="2" t="s">
        <v>21693</v>
      </c>
      <c r="D4215" s="2" t="str">
        <f>"めん類製造業"</f>
        <v>めん類製造業</v>
      </c>
      <c r="E4215" s="2" t="str">
        <f>"H29.03.16"</f>
        <v>H29.03.16</v>
      </c>
    </row>
    <row r="4216" spans="1:5" x14ac:dyDescent="0.45">
      <c r="A4216" s="2" t="s">
        <v>643</v>
      </c>
      <c r="B4216" s="2" t="s">
        <v>9925</v>
      </c>
      <c r="C4216" s="2" t="s">
        <v>21701</v>
      </c>
      <c r="D4216" s="2" t="str">
        <f>"飲食店営業"</f>
        <v>飲食店営業</v>
      </c>
      <c r="E4216" s="2" t="str">
        <f>"H29.04.14"</f>
        <v>H29.04.14</v>
      </c>
    </row>
    <row r="4217" spans="1:5" x14ac:dyDescent="0.45">
      <c r="A4217" s="2" t="s">
        <v>647</v>
      </c>
      <c r="B4217" s="2" t="s">
        <v>9929</v>
      </c>
      <c r="C4217" s="2" t="s">
        <v>21705</v>
      </c>
      <c r="D4217" s="2" t="str">
        <f>"飲食店営業"</f>
        <v>飲食店営業</v>
      </c>
      <c r="E4217" s="2" t="str">
        <f>"H29.04.21"</f>
        <v>H29.04.21</v>
      </c>
    </row>
    <row r="4218" spans="1:5" x14ac:dyDescent="0.45">
      <c r="A4218" s="2" t="s">
        <v>650</v>
      </c>
      <c r="B4218" s="2" t="s">
        <v>9934</v>
      </c>
      <c r="C4218" s="2" t="s">
        <v>21709</v>
      </c>
      <c r="D4218" s="2" t="str">
        <f>"喫茶店営業"</f>
        <v>喫茶店営業</v>
      </c>
      <c r="E4218" s="2" t="str">
        <f>"H29.04.28"</f>
        <v>H29.04.28</v>
      </c>
    </row>
    <row r="4219" spans="1:5" x14ac:dyDescent="0.45">
      <c r="A4219" s="2" t="s">
        <v>650</v>
      </c>
      <c r="B4219" s="2" t="s">
        <v>9934</v>
      </c>
      <c r="C4219" s="2" t="s">
        <v>21709</v>
      </c>
      <c r="D4219" s="2" t="str">
        <f>"菓子製造業"</f>
        <v>菓子製造業</v>
      </c>
      <c r="E4219" s="2" t="str">
        <f>"H29.04.28"</f>
        <v>H29.04.28</v>
      </c>
    </row>
    <row r="4220" spans="1:5" x14ac:dyDescent="0.45">
      <c r="A4220" s="2" t="s">
        <v>653</v>
      </c>
      <c r="B4220" s="2" t="s">
        <v>9938</v>
      </c>
      <c r="C4220" s="2" t="s">
        <v>21713</v>
      </c>
      <c r="D4220" s="2" t="str">
        <f>"飲食店営業"</f>
        <v>飲食店営業</v>
      </c>
      <c r="E4220" s="2" t="str">
        <f>"H29.05.08"</f>
        <v>H29.05.08</v>
      </c>
    </row>
    <row r="4221" spans="1:5" x14ac:dyDescent="0.45">
      <c r="A4221" s="2" t="s">
        <v>653</v>
      </c>
      <c r="B4221" s="2" t="s">
        <v>9938</v>
      </c>
      <c r="C4221" s="2" t="s">
        <v>21713</v>
      </c>
      <c r="D4221" s="2" t="str">
        <f>"菓子製造業"</f>
        <v>菓子製造業</v>
      </c>
      <c r="E4221" s="2" t="str">
        <f>"H29.05.08"</f>
        <v>H29.05.08</v>
      </c>
    </row>
    <row r="4222" spans="1:5" x14ac:dyDescent="0.45">
      <c r="A4222" s="2" t="s">
        <v>668</v>
      </c>
      <c r="B4222" s="2" t="s">
        <v>9952</v>
      </c>
      <c r="C4222" s="2" t="s">
        <v>21727</v>
      </c>
      <c r="D4222" s="2" t="str">
        <f>"飲食店営業"</f>
        <v>飲食店営業</v>
      </c>
      <c r="E4222" s="2" t="str">
        <f t="shared" ref="E4222:E4230" si="209">"H29.05.15"</f>
        <v>H29.05.15</v>
      </c>
    </row>
    <row r="4223" spans="1:5" x14ac:dyDescent="0.45">
      <c r="A4223" s="2" t="s">
        <v>669</v>
      </c>
      <c r="B4223" s="2" t="s">
        <v>9953</v>
      </c>
      <c r="C4223" s="2" t="s">
        <v>21728</v>
      </c>
      <c r="D4223" s="2" t="str">
        <f>"飲食店営業"</f>
        <v>飲食店営業</v>
      </c>
      <c r="E4223" s="2" t="str">
        <f t="shared" si="209"/>
        <v>H29.05.15</v>
      </c>
    </row>
    <row r="4224" spans="1:5" x14ac:dyDescent="0.45">
      <c r="A4224" s="2" t="s">
        <v>277</v>
      </c>
      <c r="B4224" s="2" t="s">
        <v>9954</v>
      </c>
      <c r="C4224" s="2" t="s">
        <v>21729</v>
      </c>
      <c r="D4224" s="2" t="str">
        <f>"飲食店営業"</f>
        <v>飲食店営業</v>
      </c>
      <c r="E4224" s="2" t="str">
        <f t="shared" si="209"/>
        <v>H29.05.15</v>
      </c>
    </row>
    <row r="4225" spans="1:5" x14ac:dyDescent="0.45">
      <c r="A4225" s="2" t="s">
        <v>671</v>
      </c>
      <c r="B4225" s="2" t="s">
        <v>9956</v>
      </c>
      <c r="C4225" s="2" t="s">
        <v>21731</v>
      </c>
      <c r="D4225" s="2" t="str">
        <f>"飲食店営業"</f>
        <v>飲食店営業</v>
      </c>
      <c r="E4225" s="2" t="str">
        <f t="shared" si="209"/>
        <v>H29.05.15</v>
      </c>
    </row>
    <row r="4226" spans="1:5" x14ac:dyDescent="0.45">
      <c r="A4226" s="2" t="s">
        <v>673</v>
      </c>
      <c r="B4226" s="2" t="s">
        <v>9958</v>
      </c>
      <c r="C4226" s="2" t="s">
        <v>21733</v>
      </c>
      <c r="D4226" s="2" t="str">
        <f>"菓子製造業"</f>
        <v>菓子製造業</v>
      </c>
      <c r="E4226" s="2" t="str">
        <f t="shared" si="209"/>
        <v>H29.05.15</v>
      </c>
    </row>
    <row r="4227" spans="1:5" x14ac:dyDescent="0.45">
      <c r="A4227" s="2" t="s">
        <v>673</v>
      </c>
      <c r="B4227" s="2" t="s">
        <v>9958</v>
      </c>
      <c r="C4227" s="2" t="s">
        <v>21733</v>
      </c>
      <c r="D4227" s="2" t="str">
        <f>"飲食店営業"</f>
        <v>飲食店営業</v>
      </c>
      <c r="E4227" s="2" t="str">
        <f t="shared" si="209"/>
        <v>H29.05.15</v>
      </c>
    </row>
    <row r="4228" spans="1:5" x14ac:dyDescent="0.45">
      <c r="A4228" s="2" t="s">
        <v>674</v>
      </c>
      <c r="B4228" s="2" t="s">
        <v>9959</v>
      </c>
      <c r="C4228" s="2" t="s">
        <v>21734</v>
      </c>
      <c r="D4228" s="2" t="str">
        <f>"そうざい製造業"</f>
        <v>そうざい製造業</v>
      </c>
      <c r="E4228" s="2" t="str">
        <f t="shared" si="209"/>
        <v>H29.05.15</v>
      </c>
    </row>
    <row r="4229" spans="1:5" x14ac:dyDescent="0.45">
      <c r="A4229" s="2" t="s">
        <v>674</v>
      </c>
      <c r="B4229" s="2" t="s">
        <v>9959</v>
      </c>
      <c r="C4229" s="2" t="s">
        <v>21734</v>
      </c>
      <c r="D4229" s="2" t="str">
        <f>"菓子製造業"</f>
        <v>菓子製造業</v>
      </c>
      <c r="E4229" s="2" t="str">
        <f t="shared" si="209"/>
        <v>H29.05.15</v>
      </c>
    </row>
    <row r="4230" spans="1:5" x14ac:dyDescent="0.45">
      <c r="A4230" s="2" t="s">
        <v>675</v>
      </c>
      <c r="B4230" s="2" t="s">
        <v>9960</v>
      </c>
      <c r="C4230" s="2" t="s">
        <v>21735</v>
      </c>
      <c r="D4230" s="2" t="str">
        <f>"菓子製造業"</f>
        <v>菓子製造業</v>
      </c>
      <c r="E4230" s="2" t="str">
        <f t="shared" si="209"/>
        <v>H29.05.15</v>
      </c>
    </row>
    <row r="4231" spans="1:5" x14ac:dyDescent="0.45">
      <c r="A4231" s="2" t="s">
        <v>675</v>
      </c>
      <c r="B4231" s="2" t="s">
        <v>9960</v>
      </c>
      <c r="C4231" s="2" t="s">
        <v>21735</v>
      </c>
      <c r="D4231" s="2" t="str">
        <f>"飲食店営業"</f>
        <v>飲食店営業</v>
      </c>
      <c r="E4231" s="2" t="str">
        <f>"H29.05.16"</f>
        <v>H29.05.16</v>
      </c>
    </row>
    <row r="4232" spans="1:5" x14ac:dyDescent="0.45">
      <c r="A4232" s="2" t="s">
        <v>649</v>
      </c>
      <c r="B4232" s="2" t="s">
        <v>9973</v>
      </c>
      <c r="C4232" s="2" t="s">
        <v>21747</v>
      </c>
      <c r="D4232" s="2" t="str">
        <f>"乳類販売業"</f>
        <v>乳類販売業</v>
      </c>
      <c r="E4232" s="2" t="str">
        <f>"H29.05.22"</f>
        <v>H29.05.22</v>
      </c>
    </row>
    <row r="4233" spans="1:5" x14ac:dyDescent="0.45">
      <c r="A4233" s="2" t="s">
        <v>684</v>
      </c>
      <c r="B4233" s="2" t="s">
        <v>9974</v>
      </c>
      <c r="C4233" s="2" t="s">
        <v>21748</v>
      </c>
      <c r="D4233" s="2" t="str">
        <f>"乳類販売業"</f>
        <v>乳類販売業</v>
      </c>
      <c r="E4233" s="2" t="str">
        <f>"H29.05.22"</f>
        <v>H29.05.22</v>
      </c>
    </row>
    <row r="4234" spans="1:5" x14ac:dyDescent="0.45">
      <c r="A4234" s="2" t="s">
        <v>687</v>
      </c>
      <c r="B4234" s="2" t="s">
        <v>9978</v>
      </c>
      <c r="C4234" s="2" t="s">
        <v>21752</v>
      </c>
      <c r="D4234" s="2" t="str">
        <f>"飲食店営業"</f>
        <v>飲食店営業</v>
      </c>
      <c r="E4234" s="2" t="str">
        <f>"H29.05.25"</f>
        <v>H29.05.25</v>
      </c>
    </row>
    <row r="4235" spans="1:5" x14ac:dyDescent="0.45">
      <c r="A4235" s="2" t="s">
        <v>694</v>
      </c>
      <c r="B4235" s="2" t="s">
        <v>9989</v>
      </c>
      <c r="C4235" s="2" t="s">
        <v>21762</v>
      </c>
      <c r="D4235" s="2" t="str">
        <f>"飲食店営業"</f>
        <v>飲食店営業</v>
      </c>
      <c r="E4235" s="2" t="str">
        <f>"H29.06.15"</f>
        <v>H29.06.15</v>
      </c>
    </row>
    <row r="4236" spans="1:5" x14ac:dyDescent="0.45">
      <c r="A4236" s="2" t="s">
        <v>696</v>
      </c>
      <c r="B4236" s="2" t="s">
        <v>9991</v>
      </c>
      <c r="C4236" s="2" t="s">
        <v>21765</v>
      </c>
      <c r="D4236" s="2" t="str">
        <f>"飲食店営業"</f>
        <v>飲食店営業</v>
      </c>
      <c r="E4236" s="2" t="str">
        <f>"H29.06.26"</f>
        <v>H29.06.26</v>
      </c>
    </row>
    <row r="4237" spans="1:5" x14ac:dyDescent="0.45">
      <c r="A4237" s="2" t="s">
        <v>697</v>
      </c>
      <c r="B4237" s="2" t="s">
        <v>9992</v>
      </c>
      <c r="C4237" s="2" t="s">
        <v>21766</v>
      </c>
      <c r="D4237" s="2" t="str">
        <f>"飲食店営業"</f>
        <v>飲食店営業</v>
      </c>
      <c r="E4237" s="2" t="str">
        <f>"H29.06.27"</f>
        <v>H29.06.27</v>
      </c>
    </row>
    <row r="4238" spans="1:5" x14ac:dyDescent="0.45">
      <c r="A4238" s="2" t="s">
        <v>697</v>
      </c>
      <c r="B4238" s="2" t="s">
        <v>9992</v>
      </c>
      <c r="C4238" s="2" t="s">
        <v>21766</v>
      </c>
      <c r="D4238" s="2" t="str">
        <f>"魚介類販売業"</f>
        <v>魚介類販売業</v>
      </c>
      <c r="E4238" s="2" t="str">
        <f>"H29.06.27"</f>
        <v>H29.06.27</v>
      </c>
    </row>
    <row r="4239" spans="1:5" x14ac:dyDescent="0.45">
      <c r="A4239" s="2" t="s">
        <v>697</v>
      </c>
      <c r="B4239" s="2" t="s">
        <v>9992</v>
      </c>
      <c r="C4239" s="2" t="s">
        <v>21766</v>
      </c>
      <c r="D4239" s="2" t="str">
        <f>"乳類販売業"</f>
        <v>乳類販売業</v>
      </c>
      <c r="E4239" s="2" t="str">
        <f>"H29.06.27"</f>
        <v>H29.06.27</v>
      </c>
    </row>
    <row r="4240" spans="1:5" x14ac:dyDescent="0.45">
      <c r="A4240" s="2" t="s">
        <v>697</v>
      </c>
      <c r="B4240" s="2" t="s">
        <v>9992</v>
      </c>
      <c r="C4240" s="2" t="s">
        <v>21766</v>
      </c>
      <c r="D4240" s="2" t="str">
        <f>"食肉販売業"</f>
        <v>食肉販売業</v>
      </c>
      <c r="E4240" s="2" t="str">
        <f>"H29.06.27"</f>
        <v>H29.06.27</v>
      </c>
    </row>
    <row r="4241" spans="1:5" x14ac:dyDescent="0.45">
      <c r="A4241" s="2" t="s">
        <v>636</v>
      </c>
      <c r="B4241" s="2" t="s">
        <v>9917</v>
      </c>
      <c r="C4241" s="2" t="s">
        <v>21693</v>
      </c>
      <c r="D4241" s="2" t="str">
        <f>"そうざい製造業"</f>
        <v>そうざい製造業</v>
      </c>
      <c r="E4241" s="2" t="str">
        <f>"H29.03.16"</f>
        <v>H29.03.16</v>
      </c>
    </row>
    <row r="4242" spans="1:5" x14ac:dyDescent="0.45">
      <c r="A4242" s="2" t="s">
        <v>700</v>
      </c>
      <c r="B4242" s="2" t="s">
        <v>9994</v>
      </c>
      <c r="C4242" s="2" t="s">
        <v>21769</v>
      </c>
      <c r="D4242" s="2" t="str">
        <f>"飲食店営業"</f>
        <v>飲食店営業</v>
      </c>
      <c r="E4242" s="2" t="str">
        <f>"H29.07.11"</f>
        <v>H29.07.11</v>
      </c>
    </row>
    <row r="4243" spans="1:5" x14ac:dyDescent="0.45">
      <c r="A4243" s="2" t="s">
        <v>701</v>
      </c>
      <c r="B4243" s="2" t="s">
        <v>9995</v>
      </c>
      <c r="C4243" s="2" t="s">
        <v>21770</v>
      </c>
      <c r="D4243" s="2" t="str">
        <f>"飲食店営業"</f>
        <v>飲食店営業</v>
      </c>
      <c r="E4243" s="2" t="str">
        <f>"H29.07.14"</f>
        <v>H29.07.14</v>
      </c>
    </row>
    <row r="4244" spans="1:5" x14ac:dyDescent="0.45">
      <c r="A4244" s="2" t="s">
        <v>705</v>
      </c>
      <c r="B4244" s="2" t="s">
        <v>9998</v>
      </c>
      <c r="C4244" s="2" t="s">
        <v>21774</v>
      </c>
      <c r="D4244" s="2" t="str">
        <f>"飲食店営業"</f>
        <v>飲食店営業</v>
      </c>
      <c r="E4244" s="2" t="str">
        <f>"H29.07.19"</f>
        <v>H29.07.19</v>
      </c>
    </row>
    <row r="4245" spans="1:5" x14ac:dyDescent="0.45">
      <c r="A4245" s="2" t="s">
        <v>713</v>
      </c>
      <c r="B4245" s="2" t="s">
        <v>10007</v>
      </c>
      <c r="C4245" s="2" t="s">
        <v>21783</v>
      </c>
      <c r="D4245" s="2" t="str">
        <f>"飲食店営業"</f>
        <v>飲食店営業</v>
      </c>
      <c r="E4245" s="2" t="str">
        <f>"H29.07.31"</f>
        <v>H29.07.31</v>
      </c>
    </row>
    <row r="4246" spans="1:5" x14ac:dyDescent="0.45">
      <c r="A4246" s="2" t="s">
        <v>714</v>
      </c>
      <c r="B4246" s="2" t="s">
        <v>10008</v>
      </c>
      <c r="C4246" s="2" t="s">
        <v>21784</v>
      </c>
      <c r="D4246" s="2" t="str">
        <f>"菓子製造業"</f>
        <v>菓子製造業</v>
      </c>
      <c r="E4246" s="2" t="str">
        <f>"H29.07.31"</f>
        <v>H29.07.31</v>
      </c>
    </row>
    <row r="4247" spans="1:5" x14ac:dyDescent="0.45">
      <c r="A4247" s="2" t="s">
        <v>714</v>
      </c>
      <c r="B4247" s="2" t="s">
        <v>10008</v>
      </c>
      <c r="C4247" s="2" t="s">
        <v>21784</v>
      </c>
      <c r="D4247" s="2" t="str">
        <f>"飲食店営業"</f>
        <v>飲食店営業</v>
      </c>
      <c r="E4247" s="2" t="str">
        <f>"H29.07.31"</f>
        <v>H29.07.31</v>
      </c>
    </row>
    <row r="4248" spans="1:5" x14ac:dyDescent="0.45">
      <c r="A4248" s="2" t="s">
        <v>733</v>
      </c>
      <c r="B4248" s="2" t="s">
        <v>10027</v>
      </c>
      <c r="C4248" s="2" t="s">
        <v>21803</v>
      </c>
      <c r="D4248" s="2" t="str">
        <f>"飲食店営業"</f>
        <v>飲食店営業</v>
      </c>
      <c r="E4248" s="2" t="str">
        <f t="shared" ref="E4248:E4253" si="210">"H29.08.10"</f>
        <v>H29.08.10</v>
      </c>
    </row>
    <row r="4249" spans="1:5" x14ac:dyDescent="0.45">
      <c r="A4249" s="2" t="s">
        <v>733</v>
      </c>
      <c r="B4249" s="2" t="s">
        <v>10027</v>
      </c>
      <c r="C4249" s="2" t="s">
        <v>21803</v>
      </c>
      <c r="D4249" s="2" t="str">
        <f>"菓子製造業"</f>
        <v>菓子製造業</v>
      </c>
      <c r="E4249" s="2" t="str">
        <f t="shared" si="210"/>
        <v>H29.08.10</v>
      </c>
    </row>
    <row r="4250" spans="1:5" x14ac:dyDescent="0.45">
      <c r="A4250" s="2" t="s">
        <v>734</v>
      </c>
      <c r="B4250" s="2" t="s">
        <v>10028</v>
      </c>
      <c r="C4250" s="2" t="s">
        <v>21804</v>
      </c>
      <c r="D4250" s="2" t="str">
        <f>"飲食店営業"</f>
        <v>飲食店営業</v>
      </c>
      <c r="E4250" s="2" t="str">
        <f t="shared" si="210"/>
        <v>H29.08.10</v>
      </c>
    </row>
    <row r="4251" spans="1:5" x14ac:dyDescent="0.45">
      <c r="A4251" s="2" t="s">
        <v>734</v>
      </c>
      <c r="B4251" s="2" t="s">
        <v>10028</v>
      </c>
      <c r="C4251" s="2" t="s">
        <v>21805</v>
      </c>
      <c r="D4251" s="2" t="str">
        <f>"菓子製造業"</f>
        <v>菓子製造業</v>
      </c>
      <c r="E4251" s="2" t="str">
        <f t="shared" si="210"/>
        <v>H29.08.10</v>
      </c>
    </row>
    <row r="4252" spans="1:5" x14ac:dyDescent="0.45">
      <c r="A4252" s="2" t="s">
        <v>735</v>
      </c>
      <c r="B4252" s="2" t="s">
        <v>10029</v>
      </c>
      <c r="C4252" s="2" t="s">
        <v>21806</v>
      </c>
      <c r="D4252" s="2" t="str">
        <f>"飲食店営業"</f>
        <v>飲食店営業</v>
      </c>
      <c r="E4252" s="2" t="str">
        <f t="shared" si="210"/>
        <v>H29.08.10</v>
      </c>
    </row>
    <row r="4253" spans="1:5" x14ac:dyDescent="0.45">
      <c r="A4253" s="2" t="s">
        <v>736</v>
      </c>
      <c r="B4253" s="2" t="s">
        <v>10030</v>
      </c>
      <c r="C4253" s="2" t="s">
        <v>21807</v>
      </c>
      <c r="D4253" s="2" t="str">
        <f>"飲食店営業"</f>
        <v>飲食店営業</v>
      </c>
      <c r="E4253" s="2" t="str">
        <f t="shared" si="210"/>
        <v>H29.08.10</v>
      </c>
    </row>
    <row r="4254" spans="1:5" x14ac:dyDescent="0.45">
      <c r="A4254" s="2" t="s">
        <v>165</v>
      </c>
      <c r="B4254" s="2" t="s">
        <v>10037</v>
      </c>
      <c r="C4254" s="2" t="s">
        <v>21814</v>
      </c>
      <c r="D4254" s="2" t="str">
        <f>"喫茶店営業"</f>
        <v>喫茶店営業</v>
      </c>
      <c r="E4254" s="2" t="str">
        <f>"H29.08.22"</f>
        <v>H29.08.22</v>
      </c>
    </row>
    <row r="4255" spans="1:5" x14ac:dyDescent="0.45">
      <c r="A4255" s="2" t="s">
        <v>165</v>
      </c>
      <c r="B4255" s="2" t="s">
        <v>10038</v>
      </c>
      <c r="C4255" s="2" t="s">
        <v>21814</v>
      </c>
      <c r="D4255" s="2" t="str">
        <f>"喫茶店営業"</f>
        <v>喫茶店営業</v>
      </c>
      <c r="E4255" s="2" t="str">
        <f>"H29.08.22"</f>
        <v>H29.08.22</v>
      </c>
    </row>
    <row r="4256" spans="1:5" x14ac:dyDescent="0.45">
      <c r="A4256" s="2" t="s">
        <v>165</v>
      </c>
      <c r="B4256" s="2" t="s">
        <v>10039</v>
      </c>
      <c r="C4256" s="2" t="s">
        <v>21814</v>
      </c>
      <c r="D4256" s="2" t="str">
        <f>"喫茶店営業"</f>
        <v>喫茶店営業</v>
      </c>
      <c r="E4256" s="2" t="str">
        <f>"H29.08.22"</f>
        <v>H29.08.22</v>
      </c>
    </row>
    <row r="4257" spans="1:5" x14ac:dyDescent="0.45">
      <c r="A4257" s="2" t="s">
        <v>165</v>
      </c>
      <c r="B4257" s="2" t="s">
        <v>10040</v>
      </c>
      <c r="C4257" s="2" t="s">
        <v>21814</v>
      </c>
      <c r="D4257" s="2" t="str">
        <f>"喫茶店営業"</f>
        <v>喫茶店営業</v>
      </c>
      <c r="E4257" s="2" t="str">
        <f>"H29.08.22"</f>
        <v>H29.08.22</v>
      </c>
    </row>
    <row r="4258" spans="1:5" x14ac:dyDescent="0.45">
      <c r="A4258" s="2" t="s">
        <v>165</v>
      </c>
      <c r="B4258" s="2" t="s">
        <v>10041</v>
      </c>
      <c r="C4258" s="2" t="s">
        <v>21814</v>
      </c>
      <c r="D4258" s="2" t="str">
        <f>"喫茶店営業"</f>
        <v>喫茶店営業</v>
      </c>
      <c r="E4258" s="2" t="str">
        <f>"H29.08.22"</f>
        <v>H29.08.22</v>
      </c>
    </row>
    <row r="4259" spans="1:5" x14ac:dyDescent="0.45">
      <c r="A4259" s="2" t="s">
        <v>743</v>
      </c>
      <c r="B4259" s="2" t="s">
        <v>10043</v>
      </c>
      <c r="C4259" s="2" t="s">
        <v>21816</v>
      </c>
      <c r="D4259" s="2" t="str">
        <f>"飲食店営業"</f>
        <v>飲食店営業</v>
      </c>
      <c r="E4259" s="2" t="str">
        <f>"H29.08.21"</f>
        <v>H29.08.21</v>
      </c>
    </row>
    <row r="4260" spans="1:5" x14ac:dyDescent="0.45">
      <c r="A4260" s="2" t="s">
        <v>743</v>
      </c>
      <c r="B4260" s="2" t="s">
        <v>10043</v>
      </c>
      <c r="C4260" s="2" t="s">
        <v>21816</v>
      </c>
      <c r="D4260" s="2" t="str">
        <f>"菓子製造業"</f>
        <v>菓子製造業</v>
      </c>
      <c r="E4260" s="2" t="str">
        <f>"H29.08.21"</f>
        <v>H29.08.21</v>
      </c>
    </row>
    <row r="4261" spans="1:5" x14ac:dyDescent="0.45">
      <c r="A4261" s="2" t="s">
        <v>747</v>
      </c>
      <c r="B4261" s="2" t="s">
        <v>10046</v>
      </c>
      <c r="C4261" s="2" t="s">
        <v>21820</v>
      </c>
      <c r="D4261" s="2" t="str">
        <f>"飲食店営業"</f>
        <v>飲食店営業</v>
      </c>
      <c r="E4261" s="2" t="str">
        <f>"H29.08.23"</f>
        <v>H29.08.23</v>
      </c>
    </row>
    <row r="4262" spans="1:5" x14ac:dyDescent="0.45">
      <c r="A4262" s="2" t="s">
        <v>749</v>
      </c>
      <c r="B4262" s="2" t="s">
        <v>10049</v>
      </c>
      <c r="C4262" s="2" t="s">
        <v>21822</v>
      </c>
      <c r="D4262" s="2" t="str">
        <f>"飲食店営業"</f>
        <v>飲食店営業</v>
      </c>
      <c r="E4262" s="2" t="str">
        <f>"H29.08.23"</f>
        <v>H29.08.23</v>
      </c>
    </row>
    <row r="4263" spans="1:5" x14ac:dyDescent="0.45">
      <c r="A4263" s="2" t="s">
        <v>752</v>
      </c>
      <c r="B4263" s="2" t="s">
        <v>10052</v>
      </c>
      <c r="C4263" s="2" t="s">
        <v>21825</v>
      </c>
      <c r="D4263" s="2" t="str">
        <f>"飲食店営業"</f>
        <v>飲食店営業</v>
      </c>
      <c r="E4263" s="2" t="str">
        <f>"H29.08.29"</f>
        <v>H29.08.29</v>
      </c>
    </row>
    <row r="4264" spans="1:5" x14ac:dyDescent="0.45">
      <c r="A4264" s="2" t="s">
        <v>757</v>
      </c>
      <c r="B4264" s="2" t="s">
        <v>10058</v>
      </c>
      <c r="C4264" s="2" t="s">
        <v>21831</v>
      </c>
      <c r="D4264" s="2" t="str">
        <f>"飲食店営業"</f>
        <v>飲食店営業</v>
      </c>
      <c r="E4264" s="2" t="str">
        <f>"H29.09.15"</f>
        <v>H29.09.15</v>
      </c>
    </row>
    <row r="4265" spans="1:5" x14ac:dyDescent="0.45">
      <c r="A4265" s="2" t="s">
        <v>770</v>
      </c>
      <c r="B4265" s="2" t="s">
        <v>10074</v>
      </c>
      <c r="C4265" s="2" t="s">
        <v>21846</v>
      </c>
      <c r="D4265" s="2" t="str">
        <f>"喫茶店営業"</f>
        <v>喫茶店営業</v>
      </c>
      <c r="E4265" s="2" t="str">
        <f>"H29.11.06"</f>
        <v>H29.11.06</v>
      </c>
    </row>
    <row r="4266" spans="1:5" x14ac:dyDescent="0.45">
      <c r="A4266" s="2" t="s">
        <v>777</v>
      </c>
      <c r="B4266" s="2" t="s">
        <v>10084</v>
      </c>
      <c r="C4266" s="2" t="s">
        <v>21854</v>
      </c>
      <c r="D4266" s="2" t="str">
        <f>"菓子製造業"</f>
        <v>菓子製造業</v>
      </c>
      <c r="E4266" s="2" t="str">
        <f>"H29.11.09"</f>
        <v>H29.11.09</v>
      </c>
    </row>
    <row r="4267" spans="1:5" x14ac:dyDescent="0.45">
      <c r="A4267" s="2" t="s">
        <v>790</v>
      </c>
      <c r="B4267" s="2" t="s">
        <v>10098</v>
      </c>
      <c r="C4267" s="2" t="s">
        <v>21867</v>
      </c>
      <c r="D4267" s="2" t="str">
        <f>"菓子製造業"</f>
        <v>菓子製造業</v>
      </c>
      <c r="E4267" s="2" t="str">
        <f>"H29.11.14"</f>
        <v>H29.11.14</v>
      </c>
    </row>
    <row r="4268" spans="1:5" x14ac:dyDescent="0.45">
      <c r="A4268" s="2" t="s">
        <v>791</v>
      </c>
      <c r="B4268" s="2" t="s">
        <v>10099</v>
      </c>
      <c r="C4268" s="2" t="s">
        <v>21868</v>
      </c>
      <c r="D4268" s="2" t="str">
        <f>"飲食店営業"</f>
        <v>飲食店営業</v>
      </c>
      <c r="E4268" s="2" t="str">
        <f>"H29.11.17"</f>
        <v>H29.11.17</v>
      </c>
    </row>
    <row r="4269" spans="1:5" x14ac:dyDescent="0.45">
      <c r="A4269" s="2" t="s">
        <v>799</v>
      </c>
      <c r="B4269" s="2" t="s">
        <v>10107</v>
      </c>
      <c r="C4269" s="2" t="s">
        <v>21875</v>
      </c>
      <c r="D4269" s="2" t="str">
        <f>"飲食店営業"</f>
        <v>飲食店営業</v>
      </c>
      <c r="E4269" s="2" t="str">
        <f>"H29.11.29"</f>
        <v>H29.11.29</v>
      </c>
    </row>
    <row r="4270" spans="1:5" x14ac:dyDescent="0.45">
      <c r="A4270" s="2" t="s">
        <v>800</v>
      </c>
      <c r="B4270" s="2" t="s">
        <v>10108</v>
      </c>
      <c r="C4270" s="2" t="s">
        <v>21876</v>
      </c>
      <c r="D4270" s="2" t="str">
        <f>"飲食店営業"</f>
        <v>飲食店営業</v>
      </c>
      <c r="E4270" s="2" t="str">
        <f>"H29.02.13"</f>
        <v>H29.02.13</v>
      </c>
    </row>
    <row r="4271" spans="1:5" x14ac:dyDescent="0.45">
      <c r="A4271" s="2" t="s">
        <v>165</v>
      </c>
      <c r="B4271" s="2" t="s">
        <v>10113</v>
      </c>
      <c r="C4271" s="2" t="s">
        <v>21881</v>
      </c>
      <c r="D4271" s="2" t="str">
        <f>"喫茶店営業"</f>
        <v>喫茶店営業</v>
      </c>
      <c r="E4271" s="2" t="str">
        <f>"H29.12.04"</f>
        <v>H29.12.04</v>
      </c>
    </row>
    <row r="4272" spans="1:5" x14ac:dyDescent="0.45">
      <c r="A4272" s="2" t="s">
        <v>165</v>
      </c>
      <c r="B4272" s="2" t="s">
        <v>10114</v>
      </c>
      <c r="C4272" s="2" t="s">
        <v>21882</v>
      </c>
      <c r="D4272" s="2" t="str">
        <f>"喫茶店営業"</f>
        <v>喫茶店営業</v>
      </c>
      <c r="E4272" s="2" t="str">
        <f>"H29.12.04"</f>
        <v>H29.12.04</v>
      </c>
    </row>
    <row r="4273" spans="1:5" x14ac:dyDescent="0.45">
      <c r="A4273" s="2" t="s">
        <v>165</v>
      </c>
      <c r="B4273" s="2" t="s">
        <v>10115</v>
      </c>
      <c r="C4273" s="2" t="s">
        <v>21882</v>
      </c>
      <c r="D4273" s="2" t="str">
        <f>"喫茶店営業"</f>
        <v>喫茶店営業</v>
      </c>
      <c r="E4273" s="2" t="str">
        <f>"H29.12.04"</f>
        <v>H29.12.04</v>
      </c>
    </row>
    <row r="4274" spans="1:5" x14ac:dyDescent="0.45">
      <c r="A4274" s="2" t="s">
        <v>701</v>
      </c>
      <c r="B4274" s="2" t="s">
        <v>9995</v>
      </c>
      <c r="C4274" s="2" t="s">
        <v>21770</v>
      </c>
      <c r="D4274" s="2" t="str">
        <f>"めん類製造業"</f>
        <v>めん類製造業</v>
      </c>
      <c r="E4274" s="2" t="str">
        <f>"H29.12.04"</f>
        <v>H29.12.04</v>
      </c>
    </row>
    <row r="4275" spans="1:5" x14ac:dyDescent="0.45">
      <c r="A4275" s="2" t="s">
        <v>806</v>
      </c>
      <c r="B4275" s="2" t="s">
        <v>806</v>
      </c>
      <c r="C4275" s="2" t="s">
        <v>21885</v>
      </c>
      <c r="D4275" s="2" t="str">
        <f>"食肉処理業"</f>
        <v>食肉処理業</v>
      </c>
      <c r="E4275" s="2" t="str">
        <f>"H29.12.20"</f>
        <v>H29.12.20</v>
      </c>
    </row>
    <row r="4276" spans="1:5" x14ac:dyDescent="0.45">
      <c r="A4276" s="2" t="s">
        <v>807</v>
      </c>
      <c r="B4276" s="2" t="s">
        <v>10118</v>
      </c>
      <c r="C4276" s="2" t="s">
        <v>21886</v>
      </c>
      <c r="D4276" s="2" t="str">
        <f>"飲食店営業"</f>
        <v>飲食店営業</v>
      </c>
      <c r="E4276" s="2" t="str">
        <f>"H30.01.04"</f>
        <v>H30.01.04</v>
      </c>
    </row>
    <row r="4277" spans="1:5" x14ac:dyDescent="0.45">
      <c r="A4277" s="2" t="s">
        <v>808</v>
      </c>
      <c r="B4277" s="2" t="s">
        <v>10119</v>
      </c>
      <c r="C4277" s="2" t="s">
        <v>21887</v>
      </c>
      <c r="D4277" s="2" t="str">
        <f>"飲食店営業"</f>
        <v>飲食店営業</v>
      </c>
      <c r="E4277" s="2" t="str">
        <f t="shared" ref="E4277:E4282" si="211">"H30.01.12"</f>
        <v>H30.01.12</v>
      </c>
    </row>
    <row r="4278" spans="1:5" x14ac:dyDescent="0.45">
      <c r="A4278" s="2" t="s">
        <v>808</v>
      </c>
      <c r="B4278" s="2" t="s">
        <v>10119</v>
      </c>
      <c r="C4278" s="2" t="s">
        <v>21887</v>
      </c>
      <c r="D4278" s="2" t="str">
        <f>"魚介類販売業"</f>
        <v>魚介類販売業</v>
      </c>
      <c r="E4278" s="2" t="str">
        <f t="shared" si="211"/>
        <v>H30.01.12</v>
      </c>
    </row>
    <row r="4279" spans="1:5" x14ac:dyDescent="0.45">
      <c r="A4279" s="2" t="s">
        <v>808</v>
      </c>
      <c r="B4279" s="2" t="s">
        <v>10119</v>
      </c>
      <c r="C4279" s="2" t="s">
        <v>21887</v>
      </c>
      <c r="D4279" s="2" t="str">
        <f>"乳類販売業"</f>
        <v>乳類販売業</v>
      </c>
      <c r="E4279" s="2" t="str">
        <f t="shared" si="211"/>
        <v>H30.01.12</v>
      </c>
    </row>
    <row r="4280" spans="1:5" x14ac:dyDescent="0.45">
      <c r="A4280" s="2" t="s">
        <v>808</v>
      </c>
      <c r="B4280" s="2" t="s">
        <v>10119</v>
      </c>
      <c r="C4280" s="2" t="s">
        <v>21887</v>
      </c>
      <c r="D4280" s="2" t="str">
        <f>"食肉販売業"</f>
        <v>食肉販売業</v>
      </c>
      <c r="E4280" s="2" t="str">
        <f t="shared" si="211"/>
        <v>H30.01.12</v>
      </c>
    </row>
    <row r="4281" spans="1:5" x14ac:dyDescent="0.45">
      <c r="A4281" s="2" t="s">
        <v>808</v>
      </c>
      <c r="B4281" s="2" t="s">
        <v>10119</v>
      </c>
      <c r="C4281" s="2" t="s">
        <v>21888</v>
      </c>
      <c r="D4281" s="2" t="str">
        <f>"食品販売業"</f>
        <v>食品販売業</v>
      </c>
      <c r="E4281" s="2" t="str">
        <f t="shared" si="211"/>
        <v>H30.01.12</v>
      </c>
    </row>
    <row r="4282" spans="1:5" x14ac:dyDescent="0.45">
      <c r="A4282" s="2" t="s">
        <v>810</v>
      </c>
      <c r="B4282" s="2" t="s">
        <v>10121</v>
      </c>
      <c r="C4282" s="2" t="s">
        <v>21891</v>
      </c>
      <c r="D4282" s="2" t="str">
        <f>"喫茶店営業"</f>
        <v>喫茶店営業</v>
      </c>
      <c r="E4282" s="2" t="str">
        <f t="shared" si="211"/>
        <v>H30.01.12</v>
      </c>
    </row>
    <row r="4283" spans="1:5" x14ac:dyDescent="0.45">
      <c r="A4283" s="2" t="s">
        <v>170</v>
      </c>
      <c r="B4283" s="2" t="s">
        <v>10125</v>
      </c>
      <c r="C4283" s="2" t="s">
        <v>21895</v>
      </c>
      <c r="D4283" s="2" t="str">
        <f>"喫茶店営業"</f>
        <v>喫茶店営業</v>
      </c>
      <c r="E4283" s="2" t="str">
        <f>"H29.08.22"</f>
        <v>H29.08.22</v>
      </c>
    </row>
    <row r="4284" spans="1:5" x14ac:dyDescent="0.45">
      <c r="A4284" s="2" t="s">
        <v>813</v>
      </c>
      <c r="B4284" s="2" t="s">
        <v>10128</v>
      </c>
      <c r="C4284" s="2" t="s">
        <v>21898</v>
      </c>
      <c r="D4284" s="2" t="str">
        <f>"飲食店営業"</f>
        <v>飲食店営業</v>
      </c>
      <c r="E4284" s="2" t="str">
        <f>"H30.01.30"</f>
        <v>H30.01.30</v>
      </c>
    </row>
    <row r="4285" spans="1:5" x14ac:dyDescent="0.45">
      <c r="A4285" s="2" t="s">
        <v>586</v>
      </c>
      <c r="B4285" s="2" t="s">
        <v>10131</v>
      </c>
      <c r="C4285" s="2" t="s">
        <v>21900</v>
      </c>
      <c r="D4285" s="2" t="str">
        <f>"飲食店営業"</f>
        <v>飲食店営業</v>
      </c>
      <c r="E4285" s="2" t="str">
        <f>"H30.01.31"</f>
        <v>H30.01.31</v>
      </c>
    </row>
    <row r="4286" spans="1:5" x14ac:dyDescent="0.45">
      <c r="A4286" s="2" t="s">
        <v>586</v>
      </c>
      <c r="B4286" s="2" t="s">
        <v>10131</v>
      </c>
      <c r="C4286" s="2" t="s">
        <v>21900</v>
      </c>
      <c r="D4286" s="2" t="str">
        <f>"菓子製造業"</f>
        <v>菓子製造業</v>
      </c>
      <c r="E4286" s="2" t="str">
        <f>"H30.01.31"</f>
        <v>H30.01.31</v>
      </c>
    </row>
    <row r="4287" spans="1:5" x14ac:dyDescent="0.45">
      <c r="A4287" s="2" t="s">
        <v>826</v>
      </c>
      <c r="B4287" s="2" t="s">
        <v>10143</v>
      </c>
      <c r="C4287" s="2" t="s">
        <v>21912</v>
      </c>
      <c r="D4287" s="2" t="str">
        <f>"食品製造業"</f>
        <v>食品製造業</v>
      </c>
      <c r="E4287" s="2" t="str">
        <f>"H30.02.05"</f>
        <v>H30.02.05</v>
      </c>
    </row>
    <row r="4288" spans="1:5" x14ac:dyDescent="0.45">
      <c r="A4288" s="2" t="s">
        <v>839</v>
      </c>
      <c r="B4288" s="2" t="s">
        <v>10157</v>
      </c>
      <c r="C4288" s="2" t="s">
        <v>21925</v>
      </c>
      <c r="D4288" s="2" t="str">
        <f>"飲食店営業"</f>
        <v>飲食店営業</v>
      </c>
      <c r="E4288" s="2" t="str">
        <f>"H30.02.14"</f>
        <v>H30.02.14</v>
      </c>
    </row>
    <row r="4289" spans="1:5" x14ac:dyDescent="0.45">
      <c r="A4289" s="2" t="s">
        <v>845</v>
      </c>
      <c r="B4289" s="2" t="s">
        <v>845</v>
      </c>
      <c r="C4289" s="2" t="s">
        <v>21931</v>
      </c>
      <c r="D4289" s="2" t="str">
        <f>"菓子製造業"</f>
        <v>菓子製造業</v>
      </c>
      <c r="E4289" s="2" t="str">
        <f>"H30.02.20"</f>
        <v>H30.02.20</v>
      </c>
    </row>
    <row r="4290" spans="1:5" x14ac:dyDescent="0.45">
      <c r="A4290" s="2" t="s">
        <v>846</v>
      </c>
      <c r="B4290" s="2" t="s">
        <v>10164</v>
      </c>
      <c r="C4290" s="2" t="s">
        <v>21933</v>
      </c>
      <c r="D4290" s="2" t="str">
        <f>"飲食店営業"</f>
        <v>飲食店営業</v>
      </c>
      <c r="E4290" s="2" t="str">
        <f>"H30.02.26"</f>
        <v>H30.02.26</v>
      </c>
    </row>
    <row r="4291" spans="1:5" x14ac:dyDescent="0.45">
      <c r="A4291" s="2" t="s">
        <v>850</v>
      </c>
      <c r="B4291" s="2" t="s">
        <v>10168</v>
      </c>
      <c r="C4291" s="2" t="s">
        <v>21937</v>
      </c>
      <c r="D4291" s="2" t="str">
        <f>"食品販売業（自動販売機）"</f>
        <v>食品販売業（自動販売機）</v>
      </c>
      <c r="E4291" s="2" t="str">
        <f>"H30.02.22"</f>
        <v>H30.02.22</v>
      </c>
    </row>
    <row r="4292" spans="1:5" x14ac:dyDescent="0.45">
      <c r="A4292" s="2" t="s">
        <v>851</v>
      </c>
      <c r="B4292" s="2" t="s">
        <v>10170</v>
      </c>
      <c r="C4292" s="2" t="s">
        <v>21939</v>
      </c>
      <c r="D4292" s="2" t="str">
        <f>"食品販売業"</f>
        <v>食品販売業</v>
      </c>
      <c r="E4292" s="2" t="str">
        <f>"H30.02.27"</f>
        <v>H30.02.27</v>
      </c>
    </row>
    <row r="4293" spans="1:5" x14ac:dyDescent="0.45">
      <c r="A4293" s="2" t="s">
        <v>852</v>
      </c>
      <c r="B4293" s="2" t="s">
        <v>10171</v>
      </c>
      <c r="C4293" s="2" t="s">
        <v>21940</v>
      </c>
      <c r="D4293" s="2" t="str">
        <f>"飲食店営業"</f>
        <v>飲食店営業</v>
      </c>
      <c r="E4293" s="2" t="str">
        <f>"H30.03.06"</f>
        <v>H30.03.06</v>
      </c>
    </row>
    <row r="4294" spans="1:5" x14ac:dyDescent="0.45">
      <c r="A4294" s="2" t="s">
        <v>877</v>
      </c>
      <c r="B4294" s="2" t="s">
        <v>877</v>
      </c>
      <c r="C4294" s="2" t="s">
        <v>21970</v>
      </c>
      <c r="D4294" s="2" t="str">
        <f>"食品販売業"</f>
        <v>食品販売業</v>
      </c>
      <c r="E4294" s="2" t="str">
        <f t="shared" ref="E4294:E4301" si="212">"H30.05.09"</f>
        <v>H30.05.09</v>
      </c>
    </row>
    <row r="4295" spans="1:5" x14ac:dyDescent="0.45">
      <c r="A4295" s="2" t="s">
        <v>879</v>
      </c>
      <c r="B4295" s="2" t="s">
        <v>10206</v>
      </c>
      <c r="C4295" s="2" t="s">
        <v>21972</v>
      </c>
      <c r="D4295" s="2" t="str">
        <f>"飲食店営業"</f>
        <v>飲食店営業</v>
      </c>
      <c r="E4295" s="2" t="str">
        <f t="shared" si="212"/>
        <v>H30.05.09</v>
      </c>
    </row>
    <row r="4296" spans="1:5" x14ac:dyDescent="0.45">
      <c r="A4296" s="2" t="s">
        <v>879</v>
      </c>
      <c r="B4296" s="2" t="s">
        <v>10206</v>
      </c>
      <c r="C4296" s="2" t="s">
        <v>21972</v>
      </c>
      <c r="D4296" s="2" t="str">
        <f>"菓子製造業"</f>
        <v>菓子製造業</v>
      </c>
      <c r="E4296" s="2" t="str">
        <f t="shared" si="212"/>
        <v>H30.05.09</v>
      </c>
    </row>
    <row r="4297" spans="1:5" x14ac:dyDescent="0.45">
      <c r="A4297" s="2" t="s">
        <v>880</v>
      </c>
      <c r="B4297" s="2" t="s">
        <v>10207</v>
      </c>
      <c r="C4297" s="2" t="s">
        <v>21973</v>
      </c>
      <c r="D4297" s="2" t="str">
        <f>"飲食店営業"</f>
        <v>飲食店営業</v>
      </c>
      <c r="E4297" s="2" t="str">
        <f t="shared" si="212"/>
        <v>H30.05.09</v>
      </c>
    </row>
    <row r="4298" spans="1:5" x14ac:dyDescent="0.45">
      <c r="A4298" s="2" t="s">
        <v>880</v>
      </c>
      <c r="B4298" s="2" t="s">
        <v>10207</v>
      </c>
      <c r="C4298" s="2" t="s">
        <v>21973</v>
      </c>
      <c r="D4298" s="2" t="str">
        <f>"菓子製造業"</f>
        <v>菓子製造業</v>
      </c>
      <c r="E4298" s="2" t="str">
        <f t="shared" si="212"/>
        <v>H30.05.09</v>
      </c>
    </row>
    <row r="4299" spans="1:5" x14ac:dyDescent="0.45">
      <c r="A4299" s="2" t="s">
        <v>885</v>
      </c>
      <c r="B4299" s="2" t="s">
        <v>10212</v>
      </c>
      <c r="C4299" s="2" t="s">
        <v>21978</v>
      </c>
      <c r="D4299" s="2" t="str">
        <f>"飲食店営業"</f>
        <v>飲食店営業</v>
      </c>
      <c r="E4299" s="2" t="str">
        <f t="shared" si="212"/>
        <v>H30.05.09</v>
      </c>
    </row>
    <row r="4300" spans="1:5" x14ac:dyDescent="0.45">
      <c r="A4300" s="2" t="s">
        <v>886</v>
      </c>
      <c r="B4300" s="2" t="s">
        <v>10213</v>
      </c>
      <c r="C4300" s="2" t="s">
        <v>21979</v>
      </c>
      <c r="D4300" s="2" t="str">
        <f>"飲食店営業"</f>
        <v>飲食店営業</v>
      </c>
      <c r="E4300" s="2" t="str">
        <f t="shared" si="212"/>
        <v>H30.05.09</v>
      </c>
    </row>
    <row r="4301" spans="1:5" x14ac:dyDescent="0.45">
      <c r="A4301" s="2" t="s">
        <v>887</v>
      </c>
      <c r="B4301" s="2" t="s">
        <v>10214</v>
      </c>
      <c r="C4301" s="2" t="s">
        <v>21980</v>
      </c>
      <c r="D4301" s="2" t="str">
        <f>"食肉販売業"</f>
        <v>食肉販売業</v>
      </c>
      <c r="E4301" s="2" t="str">
        <f t="shared" si="212"/>
        <v>H30.05.09</v>
      </c>
    </row>
    <row r="4302" spans="1:5" x14ac:dyDescent="0.45">
      <c r="A4302" s="2" t="s">
        <v>889</v>
      </c>
      <c r="B4302" s="2" t="s">
        <v>10217</v>
      </c>
      <c r="C4302" s="2" t="s">
        <v>21983</v>
      </c>
      <c r="D4302" s="2" t="str">
        <f>"飲食店営業"</f>
        <v>飲食店営業</v>
      </c>
      <c r="E4302" s="2" t="str">
        <f>"H30.05.10"</f>
        <v>H30.05.10</v>
      </c>
    </row>
    <row r="4303" spans="1:5" x14ac:dyDescent="0.45">
      <c r="A4303" s="2" t="s">
        <v>896</v>
      </c>
      <c r="B4303" s="2" t="s">
        <v>896</v>
      </c>
      <c r="C4303" s="2" t="s">
        <v>21992</v>
      </c>
      <c r="D4303" s="2" t="str">
        <f>"食品販売業"</f>
        <v>食品販売業</v>
      </c>
      <c r="E4303" s="2" t="str">
        <f>"H30.05.14"</f>
        <v>H30.05.14</v>
      </c>
    </row>
    <row r="4304" spans="1:5" x14ac:dyDescent="0.45">
      <c r="A4304" s="2" t="s">
        <v>906</v>
      </c>
      <c r="B4304" s="2" t="s">
        <v>10235</v>
      </c>
      <c r="C4304" s="2" t="s">
        <v>22003</v>
      </c>
      <c r="D4304" s="2" t="str">
        <f>"飲食店営業"</f>
        <v>飲食店営業</v>
      </c>
      <c r="E4304" s="2" t="str">
        <f>"H30.05.25"</f>
        <v>H30.05.25</v>
      </c>
    </row>
    <row r="4305" spans="1:5" x14ac:dyDescent="0.45">
      <c r="A4305" s="2" t="s">
        <v>688</v>
      </c>
      <c r="B4305" s="2" t="s">
        <v>10247</v>
      </c>
      <c r="C4305" s="2" t="s">
        <v>22014</v>
      </c>
      <c r="D4305" s="2" t="str">
        <f>"飲食店営業"</f>
        <v>飲食店営業</v>
      </c>
      <c r="E4305" s="2" t="str">
        <f>"H30.05.28"</f>
        <v>H30.05.28</v>
      </c>
    </row>
    <row r="4306" spans="1:5" x14ac:dyDescent="0.45">
      <c r="A4306" s="2" t="s">
        <v>920</v>
      </c>
      <c r="B4306" s="2" t="s">
        <v>10251</v>
      </c>
      <c r="C4306" s="2" t="s">
        <v>22017</v>
      </c>
      <c r="D4306" s="2" t="str">
        <f>"アイスクリーム類製造業"</f>
        <v>アイスクリーム類製造業</v>
      </c>
      <c r="E4306" s="2" t="str">
        <f>"H30.05.31"</f>
        <v>H30.05.31</v>
      </c>
    </row>
    <row r="4307" spans="1:5" x14ac:dyDescent="0.45">
      <c r="A4307" s="2" t="s">
        <v>906</v>
      </c>
      <c r="B4307" s="2" t="s">
        <v>10256</v>
      </c>
      <c r="C4307" s="2" t="s">
        <v>22022</v>
      </c>
      <c r="D4307" s="2" t="str">
        <f>"乳類販売業"</f>
        <v>乳類販売業</v>
      </c>
      <c r="E4307" s="2" t="str">
        <f>"H30.06.08"</f>
        <v>H30.06.08</v>
      </c>
    </row>
    <row r="4308" spans="1:5" x14ac:dyDescent="0.45">
      <c r="A4308" s="2" t="s">
        <v>923</v>
      </c>
      <c r="B4308" s="2" t="s">
        <v>10259</v>
      </c>
      <c r="C4308" s="2" t="s">
        <v>22025</v>
      </c>
      <c r="D4308" s="2" t="str">
        <f>"飲食店営業"</f>
        <v>飲食店営業</v>
      </c>
      <c r="E4308" s="2" t="str">
        <f>"H30.06.18"</f>
        <v>H30.06.18</v>
      </c>
    </row>
    <row r="4309" spans="1:5" x14ac:dyDescent="0.45">
      <c r="A4309" s="2" t="s">
        <v>165</v>
      </c>
      <c r="B4309" s="2" t="s">
        <v>10260</v>
      </c>
      <c r="C4309" s="2" t="s">
        <v>22026</v>
      </c>
      <c r="D4309" s="2" t="str">
        <f t="shared" ref="D4309:D4315" si="213">"喫茶店営業"</f>
        <v>喫茶店営業</v>
      </c>
      <c r="E4309" s="2" t="str">
        <f t="shared" ref="E4309:E4315" si="214">"H30.06.21"</f>
        <v>H30.06.21</v>
      </c>
    </row>
    <row r="4310" spans="1:5" x14ac:dyDescent="0.45">
      <c r="A4310" s="2" t="s">
        <v>165</v>
      </c>
      <c r="B4310" s="2" t="s">
        <v>10262</v>
      </c>
      <c r="C4310" s="2" t="s">
        <v>21814</v>
      </c>
      <c r="D4310" s="2" t="str">
        <f t="shared" si="213"/>
        <v>喫茶店営業</v>
      </c>
      <c r="E4310" s="2" t="str">
        <f t="shared" si="214"/>
        <v>H30.06.21</v>
      </c>
    </row>
    <row r="4311" spans="1:5" x14ac:dyDescent="0.45">
      <c r="A4311" s="2" t="s">
        <v>165</v>
      </c>
      <c r="B4311" s="2" t="s">
        <v>10263</v>
      </c>
      <c r="C4311" s="2" t="s">
        <v>21814</v>
      </c>
      <c r="D4311" s="2" t="str">
        <f t="shared" si="213"/>
        <v>喫茶店営業</v>
      </c>
      <c r="E4311" s="2" t="str">
        <f t="shared" si="214"/>
        <v>H30.06.21</v>
      </c>
    </row>
    <row r="4312" spans="1:5" x14ac:dyDescent="0.45">
      <c r="A4312" s="2" t="s">
        <v>165</v>
      </c>
      <c r="B4312" s="2" t="s">
        <v>10264</v>
      </c>
      <c r="C4312" s="2" t="s">
        <v>21814</v>
      </c>
      <c r="D4312" s="2" t="str">
        <f t="shared" si="213"/>
        <v>喫茶店営業</v>
      </c>
      <c r="E4312" s="2" t="str">
        <f t="shared" si="214"/>
        <v>H30.06.21</v>
      </c>
    </row>
    <row r="4313" spans="1:5" x14ac:dyDescent="0.45">
      <c r="A4313" s="2" t="s">
        <v>165</v>
      </c>
      <c r="B4313" s="2" t="s">
        <v>10265</v>
      </c>
      <c r="C4313" s="2" t="s">
        <v>21814</v>
      </c>
      <c r="D4313" s="2" t="str">
        <f t="shared" si="213"/>
        <v>喫茶店営業</v>
      </c>
      <c r="E4313" s="2" t="str">
        <f t="shared" si="214"/>
        <v>H30.06.21</v>
      </c>
    </row>
    <row r="4314" spans="1:5" x14ac:dyDescent="0.45">
      <c r="A4314" s="2" t="s">
        <v>165</v>
      </c>
      <c r="B4314" s="2" t="s">
        <v>10266</v>
      </c>
      <c r="C4314" s="2" t="s">
        <v>21814</v>
      </c>
      <c r="D4314" s="2" t="str">
        <f t="shared" si="213"/>
        <v>喫茶店営業</v>
      </c>
      <c r="E4314" s="2" t="str">
        <f t="shared" si="214"/>
        <v>H30.06.21</v>
      </c>
    </row>
    <row r="4315" spans="1:5" x14ac:dyDescent="0.45">
      <c r="A4315" s="2" t="s">
        <v>925</v>
      </c>
      <c r="B4315" s="2" t="s">
        <v>10269</v>
      </c>
      <c r="C4315" s="2" t="s">
        <v>22030</v>
      </c>
      <c r="D4315" s="2" t="str">
        <f t="shared" si="213"/>
        <v>喫茶店営業</v>
      </c>
      <c r="E4315" s="2" t="str">
        <f t="shared" si="214"/>
        <v>H30.06.21</v>
      </c>
    </row>
    <row r="4316" spans="1:5" x14ac:dyDescent="0.45">
      <c r="A4316" s="2" t="s">
        <v>636</v>
      </c>
      <c r="B4316" s="2" t="s">
        <v>9917</v>
      </c>
      <c r="C4316" s="2" t="s">
        <v>22035</v>
      </c>
      <c r="D4316" s="2" t="str">
        <f>"食肉製品製造業"</f>
        <v>食肉製品製造業</v>
      </c>
      <c r="E4316" s="2" t="str">
        <f>"H30.07.18"</f>
        <v>H30.07.18</v>
      </c>
    </row>
    <row r="4317" spans="1:5" x14ac:dyDescent="0.45">
      <c r="A4317" s="2" t="s">
        <v>920</v>
      </c>
      <c r="B4317" s="2" t="s">
        <v>10251</v>
      </c>
      <c r="C4317" s="2" t="s">
        <v>22017</v>
      </c>
      <c r="D4317" s="2" t="str">
        <f>"飲食店営業"</f>
        <v>飲食店営業</v>
      </c>
      <c r="E4317" s="2" t="str">
        <f>"H30.05.31"</f>
        <v>H30.05.31</v>
      </c>
    </row>
    <row r="4318" spans="1:5" x14ac:dyDescent="0.45">
      <c r="A4318" s="2" t="s">
        <v>933</v>
      </c>
      <c r="B4318" s="2" t="s">
        <v>10282</v>
      </c>
      <c r="C4318" s="2" t="s">
        <v>22042</v>
      </c>
      <c r="D4318" s="2" t="str">
        <f>"菓子製造業"</f>
        <v>菓子製造業</v>
      </c>
      <c r="E4318" s="2" t="str">
        <f>"H30.07.18"</f>
        <v>H30.07.18</v>
      </c>
    </row>
    <row r="4319" spans="1:5" x14ac:dyDescent="0.45">
      <c r="A4319" s="2" t="s">
        <v>934</v>
      </c>
      <c r="B4319" s="2" t="s">
        <v>10283</v>
      </c>
      <c r="C4319" s="2" t="s">
        <v>22043</v>
      </c>
      <c r="D4319" s="2" t="str">
        <f>"菓子製造業"</f>
        <v>菓子製造業</v>
      </c>
      <c r="E4319" s="2" t="str">
        <f>"H30.07.18"</f>
        <v>H30.07.18</v>
      </c>
    </row>
    <row r="4320" spans="1:5" x14ac:dyDescent="0.45">
      <c r="A4320" s="2" t="s">
        <v>165</v>
      </c>
      <c r="B4320" s="2" t="s">
        <v>10286</v>
      </c>
      <c r="C4320" s="2" t="s">
        <v>22045</v>
      </c>
      <c r="D4320" s="2" t="str">
        <f>"喫茶店営業"</f>
        <v>喫茶店営業</v>
      </c>
      <c r="E4320" s="2" t="str">
        <f>"H30.07.19"</f>
        <v>H30.07.19</v>
      </c>
    </row>
    <row r="4321" spans="1:5" x14ac:dyDescent="0.45">
      <c r="A4321" s="2" t="s">
        <v>935</v>
      </c>
      <c r="B4321" s="2" t="s">
        <v>10287</v>
      </c>
      <c r="C4321" s="2" t="s">
        <v>22046</v>
      </c>
      <c r="D4321" s="2" t="str">
        <f>"飲食店営業"</f>
        <v>飲食店営業</v>
      </c>
      <c r="E4321" s="2" t="str">
        <f>"H30.07.30"</f>
        <v>H30.07.30</v>
      </c>
    </row>
    <row r="4322" spans="1:5" x14ac:dyDescent="0.45">
      <c r="A4322" s="2" t="s">
        <v>937</v>
      </c>
      <c r="B4322" s="2" t="s">
        <v>10291</v>
      </c>
      <c r="C4322" s="2" t="s">
        <v>22049</v>
      </c>
      <c r="D4322" s="2" t="str">
        <f>"飲食店営業"</f>
        <v>飲食店営業</v>
      </c>
      <c r="E4322" s="2" t="str">
        <f>"H30.07.30"</f>
        <v>H30.07.30</v>
      </c>
    </row>
    <row r="4323" spans="1:5" x14ac:dyDescent="0.45">
      <c r="A4323" s="2" t="s">
        <v>947</v>
      </c>
      <c r="B4323" s="2" t="s">
        <v>10304</v>
      </c>
      <c r="C4323" s="2" t="s">
        <v>22061</v>
      </c>
      <c r="D4323" s="2" t="str">
        <f>"飲食店営業"</f>
        <v>飲食店営業</v>
      </c>
      <c r="E4323" s="2" t="str">
        <f>"H30.08.03"</f>
        <v>H30.08.03</v>
      </c>
    </row>
    <row r="4324" spans="1:5" x14ac:dyDescent="0.45">
      <c r="A4324" s="2" t="s">
        <v>948</v>
      </c>
      <c r="B4324" s="2" t="s">
        <v>10305</v>
      </c>
      <c r="C4324" s="2" t="s">
        <v>22062</v>
      </c>
      <c r="D4324" s="2" t="str">
        <f>"飲食店営業"</f>
        <v>飲食店営業</v>
      </c>
      <c r="E4324" s="2" t="str">
        <f>"H30.08.03"</f>
        <v>H30.08.03</v>
      </c>
    </row>
    <row r="4325" spans="1:5" x14ac:dyDescent="0.45">
      <c r="A4325" s="2" t="s">
        <v>925</v>
      </c>
      <c r="B4325" s="2" t="s">
        <v>10269</v>
      </c>
      <c r="C4325" s="2" t="s">
        <v>22030</v>
      </c>
      <c r="D4325" s="2" t="str">
        <f>"菓子製造業"</f>
        <v>菓子製造業</v>
      </c>
      <c r="E4325" s="2" t="str">
        <f>"H30.08.03"</f>
        <v>H30.08.03</v>
      </c>
    </row>
    <row r="4326" spans="1:5" x14ac:dyDescent="0.45">
      <c r="A4326" s="2" t="s">
        <v>950</v>
      </c>
      <c r="B4326" s="2" t="s">
        <v>10307</v>
      </c>
      <c r="C4326" s="2" t="s">
        <v>21814</v>
      </c>
      <c r="D4326" s="2" t="str">
        <f>"喫茶店営業"</f>
        <v>喫茶店営業</v>
      </c>
      <c r="E4326" s="2" t="str">
        <f>"H30.08.03"</f>
        <v>H30.08.03</v>
      </c>
    </row>
    <row r="4327" spans="1:5" x14ac:dyDescent="0.45">
      <c r="A4327" s="2" t="s">
        <v>952</v>
      </c>
      <c r="B4327" s="2" t="s">
        <v>10310</v>
      </c>
      <c r="C4327" s="2" t="s">
        <v>22064</v>
      </c>
      <c r="D4327" s="2" t="str">
        <f>"飲食店営業"</f>
        <v>飲食店営業</v>
      </c>
      <c r="E4327" s="2" t="str">
        <f>"H30.08.03"</f>
        <v>H30.08.03</v>
      </c>
    </row>
    <row r="4328" spans="1:5" x14ac:dyDescent="0.45">
      <c r="A4328" s="2" t="s">
        <v>421</v>
      </c>
      <c r="B4328" s="2" t="s">
        <v>10324</v>
      </c>
      <c r="C4328" s="2" t="s">
        <v>22079</v>
      </c>
      <c r="D4328" s="2" t="str">
        <f>"食品販売業"</f>
        <v>食品販売業</v>
      </c>
      <c r="E4328" s="2" t="str">
        <f>"H30.08.07"</f>
        <v>H30.08.07</v>
      </c>
    </row>
    <row r="4329" spans="1:5" x14ac:dyDescent="0.45">
      <c r="A4329" s="2" t="s">
        <v>973</v>
      </c>
      <c r="B4329" s="2" t="s">
        <v>10340</v>
      </c>
      <c r="C4329" s="2" t="s">
        <v>22090</v>
      </c>
      <c r="D4329" s="2" t="str">
        <f>"乳類販売業"</f>
        <v>乳類販売業</v>
      </c>
      <c r="E4329" s="2" t="str">
        <f>"H30.08.13"</f>
        <v>H30.08.13</v>
      </c>
    </row>
    <row r="4330" spans="1:5" x14ac:dyDescent="0.45">
      <c r="A4330" s="2" t="s">
        <v>165</v>
      </c>
      <c r="B4330" s="2" t="s">
        <v>10345</v>
      </c>
      <c r="C4330" s="2" t="s">
        <v>22092</v>
      </c>
      <c r="D4330" s="2" t="str">
        <f>"喫茶店営業"</f>
        <v>喫茶店営業</v>
      </c>
      <c r="E4330" s="2" t="str">
        <f>"H30.08.10"</f>
        <v>H30.08.10</v>
      </c>
    </row>
    <row r="4331" spans="1:5" x14ac:dyDescent="0.45">
      <c r="A4331" s="2" t="s">
        <v>982</v>
      </c>
      <c r="B4331" s="2" t="s">
        <v>10358</v>
      </c>
      <c r="C4331" s="2" t="s">
        <v>22107</v>
      </c>
      <c r="D4331" s="2" t="str">
        <f>"食品販売業"</f>
        <v>食品販売業</v>
      </c>
      <c r="E4331" s="2" t="str">
        <f>"H30.08.29"</f>
        <v>H30.08.29</v>
      </c>
    </row>
    <row r="4332" spans="1:5" x14ac:dyDescent="0.45">
      <c r="A4332" s="2" t="s">
        <v>985</v>
      </c>
      <c r="B4332" s="2" t="s">
        <v>10362</v>
      </c>
      <c r="C4332" s="2" t="s">
        <v>22111</v>
      </c>
      <c r="D4332" s="2" t="str">
        <f>"飲食店営業"</f>
        <v>飲食店営業</v>
      </c>
      <c r="E4332" s="2" t="str">
        <f>"H30.08.31"</f>
        <v>H30.08.31</v>
      </c>
    </row>
    <row r="4333" spans="1:5" x14ac:dyDescent="0.45">
      <c r="A4333" s="2" t="s">
        <v>986</v>
      </c>
      <c r="B4333" s="2" t="s">
        <v>10363</v>
      </c>
      <c r="C4333" s="2" t="s">
        <v>22112</v>
      </c>
      <c r="D4333" s="2" t="str">
        <f>"飲食店営業"</f>
        <v>飲食店営業</v>
      </c>
      <c r="E4333" s="2" t="str">
        <f>"H30.08.31"</f>
        <v>H30.08.31</v>
      </c>
    </row>
    <row r="4334" spans="1:5" x14ac:dyDescent="0.45">
      <c r="A4334" s="2" t="s">
        <v>994</v>
      </c>
      <c r="B4334" s="2" t="s">
        <v>10373</v>
      </c>
      <c r="C4334" s="2" t="s">
        <v>22121</v>
      </c>
      <c r="D4334" s="2" t="str">
        <f>"飲食店営業"</f>
        <v>飲食店営業</v>
      </c>
      <c r="E4334" s="2" t="str">
        <f>"H30.08.31"</f>
        <v>H30.08.31</v>
      </c>
    </row>
    <row r="4335" spans="1:5" x14ac:dyDescent="0.45">
      <c r="A4335" s="2" t="s">
        <v>636</v>
      </c>
      <c r="B4335" s="2" t="s">
        <v>9917</v>
      </c>
      <c r="C4335" s="2" t="s">
        <v>22035</v>
      </c>
      <c r="D4335" s="2" t="str">
        <f>"ソース類製造業"</f>
        <v>ソース類製造業</v>
      </c>
      <c r="E4335" s="2" t="str">
        <f>"H30.09.20"</f>
        <v>H30.09.20</v>
      </c>
    </row>
    <row r="4336" spans="1:5" x14ac:dyDescent="0.45">
      <c r="A4336" s="2" t="s">
        <v>165</v>
      </c>
      <c r="B4336" s="2" t="s">
        <v>10387</v>
      </c>
      <c r="C4336" s="2" t="s">
        <v>22133</v>
      </c>
      <c r="D4336" s="2" t="str">
        <f>"喫茶店営業"</f>
        <v>喫茶店営業</v>
      </c>
      <c r="E4336" s="2" t="str">
        <f>"H30.10.02"</f>
        <v>H30.10.02</v>
      </c>
    </row>
    <row r="4337" spans="1:5" x14ac:dyDescent="0.45">
      <c r="A4337" s="2" t="s">
        <v>682</v>
      </c>
      <c r="B4337" s="2" t="s">
        <v>10398</v>
      </c>
      <c r="C4337" s="2" t="s">
        <v>22141</v>
      </c>
      <c r="D4337" s="2" t="str">
        <f>"飲食店営業"</f>
        <v>飲食店営業</v>
      </c>
      <c r="E4337" s="2" t="str">
        <f>"H30.10.19"</f>
        <v>H30.10.19</v>
      </c>
    </row>
    <row r="4338" spans="1:5" x14ac:dyDescent="0.45">
      <c r="A4338" s="2" t="s">
        <v>682</v>
      </c>
      <c r="B4338" s="2" t="s">
        <v>10398</v>
      </c>
      <c r="C4338" s="2" t="s">
        <v>22141</v>
      </c>
      <c r="D4338" s="2" t="str">
        <f>"食品販売業"</f>
        <v>食品販売業</v>
      </c>
      <c r="E4338" s="2" t="str">
        <f>"H30.10.19"</f>
        <v>H30.10.19</v>
      </c>
    </row>
    <row r="4339" spans="1:5" x14ac:dyDescent="0.45">
      <c r="A4339" s="2" t="s">
        <v>165</v>
      </c>
      <c r="B4339" s="2" t="s">
        <v>10399</v>
      </c>
      <c r="C4339" s="2" t="s">
        <v>22142</v>
      </c>
      <c r="D4339" s="2" t="str">
        <f>"喫茶店営業"</f>
        <v>喫茶店営業</v>
      </c>
      <c r="E4339" s="2" t="str">
        <f>"H30.10.23"</f>
        <v>H30.10.23</v>
      </c>
    </row>
    <row r="4340" spans="1:5" x14ac:dyDescent="0.45">
      <c r="A4340" s="2" t="s">
        <v>1021</v>
      </c>
      <c r="B4340" s="2" t="s">
        <v>1021</v>
      </c>
      <c r="C4340" s="2" t="s">
        <v>22154</v>
      </c>
      <c r="D4340" s="2" t="str">
        <f>"豆腐製造業"</f>
        <v>豆腐製造業</v>
      </c>
      <c r="E4340" s="2" t="str">
        <f t="shared" ref="E4340:E4345" si="215">"H30.11.05"</f>
        <v>H30.11.05</v>
      </c>
    </row>
    <row r="4341" spans="1:5" x14ac:dyDescent="0.45">
      <c r="A4341" s="2" t="s">
        <v>1023</v>
      </c>
      <c r="B4341" s="2" t="s">
        <v>10416</v>
      </c>
      <c r="C4341" s="2" t="s">
        <v>22156</v>
      </c>
      <c r="D4341" s="2" t="str">
        <f>"飲食店営業"</f>
        <v>飲食店営業</v>
      </c>
      <c r="E4341" s="2" t="str">
        <f t="shared" si="215"/>
        <v>H30.11.05</v>
      </c>
    </row>
    <row r="4342" spans="1:5" x14ac:dyDescent="0.45">
      <c r="A4342" s="2" t="s">
        <v>1025</v>
      </c>
      <c r="B4342" s="2" t="s">
        <v>10417</v>
      </c>
      <c r="C4342" s="2" t="s">
        <v>22158</v>
      </c>
      <c r="D4342" s="2" t="str">
        <f>"飲食店営業"</f>
        <v>飲食店営業</v>
      </c>
      <c r="E4342" s="2" t="str">
        <f t="shared" si="215"/>
        <v>H30.11.05</v>
      </c>
    </row>
    <row r="4343" spans="1:5" x14ac:dyDescent="0.45">
      <c r="A4343" s="2" t="s">
        <v>1026</v>
      </c>
      <c r="B4343" s="2" t="s">
        <v>10418</v>
      </c>
      <c r="C4343" s="2" t="s">
        <v>22159</v>
      </c>
      <c r="D4343" s="2" t="str">
        <f>"飲食店営業"</f>
        <v>飲食店営業</v>
      </c>
      <c r="E4343" s="2" t="str">
        <f t="shared" si="215"/>
        <v>H30.11.05</v>
      </c>
    </row>
    <row r="4344" spans="1:5" x14ac:dyDescent="0.45">
      <c r="A4344" s="2" t="s">
        <v>1027</v>
      </c>
      <c r="B4344" s="2" t="s">
        <v>10419</v>
      </c>
      <c r="C4344" s="2" t="s">
        <v>22160</v>
      </c>
      <c r="D4344" s="2" t="str">
        <f>"飲食店営業"</f>
        <v>飲食店営業</v>
      </c>
      <c r="E4344" s="2" t="str">
        <f t="shared" si="215"/>
        <v>H30.11.05</v>
      </c>
    </row>
    <row r="4345" spans="1:5" x14ac:dyDescent="0.45">
      <c r="A4345" s="2" t="s">
        <v>1028</v>
      </c>
      <c r="B4345" s="2" t="s">
        <v>10420</v>
      </c>
      <c r="C4345" s="2" t="s">
        <v>22161</v>
      </c>
      <c r="D4345" s="2" t="str">
        <f>"菓子製造業"</f>
        <v>菓子製造業</v>
      </c>
      <c r="E4345" s="2" t="str">
        <f t="shared" si="215"/>
        <v>H30.11.05</v>
      </c>
    </row>
    <row r="4346" spans="1:5" x14ac:dyDescent="0.45">
      <c r="A4346" s="2" t="s">
        <v>1050</v>
      </c>
      <c r="B4346" s="2" t="s">
        <v>10451</v>
      </c>
      <c r="C4346" s="2" t="s">
        <v>22186</v>
      </c>
      <c r="D4346" s="2" t="str">
        <f>"食品販売業"</f>
        <v>食品販売業</v>
      </c>
      <c r="E4346" s="2" t="str">
        <f>"H30.11.14"</f>
        <v>H30.11.14</v>
      </c>
    </row>
    <row r="4347" spans="1:5" x14ac:dyDescent="0.45">
      <c r="A4347" s="2" t="s">
        <v>933</v>
      </c>
      <c r="B4347" s="2" t="s">
        <v>10452</v>
      </c>
      <c r="C4347" s="2" t="s">
        <v>22187</v>
      </c>
      <c r="D4347" s="2" t="str">
        <f>"食品販売業"</f>
        <v>食品販売業</v>
      </c>
      <c r="E4347" s="2" t="str">
        <f>"H30.11.14"</f>
        <v>H30.11.14</v>
      </c>
    </row>
    <row r="4348" spans="1:5" x14ac:dyDescent="0.45">
      <c r="A4348" s="2" t="s">
        <v>1051</v>
      </c>
      <c r="B4348" s="2" t="s">
        <v>10453</v>
      </c>
      <c r="C4348" s="2" t="s">
        <v>22188</v>
      </c>
      <c r="D4348" s="2" t="str">
        <f>"食品販売業"</f>
        <v>食品販売業</v>
      </c>
      <c r="E4348" s="2" t="str">
        <f>"H30.11.14"</f>
        <v>H30.11.14</v>
      </c>
    </row>
    <row r="4349" spans="1:5" x14ac:dyDescent="0.45">
      <c r="A4349" s="2" t="s">
        <v>1067</v>
      </c>
      <c r="B4349" s="2" t="s">
        <v>10468</v>
      </c>
      <c r="C4349" s="2" t="s">
        <v>22203</v>
      </c>
      <c r="D4349" s="2" t="str">
        <f>"飲食店営業"</f>
        <v>飲食店営業</v>
      </c>
      <c r="E4349" s="2" t="str">
        <f t="shared" ref="E4349:E4354" si="216">"H30.11.19"</f>
        <v>H30.11.19</v>
      </c>
    </row>
    <row r="4350" spans="1:5" x14ac:dyDescent="0.45">
      <c r="A4350" s="2" t="s">
        <v>1067</v>
      </c>
      <c r="B4350" s="2" t="s">
        <v>10468</v>
      </c>
      <c r="C4350" s="2" t="s">
        <v>22203</v>
      </c>
      <c r="D4350" s="2" t="str">
        <f>"魚介類販売業"</f>
        <v>魚介類販売業</v>
      </c>
      <c r="E4350" s="2" t="str">
        <f t="shared" si="216"/>
        <v>H30.11.19</v>
      </c>
    </row>
    <row r="4351" spans="1:5" x14ac:dyDescent="0.45">
      <c r="A4351" s="2" t="s">
        <v>1067</v>
      </c>
      <c r="B4351" s="2" t="s">
        <v>10468</v>
      </c>
      <c r="C4351" s="2" t="s">
        <v>22203</v>
      </c>
      <c r="D4351" s="2" t="str">
        <f>"食肉販売業"</f>
        <v>食肉販売業</v>
      </c>
      <c r="E4351" s="2" t="str">
        <f t="shared" si="216"/>
        <v>H30.11.19</v>
      </c>
    </row>
    <row r="4352" spans="1:5" x14ac:dyDescent="0.45">
      <c r="A4352" s="2" t="s">
        <v>1067</v>
      </c>
      <c r="B4352" s="2" t="s">
        <v>10468</v>
      </c>
      <c r="C4352" s="2" t="s">
        <v>22203</v>
      </c>
      <c r="D4352" s="2" t="str">
        <f>"乳類販売業"</f>
        <v>乳類販売業</v>
      </c>
      <c r="E4352" s="2" t="str">
        <f t="shared" si="216"/>
        <v>H30.11.19</v>
      </c>
    </row>
    <row r="4353" spans="1:5" x14ac:dyDescent="0.45">
      <c r="A4353" s="2" t="s">
        <v>1067</v>
      </c>
      <c r="B4353" s="2" t="s">
        <v>10468</v>
      </c>
      <c r="C4353" s="2" t="s">
        <v>22203</v>
      </c>
      <c r="D4353" s="2" t="str">
        <f>"菓子製造業"</f>
        <v>菓子製造業</v>
      </c>
      <c r="E4353" s="2" t="str">
        <f t="shared" si="216"/>
        <v>H30.11.19</v>
      </c>
    </row>
    <row r="4354" spans="1:5" x14ac:dyDescent="0.45">
      <c r="A4354" s="2" t="s">
        <v>1067</v>
      </c>
      <c r="B4354" s="2" t="s">
        <v>10468</v>
      </c>
      <c r="C4354" s="2" t="s">
        <v>22203</v>
      </c>
      <c r="D4354" s="2" t="str">
        <f>"食品販売業"</f>
        <v>食品販売業</v>
      </c>
      <c r="E4354" s="2" t="str">
        <f t="shared" si="216"/>
        <v>H30.11.19</v>
      </c>
    </row>
    <row r="4355" spans="1:5" x14ac:dyDescent="0.45">
      <c r="A4355" s="2" t="s">
        <v>423</v>
      </c>
      <c r="B4355" s="2" t="s">
        <v>10474</v>
      </c>
      <c r="C4355" s="2" t="s">
        <v>22209</v>
      </c>
      <c r="D4355" s="2" t="str">
        <f>"そうざい製造業"</f>
        <v>そうざい製造業</v>
      </c>
      <c r="E4355" s="2" t="str">
        <f>"H30.11.27"</f>
        <v>H30.11.27</v>
      </c>
    </row>
    <row r="4356" spans="1:5" x14ac:dyDescent="0.45">
      <c r="A4356" s="2" t="s">
        <v>1072</v>
      </c>
      <c r="B4356" s="2" t="s">
        <v>10477</v>
      </c>
      <c r="C4356" s="2" t="s">
        <v>22211</v>
      </c>
      <c r="D4356" s="2" t="str">
        <f>"乳類販売業"</f>
        <v>乳類販売業</v>
      </c>
      <c r="E4356" s="2" t="str">
        <f>"H30.11.27"</f>
        <v>H30.11.27</v>
      </c>
    </row>
    <row r="4357" spans="1:5" x14ac:dyDescent="0.45">
      <c r="A4357" s="2" t="s">
        <v>165</v>
      </c>
      <c r="B4357" s="2" t="s">
        <v>10479</v>
      </c>
      <c r="C4357" s="2" t="s">
        <v>22017</v>
      </c>
      <c r="D4357" s="2" t="str">
        <f>"喫茶店営業"</f>
        <v>喫茶店営業</v>
      </c>
      <c r="E4357" s="2" t="str">
        <f>"H30.11.28"</f>
        <v>H30.11.28</v>
      </c>
    </row>
    <row r="4358" spans="1:5" x14ac:dyDescent="0.45">
      <c r="A4358" s="2" t="s">
        <v>1074</v>
      </c>
      <c r="B4358" s="2" t="s">
        <v>10482</v>
      </c>
      <c r="C4358" s="2" t="s">
        <v>21983</v>
      </c>
      <c r="D4358" s="2" t="str">
        <f>"飲食店営業"</f>
        <v>飲食店営業</v>
      </c>
      <c r="E4358" s="2" t="str">
        <f>"H30.11.29"</f>
        <v>H30.11.29</v>
      </c>
    </row>
    <row r="4359" spans="1:5" x14ac:dyDescent="0.45">
      <c r="A4359" s="2" t="s">
        <v>1077</v>
      </c>
      <c r="B4359" s="2" t="s">
        <v>10485</v>
      </c>
      <c r="C4359" s="2" t="s">
        <v>22216</v>
      </c>
      <c r="D4359" s="2" t="str">
        <f>"食品販売業"</f>
        <v>食品販売業</v>
      </c>
      <c r="E4359" s="2" t="str">
        <f>"H30.11.29"</f>
        <v>H30.11.29</v>
      </c>
    </row>
    <row r="4360" spans="1:5" x14ac:dyDescent="0.45">
      <c r="A4360" s="2" t="s">
        <v>1080</v>
      </c>
      <c r="B4360" s="2" t="s">
        <v>10492</v>
      </c>
      <c r="C4360" s="2" t="s">
        <v>22221</v>
      </c>
      <c r="D4360" s="2" t="str">
        <f>"菓子製造業"</f>
        <v>菓子製造業</v>
      </c>
      <c r="E4360" s="2" t="str">
        <f>"H30.11.30"</f>
        <v>H30.11.30</v>
      </c>
    </row>
    <row r="4361" spans="1:5" x14ac:dyDescent="0.45">
      <c r="A4361" s="2" t="s">
        <v>928</v>
      </c>
      <c r="B4361" s="2" t="s">
        <v>10518</v>
      </c>
      <c r="C4361" s="2" t="s">
        <v>22244</v>
      </c>
      <c r="D4361" s="2" t="str">
        <f t="shared" ref="D4361:D4368" si="217">"飲食店営業"</f>
        <v>飲食店営業</v>
      </c>
      <c r="E4361" s="2" t="str">
        <f>"H30.07.13"</f>
        <v>H30.07.13</v>
      </c>
    </row>
    <row r="4362" spans="1:5" x14ac:dyDescent="0.45">
      <c r="A4362" s="2" t="s">
        <v>810</v>
      </c>
      <c r="B4362" s="2" t="s">
        <v>10533</v>
      </c>
      <c r="C4362" s="2" t="s">
        <v>22259</v>
      </c>
      <c r="D4362" s="2" t="str">
        <f t="shared" si="217"/>
        <v>飲食店営業</v>
      </c>
      <c r="E4362" s="2" t="str">
        <f>"H31.01.31"</f>
        <v>H31.01.31</v>
      </c>
    </row>
    <row r="4363" spans="1:5" x14ac:dyDescent="0.45">
      <c r="A4363" s="2" t="s">
        <v>1110</v>
      </c>
      <c r="B4363" s="2" t="s">
        <v>10534</v>
      </c>
      <c r="C4363" s="2" t="s">
        <v>22260</v>
      </c>
      <c r="D4363" s="2" t="str">
        <f t="shared" si="217"/>
        <v>飲食店営業</v>
      </c>
      <c r="E4363" s="2" t="str">
        <f t="shared" ref="E4363:E4371" si="218">"H31.02.01"</f>
        <v>H31.02.01</v>
      </c>
    </row>
    <row r="4364" spans="1:5" x14ac:dyDescent="0.45">
      <c r="A4364" s="2" t="s">
        <v>1112</v>
      </c>
      <c r="B4364" s="2" t="s">
        <v>10535</v>
      </c>
      <c r="C4364" s="2" t="s">
        <v>22262</v>
      </c>
      <c r="D4364" s="2" t="str">
        <f t="shared" si="217"/>
        <v>飲食店営業</v>
      </c>
      <c r="E4364" s="2" t="str">
        <f t="shared" si="218"/>
        <v>H31.02.01</v>
      </c>
    </row>
    <row r="4365" spans="1:5" x14ac:dyDescent="0.45">
      <c r="A4365" s="2" t="s">
        <v>1113</v>
      </c>
      <c r="B4365" s="2" t="s">
        <v>10536</v>
      </c>
      <c r="C4365" s="2" t="s">
        <v>22263</v>
      </c>
      <c r="D4365" s="2" t="str">
        <f t="shared" si="217"/>
        <v>飲食店営業</v>
      </c>
      <c r="E4365" s="2" t="str">
        <f t="shared" si="218"/>
        <v>H31.02.01</v>
      </c>
    </row>
    <row r="4366" spans="1:5" x14ac:dyDescent="0.45">
      <c r="A4366" s="2" t="s">
        <v>1114</v>
      </c>
      <c r="B4366" s="2" t="s">
        <v>10537</v>
      </c>
      <c r="C4366" s="2" t="s">
        <v>22264</v>
      </c>
      <c r="D4366" s="2" t="str">
        <f t="shared" si="217"/>
        <v>飲食店営業</v>
      </c>
      <c r="E4366" s="2" t="str">
        <f t="shared" si="218"/>
        <v>H31.02.01</v>
      </c>
    </row>
    <row r="4367" spans="1:5" x14ac:dyDescent="0.45">
      <c r="A4367" s="2" t="s">
        <v>1115</v>
      </c>
      <c r="B4367" s="2" t="s">
        <v>10538</v>
      </c>
      <c r="C4367" s="2" t="s">
        <v>22265</v>
      </c>
      <c r="D4367" s="2" t="str">
        <f t="shared" si="217"/>
        <v>飲食店営業</v>
      </c>
      <c r="E4367" s="2" t="str">
        <f t="shared" si="218"/>
        <v>H31.02.01</v>
      </c>
    </row>
    <row r="4368" spans="1:5" x14ac:dyDescent="0.45">
      <c r="A4368" s="2" t="s">
        <v>1116</v>
      </c>
      <c r="B4368" s="2" t="s">
        <v>10539</v>
      </c>
      <c r="C4368" s="2" t="s">
        <v>22266</v>
      </c>
      <c r="D4368" s="2" t="str">
        <f t="shared" si="217"/>
        <v>飲食店営業</v>
      </c>
      <c r="E4368" s="2" t="str">
        <f t="shared" si="218"/>
        <v>H31.02.01</v>
      </c>
    </row>
    <row r="4369" spans="1:5" x14ac:dyDescent="0.45">
      <c r="A4369" s="2" t="s">
        <v>826</v>
      </c>
      <c r="B4369" s="2" t="s">
        <v>10540</v>
      </c>
      <c r="C4369" s="2" t="s">
        <v>21912</v>
      </c>
      <c r="D4369" s="2" t="str">
        <f>"そうざい製造業"</f>
        <v>そうざい製造業</v>
      </c>
      <c r="E4369" s="2" t="str">
        <f t="shared" si="218"/>
        <v>H31.02.01</v>
      </c>
    </row>
    <row r="4370" spans="1:5" x14ac:dyDescent="0.45">
      <c r="A4370" s="2" t="s">
        <v>1117</v>
      </c>
      <c r="B4370" s="2" t="s">
        <v>10541</v>
      </c>
      <c r="C4370" s="2" t="s">
        <v>22267</v>
      </c>
      <c r="D4370" s="2" t="str">
        <f>"菓子製造業"</f>
        <v>菓子製造業</v>
      </c>
      <c r="E4370" s="2" t="str">
        <f t="shared" si="218"/>
        <v>H31.02.01</v>
      </c>
    </row>
    <row r="4371" spans="1:5" x14ac:dyDescent="0.45">
      <c r="A4371" s="2" t="s">
        <v>712</v>
      </c>
      <c r="B4371" s="2" t="s">
        <v>10542</v>
      </c>
      <c r="C4371" s="2" t="s">
        <v>22268</v>
      </c>
      <c r="D4371" s="2" t="str">
        <f>"みそ製造業"</f>
        <v>みそ製造業</v>
      </c>
      <c r="E4371" s="2" t="str">
        <f t="shared" si="218"/>
        <v>H31.02.01</v>
      </c>
    </row>
    <row r="4372" spans="1:5" x14ac:dyDescent="0.45">
      <c r="A4372" s="2" t="s">
        <v>1119</v>
      </c>
      <c r="B4372" s="2" t="s">
        <v>10544</v>
      </c>
      <c r="C4372" s="2" t="s">
        <v>22270</v>
      </c>
      <c r="D4372" s="2" t="str">
        <f>"飲食店営業"</f>
        <v>飲食店営業</v>
      </c>
      <c r="E4372" s="2" t="str">
        <f>"H31.02.06"</f>
        <v>H31.02.06</v>
      </c>
    </row>
    <row r="4373" spans="1:5" x14ac:dyDescent="0.45">
      <c r="A4373" s="2" t="s">
        <v>1120</v>
      </c>
      <c r="B4373" s="2" t="s">
        <v>10545</v>
      </c>
      <c r="C4373" s="2" t="s">
        <v>22271</v>
      </c>
      <c r="D4373" s="2" t="str">
        <f>"食品販売業"</f>
        <v>食品販売業</v>
      </c>
      <c r="E4373" s="2" t="str">
        <f>"H31.02.13"</f>
        <v>H31.02.13</v>
      </c>
    </row>
    <row r="4374" spans="1:5" x14ac:dyDescent="0.45">
      <c r="A4374" s="2" t="s">
        <v>453</v>
      </c>
      <c r="B4374" s="2" t="s">
        <v>10546</v>
      </c>
      <c r="C4374" s="2" t="s">
        <v>22272</v>
      </c>
      <c r="D4374" s="2" t="str">
        <f>"食品販売業"</f>
        <v>食品販売業</v>
      </c>
      <c r="E4374" s="2" t="str">
        <f>"H31.02.13"</f>
        <v>H31.02.13</v>
      </c>
    </row>
    <row r="4375" spans="1:5" x14ac:dyDescent="0.45">
      <c r="A4375" s="2" t="s">
        <v>1121</v>
      </c>
      <c r="B4375" s="2" t="s">
        <v>10547</v>
      </c>
      <c r="C4375" s="2" t="s">
        <v>22273</v>
      </c>
      <c r="D4375" s="2" t="str">
        <f>"食品販売業"</f>
        <v>食品販売業</v>
      </c>
      <c r="E4375" s="2" t="str">
        <f>"H31.02.13"</f>
        <v>H31.02.13</v>
      </c>
    </row>
    <row r="4376" spans="1:5" x14ac:dyDescent="0.45">
      <c r="A4376" s="2" t="s">
        <v>1125</v>
      </c>
      <c r="B4376" s="2" t="s">
        <v>10550</v>
      </c>
      <c r="C4376" s="2" t="s">
        <v>22277</v>
      </c>
      <c r="D4376" s="2" t="str">
        <f>"飲食店営業"</f>
        <v>飲食店営業</v>
      </c>
      <c r="E4376" s="2" t="str">
        <f>"H31.02.08"</f>
        <v>H31.02.08</v>
      </c>
    </row>
    <row r="4377" spans="1:5" x14ac:dyDescent="0.45">
      <c r="A4377" s="2" t="s">
        <v>942</v>
      </c>
      <c r="B4377" s="2" t="s">
        <v>10551</v>
      </c>
      <c r="C4377" s="2" t="s">
        <v>22278</v>
      </c>
      <c r="D4377" s="2" t="str">
        <f>"飲食店営業"</f>
        <v>飲食店営業</v>
      </c>
      <c r="E4377" s="2" t="str">
        <f>"H31.02.08"</f>
        <v>H31.02.08</v>
      </c>
    </row>
    <row r="4378" spans="1:5" x14ac:dyDescent="0.45">
      <c r="A4378" s="2" t="s">
        <v>1127</v>
      </c>
      <c r="B4378" s="2" t="s">
        <v>10553</v>
      </c>
      <c r="C4378" s="2" t="s">
        <v>22280</v>
      </c>
      <c r="D4378" s="2" t="str">
        <f>"食品販売業"</f>
        <v>食品販売業</v>
      </c>
      <c r="E4378" s="2" t="str">
        <f>"H31.02.14"</f>
        <v>H31.02.14</v>
      </c>
    </row>
    <row r="4379" spans="1:5" x14ac:dyDescent="0.45">
      <c r="A4379" s="2" t="s">
        <v>1133</v>
      </c>
      <c r="B4379" s="2" t="s">
        <v>10564</v>
      </c>
      <c r="C4379" s="2" t="s">
        <v>22287</v>
      </c>
      <c r="D4379" s="2" t="str">
        <f>"食品販売業"</f>
        <v>食品販売業</v>
      </c>
      <c r="E4379" s="2" t="str">
        <f>"H30.08.10"</f>
        <v>H30.08.10</v>
      </c>
    </row>
    <row r="4380" spans="1:5" x14ac:dyDescent="0.45">
      <c r="A4380" s="2" t="s">
        <v>1134</v>
      </c>
      <c r="B4380" s="2" t="s">
        <v>10565</v>
      </c>
      <c r="C4380" s="2" t="s">
        <v>22288</v>
      </c>
      <c r="D4380" s="2" t="str">
        <f>"乳類販売業"</f>
        <v>乳類販売業</v>
      </c>
      <c r="E4380" s="2" t="str">
        <f>"H30.11.27"</f>
        <v>H30.11.27</v>
      </c>
    </row>
    <row r="4381" spans="1:5" x14ac:dyDescent="0.45">
      <c r="A4381" s="2" t="s">
        <v>851</v>
      </c>
      <c r="B4381" s="2" t="s">
        <v>10170</v>
      </c>
      <c r="C4381" s="2" t="s">
        <v>21939</v>
      </c>
      <c r="D4381" s="2" t="str">
        <f>"菓子製造業"</f>
        <v>菓子製造業</v>
      </c>
      <c r="E4381" s="2" t="str">
        <f>"H31.02.20"</f>
        <v>H31.02.20</v>
      </c>
    </row>
    <row r="4382" spans="1:5" x14ac:dyDescent="0.45">
      <c r="A4382" s="2" t="s">
        <v>1134</v>
      </c>
      <c r="B4382" s="2" t="s">
        <v>10570</v>
      </c>
      <c r="C4382" s="2" t="s">
        <v>22292</v>
      </c>
      <c r="D4382" s="2" t="str">
        <f>"食品販売業"</f>
        <v>食品販売業</v>
      </c>
      <c r="E4382" s="2" t="str">
        <f>"H31.02.20"</f>
        <v>H31.02.20</v>
      </c>
    </row>
    <row r="4383" spans="1:5" x14ac:dyDescent="0.45">
      <c r="A4383" s="2" t="s">
        <v>1139</v>
      </c>
      <c r="B4383" s="2" t="s">
        <v>10572</v>
      </c>
      <c r="C4383" s="2" t="s">
        <v>22294</v>
      </c>
      <c r="D4383" s="2" t="str">
        <f>"飲食店営業"</f>
        <v>飲食店営業</v>
      </c>
      <c r="E4383" s="2" t="str">
        <f>"H31.02.20"</f>
        <v>H31.02.20</v>
      </c>
    </row>
    <row r="4384" spans="1:5" x14ac:dyDescent="0.45">
      <c r="A4384" s="2" t="s">
        <v>1134</v>
      </c>
      <c r="B4384" s="2" t="s">
        <v>10574</v>
      </c>
      <c r="C4384" s="2" t="s">
        <v>22296</v>
      </c>
      <c r="D4384" s="2" t="str">
        <f>"食品販売業"</f>
        <v>食品販売業</v>
      </c>
      <c r="E4384" s="2" t="str">
        <f>"H30.02.05"</f>
        <v>H30.02.05</v>
      </c>
    </row>
    <row r="4385" spans="1:5" x14ac:dyDescent="0.45">
      <c r="A4385" s="2" t="s">
        <v>1134</v>
      </c>
      <c r="B4385" s="2" t="s">
        <v>10577</v>
      </c>
      <c r="C4385" s="2" t="s">
        <v>22299</v>
      </c>
      <c r="D4385" s="2" t="str">
        <f>"食品販売業"</f>
        <v>食品販売業</v>
      </c>
      <c r="E4385" s="2" t="str">
        <f>"H30.05.14"</f>
        <v>H30.05.14</v>
      </c>
    </row>
    <row r="4386" spans="1:5" x14ac:dyDescent="0.45">
      <c r="A4386" s="2" t="s">
        <v>1134</v>
      </c>
      <c r="B4386" s="2" t="s">
        <v>10570</v>
      </c>
      <c r="C4386" s="2" t="s">
        <v>22302</v>
      </c>
      <c r="D4386" s="2" t="str">
        <f>"魚介類販売業"</f>
        <v>魚介類販売業</v>
      </c>
      <c r="E4386" s="2" t="str">
        <f>"H30.09.10"</f>
        <v>H30.09.10</v>
      </c>
    </row>
    <row r="4387" spans="1:5" x14ac:dyDescent="0.45">
      <c r="A4387" s="2" t="s">
        <v>1141</v>
      </c>
      <c r="B4387" s="2" t="s">
        <v>1141</v>
      </c>
      <c r="C4387" s="2" t="s">
        <v>22304</v>
      </c>
      <c r="D4387" s="2" t="str">
        <f>"菓子製造業"</f>
        <v>菓子製造業</v>
      </c>
      <c r="E4387" s="2" t="str">
        <f>"H31.02.28"</f>
        <v>H31.02.28</v>
      </c>
    </row>
    <row r="4388" spans="1:5" x14ac:dyDescent="0.45">
      <c r="A4388" s="2" t="s">
        <v>621</v>
      </c>
      <c r="B4388" s="2" t="s">
        <v>9894</v>
      </c>
      <c r="C4388" s="2" t="s">
        <v>21673</v>
      </c>
      <c r="D4388" s="2" t="str">
        <f>"食品製造業"</f>
        <v>食品製造業</v>
      </c>
      <c r="E4388" s="2" t="str">
        <f>"H31.02.28"</f>
        <v>H31.02.28</v>
      </c>
    </row>
    <row r="4389" spans="1:5" x14ac:dyDescent="0.45">
      <c r="A4389" s="2" t="s">
        <v>1154</v>
      </c>
      <c r="B4389" s="2" t="s">
        <v>10594</v>
      </c>
      <c r="C4389" s="2" t="s">
        <v>22318</v>
      </c>
      <c r="D4389" s="2" t="str">
        <f>"喫茶店営業"</f>
        <v>喫茶店営業</v>
      </c>
      <c r="E4389" s="2" t="str">
        <f>"H31.03.07"</f>
        <v>H31.03.07</v>
      </c>
    </row>
    <row r="4390" spans="1:5" x14ac:dyDescent="0.45">
      <c r="A4390" s="2" t="s">
        <v>845</v>
      </c>
      <c r="B4390" s="2" t="s">
        <v>845</v>
      </c>
      <c r="C4390" s="2" t="s">
        <v>22319</v>
      </c>
      <c r="D4390" s="2" t="str">
        <f>"食品の冷凍又は冷蔵業"</f>
        <v>食品の冷凍又は冷蔵業</v>
      </c>
      <c r="E4390" s="2" t="str">
        <f>"H31.03.07"</f>
        <v>H31.03.07</v>
      </c>
    </row>
    <row r="4391" spans="1:5" x14ac:dyDescent="0.45">
      <c r="A4391" s="2" t="s">
        <v>1155</v>
      </c>
      <c r="B4391" s="2" t="s">
        <v>10596</v>
      </c>
      <c r="C4391" s="2" t="s">
        <v>22320</v>
      </c>
      <c r="D4391" s="2" t="str">
        <f>"魚介類販売業"</f>
        <v>魚介類販売業</v>
      </c>
      <c r="E4391" s="2" t="str">
        <f>"H31.03.08"</f>
        <v>H31.03.08</v>
      </c>
    </row>
    <row r="4392" spans="1:5" x14ac:dyDescent="0.45">
      <c r="A4392" s="2" t="s">
        <v>1155</v>
      </c>
      <c r="B4392" s="2" t="s">
        <v>10596</v>
      </c>
      <c r="C4392" s="2" t="s">
        <v>22320</v>
      </c>
      <c r="D4392" s="2" t="str">
        <f>"乳類販売業"</f>
        <v>乳類販売業</v>
      </c>
      <c r="E4392" s="2" t="str">
        <f>"H31.03.08"</f>
        <v>H31.03.08</v>
      </c>
    </row>
    <row r="4393" spans="1:5" x14ac:dyDescent="0.45">
      <c r="A4393" s="2" t="s">
        <v>1156</v>
      </c>
      <c r="B4393" s="2" t="s">
        <v>10597</v>
      </c>
      <c r="C4393" s="2" t="s">
        <v>22321</v>
      </c>
      <c r="D4393" s="2" t="str">
        <f>"食肉販売業"</f>
        <v>食肉販売業</v>
      </c>
      <c r="E4393" s="2" t="str">
        <f>"H31.03.08"</f>
        <v>H31.03.08</v>
      </c>
    </row>
    <row r="4394" spans="1:5" x14ac:dyDescent="0.45">
      <c r="A4394" s="2" t="s">
        <v>1156</v>
      </c>
      <c r="B4394" s="2" t="s">
        <v>10597</v>
      </c>
      <c r="C4394" s="2" t="s">
        <v>22321</v>
      </c>
      <c r="D4394" s="2" t="str">
        <f>"食品販売業"</f>
        <v>食品販売業</v>
      </c>
      <c r="E4394" s="2" t="str">
        <f>"H31.03.08"</f>
        <v>H31.03.08</v>
      </c>
    </row>
    <row r="4395" spans="1:5" x14ac:dyDescent="0.45">
      <c r="A4395" s="2" t="s">
        <v>1157</v>
      </c>
      <c r="B4395" s="2" t="s">
        <v>10598</v>
      </c>
      <c r="C4395" s="2" t="s">
        <v>22322</v>
      </c>
      <c r="D4395" s="2" t="str">
        <f>"食品販売業"</f>
        <v>食品販売業</v>
      </c>
      <c r="E4395" s="2" t="str">
        <f>"H31.03.08"</f>
        <v>H31.03.08</v>
      </c>
    </row>
    <row r="4396" spans="1:5" x14ac:dyDescent="0.45">
      <c r="A4396" s="2" t="s">
        <v>1162</v>
      </c>
      <c r="B4396" s="2" t="s">
        <v>10605</v>
      </c>
      <c r="C4396" s="2" t="s">
        <v>22329</v>
      </c>
      <c r="D4396" s="2" t="str">
        <f>"飲食店営業"</f>
        <v>飲食店営業</v>
      </c>
      <c r="E4396" s="2" t="str">
        <f>"H31.03.27"</f>
        <v>H31.03.27</v>
      </c>
    </row>
    <row r="4397" spans="1:5" x14ac:dyDescent="0.45">
      <c r="A4397" s="2" t="s">
        <v>1162</v>
      </c>
      <c r="B4397" s="2" t="s">
        <v>10605</v>
      </c>
      <c r="C4397" s="2" t="s">
        <v>22329</v>
      </c>
      <c r="D4397" s="2" t="str">
        <f>"食肉販売業"</f>
        <v>食肉販売業</v>
      </c>
      <c r="E4397" s="2" t="str">
        <f>"H31.03.27"</f>
        <v>H31.03.27</v>
      </c>
    </row>
    <row r="4398" spans="1:5" x14ac:dyDescent="0.45">
      <c r="A4398" s="2" t="s">
        <v>1162</v>
      </c>
      <c r="B4398" s="2" t="s">
        <v>10605</v>
      </c>
      <c r="C4398" s="2" t="s">
        <v>22329</v>
      </c>
      <c r="D4398" s="2" t="str">
        <f>"乳類販売業"</f>
        <v>乳類販売業</v>
      </c>
      <c r="E4398" s="2" t="str">
        <f>"H31.03.27"</f>
        <v>H31.03.27</v>
      </c>
    </row>
    <row r="4399" spans="1:5" x14ac:dyDescent="0.45">
      <c r="A4399" s="2" t="s">
        <v>1162</v>
      </c>
      <c r="B4399" s="2" t="s">
        <v>10605</v>
      </c>
      <c r="C4399" s="2" t="s">
        <v>22329</v>
      </c>
      <c r="D4399" s="2" t="str">
        <f>"魚介類販売業"</f>
        <v>魚介類販売業</v>
      </c>
      <c r="E4399" s="2" t="str">
        <f>"H31.03.27"</f>
        <v>H31.03.27</v>
      </c>
    </row>
    <row r="4400" spans="1:5" x14ac:dyDescent="0.45">
      <c r="A4400" s="2" t="s">
        <v>1162</v>
      </c>
      <c r="B4400" s="2" t="s">
        <v>10605</v>
      </c>
      <c r="C4400" s="2" t="s">
        <v>22329</v>
      </c>
      <c r="D4400" s="2" t="str">
        <f>"食品販売業"</f>
        <v>食品販売業</v>
      </c>
      <c r="E4400" s="2" t="str">
        <f>"H31.03.27"</f>
        <v>H31.03.27</v>
      </c>
    </row>
    <row r="4401" spans="1:5" x14ac:dyDescent="0.45">
      <c r="A4401" s="2" t="s">
        <v>1179</v>
      </c>
      <c r="B4401" s="2" t="s">
        <v>10629</v>
      </c>
      <c r="C4401" s="2" t="s">
        <v>22350</v>
      </c>
      <c r="D4401" s="2" t="str">
        <f>"菓子製造業"</f>
        <v>菓子製造業</v>
      </c>
      <c r="E4401" s="2" t="str">
        <f>"R01.05.07"</f>
        <v>R01.05.07</v>
      </c>
    </row>
    <row r="4402" spans="1:5" x14ac:dyDescent="0.45">
      <c r="A4402" s="2" t="s">
        <v>1180</v>
      </c>
      <c r="B4402" s="2" t="s">
        <v>10630</v>
      </c>
      <c r="C4402" s="2" t="s">
        <v>22351</v>
      </c>
      <c r="D4402" s="2" t="str">
        <f>"飲食店営業"</f>
        <v>飲食店営業</v>
      </c>
      <c r="E4402" s="2" t="str">
        <f>"R01.05.07"</f>
        <v>R01.05.07</v>
      </c>
    </row>
    <row r="4403" spans="1:5" x14ac:dyDescent="0.45">
      <c r="A4403" s="2" t="s">
        <v>1181</v>
      </c>
      <c r="B4403" s="2" t="s">
        <v>10631</v>
      </c>
      <c r="C4403" s="2" t="s">
        <v>22352</v>
      </c>
      <c r="D4403" s="2" t="str">
        <f>"飲食店営業"</f>
        <v>飲食店営業</v>
      </c>
      <c r="E4403" s="2" t="str">
        <f>"R01.05.07"</f>
        <v>R01.05.07</v>
      </c>
    </row>
    <row r="4404" spans="1:5" x14ac:dyDescent="0.45">
      <c r="A4404" s="2" t="s">
        <v>1180</v>
      </c>
      <c r="B4404" s="2" t="s">
        <v>10630</v>
      </c>
      <c r="C4404" s="2" t="s">
        <v>22351</v>
      </c>
      <c r="D4404" s="2" t="str">
        <f>"食品販売業"</f>
        <v>食品販売業</v>
      </c>
      <c r="E4404" s="2" t="str">
        <f>"R01.05.07"</f>
        <v>R01.05.07</v>
      </c>
    </row>
    <row r="4405" spans="1:5" x14ac:dyDescent="0.45">
      <c r="A4405" s="2" t="s">
        <v>1186</v>
      </c>
      <c r="B4405" s="2" t="s">
        <v>10636</v>
      </c>
      <c r="C4405" s="2" t="s">
        <v>22356</v>
      </c>
      <c r="D4405" s="2" t="str">
        <f>"缶詰又は瓶詰食品製造業"</f>
        <v>缶詰又は瓶詰食品製造業</v>
      </c>
      <c r="E4405" s="2" t="str">
        <f t="shared" ref="E4405:E4414" si="219">"R01.05.14"</f>
        <v>R01.05.14</v>
      </c>
    </row>
    <row r="4406" spans="1:5" x14ac:dyDescent="0.45">
      <c r="A4406" s="2" t="s">
        <v>1186</v>
      </c>
      <c r="B4406" s="2" t="s">
        <v>10636</v>
      </c>
      <c r="C4406" s="2" t="s">
        <v>22356</v>
      </c>
      <c r="D4406" s="2" t="str">
        <f>"みそ製造業"</f>
        <v>みそ製造業</v>
      </c>
      <c r="E4406" s="2" t="str">
        <f t="shared" si="219"/>
        <v>R01.05.14</v>
      </c>
    </row>
    <row r="4407" spans="1:5" x14ac:dyDescent="0.45">
      <c r="A4407" s="2" t="s">
        <v>1186</v>
      </c>
      <c r="B4407" s="2" t="s">
        <v>10636</v>
      </c>
      <c r="C4407" s="2" t="s">
        <v>22356</v>
      </c>
      <c r="D4407" s="2" t="str">
        <f>"醤油製造業"</f>
        <v>醤油製造業</v>
      </c>
      <c r="E4407" s="2" t="str">
        <f t="shared" si="219"/>
        <v>R01.05.14</v>
      </c>
    </row>
    <row r="4408" spans="1:5" x14ac:dyDescent="0.45">
      <c r="A4408" s="2" t="s">
        <v>1191</v>
      </c>
      <c r="B4408" s="2" t="s">
        <v>10643</v>
      </c>
      <c r="C4408" s="2" t="s">
        <v>22363</v>
      </c>
      <c r="D4408" s="2" t="str">
        <f>"飲食店営業"</f>
        <v>飲食店営業</v>
      </c>
      <c r="E4408" s="2" t="str">
        <f t="shared" si="219"/>
        <v>R01.05.14</v>
      </c>
    </row>
    <row r="4409" spans="1:5" x14ac:dyDescent="0.45">
      <c r="A4409" s="2" t="s">
        <v>1192</v>
      </c>
      <c r="B4409" s="2" t="s">
        <v>10644</v>
      </c>
      <c r="C4409" s="2" t="s">
        <v>22364</v>
      </c>
      <c r="D4409" s="2" t="str">
        <f>"飲食店営業"</f>
        <v>飲食店営業</v>
      </c>
      <c r="E4409" s="2" t="str">
        <f t="shared" si="219"/>
        <v>R01.05.14</v>
      </c>
    </row>
    <row r="4410" spans="1:5" x14ac:dyDescent="0.45">
      <c r="A4410" s="2" t="s">
        <v>1195</v>
      </c>
      <c r="B4410" s="2" t="s">
        <v>10647</v>
      </c>
      <c r="C4410" s="2" t="s">
        <v>22367</v>
      </c>
      <c r="D4410" s="2" t="str">
        <f>"飲食店営業"</f>
        <v>飲食店営業</v>
      </c>
      <c r="E4410" s="2" t="str">
        <f t="shared" si="219"/>
        <v>R01.05.14</v>
      </c>
    </row>
    <row r="4411" spans="1:5" x14ac:dyDescent="0.45">
      <c r="A4411" s="2" t="s">
        <v>515</v>
      </c>
      <c r="B4411" s="2" t="s">
        <v>10650</v>
      </c>
      <c r="C4411" s="2" t="s">
        <v>22369</v>
      </c>
      <c r="D4411" s="2" t="str">
        <f>"食肉販売業"</f>
        <v>食肉販売業</v>
      </c>
      <c r="E4411" s="2" t="str">
        <f t="shared" si="219"/>
        <v>R01.05.14</v>
      </c>
    </row>
    <row r="4412" spans="1:5" x14ac:dyDescent="0.45">
      <c r="A4412" s="2" t="s">
        <v>1197</v>
      </c>
      <c r="B4412" s="2" t="s">
        <v>10651</v>
      </c>
      <c r="C4412" s="2" t="s">
        <v>22370</v>
      </c>
      <c r="D4412" s="2" t="str">
        <f>"飲食店営業"</f>
        <v>飲食店営業</v>
      </c>
      <c r="E4412" s="2" t="str">
        <f t="shared" si="219"/>
        <v>R01.05.14</v>
      </c>
    </row>
    <row r="4413" spans="1:5" x14ac:dyDescent="0.45">
      <c r="A4413" s="2" t="s">
        <v>1198</v>
      </c>
      <c r="B4413" s="2" t="s">
        <v>10652</v>
      </c>
      <c r="C4413" s="2" t="s">
        <v>22372</v>
      </c>
      <c r="D4413" s="2" t="str">
        <f>"食肉販売業"</f>
        <v>食肉販売業</v>
      </c>
      <c r="E4413" s="2" t="str">
        <f t="shared" si="219"/>
        <v>R01.05.14</v>
      </c>
    </row>
    <row r="4414" spans="1:5" x14ac:dyDescent="0.45">
      <c r="A4414" s="2" t="s">
        <v>1200</v>
      </c>
      <c r="B4414" s="2" t="s">
        <v>10654</v>
      </c>
      <c r="C4414" s="2" t="s">
        <v>22373</v>
      </c>
      <c r="D4414" s="2" t="str">
        <f>"乳類販売業"</f>
        <v>乳類販売業</v>
      </c>
      <c r="E4414" s="2" t="str">
        <f t="shared" si="219"/>
        <v>R01.05.14</v>
      </c>
    </row>
    <row r="4415" spans="1:5" x14ac:dyDescent="0.45">
      <c r="A4415" s="2" t="s">
        <v>1211</v>
      </c>
      <c r="B4415" s="2" t="s">
        <v>10665</v>
      </c>
      <c r="C4415" s="2" t="s">
        <v>22385</v>
      </c>
      <c r="D4415" s="2" t="str">
        <f>"飲食店営業"</f>
        <v>飲食店営業</v>
      </c>
      <c r="E4415" s="2" t="str">
        <f>"R01.05.20"</f>
        <v>R01.05.20</v>
      </c>
    </row>
    <row r="4416" spans="1:5" x14ac:dyDescent="0.45">
      <c r="A4416" s="2" t="s">
        <v>950</v>
      </c>
      <c r="B4416" s="2" t="s">
        <v>10673</v>
      </c>
      <c r="C4416" s="2" t="s">
        <v>21882</v>
      </c>
      <c r="D4416" s="2" t="str">
        <f>"食品販売業"</f>
        <v>食品販売業</v>
      </c>
      <c r="E4416" s="2" t="str">
        <f>"R01.05.20"</f>
        <v>R01.05.20</v>
      </c>
    </row>
    <row r="4417" spans="1:5" x14ac:dyDescent="0.45">
      <c r="A4417" s="2" t="s">
        <v>920</v>
      </c>
      <c r="B4417" s="2" t="s">
        <v>10676</v>
      </c>
      <c r="C4417" s="2" t="s">
        <v>22397</v>
      </c>
      <c r="D4417" s="2" t="str">
        <f>"食品販売業"</f>
        <v>食品販売業</v>
      </c>
      <c r="E4417" s="2" t="str">
        <f>"R01.05.20"</f>
        <v>R01.05.20</v>
      </c>
    </row>
    <row r="4418" spans="1:5" x14ac:dyDescent="0.45">
      <c r="A4418" s="2" t="s">
        <v>673</v>
      </c>
      <c r="B4418" s="2" t="s">
        <v>9958</v>
      </c>
      <c r="C4418" s="2" t="s">
        <v>21733</v>
      </c>
      <c r="D4418" s="2" t="str">
        <f>"食品製造業"</f>
        <v>食品製造業</v>
      </c>
      <c r="E4418" s="2" t="str">
        <f>"R01.05.20"</f>
        <v>R01.05.20</v>
      </c>
    </row>
    <row r="4419" spans="1:5" x14ac:dyDescent="0.45">
      <c r="A4419" s="2" t="s">
        <v>675</v>
      </c>
      <c r="B4419" s="2" t="s">
        <v>9960</v>
      </c>
      <c r="C4419" s="2" t="s">
        <v>21735</v>
      </c>
      <c r="D4419" s="2" t="str">
        <f>"食品製造業"</f>
        <v>食品製造業</v>
      </c>
      <c r="E4419" s="2" t="str">
        <f>"R01.05.20"</f>
        <v>R01.05.20</v>
      </c>
    </row>
    <row r="4420" spans="1:5" x14ac:dyDescent="0.45">
      <c r="A4420" s="2" t="s">
        <v>1134</v>
      </c>
      <c r="B4420" s="2" t="s">
        <v>10577</v>
      </c>
      <c r="C4420" s="2" t="s">
        <v>22299</v>
      </c>
      <c r="D4420" s="2" t="str">
        <f>"乳類販売業"</f>
        <v>乳類販売業</v>
      </c>
      <c r="E4420" s="2" t="str">
        <f>"R01.05.22"</f>
        <v>R01.05.22</v>
      </c>
    </row>
    <row r="4421" spans="1:5" x14ac:dyDescent="0.45">
      <c r="A4421" s="2" t="s">
        <v>1240</v>
      </c>
      <c r="B4421" s="2" t="s">
        <v>10709</v>
      </c>
      <c r="C4421" s="2" t="s">
        <v>22424</v>
      </c>
      <c r="D4421" s="2" t="str">
        <f>"飲食店営業"</f>
        <v>飲食店営業</v>
      </c>
      <c r="E4421" s="2" t="str">
        <f>"R01.05.30"</f>
        <v>R01.05.30</v>
      </c>
    </row>
    <row r="4422" spans="1:5" x14ac:dyDescent="0.45">
      <c r="A4422" s="2" t="s">
        <v>615</v>
      </c>
      <c r="B4422" s="2" t="s">
        <v>9887</v>
      </c>
      <c r="C4422" s="2" t="s">
        <v>22428</v>
      </c>
      <c r="D4422" s="2" t="str">
        <f>"食肉販売業"</f>
        <v>食肉販売業</v>
      </c>
      <c r="E4422" s="2" t="str">
        <f>"R01.05.31"</f>
        <v>R01.05.31</v>
      </c>
    </row>
    <row r="4423" spans="1:5" x14ac:dyDescent="0.45">
      <c r="A4423" s="2" t="s">
        <v>294</v>
      </c>
      <c r="B4423" s="2" t="s">
        <v>10715</v>
      </c>
      <c r="C4423" s="2" t="s">
        <v>22431</v>
      </c>
      <c r="D4423" s="2" t="str">
        <f>"食品販売業"</f>
        <v>食品販売業</v>
      </c>
      <c r="E4423" s="2" t="str">
        <f>"H31.02.13"</f>
        <v>H31.02.13</v>
      </c>
    </row>
    <row r="4424" spans="1:5" x14ac:dyDescent="0.45">
      <c r="A4424" s="2" t="s">
        <v>1249</v>
      </c>
      <c r="B4424" s="2" t="s">
        <v>10723</v>
      </c>
      <c r="C4424" s="2" t="s">
        <v>21882</v>
      </c>
      <c r="D4424" s="2" t="str">
        <f>"飲食店営業"</f>
        <v>飲食店営業</v>
      </c>
      <c r="E4424" s="2" t="str">
        <f>"R01.06.17"</f>
        <v>R01.06.17</v>
      </c>
    </row>
    <row r="4425" spans="1:5" x14ac:dyDescent="0.45">
      <c r="A4425" s="2" t="s">
        <v>1252</v>
      </c>
      <c r="B4425" s="2" t="s">
        <v>10727</v>
      </c>
      <c r="C4425" s="2" t="s">
        <v>22442</v>
      </c>
      <c r="D4425" s="2" t="str">
        <f>"飲食店営業"</f>
        <v>飲食店営業</v>
      </c>
      <c r="E4425" s="2" t="str">
        <f>"R01.06.20"</f>
        <v>R01.06.20</v>
      </c>
    </row>
    <row r="4426" spans="1:5" x14ac:dyDescent="0.45">
      <c r="A4426" s="2" t="s">
        <v>1253</v>
      </c>
      <c r="B4426" s="2" t="s">
        <v>10728</v>
      </c>
      <c r="C4426" s="2" t="s">
        <v>22443</v>
      </c>
      <c r="D4426" s="2" t="str">
        <f>"喫茶店営業"</f>
        <v>喫茶店営業</v>
      </c>
      <c r="E4426" s="2" t="str">
        <f>"R01.06.25"</f>
        <v>R01.06.25</v>
      </c>
    </row>
    <row r="4427" spans="1:5" x14ac:dyDescent="0.45">
      <c r="A4427" s="2" t="s">
        <v>1254</v>
      </c>
      <c r="B4427" s="2" t="s">
        <v>10729</v>
      </c>
      <c r="C4427" s="2" t="s">
        <v>22444</v>
      </c>
      <c r="D4427" s="2" t="str">
        <f>"食品販売業"</f>
        <v>食品販売業</v>
      </c>
      <c r="E4427" s="2" t="str">
        <f>"R01.06.25"</f>
        <v>R01.06.25</v>
      </c>
    </row>
    <row r="4428" spans="1:5" x14ac:dyDescent="0.45">
      <c r="A4428" s="2" t="s">
        <v>1256</v>
      </c>
      <c r="B4428" s="2" t="s">
        <v>10731</v>
      </c>
      <c r="C4428" s="2" t="s">
        <v>22446</v>
      </c>
      <c r="D4428" s="2" t="str">
        <f>"飲食店営業"</f>
        <v>飲食店営業</v>
      </c>
      <c r="E4428" s="2" t="str">
        <f>"R01.06.26"</f>
        <v>R01.06.26</v>
      </c>
    </row>
    <row r="4429" spans="1:5" x14ac:dyDescent="0.45">
      <c r="A4429" s="2" t="s">
        <v>1261</v>
      </c>
      <c r="B4429" s="2" t="s">
        <v>10738</v>
      </c>
      <c r="C4429" s="2" t="s">
        <v>22452</v>
      </c>
      <c r="D4429" s="2" t="str">
        <f>"喫茶店営業"</f>
        <v>喫茶店営業</v>
      </c>
      <c r="E4429" s="2" t="str">
        <f>"R01.07.12"</f>
        <v>R01.07.12</v>
      </c>
    </row>
    <row r="4430" spans="1:5" x14ac:dyDescent="0.45">
      <c r="A4430" s="2" t="s">
        <v>165</v>
      </c>
      <c r="B4430" s="2" t="s">
        <v>10739</v>
      </c>
      <c r="C4430" s="2" t="s">
        <v>21937</v>
      </c>
      <c r="D4430" s="2" t="str">
        <f>"喫茶店営業"</f>
        <v>喫茶店営業</v>
      </c>
      <c r="E4430" s="2" t="str">
        <f>"H29.02.28"</f>
        <v>H29.02.28</v>
      </c>
    </row>
    <row r="4431" spans="1:5" x14ac:dyDescent="0.45">
      <c r="A4431" s="2" t="s">
        <v>583</v>
      </c>
      <c r="B4431" s="2" t="s">
        <v>10740</v>
      </c>
      <c r="C4431" s="2" t="s">
        <v>21937</v>
      </c>
      <c r="D4431" s="2" t="str">
        <f>"乳類販売業"</f>
        <v>乳類販売業</v>
      </c>
      <c r="E4431" s="2" t="str">
        <f>"H28.12.28"</f>
        <v>H28.12.28</v>
      </c>
    </row>
    <row r="4432" spans="1:5" x14ac:dyDescent="0.45">
      <c r="A4432" s="2" t="s">
        <v>165</v>
      </c>
      <c r="B4432" s="2" t="s">
        <v>10741</v>
      </c>
      <c r="C4432" s="2" t="s">
        <v>21937</v>
      </c>
      <c r="D4432" s="2" t="str">
        <f>"喫茶店営業"</f>
        <v>喫茶店営業</v>
      </c>
      <c r="E4432" s="2" t="str">
        <f>"H29.02.28"</f>
        <v>H29.02.28</v>
      </c>
    </row>
    <row r="4433" spans="1:5" x14ac:dyDescent="0.45">
      <c r="A4433" s="2" t="s">
        <v>1268</v>
      </c>
      <c r="B4433" s="2" t="s">
        <v>10750</v>
      </c>
      <c r="C4433" s="2" t="s">
        <v>22460</v>
      </c>
      <c r="D4433" s="2" t="str">
        <f>"飲食店営業"</f>
        <v>飲食店営業</v>
      </c>
      <c r="E4433" s="2" t="str">
        <f t="shared" ref="E4433:E4439" si="220">"R01.08.05"</f>
        <v>R01.08.05</v>
      </c>
    </row>
    <row r="4434" spans="1:5" x14ac:dyDescent="0.45">
      <c r="A4434" s="2" t="s">
        <v>1270</v>
      </c>
      <c r="B4434" s="2" t="s">
        <v>10752</v>
      </c>
      <c r="C4434" s="2" t="s">
        <v>22462</v>
      </c>
      <c r="D4434" s="2" t="str">
        <f>"飲食店営業"</f>
        <v>飲食店営業</v>
      </c>
      <c r="E4434" s="2" t="str">
        <f t="shared" si="220"/>
        <v>R01.08.05</v>
      </c>
    </row>
    <row r="4435" spans="1:5" x14ac:dyDescent="0.45">
      <c r="A4435" s="2" t="s">
        <v>1271</v>
      </c>
      <c r="B4435" s="2" t="s">
        <v>10753</v>
      </c>
      <c r="C4435" s="2" t="s">
        <v>22463</v>
      </c>
      <c r="D4435" s="2" t="str">
        <f>"飲食店営業"</f>
        <v>飲食店営業</v>
      </c>
      <c r="E4435" s="2" t="str">
        <f t="shared" si="220"/>
        <v>R01.08.05</v>
      </c>
    </row>
    <row r="4436" spans="1:5" x14ac:dyDescent="0.45">
      <c r="A4436" s="2" t="s">
        <v>1272</v>
      </c>
      <c r="B4436" s="2" t="s">
        <v>10754</v>
      </c>
      <c r="C4436" s="2" t="s">
        <v>22464</v>
      </c>
      <c r="D4436" s="2" t="str">
        <f>"飲食店営業"</f>
        <v>飲食店営業</v>
      </c>
      <c r="E4436" s="2" t="str">
        <f t="shared" si="220"/>
        <v>R01.08.05</v>
      </c>
    </row>
    <row r="4437" spans="1:5" x14ac:dyDescent="0.45">
      <c r="A4437" s="2" t="s">
        <v>1116</v>
      </c>
      <c r="B4437" s="2" t="s">
        <v>10539</v>
      </c>
      <c r="C4437" s="2" t="s">
        <v>22467</v>
      </c>
      <c r="D4437" s="2" t="str">
        <f>"菓子製造業"</f>
        <v>菓子製造業</v>
      </c>
      <c r="E4437" s="2" t="str">
        <f t="shared" si="220"/>
        <v>R01.08.05</v>
      </c>
    </row>
    <row r="4438" spans="1:5" x14ac:dyDescent="0.45">
      <c r="A4438" s="2" t="s">
        <v>1272</v>
      </c>
      <c r="B4438" s="2" t="s">
        <v>10754</v>
      </c>
      <c r="C4438" s="2" t="s">
        <v>22464</v>
      </c>
      <c r="D4438" s="2" t="str">
        <f>"菓子製造業"</f>
        <v>菓子製造業</v>
      </c>
      <c r="E4438" s="2" t="str">
        <f t="shared" si="220"/>
        <v>R01.08.05</v>
      </c>
    </row>
    <row r="4439" spans="1:5" x14ac:dyDescent="0.45">
      <c r="A4439" s="2" t="s">
        <v>1186</v>
      </c>
      <c r="B4439" s="2" t="s">
        <v>1186</v>
      </c>
      <c r="C4439" s="2" t="s">
        <v>22473</v>
      </c>
      <c r="D4439" s="2" t="str">
        <f>"食肉販売業"</f>
        <v>食肉販売業</v>
      </c>
      <c r="E4439" s="2" t="str">
        <f t="shared" si="220"/>
        <v>R01.08.05</v>
      </c>
    </row>
    <row r="4440" spans="1:5" x14ac:dyDescent="0.45">
      <c r="A4440" s="2" t="s">
        <v>1133</v>
      </c>
      <c r="B4440" s="2" t="s">
        <v>10564</v>
      </c>
      <c r="C4440" s="2" t="s">
        <v>22287</v>
      </c>
      <c r="D4440" s="2" t="str">
        <f>"乳類販売業"</f>
        <v>乳類販売業</v>
      </c>
      <c r="E4440" s="2" t="str">
        <f>"R01.08.14"</f>
        <v>R01.08.14</v>
      </c>
    </row>
    <row r="4441" spans="1:5" x14ac:dyDescent="0.45">
      <c r="A4441" s="2" t="s">
        <v>1133</v>
      </c>
      <c r="B4441" s="2" t="s">
        <v>10564</v>
      </c>
      <c r="C4441" s="2" t="s">
        <v>22287</v>
      </c>
      <c r="D4441" s="2" t="str">
        <f>"食肉販売業"</f>
        <v>食肉販売業</v>
      </c>
      <c r="E4441" s="2" t="str">
        <f>"R01.08.14"</f>
        <v>R01.08.14</v>
      </c>
    </row>
    <row r="4442" spans="1:5" x14ac:dyDescent="0.45">
      <c r="A4442" s="2" t="s">
        <v>1133</v>
      </c>
      <c r="B4442" s="2" t="s">
        <v>10564</v>
      </c>
      <c r="C4442" s="2" t="s">
        <v>22287</v>
      </c>
      <c r="D4442" s="2" t="str">
        <f>"魚介類販売業"</f>
        <v>魚介類販売業</v>
      </c>
      <c r="E4442" s="2" t="str">
        <f>"R01.08.14"</f>
        <v>R01.08.14</v>
      </c>
    </row>
    <row r="4443" spans="1:5" x14ac:dyDescent="0.45">
      <c r="A4443" s="2" t="s">
        <v>1304</v>
      </c>
      <c r="B4443" s="2" t="s">
        <v>10796</v>
      </c>
      <c r="C4443" s="2" t="s">
        <v>22508</v>
      </c>
      <c r="D4443" s="2" t="str">
        <f>"飲食店営業"</f>
        <v>飲食店営業</v>
      </c>
      <c r="E4443" s="2" t="str">
        <f>"R01.08.22"</f>
        <v>R01.08.22</v>
      </c>
    </row>
    <row r="4444" spans="1:5" x14ac:dyDescent="0.45">
      <c r="A4444" s="2" t="s">
        <v>1305</v>
      </c>
      <c r="B4444" s="2" t="s">
        <v>10797</v>
      </c>
      <c r="C4444" s="2" t="s">
        <v>22509</v>
      </c>
      <c r="D4444" s="2" t="str">
        <f>"飲食店営業"</f>
        <v>飲食店営業</v>
      </c>
      <c r="E4444" s="2" t="str">
        <f>"R01.08.23"</f>
        <v>R01.08.23</v>
      </c>
    </row>
    <row r="4445" spans="1:5" x14ac:dyDescent="0.45">
      <c r="A4445" s="2" t="s">
        <v>1306</v>
      </c>
      <c r="B4445" s="2" t="s">
        <v>10798</v>
      </c>
      <c r="C4445" s="2" t="s">
        <v>22510</v>
      </c>
      <c r="D4445" s="2" t="str">
        <f>"菓子製造業"</f>
        <v>菓子製造業</v>
      </c>
      <c r="E4445" s="2" t="str">
        <f>"R01.08.23"</f>
        <v>R01.08.23</v>
      </c>
    </row>
    <row r="4446" spans="1:5" x14ac:dyDescent="0.45">
      <c r="A4446" s="2" t="s">
        <v>920</v>
      </c>
      <c r="B4446" s="2" t="s">
        <v>10800</v>
      </c>
      <c r="C4446" s="2" t="s">
        <v>21634</v>
      </c>
      <c r="D4446" s="2" t="str">
        <f>"食品販売業"</f>
        <v>食品販売業</v>
      </c>
      <c r="E4446" s="2" t="str">
        <f>"R01.08.23"</f>
        <v>R01.08.23</v>
      </c>
    </row>
    <row r="4447" spans="1:5" x14ac:dyDescent="0.45">
      <c r="A4447" s="2" t="s">
        <v>165</v>
      </c>
      <c r="B4447" s="2" t="s">
        <v>10804</v>
      </c>
      <c r="C4447" s="2" t="s">
        <v>21937</v>
      </c>
      <c r="D4447" s="2" t="str">
        <f>"喫茶店営業"</f>
        <v>喫茶店営業</v>
      </c>
      <c r="E4447" s="2" t="str">
        <f>"R01.08.27"</f>
        <v>R01.08.27</v>
      </c>
    </row>
    <row r="4448" spans="1:5" x14ac:dyDescent="0.45">
      <c r="A4448" s="2" t="s">
        <v>165</v>
      </c>
      <c r="B4448" s="2" t="s">
        <v>10805</v>
      </c>
      <c r="C4448" s="2" t="s">
        <v>21882</v>
      </c>
      <c r="D4448" s="2" t="str">
        <f>"喫茶店営業"</f>
        <v>喫茶店営業</v>
      </c>
      <c r="E4448" s="2" t="str">
        <f>"R01.08.27"</f>
        <v>R01.08.27</v>
      </c>
    </row>
    <row r="4449" spans="1:5" x14ac:dyDescent="0.45">
      <c r="A4449" s="2" t="s">
        <v>165</v>
      </c>
      <c r="B4449" s="2" t="s">
        <v>10806</v>
      </c>
      <c r="C4449" s="2" t="s">
        <v>21882</v>
      </c>
      <c r="D4449" s="2" t="str">
        <f>"喫茶店営業"</f>
        <v>喫茶店営業</v>
      </c>
      <c r="E4449" s="2" t="str">
        <f>"R01.08.27"</f>
        <v>R01.08.27</v>
      </c>
    </row>
    <row r="4450" spans="1:5" x14ac:dyDescent="0.45">
      <c r="A4450" s="2" t="s">
        <v>165</v>
      </c>
      <c r="B4450" s="2" t="s">
        <v>10807</v>
      </c>
      <c r="C4450" s="2" t="s">
        <v>22515</v>
      </c>
      <c r="D4450" s="2" t="str">
        <f>"喫茶店営業"</f>
        <v>喫茶店営業</v>
      </c>
      <c r="E4450" s="2" t="str">
        <f>"R01.08.27"</f>
        <v>R01.08.27</v>
      </c>
    </row>
    <row r="4451" spans="1:5" x14ac:dyDescent="0.45">
      <c r="A4451" s="2" t="s">
        <v>1311</v>
      </c>
      <c r="B4451" s="2" t="s">
        <v>10808</v>
      </c>
      <c r="C4451" s="2" t="s">
        <v>22518</v>
      </c>
      <c r="D4451" s="2" t="str">
        <f>"食品販売業"</f>
        <v>食品販売業</v>
      </c>
      <c r="E4451" s="2" t="str">
        <f>"R01.08.30"</f>
        <v>R01.08.30</v>
      </c>
    </row>
    <row r="4452" spans="1:5" x14ac:dyDescent="0.45">
      <c r="A4452" s="2" t="s">
        <v>595</v>
      </c>
      <c r="B4452" s="2" t="s">
        <v>10809</v>
      </c>
      <c r="C4452" s="2" t="s">
        <v>22519</v>
      </c>
      <c r="D4452" s="2" t="str">
        <f>"飲食店営業"</f>
        <v>飲食店営業</v>
      </c>
      <c r="E4452" s="2" t="str">
        <f>"R01.08.30"</f>
        <v>R01.08.30</v>
      </c>
    </row>
    <row r="4453" spans="1:5" x14ac:dyDescent="0.45">
      <c r="A4453" s="2" t="s">
        <v>1315</v>
      </c>
      <c r="B4453" s="2" t="s">
        <v>10815</v>
      </c>
      <c r="C4453" s="2" t="s">
        <v>22524</v>
      </c>
      <c r="D4453" s="2" t="str">
        <f>"食品販売業"</f>
        <v>食品販売業</v>
      </c>
      <c r="E4453" s="2" t="str">
        <f>"R01.09.03"</f>
        <v>R01.09.03</v>
      </c>
    </row>
    <row r="4454" spans="1:5" x14ac:dyDescent="0.45">
      <c r="A4454" s="2" t="s">
        <v>1315</v>
      </c>
      <c r="B4454" s="2" t="s">
        <v>10815</v>
      </c>
      <c r="C4454" s="2" t="s">
        <v>22524</v>
      </c>
      <c r="D4454" s="2" t="str">
        <f>"乳類販売業"</f>
        <v>乳類販売業</v>
      </c>
      <c r="E4454" s="2" t="str">
        <f>"R01.09.03"</f>
        <v>R01.09.03</v>
      </c>
    </row>
    <row r="4455" spans="1:5" x14ac:dyDescent="0.45">
      <c r="A4455" s="2" t="s">
        <v>1315</v>
      </c>
      <c r="B4455" s="2" t="s">
        <v>10815</v>
      </c>
      <c r="C4455" s="2" t="s">
        <v>22524</v>
      </c>
      <c r="D4455" s="2" t="str">
        <f>"食肉販売業"</f>
        <v>食肉販売業</v>
      </c>
      <c r="E4455" s="2" t="str">
        <f>"R01.09.03"</f>
        <v>R01.09.03</v>
      </c>
    </row>
    <row r="4456" spans="1:5" x14ac:dyDescent="0.45">
      <c r="A4456" s="2" t="s">
        <v>1315</v>
      </c>
      <c r="B4456" s="2" t="s">
        <v>10815</v>
      </c>
      <c r="C4456" s="2" t="s">
        <v>22524</v>
      </c>
      <c r="D4456" s="2" t="str">
        <f>"魚介類販売業"</f>
        <v>魚介類販売業</v>
      </c>
      <c r="E4456" s="2" t="str">
        <f>"R01.09.03"</f>
        <v>R01.09.03</v>
      </c>
    </row>
    <row r="4457" spans="1:5" x14ac:dyDescent="0.45">
      <c r="A4457" s="2" t="s">
        <v>1134</v>
      </c>
      <c r="B4457" s="2" t="s">
        <v>10822</v>
      </c>
      <c r="C4457" s="2" t="s">
        <v>22530</v>
      </c>
      <c r="D4457" s="2" t="str">
        <f>"魚介類販売業"</f>
        <v>魚介類販売業</v>
      </c>
      <c r="E4457" s="2" t="str">
        <f>"R01.09.19"</f>
        <v>R01.09.19</v>
      </c>
    </row>
    <row r="4458" spans="1:5" x14ac:dyDescent="0.45">
      <c r="A4458" s="2" t="s">
        <v>1134</v>
      </c>
      <c r="B4458" s="2" t="s">
        <v>10574</v>
      </c>
      <c r="C4458" s="2" t="s">
        <v>22531</v>
      </c>
      <c r="D4458" s="2" t="str">
        <f>"魚介類販売業"</f>
        <v>魚介類販売業</v>
      </c>
      <c r="E4458" s="2" t="str">
        <f>"R01.09.19"</f>
        <v>R01.09.19</v>
      </c>
    </row>
    <row r="4459" spans="1:5" x14ac:dyDescent="0.45">
      <c r="A4459" s="2" t="s">
        <v>1322</v>
      </c>
      <c r="B4459" s="2" t="s">
        <v>10823</v>
      </c>
      <c r="C4459" s="2" t="s">
        <v>22532</v>
      </c>
      <c r="D4459" s="2" t="str">
        <f>"飲食店営業"</f>
        <v>飲食店営業</v>
      </c>
      <c r="E4459" s="2" t="str">
        <f>"R01.09.19"</f>
        <v>R01.09.19</v>
      </c>
    </row>
    <row r="4460" spans="1:5" x14ac:dyDescent="0.45">
      <c r="A4460" s="2" t="s">
        <v>671</v>
      </c>
      <c r="B4460" s="2" t="s">
        <v>10827</v>
      </c>
      <c r="C4460" s="2" t="s">
        <v>22537</v>
      </c>
      <c r="D4460" s="2" t="str">
        <f>"飲食店営業"</f>
        <v>飲食店営業</v>
      </c>
      <c r="E4460" s="2" t="str">
        <f>"R01.09.26"</f>
        <v>R01.09.26</v>
      </c>
    </row>
    <row r="4461" spans="1:5" x14ac:dyDescent="0.45">
      <c r="A4461" s="2" t="s">
        <v>712</v>
      </c>
      <c r="B4461" s="2" t="s">
        <v>10830</v>
      </c>
      <c r="C4461" s="2" t="s">
        <v>22540</v>
      </c>
      <c r="D4461" s="2" t="str">
        <f>"飲食店営業"</f>
        <v>飲食店営業</v>
      </c>
      <c r="E4461" s="2" t="str">
        <f>"R01.09.26"</f>
        <v>R01.09.26</v>
      </c>
    </row>
    <row r="4462" spans="1:5" x14ac:dyDescent="0.45">
      <c r="A4462" s="2" t="s">
        <v>712</v>
      </c>
      <c r="B4462" s="2" t="s">
        <v>10830</v>
      </c>
      <c r="C4462" s="2" t="s">
        <v>22540</v>
      </c>
      <c r="D4462" s="2" t="str">
        <f>"食肉販売業"</f>
        <v>食肉販売業</v>
      </c>
      <c r="E4462" s="2" t="str">
        <f>"R01.09.26"</f>
        <v>R01.09.26</v>
      </c>
    </row>
    <row r="4463" spans="1:5" x14ac:dyDescent="0.45">
      <c r="A4463" s="2" t="s">
        <v>712</v>
      </c>
      <c r="B4463" s="2" t="s">
        <v>10830</v>
      </c>
      <c r="C4463" s="2" t="s">
        <v>22540</v>
      </c>
      <c r="D4463" s="2" t="str">
        <f>"乳類販売業"</f>
        <v>乳類販売業</v>
      </c>
      <c r="E4463" s="2" t="str">
        <f>"R01.09.26"</f>
        <v>R01.09.26</v>
      </c>
    </row>
    <row r="4464" spans="1:5" x14ac:dyDescent="0.45">
      <c r="A4464" s="2" t="s">
        <v>712</v>
      </c>
      <c r="B4464" s="2" t="s">
        <v>10830</v>
      </c>
      <c r="C4464" s="2" t="s">
        <v>22540</v>
      </c>
      <c r="D4464" s="2" t="str">
        <f>"食品販売業"</f>
        <v>食品販売業</v>
      </c>
      <c r="E4464" s="2" t="str">
        <f>"R01.09.27"</f>
        <v>R01.09.27</v>
      </c>
    </row>
    <row r="4465" spans="1:5" x14ac:dyDescent="0.45">
      <c r="A4465" s="2" t="s">
        <v>1134</v>
      </c>
      <c r="B4465" s="2" t="s">
        <v>10577</v>
      </c>
      <c r="C4465" s="2" t="s">
        <v>22542</v>
      </c>
      <c r="D4465" s="2" t="str">
        <f>"魚介類販売業"</f>
        <v>魚介類販売業</v>
      </c>
      <c r="E4465" s="2" t="str">
        <f>"R01.09.27"</f>
        <v>R01.09.27</v>
      </c>
    </row>
    <row r="4466" spans="1:5" x14ac:dyDescent="0.45">
      <c r="A4466" s="2" t="s">
        <v>1326</v>
      </c>
      <c r="B4466" s="2" t="s">
        <v>10832</v>
      </c>
      <c r="C4466" s="2" t="s">
        <v>22543</v>
      </c>
      <c r="D4466" s="2" t="str">
        <f>"食用油脂製造業"</f>
        <v>食用油脂製造業</v>
      </c>
      <c r="E4466" s="2" t="str">
        <f>"R01.09.27"</f>
        <v>R01.09.27</v>
      </c>
    </row>
    <row r="4467" spans="1:5" x14ac:dyDescent="0.45">
      <c r="A4467" s="2" t="s">
        <v>1326</v>
      </c>
      <c r="B4467" s="2" t="s">
        <v>10832</v>
      </c>
      <c r="C4467" s="2" t="s">
        <v>22543</v>
      </c>
      <c r="D4467" s="2" t="str">
        <f>"食品製造業"</f>
        <v>食品製造業</v>
      </c>
      <c r="E4467" s="2" t="str">
        <f>"R01.09.27"</f>
        <v>R01.09.27</v>
      </c>
    </row>
    <row r="4468" spans="1:5" x14ac:dyDescent="0.45">
      <c r="A4468" s="2" t="s">
        <v>1331</v>
      </c>
      <c r="B4468" s="2" t="s">
        <v>1331</v>
      </c>
      <c r="C4468" s="2" t="s">
        <v>22547</v>
      </c>
      <c r="D4468" s="2" t="str">
        <f>"食肉販売業"</f>
        <v>食肉販売業</v>
      </c>
      <c r="E4468" s="2" t="str">
        <f>"H31.02.01"</f>
        <v>H31.02.01</v>
      </c>
    </row>
    <row r="4469" spans="1:5" x14ac:dyDescent="0.45">
      <c r="A4469" s="2" t="s">
        <v>1331</v>
      </c>
      <c r="B4469" s="2" t="s">
        <v>1331</v>
      </c>
      <c r="C4469" s="2" t="s">
        <v>22547</v>
      </c>
      <c r="D4469" s="2" t="str">
        <f>"食肉処理業"</f>
        <v>食肉処理業</v>
      </c>
      <c r="E4469" s="2" t="str">
        <f>"H31.02.01"</f>
        <v>H31.02.01</v>
      </c>
    </row>
    <row r="4470" spans="1:5" x14ac:dyDescent="0.45">
      <c r="A4470" s="2" t="s">
        <v>1333</v>
      </c>
      <c r="B4470" s="2" t="s">
        <v>1333</v>
      </c>
      <c r="C4470" s="2" t="s">
        <v>22549</v>
      </c>
      <c r="D4470" s="2" t="str">
        <f>"そうざい製造業"</f>
        <v>そうざい製造業</v>
      </c>
      <c r="E4470" s="2" t="str">
        <f>"R01.10.09"</f>
        <v>R01.10.09</v>
      </c>
    </row>
    <row r="4471" spans="1:5" x14ac:dyDescent="0.45">
      <c r="A4471" s="2" t="s">
        <v>1335</v>
      </c>
      <c r="B4471" s="2" t="s">
        <v>10841</v>
      </c>
      <c r="C4471" s="2" t="s">
        <v>22551</v>
      </c>
      <c r="D4471" s="2" t="str">
        <f>"喫茶店営業"</f>
        <v>喫茶店営業</v>
      </c>
      <c r="E4471" s="2" t="str">
        <f>"R01.10.15"</f>
        <v>R01.10.15</v>
      </c>
    </row>
    <row r="4472" spans="1:5" x14ac:dyDescent="0.45">
      <c r="A4472" s="2" t="s">
        <v>1336</v>
      </c>
      <c r="B4472" s="2" t="s">
        <v>10843</v>
      </c>
      <c r="C4472" s="2" t="s">
        <v>22552</v>
      </c>
      <c r="D4472" s="2" t="str">
        <f>"飲食店営業"</f>
        <v>飲食店営業</v>
      </c>
      <c r="E4472" s="2" t="str">
        <f>"R01.10.17"</f>
        <v>R01.10.17</v>
      </c>
    </row>
    <row r="4473" spans="1:5" x14ac:dyDescent="0.45">
      <c r="A4473" s="2" t="s">
        <v>1336</v>
      </c>
      <c r="B4473" s="2" t="s">
        <v>10843</v>
      </c>
      <c r="C4473" s="2" t="s">
        <v>22552</v>
      </c>
      <c r="D4473" s="2" t="str">
        <f>"菓子製造業"</f>
        <v>菓子製造業</v>
      </c>
      <c r="E4473" s="2" t="str">
        <f>"R01.10.17"</f>
        <v>R01.10.17</v>
      </c>
    </row>
    <row r="4474" spans="1:5" x14ac:dyDescent="0.45">
      <c r="A4474" s="2" t="s">
        <v>1330</v>
      </c>
      <c r="B4474" s="2" t="s">
        <v>10844</v>
      </c>
      <c r="C4474" s="2" t="s">
        <v>22553</v>
      </c>
      <c r="D4474" s="2" t="str">
        <f>"飲食店営業"</f>
        <v>飲食店営業</v>
      </c>
      <c r="E4474" s="2" t="str">
        <f>"R01.10.21"</f>
        <v>R01.10.21</v>
      </c>
    </row>
    <row r="4475" spans="1:5" x14ac:dyDescent="0.45">
      <c r="A4475" s="2" t="s">
        <v>735</v>
      </c>
      <c r="B4475" s="2" t="s">
        <v>10845</v>
      </c>
      <c r="C4475" s="2" t="s">
        <v>22554</v>
      </c>
      <c r="D4475" s="2" t="str">
        <f>"飲食店営業"</f>
        <v>飲食店営業</v>
      </c>
      <c r="E4475" s="2" t="str">
        <f>"R01.10.21"</f>
        <v>R01.10.21</v>
      </c>
    </row>
    <row r="4476" spans="1:5" x14ac:dyDescent="0.45">
      <c r="A4476" s="2" t="s">
        <v>1340</v>
      </c>
      <c r="B4476" s="2" t="s">
        <v>10848</v>
      </c>
      <c r="C4476" s="2" t="s">
        <v>22557</v>
      </c>
      <c r="D4476" s="2" t="str">
        <f>"飲食店営業"</f>
        <v>飲食店営業</v>
      </c>
      <c r="E4476" s="2" t="str">
        <f>"R01.11.01"</f>
        <v>R01.11.01</v>
      </c>
    </row>
    <row r="4477" spans="1:5" x14ac:dyDescent="0.45">
      <c r="A4477" s="2" t="s">
        <v>649</v>
      </c>
      <c r="B4477" s="2" t="s">
        <v>10849</v>
      </c>
      <c r="C4477" s="2" t="s">
        <v>22559</v>
      </c>
      <c r="D4477" s="2" t="str">
        <f>"喫茶店営業"</f>
        <v>喫茶店営業</v>
      </c>
      <c r="E4477" s="2" t="str">
        <f>"R01.10.29"</f>
        <v>R01.10.29</v>
      </c>
    </row>
    <row r="4478" spans="1:5" x14ac:dyDescent="0.45">
      <c r="A4478" s="2" t="s">
        <v>1342</v>
      </c>
      <c r="B4478" s="2" t="s">
        <v>10851</v>
      </c>
      <c r="C4478" s="2" t="s">
        <v>22561</v>
      </c>
      <c r="D4478" s="2" t="str">
        <f>"飲食店営業"</f>
        <v>飲食店営業</v>
      </c>
      <c r="E4478" s="2" t="str">
        <f>"R01.11.01"</f>
        <v>R01.11.01</v>
      </c>
    </row>
    <row r="4479" spans="1:5" x14ac:dyDescent="0.45">
      <c r="A4479" s="2" t="s">
        <v>1350</v>
      </c>
      <c r="B4479" s="2" t="s">
        <v>1350</v>
      </c>
      <c r="C4479" s="2" t="s">
        <v>22572</v>
      </c>
      <c r="D4479" s="2" t="str">
        <f>"そうざい製造業"</f>
        <v>そうざい製造業</v>
      </c>
      <c r="E4479" s="2" t="str">
        <f t="shared" ref="E4479:E4486" si="221">"R01.11.05"</f>
        <v>R01.11.05</v>
      </c>
    </row>
    <row r="4480" spans="1:5" x14ac:dyDescent="0.45">
      <c r="A4480" s="2" t="s">
        <v>1350</v>
      </c>
      <c r="B4480" s="2" t="s">
        <v>1350</v>
      </c>
      <c r="C4480" s="2" t="s">
        <v>22575</v>
      </c>
      <c r="D4480" s="2" t="str">
        <f>"めん類製造業"</f>
        <v>めん類製造業</v>
      </c>
      <c r="E4480" s="2" t="str">
        <f t="shared" si="221"/>
        <v>R01.11.05</v>
      </c>
    </row>
    <row r="4481" spans="1:5" x14ac:dyDescent="0.45">
      <c r="A4481" s="2" t="s">
        <v>1352</v>
      </c>
      <c r="B4481" s="2" t="s">
        <v>10862</v>
      </c>
      <c r="C4481" s="2" t="s">
        <v>22576</v>
      </c>
      <c r="D4481" s="2" t="str">
        <f>"魚介類販売業"</f>
        <v>魚介類販売業</v>
      </c>
      <c r="E4481" s="2" t="str">
        <f t="shared" si="221"/>
        <v>R01.11.05</v>
      </c>
    </row>
    <row r="4482" spans="1:5" x14ac:dyDescent="0.45">
      <c r="A4482" s="2" t="s">
        <v>1353</v>
      </c>
      <c r="B4482" s="2" t="s">
        <v>10865</v>
      </c>
      <c r="C4482" s="2" t="s">
        <v>22577</v>
      </c>
      <c r="D4482" s="2" t="str">
        <f>"飲食店営業"</f>
        <v>飲食店営業</v>
      </c>
      <c r="E4482" s="2" t="str">
        <f t="shared" si="221"/>
        <v>R01.11.05</v>
      </c>
    </row>
    <row r="4483" spans="1:5" x14ac:dyDescent="0.45">
      <c r="A4483" s="2" t="s">
        <v>1353</v>
      </c>
      <c r="B4483" s="2" t="s">
        <v>10866</v>
      </c>
      <c r="C4483" s="2" t="s">
        <v>22577</v>
      </c>
      <c r="D4483" s="2" t="str">
        <f>"食肉販売業"</f>
        <v>食肉販売業</v>
      </c>
      <c r="E4483" s="2" t="str">
        <f t="shared" si="221"/>
        <v>R01.11.05</v>
      </c>
    </row>
    <row r="4484" spans="1:5" x14ac:dyDescent="0.45">
      <c r="A4484" s="2" t="s">
        <v>1354</v>
      </c>
      <c r="B4484" s="2" t="s">
        <v>10867</v>
      </c>
      <c r="C4484" s="2" t="s">
        <v>22578</v>
      </c>
      <c r="D4484" s="2" t="str">
        <f>"納豆製造業"</f>
        <v>納豆製造業</v>
      </c>
      <c r="E4484" s="2" t="str">
        <f t="shared" si="221"/>
        <v>R01.11.05</v>
      </c>
    </row>
    <row r="4485" spans="1:5" x14ac:dyDescent="0.45">
      <c r="A4485" s="2" t="s">
        <v>1354</v>
      </c>
      <c r="B4485" s="2" t="s">
        <v>10867</v>
      </c>
      <c r="C4485" s="2" t="s">
        <v>22578</v>
      </c>
      <c r="D4485" s="2" t="str">
        <f>"菓子製造業"</f>
        <v>菓子製造業</v>
      </c>
      <c r="E4485" s="2" t="str">
        <f t="shared" si="221"/>
        <v>R01.11.05</v>
      </c>
    </row>
    <row r="4486" spans="1:5" x14ac:dyDescent="0.45">
      <c r="A4486" s="2" t="s">
        <v>1354</v>
      </c>
      <c r="B4486" s="2" t="s">
        <v>10867</v>
      </c>
      <c r="C4486" s="2" t="s">
        <v>22578</v>
      </c>
      <c r="D4486" s="2" t="str">
        <f>"飲食店営業"</f>
        <v>飲食店営業</v>
      </c>
      <c r="E4486" s="2" t="str">
        <f t="shared" si="221"/>
        <v>R01.11.05</v>
      </c>
    </row>
    <row r="4487" spans="1:5" x14ac:dyDescent="0.45">
      <c r="A4487" s="2" t="s">
        <v>1363</v>
      </c>
      <c r="B4487" s="2" t="s">
        <v>10877</v>
      </c>
      <c r="C4487" s="2" t="s">
        <v>22588</v>
      </c>
      <c r="D4487" s="2" t="str">
        <f>"菓子製造業"</f>
        <v>菓子製造業</v>
      </c>
      <c r="E4487" s="2" t="str">
        <f>"R01.11.06"</f>
        <v>R01.11.06</v>
      </c>
    </row>
    <row r="4488" spans="1:5" x14ac:dyDescent="0.45">
      <c r="A4488" s="2" t="s">
        <v>1366</v>
      </c>
      <c r="B4488" s="2" t="s">
        <v>1366</v>
      </c>
      <c r="C4488" s="2" t="s">
        <v>22591</v>
      </c>
      <c r="D4488" s="2" t="str">
        <f>"そうざい製造業"</f>
        <v>そうざい製造業</v>
      </c>
      <c r="E4488" s="2" t="str">
        <f>"R01.11.06"</f>
        <v>R01.11.06</v>
      </c>
    </row>
    <row r="4489" spans="1:5" x14ac:dyDescent="0.45">
      <c r="A4489" s="2" t="s">
        <v>1370</v>
      </c>
      <c r="B4489" s="2" t="s">
        <v>10027</v>
      </c>
      <c r="C4489" s="2" t="s">
        <v>22595</v>
      </c>
      <c r="D4489" s="2" t="str">
        <f>"食品製造業"</f>
        <v>食品製造業</v>
      </c>
      <c r="E4489" s="2" t="str">
        <f t="shared" ref="E4489:E4496" si="222">"R01.11.07"</f>
        <v>R01.11.07</v>
      </c>
    </row>
    <row r="4490" spans="1:5" x14ac:dyDescent="0.45">
      <c r="A4490" s="2" t="s">
        <v>712</v>
      </c>
      <c r="B4490" s="2" t="s">
        <v>10885</v>
      </c>
      <c r="C4490" s="2" t="s">
        <v>22599</v>
      </c>
      <c r="D4490" s="2" t="str">
        <f>"食品販売業"</f>
        <v>食品販売業</v>
      </c>
      <c r="E4490" s="2" t="str">
        <f t="shared" si="222"/>
        <v>R01.11.07</v>
      </c>
    </row>
    <row r="4491" spans="1:5" x14ac:dyDescent="0.45">
      <c r="A4491" s="2" t="s">
        <v>1352</v>
      </c>
      <c r="B4491" s="2" t="s">
        <v>10862</v>
      </c>
      <c r="C4491" s="2" t="s">
        <v>22600</v>
      </c>
      <c r="D4491" s="2" t="str">
        <f>"食品販売業"</f>
        <v>食品販売業</v>
      </c>
      <c r="E4491" s="2" t="str">
        <f t="shared" si="222"/>
        <v>R01.11.07</v>
      </c>
    </row>
    <row r="4492" spans="1:5" x14ac:dyDescent="0.45">
      <c r="A4492" s="2" t="s">
        <v>1331</v>
      </c>
      <c r="B4492" s="2" t="s">
        <v>1797</v>
      </c>
      <c r="C4492" s="2" t="s">
        <v>22601</v>
      </c>
      <c r="D4492" s="2" t="str">
        <f>"食肉処理業"</f>
        <v>食肉処理業</v>
      </c>
      <c r="E4492" s="2" t="str">
        <f t="shared" si="222"/>
        <v>R01.11.07</v>
      </c>
    </row>
    <row r="4493" spans="1:5" x14ac:dyDescent="0.45">
      <c r="A4493" s="2" t="s">
        <v>1376</v>
      </c>
      <c r="B4493" s="2" t="s">
        <v>10892</v>
      </c>
      <c r="C4493" s="2" t="s">
        <v>22605</v>
      </c>
      <c r="D4493" s="2" t="str">
        <f>"飲食店営業"</f>
        <v>飲食店営業</v>
      </c>
      <c r="E4493" s="2" t="str">
        <f t="shared" si="222"/>
        <v>R01.11.07</v>
      </c>
    </row>
    <row r="4494" spans="1:5" x14ac:dyDescent="0.45">
      <c r="A4494" s="2" t="s">
        <v>1050</v>
      </c>
      <c r="B4494" s="2" t="s">
        <v>10451</v>
      </c>
      <c r="C4494" s="2" t="s">
        <v>22186</v>
      </c>
      <c r="D4494" s="2" t="str">
        <f>"魚介類販売業"</f>
        <v>魚介類販売業</v>
      </c>
      <c r="E4494" s="2" t="str">
        <f t="shared" si="222"/>
        <v>R01.11.07</v>
      </c>
    </row>
    <row r="4495" spans="1:5" x14ac:dyDescent="0.45">
      <c r="A4495" s="2" t="s">
        <v>1050</v>
      </c>
      <c r="B4495" s="2" t="s">
        <v>10451</v>
      </c>
      <c r="C4495" s="2" t="s">
        <v>22186</v>
      </c>
      <c r="D4495" s="2" t="str">
        <f>"食肉販売業"</f>
        <v>食肉販売業</v>
      </c>
      <c r="E4495" s="2" t="str">
        <f t="shared" si="222"/>
        <v>R01.11.07</v>
      </c>
    </row>
    <row r="4496" spans="1:5" x14ac:dyDescent="0.45">
      <c r="A4496" s="2" t="s">
        <v>1050</v>
      </c>
      <c r="B4496" s="2" t="s">
        <v>10451</v>
      </c>
      <c r="C4496" s="2" t="s">
        <v>22186</v>
      </c>
      <c r="D4496" s="2" t="str">
        <f>"乳類販売業"</f>
        <v>乳類販売業</v>
      </c>
      <c r="E4496" s="2" t="str">
        <f t="shared" si="222"/>
        <v>R01.11.07</v>
      </c>
    </row>
    <row r="4497" spans="1:5" x14ac:dyDescent="0.45">
      <c r="A4497" s="2" t="s">
        <v>1381</v>
      </c>
      <c r="B4497" s="2" t="s">
        <v>1381</v>
      </c>
      <c r="C4497" s="2" t="s">
        <v>22611</v>
      </c>
      <c r="D4497" s="2" t="str">
        <f>"菓子製造業"</f>
        <v>菓子製造業</v>
      </c>
      <c r="E4497" s="2" t="str">
        <f>"R01.11.18"</f>
        <v>R01.11.18</v>
      </c>
    </row>
    <row r="4498" spans="1:5" x14ac:dyDescent="0.45">
      <c r="A4498" s="2" t="s">
        <v>1382</v>
      </c>
      <c r="B4498" s="2" t="s">
        <v>10897</v>
      </c>
      <c r="C4498" s="2" t="s">
        <v>22612</v>
      </c>
      <c r="D4498" s="2" t="str">
        <f>"飲食店営業"</f>
        <v>飲食店営業</v>
      </c>
      <c r="E4498" s="2" t="str">
        <f>"R01.11.18"</f>
        <v>R01.11.18</v>
      </c>
    </row>
    <row r="4499" spans="1:5" x14ac:dyDescent="0.45">
      <c r="A4499" s="2" t="s">
        <v>1384</v>
      </c>
      <c r="B4499" s="2" t="s">
        <v>10900</v>
      </c>
      <c r="C4499" s="2" t="s">
        <v>22615</v>
      </c>
      <c r="D4499" s="2" t="str">
        <f>"飲食店営業"</f>
        <v>飲食店営業</v>
      </c>
      <c r="E4499" s="2" t="str">
        <f>"R01.11.18"</f>
        <v>R01.11.18</v>
      </c>
    </row>
    <row r="4500" spans="1:5" x14ac:dyDescent="0.45">
      <c r="A4500" s="2" t="s">
        <v>1386</v>
      </c>
      <c r="B4500" s="2" t="s">
        <v>10903</v>
      </c>
      <c r="C4500" s="2" t="s">
        <v>22618</v>
      </c>
      <c r="D4500" s="2" t="str">
        <f>"魚介類販売業"</f>
        <v>魚介類販売業</v>
      </c>
      <c r="E4500" s="2" t="str">
        <f t="shared" ref="E4500:E4507" si="223">"R01.11.21"</f>
        <v>R01.11.21</v>
      </c>
    </row>
    <row r="4501" spans="1:5" x14ac:dyDescent="0.45">
      <c r="A4501" s="2" t="s">
        <v>1386</v>
      </c>
      <c r="B4501" s="2" t="s">
        <v>10903</v>
      </c>
      <c r="C4501" s="2" t="s">
        <v>22618</v>
      </c>
      <c r="D4501" s="2" t="str">
        <f>"食肉販売業"</f>
        <v>食肉販売業</v>
      </c>
      <c r="E4501" s="2" t="str">
        <f t="shared" si="223"/>
        <v>R01.11.21</v>
      </c>
    </row>
    <row r="4502" spans="1:5" x14ac:dyDescent="0.45">
      <c r="A4502" s="2" t="s">
        <v>1386</v>
      </c>
      <c r="B4502" s="2" t="s">
        <v>10903</v>
      </c>
      <c r="C4502" s="2" t="s">
        <v>22618</v>
      </c>
      <c r="D4502" s="2" t="str">
        <f>"乳類販売業"</f>
        <v>乳類販売業</v>
      </c>
      <c r="E4502" s="2" t="str">
        <f t="shared" si="223"/>
        <v>R01.11.21</v>
      </c>
    </row>
    <row r="4503" spans="1:5" x14ac:dyDescent="0.45">
      <c r="A4503" s="2" t="s">
        <v>1386</v>
      </c>
      <c r="B4503" s="2" t="s">
        <v>10903</v>
      </c>
      <c r="C4503" s="2" t="s">
        <v>22618</v>
      </c>
      <c r="D4503" s="2" t="str">
        <f>"飲食店営業"</f>
        <v>飲食店営業</v>
      </c>
      <c r="E4503" s="2" t="str">
        <f t="shared" si="223"/>
        <v>R01.11.21</v>
      </c>
    </row>
    <row r="4504" spans="1:5" x14ac:dyDescent="0.45">
      <c r="A4504" s="2" t="s">
        <v>1386</v>
      </c>
      <c r="B4504" s="2" t="s">
        <v>10903</v>
      </c>
      <c r="C4504" s="2" t="s">
        <v>22618</v>
      </c>
      <c r="D4504" s="2" t="str">
        <f>"食品販売業"</f>
        <v>食品販売業</v>
      </c>
      <c r="E4504" s="2" t="str">
        <f t="shared" si="223"/>
        <v>R01.11.21</v>
      </c>
    </row>
    <row r="4505" spans="1:5" x14ac:dyDescent="0.45">
      <c r="A4505" s="2" t="s">
        <v>165</v>
      </c>
      <c r="B4505" s="2" t="s">
        <v>10904</v>
      </c>
      <c r="C4505" s="2" t="s">
        <v>22619</v>
      </c>
      <c r="D4505" s="2" t="str">
        <f>"喫茶店営業"</f>
        <v>喫茶店営業</v>
      </c>
      <c r="E4505" s="2" t="str">
        <f t="shared" si="223"/>
        <v>R01.11.21</v>
      </c>
    </row>
    <row r="4506" spans="1:5" x14ac:dyDescent="0.45">
      <c r="A4506" s="2" t="s">
        <v>165</v>
      </c>
      <c r="B4506" s="2" t="s">
        <v>10905</v>
      </c>
      <c r="C4506" s="2" t="s">
        <v>22620</v>
      </c>
      <c r="D4506" s="2" t="str">
        <f>"喫茶店営業"</f>
        <v>喫茶店営業</v>
      </c>
      <c r="E4506" s="2" t="str">
        <f t="shared" si="223"/>
        <v>R01.11.21</v>
      </c>
    </row>
    <row r="4507" spans="1:5" x14ac:dyDescent="0.45">
      <c r="A4507" s="2" t="s">
        <v>1110</v>
      </c>
      <c r="B4507" s="2" t="s">
        <v>10534</v>
      </c>
      <c r="C4507" s="2" t="s">
        <v>22621</v>
      </c>
      <c r="D4507" s="2" t="str">
        <f>"菓子製造業"</f>
        <v>菓子製造業</v>
      </c>
      <c r="E4507" s="2" t="str">
        <f t="shared" si="223"/>
        <v>R01.11.21</v>
      </c>
    </row>
    <row r="4508" spans="1:5" x14ac:dyDescent="0.45">
      <c r="A4508" s="2" t="s">
        <v>806</v>
      </c>
      <c r="B4508" s="2" t="s">
        <v>806</v>
      </c>
      <c r="C4508" s="2" t="s">
        <v>21885</v>
      </c>
      <c r="D4508" s="2" t="str">
        <f>"食肉製品製造業"</f>
        <v>食肉製品製造業</v>
      </c>
      <c r="E4508" s="2" t="str">
        <f>"R01.08.01"</f>
        <v>R01.08.01</v>
      </c>
    </row>
    <row r="4509" spans="1:5" x14ac:dyDescent="0.45">
      <c r="A4509" s="2" t="s">
        <v>421</v>
      </c>
      <c r="B4509" s="2" t="s">
        <v>10286</v>
      </c>
      <c r="C4509" s="2" t="s">
        <v>21701</v>
      </c>
      <c r="D4509" s="2" t="str">
        <f t="shared" ref="D4509:D4514" si="224">"乳類販売業"</f>
        <v>乳類販売業</v>
      </c>
      <c r="E4509" s="2" t="str">
        <f t="shared" ref="E4509:E4516" si="225">"R01.11.25"</f>
        <v>R01.11.25</v>
      </c>
    </row>
    <row r="4510" spans="1:5" x14ac:dyDescent="0.45">
      <c r="A4510" s="2" t="s">
        <v>421</v>
      </c>
      <c r="B4510" s="2" t="s">
        <v>10906</v>
      </c>
      <c r="C4510" s="2" t="s">
        <v>22622</v>
      </c>
      <c r="D4510" s="2" t="str">
        <f t="shared" si="224"/>
        <v>乳類販売業</v>
      </c>
      <c r="E4510" s="2" t="str">
        <f t="shared" si="225"/>
        <v>R01.11.25</v>
      </c>
    </row>
    <row r="4511" spans="1:5" x14ac:dyDescent="0.45">
      <c r="A4511" s="2" t="s">
        <v>421</v>
      </c>
      <c r="B4511" s="2" t="s">
        <v>10907</v>
      </c>
      <c r="C4511" s="2" t="s">
        <v>22622</v>
      </c>
      <c r="D4511" s="2" t="str">
        <f t="shared" si="224"/>
        <v>乳類販売業</v>
      </c>
      <c r="E4511" s="2" t="str">
        <f t="shared" si="225"/>
        <v>R01.11.25</v>
      </c>
    </row>
    <row r="4512" spans="1:5" x14ac:dyDescent="0.45">
      <c r="A4512" s="2" t="s">
        <v>421</v>
      </c>
      <c r="B4512" s="2" t="s">
        <v>10908</v>
      </c>
      <c r="C4512" s="2" t="s">
        <v>22622</v>
      </c>
      <c r="D4512" s="2" t="str">
        <f t="shared" si="224"/>
        <v>乳類販売業</v>
      </c>
      <c r="E4512" s="2" t="str">
        <f t="shared" si="225"/>
        <v>R01.11.25</v>
      </c>
    </row>
    <row r="4513" spans="1:5" x14ac:dyDescent="0.45">
      <c r="A4513" s="2" t="s">
        <v>421</v>
      </c>
      <c r="B4513" s="2" t="s">
        <v>10909</v>
      </c>
      <c r="C4513" s="2" t="s">
        <v>22622</v>
      </c>
      <c r="D4513" s="2" t="str">
        <f t="shared" si="224"/>
        <v>乳類販売業</v>
      </c>
      <c r="E4513" s="2" t="str">
        <f t="shared" si="225"/>
        <v>R01.11.25</v>
      </c>
    </row>
    <row r="4514" spans="1:5" x14ac:dyDescent="0.45">
      <c r="A4514" s="2" t="s">
        <v>421</v>
      </c>
      <c r="B4514" s="2" t="s">
        <v>10911</v>
      </c>
      <c r="C4514" s="2" t="s">
        <v>22623</v>
      </c>
      <c r="D4514" s="2" t="str">
        <f t="shared" si="224"/>
        <v>乳類販売業</v>
      </c>
      <c r="E4514" s="2" t="str">
        <f t="shared" si="225"/>
        <v>R01.11.25</v>
      </c>
    </row>
    <row r="4515" spans="1:5" x14ac:dyDescent="0.45">
      <c r="A4515" s="2" t="s">
        <v>1239</v>
      </c>
      <c r="B4515" s="2" t="s">
        <v>10914</v>
      </c>
      <c r="C4515" s="2" t="s">
        <v>22626</v>
      </c>
      <c r="D4515" s="2" t="str">
        <f>"菓子製造業"</f>
        <v>菓子製造業</v>
      </c>
      <c r="E4515" s="2" t="str">
        <f t="shared" si="225"/>
        <v>R01.11.25</v>
      </c>
    </row>
    <row r="4516" spans="1:5" x14ac:dyDescent="0.45">
      <c r="A4516" s="2" t="s">
        <v>1392</v>
      </c>
      <c r="B4516" s="2" t="s">
        <v>10921</v>
      </c>
      <c r="C4516" s="2" t="s">
        <v>22632</v>
      </c>
      <c r="D4516" s="2" t="str">
        <f>"飲食店営業"</f>
        <v>飲食店営業</v>
      </c>
      <c r="E4516" s="2" t="str">
        <f t="shared" si="225"/>
        <v>R01.11.25</v>
      </c>
    </row>
    <row r="4517" spans="1:5" x14ac:dyDescent="0.45">
      <c r="A4517" s="2" t="s">
        <v>906</v>
      </c>
      <c r="B4517" s="2" t="s">
        <v>10924</v>
      </c>
      <c r="C4517" s="2" t="s">
        <v>22635</v>
      </c>
      <c r="D4517" s="2" t="str">
        <f>"喫茶店営業"</f>
        <v>喫茶店営業</v>
      </c>
      <c r="E4517" s="2" t="str">
        <f>"R01.11.28"</f>
        <v>R01.11.28</v>
      </c>
    </row>
    <row r="4518" spans="1:5" x14ac:dyDescent="0.45">
      <c r="A4518" s="2" t="s">
        <v>906</v>
      </c>
      <c r="B4518" s="2" t="s">
        <v>10256</v>
      </c>
      <c r="C4518" s="2" t="s">
        <v>22635</v>
      </c>
      <c r="D4518" s="2" t="str">
        <f>"飲食店営業"</f>
        <v>飲食店営業</v>
      </c>
      <c r="E4518" s="2" t="str">
        <f>"R01.11.28"</f>
        <v>R01.11.28</v>
      </c>
    </row>
    <row r="4519" spans="1:5" x14ac:dyDescent="0.45">
      <c r="A4519" s="2" t="s">
        <v>1399</v>
      </c>
      <c r="B4519" s="2" t="s">
        <v>10485</v>
      </c>
      <c r="C4519" s="2" t="s">
        <v>22216</v>
      </c>
      <c r="D4519" s="2" t="str">
        <f>"飲食店営業"</f>
        <v>飲食店営業</v>
      </c>
      <c r="E4519" s="2" t="str">
        <f>"R01.11.29"</f>
        <v>R01.11.29</v>
      </c>
    </row>
    <row r="4520" spans="1:5" x14ac:dyDescent="0.45">
      <c r="A4520" s="2" t="s">
        <v>1399</v>
      </c>
      <c r="B4520" s="2" t="s">
        <v>10485</v>
      </c>
      <c r="C4520" s="2" t="s">
        <v>22216</v>
      </c>
      <c r="D4520" s="2" t="str">
        <f>"魚介類販売業"</f>
        <v>魚介類販売業</v>
      </c>
      <c r="E4520" s="2" t="str">
        <f>"R01.11.29"</f>
        <v>R01.11.29</v>
      </c>
    </row>
    <row r="4521" spans="1:5" x14ac:dyDescent="0.45">
      <c r="A4521" s="2" t="s">
        <v>421</v>
      </c>
      <c r="B4521" s="2" t="s">
        <v>10930</v>
      </c>
      <c r="C4521" s="2" t="s">
        <v>22622</v>
      </c>
      <c r="D4521" s="2" t="str">
        <f>"乳類販売業"</f>
        <v>乳類販売業</v>
      </c>
      <c r="E4521" s="2" t="str">
        <f>"R01.12.06"</f>
        <v>R01.12.06</v>
      </c>
    </row>
    <row r="4522" spans="1:5" x14ac:dyDescent="0.45">
      <c r="A4522" s="2" t="s">
        <v>1402</v>
      </c>
      <c r="B4522" s="2" t="s">
        <v>10931</v>
      </c>
      <c r="C4522" s="2" t="s">
        <v>22642</v>
      </c>
      <c r="D4522" s="2" t="str">
        <f>"飲食店営業"</f>
        <v>飲食店営業</v>
      </c>
      <c r="E4522" s="2" t="str">
        <f>"R01.11.29"</f>
        <v>R01.11.29</v>
      </c>
    </row>
    <row r="4523" spans="1:5" x14ac:dyDescent="0.45">
      <c r="A4523" s="2" t="s">
        <v>1409</v>
      </c>
      <c r="B4523" s="2" t="s">
        <v>10940</v>
      </c>
      <c r="C4523" s="2" t="s">
        <v>22651</v>
      </c>
      <c r="D4523" s="2" t="str">
        <f>"飲食店営業"</f>
        <v>飲食店営業</v>
      </c>
      <c r="E4523" s="2" t="str">
        <f>"R01.12.13"</f>
        <v>R01.12.13</v>
      </c>
    </row>
    <row r="4524" spans="1:5" x14ac:dyDescent="0.45">
      <c r="A4524" s="2" t="s">
        <v>1412</v>
      </c>
      <c r="B4524" s="2" t="s">
        <v>10942</v>
      </c>
      <c r="C4524" s="2" t="s">
        <v>22654</v>
      </c>
      <c r="D4524" s="2" t="str">
        <f>"食品販売業"</f>
        <v>食品販売業</v>
      </c>
      <c r="E4524" s="2" t="str">
        <f>"R01.12.20"</f>
        <v>R01.12.20</v>
      </c>
    </row>
    <row r="4525" spans="1:5" x14ac:dyDescent="0.45">
      <c r="A4525" s="2" t="s">
        <v>1412</v>
      </c>
      <c r="B4525" s="2" t="s">
        <v>10942</v>
      </c>
      <c r="C4525" s="2" t="s">
        <v>22654</v>
      </c>
      <c r="D4525" s="2" t="str">
        <f>"魚介類販売業"</f>
        <v>魚介類販売業</v>
      </c>
      <c r="E4525" s="2" t="str">
        <f>"R01.12.20"</f>
        <v>R01.12.20</v>
      </c>
    </row>
    <row r="4526" spans="1:5" x14ac:dyDescent="0.45">
      <c r="A4526" s="2" t="s">
        <v>1412</v>
      </c>
      <c r="B4526" s="2" t="s">
        <v>10942</v>
      </c>
      <c r="C4526" s="2" t="s">
        <v>22654</v>
      </c>
      <c r="D4526" s="2" t="str">
        <f>"食肉販売業"</f>
        <v>食肉販売業</v>
      </c>
      <c r="E4526" s="2" t="str">
        <f>"R01.12.20"</f>
        <v>R01.12.20</v>
      </c>
    </row>
    <row r="4527" spans="1:5" x14ac:dyDescent="0.45">
      <c r="A4527" s="2" t="s">
        <v>1412</v>
      </c>
      <c r="B4527" s="2" t="s">
        <v>10942</v>
      </c>
      <c r="C4527" s="2" t="s">
        <v>22654</v>
      </c>
      <c r="D4527" s="2" t="str">
        <f>"乳類販売業"</f>
        <v>乳類販売業</v>
      </c>
      <c r="E4527" s="2" t="str">
        <f>"R01.12.20"</f>
        <v>R01.12.20</v>
      </c>
    </row>
    <row r="4528" spans="1:5" x14ac:dyDescent="0.45">
      <c r="A4528" s="2" t="s">
        <v>165</v>
      </c>
      <c r="B4528" s="2" t="s">
        <v>10956</v>
      </c>
      <c r="C4528" s="2" t="s">
        <v>22017</v>
      </c>
      <c r="D4528" s="2" t="str">
        <f>"喫茶店営業"</f>
        <v>喫茶店営業</v>
      </c>
      <c r="E4528" s="2" t="str">
        <f>"R02.01.14"</f>
        <v>R02.01.14</v>
      </c>
    </row>
    <row r="4529" spans="1:5" x14ac:dyDescent="0.45">
      <c r="A4529" s="2" t="s">
        <v>636</v>
      </c>
      <c r="B4529" s="2" t="s">
        <v>9917</v>
      </c>
      <c r="C4529" s="2" t="s">
        <v>22667</v>
      </c>
      <c r="D4529" s="2" t="str">
        <f>"食肉販売業"</f>
        <v>食肉販売業</v>
      </c>
      <c r="E4529" s="2" t="str">
        <f>"R02.01.22"</f>
        <v>R02.01.22</v>
      </c>
    </row>
    <row r="4530" spans="1:5" x14ac:dyDescent="0.45">
      <c r="A4530" s="2" t="s">
        <v>1430</v>
      </c>
      <c r="B4530" s="2" t="s">
        <v>10969</v>
      </c>
      <c r="C4530" s="2" t="s">
        <v>22679</v>
      </c>
      <c r="D4530" s="2" t="str">
        <f>"魚介類販売業"</f>
        <v>魚介類販売業</v>
      </c>
      <c r="E4530" s="2" t="str">
        <f t="shared" ref="E4530:E4537" si="226">"R02.02.13"</f>
        <v>R02.02.13</v>
      </c>
    </row>
    <row r="4531" spans="1:5" x14ac:dyDescent="0.45">
      <c r="A4531" s="2" t="s">
        <v>1435</v>
      </c>
      <c r="B4531" s="2" t="s">
        <v>10975</v>
      </c>
      <c r="C4531" s="2" t="s">
        <v>22684</v>
      </c>
      <c r="D4531" s="2" t="str">
        <f>"乳類販売業"</f>
        <v>乳類販売業</v>
      </c>
      <c r="E4531" s="2" t="str">
        <f t="shared" si="226"/>
        <v>R02.02.13</v>
      </c>
    </row>
    <row r="4532" spans="1:5" x14ac:dyDescent="0.45">
      <c r="A4532" s="2" t="s">
        <v>294</v>
      </c>
      <c r="B4532" s="2" t="s">
        <v>10715</v>
      </c>
      <c r="C4532" s="2" t="s">
        <v>22431</v>
      </c>
      <c r="D4532" s="2" t="str">
        <f>"食肉販売業"</f>
        <v>食肉販売業</v>
      </c>
      <c r="E4532" s="2" t="str">
        <f t="shared" si="226"/>
        <v>R02.02.13</v>
      </c>
    </row>
    <row r="4533" spans="1:5" x14ac:dyDescent="0.45">
      <c r="A4533" s="2" t="s">
        <v>294</v>
      </c>
      <c r="B4533" s="2" t="s">
        <v>10715</v>
      </c>
      <c r="C4533" s="2" t="s">
        <v>22431</v>
      </c>
      <c r="D4533" s="2" t="str">
        <f>"乳類販売業"</f>
        <v>乳類販売業</v>
      </c>
      <c r="E4533" s="2" t="str">
        <f t="shared" si="226"/>
        <v>R02.02.13</v>
      </c>
    </row>
    <row r="4534" spans="1:5" x14ac:dyDescent="0.45">
      <c r="A4534" s="2" t="s">
        <v>294</v>
      </c>
      <c r="B4534" s="2" t="s">
        <v>10715</v>
      </c>
      <c r="C4534" s="2" t="s">
        <v>22431</v>
      </c>
      <c r="D4534" s="2" t="str">
        <f>"魚介類販売業"</f>
        <v>魚介類販売業</v>
      </c>
      <c r="E4534" s="2" t="str">
        <f t="shared" si="226"/>
        <v>R02.02.13</v>
      </c>
    </row>
    <row r="4535" spans="1:5" x14ac:dyDescent="0.45">
      <c r="A4535" s="2" t="s">
        <v>1446</v>
      </c>
      <c r="B4535" s="2" t="s">
        <v>10987</v>
      </c>
      <c r="C4535" s="2" t="s">
        <v>22697</v>
      </c>
      <c r="D4535" s="2" t="str">
        <f>"飲食店営業"</f>
        <v>飲食店営業</v>
      </c>
      <c r="E4535" s="2" t="str">
        <f t="shared" si="226"/>
        <v>R02.02.13</v>
      </c>
    </row>
    <row r="4536" spans="1:5" x14ac:dyDescent="0.45">
      <c r="A4536" s="2" t="s">
        <v>1446</v>
      </c>
      <c r="B4536" s="2" t="s">
        <v>10988</v>
      </c>
      <c r="C4536" s="2" t="s">
        <v>22698</v>
      </c>
      <c r="D4536" s="2" t="str">
        <f>"飲食店営業"</f>
        <v>飲食店営業</v>
      </c>
      <c r="E4536" s="2" t="str">
        <f t="shared" si="226"/>
        <v>R02.02.13</v>
      </c>
    </row>
    <row r="4537" spans="1:5" x14ac:dyDescent="0.45">
      <c r="A4537" s="2" t="s">
        <v>1447</v>
      </c>
      <c r="B4537" s="2" t="s">
        <v>10989</v>
      </c>
      <c r="C4537" s="2" t="s">
        <v>22699</v>
      </c>
      <c r="D4537" s="2" t="str">
        <f>"乳類販売業"</f>
        <v>乳類販売業</v>
      </c>
      <c r="E4537" s="2" t="str">
        <f t="shared" si="226"/>
        <v>R02.02.13</v>
      </c>
    </row>
    <row r="4538" spans="1:5" x14ac:dyDescent="0.45">
      <c r="A4538" s="2" t="s">
        <v>890</v>
      </c>
      <c r="B4538" s="2" t="s">
        <v>10990</v>
      </c>
      <c r="C4538" s="2" t="s">
        <v>22700</v>
      </c>
      <c r="D4538" s="2" t="str">
        <f>"飲食店営業"</f>
        <v>飲食店営業</v>
      </c>
      <c r="E4538" s="2" t="str">
        <f>"R02.02.12"</f>
        <v>R02.02.12</v>
      </c>
    </row>
    <row r="4539" spans="1:5" x14ac:dyDescent="0.45">
      <c r="A4539" s="2" t="s">
        <v>1453</v>
      </c>
      <c r="B4539" s="2" t="s">
        <v>10998</v>
      </c>
      <c r="C4539" s="2" t="s">
        <v>22709</v>
      </c>
      <c r="D4539" s="2" t="str">
        <f>"食品販売業"</f>
        <v>食品販売業</v>
      </c>
      <c r="E4539" s="2" t="str">
        <f>"R02.02.13"</f>
        <v>R02.02.13</v>
      </c>
    </row>
    <row r="4540" spans="1:5" x14ac:dyDescent="0.45">
      <c r="A4540" s="2" t="s">
        <v>596</v>
      </c>
      <c r="B4540" s="2" t="s">
        <v>9868</v>
      </c>
      <c r="C4540" s="2" t="s">
        <v>21647</v>
      </c>
      <c r="D4540" s="2" t="str">
        <f>"食品販売業"</f>
        <v>食品販売業</v>
      </c>
      <c r="E4540" s="2" t="str">
        <f>"R02.02.13"</f>
        <v>R02.02.13</v>
      </c>
    </row>
    <row r="4541" spans="1:5" x14ac:dyDescent="0.45">
      <c r="A4541" s="2" t="s">
        <v>1458</v>
      </c>
      <c r="B4541" s="2" t="s">
        <v>11005</v>
      </c>
      <c r="C4541" s="2" t="s">
        <v>22715</v>
      </c>
      <c r="D4541" s="2" t="str">
        <f>"飲食店営業"</f>
        <v>飲食店営業</v>
      </c>
      <c r="E4541" s="2" t="str">
        <f>"R02.02.12"</f>
        <v>R02.02.12</v>
      </c>
    </row>
    <row r="4542" spans="1:5" x14ac:dyDescent="0.45">
      <c r="A4542" s="2" t="s">
        <v>1462</v>
      </c>
      <c r="B4542" s="2" t="s">
        <v>11011</v>
      </c>
      <c r="C4542" s="2" t="s">
        <v>22720</v>
      </c>
      <c r="D4542" s="2" t="str">
        <f>"飲食店営業"</f>
        <v>飲食店営業</v>
      </c>
      <c r="E4542" s="2" t="str">
        <f>"R02.02.14"</f>
        <v>R02.02.14</v>
      </c>
    </row>
    <row r="4543" spans="1:5" x14ac:dyDescent="0.45">
      <c r="A4543" s="2" t="s">
        <v>165</v>
      </c>
      <c r="B4543" s="2" t="s">
        <v>11012</v>
      </c>
      <c r="C4543" s="2" t="s">
        <v>22721</v>
      </c>
      <c r="D4543" s="2" t="str">
        <f>"喫茶店営業"</f>
        <v>喫茶店営業</v>
      </c>
      <c r="E4543" s="2" t="str">
        <f>"R02.02.14"</f>
        <v>R02.02.14</v>
      </c>
    </row>
    <row r="4544" spans="1:5" x14ac:dyDescent="0.45">
      <c r="A4544" s="2" t="s">
        <v>1469</v>
      </c>
      <c r="B4544" s="2" t="s">
        <v>11023</v>
      </c>
      <c r="C4544" s="2" t="s">
        <v>22730</v>
      </c>
      <c r="D4544" s="2" t="str">
        <f>"飲食店営業"</f>
        <v>飲食店営業</v>
      </c>
      <c r="E4544" s="2" t="str">
        <f>"R02.02.25"</f>
        <v>R02.02.25</v>
      </c>
    </row>
    <row r="4545" spans="1:5" x14ac:dyDescent="0.45">
      <c r="A4545" s="2" t="s">
        <v>1134</v>
      </c>
      <c r="B4545" s="2" t="s">
        <v>10570</v>
      </c>
      <c r="C4545" s="2" t="s">
        <v>22292</v>
      </c>
      <c r="D4545" s="2" t="str">
        <f>"乳類販売業"</f>
        <v>乳類販売業</v>
      </c>
      <c r="E4545" s="2" t="str">
        <f>"R02.02.25"</f>
        <v>R02.02.25</v>
      </c>
    </row>
    <row r="4546" spans="1:5" x14ac:dyDescent="0.45">
      <c r="A4546" s="2" t="s">
        <v>1470</v>
      </c>
      <c r="B4546" s="2" t="s">
        <v>11024</v>
      </c>
      <c r="C4546" s="2" t="s">
        <v>22731</v>
      </c>
      <c r="D4546" s="2" t="str">
        <f>"菓子製造業"</f>
        <v>菓子製造業</v>
      </c>
      <c r="E4546" s="2" t="str">
        <f>"R02.02.25"</f>
        <v>R02.02.25</v>
      </c>
    </row>
    <row r="4547" spans="1:5" x14ac:dyDescent="0.45">
      <c r="A4547" s="2" t="s">
        <v>611</v>
      </c>
      <c r="B4547" s="2" t="s">
        <v>9883</v>
      </c>
      <c r="C4547" s="2" t="s">
        <v>21662</v>
      </c>
      <c r="D4547" s="2" t="str">
        <f>"食品販売業"</f>
        <v>食品販売業</v>
      </c>
      <c r="E4547" s="2" t="str">
        <f>"R02.02.25"</f>
        <v>R02.02.25</v>
      </c>
    </row>
    <row r="4548" spans="1:5" x14ac:dyDescent="0.45">
      <c r="A4548" s="2" t="s">
        <v>643</v>
      </c>
      <c r="B4548" s="2" t="s">
        <v>11031</v>
      </c>
      <c r="C4548" s="2" t="s">
        <v>22622</v>
      </c>
      <c r="D4548" s="2" t="str">
        <f>"飲食店営業"</f>
        <v>飲食店営業</v>
      </c>
      <c r="E4548" s="2" t="str">
        <f>"R02.02.28"</f>
        <v>R02.02.28</v>
      </c>
    </row>
    <row r="4549" spans="1:5" x14ac:dyDescent="0.45">
      <c r="A4549" s="2" t="s">
        <v>1474</v>
      </c>
      <c r="B4549" s="2" t="s">
        <v>11032</v>
      </c>
      <c r="C4549" s="2" t="s">
        <v>22739</v>
      </c>
      <c r="D4549" s="2" t="str">
        <f>"飲食店営業"</f>
        <v>飲食店営業</v>
      </c>
      <c r="E4549" s="2" t="str">
        <f>"R02.02.28"</f>
        <v>R02.02.28</v>
      </c>
    </row>
    <row r="4550" spans="1:5" x14ac:dyDescent="0.45">
      <c r="A4550" s="2" t="s">
        <v>1474</v>
      </c>
      <c r="B4550" s="2" t="s">
        <v>11032</v>
      </c>
      <c r="C4550" s="2" t="s">
        <v>22739</v>
      </c>
      <c r="D4550" s="2" t="str">
        <f>"菓子製造業"</f>
        <v>菓子製造業</v>
      </c>
      <c r="E4550" s="2" t="str">
        <f>"R02.02.28"</f>
        <v>R02.02.28</v>
      </c>
    </row>
    <row r="4551" spans="1:5" x14ac:dyDescent="0.45">
      <c r="A4551" s="2" t="s">
        <v>1475</v>
      </c>
      <c r="B4551" s="2" t="s">
        <v>11033</v>
      </c>
      <c r="C4551" s="2" t="s">
        <v>22740</v>
      </c>
      <c r="D4551" s="2" t="str">
        <f>"飲食店営業"</f>
        <v>飲食店営業</v>
      </c>
      <c r="E4551" s="2" t="str">
        <f>"R02.02.28"</f>
        <v>R02.02.28</v>
      </c>
    </row>
    <row r="4552" spans="1:5" x14ac:dyDescent="0.45">
      <c r="A4552" s="2" t="s">
        <v>790</v>
      </c>
      <c r="B4552" s="2" t="s">
        <v>11035</v>
      </c>
      <c r="C4552" s="2" t="s">
        <v>22742</v>
      </c>
      <c r="D4552" s="2" t="str">
        <f>"飲食店営業"</f>
        <v>飲食店営業</v>
      </c>
      <c r="E4552" s="2" t="str">
        <f>"R02.03.02"</f>
        <v>R02.03.02</v>
      </c>
    </row>
    <row r="4553" spans="1:5" x14ac:dyDescent="0.45">
      <c r="A4553" s="2" t="s">
        <v>1477</v>
      </c>
      <c r="B4553" s="2" t="s">
        <v>11036</v>
      </c>
      <c r="C4553" s="2" t="s">
        <v>22743</v>
      </c>
      <c r="D4553" s="2" t="str">
        <f>"飲食店営業"</f>
        <v>飲食店営業</v>
      </c>
      <c r="E4553" s="2" t="str">
        <f>"R02.03.02"</f>
        <v>R02.03.02</v>
      </c>
    </row>
    <row r="4554" spans="1:5" x14ac:dyDescent="0.45">
      <c r="A4554" s="2" t="s">
        <v>1127</v>
      </c>
      <c r="B4554" s="2" t="s">
        <v>10553</v>
      </c>
      <c r="C4554" s="2" t="s">
        <v>22280</v>
      </c>
      <c r="D4554" s="2" t="str">
        <f>"魚介類販売業"</f>
        <v>魚介類販売業</v>
      </c>
      <c r="E4554" s="2" t="str">
        <f>"R02.02.28"</f>
        <v>R02.02.28</v>
      </c>
    </row>
    <row r="4555" spans="1:5" x14ac:dyDescent="0.45">
      <c r="A4555" s="2" t="s">
        <v>597</v>
      </c>
      <c r="B4555" s="2" t="s">
        <v>9869</v>
      </c>
      <c r="C4555" s="2" t="s">
        <v>21648</v>
      </c>
      <c r="D4555" s="2" t="str">
        <f>"食品販売業"</f>
        <v>食品販売業</v>
      </c>
      <c r="E4555" s="2" t="str">
        <f>"R02.02.28"</f>
        <v>R02.02.28</v>
      </c>
    </row>
    <row r="4556" spans="1:5" x14ac:dyDescent="0.45">
      <c r="A4556" s="2" t="s">
        <v>1165</v>
      </c>
      <c r="B4556" s="2" t="s">
        <v>11043</v>
      </c>
      <c r="C4556" s="2" t="s">
        <v>22749</v>
      </c>
      <c r="D4556" s="2" t="str">
        <f>"食肉販売業"</f>
        <v>食肉販売業</v>
      </c>
      <c r="E4556" s="2" t="str">
        <f>"R02.02.28"</f>
        <v>R02.02.28</v>
      </c>
    </row>
    <row r="4557" spans="1:5" x14ac:dyDescent="0.45">
      <c r="A4557" s="2" t="s">
        <v>1484</v>
      </c>
      <c r="B4557" s="2" t="s">
        <v>11049</v>
      </c>
      <c r="C4557" s="2" t="s">
        <v>22754</v>
      </c>
      <c r="D4557" s="2" t="str">
        <f>"飲食店営業"</f>
        <v>飲食店営業</v>
      </c>
      <c r="E4557" s="2" t="str">
        <f>"R02.03.06"</f>
        <v>R02.03.06</v>
      </c>
    </row>
    <row r="4558" spans="1:5" x14ac:dyDescent="0.45">
      <c r="A4558" s="2" t="s">
        <v>1485</v>
      </c>
      <c r="B4558" s="2" t="s">
        <v>11052</v>
      </c>
      <c r="C4558" s="2" t="s">
        <v>22755</v>
      </c>
      <c r="D4558" s="2" t="str">
        <f>"食品販売業"</f>
        <v>食品販売業</v>
      </c>
      <c r="E4558" s="2" t="str">
        <f>"R02.03.06"</f>
        <v>R02.03.06</v>
      </c>
    </row>
    <row r="4559" spans="1:5" x14ac:dyDescent="0.45">
      <c r="A4559" s="2" t="s">
        <v>453</v>
      </c>
      <c r="B4559" s="2" t="s">
        <v>11060</v>
      </c>
      <c r="C4559" s="2" t="s">
        <v>22760</v>
      </c>
      <c r="D4559" s="2" t="str">
        <f>"食品販売業"</f>
        <v>食品販売業</v>
      </c>
      <c r="E4559" s="2" t="str">
        <f>"R02.03.16"</f>
        <v>R02.03.16</v>
      </c>
    </row>
    <row r="4560" spans="1:5" x14ac:dyDescent="0.45">
      <c r="A4560" s="2" t="s">
        <v>1491</v>
      </c>
      <c r="B4560" s="2" t="s">
        <v>11063</v>
      </c>
      <c r="C4560" s="2" t="s">
        <v>22764</v>
      </c>
      <c r="D4560" s="2" t="str">
        <f>"飲食店営業"</f>
        <v>飲食店営業</v>
      </c>
      <c r="E4560" s="2" t="str">
        <f>"H29.05.22"</f>
        <v>H29.05.22</v>
      </c>
    </row>
    <row r="4561" spans="1:5" x14ac:dyDescent="0.45">
      <c r="A4561" s="2" t="s">
        <v>532</v>
      </c>
      <c r="B4561" s="2" t="s">
        <v>11073</v>
      </c>
      <c r="C4561" s="2" t="s">
        <v>21701</v>
      </c>
      <c r="D4561" s="2" t="str">
        <f>"乳類販売業"</f>
        <v>乳類販売業</v>
      </c>
      <c r="E4561" s="2" t="str">
        <f>"R02.04.08"</f>
        <v>R02.04.08</v>
      </c>
    </row>
    <row r="4562" spans="1:5" x14ac:dyDescent="0.45">
      <c r="A4562" s="2" t="s">
        <v>532</v>
      </c>
      <c r="B4562" s="2" t="s">
        <v>11073</v>
      </c>
      <c r="C4562" s="2" t="s">
        <v>21701</v>
      </c>
      <c r="D4562" s="2" t="str">
        <f>"食品販売業"</f>
        <v>食品販売業</v>
      </c>
      <c r="E4562" s="2" t="str">
        <f>"R02.04.08"</f>
        <v>R02.04.08</v>
      </c>
    </row>
    <row r="4563" spans="1:5" x14ac:dyDescent="0.45">
      <c r="A4563" s="2" t="s">
        <v>532</v>
      </c>
      <c r="B4563" s="2" t="s">
        <v>11074</v>
      </c>
      <c r="C4563" s="2" t="s">
        <v>21701</v>
      </c>
      <c r="D4563" s="2" t="str">
        <f>"乳類販売業"</f>
        <v>乳類販売業</v>
      </c>
      <c r="E4563" s="2" t="str">
        <f>"R02.04.08"</f>
        <v>R02.04.08</v>
      </c>
    </row>
    <row r="4564" spans="1:5" x14ac:dyDescent="0.45">
      <c r="A4564" s="2" t="s">
        <v>532</v>
      </c>
      <c r="B4564" s="2" t="s">
        <v>11075</v>
      </c>
      <c r="C4564" s="2" t="s">
        <v>21701</v>
      </c>
      <c r="D4564" s="2" t="str">
        <f>"食品販売業"</f>
        <v>食品販売業</v>
      </c>
      <c r="E4564" s="2" t="str">
        <f>"R02.04.08"</f>
        <v>R02.04.08</v>
      </c>
    </row>
    <row r="4565" spans="1:5" x14ac:dyDescent="0.45">
      <c r="A4565" s="2" t="s">
        <v>374</v>
      </c>
      <c r="B4565" s="2" t="s">
        <v>11079</v>
      </c>
      <c r="C4565" s="2" t="s">
        <v>22777</v>
      </c>
      <c r="D4565" s="2" t="str">
        <f>"飲食店営業"</f>
        <v>飲食店営業</v>
      </c>
      <c r="E4565" s="2" t="str">
        <f>"R02.04.16"</f>
        <v>R02.04.16</v>
      </c>
    </row>
    <row r="4566" spans="1:5" x14ac:dyDescent="0.45">
      <c r="A4566" s="2" t="s">
        <v>742</v>
      </c>
      <c r="B4566" s="2" t="s">
        <v>10042</v>
      </c>
      <c r="C4566" s="2" t="s">
        <v>22786</v>
      </c>
      <c r="D4566" s="2" t="str">
        <f>"飲食店営業"</f>
        <v>飲食店営業</v>
      </c>
      <c r="E4566" s="2" t="str">
        <f>"R02.04.21"</f>
        <v>R02.04.21</v>
      </c>
    </row>
    <row r="4567" spans="1:5" x14ac:dyDescent="0.45">
      <c r="A4567" s="2" t="s">
        <v>1270</v>
      </c>
      <c r="B4567" s="2" t="s">
        <v>10752</v>
      </c>
      <c r="C4567" s="2" t="s">
        <v>22462</v>
      </c>
      <c r="D4567" s="2" t="str">
        <f>"食肉販売業"</f>
        <v>食肉販売業</v>
      </c>
      <c r="E4567" s="2" t="str">
        <f>"R02.04.30"</f>
        <v>R02.04.30</v>
      </c>
    </row>
    <row r="4568" spans="1:5" x14ac:dyDescent="0.45">
      <c r="A4568" s="2" t="s">
        <v>1508</v>
      </c>
      <c r="B4568" s="2" t="s">
        <v>11092</v>
      </c>
      <c r="C4568" s="2" t="s">
        <v>22789</v>
      </c>
      <c r="D4568" s="2" t="str">
        <f>"食肉販売業"</f>
        <v>食肉販売業</v>
      </c>
      <c r="E4568" s="2" t="str">
        <f>"R02.05.12"</f>
        <v>R02.05.12</v>
      </c>
    </row>
    <row r="4569" spans="1:5" x14ac:dyDescent="0.45">
      <c r="A4569" s="2" t="s">
        <v>1521</v>
      </c>
      <c r="B4569" s="2" t="s">
        <v>1521</v>
      </c>
      <c r="C4569" s="2" t="s">
        <v>22806</v>
      </c>
      <c r="D4569" s="2" t="str">
        <f>"食品販売業"</f>
        <v>食品販売業</v>
      </c>
      <c r="E4569" s="2" t="str">
        <f>"R02.05.15"</f>
        <v>R02.05.15</v>
      </c>
    </row>
    <row r="4570" spans="1:5" x14ac:dyDescent="0.45">
      <c r="A4570" s="2" t="s">
        <v>1053</v>
      </c>
      <c r="B4570" s="2" t="s">
        <v>11114</v>
      </c>
      <c r="C4570" s="2" t="s">
        <v>22812</v>
      </c>
      <c r="D4570" s="2" t="str">
        <f>"食品販売業"</f>
        <v>食品販売業</v>
      </c>
      <c r="E4570" s="2" t="str">
        <f>"R02.05.15"</f>
        <v>R02.05.15</v>
      </c>
    </row>
    <row r="4571" spans="1:5" x14ac:dyDescent="0.45">
      <c r="A4571" s="2" t="s">
        <v>1529</v>
      </c>
      <c r="B4571" s="2" t="s">
        <v>11119</v>
      </c>
      <c r="C4571" s="2" t="s">
        <v>22817</v>
      </c>
      <c r="D4571" s="2" t="str">
        <f>"食品製造業"</f>
        <v>食品製造業</v>
      </c>
      <c r="E4571" s="2" t="str">
        <f>"R02.05.15"</f>
        <v>R02.05.15</v>
      </c>
    </row>
    <row r="4572" spans="1:5" x14ac:dyDescent="0.45">
      <c r="A4572" s="2" t="s">
        <v>684</v>
      </c>
      <c r="B4572" s="2" t="s">
        <v>9974</v>
      </c>
      <c r="C4572" s="2" t="s">
        <v>22821</v>
      </c>
      <c r="D4572" s="2" t="str">
        <f>"食品販売業"</f>
        <v>食品販売業</v>
      </c>
      <c r="E4572" s="2" t="str">
        <f>"R02.05.19"</f>
        <v>R02.05.19</v>
      </c>
    </row>
    <row r="4573" spans="1:5" x14ac:dyDescent="0.45">
      <c r="A4573" s="2" t="s">
        <v>684</v>
      </c>
      <c r="B4573" s="2" t="s">
        <v>9974</v>
      </c>
      <c r="C4573" s="2" t="s">
        <v>22821</v>
      </c>
      <c r="D4573" s="2" t="str">
        <f>"魚介類販売業"</f>
        <v>魚介類販売業</v>
      </c>
      <c r="E4573" s="2" t="str">
        <f>"R02.05.20"</f>
        <v>R02.05.20</v>
      </c>
    </row>
    <row r="4574" spans="1:5" x14ac:dyDescent="0.45">
      <c r="A4574" s="2" t="s">
        <v>1536</v>
      </c>
      <c r="B4574" s="2" t="s">
        <v>11130</v>
      </c>
      <c r="C4574" s="2" t="s">
        <v>22830</v>
      </c>
      <c r="D4574" s="2" t="str">
        <f>"そうざい製造業"</f>
        <v>そうざい製造業</v>
      </c>
      <c r="E4574" s="2" t="str">
        <f>"R02.05.20"</f>
        <v>R02.05.20</v>
      </c>
    </row>
    <row r="4575" spans="1:5" x14ac:dyDescent="0.45">
      <c r="A4575" s="2" t="s">
        <v>1536</v>
      </c>
      <c r="B4575" s="2" t="s">
        <v>11130</v>
      </c>
      <c r="C4575" s="2" t="s">
        <v>22830</v>
      </c>
      <c r="D4575" s="2" t="str">
        <f>"菓子製造業"</f>
        <v>菓子製造業</v>
      </c>
      <c r="E4575" s="2" t="str">
        <f>"R02.05.20"</f>
        <v>R02.05.20</v>
      </c>
    </row>
    <row r="4576" spans="1:5" x14ac:dyDescent="0.45">
      <c r="A4576" s="2" t="s">
        <v>1366</v>
      </c>
      <c r="B4576" s="2" t="s">
        <v>1366</v>
      </c>
      <c r="C4576" s="2" t="s">
        <v>22591</v>
      </c>
      <c r="D4576" s="2" t="str">
        <f>"食肉製品製造業"</f>
        <v>食肉製品製造業</v>
      </c>
      <c r="E4576" s="2" t="str">
        <f>"R02.05.20"</f>
        <v>R02.05.20</v>
      </c>
    </row>
    <row r="4577" spans="1:5" x14ac:dyDescent="0.45">
      <c r="A4577" s="2" t="s">
        <v>421</v>
      </c>
      <c r="B4577" s="2" t="s">
        <v>11150</v>
      </c>
      <c r="C4577" s="2" t="s">
        <v>22849</v>
      </c>
      <c r="D4577" s="2" t="str">
        <f>"乳類販売業"</f>
        <v>乳類販売業</v>
      </c>
      <c r="E4577" s="2" t="str">
        <f>"R02.05.25"</f>
        <v>R02.05.25</v>
      </c>
    </row>
    <row r="4578" spans="1:5" x14ac:dyDescent="0.45">
      <c r="A4578" s="2" t="s">
        <v>421</v>
      </c>
      <c r="B4578" s="2" t="s">
        <v>11151</v>
      </c>
      <c r="C4578" s="2" t="s">
        <v>22850</v>
      </c>
      <c r="D4578" s="2" t="str">
        <f>"乳類販売業"</f>
        <v>乳類販売業</v>
      </c>
      <c r="E4578" s="2" t="str">
        <f>"R02.05.25"</f>
        <v>R02.05.25</v>
      </c>
    </row>
    <row r="4579" spans="1:5" x14ac:dyDescent="0.45">
      <c r="A4579" s="2" t="s">
        <v>1548</v>
      </c>
      <c r="B4579" s="2" t="s">
        <v>11154</v>
      </c>
      <c r="C4579" s="2" t="s">
        <v>22852</v>
      </c>
      <c r="D4579" s="2" t="str">
        <f>"飲食店営業"</f>
        <v>飲食店営業</v>
      </c>
      <c r="E4579" s="2" t="str">
        <f>"R02.05.27"</f>
        <v>R02.05.27</v>
      </c>
    </row>
    <row r="4580" spans="1:5" x14ac:dyDescent="0.45">
      <c r="A4580" s="2" t="s">
        <v>421</v>
      </c>
      <c r="B4580" s="2" t="s">
        <v>11156</v>
      </c>
      <c r="C4580" s="2" t="s">
        <v>22853</v>
      </c>
      <c r="D4580" s="2" t="str">
        <f>"乳類販売業"</f>
        <v>乳類販売業</v>
      </c>
      <c r="E4580" s="2" t="str">
        <f>"R02.05.27"</f>
        <v>R02.05.27</v>
      </c>
    </row>
    <row r="4581" spans="1:5" x14ac:dyDescent="0.45">
      <c r="A4581" s="2" t="s">
        <v>421</v>
      </c>
      <c r="B4581" s="2" t="s">
        <v>11157</v>
      </c>
      <c r="C4581" s="2" t="s">
        <v>22854</v>
      </c>
      <c r="D4581" s="2" t="str">
        <f>"乳類販売業"</f>
        <v>乳類販売業</v>
      </c>
      <c r="E4581" s="2" t="str">
        <f>"R02.05.27"</f>
        <v>R02.05.27</v>
      </c>
    </row>
    <row r="4582" spans="1:5" x14ac:dyDescent="0.45">
      <c r="A4582" s="2" t="s">
        <v>421</v>
      </c>
      <c r="B4582" s="2" t="s">
        <v>11158</v>
      </c>
      <c r="C4582" s="2" t="s">
        <v>22855</v>
      </c>
      <c r="D4582" s="2" t="str">
        <f>"乳類販売業"</f>
        <v>乳類販売業</v>
      </c>
      <c r="E4582" s="2" t="str">
        <f>"R02.05.27"</f>
        <v>R02.05.27</v>
      </c>
    </row>
    <row r="4583" spans="1:5" x14ac:dyDescent="0.45">
      <c r="A4583" s="2" t="s">
        <v>1552</v>
      </c>
      <c r="B4583" s="2" t="s">
        <v>10911</v>
      </c>
      <c r="C4583" s="2" t="s">
        <v>22859</v>
      </c>
      <c r="D4583" s="2" t="str">
        <f>"食品販売業"</f>
        <v>食品販売業</v>
      </c>
      <c r="E4583" s="2" t="str">
        <f>"H30.04.19"</f>
        <v>H30.04.19</v>
      </c>
    </row>
    <row r="4584" spans="1:5" x14ac:dyDescent="0.45">
      <c r="A4584" s="2" t="s">
        <v>165</v>
      </c>
      <c r="B4584" s="2" t="s">
        <v>11170</v>
      </c>
      <c r="C4584" s="2" t="s">
        <v>22866</v>
      </c>
      <c r="D4584" s="2" t="str">
        <f>"喫茶店営業"</f>
        <v>喫茶店営業</v>
      </c>
      <c r="E4584" s="2" t="str">
        <f>"R02.06.04"</f>
        <v>R02.06.04</v>
      </c>
    </row>
    <row r="4585" spans="1:5" x14ac:dyDescent="0.45">
      <c r="A4585" s="2" t="s">
        <v>1559</v>
      </c>
      <c r="B4585" s="2" t="s">
        <v>11171</v>
      </c>
      <c r="C4585" s="2" t="s">
        <v>22867</v>
      </c>
      <c r="D4585" s="2" t="str">
        <f>"飲食店営業"</f>
        <v>飲食店営業</v>
      </c>
      <c r="E4585" s="2" t="str">
        <f>"R02.06.04"</f>
        <v>R02.06.04</v>
      </c>
    </row>
    <row r="4586" spans="1:5" x14ac:dyDescent="0.45">
      <c r="A4586" s="2" t="s">
        <v>583</v>
      </c>
      <c r="B4586" s="2" t="s">
        <v>11180</v>
      </c>
      <c r="C4586" s="2" t="s">
        <v>22874</v>
      </c>
      <c r="D4586" s="2" t="str">
        <f>"乳類販売業"</f>
        <v>乳類販売業</v>
      </c>
      <c r="E4586" s="2" t="str">
        <f>"R02.06.10"</f>
        <v>R02.06.10</v>
      </c>
    </row>
    <row r="4587" spans="1:5" x14ac:dyDescent="0.45">
      <c r="A4587" s="2" t="s">
        <v>1568</v>
      </c>
      <c r="B4587" s="2" t="s">
        <v>11183</v>
      </c>
      <c r="C4587" s="2" t="s">
        <v>22876</v>
      </c>
      <c r="D4587" s="2" t="str">
        <f>"飲食店営業"</f>
        <v>飲食店営業</v>
      </c>
      <c r="E4587" s="2" t="str">
        <f>"R02.06.10"</f>
        <v>R02.06.10</v>
      </c>
    </row>
    <row r="4588" spans="1:5" x14ac:dyDescent="0.45">
      <c r="A4588" s="2" t="s">
        <v>649</v>
      </c>
      <c r="B4588" s="2" t="s">
        <v>11158</v>
      </c>
      <c r="C4588" s="2" t="s">
        <v>22878</v>
      </c>
      <c r="D4588" s="2" t="str">
        <f>"喫茶店営業"</f>
        <v>喫茶店営業</v>
      </c>
      <c r="E4588" s="2" t="str">
        <f>"R02.06.10"</f>
        <v>R02.06.10</v>
      </c>
    </row>
    <row r="4589" spans="1:5" x14ac:dyDescent="0.45">
      <c r="A4589" s="2" t="s">
        <v>649</v>
      </c>
      <c r="B4589" s="2" t="s">
        <v>11186</v>
      </c>
      <c r="C4589" s="2" t="s">
        <v>22880</v>
      </c>
      <c r="D4589" s="2" t="str">
        <f>"喫茶店営業"</f>
        <v>喫茶店営業</v>
      </c>
      <c r="E4589" s="2" t="str">
        <f>"R02.06.10"</f>
        <v>R02.06.10</v>
      </c>
    </row>
    <row r="4590" spans="1:5" x14ac:dyDescent="0.45">
      <c r="A4590" s="2" t="s">
        <v>1572</v>
      </c>
      <c r="B4590" s="2" t="s">
        <v>11189</v>
      </c>
      <c r="C4590" s="2" t="s">
        <v>22883</v>
      </c>
      <c r="D4590" s="2" t="str">
        <f>"食品販売業"</f>
        <v>食品販売業</v>
      </c>
      <c r="E4590" s="2" t="str">
        <f>"R02.06.08"</f>
        <v>R02.06.08</v>
      </c>
    </row>
    <row r="4591" spans="1:5" x14ac:dyDescent="0.45">
      <c r="A4591" s="2" t="s">
        <v>1579</v>
      </c>
      <c r="B4591" s="2" t="s">
        <v>11200</v>
      </c>
      <c r="C4591" s="2" t="s">
        <v>22893</v>
      </c>
      <c r="D4591" s="2" t="str">
        <f>"飲食店営業"</f>
        <v>飲食店営業</v>
      </c>
      <c r="E4591" s="2" t="str">
        <f>"R02.06.22"</f>
        <v>R02.06.22</v>
      </c>
    </row>
    <row r="4592" spans="1:5" x14ac:dyDescent="0.45">
      <c r="A4592" s="2" t="s">
        <v>1586</v>
      </c>
      <c r="B4592" s="2" t="s">
        <v>11208</v>
      </c>
      <c r="C4592" s="2" t="s">
        <v>22901</v>
      </c>
      <c r="D4592" s="2" t="str">
        <f>"飲食店営業"</f>
        <v>飲食店営業</v>
      </c>
      <c r="E4592" s="2" t="str">
        <f>"R02.06.29"</f>
        <v>R02.06.29</v>
      </c>
    </row>
    <row r="4593" spans="1:5" x14ac:dyDescent="0.45">
      <c r="A4593" s="2" t="s">
        <v>682</v>
      </c>
      <c r="B4593" s="2" t="s">
        <v>11209</v>
      </c>
      <c r="C4593" s="2" t="s">
        <v>22902</v>
      </c>
      <c r="D4593" s="2" t="str">
        <f>"食肉販売業"</f>
        <v>食肉販売業</v>
      </c>
      <c r="E4593" s="2" t="str">
        <f>"R02.06.29"</f>
        <v>R02.06.29</v>
      </c>
    </row>
    <row r="4594" spans="1:5" x14ac:dyDescent="0.45">
      <c r="A4594" s="2" t="s">
        <v>682</v>
      </c>
      <c r="B4594" s="2" t="s">
        <v>11209</v>
      </c>
      <c r="C4594" s="2" t="s">
        <v>22902</v>
      </c>
      <c r="D4594" s="2" t="str">
        <f>"食品販売業"</f>
        <v>食品販売業</v>
      </c>
      <c r="E4594" s="2" t="str">
        <f>"R02.06.29"</f>
        <v>R02.06.29</v>
      </c>
    </row>
    <row r="4595" spans="1:5" x14ac:dyDescent="0.45">
      <c r="A4595" s="2" t="s">
        <v>1587</v>
      </c>
      <c r="B4595" s="2" t="s">
        <v>11210</v>
      </c>
      <c r="C4595" s="2" t="s">
        <v>22904</v>
      </c>
      <c r="D4595" s="2" t="str">
        <f>"飲食店営業"</f>
        <v>飲食店営業</v>
      </c>
      <c r="E4595" s="2" t="str">
        <f>"R02.02.14"</f>
        <v>R02.02.14</v>
      </c>
    </row>
    <row r="4596" spans="1:5" x14ac:dyDescent="0.45">
      <c r="A4596" s="2" t="s">
        <v>1592</v>
      </c>
      <c r="B4596" s="2" t="s">
        <v>11215</v>
      </c>
      <c r="C4596" s="2" t="s">
        <v>21937</v>
      </c>
      <c r="D4596" s="2" t="str">
        <f>"食肉販売業"</f>
        <v>食肉販売業</v>
      </c>
      <c r="E4596" s="2" t="str">
        <f>"H31.02.01"</f>
        <v>H31.02.01</v>
      </c>
    </row>
    <row r="4597" spans="1:5" x14ac:dyDescent="0.45">
      <c r="A4597" s="2" t="s">
        <v>456</v>
      </c>
      <c r="B4597" s="2" t="s">
        <v>11223</v>
      </c>
      <c r="C4597" s="2" t="s">
        <v>22916</v>
      </c>
      <c r="D4597" s="2" t="str">
        <f>"食品販売業"</f>
        <v>食品販売業</v>
      </c>
      <c r="E4597" s="2" t="str">
        <f>"R02.07.29"</f>
        <v>R02.07.29</v>
      </c>
    </row>
    <row r="4598" spans="1:5" x14ac:dyDescent="0.45">
      <c r="A4598" s="2" t="s">
        <v>456</v>
      </c>
      <c r="B4598" s="2" t="s">
        <v>11226</v>
      </c>
      <c r="C4598" s="2" t="s">
        <v>22919</v>
      </c>
      <c r="D4598" s="2" t="str">
        <f>"食品販売業"</f>
        <v>食品販売業</v>
      </c>
      <c r="E4598" s="2" t="str">
        <f>"R02.07.29"</f>
        <v>R02.07.29</v>
      </c>
    </row>
    <row r="4599" spans="1:5" x14ac:dyDescent="0.45">
      <c r="A4599" s="2" t="s">
        <v>1263</v>
      </c>
      <c r="B4599" s="2" t="s">
        <v>11239</v>
      </c>
      <c r="C4599" s="2" t="s">
        <v>22932</v>
      </c>
      <c r="D4599" s="2" t="str">
        <f>"食品販売業"</f>
        <v>食品販売業</v>
      </c>
      <c r="E4599" s="2" t="str">
        <f>"R02.08.14"</f>
        <v>R02.08.14</v>
      </c>
    </row>
    <row r="4600" spans="1:5" x14ac:dyDescent="0.45">
      <c r="A4600" s="2" t="s">
        <v>1592</v>
      </c>
      <c r="B4600" s="2" t="s">
        <v>11241</v>
      </c>
      <c r="C4600" s="2" t="s">
        <v>22934</v>
      </c>
      <c r="D4600" s="2" t="str">
        <f>"飲食店営業"</f>
        <v>飲食店営業</v>
      </c>
      <c r="E4600" s="2" t="str">
        <f t="shared" ref="E4600:E4612" si="227">"R02.08.21"</f>
        <v>R02.08.21</v>
      </c>
    </row>
    <row r="4601" spans="1:5" x14ac:dyDescent="0.45">
      <c r="A4601" s="2" t="s">
        <v>1592</v>
      </c>
      <c r="B4601" s="2" t="s">
        <v>11241</v>
      </c>
      <c r="C4601" s="2" t="s">
        <v>22934</v>
      </c>
      <c r="D4601" s="2" t="str">
        <f>"食肉販売業"</f>
        <v>食肉販売業</v>
      </c>
      <c r="E4601" s="2" t="str">
        <f t="shared" si="227"/>
        <v>R02.08.21</v>
      </c>
    </row>
    <row r="4602" spans="1:5" x14ac:dyDescent="0.45">
      <c r="A4602" s="2" t="s">
        <v>1186</v>
      </c>
      <c r="B4602" s="2" t="s">
        <v>11243</v>
      </c>
      <c r="C4602" s="2" t="s">
        <v>22356</v>
      </c>
      <c r="D4602" s="2" t="str">
        <f>"そうざい製造業"</f>
        <v>そうざい製造業</v>
      </c>
      <c r="E4602" s="2" t="str">
        <f t="shared" si="227"/>
        <v>R02.08.21</v>
      </c>
    </row>
    <row r="4603" spans="1:5" x14ac:dyDescent="0.45">
      <c r="A4603" s="2" t="s">
        <v>1612</v>
      </c>
      <c r="B4603" s="2" t="s">
        <v>11245</v>
      </c>
      <c r="C4603" s="2" t="s">
        <v>22937</v>
      </c>
      <c r="D4603" s="2" t="str">
        <f>"飲食店営業"</f>
        <v>飲食店営業</v>
      </c>
      <c r="E4603" s="2" t="str">
        <f t="shared" si="227"/>
        <v>R02.08.21</v>
      </c>
    </row>
    <row r="4604" spans="1:5" x14ac:dyDescent="0.45">
      <c r="A4604" s="2" t="s">
        <v>1614</v>
      </c>
      <c r="B4604" s="2" t="s">
        <v>11246</v>
      </c>
      <c r="C4604" s="2" t="s">
        <v>22939</v>
      </c>
      <c r="D4604" s="2" t="str">
        <f>"飲食店営業"</f>
        <v>飲食店営業</v>
      </c>
      <c r="E4604" s="2" t="str">
        <f t="shared" si="227"/>
        <v>R02.08.21</v>
      </c>
    </row>
    <row r="4605" spans="1:5" x14ac:dyDescent="0.45">
      <c r="A4605" s="2" t="s">
        <v>1615</v>
      </c>
      <c r="B4605" s="2" t="s">
        <v>11247</v>
      </c>
      <c r="C4605" s="2" t="s">
        <v>22940</v>
      </c>
      <c r="D4605" s="2" t="str">
        <f>"乳類販売業"</f>
        <v>乳類販売業</v>
      </c>
      <c r="E4605" s="2" t="str">
        <f t="shared" si="227"/>
        <v>R02.08.21</v>
      </c>
    </row>
    <row r="4606" spans="1:5" x14ac:dyDescent="0.45">
      <c r="A4606" s="2" t="s">
        <v>1521</v>
      </c>
      <c r="B4606" s="2" t="s">
        <v>1521</v>
      </c>
      <c r="C4606" s="2" t="s">
        <v>22941</v>
      </c>
      <c r="D4606" s="2" t="str">
        <f>"乳類販売業"</f>
        <v>乳類販売業</v>
      </c>
      <c r="E4606" s="2" t="str">
        <f t="shared" si="227"/>
        <v>R02.08.21</v>
      </c>
    </row>
    <row r="4607" spans="1:5" x14ac:dyDescent="0.45">
      <c r="A4607" s="2" t="s">
        <v>649</v>
      </c>
      <c r="B4607" s="2" t="s">
        <v>11250</v>
      </c>
      <c r="C4607" s="2" t="s">
        <v>21747</v>
      </c>
      <c r="D4607" s="2" t="str">
        <f>"喫茶店営業"</f>
        <v>喫茶店営業</v>
      </c>
      <c r="E4607" s="2" t="str">
        <f t="shared" si="227"/>
        <v>R02.08.21</v>
      </c>
    </row>
    <row r="4608" spans="1:5" x14ac:dyDescent="0.45">
      <c r="A4608" s="2" t="s">
        <v>982</v>
      </c>
      <c r="B4608" s="2" t="s">
        <v>11251</v>
      </c>
      <c r="C4608" s="2" t="s">
        <v>22107</v>
      </c>
      <c r="D4608" s="2" t="str">
        <f>"飲食店営業"</f>
        <v>飲食店営業</v>
      </c>
      <c r="E4608" s="2" t="str">
        <f t="shared" si="227"/>
        <v>R02.08.21</v>
      </c>
    </row>
    <row r="4609" spans="1:5" x14ac:dyDescent="0.45">
      <c r="A4609" s="2" t="s">
        <v>1366</v>
      </c>
      <c r="B4609" s="2" t="s">
        <v>1366</v>
      </c>
      <c r="C4609" s="2" t="s">
        <v>22591</v>
      </c>
      <c r="D4609" s="2" t="str">
        <f>"食肉販売業"</f>
        <v>食肉販売業</v>
      </c>
      <c r="E4609" s="2" t="str">
        <f t="shared" si="227"/>
        <v>R02.08.21</v>
      </c>
    </row>
    <row r="4610" spans="1:5" x14ac:dyDescent="0.45">
      <c r="A4610" s="2" t="s">
        <v>1366</v>
      </c>
      <c r="B4610" s="2" t="s">
        <v>1366</v>
      </c>
      <c r="C4610" s="2" t="s">
        <v>22591</v>
      </c>
      <c r="D4610" s="2" t="str">
        <f>"菓子製造業"</f>
        <v>菓子製造業</v>
      </c>
      <c r="E4610" s="2" t="str">
        <f t="shared" si="227"/>
        <v>R02.08.21</v>
      </c>
    </row>
    <row r="4611" spans="1:5" x14ac:dyDescent="0.45">
      <c r="A4611" s="2" t="s">
        <v>1624</v>
      </c>
      <c r="B4611" s="2" t="s">
        <v>11260</v>
      </c>
      <c r="C4611" s="2" t="s">
        <v>22952</v>
      </c>
      <c r="D4611" s="2" t="str">
        <f>"食品販売業"</f>
        <v>食品販売業</v>
      </c>
      <c r="E4611" s="2" t="str">
        <f t="shared" si="227"/>
        <v>R02.08.21</v>
      </c>
    </row>
    <row r="4612" spans="1:5" x14ac:dyDescent="0.45">
      <c r="A4612" s="2" t="s">
        <v>1333</v>
      </c>
      <c r="B4612" s="2" t="s">
        <v>11262</v>
      </c>
      <c r="C4612" s="2" t="s">
        <v>22954</v>
      </c>
      <c r="D4612" s="2" t="str">
        <f>"食品の冷凍又は冷蔵業"</f>
        <v>食品の冷凍又は冷蔵業</v>
      </c>
      <c r="E4612" s="2" t="str">
        <f t="shared" si="227"/>
        <v>R02.08.21</v>
      </c>
    </row>
    <row r="4613" spans="1:5" x14ac:dyDescent="0.45">
      <c r="A4613" s="2" t="s">
        <v>1625</v>
      </c>
      <c r="B4613" s="2" t="s">
        <v>11264</v>
      </c>
      <c r="C4613" s="2" t="s">
        <v>22956</v>
      </c>
      <c r="D4613" s="2" t="str">
        <f>"食品販売業"</f>
        <v>食品販売業</v>
      </c>
      <c r="E4613" s="2" t="str">
        <f>"R02.08.25"</f>
        <v>R02.08.25</v>
      </c>
    </row>
    <row r="4614" spans="1:5" x14ac:dyDescent="0.45">
      <c r="A4614" s="2" t="s">
        <v>1629</v>
      </c>
      <c r="B4614" s="2" t="s">
        <v>11269</v>
      </c>
      <c r="C4614" s="2" t="s">
        <v>22962</v>
      </c>
      <c r="D4614" s="2" t="str">
        <f>"飲食店営業"</f>
        <v>飲食店営業</v>
      </c>
      <c r="E4614" s="2" t="str">
        <f>"R02.08.25"</f>
        <v>R02.08.25</v>
      </c>
    </row>
    <row r="4615" spans="1:5" x14ac:dyDescent="0.45">
      <c r="A4615" s="2" t="s">
        <v>1630</v>
      </c>
      <c r="B4615" s="2" t="s">
        <v>11270</v>
      </c>
      <c r="C4615" s="2" t="s">
        <v>22963</v>
      </c>
      <c r="D4615" s="2" t="str">
        <f>"飲食店営業"</f>
        <v>飲食店営業</v>
      </c>
      <c r="E4615" s="2" t="str">
        <f>"R02.08.25"</f>
        <v>R02.08.25</v>
      </c>
    </row>
    <row r="4616" spans="1:5" x14ac:dyDescent="0.45">
      <c r="A4616" s="2" t="s">
        <v>421</v>
      </c>
      <c r="B4616" s="2" t="s">
        <v>10324</v>
      </c>
      <c r="C4616" s="2" t="s">
        <v>22079</v>
      </c>
      <c r="D4616" s="2" t="str">
        <f>"乳類販売業"</f>
        <v>乳類販売業</v>
      </c>
      <c r="E4616" s="2" t="str">
        <f>"R02.08.25"</f>
        <v>R02.08.25</v>
      </c>
    </row>
    <row r="4617" spans="1:5" x14ac:dyDescent="0.45">
      <c r="A4617" s="2" t="s">
        <v>1631</v>
      </c>
      <c r="B4617" s="2" t="s">
        <v>11271</v>
      </c>
      <c r="C4617" s="2" t="s">
        <v>22964</v>
      </c>
      <c r="D4617" s="2" t="str">
        <f>"菓子製造業"</f>
        <v>菓子製造業</v>
      </c>
      <c r="E4617" s="2" t="str">
        <f>"R02.08.25"</f>
        <v>R02.08.25</v>
      </c>
    </row>
    <row r="4618" spans="1:5" x14ac:dyDescent="0.45">
      <c r="A4618" s="2" t="s">
        <v>1634</v>
      </c>
      <c r="B4618" s="2" t="s">
        <v>11274</v>
      </c>
      <c r="C4618" s="2" t="s">
        <v>22967</v>
      </c>
      <c r="D4618" s="2" t="str">
        <f>"飲食店営業"</f>
        <v>飲食店営業</v>
      </c>
      <c r="E4618" s="2" t="str">
        <f>"R02.08.26"</f>
        <v>R02.08.26</v>
      </c>
    </row>
    <row r="4619" spans="1:5" x14ac:dyDescent="0.45">
      <c r="A4619" s="2" t="s">
        <v>1635</v>
      </c>
      <c r="B4619" s="2" t="s">
        <v>11276</v>
      </c>
      <c r="C4619" s="2" t="s">
        <v>22969</v>
      </c>
      <c r="D4619" s="2" t="str">
        <f>"菓子製造業"</f>
        <v>菓子製造業</v>
      </c>
      <c r="E4619" s="2" t="str">
        <f>"R02.08.26"</f>
        <v>R02.08.26</v>
      </c>
    </row>
    <row r="4620" spans="1:5" x14ac:dyDescent="0.45">
      <c r="A4620" s="2" t="s">
        <v>1635</v>
      </c>
      <c r="B4620" s="2" t="s">
        <v>11276</v>
      </c>
      <c r="C4620" s="2" t="s">
        <v>22969</v>
      </c>
      <c r="D4620" s="2" t="str">
        <f>"喫茶店営業"</f>
        <v>喫茶店営業</v>
      </c>
      <c r="E4620" s="2" t="str">
        <f>"R02.08.26"</f>
        <v>R02.08.26</v>
      </c>
    </row>
    <row r="4621" spans="1:5" x14ac:dyDescent="0.45">
      <c r="A4621" s="2" t="s">
        <v>1637</v>
      </c>
      <c r="B4621" s="2" t="s">
        <v>11278</v>
      </c>
      <c r="C4621" s="2" t="s">
        <v>22970</v>
      </c>
      <c r="D4621" s="2" t="str">
        <f>"食品製造業"</f>
        <v>食品製造業</v>
      </c>
      <c r="E4621" s="2" t="str">
        <f>"R02.08.26"</f>
        <v>R02.08.26</v>
      </c>
    </row>
    <row r="4622" spans="1:5" x14ac:dyDescent="0.45">
      <c r="A4622" s="2" t="s">
        <v>1639</v>
      </c>
      <c r="B4622" s="2" t="s">
        <v>11280</v>
      </c>
      <c r="C4622" s="2" t="s">
        <v>22972</v>
      </c>
      <c r="D4622" s="2" t="str">
        <f>"飲食店営業"</f>
        <v>飲食店営業</v>
      </c>
      <c r="E4622" s="2" t="str">
        <f>"H30.11.30"</f>
        <v>H30.11.30</v>
      </c>
    </row>
    <row r="4623" spans="1:5" x14ac:dyDescent="0.45">
      <c r="A4623" s="2" t="s">
        <v>1639</v>
      </c>
      <c r="B4623" s="2" t="s">
        <v>11281</v>
      </c>
      <c r="C4623" s="2" t="s">
        <v>22972</v>
      </c>
      <c r="D4623" s="2" t="str">
        <f>"飲食店営業"</f>
        <v>飲食店営業</v>
      </c>
      <c r="E4623" s="2" t="str">
        <f>"H30.11.30"</f>
        <v>H30.11.30</v>
      </c>
    </row>
    <row r="4624" spans="1:5" x14ac:dyDescent="0.45">
      <c r="A4624" s="2" t="s">
        <v>1639</v>
      </c>
      <c r="B4624" s="2" t="s">
        <v>11282</v>
      </c>
      <c r="C4624" s="2" t="s">
        <v>22972</v>
      </c>
      <c r="D4624" s="2" t="str">
        <f>"飲食店営業"</f>
        <v>飲食店営業</v>
      </c>
      <c r="E4624" s="2" t="str">
        <f>"H30.11.30"</f>
        <v>H30.11.30</v>
      </c>
    </row>
    <row r="4625" spans="1:5" x14ac:dyDescent="0.45">
      <c r="A4625" s="2" t="s">
        <v>1640</v>
      </c>
      <c r="B4625" s="2" t="s">
        <v>11283</v>
      </c>
      <c r="C4625" s="2" t="s">
        <v>22973</v>
      </c>
      <c r="D4625" s="2" t="str">
        <f>"食品販売業"</f>
        <v>食品販売業</v>
      </c>
      <c r="E4625" s="2" t="str">
        <f>"R02.08.31"</f>
        <v>R02.08.31</v>
      </c>
    </row>
    <row r="4626" spans="1:5" x14ac:dyDescent="0.45">
      <c r="A4626" s="2" t="s">
        <v>1642</v>
      </c>
      <c r="B4626" s="2" t="s">
        <v>11285</v>
      </c>
      <c r="C4626" s="2" t="s">
        <v>22975</v>
      </c>
      <c r="D4626" s="2" t="str">
        <f>"飲食店営業"</f>
        <v>飲食店営業</v>
      </c>
      <c r="E4626" s="2" t="str">
        <f>"R02.08.31"</f>
        <v>R02.08.31</v>
      </c>
    </row>
    <row r="4627" spans="1:5" x14ac:dyDescent="0.45">
      <c r="A4627" s="2" t="s">
        <v>1645</v>
      </c>
      <c r="B4627" s="2" t="s">
        <v>11288</v>
      </c>
      <c r="C4627" s="2" t="s">
        <v>22979</v>
      </c>
      <c r="D4627" s="2" t="str">
        <f>"食品販売業"</f>
        <v>食品販売業</v>
      </c>
      <c r="E4627" s="2" t="str">
        <f>"R02.09.02"</f>
        <v>R02.09.02</v>
      </c>
    </row>
    <row r="4628" spans="1:5" x14ac:dyDescent="0.45">
      <c r="A4628" s="2" t="s">
        <v>1662</v>
      </c>
      <c r="B4628" s="2" t="s">
        <v>11315</v>
      </c>
      <c r="C4628" s="2" t="s">
        <v>23003</v>
      </c>
      <c r="D4628" s="2" t="str">
        <f>"飲食店営業"</f>
        <v>飲食店営業</v>
      </c>
      <c r="E4628" s="2" t="str">
        <f t="shared" ref="E4628:E4637" si="228">"R02.09.08"</f>
        <v>R02.09.08</v>
      </c>
    </row>
    <row r="4629" spans="1:5" x14ac:dyDescent="0.45">
      <c r="A4629" s="2" t="s">
        <v>1662</v>
      </c>
      <c r="B4629" s="2" t="s">
        <v>11315</v>
      </c>
      <c r="C4629" s="2" t="s">
        <v>23003</v>
      </c>
      <c r="D4629" s="2" t="str">
        <f>"食肉販売業"</f>
        <v>食肉販売業</v>
      </c>
      <c r="E4629" s="2" t="str">
        <f t="shared" si="228"/>
        <v>R02.09.08</v>
      </c>
    </row>
    <row r="4630" spans="1:5" x14ac:dyDescent="0.45">
      <c r="A4630" s="2" t="s">
        <v>1662</v>
      </c>
      <c r="B4630" s="2" t="s">
        <v>11315</v>
      </c>
      <c r="C4630" s="2" t="s">
        <v>23003</v>
      </c>
      <c r="D4630" s="2" t="str">
        <f>"魚介類販売業"</f>
        <v>魚介類販売業</v>
      </c>
      <c r="E4630" s="2" t="str">
        <f t="shared" si="228"/>
        <v>R02.09.08</v>
      </c>
    </row>
    <row r="4631" spans="1:5" x14ac:dyDescent="0.45">
      <c r="A4631" s="2" t="s">
        <v>1662</v>
      </c>
      <c r="B4631" s="2" t="s">
        <v>11315</v>
      </c>
      <c r="C4631" s="2" t="s">
        <v>23003</v>
      </c>
      <c r="D4631" s="2" t="str">
        <f>"乳類販売業"</f>
        <v>乳類販売業</v>
      </c>
      <c r="E4631" s="2" t="str">
        <f t="shared" si="228"/>
        <v>R02.09.08</v>
      </c>
    </row>
    <row r="4632" spans="1:5" x14ac:dyDescent="0.45">
      <c r="A4632" s="2" t="s">
        <v>1662</v>
      </c>
      <c r="B4632" s="2" t="s">
        <v>11316</v>
      </c>
      <c r="C4632" s="2" t="s">
        <v>23004</v>
      </c>
      <c r="D4632" s="2" t="str">
        <f>"飲食店営業"</f>
        <v>飲食店営業</v>
      </c>
      <c r="E4632" s="2" t="str">
        <f t="shared" si="228"/>
        <v>R02.09.08</v>
      </c>
    </row>
    <row r="4633" spans="1:5" x14ac:dyDescent="0.45">
      <c r="A4633" s="2" t="s">
        <v>1662</v>
      </c>
      <c r="B4633" s="2" t="s">
        <v>11316</v>
      </c>
      <c r="C4633" s="2" t="s">
        <v>23004</v>
      </c>
      <c r="D4633" s="2" t="str">
        <f>"食肉販売業"</f>
        <v>食肉販売業</v>
      </c>
      <c r="E4633" s="2" t="str">
        <f t="shared" si="228"/>
        <v>R02.09.08</v>
      </c>
    </row>
    <row r="4634" spans="1:5" x14ac:dyDescent="0.45">
      <c r="A4634" s="2" t="s">
        <v>1662</v>
      </c>
      <c r="B4634" s="2" t="s">
        <v>11316</v>
      </c>
      <c r="C4634" s="2" t="s">
        <v>23004</v>
      </c>
      <c r="D4634" s="2" t="str">
        <f>"魚介類販売業"</f>
        <v>魚介類販売業</v>
      </c>
      <c r="E4634" s="2" t="str">
        <f t="shared" si="228"/>
        <v>R02.09.08</v>
      </c>
    </row>
    <row r="4635" spans="1:5" x14ac:dyDescent="0.45">
      <c r="A4635" s="2" t="s">
        <v>1662</v>
      </c>
      <c r="B4635" s="2" t="s">
        <v>11316</v>
      </c>
      <c r="C4635" s="2" t="s">
        <v>23004</v>
      </c>
      <c r="D4635" s="2" t="str">
        <f>"乳類販売業"</f>
        <v>乳類販売業</v>
      </c>
      <c r="E4635" s="2" t="str">
        <f t="shared" si="228"/>
        <v>R02.09.08</v>
      </c>
    </row>
    <row r="4636" spans="1:5" x14ac:dyDescent="0.45">
      <c r="A4636" s="2" t="s">
        <v>1662</v>
      </c>
      <c r="B4636" s="2" t="s">
        <v>11315</v>
      </c>
      <c r="C4636" s="2" t="s">
        <v>23003</v>
      </c>
      <c r="D4636" s="2" t="str">
        <f>"食品販売業"</f>
        <v>食品販売業</v>
      </c>
      <c r="E4636" s="2" t="str">
        <f t="shared" si="228"/>
        <v>R02.09.08</v>
      </c>
    </row>
    <row r="4637" spans="1:5" x14ac:dyDescent="0.45">
      <c r="A4637" s="2" t="s">
        <v>1662</v>
      </c>
      <c r="B4637" s="2" t="s">
        <v>11316</v>
      </c>
      <c r="C4637" s="2" t="s">
        <v>23004</v>
      </c>
      <c r="D4637" s="2" t="str">
        <f>"食品販売業"</f>
        <v>食品販売業</v>
      </c>
      <c r="E4637" s="2" t="str">
        <f t="shared" si="228"/>
        <v>R02.09.08</v>
      </c>
    </row>
    <row r="4638" spans="1:5" x14ac:dyDescent="0.45">
      <c r="A4638" s="2" t="s">
        <v>1665</v>
      </c>
      <c r="B4638" s="2" t="s">
        <v>11319</v>
      </c>
      <c r="C4638" s="2" t="s">
        <v>23007</v>
      </c>
      <c r="D4638" s="2" t="str">
        <f>"飲食店営業"</f>
        <v>飲食店営業</v>
      </c>
      <c r="E4638" s="2" t="str">
        <f>"R02.09.23"</f>
        <v>R02.09.23</v>
      </c>
    </row>
    <row r="4639" spans="1:5" x14ac:dyDescent="0.45">
      <c r="A4639" s="2" t="s">
        <v>1666</v>
      </c>
      <c r="B4639" s="2" t="s">
        <v>11320</v>
      </c>
      <c r="C4639" s="2" t="s">
        <v>23008</v>
      </c>
      <c r="D4639" s="2" t="str">
        <f>"喫茶店営業"</f>
        <v>喫茶店営業</v>
      </c>
      <c r="E4639" s="2" t="str">
        <f>"R02.09.23"</f>
        <v>R02.09.23</v>
      </c>
    </row>
    <row r="4640" spans="1:5" x14ac:dyDescent="0.45">
      <c r="A4640" s="2" t="s">
        <v>1666</v>
      </c>
      <c r="B4640" s="2" t="s">
        <v>11320</v>
      </c>
      <c r="C4640" s="2" t="s">
        <v>23008</v>
      </c>
      <c r="D4640" s="2" t="str">
        <f>"乳類販売業"</f>
        <v>乳類販売業</v>
      </c>
      <c r="E4640" s="2" t="str">
        <f>"R02.09.23"</f>
        <v>R02.09.23</v>
      </c>
    </row>
    <row r="4641" spans="1:5" x14ac:dyDescent="0.45">
      <c r="A4641" s="2" t="s">
        <v>1666</v>
      </c>
      <c r="B4641" s="2" t="s">
        <v>11320</v>
      </c>
      <c r="C4641" s="2" t="s">
        <v>23008</v>
      </c>
      <c r="D4641" s="2" t="str">
        <f>"食品販売業"</f>
        <v>食品販売業</v>
      </c>
      <c r="E4641" s="2" t="str">
        <f>"R02.09.23"</f>
        <v>R02.09.23</v>
      </c>
    </row>
    <row r="4642" spans="1:5" x14ac:dyDescent="0.45">
      <c r="A4642" s="2" t="s">
        <v>1672</v>
      </c>
      <c r="B4642" s="2" t="s">
        <v>11326</v>
      </c>
      <c r="C4642" s="2" t="s">
        <v>23013</v>
      </c>
      <c r="D4642" s="2" t="str">
        <f>"食品販売業"</f>
        <v>食品販売業</v>
      </c>
      <c r="E4642" s="2" t="str">
        <f>"R02.09.30"</f>
        <v>R02.09.30</v>
      </c>
    </row>
    <row r="4643" spans="1:5" x14ac:dyDescent="0.45">
      <c r="A4643" s="2" t="s">
        <v>1674</v>
      </c>
      <c r="B4643" s="2" t="s">
        <v>11328</v>
      </c>
      <c r="C4643" s="2" t="s">
        <v>23016</v>
      </c>
      <c r="D4643" s="2" t="str">
        <f>"飲食店営業"</f>
        <v>飲食店営業</v>
      </c>
      <c r="E4643" s="2" t="str">
        <f>"H28.12.15"</f>
        <v>H28.12.15</v>
      </c>
    </row>
    <row r="4644" spans="1:5" x14ac:dyDescent="0.45">
      <c r="A4644" s="2" t="s">
        <v>1677</v>
      </c>
      <c r="B4644" s="2" t="s">
        <v>11332</v>
      </c>
      <c r="C4644" s="2" t="s">
        <v>23019</v>
      </c>
      <c r="D4644" s="2" t="str">
        <f>"飲食店営業"</f>
        <v>飲食店営業</v>
      </c>
      <c r="E4644" s="2" t="str">
        <f>"R02.10.12"</f>
        <v>R02.10.12</v>
      </c>
    </row>
    <row r="4645" spans="1:5" x14ac:dyDescent="0.45">
      <c r="A4645" s="2" t="s">
        <v>649</v>
      </c>
      <c r="B4645" s="2" t="s">
        <v>9850</v>
      </c>
      <c r="C4645" s="2" t="s">
        <v>23008</v>
      </c>
      <c r="D4645" s="2" t="str">
        <f>"喫茶店営業"</f>
        <v>喫茶店営業</v>
      </c>
      <c r="E4645" s="2" t="str">
        <f>"R02.10.14"</f>
        <v>R02.10.14</v>
      </c>
    </row>
    <row r="4646" spans="1:5" x14ac:dyDescent="0.45">
      <c r="A4646" s="2" t="s">
        <v>453</v>
      </c>
      <c r="B4646" s="2" t="s">
        <v>11336</v>
      </c>
      <c r="C4646" s="2" t="s">
        <v>23023</v>
      </c>
      <c r="D4646" s="2" t="str">
        <f>"喫茶店営業"</f>
        <v>喫茶店営業</v>
      </c>
      <c r="E4646" s="2" t="str">
        <f>"R02.05.08"</f>
        <v>R02.05.08</v>
      </c>
    </row>
    <row r="4647" spans="1:5" x14ac:dyDescent="0.45">
      <c r="A4647" s="2" t="s">
        <v>453</v>
      </c>
      <c r="B4647" s="2" t="s">
        <v>11060</v>
      </c>
      <c r="C4647" s="2" t="s">
        <v>22760</v>
      </c>
      <c r="D4647" s="2" t="str">
        <f>"菓子製造業"</f>
        <v>菓子製造業</v>
      </c>
      <c r="E4647" s="2" t="str">
        <f>"R02.03.16"</f>
        <v>R02.03.16</v>
      </c>
    </row>
    <row r="4648" spans="1:5" x14ac:dyDescent="0.45">
      <c r="A4648" s="2" t="s">
        <v>453</v>
      </c>
      <c r="B4648" s="2" t="s">
        <v>11060</v>
      </c>
      <c r="C4648" s="2" t="s">
        <v>22760</v>
      </c>
      <c r="D4648" s="2" t="str">
        <f>"乳類販売業"</f>
        <v>乳類販売業</v>
      </c>
      <c r="E4648" s="2" t="str">
        <f>"R02.03.16"</f>
        <v>R02.03.16</v>
      </c>
    </row>
    <row r="4649" spans="1:5" x14ac:dyDescent="0.45">
      <c r="A4649" s="2" t="s">
        <v>453</v>
      </c>
      <c r="B4649" s="2" t="s">
        <v>11060</v>
      </c>
      <c r="C4649" s="2" t="s">
        <v>22760</v>
      </c>
      <c r="D4649" s="2" t="str">
        <f>"魚介類販売業"</f>
        <v>魚介類販売業</v>
      </c>
      <c r="E4649" s="2" t="str">
        <f>"R02.03.16"</f>
        <v>R02.03.16</v>
      </c>
    </row>
    <row r="4650" spans="1:5" x14ac:dyDescent="0.45">
      <c r="A4650" s="2" t="s">
        <v>453</v>
      </c>
      <c r="B4650" s="2" t="s">
        <v>11060</v>
      </c>
      <c r="C4650" s="2" t="s">
        <v>22760</v>
      </c>
      <c r="D4650" s="2" t="str">
        <f>"食肉販売業"</f>
        <v>食肉販売業</v>
      </c>
      <c r="E4650" s="2" t="str">
        <f>"R02.03.16"</f>
        <v>R02.03.16</v>
      </c>
    </row>
    <row r="4651" spans="1:5" x14ac:dyDescent="0.45">
      <c r="A4651" s="2" t="s">
        <v>1680</v>
      </c>
      <c r="B4651" s="2" t="s">
        <v>11341</v>
      </c>
      <c r="C4651" s="2" t="s">
        <v>23027</v>
      </c>
      <c r="D4651" s="2" t="str">
        <f>"食品販売業"</f>
        <v>食品販売業</v>
      </c>
      <c r="E4651" s="2" t="str">
        <f>"R01.12.06"</f>
        <v>R01.12.06</v>
      </c>
    </row>
    <row r="4652" spans="1:5" x14ac:dyDescent="0.45">
      <c r="A4652" s="2" t="s">
        <v>1683</v>
      </c>
      <c r="B4652" s="2" t="s">
        <v>11344</v>
      </c>
      <c r="C4652" s="2" t="s">
        <v>23030</v>
      </c>
      <c r="D4652" s="2" t="str">
        <f>"飲食店営業"</f>
        <v>飲食店営業</v>
      </c>
      <c r="E4652" s="2" t="str">
        <f>"R02.10.26"</f>
        <v>R02.10.26</v>
      </c>
    </row>
    <row r="4653" spans="1:5" x14ac:dyDescent="0.45">
      <c r="A4653" s="2" t="s">
        <v>1683</v>
      </c>
      <c r="B4653" s="2" t="s">
        <v>11344</v>
      </c>
      <c r="C4653" s="2" t="s">
        <v>23030</v>
      </c>
      <c r="D4653" s="2" t="str">
        <f>"菓子製造業"</f>
        <v>菓子製造業</v>
      </c>
      <c r="E4653" s="2" t="str">
        <f>"R02.10.26"</f>
        <v>R02.10.26</v>
      </c>
    </row>
    <row r="4654" spans="1:5" x14ac:dyDescent="0.45">
      <c r="A4654" s="2" t="s">
        <v>1680</v>
      </c>
      <c r="B4654" s="2" t="s">
        <v>11345</v>
      </c>
      <c r="C4654" s="2" t="s">
        <v>23027</v>
      </c>
      <c r="D4654" s="2" t="str">
        <f>"食肉販売業"</f>
        <v>食肉販売業</v>
      </c>
      <c r="E4654" s="2" t="str">
        <f>"R02.10.26"</f>
        <v>R02.10.26</v>
      </c>
    </row>
    <row r="4655" spans="1:5" x14ac:dyDescent="0.45">
      <c r="A4655" s="2" t="s">
        <v>1685</v>
      </c>
      <c r="B4655" s="2" t="s">
        <v>1685</v>
      </c>
      <c r="C4655" s="2" t="s">
        <v>23032</v>
      </c>
      <c r="D4655" s="2" t="str">
        <f>"飲食店営業"</f>
        <v>飲食店営業</v>
      </c>
      <c r="E4655" s="2" t="str">
        <f>"R02.10.30"</f>
        <v>R02.10.30</v>
      </c>
    </row>
    <row r="4656" spans="1:5" x14ac:dyDescent="0.45">
      <c r="A4656" s="2" t="s">
        <v>1685</v>
      </c>
      <c r="B4656" s="2" t="s">
        <v>1685</v>
      </c>
      <c r="C4656" s="2" t="s">
        <v>23032</v>
      </c>
      <c r="D4656" s="2" t="str">
        <f>"食肉販売業"</f>
        <v>食肉販売業</v>
      </c>
      <c r="E4656" s="2" t="str">
        <f>"R02.10.30"</f>
        <v>R02.10.30</v>
      </c>
    </row>
    <row r="4657" spans="1:5" x14ac:dyDescent="0.45">
      <c r="A4657" s="2" t="s">
        <v>1702</v>
      </c>
      <c r="B4657" s="2" t="s">
        <v>10911</v>
      </c>
      <c r="C4657" s="2" t="s">
        <v>23051</v>
      </c>
      <c r="D4657" s="2" t="str">
        <f>"飲食店営業"</f>
        <v>飲食店営業</v>
      </c>
      <c r="E4657" s="2" t="str">
        <f t="shared" ref="E4657:E4672" si="229">"R02.11.02"</f>
        <v>R02.11.02</v>
      </c>
    </row>
    <row r="4658" spans="1:5" x14ac:dyDescent="0.45">
      <c r="A4658" s="2" t="s">
        <v>1703</v>
      </c>
      <c r="B4658" s="2" t="s">
        <v>11366</v>
      </c>
      <c r="C4658" s="2" t="s">
        <v>23052</v>
      </c>
      <c r="D4658" s="2" t="str">
        <f>"菓子製造業"</f>
        <v>菓子製造業</v>
      </c>
      <c r="E4658" s="2" t="str">
        <f t="shared" si="229"/>
        <v>R02.11.02</v>
      </c>
    </row>
    <row r="4659" spans="1:5" x14ac:dyDescent="0.45">
      <c r="A4659" s="2" t="s">
        <v>1703</v>
      </c>
      <c r="B4659" s="2" t="s">
        <v>11366</v>
      </c>
      <c r="C4659" s="2" t="s">
        <v>23053</v>
      </c>
      <c r="D4659" s="2" t="str">
        <f>"そうざい製造業"</f>
        <v>そうざい製造業</v>
      </c>
      <c r="E4659" s="2" t="str">
        <f t="shared" si="229"/>
        <v>R02.11.02</v>
      </c>
    </row>
    <row r="4660" spans="1:5" x14ac:dyDescent="0.45">
      <c r="A4660" s="2" t="s">
        <v>1704</v>
      </c>
      <c r="B4660" s="2" t="s">
        <v>11367</v>
      </c>
      <c r="C4660" s="2" t="s">
        <v>23054</v>
      </c>
      <c r="D4660" s="2" t="str">
        <f>"乳類販売業"</f>
        <v>乳類販売業</v>
      </c>
      <c r="E4660" s="2" t="str">
        <f t="shared" si="229"/>
        <v>R02.11.02</v>
      </c>
    </row>
    <row r="4661" spans="1:5" x14ac:dyDescent="0.45">
      <c r="A4661" s="2" t="s">
        <v>1704</v>
      </c>
      <c r="B4661" s="2" t="s">
        <v>11367</v>
      </c>
      <c r="C4661" s="2" t="s">
        <v>23054</v>
      </c>
      <c r="D4661" s="2" t="str">
        <f>"食肉販売業"</f>
        <v>食肉販売業</v>
      </c>
      <c r="E4661" s="2" t="str">
        <f t="shared" si="229"/>
        <v>R02.11.02</v>
      </c>
    </row>
    <row r="4662" spans="1:5" x14ac:dyDescent="0.45">
      <c r="A4662" s="2" t="s">
        <v>1704</v>
      </c>
      <c r="B4662" s="2" t="s">
        <v>11367</v>
      </c>
      <c r="C4662" s="2" t="s">
        <v>23054</v>
      </c>
      <c r="D4662" s="2" t="str">
        <f>"魚介類販売業"</f>
        <v>魚介類販売業</v>
      </c>
      <c r="E4662" s="2" t="str">
        <f t="shared" si="229"/>
        <v>R02.11.02</v>
      </c>
    </row>
    <row r="4663" spans="1:5" x14ac:dyDescent="0.45">
      <c r="A4663" s="2" t="s">
        <v>1704</v>
      </c>
      <c r="B4663" s="2" t="s">
        <v>11367</v>
      </c>
      <c r="C4663" s="2" t="s">
        <v>23054</v>
      </c>
      <c r="D4663" s="2" t="str">
        <f>"飲食店営業"</f>
        <v>飲食店営業</v>
      </c>
      <c r="E4663" s="2" t="str">
        <f t="shared" si="229"/>
        <v>R02.11.02</v>
      </c>
    </row>
    <row r="4664" spans="1:5" x14ac:dyDescent="0.45">
      <c r="A4664" s="2" t="s">
        <v>1704</v>
      </c>
      <c r="B4664" s="2" t="s">
        <v>11367</v>
      </c>
      <c r="C4664" s="2" t="s">
        <v>23054</v>
      </c>
      <c r="D4664" s="2" t="str">
        <f>"飲食店営業"</f>
        <v>飲食店営業</v>
      </c>
      <c r="E4664" s="2" t="str">
        <f t="shared" si="229"/>
        <v>R02.11.02</v>
      </c>
    </row>
    <row r="4665" spans="1:5" x14ac:dyDescent="0.45">
      <c r="A4665" s="2" t="s">
        <v>1186</v>
      </c>
      <c r="B4665" s="2" t="s">
        <v>10636</v>
      </c>
      <c r="C4665" s="2" t="s">
        <v>23055</v>
      </c>
      <c r="D4665" s="2" t="str">
        <f>"飲食店営業"</f>
        <v>飲食店営業</v>
      </c>
      <c r="E4665" s="2" t="str">
        <f t="shared" si="229"/>
        <v>R02.11.02</v>
      </c>
    </row>
    <row r="4666" spans="1:5" x14ac:dyDescent="0.45">
      <c r="A4666" s="2" t="s">
        <v>1051</v>
      </c>
      <c r="B4666" s="2" t="s">
        <v>10453</v>
      </c>
      <c r="C4666" s="2" t="s">
        <v>22188</v>
      </c>
      <c r="D4666" s="2" t="str">
        <f>"飲食店営業"</f>
        <v>飲食店営業</v>
      </c>
      <c r="E4666" s="2" t="str">
        <f t="shared" si="229"/>
        <v>R02.11.02</v>
      </c>
    </row>
    <row r="4667" spans="1:5" x14ac:dyDescent="0.45">
      <c r="A4667" s="2" t="s">
        <v>1051</v>
      </c>
      <c r="B4667" s="2" t="s">
        <v>10453</v>
      </c>
      <c r="C4667" s="2" t="s">
        <v>22188</v>
      </c>
      <c r="D4667" s="2" t="str">
        <f>"魚介類販売業"</f>
        <v>魚介類販売業</v>
      </c>
      <c r="E4667" s="2" t="str">
        <f t="shared" si="229"/>
        <v>R02.11.02</v>
      </c>
    </row>
    <row r="4668" spans="1:5" x14ac:dyDescent="0.45">
      <c r="A4668" s="2" t="s">
        <v>1051</v>
      </c>
      <c r="B4668" s="2" t="s">
        <v>10453</v>
      </c>
      <c r="C4668" s="2" t="s">
        <v>22188</v>
      </c>
      <c r="D4668" s="2" t="str">
        <f>"食肉販売業"</f>
        <v>食肉販売業</v>
      </c>
      <c r="E4668" s="2" t="str">
        <f t="shared" si="229"/>
        <v>R02.11.02</v>
      </c>
    </row>
    <row r="4669" spans="1:5" x14ac:dyDescent="0.45">
      <c r="A4669" s="2" t="s">
        <v>1051</v>
      </c>
      <c r="B4669" s="2" t="s">
        <v>10453</v>
      </c>
      <c r="C4669" s="2" t="s">
        <v>22188</v>
      </c>
      <c r="D4669" s="2" t="str">
        <f>"乳類販売業"</f>
        <v>乳類販売業</v>
      </c>
      <c r="E4669" s="2" t="str">
        <f t="shared" si="229"/>
        <v>R02.11.02</v>
      </c>
    </row>
    <row r="4670" spans="1:5" x14ac:dyDescent="0.45">
      <c r="A4670" s="2" t="s">
        <v>1706</v>
      </c>
      <c r="B4670" s="2" t="s">
        <v>11370</v>
      </c>
      <c r="C4670" s="2" t="s">
        <v>23058</v>
      </c>
      <c r="D4670" s="2" t="str">
        <f>"菓子製造業"</f>
        <v>菓子製造業</v>
      </c>
      <c r="E4670" s="2" t="str">
        <f t="shared" si="229"/>
        <v>R02.11.02</v>
      </c>
    </row>
    <row r="4671" spans="1:5" x14ac:dyDescent="0.45">
      <c r="A4671" s="2" t="s">
        <v>982</v>
      </c>
      <c r="B4671" s="2" t="s">
        <v>11371</v>
      </c>
      <c r="C4671" s="2" t="s">
        <v>23059</v>
      </c>
      <c r="D4671" s="2" t="str">
        <f>"飲食店営業"</f>
        <v>飲食店営業</v>
      </c>
      <c r="E4671" s="2" t="str">
        <f t="shared" si="229"/>
        <v>R02.11.02</v>
      </c>
    </row>
    <row r="4672" spans="1:5" x14ac:dyDescent="0.45">
      <c r="A4672" s="2" t="s">
        <v>1179</v>
      </c>
      <c r="B4672" s="2" t="s">
        <v>11372</v>
      </c>
      <c r="C4672" s="2" t="s">
        <v>22350</v>
      </c>
      <c r="D4672" s="2" t="str">
        <f>"飲食店営業"</f>
        <v>飲食店営業</v>
      </c>
      <c r="E4672" s="2" t="str">
        <f t="shared" si="229"/>
        <v>R02.11.02</v>
      </c>
    </row>
    <row r="4673" spans="1:5" x14ac:dyDescent="0.45">
      <c r="A4673" s="2" t="s">
        <v>636</v>
      </c>
      <c r="B4673" s="2" t="s">
        <v>9917</v>
      </c>
      <c r="C4673" s="2" t="s">
        <v>23063</v>
      </c>
      <c r="D4673" s="2" t="str">
        <f>"食用油脂製造業"</f>
        <v>食用油脂製造業</v>
      </c>
      <c r="E4673" s="2" t="str">
        <f>"R02.11.05"</f>
        <v>R02.11.05</v>
      </c>
    </row>
    <row r="4674" spans="1:5" x14ac:dyDescent="0.45">
      <c r="A4674" s="2" t="s">
        <v>595</v>
      </c>
      <c r="B4674" s="2" t="s">
        <v>11379</v>
      </c>
      <c r="C4674" s="2" t="s">
        <v>23069</v>
      </c>
      <c r="D4674" s="2" t="str">
        <f t="shared" ref="D4674:D4679" si="230">"食品販売業"</f>
        <v>食品販売業</v>
      </c>
      <c r="E4674" s="2" t="str">
        <f t="shared" ref="E4674:E4679" si="231">"R02.11.06"</f>
        <v>R02.11.06</v>
      </c>
    </row>
    <row r="4675" spans="1:5" x14ac:dyDescent="0.45">
      <c r="A4675" s="2" t="s">
        <v>1134</v>
      </c>
      <c r="B4675" s="2" t="s">
        <v>10565</v>
      </c>
      <c r="C4675" s="2" t="s">
        <v>22288</v>
      </c>
      <c r="D4675" s="2" t="str">
        <f t="shared" si="230"/>
        <v>食品販売業</v>
      </c>
      <c r="E4675" s="2" t="str">
        <f t="shared" si="231"/>
        <v>R02.11.06</v>
      </c>
    </row>
    <row r="4676" spans="1:5" x14ac:dyDescent="0.45">
      <c r="A4676" s="2" t="s">
        <v>1072</v>
      </c>
      <c r="B4676" s="2" t="s">
        <v>10477</v>
      </c>
      <c r="C4676" s="2" t="s">
        <v>23071</v>
      </c>
      <c r="D4676" s="2" t="str">
        <f t="shared" si="230"/>
        <v>食品販売業</v>
      </c>
      <c r="E4676" s="2" t="str">
        <f t="shared" si="231"/>
        <v>R02.11.06</v>
      </c>
    </row>
    <row r="4677" spans="1:5" x14ac:dyDescent="0.45">
      <c r="A4677" s="2" t="s">
        <v>1711</v>
      </c>
      <c r="B4677" s="2" t="s">
        <v>11381</v>
      </c>
      <c r="C4677" s="2" t="s">
        <v>23072</v>
      </c>
      <c r="D4677" s="2" t="str">
        <f t="shared" si="230"/>
        <v>食品販売業</v>
      </c>
      <c r="E4677" s="2" t="str">
        <f t="shared" si="231"/>
        <v>R02.11.06</v>
      </c>
    </row>
    <row r="4678" spans="1:5" x14ac:dyDescent="0.45">
      <c r="A4678" s="2" t="s">
        <v>1133</v>
      </c>
      <c r="B4678" s="2" t="s">
        <v>11382</v>
      </c>
      <c r="C4678" s="2" t="s">
        <v>23073</v>
      </c>
      <c r="D4678" s="2" t="str">
        <f t="shared" si="230"/>
        <v>食品販売業</v>
      </c>
      <c r="E4678" s="2" t="str">
        <f t="shared" si="231"/>
        <v>R02.11.06</v>
      </c>
    </row>
    <row r="4679" spans="1:5" x14ac:dyDescent="0.45">
      <c r="A4679" s="2" t="s">
        <v>1712</v>
      </c>
      <c r="B4679" s="2" t="s">
        <v>11384</v>
      </c>
      <c r="C4679" s="2" t="s">
        <v>23074</v>
      </c>
      <c r="D4679" s="2" t="str">
        <f t="shared" si="230"/>
        <v>食品販売業</v>
      </c>
      <c r="E4679" s="2" t="str">
        <f t="shared" si="231"/>
        <v>R02.11.06</v>
      </c>
    </row>
    <row r="4680" spans="1:5" x14ac:dyDescent="0.45">
      <c r="A4680" s="2" t="s">
        <v>735</v>
      </c>
      <c r="B4680" s="2" t="s">
        <v>11396</v>
      </c>
      <c r="C4680" s="2" t="s">
        <v>23082</v>
      </c>
      <c r="D4680" s="2" t="str">
        <f>"飲食店営業"</f>
        <v>飲食店営業</v>
      </c>
      <c r="E4680" s="2" t="str">
        <f>"R02.11.13"</f>
        <v>R02.11.13</v>
      </c>
    </row>
    <row r="4681" spans="1:5" x14ac:dyDescent="0.45">
      <c r="A4681" s="2" t="s">
        <v>126</v>
      </c>
      <c r="B4681" s="2" t="s">
        <v>11407</v>
      </c>
      <c r="C4681" s="2" t="s">
        <v>23090</v>
      </c>
      <c r="D4681" s="2" t="str">
        <f>"飲食店営業"</f>
        <v>飲食店営業</v>
      </c>
      <c r="E4681" s="2" t="str">
        <f>"R02.11.18"</f>
        <v>R02.11.18</v>
      </c>
    </row>
    <row r="4682" spans="1:5" x14ac:dyDescent="0.45">
      <c r="A4682" s="2" t="s">
        <v>1133</v>
      </c>
      <c r="B4682" s="2" t="s">
        <v>10564</v>
      </c>
      <c r="C4682" s="2" t="s">
        <v>22287</v>
      </c>
      <c r="D4682" s="2" t="str">
        <f>"食品販売業（自動販売機）"</f>
        <v>食品販売業（自動販売機）</v>
      </c>
      <c r="E4682" s="2" t="str">
        <f>"R02.11.19"</f>
        <v>R02.11.19</v>
      </c>
    </row>
    <row r="4683" spans="1:5" x14ac:dyDescent="0.45">
      <c r="A4683" s="2" t="s">
        <v>1727</v>
      </c>
      <c r="B4683" s="2" t="s">
        <v>11411</v>
      </c>
      <c r="C4683" s="2" t="s">
        <v>23093</v>
      </c>
      <c r="D4683" s="2" t="str">
        <f>"飲食店営業"</f>
        <v>飲食店営業</v>
      </c>
      <c r="E4683" s="2" t="str">
        <f>"R02.11.19"</f>
        <v>R02.11.19</v>
      </c>
    </row>
    <row r="4684" spans="1:5" x14ac:dyDescent="0.45">
      <c r="A4684" s="2" t="s">
        <v>1331</v>
      </c>
      <c r="B4684" s="2" t="s">
        <v>1331</v>
      </c>
      <c r="C4684" s="2" t="s">
        <v>22370</v>
      </c>
      <c r="D4684" s="2" t="str">
        <f>"食肉販売業"</f>
        <v>食肉販売業</v>
      </c>
      <c r="E4684" s="2" t="str">
        <f>"R02.11.19"</f>
        <v>R02.11.19</v>
      </c>
    </row>
    <row r="4685" spans="1:5" x14ac:dyDescent="0.45">
      <c r="A4685" s="2" t="s">
        <v>800</v>
      </c>
      <c r="B4685" s="2" t="s">
        <v>11415</v>
      </c>
      <c r="C4685" s="2" t="s">
        <v>23095</v>
      </c>
      <c r="D4685" s="2" t="str">
        <f>"飲食店営業"</f>
        <v>飲食店営業</v>
      </c>
      <c r="E4685" s="2" t="str">
        <f>"R02.11.24"</f>
        <v>R02.11.24</v>
      </c>
    </row>
    <row r="4686" spans="1:5" x14ac:dyDescent="0.45">
      <c r="A4686" s="2" t="s">
        <v>872</v>
      </c>
      <c r="B4686" s="2" t="s">
        <v>10197</v>
      </c>
      <c r="C4686" s="2" t="s">
        <v>23098</v>
      </c>
      <c r="D4686" s="2" t="str">
        <f>"飲食店営業"</f>
        <v>飲食店営業</v>
      </c>
      <c r="E4686" s="2" t="str">
        <f>"R02.11.27"</f>
        <v>R02.11.27</v>
      </c>
    </row>
    <row r="4687" spans="1:5" x14ac:dyDescent="0.45">
      <c r="A4687" s="2" t="s">
        <v>1732</v>
      </c>
      <c r="B4687" s="2" t="s">
        <v>11418</v>
      </c>
      <c r="C4687" s="2" t="s">
        <v>23099</v>
      </c>
      <c r="D4687" s="2" t="str">
        <f>"飲食店営業"</f>
        <v>飲食店営業</v>
      </c>
      <c r="E4687" s="2" t="str">
        <f>"R02.11.30"</f>
        <v>R02.11.30</v>
      </c>
    </row>
    <row r="4688" spans="1:5" x14ac:dyDescent="0.45">
      <c r="A4688" s="2" t="s">
        <v>1732</v>
      </c>
      <c r="B4688" s="2" t="s">
        <v>11418</v>
      </c>
      <c r="C4688" s="2" t="s">
        <v>23099</v>
      </c>
      <c r="D4688" s="2" t="str">
        <f>"乳類販売業"</f>
        <v>乳類販売業</v>
      </c>
      <c r="E4688" s="2" t="str">
        <f>"R02.11.30"</f>
        <v>R02.11.30</v>
      </c>
    </row>
    <row r="4689" spans="1:5" x14ac:dyDescent="0.45">
      <c r="A4689" s="2" t="s">
        <v>1732</v>
      </c>
      <c r="B4689" s="2" t="s">
        <v>11418</v>
      </c>
      <c r="C4689" s="2" t="s">
        <v>23099</v>
      </c>
      <c r="D4689" s="2" t="str">
        <f>"魚介類販売業"</f>
        <v>魚介類販売業</v>
      </c>
      <c r="E4689" s="2" t="str">
        <f>"R02.11.30"</f>
        <v>R02.11.30</v>
      </c>
    </row>
    <row r="4690" spans="1:5" x14ac:dyDescent="0.45">
      <c r="A4690" s="2" t="s">
        <v>1732</v>
      </c>
      <c r="B4690" s="2" t="s">
        <v>11418</v>
      </c>
      <c r="C4690" s="2" t="s">
        <v>23099</v>
      </c>
      <c r="D4690" s="2" t="str">
        <f>"食肉販売業"</f>
        <v>食肉販売業</v>
      </c>
      <c r="E4690" s="2" t="str">
        <f>"R02.11.30"</f>
        <v>R02.11.30</v>
      </c>
    </row>
    <row r="4691" spans="1:5" x14ac:dyDescent="0.45">
      <c r="A4691" s="2" t="s">
        <v>1732</v>
      </c>
      <c r="B4691" s="2" t="s">
        <v>11418</v>
      </c>
      <c r="C4691" s="2" t="s">
        <v>23099</v>
      </c>
      <c r="D4691" s="2" t="str">
        <f>"食品販売業"</f>
        <v>食品販売業</v>
      </c>
      <c r="E4691" s="2" t="str">
        <f>"R02.11.30"</f>
        <v>R02.11.30</v>
      </c>
    </row>
    <row r="4692" spans="1:5" x14ac:dyDescent="0.45">
      <c r="A4692" s="2" t="s">
        <v>1734</v>
      </c>
      <c r="B4692" s="2" t="s">
        <v>11423</v>
      </c>
      <c r="C4692" s="2" t="s">
        <v>21983</v>
      </c>
      <c r="D4692" s="2" t="str">
        <f>"飲食店営業"</f>
        <v>飲食店営業</v>
      </c>
      <c r="E4692" s="2" t="str">
        <f>"R02.11.27"</f>
        <v>R02.11.27</v>
      </c>
    </row>
    <row r="4693" spans="1:5" x14ac:dyDescent="0.45">
      <c r="A4693" s="2" t="s">
        <v>1738</v>
      </c>
      <c r="B4693" s="2" t="s">
        <v>11428</v>
      </c>
      <c r="C4693" s="2" t="s">
        <v>23107</v>
      </c>
      <c r="D4693" s="2" t="str">
        <f>"飲食店営業"</f>
        <v>飲食店営業</v>
      </c>
      <c r="E4693" s="2" t="str">
        <f>"R02.12.01"</f>
        <v>R02.12.01</v>
      </c>
    </row>
    <row r="4694" spans="1:5" x14ac:dyDescent="0.45">
      <c r="A4694" s="2" t="s">
        <v>1645</v>
      </c>
      <c r="B4694" s="2" t="s">
        <v>11288</v>
      </c>
      <c r="C4694" s="2" t="s">
        <v>22979</v>
      </c>
      <c r="D4694" s="2" t="str">
        <f>"飲食店営業"</f>
        <v>飲食店営業</v>
      </c>
      <c r="E4694" s="2" t="str">
        <f>"R02.12.01"</f>
        <v>R02.12.01</v>
      </c>
    </row>
    <row r="4695" spans="1:5" x14ac:dyDescent="0.45">
      <c r="A4695" s="2" t="s">
        <v>567</v>
      </c>
      <c r="B4695" s="2" t="s">
        <v>9850</v>
      </c>
      <c r="C4695" s="2" t="s">
        <v>23110</v>
      </c>
      <c r="D4695" s="2" t="str">
        <f>"飲食店営業"</f>
        <v>飲食店営業</v>
      </c>
      <c r="E4695" s="2" t="str">
        <f>"R02.10.02"</f>
        <v>R02.10.02</v>
      </c>
    </row>
    <row r="4696" spans="1:5" x14ac:dyDescent="0.45">
      <c r="A4696" s="2" t="s">
        <v>950</v>
      </c>
      <c r="B4696" s="2" t="s">
        <v>10673</v>
      </c>
      <c r="C4696" s="2" t="s">
        <v>23112</v>
      </c>
      <c r="D4696" s="2" t="str">
        <f>"菓子製造業"</f>
        <v>菓子製造業</v>
      </c>
      <c r="E4696" s="2" t="str">
        <f>"R02.12.10"</f>
        <v>R02.12.10</v>
      </c>
    </row>
    <row r="4697" spans="1:5" x14ac:dyDescent="0.45">
      <c r="A4697" s="2" t="s">
        <v>736</v>
      </c>
      <c r="B4697" s="2" t="s">
        <v>11439</v>
      </c>
      <c r="C4697" s="2" t="s">
        <v>23119</v>
      </c>
      <c r="D4697" s="2" t="str">
        <f>"飲食店営業"</f>
        <v>飲食店営業</v>
      </c>
      <c r="E4697" s="2" t="str">
        <f>"R02.12.17"</f>
        <v>R02.12.17</v>
      </c>
    </row>
    <row r="4698" spans="1:5" x14ac:dyDescent="0.45">
      <c r="A4698" s="2" t="s">
        <v>1634</v>
      </c>
      <c r="B4698" s="2" t="s">
        <v>11446</v>
      </c>
      <c r="C4698" s="2" t="s">
        <v>23126</v>
      </c>
      <c r="D4698" s="2" t="str">
        <f>"飲食店営業"</f>
        <v>飲食店営業</v>
      </c>
      <c r="E4698" s="2" t="str">
        <f>"R02.12.24"</f>
        <v>R02.12.24</v>
      </c>
    </row>
    <row r="4699" spans="1:5" x14ac:dyDescent="0.45">
      <c r="A4699" s="2" t="s">
        <v>453</v>
      </c>
      <c r="B4699" s="2" t="s">
        <v>11060</v>
      </c>
      <c r="C4699" s="2" t="s">
        <v>22760</v>
      </c>
      <c r="D4699" s="2" t="str">
        <f>"飲食店営業"</f>
        <v>飲食店営業</v>
      </c>
      <c r="E4699" s="2" t="str">
        <f>"R02.03.16"</f>
        <v>R02.03.16</v>
      </c>
    </row>
    <row r="4700" spans="1:5" x14ac:dyDescent="0.45">
      <c r="A4700" s="2" t="s">
        <v>453</v>
      </c>
      <c r="B4700" s="2" t="s">
        <v>11060</v>
      </c>
      <c r="C4700" s="2" t="s">
        <v>22760</v>
      </c>
      <c r="D4700" s="2" t="str">
        <f>"飲食店営業"</f>
        <v>飲食店営業</v>
      </c>
      <c r="E4700" s="2" t="str">
        <f>"R02.03.16"</f>
        <v>R02.03.16</v>
      </c>
    </row>
    <row r="4701" spans="1:5" x14ac:dyDescent="0.45">
      <c r="A4701" s="2" t="s">
        <v>1751</v>
      </c>
      <c r="B4701" s="2" t="s">
        <v>11450</v>
      </c>
      <c r="C4701" s="2" t="s">
        <v>23130</v>
      </c>
      <c r="D4701" s="2" t="str">
        <f>"飲食店営業"</f>
        <v>飲食店営業</v>
      </c>
      <c r="E4701" s="2" t="str">
        <f>"R03.01.08"</f>
        <v>R03.01.08</v>
      </c>
    </row>
    <row r="4702" spans="1:5" x14ac:dyDescent="0.45">
      <c r="A4702" s="2" t="s">
        <v>1752</v>
      </c>
      <c r="B4702" s="2" t="s">
        <v>11452</v>
      </c>
      <c r="C4702" s="2" t="s">
        <v>23131</v>
      </c>
      <c r="D4702" s="2" t="str">
        <f>"食品販売業"</f>
        <v>食品販売業</v>
      </c>
      <c r="E4702" s="2" t="str">
        <f>"R01.05.20"</f>
        <v>R01.05.20</v>
      </c>
    </row>
    <row r="4703" spans="1:5" x14ac:dyDescent="0.45">
      <c r="A4703" s="2" t="s">
        <v>905</v>
      </c>
      <c r="B4703" s="2" t="s">
        <v>11466</v>
      </c>
      <c r="C4703" s="2" t="s">
        <v>23143</v>
      </c>
      <c r="D4703" s="2" t="str">
        <f>"飲食店営業"</f>
        <v>飲食店営業</v>
      </c>
      <c r="E4703" s="2" t="str">
        <f>"R03.01.29"</f>
        <v>R03.01.29</v>
      </c>
    </row>
    <row r="4704" spans="1:5" x14ac:dyDescent="0.45">
      <c r="A4704" s="2" t="s">
        <v>905</v>
      </c>
      <c r="B4704" s="2" t="s">
        <v>11466</v>
      </c>
      <c r="C4704" s="2" t="s">
        <v>23143</v>
      </c>
      <c r="D4704" s="2" t="str">
        <f>"食品販売業"</f>
        <v>食品販売業</v>
      </c>
      <c r="E4704" s="2" t="str">
        <f>"R03.01.29"</f>
        <v>R03.01.29</v>
      </c>
    </row>
    <row r="4705" spans="1:5" x14ac:dyDescent="0.45">
      <c r="A4705" s="2" t="s">
        <v>1767</v>
      </c>
      <c r="B4705" s="2" t="s">
        <v>11473</v>
      </c>
      <c r="C4705" s="2" t="s">
        <v>22216</v>
      </c>
      <c r="D4705" s="2" t="str">
        <f>"乳類販売業"</f>
        <v>乳類販売業</v>
      </c>
      <c r="E4705" s="2" t="str">
        <f>"R01.11.06"</f>
        <v>R01.11.06</v>
      </c>
    </row>
    <row r="4706" spans="1:5" x14ac:dyDescent="0.45">
      <c r="A4706" s="2" t="s">
        <v>1767</v>
      </c>
      <c r="B4706" s="2" t="s">
        <v>10485</v>
      </c>
      <c r="C4706" s="2" t="s">
        <v>22216</v>
      </c>
      <c r="D4706" s="2" t="str">
        <f>"食品販売業"</f>
        <v>食品販売業</v>
      </c>
      <c r="E4706" s="2" t="str">
        <f>"H30.11.14"</f>
        <v>H30.11.14</v>
      </c>
    </row>
    <row r="4707" spans="1:5" x14ac:dyDescent="0.45">
      <c r="A4707" s="2" t="s">
        <v>1767</v>
      </c>
      <c r="B4707" s="2" t="s">
        <v>11474</v>
      </c>
      <c r="C4707" s="2" t="s">
        <v>23148</v>
      </c>
      <c r="D4707" s="2" t="str">
        <f>"魚介類販売業"</f>
        <v>魚介類販売業</v>
      </c>
      <c r="E4707" s="2" t="str">
        <f>"R02.12.09"</f>
        <v>R02.12.09</v>
      </c>
    </row>
    <row r="4708" spans="1:5" x14ac:dyDescent="0.45">
      <c r="A4708" s="2" t="s">
        <v>1767</v>
      </c>
      <c r="B4708" s="2" t="s">
        <v>11474</v>
      </c>
      <c r="C4708" s="2" t="s">
        <v>23148</v>
      </c>
      <c r="D4708" s="2" t="str">
        <f>"食肉販売業"</f>
        <v>食肉販売業</v>
      </c>
      <c r="E4708" s="2" t="str">
        <f>"R02.12.09"</f>
        <v>R02.12.09</v>
      </c>
    </row>
    <row r="4709" spans="1:5" x14ac:dyDescent="0.45">
      <c r="A4709" s="2" t="s">
        <v>1767</v>
      </c>
      <c r="B4709" s="2" t="s">
        <v>11474</v>
      </c>
      <c r="C4709" s="2" t="s">
        <v>23148</v>
      </c>
      <c r="D4709" s="2" t="str">
        <f>"乳類販売業"</f>
        <v>乳類販売業</v>
      </c>
      <c r="E4709" s="2" t="str">
        <f>"R02.12.09"</f>
        <v>R02.12.09</v>
      </c>
    </row>
    <row r="4710" spans="1:5" x14ac:dyDescent="0.45">
      <c r="A4710" s="2" t="s">
        <v>1767</v>
      </c>
      <c r="B4710" s="2" t="s">
        <v>11474</v>
      </c>
      <c r="C4710" s="2" t="s">
        <v>23148</v>
      </c>
      <c r="D4710" s="2" t="str">
        <f>"食品販売業"</f>
        <v>食品販売業</v>
      </c>
      <c r="E4710" s="2" t="str">
        <f>"R02.12.09"</f>
        <v>R02.12.09</v>
      </c>
    </row>
    <row r="4711" spans="1:5" x14ac:dyDescent="0.45">
      <c r="A4711" s="2" t="s">
        <v>1662</v>
      </c>
      <c r="B4711" s="2" t="s">
        <v>11477</v>
      </c>
      <c r="C4711" s="2" t="s">
        <v>23151</v>
      </c>
      <c r="D4711" s="2" t="str">
        <f>"飲食店営業"</f>
        <v>飲食店営業</v>
      </c>
      <c r="E4711" s="2" t="str">
        <f>"R03.02.09"</f>
        <v>R03.02.09</v>
      </c>
    </row>
    <row r="4712" spans="1:5" x14ac:dyDescent="0.45">
      <c r="A4712" s="2" t="s">
        <v>1662</v>
      </c>
      <c r="B4712" s="2" t="s">
        <v>11477</v>
      </c>
      <c r="C4712" s="2" t="s">
        <v>23151</v>
      </c>
      <c r="D4712" s="2" t="str">
        <f>"食肉販売業"</f>
        <v>食肉販売業</v>
      </c>
      <c r="E4712" s="2" t="str">
        <f>"R03.02.09"</f>
        <v>R03.02.09</v>
      </c>
    </row>
    <row r="4713" spans="1:5" x14ac:dyDescent="0.45">
      <c r="A4713" s="2" t="s">
        <v>1662</v>
      </c>
      <c r="B4713" s="2" t="s">
        <v>11477</v>
      </c>
      <c r="C4713" s="2" t="s">
        <v>23151</v>
      </c>
      <c r="D4713" s="2" t="str">
        <f>"乳類販売業"</f>
        <v>乳類販売業</v>
      </c>
      <c r="E4713" s="2" t="str">
        <f>"R03.02.09"</f>
        <v>R03.02.09</v>
      </c>
    </row>
    <row r="4714" spans="1:5" x14ac:dyDescent="0.45">
      <c r="A4714" s="2" t="s">
        <v>1662</v>
      </c>
      <c r="B4714" s="2" t="s">
        <v>11477</v>
      </c>
      <c r="C4714" s="2" t="s">
        <v>23151</v>
      </c>
      <c r="D4714" s="2" t="str">
        <f>"魚介類販売業"</f>
        <v>魚介類販売業</v>
      </c>
      <c r="E4714" s="2" t="str">
        <f>"R03.02.09"</f>
        <v>R03.02.09</v>
      </c>
    </row>
    <row r="4715" spans="1:5" x14ac:dyDescent="0.45">
      <c r="A4715" s="2" t="s">
        <v>1662</v>
      </c>
      <c r="B4715" s="2" t="s">
        <v>11477</v>
      </c>
      <c r="C4715" s="2" t="s">
        <v>23152</v>
      </c>
      <c r="D4715" s="2" t="str">
        <f>"食品販売業"</f>
        <v>食品販売業</v>
      </c>
      <c r="E4715" s="2" t="str">
        <f>"R03.02.09"</f>
        <v>R03.02.09</v>
      </c>
    </row>
    <row r="4716" spans="1:5" x14ac:dyDescent="0.45">
      <c r="A4716" s="2" t="s">
        <v>252</v>
      </c>
      <c r="B4716" s="2" t="s">
        <v>11482</v>
      </c>
      <c r="C4716" s="2" t="s">
        <v>23156</v>
      </c>
      <c r="D4716" s="2" t="str">
        <f>"食品販売業"</f>
        <v>食品販売業</v>
      </c>
      <c r="E4716" s="2" t="str">
        <f>"R01.11.07"</f>
        <v>R01.11.07</v>
      </c>
    </row>
    <row r="4717" spans="1:5" x14ac:dyDescent="0.45">
      <c r="A4717" s="2" t="s">
        <v>1774</v>
      </c>
      <c r="B4717" s="2" t="s">
        <v>11485</v>
      </c>
      <c r="C4717" s="2" t="s">
        <v>23159</v>
      </c>
      <c r="D4717" s="2" t="str">
        <f>"飲食店営業"</f>
        <v>飲食店営業</v>
      </c>
      <c r="E4717" s="2" t="str">
        <f>"H30.02.23"</f>
        <v>H30.02.23</v>
      </c>
    </row>
    <row r="4718" spans="1:5" x14ac:dyDescent="0.45">
      <c r="A4718" s="2" t="s">
        <v>584</v>
      </c>
      <c r="B4718" s="2" t="s">
        <v>584</v>
      </c>
      <c r="C4718" s="2" t="s">
        <v>23166</v>
      </c>
      <c r="D4718" s="2" t="str">
        <f>"食肉処理業"</f>
        <v>食肉処理業</v>
      </c>
      <c r="E4718" s="2" t="str">
        <f t="shared" ref="E4718:E4734" si="232">"R03.02.19"</f>
        <v>R03.02.19</v>
      </c>
    </row>
    <row r="4719" spans="1:5" x14ac:dyDescent="0.45">
      <c r="A4719" s="2" t="s">
        <v>584</v>
      </c>
      <c r="B4719" s="2" t="s">
        <v>584</v>
      </c>
      <c r="C4719" s="2" t="s">
        <v>23166</v>
      </c>
      <c r="D4719" s="2" t="str">
        <f>"そうざい製造業"</f>
        <v>そうざい製造業</v>
      </c>
      <c r="E4719" s="2" t="str">
        <f t="shared" si="232"/>
        <v>R03.02.19</v>
      </c>
    </row>
    <row r="4720" spans="1:5" x14ac:dyDescent="0.45">
      <c r="A4720" s="2" t="s">
        <v>584</v>
      </c>
      <c r="B4720" s="2" t="s">
        <v>584</v>
      </c>
      <c r="C4720" s="2" t="s">
        <v>23166</v>
      </c>
      <c r="D4720" s="2" t="str">
        <f>"飲食店営業"</f>
        <v>飲食店営業</v>
      </c>
      <c r="E4720" s="2" t="str">
        <f t="shared" si="232"/>
        <v>R03.02.19</v>
      </c>
    </row>
    <row r="4721" spans="1:5" x14ac:dyDescent="0.45">
      <c r="A4721" s="2" t="s">
        <v>584</v>
      </c>
      <c r="B4721" s="2" t="s">
        <v>584</v>
      </c>
      <c r="C4721" s="2" t="s">
        <v>23166</v>
      </c>
      <c r="D4721" s="2" t="str">
        <f>"食肉販売業"</f>
        <v>食肉販売業</v>
      </c>
      <c r="E4721" s="2" t="str">
        <f t="shared" si="232"/>
        <v>R03.02.19</v>
      </c>
    </row>
    <row r="4722" spans="1:5" x14ac:dyDescent="0.45">
      <c r="A4722" s="2" t="s">
        <v>1192</v>
      </c>
      <c r="B4722" s="2" t="s">
        <v>10644</v>
      </c>
      <c r="C4722" s="2" t="s">
        <v>23170</v>
      </c>
      <c r="D4722" s="2" t="str">
        <f>"飲食店営業"</f>
        <v>飲食店営業</v>
      </c>
      <c r="E4722" s="2" t="str">
        <f t="shared" si="232"/>
        <v>R03.02.19</v>
      </c>
    </row>
    <row r="4723" spans="1:5" x14ac:dyDescent="0.45">
      <c r="A4723" s="2" t="s">
        <v>1780</v>
      </c>
      <c r="B4723" s="2" t="s">
        <v>11497</v>
      </c>
      <c r="C4723" s="2" t="s">
        <v>23173</v>
      </c>
      <c r="D4723" s="2" t="str">
        <f>"飲食店営業"</f>
        <v>飲食店営業</v>
      </c>
      <c r="E4723" s="2" t="str">
        <f t="shared" si="232"/>
        <v>R03.02.19</v>
      </c>
    </row>
    <row r="4724" spans="1:5" x14ac:dyDescent="0.45">
      <c r="A4724" s="2" t="s">
        <v>1134</v>
      </c>
      <c r="B4724" s="2" t="s">
        <v>10574</v>
      </c>
      <c r="C4724" s="2" t="s">
        <v>22296</v>
      </c>
      <c r="D4724" s="2" t="str">
        <f>"乳類販売業"</f>
        <v>乳類販売業</v>
      </c>
      <c r="E4724" s="2" t="str">
        <f t="shared" si="232"/>
        <v>R03.02.19</v>
      </c>
    </row>
    <row r="4725" spans="1:5" x14ac:dyDescent="0.45">
      <c r="A4725" s="2" t="s">
        <v>277</v>
      </c>
      <c r="B4725" s="2" t="s">
        <v>11501</v>
      </c>
      <c r="C4725" s="2" t="s">
        <v>23176</v>
      </c>
      <c r="D4725" s="2" t="str">
        <f>"飲食店営業"</f>
        <v>飲食店営業</v>
      </c>
      <c r="E4725" s="2" t="str">
        <f t="shared" si="232"/>
        <v>R03.02.19</v>
      </c>
    </row>
    <row r="4726" spans="1:5" x14ac:dyDescent="0.45">
      <c r="A4726" s="2" t="s">
        <v>1784</v>
      </c>
      <c r="B4726" s="2" t="s">
        <v>11503</v>
      </c>
      <c r="C4726" s="2" t="s">
        <v>23177</v>
      </c>
      <c r="D4726" s="2" t="str">
        <f>"飲食店営業"</f>
        <v>飲食店営業</v>
      </c>
      <c r="E4726" s="2" t="str">
        <f t="shared" si="232"/>
        <v>R03.02.19</v>
      </c>
    </row>
    <row r="4727" spans="1:5" x14ac:dyDescent="0.45">
      <c r="A4727" s="2" t="s">
        <v>1121</v>
      </c>
      <c r="B4727" s="2" t="s">
        <v>10547</v>
      </c>
      <c r="C4727" s="2" t="s">
        <v>22273</v>
      </c>
      <c r="D4727" s="2" t="str">
        <f>"飲食店営業"</f>
        <v>飲食店営業</v>
      </c>
      <c r="E4727" s="2" t="str">
        <f t="shared" si="232"/>
        <v>R03.02.19</v>
      </c>
    </row>
    <row r="4728" spans="1:5" x14ac:dyDescent="0.45">
      <c r="A4728" s="2" t="s">
        <v>1121</v>
      </c>
      <c r="B4728" s="2" t="s">
        <v>10547</v>
      </c>
      <c r="C4728" s="2" t="s">
        <v>22273</v>
      </c>
      <c r="D4728" s="2" t="str">
        <f>"食肉販売業"</f>
        <v>食肉販売業</v>
      </c>
      <c r="E4728" s="2" t="str">
        <f t="shared" si="232"/>
        <v>R03.02.19</v>
      </c>
    </row>
    <row r="4729" spans="1:5" x14ac:dyDescent="0.45">
      <c r="A4729" s="2" t="s">
        <v>1121</v>
      </c>
      <c r="B4729" s="2" t="s">
        <v>10547</v>
      </c>
      <c r="C4729" s="2" t="s">
        <v>22273</v>
      </c>
      <c r="D4729" s="2" t="str">
        <f>"魚介類販売業"</f>
        <v>魚介類販売業</v>
      </c>
      <c r="E4729" s="2" t="str">
        <f t="shared" si="232"/>
        <v>R03.02.19</v>
      </c>
    </row>
    <row r="4730" spans="1:5" x14ac:dyDescent="0.45">
      <c r="A4730" s="2" t="s">
        <v>1121</v>
      </c>
      <c r="B4730" s="2" t="s">
        <v>10547</v>
      </c>
      <c r="C4730" s="2" t="s">
        <v>22273</v>
      </c>
      <c r="D4730" s="2" t="str">
        <f>"乳類販売業"</f>
        <v>乳類販売業</v>
      </c>
      <c r="E4730" s="2" t="str">
        <f t="shared" si="232"/>
        <v>R03.02.19</v>
      </c>
    </row>
    <row r="4731" spans="1:5" x14ac:dyDescent="0.45">
      <c r="A4731" s="2" t="s">
        <v>649</v>
      </c>
      <c r="B4731" s="2" t="s">
        <v>11508</v>
      </c>
      <c r="C4731" s="2" t="s">
        <v>23181</v>
      </c>
      <c r="D4731" s="2" t="str">
        <f>"喫茶店営業"</f>
        <v>喫茶店営業</v>
      </c>
      <c r="E4731" s="2" t="str">
        <f t="shared" si="232"/>
        <v>R03.02.19</v>
      </c>
    </row>
    <row r="4732" spans="1:5" x14ac:dyDescent="0.45">
      <c r="A4732" s="2" t="s">
        <v>649</v>
      </c>
      <c r="B4732" s="2" t="s">
        <v>11509</v>
      </c>
      <c r="C4732" s="2" t="s">
        <v>23181</v>
      </c>
      <c r="D4732" s="2" t="str">
        <f>"喫茶店営業"</f>
        <v>喫茶店営業</v>
      </c>
      <c r="E4732" s="2" t="str">
        <f t="shared" si="232"/>
        <v>R03.02.19</v>
      </c>
    </row>
    <row r="4733" spans="1:5" x14ac:dyDescent="0.45">
      <c r="A4733" s="2" t="s">
        <v>1278</v>
      </c>
      <c r="B4733" s="2" t="s">
        <v>11512</v>
      </c>
      <c r="C4733" s="2" t="s">
        <v>23184</v>
      </c>
      <c r="D4733" s="2" t="str">
        <f>"飲食店営業"</f>
        <v>飲食店営業</v>
      </c>
      <c r="E4733" s="2" t="str">
        <f t="shared" si="232"/>
        <v>R03.02.19</v>
      </c>
    </row>
    <row r="4734" spans="1:5" x14ac:dyDescent="0.45">
      <c r="A4734" s="2" t="s">
        <v>1474</v>
      </c>
      <c r="B4734" s="2" t="s">
        <v>11515</v>
      </c>
      <c r="C4734" s="2" t="s">
        <v>23188</v>
      </c>
      <c r="D4734" s="2" t="str">
        <f>"食品製造業"</f>
        <v>食品製造業</v>
      </c>
      <c r="E4734" s="2" t="str">
        <f t="shared" si="232"/>
        <v>R03.02.19</v>
      </c>
    </row>
    <row r="4735" spans="1:5" x14ac:dyDescent="0.45">
      <c r="A4735" s="2" t="s">
        <v>1793</v>
      </c>
      <c r="B4735" s="2" t="s">
        <v>11520</v>
      </c>
      <c r="C4735" s="2" t="s">
        <v>23191</v>
      </c>
      <c r="D4735" s="2" t="str">
        <f>"飲食店営業"</f>
        <v>飲食店営業</v>
      </c>
      <c r="E4735" s="2" t="str">
        <f>"R03.02.18"</f>
        <v>R03.02.18</v>
      </c>
    </row>
    <row r="4736" spans="1:5" x14ac:dyDescent="0.45">
      <c r="A4736" s="2" t="s">
        <v>1793</v>
      </c>
      <c r="B4736" s="2" t="s">
        <v>11520</v>
      </c>
      <c r="C4736" s="2" t="s">
        <v>23191</v>
      </c>
      <c r="D4736" s="2" t="str">
        <f>"菓子製造業"</f>
        <v>菓子製造業</v>
      </c>
      <c r="E4736" s="2" t="str">
        <f>"R03.02.18"</f>
        <v>R03.02.18</v>
      </c>
    </row>
    <row r="4737" spans="1:5" x14ac:dyDescent="0.45">
      <c r="A4737" s="2" t="s">
        <v>615</v>
      </c>
      <c r="B4737" s="2" t="s">
        <v>9887</v>
      </c>
      <c r="C4737" s="2" t="s">
        <v>21666</v>
      </c>
      <c r="D4737" s="2" t="str">
        <f>"食品販売業"</f>
        <v>食品販売業</v>
      </c>
      <c r="E4737" s="2" t="str">
        <f t="shared" ref="E4737:E4742" si="233">"R03.02.19"</f>
        <v>R03.02.19</v>
      </c>
    </row>
    <row r="4738" spans="1:5" x14ac:dyDescent="0.45">
      <c r="A4738" s="2" t="s">
        <v>453</v>
      </c>
      <c r="B4738" s="2" t="s">
        <v>10546</v>
      </c>
      <c r="C4738" s="2" t="s">
        <v>22272</v>
      </c>
      <c r="D4738" s="2" t="str">
        <f>"乳類販売業"</f>
        <v>乳類販売業</v>
      </c>
      <c r="E4738" s="2" t="str">
        <f t="shared" si="233"/>
        <v>R03.02.19</v>
      </c>
    </row>
    <row r="4739" spans="1:5" x14ac:dyDescent="0.45">
      <c r="A4739" s="2" t="s">
        <v>453</v>
      </c>
      <c r="B4739" s="2" t="s">
        <v>10546</v>
      </c>
      <c r="C4739" s="2" t="s">
        <v>22272</v>
      </c>
      <c r="D4739" s="2" t="str">
        <f>"食肉販売業"</f>
        <v>食肉販売業</v>
      </c>
      <c r="E4739" s="2" t="str">
        <f t="shared" si="233"/>
        <v>R03.02.19</v>
      </c>
    </row>
    <row r="4740" spans="1:5" x14ac:dyDescent="0.45">
      <c r="A4740" s="2" t="s">
        <v>453</v>
      </c>
      <c r="B4740" s="2" t="s">
        <v>10546</v>
      </c>
      <c r="C4740" s="2" t="s">
        <v>22272</v>
      </c>
      <c r="D4740" s="2" t="str">
        <f>"魚介類販売業"</f>
        <v>魚介類販売業</v>
      </c>
      <c r="E4740" s="2" t="str">
        <f t="shared" si="233"/>
        <v>R03.02.19</v>
      </c>
    </row>
    <row r="4741" spans="1:5" x14ac:dyDescent="0.45">
      <c r="A4741" s="2" t="s">
        <v>453</v>
      </c>
      <c r="B4741" s="2" t="s">
        <v>10546</v>
      </c>
      <c r="C4741" s="2" t="s">
        <v>22272</v>
      </c>
      <c r="D4741" s="2" t="str">
        <f>"飲食店営業"</f>
        <v>飲食店営業</v>
      </c>
      <c r="E4741" s="2" t="str">
        <f t="shared" si="233"/>
        <v>R03.02.19</v>
      </c>
    </row>
    <row r="4742" spans="1:5" x14ac:dyDescent="0.45">
      <c r="A4742" s="2" t="s">
        <v>453</v>
      </c>
      <c r="B4742" s="2" t="s">
        <v>10546</v>
      </c>
      <c r="C4742" s="2" t="s">
        <v>22272</v>
      </c>
      <c r="D4742" s="2" t="str">
        <f>"飲食店営業"</f>
        <v>飲食店営業</v>
      </c>
      <c r="E4742" s="2" t="str">
        <f t="shared" si="233"/>
        <v>R03.02.19</v>
      </c>
    </row>
    <row r="4743" spans="1:5" x14ac:dyDescent="0.45">
      <c r="A4743" s="2" t="s">
        <v>851</v>
      </c>
      <c r="B4743" s="2" t="s">
        <v>11525</v>
      </c>
      <c r="C4743" s="2" t="s">
        <v>23196</v>
      </c>
      <c r="D4743" s="2" t="str">
        <f>"アイスクリーム類製造業"</f>
        <v>アイスクリーム類製造業</v>
      </c>
      <c r="E4743" s="2" t="str">
        <f>"R03.02.26"</f>
        <v>R03.02.26</v>
      </c>
    </row>
    <row r="4744" spans="1:5" x14ac:dyDescent="0.45">
      <c r="A4744" s="2" t="s">
        <v>1799</v>
      </c>
      <c r="B4744" s="2" t="s">
        <v>11527</v>
      </c>
      <c r="C4744" s="2" t="s">
        <v>23198</v>
      </c>
      <c r="D4744" s="2" t="str">
        <f>"飲食店営業"</f>
        <v>飲食店営業</v>
      </c>
      <c r="E4744" s="2" t="str">
        <f>"R03.02.25"</f>
        <v>R03.02.25</v>
      </c>
    </row>
    <row r="4745" spans="1:5" x14ac:dyDescent="0.45">
      <c r="A4745" s="2" t="s">
        <v>1023</v>
      </c>
      <c r="B4745" s="2" t="s">
        <v>11528</v>
      </c>
      <c r="C4745" s="2" t="s">
        <v>22156</v>
      </c>
      <c r="D4745" s="2" t="str">
        <f>"乳類販売業"</f>
        <v>乳類販売業</v>
      </c>
      <c r="E4745" s="2" t="str">
        <f>"R03.02.25"</f>
        <v>R03.02.25</v>
      </c>
    </row>
    <row r="4746" spans="1:5" x14ac:dyDescent="0.45">
      <c r="A4746" s="2" t="s">
        <v>1023</v>
      </c>
      <c r="B4746" s="2" t="s">
        <v>11528</v>
      </c>
      <c r="C4746" s="2" t="s">
        <v>23200</v>
      </c>
      <c r="D4746" s="2" t="str">
        <f>"食品販売業"</f>
        <v>食品販売業</v>
      </c>
      <c r="E4746" s="2" t="str">
        <f>"R03.02.25"</f>
        <v>R03.02.25</v>
      </c>
    </row>
    <row r="4747" spans="1:5" x14ac:dyDescent="0.45">
      <c r="A4747" s="2" t="s">
        <v>1807</v>
      </c>
      <c r="B4747" s="2" t="s">
        <v>11535</v>
      </c>
      <c r="C4747" s="2" t="s">
        <v>23207</v>
      </c>
      <c r="D4747" s="2" t="str">
        <f>"食品販売業"</f>
        <v>食品販売業</v>
      </c>
      <c r="E4747" s="2" t="str">
        <f>"R03.02.26"</f>
        <v>R03.02.26</v>
      </c>
    </row>
    <row r="4748" spans="1:5" x14ac:dyDescent="0.45">
      <c r="A4748" s="2" t="s">
        <v>1807</v>
      </c>
      <c r="B4748" s="2" t="s">
        <v>11537</v>
      </c>
      <c r="C4748" s="2" t="s">
        <v>23209</v>
      </c>
      <c r="D4748" s="2" t="str">
        <f>"食品販売業"</f>
        <v>食品販売業</v>
      </c>
      <c r="E4748" s="2" t="str">
        <f>"H30.02.23"</f>
        <v>H30.02.23</v>
      </c>
    </row>
    <row r="4749" spans="1:5" x14ac:dyDescent="0.45">
      <c r="A4749" s="2" t="s">
        <v>1807</v>
      </c>
      <c r="B4749" s="2" t="s">
        <v>11537</v>
      </c>
      <c r="C4749" s="2" t="s">
        <v>23209</v>
      </c>
      <c r="D4749" s="2" t="str">
        <f>"飲食店営業"</f>
        <v>飲食店営業</v>
      </c>
      <c r="E4749" s="2" t="str">
        <f>"H30.02.23"</f>
        <v>H30.02.23</v>
      </c>
    </row>
    <row r="4750" spans="1:5" x14ac:dyDescent="0.45">
      <c r="A4750" s="2" t="s">
        <v>1807</v>
      </c>
      <c r="B4750" s="2" t="s">
        <v>11537</v>
      </c>
      <c r="C4750" s="2" t="s">
        <v>23209</v>
      </c>
      <c r="D4750" s="2" t="str">
        <f>"食肉販売業"</f>
        <v>食肉販売業</v>
      </c>
      <c r="E4750" s="2" t="str">
        <f>"H30.02.23"</f>
        <v>H30.02.23</v>
      </c>
    </row>
    <row r="4751" spans="1:5" x14ac:dyDescent="0.45">
      <c r="A4751" s="2" t="s">
        <v>1807</v>
      </c>
      <c r="B4751" s="2" t="s">
        <v>11537</v>
      </c>
      <c r="C4751" s="2" t="s">
        <v>23209</v>
      </c>
      <c r="D4751" s="2" t="str">
        <f>"魚介類販売業"</f>
        <v>魚介類販売業</v>
      </c>
      <c r="E4751" s="2" t="str">
        <f>"H30.02.23"</f>
        <v>H30.02.23</v>
      </c>
    </row>
    <row r="4752" spans="1:5" x14ac:dyDescent="0.45">
      <c r="A4752" s="2" t="s">
        <v>1807</v>
      </c>
      <c r="B4752" s="2" t="s">
        <v>11537</v>
      </c>
      <c r="C4752" s="2" t="s">
        <v>23209</v>
      </c>
      <c r="D4752" s="2" t="str">
        <f>"乳類販売業"</f>
        <v>乳類販売業</v>
      </c>
      <c r="E4752" s="2" t="str">
        <f>"H30.02.23"</f>
        <v>H30.02.23</v>
      </c>
    </row>
    <row r="4753" spans="1:5" x14ac:dyDescent="0.45">
      <c r="A4753" s="2" t="s">
        <v>1810</v>
      </c>
      <c r="B4753" s="2" t="s">
        <v>11540</v>
      </c>
      <c r="C4753" s="2" t="s">
        <v>23213</v>
      </c>
      <c r="D4753" s="2" t="str">
        <f>"飲食店営業"</f>
        <v>飲食店営業</v>
      </c>
      <c r="E4753" s="2" t="str">
        <f>"R03.02.26"</f>
        <v>R03.02.26</v>
      </c>
    </row>
    <row r="4754" spans="1:5" x14ac:dyDescent="0.45">
      <c r="A4754" s="2" t="s">
        <v>1811</v>
      </c>
      <c r="B4754" s="2" t="s">
        <v>11541</v>
      </c>
      <c r="C4754" s="2" t="s">
        <v>23214</v>
      </c>
      <c r="D4754" s="2" t="str">
        <f>"飲食店営業"</f>
        <v>飲食店営業</v>
      </c>
      <c r="E4754" s="2" t="str">
        <f>"R03.03.16"</f>
        <v>R03.03.16</v>
      </c>
    </row>
    <row r="4755" spans="1:5" x14ac:dyDescent="0.45">
      <c r="A4755" s="2" t="s">
        <v>1812</v>
      </c>
      <c r="B4755" s="2" t="s">
        <v>11542</v>
      </c>
      <c r="C4755" s="2" t="s">
        <v>23215</v>
      </c>
      <c r="D4755" s="2" t="str">
        <f>"飲食店営業"</f>
        <v>飲食店営業</v>
      </c>
      <c r="E4755" s="2" t="str">
        <f>"R03.03.16"</f>
        <v>R03.03.16</v>
      </c>
    </row>
    <row r="4756" spans="1:5" x14ac:dyDescent="0.45">
      <c r="A4756" s="2" t="s">
        <v>1812</v>
      </c>
      <c r="B4756" s="2" t="s">
        <v>11543</v>
      </c>
      <c r="C4756" s="2" t="s">
        <v>23215</v>
      </c>
      <c r="D4756" s="2" t="str">
        <f>"食品販売業"</f>
        <v>食品販売業</v>
      </c>
      <c r="E4756" s="2" t="str">
        <f>"R03.03.16"</f>
        <v>R03.03.16</v>
      </c>
    </row>
    <row r="4757" spans="1:5" x14ac:dyDescent="0.45">
      <c r="A4757" s="2" t="s">
        <v>259</v>
      </c>
      <c r="B4757" s="2" t="s">
        <v>11545</v>
      </c>
      <c r="C4757" s="2" t="s">
        <v>23217</v>
      </c>
      <c r="D4757" s="2" t="str">
        <f>"乳類販売業"</f>
        <v>乳類販売業</v>
      </c>
      <c r="E4757" s="2" t="str">
        <f t="shared" ref="E4757:E4769" si="234">"R03.03.23"</f>
        <v>R03.03.23</v>
      </c>
    </row>
    <row r="4758" spans="1:5" x14ac:dyDescent="0.45">
      <c r="A4758" s="2" t="s">
        <v>259</v>
      </c>
      <c r="B4758" s="2" t="s">
        <v>11545</v>
      </c>
      <c r="C4758" s="2" t="s">
        <v>23217</v>
      </c>
      <c r="D4758" s="2" t="str">
        <f>"食肉販売業"</f>
        <v>食肉販売業</v>
      </c>
      <c r="E4758" s="2" t="str">
        <f t="shared" si="234"/>
        <v>R03.03.23</v>
      </c>
    </row>
    <row r="4759" spans="1:5" x14ac:dyDescent="0.45">
      <c r="A4759" s="2" t="s">
        <v>259</v>
      </c>
      <c r="B4759" s="2" t="s">
        <v>11545</v>
      </c>
      <c r="C4759" s="2" t="s">
        <v>23217</v>
      </c>
      <c r="D4759" s="2" t="str">
        <f>"魚介類販売業"</f>
        <v>魚介類販売業</v>
      </c>
      <c r="E4759" s="2" t="str">
        <f t="shared" si="234"/>
        <v>R03.03.23</v>
      </c>
    </row>
    <row r="4760" spans="1:5" x14ac:dyDescent="0.45">
      <c r="A4760" s="2" t="s">
        <v>259</v>
      </c>
      <c r="B4760" s="2" t="s">
        <v>11546</v>
      </c>
      <c r="C4760" s="2" t="s">
        <v>23217</v>
      </c>
      <c r="D4760" s="2" t="str">
        <f>"飲食店営業"</f>
        <v>飲食店営業</v>
      </c>
      <c r="E4760" s="2" t="str">
        <f t="shared" si="234"/>
        <v>R03.03.23</v>
      </c>
    </row>
    <row r="4761" spans="1:5" x14ac:dyDescent="0.45">
      <c r="A4761" s="2" t="s">
        <v>259</v>
      </c>
      <c r="B4761" s="2" t="s">
        <v>11547</v>
      </c>
      <c r="C4761" s="2" t="s">
        <v>23217</v>
      </c>
      <c r="D4761" s="2" t="str">
        <f>"飲食店営業"</f>
        <v>飲食店営業</v>
      </c>
      <c r="E4761" s="2" t="str">
        <f t="shared" si="234"/>
        <v>R03.03.23</v>
      </c>
    </row>
    <row r="4762" spans="1:5" x14ac:dyDescent="0.45">
      <c r="A4762" s="2" t="s">
        <v>259</v>
      </c>
      <c r="B4762" s="2" t="s">
        <v>11548</v>
      </c>
      <c r="C4762" s="2" t="s">
        <v>23217</v>
      </c>
      <c r="D4762" s="2" t="str">
        <f>"飲食店営業"</f>
        <v>飲食店営業</v>
      </c>
      <c r="E4762" s="2" t="str">
        <f t="shared" si="234"/>
        <v>R03.03.23</v>
      </c>
    </row>
    <row r="4763" spans="1:5" x14ac:dyDescent="0.45">
      <c r="A4763" s="2" t="s">
        <v>259</v>
      </c>
      <c r="B4763" s="2" t="s">
        <v>11548</v>
      </c>
      <c r="C4763" s="2" t="s">
        <v>23217</v>
      </c>
      <c r="D4763" s="2" t="str">
        <f>"飲食店営業"</f>
        <v>飲食店営業</v>
      </c>
      <c r="E4763" s="2" t="str">
        <f t="shared" si="234"/>
        <v>R03.03.23</v>
      </c>
    </row>
    <row r="4764" spans="1:5" x14ac:dyDescent="0.45">
      <c r="A4764" s="2" t="s">
        <v>259</v>
      </c>
      <c r="B4764" s="2" t="s">
        <v>11545</v>
      </c>
      <c r="C4764" s="2" t="s">
        <v>23217</v>
      </c>
      <c r="D4764" s="2" t="str">
        <f>"飲食店営業"</f>
        <v>飲食店営業</v>
      </c>
      <c r="E4764" s="2" t="str">
        <f t="shared" si="234"/>
        <v>R03.03.23</v>
      </c>
    </row>
    <row r="4765" spans="1:5" x14ac:dyDescent="0.45">
      <c r="A4765" s="2" t="s">
        <v>259</v>
      </c>
      <c r="B4765" s="2" t="s">
        <v>11545</v>
      </c>
      <c r="C4765" s="2" t="s">
        <v>23217</v>
      </c>
      <c r="D4765" s="2" t="str">
        <f>"食品販売業"</f>
        <v>食品販売業</v>
      </c>
      <c r="E4765" s="2" t="str">
        <f t="shared" si="234"/>
        <v>R03.03.23</v>
      </c>
    </row>
    <row r="4766" spans="1:5" x14ac:dyDescent="0.45">
      <c r="A4766" s="2" t="s">
        <v>1435</v>
      </c>
      <c r="B4766" s="2" t="s">
        <v>10975</v>
      </c>
      <c r="C4766" s="2" t="s">
        <v>23218</v>
      </c>
      <c r="D4766" s="2" t="str">
        <f t="shared" ref="D4766:D4771" si="235">"飲食店営業"</f>
        <v>飲食店営業</v>
      </c>
      <c r="E4766" s="2" t="str">
        <f t="shared" si="234"/>
        <v>R03.03.23</v>
      </c>
    </row>
    <row r="4767" spans="1:5" x14ac:dyDescent="0.45">
      <c r="A4767" s="2" t="s">
        <v>1814</v>
      </c>
      <c r="B4767" s="2" t="s">
        <v>11549</v>
      </c>
      <c r="C4767" s="2" t="s">
        <v>23217</v>
      </c>
      <c r="D4767" s="2" t="str">
        <f t="shared" si="235"/>
        <v>飲食店営業</v>
      </c>
      <c r="E4767" s="2" t="str">
        <f t="shared" si="234"/>
        <v>R03.03.23</v>
      </c>
    </row>
    <row r="4768" spans="1:5" x14ac:dyDescent="0.45">
      <c r="A4768" s="2" t="s">
        <v>1815</v>
      </c>
      <c r="B4768" s="2" t="s">
        <v>11550</v>
      </c>
      <c r="C4768" s="2" t="s">
        <v>23219</v>
      </c>
      <c r="D4768" s="2" t="str">
        <f t="shared" si="235"/>
        <v>飲食店営業</v>
      </c>
      <c r="E4768" s="2" t="str">
        <f t="shared" si="234"/>
        <v>R03.03.23</v>
      </c>
    </row>
    <row r="4769" spans="1:5" x14ac:dyDescent="0.45">
      <c r="A4769" s="2" t="s">
        <v>1816</v>
      </c>
      <c r="B4769" s="2" t="s">
        <v>11551</v>
      </c>
      <c r="C4769" s="2" t="s">
        <v>23220</v>
      </c>
      <c r="D4769" s="2" t="str">
        <f t="shared" si="235"/>
        <v>飲食店営業</v>
      </c>
      <c r="E4769" s="2" t="str">
        <f t="shared" si="234"/>
        <v>R03.03.23</v>
      </c>
    </row>
    <row r="4770" spans="1:5" x14ac:dyDescent="0.45">
      <c r="A4770" s="2" t="s">
        <v>1113</v>
      </c>
      <c r="B4770" s="2" t="s">
        <v>10536</v>
      </c>
      <c r="C4770" s="2" t="s">
        <v>23223</v>
      </c>
      <c r="D4770" s="2" t="str">
        <f t="shared" si="235"/>
        <v>飲食店営業</v>
      </c>
      <c r="E4770" s="2" t="str">
        <f>"R03.03.24"</f>
        <v>R03.03.24</v>
      </c>
    </row>
    <row r="4771" spans="1:5" x14ac:dyDescent="0.45">
      <c r="A4771" s="2" t="s">
        <v>1818</v>
      </c>
      <c r="B4771" s="2" t="s">
        <v>11554</v>
      </c>
      <c r="C4771" s="2" t="s">
        <v>23219</v>
      </c>
      <c r="D4771" s="2" t="str">
        <f t="shared" si="235"/>
        <v>飲食店営業</v>
      </c>
      <c r="E4771" s="2" t="str">
        <f>"R03.03.24"</f>
        <v>R03.03.24</v>
      </c>
    </row>
    <row r="4772" spans="1:5" x14ac:dyDescent="0.45">
      <c r="A4772" s="2" t="s">
        <v>1818</v>
      </c>
      <c r="B4772" s="2" t="s">
        <v>11554</v>
      </c>
      <c r="C4772" s="2" t="s">
        <v>23219</v>
      </c>
      <c r="D4772" s="2" t="str">
        <f>"菓子製造業"</f>
        <v>菓子製造業</v>
      </c>
      <c r="E4772" s="2" t="str">
        <f>"R03.03.24"</f>
        <v>R03.03.24</v>
      </c>
    </row>
    <row r="4773" spans="1:5" x14ac:dyDescent="0.45">
      <c r="A4773" s="2" t="s">
        <v>792</v>
      </c>
      <c r="B4773" s="2" t="s">
        <v>11545</v>
      </c>
      <c r="C4773" s="2" t="s">
        <v>23217</v>
      </c>
      <c r="D4773" s="2" t="str">
        <f t="shared" ref="D4773:D4779" si="236">"喫茶店営業"</f>
        <v>喫茶店営業</v>
      </c>
      <c r="E4773" s="2" t="str">
        <f t="shared" ref="E4773:E4781" si="237">"R03.03.25"</f>
        <v>R03.03.25</v>
      </c>
    </row>
    <row r="4774" spans="1:5" x14ac:dyDescent="0.45">
      <c r="A4774" s="2" t="s">
        <v>165</v>
      </c>
      <c r="B4774" s="2" t="s">
        <v>11557</v>
      </c>
      <c r="C4774" s="2" t="s">
        <v>23220</v>
      </c>
      <c r="D4774" s="2" t="str">
        <f t="shared" si="236"/>
        <v>喫茶店営業</v>
      </c>
      <c r="E4774" s="2" t="str">
        <f t="shared" si="237"/>
        <v>R03.03.25</v>
      </c>
    </row>
    <row r="4775" spans="1:5" x14ac:dyDescent="0.45">
      <c r="A4775" s="2" t="s">
        <v>165</v>
      </c>
      <c r="B4775" s="2" t="s">
        <v>11558</v>
      </c>
      <c r="C4775" s="2" t="s">
        <v>23220</v>
      </c>
      <c r="D4775" s="2" t="str">
        <f t="shared" si="236"/>
        <v>喫茶店営業</v>
      </c>
      <c r="E4775" s="2" t="str">
        <f t="shared" si="237"/>
        <v>R03.03.25</v>
      </c>
    </row>
    <row r="4776" spans="1:5" x14ac:dyDescent="0.45">
      <c r="A4776" s="2" t="s">
        <v>165</v>
      </c>
      <c r="B4776" s="2" t="s">
        <v>11559</v>
      </c>
      <c r="C4776" s="2" t="s">
        <v>23220</v>
      </c>
      <c r="D4776" s="2" t="str">
        <f t="shared" si="236"/>
        <v>喫茶店営業</v>
      </c>
      <c r="E4776" s="2" t="str">
        <f t="shared" si="237"/>
        <v>R03.03.25</v>
      </c>
    </row>
    <row r="4777" spans="1:5" x14ac:dyDescent="0.45">
      <c r="A4777" s="2" t="s">
        <v>165</v>
      </c>
      <c r="B4777" s="2" t="s">
        <v>11560</v>
      </c>
      <c r="C4777" s="2" t="s">
        <v>23220</v>
      </c>
      <c r="D4777" s="2" t="str">
        <f t="shared" si="236"/>
        <v>喫茶店営業</v>
      </c>
      <c r="E4777" s="2" t="str">
        <f t="shared" si="237"/>
        <v>R03.03.25</v>
      </c>
    </row>
    <row r="4778" spans="1:5" x14ac:dyDescent="0.45">
      <c r="A4778" s="2" t="s">
        <v>165</v>
      </c>
      <c r="B4778" s="2" t="s">
        <v>11561</v>
      </c>
      <c r="C4778" s="2" t="s">
        <v>23220</v>
      </c>
      <c r="D4778" s="2" t="str">
        <f t="shared" si="236"/>
        <v>喫茶店営業</v>
      </c>
      <c r="E4778" s="2" t="str">
        <f t="shared" si="237"/>
        <v>R03.03.25</v>
      </c>
    </row>
    <row r="4779" spans="1:5" x14ac:dyDescent="0.45">
      <c r="A4779" s="2" t="s">
        <v>165</v>
      </c>
      <c r="B4779" s="2" t="s">
        <v>11562</v>
      </c>
      <c r="C4779" s="2" t="s">
        <v>23220</v>
      </c>
      <c r="D4779" s="2" t="str">
        <f t="shared" si="236"/>
        <v>喫茶店営業</v>
      </c>
      <c r="E4779" s="2" t="str">
        <f t="shared" si="237"/>
        <v>R03.03.25</v>
      </c>
    </row>
    <row r="4780" spans="1:5" x14ac:dyDescent="0.45">
      <c r="A4780" s="2" t="s">
        <v>1820</v>
      </c>
      <c r="B4780" s="2" t="s">
        <v>10398</v>
      </c>
      <c r="C4780" s="2" t="s">
        <v>23226</v>
      </c>
      <c r="D4780" s="2" t="str">
        <f>"飲食店営業"</f>
        <v>飲食店営業</v>
      </c>
      <c r="E4780" s="2" t="str">
        <f t="shared" si="237"/>
        <v>R03.03.25</v>
      </c>
    </row>
    <row r="4781" spans="1:5" x14ac:dyDescent="0.45">
      <c r="A4781" s="2" t="s">
        <v>1821</v>
      </c>
      <c r="B4781" s="2" t="s">
        <v>11563</v>
      </c>
      <c r="C4781" s="2" t="s">
        <v>23227</v>
      </c>
      <c r="D4781" s="2" t="str">
        <f>"飲食店営業"</f>
        <v>飲食店営業</v>
      </c>
      <c r="E4781" s="2" t="str">
        <f t="shared" si="237"/>
        <v>R03.03.25</v>
      </c>
    </row>
    <row r="4782" spans="1:5" x14ac:dyDescent="0.45">
      <c r="A4782" s="2" t="s">
        <v>1822</v>
      </c>
      <c r="B4782" s="2" t="s">
        <v>11564</v>
      </c>
      <c r="C4782" s="2" t="s">
        <v>23228</v>
      </c>
      <c r="D4782" s="2" t="str">
        <f>"喫茶店営業"</f>
        <v>喫茶店営業</v>
      </c>
      <c r="E4782" s="2" t="str">
        <f>"R03.03.29"</f>
        <v>R03.03.29</v>
      </c>
    </row>
    <row r="4783" spans="1:5" x14ac:dyDescent="0.45">
      <c r="A4783" s="2" t="s">
        <v>1830</v>
      </c>
      <c r="B4783" s="2" t="s">
        <v>11573</v>
      </c>
      <c r="C4783" s="2" t="s">
        <v>23235</v>
      </c>
      <c r="D4783" s="2" t="str">
        <f>"食品販売業"</f>
        <v>食品販売業</v>
      </c>
      <c r="E4783" s="2" t="str">
        <f>"R03.03.16"</f>
        <v>R03.03.16</v>
      </c>
    </row>
    <row r="4784" spans="1:5" x14ac:dyDescent="0.45">
      <c r="A4784" s="2" t="s">
        <v>1839</v>
      </c>
      <c r="B4784" s="2" t="s">
        <v>11586</v>
      </c>
      <c r="C4784" s="2" t="s">
        <v>23245</v>
      </c>
      <c r="D4784" s="2" t="str">
        <f>"飲食店営業"</f>
        <v>飲食店営業</v>
      </c>
      <c r="E4784" s="2" t="str">
        <f>"R03.04.14"</f>
        <v>R03.04.14</v>
      </c>
    </row>
    <row r="4785" spans="1:5" x14ac:dyDescent="0.45">
      <c r="A4785" s="2" t="s">
        <v>1840</v>
      </c>
      <c r="B4785" s="2" t="s">
        <v>11587</v>
      </c>
      <c r="C4785" s="2" t="s">
        <v>23246</v>
      </c>
      <c r="D4785" s="2" t="str">
        <f>"菓子製造業"</f>
        <v>菓子製造業</v>
      </c>
      <c r="E4785" s="2" t="str">
        <f>"R03.04.14"</f>
        <v>R03.04.14</v>
      </c>
    </row>
    <row r="4786" spans="1:5" x14ac:dyDescent="0.45">
      <c r="A4786" s="2" t="s">
        <v>567</v>
      </c>
      <c r="B4786" s="2" t="s">
        <v>9850</v>
      </c>
      <c r="C4786" s="2" t="s">
        <v>23255</v>
      </c>
      <c r="D4786" s="2" t="str">
        <f>"飲食店営業"</f>
        <v>飲食店営業</v>
      </c>
      <c r="E4786" s="2" t="str">
        <f>"R03.04.23"</f>
        <v>R03.04.23</v>
      </c>
    </row>
    <row r="4787" spans="1:5" x14ac:dyDescent="0.45">
      <c r="A4787" s="2" t="s">
        <v>1859</v>
      </c>
      <c r="B4787" s="2" t="s">
        <v>11608</v>
      </c>
      <c r="C4787" s="2" t="s">
        <v>23267</v>
      </c>
      <c r="D4787" s="2" t="str">
        <f>"飲食店営業"</f>
        <v>飲食店営業</v>
      </c>
      <c r="E4787" s="2" t="str">
        <f>"R01.12.25"</f>
        <v>R01.12.25</v>
      </c>
    </row>
    <row r="4788" spans="1:5" x14ac:dyDescent="0.45">
      <c r="A4788" s="2" t="s">
        <v>1860</v>
      </c>
      <c r="B4788" s="2" t="s">
        <v>11610</v>
      </c>
      <c r="C4788" s="2" t="s">
        <v>23269</v>
      </c>
      <c r="D4788" s="2" t="str">
        <f>"食品販売業"</f>
        <v>食品販売業</v>
      </c>
      <c r="E4788" s="2" t="str">
        <f>"R01.11.07"</f>
        <v>R01.11.07</v>
      </c>
    </row>
    <row r="4789" spans="1:5" x14ac:dyDescent="0.45">
      <c r="A4789" s="2" t="s">
        <v>1863</v>
      </c>
      <c r="B4789" s="2" t="s">
        <v>11615</v>
      </c>
      <c r="C4789" s="2" t="s">
        <v>23272</v>
      </c>
      <c r="D4789" s="2" t="str">
        <f t="shared" ref="D4789:D4794" si="238">"飲食店営業"</f>
        <v>飲食店営業</v>
      </c>
      <c r="E4789" s="2" t="str">
        <f>"R03.05.24"</f>
        <v>R03.05.24</v>
      </c>
    </row>
    <row r="4790" spans="1:5" x14ac:dyDescent="0.45">
      <c r="A4790" s="2" t="s">
        <v>126</v>
      </c>
      <c r="B4790" s="2" t="s">
        <v>11158</v>
      </c>
      <c r="C4790" s="2" t="s">
        <v>22878</v>
      </c>
      <c r="D4790" s="2" t="str">
        <f t="shared" si="238"/>
        <v>飲食店営業</v>
      </c>
      <c r="E4790" s="2" t="str">
        <f>"R03.05.24"</f>
        <v>R03.05.24</v>
      </c>
    </row>
    <row r="4791" spans="1:5" x14ac:dyDescent="0.45">
      <c r="A4791" s="2" t="s">
        <v>1864</v>
      </c>
      <c r="B4791" s="2" t="s">
        <v>11620</v>
      </c>
      <c r="C4791" s="2" t="s">
        <v>23277</v>
      </c>
      <c r="D4791" s="2" t="str">
        <f t="shared" si="238"/>
        <v>飲食店営業</v>
      </c>
      <c r="E4791" s="2" t="str">
        <f>"R03.05.28"</f>
        <v>R03.05.28</v>
      </c>
    </row>
    <row r="4792" spans="1:5" x14ac:dyDescent="0.45">
      <c r="A4792" s="2" t="s">
        <v>1874</v>
      </c>
      <c r="B4792" s="2" t="s">
        <v>11636</v>
      </c>
      <c r="C4792" s="2" t="s">
        <v>23291</v>
      </c>
      <c r="D4792" s="2" t="str">
        <f t="shared" si="238"/>
        <v>飲食店営業</v>
      </c>
      <c r="E4792" s="2" t="str">
        <f>"R01.06.20"</f>
        <v>R01.06.20</v>
      </c>
    </row>
    <row r="4793" spans="1:5" x14ac:dyDescent="0.45">
      <c r="A4793" s="2" t="s">
        <v>1133</v>
      </c>
      <c r="B4793" s="2" t="s">
        <v>10564</v>
      </c>
      <c r="C4793" s="2" t="s">
        <v>22287</v>
      </c>
      <c r="D4793" s="2" t="str">
        <f t="shared" si="238"/>
        <v>飲食店営業</v>
      </c>
      <c r="E4793" s="2" t="str">
        <f>"R01.08.14"</f>
        <v>R01.08.14</v>
      </c>
    </row>
    <row r="4794" spans="1:5" x14ac:dyDescent="0.45">
      <c r="A4794" s="2" t="s">
        <v>1485</v>
      </c>
      <c r="B4794" s="2" t="s">
        <v>11052</v>
      </c>
      <c r="C4794" s="2" t="s">
        <v>22755</v>
      </c>
      <c r="D4794" s="2" t="str">
        <f t="shared" si="238"/>
        <v>飲食店営業</v>
      </c>
      <c r="E4794" s="2" t="str">
        <f>"R02.03.06"</f>
        <v>R02.03.06</v>
      </c>
    </row>
    <row r="4795" spans="1:5" x14ac:dyDescent="0.45">
      <c r="A4795" s="2" t="s">
        <v>1485</v>
      </c>
      <c r="B4795" s="2" t="s">
        <v>11052</v>
      </c>
      <c r="C4795" s="2" t="s">
        <v>22755</v>
      </c>
      <c r="D4795" s="2" t="str">
        <f>"菓子製造業"</f>
        <v>菓子製造業</v>
      </c>
      <c r="E4795" s="2" t="str">
        <f>"R02.03.06"</f>
        <v>R02.03.06</v>
      </c>
    </row>
    <row r="4796" spans="1:5" x14ac:dyDescent="0.45">
      <c r="A4796" s="2" t="s">
        <v>1880</v>
      </c>
      <c r="B4796" s="2" t="s">
        <v>11647</v>
      </c>
      <c r="C4796" s="2" t="s">
        <v>22216</v>
      </c>
      <c r="D4796" s="2" t="str">
        <f>"飲食店営業"</f>
        <v>飲食店営業</v>
      </c>
      <c r="E4796" s="2" t="str">
        <f>"R01.11.25"</f>
        <v>R01.11.25</v>
      </c>
    </row>
    <row r="4797" spans="1:5" x14ac:dyDescent="0.45">
      <c r="A4797" s="2" t="s">
        <v>1881</v>
      </c>
      <c r="B4797" s="2" t="s">
        <v>11648</v>
      </c>
      <c r="C4797" s="2" t="s">
        <v>21882</v>
      </c>
      <c r="D4797" s="2" t="str">
        <f>"喫茶店営業"</f>
        <v>喫茶店営業</v>
      </c>
      <c r="E4797" s="2" t="str">
        <f>"H30.02.07"</f>
        <v>H30.02.07</v>
      </c>
    </row>
    <row r="4798" spans="1:5" x14ac:dyDescent="0.45">
      <c r="A4798" s="2" t="s">
        <v>1883</v>
      </c>
      <c r="B4798" s="2" t="s">
        <v>11650</v>
      </c>
      <c r="C4798" s="2" t="s">
        <v>23303</v>
      </c>
      <c r="D4798" s="2" t="str">
        <f>"食肉販売業"</f>
        <v>食肉販売業</v>
      </c>
      <c r="E4798" s="2" t="str">
        <f>"R01.11.12"</f>
        <v>R01.11.12</v>
      </c>
    </row>
    <row r="4799" spans="1:5" x14ac:dyDescent="0.45">
      <c r="A4799" s="2" t="s">
        <v>1884</v>
      </c>
      <c r="B4799" s="2" t="s">
        <v>11651</v>
      </c>
      <c r="C4799" s="2" t="s">
        <v>23304</v>
      </c>
      <c r="D4799" s="2" t="str">
        <f>"食品販売業"</f>
        <v>食品販売業</v>
      </c>
      <c r="E4799" s="2" t="str">
        <f>"R02.02.25"</f>
        <v>R02.02.25</v>
      </c>
    </row>
    <row r="4800" spans="1:5" x14ac:dyDescent="0.45">
      <c r="A4800" s="2" t="s">
        <v>1716</v>
      </c>
      <c r="B4800" s="2" t="s">
        <v>11669</v>
      </c>
      <c r="C4800" s="2" t="s">
        <v>22280</v>
      </c>
      <c r="D4800" s="2" t="str">
        <f t="shared" ref="D4800:D4810" si="239">"飲食店営業"</f>
        <v>飲食店営業</v>
      </c>
      <c r="E4800" s="2" t="str">
        <f>"R02.02.25"</f>
        <v>R02.02.25</v>
      </c>
    </row>
    <row r="4801" spans="1:5" x14ac:dyDescent="0.45">
      <c r="A4801" s="2" t="s">
        <v>1894</v>
      </c>
      <c r="B4801" s="2" t="s">
        <v>11671</v>
      </c>
      <c r="C4801" s="2" t="s">
        <v>23319</v>
      </c>
      <c r="D4801" s="2" t="str">
        <f t="shared" si="239"/>
        <v>飲食店営業</v>
      </c>
      <c r="E4801" s="2" t="str">
        <f>"H29.05.19"</f>
        <v>H29.05.19</v>
      </c>
    </row>
    <row r="4802" spans="1:5" x14ac:dyDescent="0.45">
      <c r="A4802" s="2" t="s">
        <v>1895</v>
      </c>
      <c r="B4802" s="2" t="s">
        <v>11502</v>
      </c>
      <c r="C4802" s="2" t="s">
        <v>23320</v>
      </c>
      <c r="D4802" s="2" t="str">
        <f t="shared" si="239"/>
        <v>飲食店営業</v>
      </c>
      <c r="E4802" s="2" t="str">
        <f>"H29.03.10"</f>
        <v>H29.03.10</v>
      </c>
    </row>
    <row r="4803" spans="1:5" x14ac:dyDescent="0.45">
      <c r="A4803" s="2" t="s">
        <v>643</v>
      </c>
      <c r="B4803" s="2" t="s">
        <v>11675</v>
      </c>
      <c r="C4803" s="2" t="s">
        <v>23324</v>
      </c>
      <c r="D4803" s="2" t="str">
        <f t="shared" si="239"/>
        <v>飲食店営業</v>
      </c>
      <c r="E4803" s="2" t="str">
        <f>"R02.05.22"</f>
        <v>R02.05.22</v>
      </c>
    </row>
    <row r="4804" spans="1:5" x14ac:dyDescent="0.45">
      <c r="A4804" s="2" t="s">
        <v>643</v>
      </c>
      <c r="B4804" s="2" t="s">
        <v>11676</v>
      </c>
      <c r="C4804" s="2" t="s">
        <v>23325</v>
      </c>
      <c r="D4804" s="2" t="str">
        <f t="shared" si="239"/>
        <v>飲食店営業</v>
      </c>
      <c r="E4804" s="2" t="str">
        <f>"R01.10.15"</f>
        <v>R01.10.15</v>
      </c>
    </row>
    <row r="4805" spans="1:5" x14ac:dyDescent="0.45">
      <c r="A4805" s="2" t="s">
        <v>1302</v>
      </c>
      <c r="B4805" s="2" t="s">
        <v>11679</v>
      </c>
      <c r="C4805" s="2" t="s">
        <v>23327</v>
      </c>
      <c r="D4805" s="2" t="str">
        <f t="shared" si="239"/>
        <v>飲食店営業</v>
      </c>
      <c r="E4805" s="2" t="str">
        <f>"R01.08.15"</f>
        <v>R01.08.15</v>
      </c>
    </row>
    <row r="4806" spans="1:5" x14ac:dyDescent="0.45">
      <c r="A4806" s="2" t="s">
        <v>1899</v>
      </c>
      <c r="B4806" s="2" t="s">
        <v>11680</v>
      </c>
      <c r="C4806" s="2" t="s">
        <v>23328</v>
      </c>
      <c r="D4806" s="2" t="str">
        <f t="shared" si="239"/>
        <v>飲食店営業</v>
      </c>
      <c r="E4806" s="2" t="str">
        <f>"R02.08.21"</f>
        <v>R02.08.21</v>
      </c>
    </row>
    <row r="4807" spans="1:5" x14ac:dyDescent="0.45">
      <c r="A4807" s="2" t="s">
        <v>1900</v>
      </c>
      <c r="B4807" s="2" t="s">
        <v>11681</v>
      </c>
      <c r="C4807" s="2" t="s">
        <v>23329</v>
      </c>
      <c r="D4807" s="2" t="str">
        <f t="shared" si="239"/>
        <v>飲食店営業</v>
      </c>
      <c r="E4807" s="2" t="str">
        <f>"R02.07.29"</f>
        <v>R02.07.29</v>
      </c>
    </row>
    <row r="4808" spans="1:5" x14ac:dyDescent="0.45">
      <c r="A4808" s="2" t="s">
        <v>1050</v>
      </c>
      <c r="B4808" s="2" t="s">
        <v>10451</v>
      </c>
      <c r="C4808" s="2" t="s">
        <v>23330</v>
      </c>
      <c r="D4808" s="2" t="str">
        <f t="shared" si="239"/>
        <v>飲食店営業</v>
      </c>
      <c r="E4808" s="2" t="str">
        <f>"R01.11.07"</f>
        <v>R01.11.07</v>
      </c>
    </row>
    <row r="4809" spans="1:5" x14ac:dyDescent="0.45">
      <c r="A4809" s="2" t="s">
        <v>1902</v>
      </c>
      <c r="B4809" s="2" t="s">
        <v>11683</v>
      </c>
      <c r="C4809" s="2" t="s">
        <v>23332</v>
      </c>
      <c r="D4809" s="2" t="str">
        <f t="shared" si="239"/>
        <v>飲食店営業</v>
      </c>
      <c r="E4809" s="2" t="str">
        <f>"H30.05.10"</f>
        <v>H30.05.10</v>
      </c>
    </row>
    <row r="4810" spans="1:5" x14ac:dyDescent="0.45">
      <c r="A4810" s="2" t="s">
        <v>1904</v>
      </c>
      <c r="B4810" s="2" t="s">
        <v>11686</v>
      </c>
      <c r="C4810" s="2" t="s">
        <v>23335</v>
      </c>
      <c r="D4810" s="2" t="str">
        <f t="shared" si="239"/>
        <v>飲食店営業</v>
      </c>
      <c r="E4810" s="2" t="str">
        <f>"R02.08.26"</f>
        <v>R02.08.26</v>
      </c>
    </row>
    <row r="4811" spans="1:5" x14ac:dyDescent="0.45">
      <c r="A4811" s="2" t="s">
        <v>1906</v>
      </c>
      <c r="B4811" s="2" t="s">
        <v>1906</v>
      </c>
      <c r="C4811" s="2" t="s">
        <v>23336</v>
      </c>
      <c r="D4811" s="2" t="str">
        <f>"めん類製造業"</f>
        <v>めん類製造業</v>
      </c>
      <c r="E4811" s="2" t="str">
        <f>"H29.11.06"</f>
        <v>H29.11.06</v>
      </c>
    </row>
    <row r="4812" spans="1:5" x14ac:dyDescent="0.45">
      <c r="A4812" s="2" t="s">
        <v>1906</v>
      </c>
      <c r="B4812" s="2" t="s">
        <v>1906</v>
      </c>
      <c r="C4812" s="2" t="s">
        <v>23336</v>
      </c>
      <c r="D4812" s="2" t="str">
        <f>"食品の冷凍又は冷蔵業"</f>
        <v>食品の冷凍又は冷蔵業</v>
      </c>
      <c r="E4812" s="2" t="str">
        <f>"H29.08.10"</f>
        <v>H29.08.10</v>
      </c>
    </row>
    <row r="4813" spans="1:5" x14ac:dyDescent="0.45">
      <c r="A4813" s="2" t="s">
        <v>792</v>
      </c>
      <c r="B4813" s="2" t="s">
        <v>10546</v>
      </c>
      <c r="C4813" s="2" t="s">
        <v>23337</v>
      </c>
      <c r="D4813" s="2" t="str">
        <f>"喫茶店営業"</f>
        <v>喫茶店営業</v>
      </c>
      <c r="E4813" s="2" t="str">
        <f>"R03.02.19"</f>
        <v>R03.02.19</v>
      </c>
    </row>
    <row r="4814" spans="1:5" x14ac:dyDescent="0.45">
      <c r="A4814" s="2" t="s">
        <v>1834</v>
      </c>
      <c r="B4814" s="2" t="s">
        <v>11689</v>
      </c>
      <c r="C4814" s="2" t="s">
        <v>23338</v>
      </c>
      <c r="D4814" s="2" t="str">
        <f>"飲食店営業"</f>
        <v>飲食店営業</v>
      </c>
      <c r="E4814" s="2" t="str">
        <f>"R01.06.17"</f>
        <v>R01.06.17</v>
      </c>
    </row>
    <row r="4815" spans="1:5" x14ac:dyDescent="0.45">
      <c r="A4815" s="2" t="s">
        <v>1908</v>
      </c>
      <c r="B4815" s="2" t="s">
        <v>11695</v>
      </c>
      <c r="C4815" s="2" t="s">
        <v>23341</v>
      </c>
      <c r="D4815" s="2" t="str">
        <f>"飲食店営業"</f>
        <v>飲食店営業</v>
      </c>
      <c r="E4815" s="2" t="str">
        <f>"R01.06.25"</f>
        <v>R01.06.25</v>
      </c>
    </row>
    <row r="4816" spans="1:5" x14ac:dyDescent="0.45">
      <c r="A4816" s="2" t="s">
        <v>1884</v>
      </c>
      <c r="B4816" s="2" t="s">
        <v>11697</v>
      </c>
      <c r="C4816" s="2" t="s">
        <v>23343</v>
      </c>
      <c r="D4816" s="2" t="str">
        <f>"飲食店営業"</f>
        <v>飲食店営業</v>
      </c>
      <c r="E4816" s="2" t="str">
        <f>"R02.05.20"</f>
        <v>R02.05.20</v>
      </c>
    </row>
    <row r="4817" spans="1:5" x14ac:dyDescent="0.45">
      <c r="A4817" s="2" t="s">
        <v>1913</v>
      </c>
      <c r="B4817" s="2" t="s">
        <v>11702</v>
      </c>
      <c r="C4817" s="2" t="s">
        <v>21814</v>
      </c>
      <c r="D4817" s="2" t="str">
        <f>"飲食店営業"</f>
        <v>飲食店営業</v>
      </c>
      <c r="E4817" s="2" t="str">
        <f>"R02.08.31"</f>
        <v>R02.08.31</v>
      </c>
    </row>
    <row r="4818" spans="1:5" x14ac:dyDescent="0.45">
      <c r="A4818" s="2" t="s">
        <v>1913</v>
      </c>
      <c r="B4818" s="2" t="s">
        <v>11702</v>
      </c>
      <c r="C4818" s="2" t="s">
        <v>21814</v>
      </c>
      <c r="D4818" s="2" t="str">
        <f>"菓子製造業"</f>
        <v>菓子製造業</v>
      </c>
      <c r="E4818" s="2" t="str">
        <f>"R02.08.31"</f>
        <v>R02.08.31</v>
      </c>
    </row>
    <row r="4819" spans="1:5" x14ac:dyDescent="0.45">
      <c r="A4819" s="2" t="s">
        <v>1917</v>
      </c>
      <c r="B4819" s="2" t="s">
        <v>11709</v>
      </c>
      <c r="C4819" s="2" t="s">
        <v>23353</v>
      </c>
      <c r="D4819" s="2" t="str">
        <f>"飲食店営業"</f>
        <v>飲食店営業</v>
      </c>
      <c r="E4819" s="2" t="str">
        <f>"R03.02.26"</f>
        <v>R03.02.26</v>
      </c>
    </row>
    <row r="4820" spans="1:5" x14ac:dyDescent="0.45">
      <c r="A4820" s="2" t="s">
        <v>1315</v>
      </c>
      <c r="B4820" s="2" t="s">
        <v>10815</v>
      </c>
      <c r="C4820" s="2" t="s">
        <v>22524</v>
      </c>
      <c r="D4820" s="2" t="str">
        <f>"飲食店営業"</f>
        <v>飲食店営業</v>
      </c>
      <c r="E4820" s="2" t="str">
        <f>"R01.09.03"</f>
        <v>R01.09.03</v>
      </c>
    </row>
    <row r="4821" spans="1:5" x14ac:dyDescent="0.45">
      <c r="A4821" s="2" t="s">
        <v>1871</v>
      </c>
      <c r="B4821" s="2" t="s">
        <v>11632</v>
      </c>
      <c r="C4821" s="2" t="s">
        <v>23289</v>
      </c>
      <c r="D4821" s="2" t="str">
        <f>"飲食店営業"</f>
        <v>飲食店営業</v>
      </c>
      <c r="E4821" s="2" t="str">
        <f>"R03.04.26"</f>
        <v>R03.04.26</v>
      </c>
    </row>
    <row r="4822" spans="1:5" x14ac:dyDescent="0.45">
      <c r="A4822" s="2" t="s">
        <v>578</v>
      </c>
      <c r="B4822" s="2" t="s">
        <v>9838</v>
      </c>
      <c r="C4822" s="2" t="s">
        <v>21619</v>
      </c>
      <c r="D4822" s="2" t="str">
        <f>"飲食店営業"</f>
        <v>飲食店営業</v>
      </c>
      <c r="E4822" s="2" t="str">
        <f>"H28.12.02"</f>
        <v>H28.12.02</v>
      </c>
    </row>
    <row r="4823" spans="1:5" x14ac:dyDescent="0.45">
      <c r="A4823" s="2" t="s">
        <v>583</v>
      </c>
      <c r="B4823" s="2" t="s">
        <v>9849</v>
      </c>
      <c r="C4823" s="2" t="s">
        <v>21630</v>
      </c>
      <c r="D4823" s="2" t="str">
        <f>"乳類販売業"</f>
        <v>乳類販売業</v>
      </c>
      <c r="E4823" s="2" t="str">
        <f>"H28.12.28"</f>
        <v>H28.12.28</v>
      </c>
    </row>
    <row r="4824" spans="1:5" x14ac:dyDescent="0.45">
      <c r="A4824" s="2" t="s">
        <v>583</v>
      </c>
      <c r="B4824" s="2" t="s">
        <v>9850</v>
      </c>
      <c r="C4824" s="2" t="s">
        <v>21631</v>
      </c>
      <c r="D4824" s="2" t="str">
        <f>"乳類販売業"</f>
        <v>乳類販売業</v>
      </c>
      <c r="E4824" s="2" t="str">
        <f>"H28.12.28"</f>
        <v>H28.12.28</v>
      </c>
    </row>
    <row r="4825" spans="1:5" x14ac:dyDescent="0.45">
      <c r="A4825" s="2" t="s">
        <v>588</v>
      </c>
      <c r="B4825" s="2" t="s">
        <v>9860</v>
      </c>
      <c r="C4825" s="2" t="s">
        <v>21640</v>
      </c>
      <c r="D4825" s="2" t="str">
        <f>"菓子製造業"</f>
        <v>菓子製造業</v>
      </c>
      <c r="E4825" s="2" t="str">
        <f>"H29.02.02"</f>
        <v>H29.02.02</v>
      </c>
    </row>
    <row r="4826" spans="1:5" x14ac:dyDescent="0.45">
      <c r="A4826" s="2" t="s">
        <v>589</v>
      </c>
      <c r="B4826" s="2" t="s">
        <v>9861</v>
      </c>
      <c r="C4826" s="2" t="s">
        <v>21641</v>
      </c>
      <c r="D4826" s="2" t="str">
        <f>"飲食店営業"</f>
        <v>飲食店営業</v>
      </c>
      <c r="E4826" s="2" t="str">
        <f>"H29.02.06"</f>
        <v>H29.02.06</v>
      </c>
    </row>
    <row r="4827" spans="1:5" x14ac:dyDescent="0.45">
      <c r="A4827" s="2" t="s">
        <v>594</v>
      </c>
      <c r="B4827" s="2" t="s">
        <v>9866</v>
      </c>
      <c r="C4827" s="2" t="s">
        <v>21646</v>
      </c>
      <c r="D4827" s="2" t="str">
        <f>"飲食店営業"</f>
        <v>飲食店営業</v>
      </c>
      <c r="E4827" s="2" t="str">
        <f>"H29.02.06"</f>
        <v>H29.02.06</v>
      </c>
    </row>
    <row r="4828" spans="1:5" x14ac:dyDescent="0.45">
      <c r="A4828" s="2" t="s">
        <v>595</v>
      </c>
      <c r="B4828" s="2" t="s">
        <v>9867</v>
      </c>
      <c r="C4828" s="2" t="s">
        <v>21646</v>
      </c>
      <c r="D4828" s="2" t="str">
        <f>"乳類販売業"</f>
        <v>乳類販売業</v>
      </c>
      <c r="E4828" s="2" t="str">
        <f>"H29.02.06"</f>
        <v>H29.02.06</v>
      </c>
    </row>
    <row r="4829" spans="1:5" x14ac:dyDescent="0.45">
      <c r="A4829" s="2" t="s">
        <v>600</v>
      </c>
      <c r="B4829" s="2" t="s">
        <v>9872</v>
      </c>
      <c r="C4829" s="2" t="s">
        <v>21651</v>
      </c>
      <c r="D4829" s="2" t="str">
        <f>"飲食店営業"</f>
        <v>飲食店営業</v>
      </c>
      <c r="E4829" s="2" t="str">
        <f>"H29.02.09"</f>
        <v>H29.02.09</v>
      </c>
    </row>
    <row r="4830" spans="1:5" x14ac:dyDescent="0.45">
      <c r="A4830" s="2" t="s">
        <v>600</v>
      </c>
      <c r="B4830" s="2" t="s">
        <v>9872</v>
      </c>
      <c r="C4830" s="2" t="s">
        <v>21651</v>
      </c>
      <c r="D4830" s="2" t="str">
        <f>"菓子製造業"</f>
        <v>菓子製造業</v>
      </c>
      <c r="E4830" s="2" t="str">
        <f>"H29.02.09"</f>
        <v>H29.02.09</v>
      </c>
    </row>
    <row r="4831" spans="1:5" x14ac:dyDescent="0.45">
      <c r="A4831" s="2" t="s">
        <v>624</v>
      </c>
      <c r="B4831" s="2" t="s">
        <v>9897</v>
      </c>
      <c r="C4831" s="2" t="s">
        <v>21676</v>
      </c>
      <c r="D4831" s="2" t="str">
        <f>"飲食店営業"</f>
        <v>飲食店営業</v>
      </c>
      <c r="E4831" s="2" t="str">
        <f>"H29.03.01"</f>
        <v>H29.03.01</v>
      </c>
    </row>
    <row r="4832" spans="1:5" x14ac:dyDescent="0.45">
      <c r="A4832" s="2" t="s">
        <v>165</v>
      </c>
      <c r="B4832" s="2" t="s">
        <v>9899</v>
      </c>
      <c r="C4832" s="2" t="s">
        <v>21678</v>
      </c>
      <c r="D4832" s="2" t="str">
        <f>"喫茶店営業"</f>
        <v>喫茶店営業</v>
      </c>
      <c r="E4832" s="2" t="str">
        <f>"H29.02.28"</f>
        <v>H29.02.28</v>
      </c>
    </row>
    <row r="4833" spans="1:5" x14ac:dyDescent="0.45">
      <c r="A4833" s="2" t="s">
        <v>165</v>
      </c>
      <c r="B4833" s="2" t="s">
        <v>9900</v>
      </c>
      <c r="C4833" s="2" t="s">
        <v>21678</v>
      </c>
      <c r="D4833" s="2" t="str">
        <f>"喫茶店営業"</f>
        <v>喫茶店営業</v>
      </c>
      <c r="E4833" s="2" t="str">
        <f>"H29.02.28"</f>
        <v>H29.02.28</v>
      </c>
    </row>
    <row r="4834" spans="1:5" x14ac:dyDescent="0.45">
      <c r="A4834" s="2" t="s">
        <v>165</v>
      </c>
      <c r="B4834" s="2" t="s">
        <v>9904</v>
      </c>
      <c r="C4834" s="2" t="s">
        <v>21682</v>
      </c>
      <c r="D4834" s="2" t="str">
        <f>"喫茶店営業"</f>
        <v>喫茶店営業</v>
      </c>
      <c r="E4834" s="2" t="str">
        <f>"H29.02.28"</f>
        <v>H29.02.28</v>
      </c>
    </row>
    <row r="4835" spans="1:5" x14ac:dyDescent="0.45">
      <c r="A4835" s="2" t="s">
        <v>165</v>
      </c>
      <c r="B4835" s="2" t="s">
        <v>9905</v>
      </c>
      <c r="C4835" s="2" t="s">
        <v>21682</v>
      </c>
      <c r="D4835" s="2" t="str">
        <f>"喫茶店営業"</f>
        <v>喫茶店営業</v>
      </c>
      <c r="E4835" s="2" t="str">
        <f>"H29.02.28"</f>
        <v>H29.02.28</v>
      </c>
    </row>
    <row r="4836" spans="1:5" x14ac:dyDescent="0.45">
      <c r="A4836" s="2" t="s">
        <v>631</v>
      </c>
      <c r="B4836" s="2" t="s">
        <v>9912</v>
      </c>
      <c r="C4836" s="2" t="s">
        <v>21688</v>
      </c>
      <c r="D4836" s="2" t="str">
        <f>"飲食店営業"</f>
        <v>飲食店営業</v>
      </c>
      <c r="E4836" s="2" t="str">
        <f>"H29.02.28"</f>
        <v>H29.02.28</v>
      </c>
    </row>
    <row r="4837" spans="1:5" x14ac:dyDescent="0.45">
      <c r="A4837" s="2" t="s">
        <v>632</v>
      </c>
      <c r="B4837" s="2" t="s">
        <v>9913</v>
      </c>
      <c r="C4837" s="2" t="s">
        <v>21689</v>
      </c>
      <c r="D4837" s="2" t="str">
        <f>"飲食店営業"</f>
        <v>飲食店営業</v>
      </c>
      <c r="E4837" s="2" t="str">
        <f>"H29.03.03"</f>
        <v>H29.03.03</v>
      </c>
    </row>
    <row r="4838" spans="1:5" x14ac:dyDescent="0.45">
      <c r="A4838" s="2" t="s">
        <v>641</v>
      </c>
      <c r="B4838" s="2" t="s">
        <v>9922</v>
      </c>
      <c r="C4838" s="2" t="s">
        <v>21698</v>
      </c>
      <c r="D4838" s="2" t="str">
        <f>"魚介類販売業"</f>
        <v>魚介類販売業</v>
      </c>
      <c r="E4838" s="2" t="str">
        <f>"H29.03.30"</f>
        <v>H29.03.30</v>
      </c>
    </row>
    <row r="4839" spans="1:5" x14ac:dyDescent="0.45">
      <c r="A4839" s="2" t="s">
        <v>641</v>
      </c>
      <c r="B4839" s="2" t="s">
        <v>9922</v>
      </c>
      <c r="C4839" s="2" t="s">
        <v>21698</v>
      </c>
      <c r="D4839" s="2" t="str">
        <f>"乳類販売業"</f>
        <v>乳類販売業</v>
      </c>
      <c r="E4839" s="2" t="str">
        <f>"H29.03.30"</f>
        <v>H29.03.30</v>
      </c>
    </row>
    <row r="4840" spans="1:5" x14ac:dyDescent="0.45">
      <c r="A4840" s="2" t="s">
        <v>641</v>
      </c>
      <c r="B4840" s="2" t="s">
        <v>9922</v>
      </c>
      <c r="C4840" s="2" t="s">
        <v>21698</v>
      </c>
      <c r="D4840" s="2" t="str">
        <f>"飲食店営業"</f>
        <v>飲食店営業</v>
      </c>
      <c r="E4840" s="2" t="str">
        <f>"H29.03.30"</f>
        <v>H29.03.30</v>
      </c>
    </row>
    <row r="4841" spans="1:5" x14ac:dyDescent="0.45">
      <c r="A4841" s="2" t="s">
        <v>641</v>
      </c>
      <c r="B4841" s="2" t="s">
        <v>9922</v>
      </c>
      <c r="C4841" s="2" t="s">
        <v>21698</v>
      </c>
      <c r="D4841" s="2" t="str">
        <f>"食肉販売業"</f>
        <v>食肉販売業</v>
      </c>
      <c r="E4841" s="2" t="str">
        <f>"H29.03.30"</f>
        <v>H29.03.30</v>
      </c>
    </row>
    <row r="4842" spans="1:5" x14ac:dyDescent="0.45">
      <c r="A4842" s="2" t="s">
        <v>644</v>
      </c>
      <c r="B4842" s="2" t="s">
        <v>9926</v>
      </c>
      <c r="C4842" s="2" t="s">
        <v>21702</v>
      </c>
      <c r="D4842" s="2" t="str">
        <f>"飲食店営業"</f>
        <v>飲食店営業</v>
      </c>
      <c r="E4842" s="2" t="str">
        <f>"H29.04.14"</f>
        <v>H29.04.14</v>
      </c>
    </row>
    <row r="4843" spans="1:5" x14ac:dyDescent="0.45">
      <c r="A4843" s="2" t="s">
        <v>646</v>
      </c>
      <c r="B4843" s="2" t="s">
        <v>9928</v>
      </c>
      <c r="C4843" s="2" t="s">
        <v>21704</v>
      </c>
      <c r="D4843" s="2" t="str">
        <f>"菓子製造業"</f>
        <v>菓子製造業</v>
      </c>
      <c r="E4843" s="2" t="str">
        <f>"H29.04.21"</f>
        <v>H29.04.21</v>
      </c>
    </row>
    <row r="4844" spans="1:5" x14ac:dyDescent="0.45">
      <c r="A4844" s="2" t="s">
        <v>646</v>
      </c>
      <c r="B4844" s="2" t="s">
        <v>9928</v>
      </c>
      <c r="C4844" s="2" t="s">
        <v>21704</v>
      </c>
      <c r="D4844" s="2" t="str">
        <f>"飲食店営業"</f>
        <v>飲食店営業</v>
      </c>
      <c r="E4844" s="2" t="str">
        <f>"H29.04.21"</f>
        <v>H29.04.21</v>
      </c>
    </row>
    <row r="4845" spans="1:5" x14ac:dyDescent="0.45">
      <c r="A4845" s="2" t="s">
        <v>651</v>
      </c>
      <c r="B4845" s="2" t="s">
        <v>9935</v>
      </c>
      <c r="C4845" s="2" t="s">
        <v>21710</v>
      </c>
      <c r="D4845" s="2" t="str">
        <f>"飲食店営業"</f>
        <v>飲食店営業</v>
      </c>
      <c r="E4845" s="2" t="str">
        <f>"H29.05.01"</f>
        <v>H29.05.01</v>
      </c>
    </row>
    <row r="4846" spans="1:5" x14ac:dyDescent="0.45">
      <c r="A4846" s="2" t="s">
        <v>651</v>
      </c>
      <c r="B4846" s="2" t="s">
        <v>9935</v>
      </c>
      <c r="C4846" s="2" t="s">
        <v>21710</v>
      </c>
      <c r="D4846" s="2" t="str">
        <f>"魚介類販売業"</f>
        <v>魚介類販売業</v>
      </c>
      <c r="E4846" s="2" t="str">
        <f>"H29.05.01"</f>
        <v>H29.05.01</v>
      </c>
    </row>
    <row r="4847" spans="1:5" x14ac:dyDescent="0.45">
      <c r="A4847" s="2" t="s">
        <v>682</v>
      </c>
      <c r="B4847" s="2" t="s">
        <v>9969</v>
      </c>
      <c r="C4847" s="2" t="s">
        <v>21744</v>
      </c>
      <c r="D4847" s="2" t="str">
        <f>"飲食店営業"</f>
        <v>飲食店営業</v>
      </c>
      <c r="E4847" s="2" t="str">
        <f>"H29.05.22"</f>
        <v>H29.05.22</v>
      </c>
    </row>
    <row r="4848" spans="1:5" x14ac:dyDescent="0.45">
      <c r="A4848" s="2" t="s">
        <v>686</v>
      </c>
      <c r="B4848" s="2" t="s">
        <v>9977</v>
      </c>
      <c r="C4848" s="2" t="s">
        <v>21751</v>
      </c>
      <c r="D4848" s="2" t="str">
        <f>"飲食店営業"</f>
        <v>飲食店営業</v>
      </c>
      <c r="E4848" s="2" t="str">
        <f>"H29.05.25"</f>
        <v>H29.05.25</v>
      </c>
    </row>
    <row r="4849" spans="1:5" x14ac:dyDescent="0.45">
      <c r="A4849" s="2" t="s">
        <v>689</v>
      </c>
      <c r="B4849" s="2" t="s">
        <v>9980</v>
      </c>
      <c r="C4849" s="2" t="s">
        <v>21754</v>
      </c>
      <c r="D4849" s="2" t="str">
        <f>"飲食店営業"</f>
        <v>飲食店営業</v>
      </c>
      <c r="E4849" s="2" t="str">
        <f>"H29.05.29"</f>
        <v>H29.05.29</v>
      </c>
    </row>
    <row r="4850" spans="1:5" x14ac:dyDescent="0.45">
      <c r="A4850" s="2" t="s">
        <v>694</v>
      </c>
      <c r="B4850" s="2" t="s">
        <v>694</v>
      </c>
      <c r="C4850" s="2" t="s">
        <v>21764</v>
      </c>
      <c r="D4850" s="2" t="str">
        <f>"飲食店営業"</f>
        <v>飲食店営業</v>
      </c>
      <c r="E4850" s="2" t="str">
        <f>"H29.06.22"</f>
        <v>H29.06.22</v>
      </c>
    </row>
    <row r="4851" spans="1:5" x14ac:dyDescent="0.45">
      <c r="A4851" s="2" t="s">
        <v>699</v>
      </c>
      <c r="B4851" s="2" t="s">
        <v>9993</v>
      </c>
      <c r="C4851" s="2" t="s">
        <v>21768</v>
      </c>
      <c r="D4851" s="2" t="str">
        <f>"喫茶店営業"</f>
        <v>喫茶店営業</v>
      </c>
      <c r="E4851" s="2" t="str">
        <f>"H29.07.06"</f>
        <v>H29.07.06</v>
      </c>
    </row>
    <row r="4852" spans="1:5" x14ac:dyDescent="0.45">
      <c r="A4852" s="2" t="s">
        <v>708</v>
      </c>
      <c r="B4852" s="2" t="s">
        <v>10001</v>
      </c>
      <c r="C4852" s="2" t="s">
        <v>21777</v>
      </c>
      <c r="D4852" s="2" t="str">
        <f>"飲食店営業"</f>
        <v>飲食店営業</v>
      </c>
      <c r="E4852" s="2" t="str">
        <f>"H29.07.24"</f>
        <v>H29.07.24</v>
      </c>
    </row>
    <row r="4853" spans="1:5" x14ac:dyDescent="0.45">
      <c r="A4853" s="2" t="s">
        <v>710</v>
      </c>
      <c r="B4853" s="2" t="s">
        <v>10003</v>
      </c>
      <c r="C4853" s="2" t="s">
        <v>21779</v>
      </c>
      <c r="D4853" s="2" t="str">
        <f>"飲食店営業"</f>
        <v>飲食店営業</v>
      </c>
      <c r="E4853" s="2" t="str">
        <f>"H29.07.26"</f>
        <v>H29.07.26</v>
      </c>
    </row>
    <row r="4854" spans="1:5" x14ac:dyDescent="0.45">
      <c r="A4854" s="2" t="s">
        <v>170</v>
      </c>
      <c r="B4854" s="2" t="s">
        <v>10004</v>
      </c>
      <c r="C4854" s="2" t="s">
        <v>21780</v>
      </c>
      <c r="D4854" s="2" t="str">
        <f>"喫茶店営業"</f>
        <v>喫茶店営業</v>
      </c>
      <c r="E4854" s="2" t="str">
        <f>"H29.07.26"</f>
        <v>H29.07.26</v>
      </c>
    </row>
    <row r="4855" spans="1:5" x14ac:dyDescent="0.45">
      <c r="A4855" s="2" t="s">
        <v>688</v>
      </c>
      <c r="B4855" s="2" t="s">
        <v>10025</v>
      </c>
      <c r="C4855" s="2" t="s">
        <v>21801</v>
      </c>
      <c r="D4855" s="2" t="str">
        <f>"飲食店営業"</f>
        <v>飲食店営業</v>
      </c>
      <c r="E4855" s="2" t="str">
        <f>"H29.08.07"</f>
        <v>H29.08.07</v>
      </c>
    </row>
    <row r="4856" spans="1:5" x14ac:dyDescent="0.45">
      <c r="A4856" s="2" t="s">
        <v>732</v>
      </c>
      <c r="B4856" s="2" t="s">
        <v>10026</v>
      </c>
      <c r="C4856" s="2" t="s">
        <v>21802</v>
      </c>
      <c r="D4856" s="2" t="str">
        <f>"飲食店営業"</f>
        <v>飲食店営業</v>
      </c>
      <c r="E4856" s="2" t="str">
        <f>"H29.08.08"</f>
        <v>H29.08.08</v>
      </c>
    </row>
    <row r="4857" spans="1:5" x14ac:dyDescent="0.45">
      <c r="A4857" s="2" t="s">
        <v>737</v>
      </c>
      <c r="B4857" s="2" t="s">
        <v>10031</v>
      </c>
      <c r="C4857" s="2" t="s">
        <v>21808</v>
      </c>
      <c r="D4857" s="2" t="str">
        <f>"飲食店営業"</f>
        <v>飲食店営業</v>
      </c>
      <c r="E4857" s="2" t="str">
        <f>"H29.08.10"</f>
        <v>H29.08.10</v>
      </c>
    </row>
    <row r="4858" spans="1:5" x14ac:dyDescent="0.45">
      <c r="A4858" s="2" t="s">
        <v>738</v>
      </c>
      <c r="B4858" s="2" t="s">
        <v>10032</v>
      </c>
      <c r="C4858" s="2" t="s">
        <v>21809</v>
      </c>
      <c r="D4858" s="2" t="str">
        <f>"飲食店営業"</f>
        <v>飲食店営業</v>
      </c>
      <c r="E4858" s="2" t="str">
        <f>"H29.08.10"</f>
        <v>H29.08.10</v>
      </c>
    </row>
    <row r="4859" spans="1:5" x14ac:dyDescent="0.45">
      <c r="A4859" s="2" t="s">
        <v>738</v>
      </c>
      <c r="B4859" s="2" t="s">
        <v>10032</v>
      </c>
      <c r="C4859" s="2" t="s">
        <v>21809</v>
      </c>
      <c r="D4859" s="2" t="str">
        <f>"菓子製造業"</f>
        <v>菓子製造業</v>
      </c>
      <c r="E4859" s="2" t="str">
        <f>"H29.08.10"</f>
        <v>H29.08.10</v>
      </c>
    </row>
    <row r="4860" spans="1:5" x14ac:dyDescent="0.45">
      <c r="A4860" s="2" t="s">
        <v>739</v>
      </c>
      <c r="B4860" s="2" t="s">
        <v>10033</v>
      </c>
      <c r="C4860" s="2" t="s">
        <v>21810</v>
      </c>
      <c r="D4860" s="2" t="str">
        <f>"飲食店営業"</f>
        <v>飲食店営業</v>
      </c>
      <c r="E4860" s="2" t="str">
        <f>"H29.08.10"</f>
        <v>H29.08.10</v>
      </c>
    </row>
    <row r="4861" spans="1:5" x14ac:dyDescent="0.45">
      <c r="A4861" s="2" t="s">
        <v>165</v>
      </c>
      <c r="B4861" s="2" t="s">
        <v>10035</v>
      </c>
      <c r="C4861" s="2" t="s">
        <v>21812</v>
      </c>
      <c r="D4861" s="2" t="str">
        <f>"喫茶店営業"</f>
        <v>喫茶店営業</v>
      </c>
      <c r="E4861" s="2" t="str">
        <f>"H29.08.15"</f>
        <v>H29.08.15</v>
      </c>
    </row>
    <row r="4862" spans="1:5" x14ac:dyDescent="0.45">
      <c r="A4862" s="2" t="s">
        <v>742</v>
      </c>
      <c r="B4862" s="2" t="s">
        <v>10042</v>
      </c>
      <c r="C4862" s="2" t="s">
        <v>21815</v>
      </c>
      <c r="D4862" s="2" t="str">
        <f t="shared" ref="D4862:D4867" si="240">"飲食店営業"</f>
        <v>飲食店営業</v>
      </c>
      <c r="E4862" s="2" t="str">
        <f>"H29.08.21"</f>
        <v>H29.08.21</v>
      </c>
    </row>
    <row r="4863" spans="1:5" x14ac:dyDescent="0.45">
      <c r="A4863" s="2" t="s">
        <v>751</v>
      </c>
      <c r="B4863" s="2" t="s">
        <v>10051</v>
      </c>
      <c r="C4863" s="2" t="s">
        <v>21824</v>
      </c>
      <c r="D4863" s="2" t="str">
        <f t="shared" si="240"/>
        <v>飲食店営業</v>
      </c>
      <c r="E4863" s="2" t="str">
        <f>"H29.08.23"</f>
        <v>H29.08.23</v>
      </c>
    </row>
    <row r="4864" spans="1:5" x14ac:dyDescent="0.45">
      <c r="A4864" s="2" t="s">
        <v>758</v>
      </c>
      <c r="B4864" s="2" t="s">
        <v>10059</v>
      </c>
      <c r="C4864" s="2" t="s">
        <v>21832</v>
      </c>
      <c r="D4864" s="2" t="str">
        <f t="shared" si="240"/>
        <v>飲食店営業</v>
      </c>
      <c r="E4864" s="2" t="str">
        <f>"H29.09.19"</f>
        <v>H29.09.19</v>
      </c>
    </row>
    <row r="4865" spans="1:5" x14ac:dyDescent="0.45">
      <c r="A4865" s="2" t="s">
        <v>759</v>
      </c>
      <c r="B4865" s="2" t="s">
        <v>10061</v>
      </c>
      <c r="C4865" s="2" t="s">
        <v>21833</v>
      </c>
      <c r="D4865" s="2" t="str">
        <f t="shared" si="240"/>
        <v>飲食店営業</v>
      </c>
      <c r="E4865" s="2" t="str">
        <f>"H29.09.21"</f>
        <v>H29.09.21</v>
      </c>
    </row>
    <row r="4866" spans="1:5" x14ac:dyDescent="0.45">
      <c r="A4866" s="2" t="s">
        <v>764</v>
      </c>
      <c r="B4866" s="2" t="s">
        <v>10067</v>
      </c>
      <c r="C4866" s="2" t="s">
        <v>21839</v>
      </c>
      <c r="D4866" s="2" t="str">
        <f t="shared" si="240"/>
        <v>飲食店営業</v>
      </c>
      <c r="E4866" s="2" t="str">
        <f>"H29.10.10"</f>
        <v>H29.10.10</v>
      </c>
    </row>
    <row r="4867" spans="1:5" x14ac:dyDescent="0.45">
      <c r="A4867" s="2" t="s">
        <v>765</v>
      </c>
      <c r="B4867" s="2" t="s">
        <v>10068</v>
      </c>
      <c r="C4867" s="2" t="s">
        <v>21840</v>
      </c>
      <c r="D4867" s="2" t="str">
        <f t="shared" si="240"/>
        <v>飲食店営業</v>
      </c>
      <c r="E4867" s="2" t="str">
        <f>"H29.10.16"</f>
        <v>H29.10.16</v>
      </c>
    </row>
    <row r="4868" spans="1:5" x14ac:dyDescent="0.45">
      <c r="A4868" s="2" t="s">
        <v>769</v>
      </c>
      <c r="B4868" s="2" t="s">
        <v>10073</v>
      </c>
      <c r="C4868" s="2" t="s">
        <v>21845</v>
      </c>
      <c r="D4868" s="2" t="str">
        <f>"そうざい製造業"</f>
        <v>そうざい製造業</v>
      </c>
      <c r="E4868" s="2" t="str">
        <f>"H29.11.06"</f>
        <v>H29.11.06</v>
      </c>
    </row>
    <row r="4869" spans="1:5" x14ac:dyDescent="0.45">
      <c r="A4869" s="2" t="s">
        <v>771</v>
      </c>
      <c r="B4869" s="2" t="s">
        <v>10075</v>
      </c>
      <c r="C4869" s="2" t="s">
        <v>21847</v>
      </c>
      <c r="D4869" s="2" t="str">
        <f>"飲食店営業"</f>
        <v>飲食店営業</v>
      </c>
      <c r="E4869" s="2" t="str">
        <f>"H29.11.06"</f>
        <v>H29.11.06</v>
      </c>
    </row>
    <row r="4870" spans="1:5" x14ac:dyDescent="0.45">
      <c r="A4870" s="2" t="s">
        <v>594</v>
      </c>
      <c r="B4870" s="2" t="s">
        <v>10076</v>
      </c>
      <c r="C4870" s="2" t="s">
        <v>21848</v>
      </c>
      <c r="D4870" s="2" t="str">
        <f>"飲食店営業"</f>
        <v>飲食店営業</v>
      </c>
      <c r="E4870" s="2" t="str">
        <f>"H29.11.06"</f>
        <v>H29.11.06</v>
      </c>
    </row>
    <row r="4871" spans="1:5" x14ac:dyDescent="0.45">
      <c r="A4871" s="2" t="s">
        <v>595</v>
      </c>
      <c r="B4871" s="2" t="s">
        <v>10082</v>
      </c>
      <c r="C4871" s="2" t="s">
        <v>21848</v>
      </c>
      <c r="D4871" s="2" t="str">
        <f>"乳類販売業"</f>
        <v>乳類販売業</v>
      </c>
      <c r="E4871" s="2" t="str">
        <f>"H29.11.07"</f>
        <v>H29.11.07</v>
      </c>
    </row>
    <row r="4872" spans="1:5" x14ac:dyDescent="0.45">
      <c r="A4872" s="2" t="s">
        <v>788</v>
      </c>
      <c r="B4872" s="2" t="s">
        <v>10095</v>
      </c>
      <c r="C4872" s="2" t="s">
        <v>21864</v>
      </c>
      <c r="D4872" s="2" t="str">
        <f>"飲食店営業"</f>
        <v>飲食店営業</v>
      </c>
      <c r="E4872" s="2" t="str">
        <f>"H29.11.14"</f>
        <v>H29.11.14</v>
      </c>
    </row>
    <row r="4873" spans="1:5" x14ac:dyDescent="0.45">
      <c r="A4873" s="2" t="s">
        <v>794</v>
      </c>
      <c r="B4873" s="2" t="s">
        <v>10102</v>
      </c>
      <c r="C4873" s="2" t="s">
        <v>21870</v>
      </c>
      <c r="D4873" s="2" t="str">
        <f>"飲食店営業"</f>
        <v>飲食店営業</v>
      </c>
      <c r="E4873" s="2" t="str">
        <f>"H29.11.21"</f>
        <v>H29.11.21</v>
      </c>
    </row>
    <row r="4874" spans="1:5" x14ac:dyDescent="0.45">
      <c r="A4874" s="2" t="s">
        <v>795</v>
      </c>
      <c r="B4874" s="2" t="s">
        <v>10103</v>
      </c>
      <c r="C4874" s="2" t="s">
        <v>21871</v>
      </c>
      <c r="D4874" s="2" t="str">
        <f>"飲食店営業"</f>
        <v>飲食店営業</v>
      </c>
      <c r="E4874" s="2" t="str">
        <f>"H29.11.28"</f>
        <v>H29.11.28</v>
      </c>
    </row>
    <row r="4875" spans="1:5" x14ac:dyDescent="0.45">
      <c r="A4875" s="2" t="s">
        <v>809</v>
      </c>
      <c r="B4875" s="2" t="s">
        <v>10120</v>
      </c>
      <c r="C4875" s="2" t="s">
        <v>21889</v>
      </c>
      <c r="D4875" s="2" t="str">
        <f>"飲食店営業"</f>
        <v>飲食店営業</v>
      </c>
      <c r="E4875" s="2" t="str">
        <f>"H30.01.12"</f>
        <v>H30.01.12</v>
      </c>
    </row>
    <row r="4876" spans="1:5" x14ac:dyDescent="0.45">
      <c r="A4876" s="2" t="s">
        <v>165</v>
      </c>
      <c r="B4876" s="2" t="s">
        <v>10123</v>
      </c>
      <c r="C4876" s="2" t="s">
        <v>21893</v>
      </c>
      <c r="D4876" s="2" t="str">
        <f>"喫茶店営業"</f>
        <v>喫茶店営業</v>
      </c>
      <c r="E4876" s="2" t="str">
        <f>"H30.01.16"</f>
        <v>H30.01.16</v>
      </c>
    </row>
    <row r="4877" spans="1:5" x14ac:dyDescent="0.45">
      <c r="A4877" s="2" t="s">
        <v>583</v>
      </c>
      <c r="B4877" s="2" t="s">
        <v>10127</v>
      </c>
      <c r="C4877" s="2" t="s">
        <v>21897</v>
      </c>
      <c r="D4877" s="2" t="str">
        <f>"乳類販売業"</f>
        <v>乳類販売業</v>
      </c>
      <c r="E4877" s="2" t="str">
        <f>"H30.01.26"</f>
        <v>H30.01.26</v>
      </c>
    </row>
    <row r="4878" spans="1:5" x14ac:dyDescent="0.45">
      <c r="A4878" s="2" t="s">
        <v>814</v>
      </c>
      <c r="B4878" s="2" t="s">
        <v>10129</v>
      </c>
      <c r="C4878" s="2" t="s">
        <v>21899</v>
      </c>
      <c r="D4878" s="2" t="str">
        <f>"飲食店営業"</f>
        <v>飲食店営業</v>
      </c>
      <c r="E4878" s="2" t="str">
        <f>"H30.01.30"</f>
        <v>H30.01.30</v>
      </c>
    </row>
    <row r="4879" spans="1:5" x14ac:dyDescent="0.45">
      <c r="A4879" s="2" t="s">
        <v>815</v>
      </c>
      <c r="B4879" s="2" t="s">
        <v>10130</v>
      </c>
      <c r="C4879" s="2" t="s">
        <v>21768</v>
      </c>
      <c r="D4879" s="2" t="str">
        <f>"飲食店営業"</f>
        <v>飲食店営業</v>
      </c>
      <c r="E4879" s="2" t="str">
        <f>"H30.01.30"</f>
        <v>H30.01.30</v>
      </c>
    </row>
    <row r="4880" spans="1:5" x14ac:dyDescent="0.45">
      <c r="A4880" s="2" t="s">
        <v>815</v>
      </c>
      <c r="B4880" s="2" t="s">
        <v>10130</v>
      </c>
      <c r="C4880" s="2" t="s">
        <v>21768</v>
      </c>
      <c r="D4880" s="2" t="str">
        <f>"菓子製造業"</f>
        <v>菓子製造業</v>
      </c>
      <c r="E4880" s="2" t="str">
        <f>"H30.01.30"</f>
        <v>H30.01.30</v>
      </c>
    </row>
    <row r="4881" spans="1:5" x14ac:dyDescent="0.45">
      <c r="A4881" s="2" t="s">
        <v>816</v>
      </c>
      <c r="B4881" s="2" t="s">
        <v>10132</v>
      </c>
      <c r="C4881" s="2" t="s">
        <v>21901</v>
      </c>
      <c r="D4881" s="2" t="str">
        <f>"飲食店営業"</f>
        <v>飲食店営業</v>
      </c>
      <c r="E4881" s="2" t="str">
        <f>"H30.01.31"</f>
        <v>H30.01.31</v>
      </c>
    </row>
    <row r="4882" spans="1:5" x14ac:dyDescent="0.45">
      <c r="A4882" s="2" t="s">
        <v>822</v>
      </c>
      <c r="B4882" s="2" t="s">
        <v>10138</v>
      </c>
      <c r="C4882" s="2" t="s">
        <v>21907</v>
      </c>
      <c r="D4882" s="2" t="str">
        <f>"飲食店営業"</f>
        <v>飲食店営業</v>
      </c>
      <c r="E4882" s="2" t="str">
        <f>"H30.02.02"</f>
        <v>H30.02.02</v>
      </c>
    </row>
    <row r="4883" spans="1:5" x14ac:dyDescent="0.45">
      <c r="A4883" s="2" t="s">
        <v>823</v>
      </c>
      <c r="B4883" s="2" t="s">
        <v>10140</v>
      </c>
      <c r="C4883" s="2" t="s">
        <v>21909</v>
      </c>
      <c r="D4883" s="2" t="str">
        <f>"食品販売業"</f>
        <v>食品販売業</v>
      </c>
      <c r="E4883" s="2" t="str">
        <f>"H30.02.05"</f>
        <v>H30.02.05</v>
      </c>
    </row>
    <row r="4884" spans="1:5" x14ac:dyDescent="0.45">
      <c r="A4884" s="2" t="s">
        <v>825</v>
      </c>
      <c r="B4884" s="2" t="s">
        <v>10142</v>
      </c>
      <c r="C4884" s="2" t="s">
        <v>21911</v>
      </c>
      <c r="D4884" s="2" t="str">
        <f>"食品製造業"</f>
        <v>食品製造業</v>
      </c>
      <c r="E4884" s="2" t="str">
        <f>"H30.02.05"</f>
        <v>H30.02.05</v>
      </c>
    </row>
    <row r="4885" spans="1:5" x14ac:dyDescent="0.45">
      <c r="A4885" s="2" t="s">
        <v>829</v>
      </c>
      <c r="B4885" s="2" t="s">
        <v>10146</v>
      </c>
      <c r="C4885" s="2" t="s">
        <v>21915</v>
      </c>
      <c r="D4885" s="2" t="str">
        <f>"そうざい製造業"</f>
        <v>そうざい製造業</v>
      </c>
      <c r="E4885" s="2" t="str">
        <f>"H30.02.07"</f>
        <v>H30.02.07</v>
      </c>
    </row>
    <row r="4886" spans="1:5" x14ac:dyDescent="0.45">
      <c r="A4886" s="2" t="s">
        <v>829</v>
      </c>
      <c r="B4886" s="2" t="s">
        <v>10146</v>
      </c>
      <c r="C4886" s="2" t="s">
        <v>21915</v>
      </c>
      <c r="D4886" s="2" t="str">
        <f>"菓子製造業"</f>
        <v>菓子製造業</v>
      </c>
      <c r="E4886" s="2" t="str">
        <f>"H30.02.07"</f>
        <v>H30.02.07</v>
      </c>
    </row>
    <row r="4887" spans="1:5" x14ac:dyDescent="0.45">
      <c r="A4887" s="2" t="s">
        <v>830</v>
      </c>
      <c r="B4887" s="2" t="s">
        <v>10147</v>
      </c>
      <c r="C4887" s="2" t="s">
        <v>21916</v>
      </c>
      <c r="D4887" s="2" t="str">
        <f>"飲食店営業"</f>
        <v>飲食店営業</v>
      </c>
      <c r="E4887" s="2" t="str">
        <f>"H30.02.07"</f>
        <v>H30.02.07</v>
      </c>
    </row>
    <row r="4888" spans="1:5" x14ac:dyDescent="0.45">
      <c r="A4888" s="2" t="s">
        <v>841</v>
      </c>
      <c r="B4888" s="2" t="s">
        <v>10159</v>
      </c>
      <c r="C4888" s="2" t="s">
        <v>21927</v>
      </c>
      <c r="D4888" s="2" t="str">
        <f>"飲食店営業"</f>
        <v>飲食店営業</v>
      </c>
      <c r="E4888" s="2" t="str">
        <f>"H30.02.20"</f>
        <v>H30.02.20</v>
      </c>
    </row>
    <row r="4889" spans="1:5" x14ac:dyDescent="0.45">
      <c r="A4889" s="2" t="s">
        <v>843</v>
      </c>
      <c r="B4889" s="2" t="s">
        <v>10161</v>
      </c>
      <c r="C4889" s="2" t="s">
        <v>21929</v>
      </c>
      <c r="D4889" s="2" t="str">
        <f>"飲食店営業"</f>
        <v>飲食店営業</v>
      </c>
      <c r="E4889" s="2" t="str">
        <f>"H30.02.20"</f>
        <v>H30.02.20</v>
      </c>
    </row>
    <row r="4890" spans="1:5" x14ac:dyDescent="0.45">
      <c r="A4890" s="2" t="s">
        <v>844</v>
      </c>
      <c r="B4890" s="2" t="s">
        <v>10162</v>
      </c>
      <c r="C4890" s="2" t="s">
        <v>21930</v>
      </c>
      <c r="D4890" s="2" t="str">
        <f>"飲食店営業"</f>
        <v>飲食店営業</v>
      </c>
      <c r="E4890" s="2" t="str">
        <f>"H30.02.19"</f>
        <v>H30.02.19</v>
      </c>
    </row>
    <row r="4891" spans="1:5" x14ac:dyDescent="0.45">
      <c r="A4891" s="2" t="s">
        <v>614</v>
      </c>
      <c r="B4891" s="2" t="s">
        <v>10163</v>
      </c>
      <c r="C4891" s="2" t="s">
        <v>21932</v>
      </c>
      <c r="D4891" s="2" t="str">
        <f>"喫茶店営業"</f>
        <v>喫茶店営業</v>
      </c>
      <c r="E4891" s="2" t="str">
        <f>"H30.02.20"</f>
        <v>H30.02.20</v>
      </c>
    </row>
    <row r="4892" spans="1:5" x14ac:dyDescent="0.45">
      <c r="A4892" s="2" t="s">
        <v>859</v>
      </c>
      <c r="B4892" s="2" t="s">
        <v>10180</v>
      </c>
      <c r="C4892" s="2" t="s">
        <v>21947</v>
      </c>
      <c r="D4892" s="2" t="str">
        <f>"飲食店営業"</f>
        <v>飲食店営業</v>
      </c>
      <c r="E4892" s="2" t="str">
        <f>"H30.03.20"</f>
        <v>H30.03.20</v>
      </c>
    </row>
    <row r="4893" spans="1:5" x14ac:dyDescent="0.45">
      <c r="A4893" s="2" t="s">
        <v>860</v>
      </c>
      <c r="B4893" s="2" t="s">
        <v>10181</v>
      </c>
      <c r="C4893" s="2" t="s">
        <v>21948</v>
      </c>
      <c r="D4893" s="2" t="str">
        <f>"氷雪販売業"</f>
        <v>氷雪販売業</v>
      </c>
      <c r="E4893" s="2" t="str">
        <f>"H30.03.16"</f>
        <v>H30.03.16</v>
      </c>
    </row>
    <row r="4894" spans="1:5" x14ac:dyDescent="0.45">
      <c r="A4894" s="2" t="s">
        <v>864</v>
      </c>
      <c r="B4894" s="2" t="s">
        <v>10185</v>
      </c>
      <c r="C4894" s="2" t="s">
        <v>21952</v>
      </c>
      <c r="D4894" s="2" t="str">
        <f>"食品販売業"</f>
        <v>食品販売業</v>
      </c>
      <c r="E4894" s="2" t="str">
        <f>"H30.03.27"</f>
        <v>H30.03.27</v>
      </c>
    </row>
    <row r="4895" spans="1:5" x14ac:dyDescent="0.45">
      <c r="A4895" s="2" t="s">
        <v>866</v>
      </c>
      <c r="B4895" s="2" t="s">
        <v>10189</v>
      </c>
      <c r="C4895" s="2" t="s">
        <v>21955</v>
      </c>
      <c r="D4895" s="2" t="str">
        <f>"飲食店営業"</f>
        <v>飲食店営業</v>
      </c>
      <c r="E4895" s="2" t="str">
        <f>"H30.04.19"</f>
        <v>H30.04.19</v>
      </c>
    </row>
    <row r="4896" spans="1:5" x14ac:dyDescent="0.45">
      <c r="A4896" s="2" t="s">
        <v>225</v>
      </c>
      <c r="B4896" s="2" t="s">
        <v>10198</v>
      </c>
      <c r="C4896" s="2" t="s">
        <v>21963</v>
      </c>
      <c r="D4896" s="2" t="str">
        <f>"飲食店営業"</f>
        <v>飲食店営業</v>
      </c>
      <c r="E4896" s="2" t="str">
        <f>"H30.04.24"</f>
        <v>H30.04.24</v>
      </c>
    </row>
    <row r="4897" spans="1:5" x14ac:dyDescent="0.45">
      <c r="A4897" s="2" t="s">
        <v>421</v>
      </c>
      <c r="B4897" s="2" t="s">
        <v>10216</v>
      </c>
      <c r="C4897" s="2" t="s">
        <v>21982</v>
      </c>
      <c r="D4897" s="2" t="str">
        <f>"乳類販売業"</f>
        <v>乳類販売業</v>
      </c>
      <c r="E4897" s="2" t="str">
        <f>"H30.05.09"</f>
        <v>H30.05.09</v>
      </c>
    </row>
    <row r="4898" spans="1:5" x14ac:dyDescent="0.45">
      <c r="A4898" s="2" t="s">
        <v>898</v>
      </c>
      <c r="B4898" s="2" t="s">
        <v>10226</v>
      </c>
      <c r="C4898" s="2" t="s">
        <v>21994</v>
      </c>
      <c r="D4898" s="2" t="str">
        <f>"食品販売業"</f>
        <v>食品販売業</v>
      </c>
      <c r="E4898" s="2" t="str">
        <f>"H30.05.14"</f>
        <v>H30.05.14</v>
      </c>
    </row>
    <row r="4899" spans="1:5" x14ac:dyDescent="0.45">
      <c r="A4899" s="2" t="s">
        <v>912</v>
      </c>
      <c r="B4899" s="2" t="s">
        <v>10242</v>
      </c>
      <c r="C4899" s="2" t="s">
        <v>22010</v>
      </c>
      <c r="D4899" s="2" t="str">
        <f>"乳類販売業"</f>
        <v>乳類販売業</v>
      </c>
      <c r="E4899" s="2" t="str">
        <f>"H30.05.25"</f>
        <v>H30.05.25</v>
      </c>
    </row>
    <row r="4900" spans="1:5" x14ac:dyDescent="0.45">
      <c r="A4900" s="2" t="s">
        <v>913</v>
      </c>
      <c r="B4900" s="2" t="s">
        <v>10243</v>
      </c>
      <c r="C4900" s="2" t="s">
        <v>22011</v>
      </c>
      <c r="D4900" s="2" t="str">
        <f>"飲食店営業"</f>
        <v>飲食店営業</v>
      </c>
      <c r="E4900" s="2" t="str">
        <f>"H30.05.28"</f>
        <v>H30.05.28</v>
      </c>
    </row>
    <row r="4901" spans="1:5" x14ac:dyDescent="0.45">
      <c r="A4901" s="2" t="s">
        <v>165</v>
      </c>
      <c r="B4901" s="2" t="s">
        <v>10255</v>
      </c>
      <c r="C4901" s="2" t="s">
        <v>22021</v>
      </c>
      <c r="D4901" s="2" t="str">
        <f>"喫茶店営業"</f>
        <v>喫茶店営業</v>
      </c>
      <c r="E4901" s="2" t="str">
        <f>"H30.06.07"</f>
        <v>H30.06.07</v>
      </c>
    </row>
    <row r="4902" spans="1:5" x14ac:dyDescent="0.45">
      <c r="A4902" s="2" t="s">
        <v>165</v>
      </c>
      <c r="B4902" s="2" t="s">
        <v>10261</v>
      </c>
      <c r="C4902" s="2" t="s">
        <v>22027</v>
      </c>
      <c r="D4902" s="2" t="str">
        <f>"喫茶店営業"</f>
        <v>喫茶店営業</v>
      </c>
      <c r="E4902" s="2" t="str">
        <f>"H30.06.21"</f>
        <v>H30.06.21</v>
      </c>
    </row>
    <row r="4903" spans="1:5" x14ac:dyDescent="0.45">
      <c r="A4903" s="2" t="s">
        <v>165</v>
      </c>
      <c r="B4903" s="2" t="s">
        <v>10267</v>
      </c>
      <c r="C4903" s="2" t="s">
        <v>22028</v>
      </c>
      <c r="D4903" s="2" t="str">
        <f>"喫茶店営業"</f>
        <v>喫茶店営業</v>
      </c>
      <c r="E4903" s="2" t="str">
        <f>"H30.06.21"</f>
        <v>H30.06.21</v>
      </c>
    </row>
    <row r="4904" spans="1:5" x14ac:dyDescent="0.45">
      <c r="A4904" s="2" t="s">
        <v>926</v>
      </c>
      <c r="B4904" s="2" t="s">
        <v>10270</v>
      </c>
      <c r="C4904" s="2" t="s">
        <v>22031</v>
      </c>
      <c r="D4904" s="2" t="str">
        <f>"飲食店営業"</f>
        <v>飲食店営業</v>
      </c>
      <c r="E4904" s="2" t="str">
        <f>"H30.07.02"</f>
        <v>H30.07.02</v>
      </c>
    </row>
    <row r="4905" spans="1:5" x14ac:dyDescent="0.45">
      <c r="A4905" s="2" t="s">
        <v>931</v>
      </c>
      <c r="B4905" s="2" t="s">
        <v>10276</v>
      </c>
      <c r="C4905" s="2" t="s">
        <v>22036</v>
      </c>
      <c r="D4905" s="2" t="str">
        <f>"そうざい製造業"</f>
        <v>そうざい製造業</v>
      </c>
      <c r="E4905" s="2" t="str">
        <f>"H30.07.26"</f>
        <v>H30.07.26</v>
      </c>
    </row>
    <row r="4906" spans="1:5" x14ac:dyDescent="0.45">
      <c r="A4906" s="2" t="s">
        <v>165</v>
      </c>
      <c r="B4906" s="2" t="s">
        <v>10284</v>
      </c>
      <c r="C4906" s="2" t="s">
        <v>22044</v>
      </c>
      <c r="D4906" s="2" t="str">
        <f>"喫茶店営業"</f>
        <v>喫茶店営業</v>
      </c>
      <c r="E4906" s="2" t="str">
        <f>"H30.07.19"</f>
        <v>H30.07.19</v>
      </c>
    </row>
    <row r="4907" spans="1:5" x14ac:dyDescent="0.45">
      <c r="A4907" s="2" t="s">
        <v>165</v>
      </c>
      <c r="B4907" s="2" t="s">
        <v>10285</v>
      </c>
      <c r="C4907" s="2" t="s">
        <v>22044</v>
      </c>
      <c r="D4907" s="2" t="str">
        <f>"喫茶店営業"</f>
        <v>喫茶店営業</v>
      </c>
      <c r="E4907" s="2" t="str">
        <f>"H30.07.19"</f>
        <v>H30.07.19</v>
      </c>
    </row>
    <row r="4908" spans="1:5" x14ac:dyDescent="0.45">
      <c r="A4908" s="2" t="s">
        <v>938</v>
      </c>
      <c r="B4908" s="2" t="s">
        <v>10292</v>
      </c>
      <c r="C4908" s="2" t="s">
        <v>22050</v>
      </c>
      <c r="D4908" s="2" t="str">
        <f>"飲食店営業"</f>
        <v>飲食店営業</v>
      </c>
      <c r="E4908" s="2" t="str">
        <f>"H30.08.02"</f>
        <v>H30.08.02</v>
      </c>
    </row>
    <row r="4909" spans="1:5" x14ac:dyDescent="0.45">
      <c r="A4909" s="2" t="s">
        <v>940</v>
      </c>
      <c r="B4909" s="2" t="s">
        <v>10294</v>
      </c>
      <c r="C4909" s="2" t="s">
        <v>22052</v>
      </c>
      <c r="D4909" s="2" t="str">
        <f>"食品販売業"</f>
        <v>食品販売業</v>
      </c>
      <c r="E4909" s="2" t="str">
        <f>"H30.07.30"</f>
        <v>H30.07.30</v>
      </c>
    </row>
    <row r="4910" spans="1:5" x14ac:dyDescent="0.45">
      <c r="A4910" s="2" t="s">
        <v>944</v>
      </c>
      <c r="B4910" s="2" t="s">
        <v>3</v>
      </c>
      <c r="C4910" s="2" t="s">
        <v>21916</v>
      </c>
      <c r="D4910" s="2" t="str">
        <f>"飲食店営業"</f>
        <v>飲食店営業</v>
      </c>
      <c r="E4910" s="2" t="str">
        <f t="shared" ref="E4910:E4915" si="241">"H30.08.03"</f>
        <v>H30.08.03</v>
      </c>
    </row>
    <row r="4911" spans="1:5" x14ac:dyDescent="0.45">
      <c r="A4911" s="2" t="s">
        <v>795</v>
      </c>
      <c r="B4911" s="2" t="s">
        <v>10300</v>
      </c>
      <c r="C4911" s="2" t="s">
        <v>22057</v>
      </c>
      <c r="D4911" s="2" t="str">
        <f>"飲食店営業"</f>
        <v>飲食店営業</v>
      </c>
      <c r="E4911" s="2" t="str">
        <f t="shared" si="241"/>
        <v>H30.08.03</v>
      </c>
    </row>
    <row r="4912" spans="1:5" x14ac:dyDescent="0.45">
      <c r="A4912" s="2" t="s">
        <v>945</v>
      </c>
      <c r="B4912" s="2" t="s">
        <v>10301</v>
      </c>
      <c r="C4912" s="2" t="s">
        <v>22058</v>
      </c>
      <c r="D4912" s="2" t="str">
        <f>"飲食店営業"</f>
        <v>飲食店営業</v>
      </c>
      <c r="E4912" s="2" t="str">
        <f t="shared" si="241"/>
        <v>H30.08.03</v>
      </c>
    </row>
    <row r="4913" spans="1:5" x14ac:dyDescent="0.45">
      <c r="A4913" s="2" t="s">
        <v>578</v>
      </c>
      <c r="B4913" s="2" t="s">
        <v>10302</v>
      </c>
      <c r="C4913" s="2" t="s">
        <v>22059</v>
      </c>
      <c r="D4913" s="2" t="str">
        <f>"飲食店営業"</f>
        <v>飲食店営業</v>
      </c>
      <c r="E4913" s="2" t="str">
        <f t="shared" si="241"/>
        <v>H30.08.03</v>
      </c>
    </row>
    <row r="4914" spans="1:5" x14ac:dyDescent="0.45">
      <c r="A4914" s="2" t="s">
        <v>946</v>
      </c>
      <c r="B4914" s="2" t="s">
        <v>10303</v>
      </c>
      <c r="C4914" s="2" t="s">
        <v>22060</v>
      </c>
      <c r="D4914" s="2" t="str">
        <f>"飲食店営業"</f>
        <v>飲食店営業</v>
      </c>
      <c r="E4914" s="2" t="str">
        <f t="shared" si="241"/>
        <v>H30.08.03</v>
      </c>
    </row>
    <row r="4915" spans="1:5" x14ac:dyDescent="0.45">
      <c r="A4915" s="2" t="s">
        <v>949</v>
      </c>
      <c r="B4915" s="2" t="s">
        <v>10306</v>
      </c>
      <c r="C4915" s="2" t="s">
        <v>22063</v>
      </c>
      <c r="D4915" s="2" t="str">
        <f>"食肉販売業"</f>
        <v>食肉販売業</v>
      </c>
      <c r="E4915" s="2" t="str">
        <f t="shared" si="241"/>
        <v>H30.08.03</v>
      </c>
    </row>
    <row r="4916" spans="1:5" x14ac:dyDescent="0.45">
      <c r="A4916" s="2" t="s">
        <v>963</v>
      </c>
      <c r="B4916" s="2" t="s">
        <v>963</v>
      </c>
      <c r="C4916" s="2" t="s">
        <v>22077</v>
      </c>
      <c r="D4916" s="2" t="str">
        <f>"食品販売業"</f>
        <v>食品販売業</v>
      </c>
      <c r="E4916" s="2" t="str">
        <f>"H30.08.07"</f>
        <v>H30.08.07</v>
      </c>
    </row>
    <row r="4917" spans="1:5" x14ac:dyDescent="0.45">
      <c r="A4917" s="2" t="s">
        <v>964</v>
      </c>
      <c r="B4917" s="2" t="s">
        <v>10323</v>
      </c>
      <c r="C4917" s="2" t="s">
        <v>22078</v>
      </c>
      <c r="D4917" s="2" t="str">
        <f>"食品販売業"</f>
        <v>食品販売業</v>
      </c>
      <c r="E4917" s="2" t="str">
        <f>"H30.08.07"</f>
        <v>H30.08.07</v>
      </c>
    </row>
    <row r="4918" spans="1:5" x14ac:dyDescent="0.45">
      <c r="A4918" s="2" t="s">
        <v>614</v>
      </c>
      <c r="B4918" s="2" t="s">
        <v>10330</v>
      </c>
      <c r="C4918" s="2" t="s">
        <v>22085</v>
      </c>
      <c r="D4918" s="2" t="str">
        <f>"飲食店営業"</f>
        <v>飲食店営業</v>
      </c>
      <c r="E4918" s="2" t="str">
        <f>"H30.08.13"</f>
        <v>H30.08.13</v>
      </c>
    </row>
    <row r="4919" spans="1:5" x14ac:dyDescent="0.45">
      <c r="A4919" s="2" t="s">
        <v>165</v>
      </c>
      <c r="B4919" s="2" t="s">
        <v>10344</v>
      </c>
      <c r="C4919" s="2" t="s">
        <v>22091</v>
      </c>
      <c r="D4919" s="2" t="str">
        <f>"喫茶店営業"</f>
        <v>喫茶店営業</v>
      </c>
      <c r="E4919" s="2" t="str">
        <f>"H30.08.10"</f>
        <v>H30.08.10</v>
      </c>
    </row>
    <row r="4920" spans="1:5" x14ac:dyDescent="0.45">
      <c r="A4920" s="2" t="s">
        <v>165</v>
      </c>
      <c r="B4920" s="2" t="s">
        <v>10163</v>
      </c>
      <c r="C4920" s="2" t="s">
        <v>22093</v>
      </c>
      <c r="D4920" s="2" t="str">
        <f>"喫茶店営業"</f>
        <v>喫茶店営業</v>
      </c>
      <c r="E4920" s="2" t="str">
        <f>"H30.08.10"</f>
        <v>H30.08.10</v>
      </c>
    </row>
    <row r="4921" spans="1:5" x14ac:dyDescent="0.45">
      <c r="A4921" s="2" t="s">
        <v>165</v>
      </c>
      <c r="B4921" s="2" t="s">
        <v>10346</v>
      </c>
      <c r="C4921" s="2" t="s">
        <v>22094</v>
      </c>
      <c r="D4921" s="2" t="str">
        <f>"喫茶店営業"</f>
        <v>喫茶店営業</v>
      </c>
      <c r="E4921" s="2" t="str">
        <f>"H30.08.10"</f>
        <v>H30.08.10</v>
      </c>
    </row>
    <row r="4922" spans="1:5" x14ac:dyDescent="0.45">
      <c r="A4922" s="2" t="s">
        <v>975</v>
      </c>
      <c r="B4922" s="2" t="s">
        <v>10349</v>
      </c>
      <c r="C4922" s="2" t="s">
        <v>22098</v>
      </c>
      <c r="D4922" s="2" t="str">
        <f>"魚肉ねり製品製造業"</f>
        <v>魚肉ねり製品製造業</v>
      </c>
      <c r="E4922" s="2" t="str">
        <f>"H30.08.15"</f>
        <v>H30.08.15</v>
      </c>
    </row>
    <row r="4923" spans="1:5" x14ac:dyDescent="0.45">
      <c r="A4923" s="2" t="s">
        <v>977</v>
      </c>
      <c r="B4923" s="2" t="s">
        <v>10351</v>
      </c>
      <c r="C4923" s="2" t="s">
        <v>22100</v>
      </c>
      <c r="D4923" s="2" t="str">
        <f>"食品販売業"</f>
        <v>食品販売業</v>
      </c>
      <c r="E4923" s="2" t="str">
        <f>"H30.08.13"</f>
        <v>H30.08.13</v>
      </c>
    </row>
    <row r="4924" spans="1:5" x14ac:dyDescent="0.45">
      <c r="A4924" s="2" t="s">
        <v>979</v>
      </c>
      <c r="B4924" s="2" t="s">
        <v>10354</v>
      </c>
      <c r="C4924" s="2" t="s">
        <v>22103</v>
      </c>
      <c r="D4924" s="2" t="str">
        <f>"飲食店営業"</f>
        <v>飲食店営業</v>
      </c>
      <c r="E4924" s="2" t="str">
        <f>"H30.08.20"</f>
        <v>H30.08.20</v>
      </c>
    </row>
    <row r="4925" spans="1:5" x14ac:dyDescent="0.45">
      <c r="A4925" s="2" t="s">
        <v>165</v>
      </c>
      <c r="B4925" s="2" t="s">
        <v>10361</v>
      </c>
      <c r="C4925" s="2" t="s">
        <v>22110</v>
      </c>
      <c r="D4925" s="2" t="str">
        <f>"喫茶店営業"</f>
        <v>喫茶店営業</v>
      </c>
      <c r="E4925" s="2" t="str">
        <f>"H30.08.29"</f>
        <v>H30.08.29</v>
      </c>
    </row>
    <row r="4926" spans="1:5" x14ac:dyDescent="0.45">
      <c r="A4926" s="2" t="s">
        <v>990</v>
      </c>
      <c r="B4926" s="2" t="s">
        <v>10368</v>
      </c>
      <c r="C4926" s="2" t="s">
        <v>22116</v>
      </c>
      <c r="D4926" s="2" t="str">
        <f>"飲食店営業"</f>
        <v>飲食店営業</v>
      </c>
      <c r="E4926" s="2" t="str">
        <f>"H30.08.30"</f>
        <v>H30.08.30</v>
      </c>
    </row>
    <row r="4927" spans="1:5" x14ac:dyDescent="0.45">
      <c r="A4927" s="2" t="s">
        <v>990</v>
      </c>
      <c r="B4927" s="2" t="s">
        <v>10368</v>
      </c>
      <c r="C4927" s="2" t="s">
        <v>22116</v>
      </c>
      <c r="D4927" s="2" t="str">
        <f>"魚介類販売業"</f>
        <v>魚介類販売業</v>
      </c>
      <c r="E4927" s="2" t="str">
        <f>"H30.08.30"</f>
        <v>H30.08.30</v>
      </c>
    </row>
    <row r="4928" spans="1:5" x14ac:dyDescent="0.45">
      <c r="A4928" s="2" t="s">
        <v>990</v>
      </c>
      <c r="B4928" s="2" t="s">
        <v>10368</v>
      </c>
      <c r="C4928" s="2" t="s">
        <v>22116</v>
      </c>
      <c r="D4928" s="2" t="str">
        <f>"食肉販売業"</f>
        <v>食肉販売業</v>
      </c>
      <c r="E4928" s="2" t="str">
        <f>"H30.08.30"</f>
        <v>H30.08.30</v>
      </c>
    </row>
    <row r="4929" spans="1:5" x14ac:dyDescent="0.45">
      <c r="A4929" s="2" t="s">
        <v>990</v>
      </c>
      <c r="B4929" s="2" t="s">
        <v>10368</v>
      </c>
      <c r="C4929" s="2" t="s">
        <v>22116</v>
      </c>
      <c r="D4929" s="2" t="str">
        <f>"乳類販売業"</f>
        <v>乳類販売業</v>
      </c>
      <c r="E4929" s="2" t="str">
        <f>"H30.08.30"</f>
        <v>H30.08.30</v>
      </c>
    </row>
    <row r="4930" spans="1:5" x14ac:dyDescent="0.45">
      <c r="A4930" s="2" t="s">
        <v>990</v>
      </c>
      <c r="B4930" s="2" t="s">
        <v>10368</v>
      </c>
      <c r="C4930" s="2" t="s">
        <v>22116</v>
      </c>
      <c r="D4930" s="2" t="str">
        <f>"食品販売業"</f>
        <v>食品販売業</v>
      </c>
      <c r="E4930" s="2" t="str">
        <f>"H30.08.30"</f>
        <v>H30.08.30</v>
      </c>
    </row>
    <row r="4931" spans="1:5" x14ac:dyDescent="0.45">
      <c r="A4931" s="2" t="s">
        <v>165</v>
      </c>
      <c r="B4931" s="2" t="s">
        <v>10369</v>
      </c>
      <c r="C4931" s="2" t="s">
        <v>22117</v>
      </c>
      <c r="D4931" s="2" t="str">
        <f>"喫茶店営業"</f>
        <v>喫茶店営業</v>
      </c>
      <c r="E4931" s="2" t="str">
        <f>"H30.09.10"</f>
        <v>H30.09.10</v>
      </c>
    </row>
    <row r="4932" spans="1:5" x14ac:dyDescent="0.45">
      <c r="A4932" s="2" t="s">
        <v>991</v>
      </c>
      <c r="B4932" s="2" t="s">
        <v>10370</v>
      </c>
      <c r="C4932" s="2" t="s">
        <v>22118</v>
      </c>
      <c r="D4932" s="2" t="str">
        <f>"飲食店営業"</f>
        <v>飲食店営業</v>
      </c>
      <c r="E4932" s="2" t="str">
        <f>"H30.08.31"</f>
        <v>H30.08.31</v>
      </c>
    </row>
    <row r="4933" spans="1:5" x14ac:dyDescent="0.45">
      <c r="A4933" s="2" t="s">
        <v>165</v>
      </c>
      <c r="B4933" s="2" t="s">
        <v>10380</v>
      </c>
      <c r="C4933" s="2" t="s">
        <v>22126</v>
      </c>
      <c r="D4933" s="2" t="str">
        <f>"喫茶店営業"</f>
        <v>喫茶店営業</v>
      </c>
      <c r="E4933" s="2" t="str">
        <f>"H30.09.20"</f>
        <v>H30.09.20</v>
      </c>
    </row>
    <row r="4934" spans="1:5" x14ac:dyDescent="0.45">
      <c r="A4934" s="2" t="s">
        <v>1009</v>
      </c>
      <c r="B4934" s="2" t="s">
        <v>10397</v>
      </c>
      <c r="C4934" s="2" t="s">
        <v>22140</v>
      </c>
      <c r="D4934" s="2" t="str">
        <f>"飲食店営業"</f>
        <v>飲食店営業</v>
      </c>
      <c r="E4934" s="2" t="str">
        <f>"H30.10.22"</f>
        <v>H30.10.22</v>
      </c>
    </row>
    <row r="4935" spans="1:5" x14ac:dyDescent="0.45">
      <c r="A4935" s="2" t="s">
        <v>165</v>
      </c>
      <c r="B4935" s="2" t="s">
        <v>10400</v>
      </c>
      <c r="C4935" s="2" t="s">
        <v>22143</v>
      </c>
      <c r="D4935" s="2" t="str">
        <f>"喫茶店営業"</f>
        <v>喫茶店営業</v>
      </c>
      <c r="E4935" s="2" t="str">
        <f>"H30.10.23"</f>
        <v>H30.10.23</v>
      </c>
    </row>
    <row r="4936" spans="1:5" x14ac:dyDescent="0.45">
      <c r="A4936" s="2" t="s">
        <v>1037</v>
      </c>
      <c r="B4936" s="2" t="s">
        <v>10432</v>
      </c>
      <c r="C4936" s="2" t="s">
        <v>22170</v>
      </c>
      <c r="D4936" s="2" t="str">
        <f t="shared" ref="D4936:D4941" si="242">"飲食店営業"</f>
        <v>飲食店営業</v>
      </c>
      <c r="E4936" s="2" t="str">
        <f t="shared" ref="E4936:E4947" si="243">"H30.11.07"</f>
        <v>H30.11.07</v>
      </c>
    </row>
    <row r="4937" spans="1:5" x14ac:dyDescent="0.45">
      <c r="A4937" s="2" t="s">
        <v>1038</v>
      </c>
      <c r="B4937" s="2" t="s">
        <v>10433</v>
      </c>
      <c r="C4937" s="2" t="s">
        <v>22171</v>
      </c>
      <c r="D4937" s="2" t="str">
        <f t="shared" si="242"/>
        <v>飲食店営業</v>
      </c>
      <c r="E4937" s="2" t="str">
        <f t="shared" si="243"/>
        <v>H30.11.07</v>
      </c>
    </row>
    <row r="4938" spans="1:5" x14ac:dyDescent="0.45">
      <c r="A4938" s="2" t="s">
        <v>1039</v>
      </c>
      <c r="B4938" s="2" t="s">
        <v>10434</v>
      </c>
      <c r="C4938" s="2" t="s">
        <v>22172</v>
      </c>
      <c r="D4938" s="2" t="str">
        <f t="shared" si="242"/>
        <v>飲食店営業</v>
      </c>
      <c r="E4938" s="2" t="str">
        <f t="shared" si="243"/>
        <v>H30.11.07</v>
      </c>
    </row>
    <row r="4939" spans="1:5" x14ac:dyDescent="0.45">
      <c r="A4939" s="2" t="s">
        <v>1040</v>
      </c>
      <c r="B4939" s="2" t="s">
        <v>10435</v>
      </c>
      <c r="C4939" s="2" t="s">
        <v>22173</v>
      </c>
      <c r="D4939" s="2" t="str">
        <f t="shared" si="242"/>
        <v>飲食店営業</v>
      </c>
      <c r="E4939" s="2" t="str">
        <f t="shared" si="243"/>
        <v>H30.11.07</v>
      </c>
    </row>
    <row r="4940" spans="1:5" x14ac:dyDescent="0.45">
      <c r="A4940" s="2" t="s">
        <v>1041</v>
      </c>
      <c r="B4940" s="2" t="s">
        <v>10436</v>
      </c>
      <c r="C4940" s="2" t="s">
        <v>22174</v>
      </c>
      <c r="D4940" s="2" t="str">
        <f t="shared" si="242"/>
        <v>飲食店営業</v>
      </c>
      <c r="E4940" s="2" t="str">
        <f t="shared" si="243"/>
        <v>H30.11.07</v>
      </c>
    </row>
    <row r="4941" spans="1:5" x14ac:dyDescent="0.45">
      <c r="A4941" s="2" t="s">
        <v>1042</v>
      </c>
      <c r="B4941" s="2" t="s">
        <v>10437</v>
      </c>
      <c r="C4941" s="2" t="s">
        <v>22175</v>
      </c>
      <c r="D4941" s="2" t="str">
        <f t="shared" si="242"/>
        <v>飲食店営業</v>
      </c>
      <c r="E4941" s="2" t="str">
        <f t="shared" si="243"/>
        <v>H30.11.07</v>
      </c>
    </row>
    <row r="4942" spans="1:5" x14ac:dyDescent="0.45">
      <c r="A4942" s="2" t="s">
        <v>1042</v>
      </c>
      <c r="B4942" s="2" t="s">
        <v>10437</v>
      </c>
      <c r="C4942" s="2" t="s">
        <v>22175</v>
      </c>
      <c r="D4942" s="2" t="str">
        <f>"菓子製造業"</f>
        <v>菓子製造業</v>
      </c>
      <c r="E4942" s="2" t="str">
        <f t="shared" si="243"/>
        <v>H30.11.07</v>
      </c>
    </row>
    <row r="4943" spans="1:5" x14ac:dyDescent="0.45">
      <c r="A4943" s="2" t="s">
        <v>453</v>
      </c>
      <c r="B4943" s="2" t="s">
        <v>10438</v>
      </c>
      <c r="C4943" s="2" t="s">
        <v>22176</v>
      </c>
      <c r="D4943" s="2" t="str">
        <f>"飲食店営業"</f>
        <v>飲食店営業</v>
      </c>
      <c r="E4943" s="2" t="str">
        <f t="shared" si="243"/>
        <v>H30.11.07</v>
      </c>
    </row>
    <row r="4944" spans="1:5" x14ac:dyDescent="0.45">
      <c r="A4944" s="2" t="s">
        <v>453</v>
      </c>
      <c r="B4944" s="2" t="s">
        <v>10438</v>
      </c>
      <c r="C4944" s="2" t="s">
        <v>22176</v>
      </c>
      <c r="D4944" s="2" t="str">
        <f>"魚介類販売業"</f>
        <v>魚介類販売業</v>
      </c>
      <c r="E4944" s="2" t="str">
        <f t="shared" si="243"/>
        <v>H30.11.07</v>
      </c>
    </row>
    <row r="4945" spans="1:5" x14ac:dyDescent="0.45">
      <c r="A4945" s="2" t="s">
        <v>1043</v>
      </c>
      <c r="B4945" s="2" t="s">
        <v>1043</v>
      </c>
      <c r="C4945" s="2" t="s">
        <v>22177</v>
      </c>
      <c r="D4945" s="2" t="str">
        <f>"食肉販売業"</f>
        <v>食肉販売業</v>
      </c>
      <c r="E4945" s="2" t="str">
        <f t="shared" si="243"/>
        <v>H30.11.07</v>
      </c>
    </row>
    <row r="4946" spans="1:5" x14ac:dyDescent="0.45">
      <c r="A4946" s="2" t="s">
        <v>1044</v>
      </c>
      <c r="B4946" s="2" t="s">
        <v>10439</v>
      </c>
      <c r="C4946" s="2" t="s">
        <v>22178</v>
      </c>
      <c r="D4946" s="2" t="str">
        <f>"魚介類販売業"</f>
        <v>魚介類販売業</v>
      </c>
      <c r="E4946" s="2" t="str">
        <f t="shared" si="243"/>
        <v>H30.11.07</v>
      </c>
    </row>
    <row r="4947" spans="1:5" x14ac:dyDescent="0.45">
      <c r="A4947" s="2" t="s">
        <v>1046</v>
      </c>
      <c r="B4947" s="2" t="s">
        <v>10443</v>
      </c>
      <c r="C4947" s="2" t="s">
        <v>22180</v>
      </c>
      <c r="D4947" s="2" t="str">
        <f>"飲食店営業"</f>
        <v>飲食店営業</v>
      </c>
      <c r="E4947" s="2" t="str">
        <f t="shared" si="243"/>
        <v>H30.11.07</v>
      </c>
    </row>
    <row r="4948" spans="1:5" x14ac:dyDescent="0.45">
      <c r="A4948" s="2" t="s">
        <v>1047</v>
      </c>
      <c r="B4948" s="2" t="s">
        <v>10444</v>
      </c>
      <c r="C4948" s="2" t="s">
        <v>22181</v>
      </c>
      <c r="D4948" s="2" t="str">
        <f>"飲食店営業"</f>
        <v>飲食店営業</v>
      </c>
      <c r="E4948" s="2" t="str">
        <f>"H30.11.08"</f>
        <v>H30.11.08</v>
      </c>
    </row>
    <row r="4949" spans="1:5" x14ac:dyDescent="0.45">
      <c r="A4949" s="2" t="s">
        <v>1048</v>
      </c>
      <c r="B4949" s="2" t="s">
        <v>10445</v>
      </c>
      <c r="C4949" s="2" t="s">
        <v>21899</v>
      </c>
      <c r="D4949" s="2" t="str">
        <f>"飲食店営業"</f>
        <v>飲食店営業</v>
      </c>
      <c r="E4949" s="2" t="str">
        <f>"H30.11.08"</f>
        <v>H30.11.08</v>
      </c>
    </row>
    <row r="4950" spans="1:5" x14ac:dyDescent="0.45">
      <c r="A4950" s="2" t="s">
        <v>649</v>
      </c>
      <c r="B4950" s="2" t="s">
        <v>10446</v>
      </c>
      <c r="C4950" s="2" t="s">
        <v>22182</v>
      </c>
      <c r="D4950" s="2" t="str">
        <f>"喫茶店営業"</f>
        <v>喫茶店営業</v>
      </c>
      <c r="E4950" s="2" t="str">
        <f>"H30.11.12"</f>
        <v>H30.11.12</v>
      </c>
    </row>
    <row r="4951" spans="1:5" x14ac:dyDescent="0.45">
      <c r="A4951" s="2" t="s">
        <v>1052</v>
      </c>
      <c r="B4951" s="2" t="s">
        <v>1052</v>
      </c>
      <c r="C4951" s="2" t="s">
        <v>22190</v>
      </c>
      <c r="D4951" s="2" t="str">
        <f>"食品販売業"</f>
        <v>食品販売業</v>
      </c>
      <c r="E4951" s="2" t="str">
        <f>"H30.11.14"</f>
        <v>H30.11.14</v>
      </c>
    </row>
    <row r="4952" spans="1:5" x14ac:dyDescent="0.45">
      <c r="A4952" s="2" t="s">
        <v>649</v>
      </c>
      <c r="B4952" s="2" t="s">
        <v>10471</v>
      </c>
      <c r="C4952" s="2" t="s">
        <v>22206</v>
      </c>
      <c r="D4952" s="2" t="str">
        <f>"喫茶店営業"</f>
        <v>喫茶店営業</v>
      </c>
      <c r="E4952" s="2" t="str">
        <f>"H30.11.21"</f>
        <v>H30.11.21</v>
      </c>
    </row>
    <row r="4953" spans="1:5" x14ac:dyDescent="0.45">
      <c r="A4953" s="2" t="s">
        <v>872</v>
      </c>
      <c r="B4953" s="2" t="s">
        <v>10473</v>
      </c>
      <c r="C4953" s="2" t="s">
        <v>22208</v>
      </c>
      <c r="D4953" s="2" t="str">
        <f>"飲食店営業"</f>
        <v>飲食店営業</v>
      </c>
      <c r="E4953" s="2" t="str">
        <f>"H30.11.27"</f>
        <v>H30.11.27</v>
      </c>
    </row>
    <row r="4954" spans="1:5" x14ac:dyDescent="0.45">
      <c r="A4954" s="2" t="s">
        <v>165</v>
      </c>
      <c r="B4954" s="2" t="s">
        <v>10478</v>
      </c>
      <c r="C4954" s="2" t="s">
        <v>21631</v>
      </c>
      <c r="D4954" s="2" t="str">
        <f>"喫茶店営業"</f>
        <v>喫茶店営業</v>
      </c>
      <c r="E4954" s="2" t="str">
        <f>"H30.11.28"</f>
        <v>H30.11.28</v>
      </c>
    </row>
    <row r="4955" spans="1:5" x14ac:dyDescent="0.45">
      <c r="A4955" s="2" t="s">
        <v>165</v>
      </c>
      <c r="B4955" s="2" t="s">
        <v>10480</v>
      </c>
      <c r="C4955" s="2" t="s">
        <v>22212</v>
      </c>
      <c r="D4955" s="2" t="str">
        <f>"喫茶店営業"</f>
        <v>喫茶店営業</v>
      </c>
      <c r="E4955" s="2" t="str">
        <f>"H30.11.28"</f>
        <v>H30.11.28</v>
      </c>
    </row>
    <row r="4956" spans="1:5" x14ac:dyDescent="0.45">
      <c r="A4956" s="2" t="s">
        <v>1075</v>
      </c>
      <c r="B4956" s="2" t="s">
        <v>10483</v>
      </c>
      <c r="C4956" s="2" t="s">
        <v>22214</v>
      </c>
      <c r="D4956" s="2" t="str">
        <f>"飲食店営業"</f>
        <v>飲食店営業</v>
      </c>
      <c r="E4956" s="2" t="str">
        <f t="shared" ref="E4956:E4961" si="244">"H30.11.29"</f>
        <v>H30.11.29</v>
      </c>
    </row>
    <row r="4957" spans="1:5" x14ac:dyDescent="0.45">
      <c r="A4957" s="2" t="s">
        <v>1075</v>
      </c>
      <c r="B4957" s="2" t="s">
        <v>10483</v>
      </c>
      <c r="C4957" s="2" t="s">
        <v>22214</v>
      </c>
      <c r="D4957" s="2" t="str">
        <f>"魚介類販売業"</f>
        <v>魚介類販売業</v>
      </c>
      <c r="E4957" s="2" t="str">
        <f t="shared" si="244"/>
        <v>H30.11.29</v>
      </c>
    </row>
    <row r="4958" spans="1:5" x14ac:dyDescent="0.45">
      <c r="A4958" s="2" t="s">
        <v>1075</v>
      </c>
      <c r="B4958" s="2" t="s">
        <v>10483</v>
      </c>
      <c r="C4958" s="2" t="s">
        <v>22214</v>
      </c>
      <c r="D4958" s="2" t="str">
        <f>"食肉販売業"</f>
        <v>食肉販売業</v>
      </c>
      <c r="E4958" s="2" t="str">
        <f t="shared" si="244"/>
        <v>H30.11.29</v>
      </c>
    </row>
    <row r="4959" spans="1:5" x14ac:dyDescent="0.45">
      <c r="A4959" s="2" t="s">
        <v>1075</v>
      </c>
      <c r="B4959" s="2" t="s">
        <v>10483</v>
      </c>
      <c r="C4959" s="2" t="s">
        <v>22214</v>
      </c>
      <c r="D4959" s="2" t="str">
        <f>"乳類販売業"</f>
        <v>乳類販売業</v>
      </c>
      <c r="E4959" s="2" t="str">
        <f t="shared" si="244"/>
        <v>H30.11.29</v>
      </c>
    </row>
    <row r="4960" spans="1:5" x14ac:dyDescent="0.45">
      <c r="A4960" s="2" t="s">
        <v>1075</v>
      </c>
      <c r="B4960" s="2" t="s">
        <v>10483</v>
      </c>
      <c r="C4960" s="2" t="s">
        <v>22214</v>
      </c>
      <c r="D4960" s="2" t="str">
        <f>"食品販売業"</f>
        <v>食品販売業</v>
      </c>
      <c r="E4960" s="2" t="str">
        <f t="shared" si="244"/>
        <v>H30.11.29</v>
      </c>
    </row>
    <row r="4961" spans="1:5" x14ac:dyDescent="0.45">
      <c r="A4961" s="2" t="s">
        <v>1076</v>
      </c>
      <c r="B4961" s="2" t="s">
        <v>10484</v>
      </c>
      <c r="C4961" s="2" t="s">
        <v>22215</v>
      </c>
      <c r="D4961" s="2" t="str">
        <f>"菓子製造業"</f>
        <v>菓子製造業</v>
      </c>
      <c r="E4961" s="2" t="str">
        <f t="shared" si="244"/>
        <v>H30.11.29</v>
      </c>
    </row>
    <row r="4962" spans="1:5" x14ac:dyDescent="0.45">
      <c r="A4962" s="2" t="s">
        <v>1081</v>
      </c>
      <c r="B4962" s="2" t="s">
        <v>10493</v>
      </c>
      <c r="C4962" s="2" t="s">
        <v>22222</v>
      </c>
      <c r="D4962" s="2" t="str">
        <f>"飲食店営業"</f>
        <v>飲食店営業</v>
      </c>
      <c r="E4962" s="2" t="str">
        <f>"H30.11.30"</f>
        <v>H30.11.30</v>
      </c>
    </row>
    <row r="4963" spans="1:5" x14ac:dyDescent="0.45">
      <c r="A4963" s="2" t="s">
        <v>1087</v>
      </c>
      <c r="B4963" s="2" t="s">
        <v>10500</v>
      </c>
      <c r="C4963" s="2" t="s">
        <v>22227</v>
      </c>
      <c r="D4963" s="2" t="str">
        <f>"飲食店営業"</f>
        <v>飲食店営業</v>
      </c>
      <c r="E4963" s="2" t="str">
        <f>"H30.11.30"</f>
        <v>H30.11.30</v>
      </c>
    </row>
    <row r="4964" spans="1:5" x14ac:dyDescent="0.45">
      <c r="A4964" s="2" t="s">
        <v>165</v>
      </c>
      <c r="B4964" s="2" t="s">
        <v>10501</v>
      </c>
      <c r="C4964" s="2" t="s">
        <v>22228</v>
      </c>
      <c r="D4964" s="2" t="str">
        <f>"喫茶店営業"</f>
        <v>喫茶店営業</v>
      </c>
      <c r="E4964" s="2" t="str">
        <f>"H30.12.11"</f>
        <v>H30.12.11</v>
      </c>
    </row>
    <row r="4965" spans="1:5" x14ac:dyDescent="0.45">
      <c r="A4965" s="2" t="s">
        <v>1095</v>
      </c>
      <c r="B4965" s="2" t="s">
        <v>10510</v>
      </c>
      <c r="C4965" s="2" t="s">
        <v>22237</v>
      </c>
      <c r="D4965" s="2" t="str">
        <f>"飲食店営業"</f>
        <v>飲食店営業</v>
      </c>
      <c r="E4965" s="2" t="str">
        <f>"H30.12.27"</f>
        <v>H30.12.27</v>
      </c>
    </row>
    <row r="4966" spans="1:5" x14ac:dyDescent="0.45">
      <c r="A4966" s="2" t="s">
        <v>1111</v>
      </c>
      <c r="B4966" s="2" t="s">
        <v>9179</v>
      </c>
      <c r="C4966" s="2" t="s">
        <v>22261</v>
      </c>
      <c r="D4966" s="2" t="str">
        <f>"飲食店営業"</f>
        <v>飲食店営業</v>
      </c>
      <c r="E4966" s="2" t="str">
        <f>"H31.02.01"</f>
        <v>H31.02.01</v>
      </c>
    </row>
    <row r="4967" spans="1:5" x14ac:dyDescent="0.45">
      <c r="A4967" s="2" t="s">
        <v>1118</v>
      </c>
      <c r="B4967" s="2" t="s">
        <v>10543</v>
      </c>
      <c r="C4967" s="2" t="s">
        <v>22269</v>
      </c>
      <c r="D4967" s="2" t="str">
        <f>"飲食店営業"</f>
        <v>飲食店営業</v>
      </c>
      <c r="E4967" s="2" t="str">
        <f>"H31.02.04"</f>
        <v>H31.02.04</v>
      </c>
    </row>
    <row r="4968" spans="1:5" x14ac:dyDescent="0.45">
      <c r="A4968" s="2" t="s">
        <v>1126</v>
      </c>
      <c r="B4968" s="2" t="s">
        <v>10552</v>
      </c>
      <c r="C4968" s="2" t="s">
        <v>22279</v>
      </c>
      <c r="D4968" s="2" t="str">
        <f>"食肉販売業"</f>
        <v>食肉販売業</v>
      </c>
      <c r="E4968" s="2" t="str">
        <f>"H31.02.14"</f>
        <v>H31.02.14</v>
      </c>
    </row>
    <row r="4969" spans="1:5" x14ac:dyDescent="0.45">
      <c r="A4969" s="2" t="s">
        <v>165</v>
      </c>
      <c r="B4969" s="2" t="s">
        <v>10556</v>
      </c>
      <c r="C4969" s="2" t="s">
        <v>22281</v>
      </c>
      <c r="D4969" s="2" t="str">
        <f>"喫茶店営業"</f>
        <v>喫茶店営業</v>
      </c>
      <c r="E4969" s="2" t="str">
        <f>"H31.02.14"</f>
        <v>H31.02.14</v>
      </c>
    </row>
    <row r="4970" spans="1:5" x14ac:dyDescent="0.45">
      <c r="A4970" s="2" t="s">
        <v>165</v>
      </c>
      <c r="B4970" s="2" t="s">
        <v>10557</v>
      </c>
      <c r="C4970" s="2" t="s">
        <v>22281</v>
      </c>
      <c r="D4970" s="2" t="str">
        <f>"喫茶店営業"</f>
        <v>喫茶店営業</v>
      </c>
      <c r="E4970" s="2" t="str">
        <f>"H31.02.14"</f>
        <v>H31.02.14</v>
      </c>
    </row>
    <row r="4971" spans="1:5" x14ac:dyDescent="0.45">
      <c r="A4971" s="2" t="s">
        <v>165</v>
      </c>
      <c r="B4971" s="2" t="s">
        <v>10558</v>
      </c>
      <c r="C4971" s="2" t="s">
        <v>22281</v>
      </c>
      <c r="D4971" s="2" t="str">
        <f>"喫茶店営業"</f>
        <v>喫茶店営業</v>
      </c>
      <c r="E4971" s="2" t="str">
        <f>"H31.02.14"</f>
        <v>H31.02.14</v>
      </c>
    </row>
    <row r="4972" spans="1:5" x14ac:dyDescent="0.45">
      <c r="A4972" s="2" t="s">
        <v>1132</v>
      </c>
      <c r="B4972" s="2" t="s">
        <v>10563</v>
      </c>
      <c r="C4972" s="2" t="s">
        <v>22286</v>
      </c>
      <c r="D4972" s="2" t="str">
        <f>"食品製造業"</f>
        <v>食品製造業</v>
      </c>
      <c r="E4972" s="2" t="str">
        <f>"H31.02.15"</f>
        <v>H31.02.15</v>
      </c>
    </row>
    <row r="4973" spans="1:5" x14ac:dyDescent="0.45">
      <c r="A4973" s="2" t="s">
        <v>1137</v>
      </c>
      <c r="B4973" s="2" t="s">
        <v>10569</v>
      </c>
      <c r="C4973" s="2" t="s">
        <v>22291</v>
      </c>
      <c r="D4973" s="2" t="str">
        <f>"飲食店営業"</f>
        <v>飲食店営業</v>
      </c>
      <c r="E4973" s="2" t="str">
        <f>"H31.02.20"</f>
        <v>H31.02.20</v>
      </c>
    </row>
    <row r="4974" spans="1:5" x14ac:dyDescent="0.45">
      <c r="A4974" s="2" t="s">
        <v>1134</v>
      </c>
      <c r="B4974" s="2" t="s">
        <v>10575</v>
      </c>
      <c r="C4974" s="2" t="s">
        <v>22297</v>
      </c>
      <c r="D4974" s="2" t="str">
        <f>"魚介類販売業"</f>
        <v>魚介類販売業</v>
      </c>
      <c r="E4974" s="2" t="str">
        <f>"H30.09.10"</f>
        <v>H30.09.10</v>
      </c>
    </row>
    <row r="4975" spans="1:5" x14ac:dyDescent="0.45">
      <c r="A4975" s="2" t="s">
        <v>1134</v>
      </c>
      <c r="B4975" s="2" t="s">
        <v>10578</v>
      </c>
      <c r="C4975" s="2" t="s">
        <v>22300</v>
      </c>
      <c r="D4975" s="2" t="str">
        <f>"乳類販売業"</f>
        <v>乳類販売業</v>
      </c>
      <c r="E4975" s="2" t="str">
        <f>"H30.01.31"</f>
        <v>H30.01.31</v>
      </c>
    </row>
    <row r="4976" spans="1:5" x14ac:dyDescent="0.45">
      <c r="A4976" s="2" t="s">
        <v>1151</v>
      </c>
      <c r="B4976" s="2" t="s">
        <v>10590</v>
      </c>
      <c r="C4976" s="2" t="s">
        <v>22314</v>
      </c>
      <c r="D4976" s="2" t="str">
        <f>"飲食店営業"</f>
        <v>飲食店営業</v>
      </c>
      <c r="E4976" s="2" t="str">
        <f>"H31.02.28"</f>
        <v>H31.02.28</v>
      </c>
    </row>
    <row r="4977" spans="1:5" x14ac:dyDescent="0.45">
      <c r="A4977" s="2" t="s">
        <v>1052</v>
      </c>
      <c r="B4977" s="2" t="s">
        <v>10592</v>
      </c>
      <c r="C4977" s="2" t="s">
        <v>22316</v>
      </c>
      <c r="D4977" s="2" t="str">
        <f>"食肉販売業"</f>
        <v>食肉販売業</v>
      </c>
      <c r="E4977" s="2" t="str">
        <f>"H31.03.01"</f>
        <v>H31.03.01</v>
      </c>
    </row>
    <row r="4978" spans="1:5" x14ac:dyDescent="0.45">
      <c r="A4978" s="2" t="s">
        <v>712</v>
      </c>
      <c r="B4978" s="2" t="s">
        <v>10600</v>
      </c>
      <c r="C4978" s="2" t="s">
        <v>22324</v>
      </c>
      <c r="D4978" s="2" t="str">
        <f>"みそ製造業"</f>
        <v>みそ製造業</v>
      </c>
      <c r="E4978" s="2" t="str">
        <f>"H31.03.13"</f>
        <v>H31.03.13</v>
      </c>
    </row>
    <row r="4979" spans="1:5" x14ac:dyDescent="0.45">
      <c r="A4979" s="2" t="s">
        <v>1158</v>
      </c>
      <c r="B4979" s="2" t="s">
        <v>10601</v>
      </c>
      <c r="C4979" s="2" t="s">
        <v>22325</v>
      </c>
      <c r="D4979" s="2" t="str">
        <f>"飲食店営業"</f>
        <v>飲食店営業</v>
      </c>
      <c r="E4979" s="2" t="str">
        <f>"H31.03.13"</f>
        <v>H31.03.13</v>
      </c>
    </row>
    <row r="4980" spans="1:5" x14ac:dyDescent="0.45">
      <c r="A4980" s="2" t="s">
        <v>1163</v>
      </c>
      <c r="B4980" s="2" t="s">
        <v>10607</v>
      </c>
      <c r="C4980" s="2" t="s">
        <v>22331</v>
      </c>
      <c r="D4980" s="2" t="str">
        <f>"飲食店営業"</f>
        <v>飲食店営業</v>
      </c>
      <c r="E4980" s="2" t="str">
        <f>"H29.04.21"</f>
        <v>H29.04.21</v>
      </c>
    </row>
    <row r="4981" spans="1:5" x14ac:dyDescent="0.45">
      <c r="A4981" s="2" t="s">
        <v>1164</v>
      </c>
      <c r="B4981" s="2" t="s">
        <v>10608</v>
      </c>
      <c r="C4981" s="2" t="s">
        <v>22332</v>
      </c>
      <c r="D4981" s="2" t="str">
        <f>"食肉販売業"</f>
        <v>食肉販売業</v>
      </c>
      <c r="E4981" s="2" t="str">
        <f>"H31.03.28"</f>
        <v>H31.03.28</v>
      </c>
    </row>
    <row r="4982" spans="1:5" x14ac:dyDescent="0.45">
      <c r="A4982" s="2" t="s">
        <v>1165</v>
      </c>
      <c r="B4982" s="2" t="s">
        <v>10610</v>
      </c>
      <c r="C4982" s="2" t="s">
        <v>22334</v>
      </c>
      <c r="D4982" s="2" t="str">
        <f>"食肉販売業"</f>
        <v>食肉販売業</v>
      </c>
      <c r="E4982" s="2" t="str">
        <f>"H31.03.29"</f>
        <v>H31.03.29</v>
      </c>
    </row>
    <row r="4983" spans="1:5" x14ac:dyDescent="0.45">
      <c r="A4983" s="2" t="s">
        <v>1166</v>
      </c>
      <c r="B4983" s="2" t="s">
        <v>10611</v>
      </c>
      <c r="C4983" s="2" t="s">
        <v>22334</v>
      </c>
      <c r="D4983" s="2" t="str">
        <f>"魚介類販売業"</f>
        <v>魚介類販売業</v>
      </c>
      <c r="E4983" s="2" t="str">
        <f>"H31.03.29"</f>
        <v>H31.03.29</v>
      </c>
    </row>
    <row r="4984" spans="1:5" x14ac:dyDescent="0.45">
      <c r="A4984" s="2" t="s">
        <v>1166</v>
      </c>
      <c r="B4984" s="2" t="s">
        <v>10611</v>
      </c>
      <c r="C4984" s="2" t="s">
        <v>22334</v>
      </c>
      <c r="D4984" s="2" t="str">
        <f>"飲食店営業"</f>
        <v>飲食店営業</v>
      </c>
      <c r="E4984" s="2" t="str">
        <f>"H31.03.29"</f>
        <v>H31.03.29</v>
      </c>
    </row>
    <row r="4985" spans="1:5" x14ac:dyDescent="0.45">
      <c r="A4985" s="2" t="s">
        <v>646</v>
      </c>
      <c r="B4985" s="2" t="s">
        <v>10612</v>
      </c>
      <c r="C4985" s="2" t="s">
        <v>22335</v>
      </c>
      <c r="D4985" s="2" t="str">
        <f>"食品販売業"</f>
        <v>食品販売業</v>
      </c>
      <c r="E4985" s="2" t="str">
        <f>"H31.04.04"</f>
        <v>H31.04.04</v>
      </c>
    </row>
    <row r="4986" spans="1:5" x14ac:dyDescent="0.45">
      <c r="A4986" s="2" t="s">
        <v>1171</v>
      </c>
      <c r="B4986" s="2" t="s">
        <v>10618</v>
      </c>
      <c r="C4986" s="2" t="s">
        <v>22341</v>
      </c>
      <c r="D4986" s="2" t="str">
        <f>"飲食店営業"</f>
        <v>飲食店営業</v>
      </c>
      <c r="E4986" s="2" t="str">
        <f>"H31.04.12"</f>
        <v>H31.04.12</v>
      </c>
    </row>
    <row r="4987" spans="1:5" x14ac:dyDescent="0.45">
      <c r="A4987" s="2" t="s">
        <v>583</v>
      </c>
      <c r="B4987" s="2" t="s">
        <v>10619</v>
      </c>
      <c r="C4987" s="2" t="s">
        <v>22342</v>
      </c>
      <c r="D4987" s="2" t="str">
        <f>"乳類販売業"</f>
        <v>乳類販売業</v>
      </c>
      <c r="E4987" s="2" t="str">
        <f>"H31.04.12"</f>
        <v>H31.04.12</v>
      </c>
    </row>
    <row r="4988" spans="1:5" x14ac:dyDescent="0.45">
      <c r="A4988" s="2" t="s">
        <v>583</v>
      </c>
      <c r="B4988" s="2" t="s">
        <v>10620</v>
      </c>
      <c r="C4988" s="2" t="s">
        <v>22343</v>
      </c>
      <c r="D4988" s="2" t="str">
        <f>"食品販売業"</f>
        <v>食品販売業</v>
      </c>
      <c r="E4988" s="2" t="str">
        <f>"H31.04.12"</f>
        <v>H31.04.12</v>
      </c>
    </row>
    <row r="4989" spans="1:5" x14ac:dyDescent="0.45">
      <c r="A4989" s="2" t="s">
        <v>1175</v>
      </c>
      <c r="B4989" s="2" t="s">
        <v>10625</v>
      </c>
      <c r="C4989" s="2" t="s">
        <v>22347</v>
      </c>
      <c r="D4989" s="2" t="str">
        <f>"飲食店営業"</f>
        <v>飲食店営業</v>
      </c>
      <c r="E4989" s="2" t="str">
        <f>"H31.04.18"</f>
        <v>H31.04.18</v>
      </c>
    </row>
    <row r="4990" spans="1:5" x14ac:dyDescent="0.45">
      <c r="A4990" s="2" t="s">
        <v>1175</v>
      </c>
      <c r="B4990" s="2" t="s">
        <v>10625</v>
      </c>
      <c r="C4990" s="2" t="s">
        <v>22347</v>
      </c>
      <c r="D4990" s="2" t="str">
        <f>"菓子製造業"</f>
        <v>菓子製造業</v>
      </c>
      <c r="E4990" s="2" t="str">
        <f>"H31.04.18"</f>
        <v>H31.04.18</v>
      </c>
    </row>
    <row r="4991" spans="1:5" x14ac:dyDescent="0.45">
      <c r="A4991" s="2" t="s">
        <v>1185</v>
      </c>
      <c r="B4991" s="2" t="s">
        <v>10635</v>
      </c>
      <c r="C4991" s="2" t="s">
        <v>22355</v>
      </c>
      <c r="D4991" s="2" t="str">
        <f>"飲食店営業"</f>
        <v>飲食店営業</v>
      </c>
      <c r="E4991" s="2" t="str">
        <f t="shared" ref="E4991:E5004" si="245">"R01.05.14"</f>
        <v>R01.05.14</v>
      </c>
    </row>
    <row r="4992" spans="1:5" x14ac:dyDescent="0.45">
      <c r="A4992" s="2" t="s">
        <v>1076</v>
      </c>
      <c r="B4992" s="2" t="s">
        <v>10484</v>
      </c>
      <c r="C4992" s="2" t="s">
        <v>22215</v>
      </c>
      <c r="D4992" s="2" t="str">
        <f>"そうざい製造業"</f>
        <v>そうざい製造業</v>
      </c>
      <c r="E4992" s="2" t="str">
        <f t="shared" si="245"/>
        <v>R01.05.14</v>
      </c>
    </row>
    <row r="4993" spans="1:5" x14ac:dyDescent="0.45">
      <c r="A4993" s="2" t="s">
        <v>1187</v>
      </c>
      <c r="B4993" s="2" t="s">
        <v>10637</v>
      </c>
      <c r="C4993" s="2" t="s">
        <v>22357</v>
      </c>
      <c r="D4993" s="2" t="str">
        <f>"飲食店営業"</f>
        <v>飲食店営業</v>
      </c>
      <c r="E4993" s="2" t="str">
        <f t="shared" si="245"/>
        <v>R01.05.14</v>
      </c>
    </row>
    <row r="4994" spans="1:5" x14ac:dyDescent="0.45">
      <c r="A4994" s="2" t="s">
        <v>1042</v>
      </c>
      <c r="B4994" s="2" t="s">
        <v>10638</v>
      </c>
      <c r="C4994" s="2" t="s">
        <v>22358</v>
      </c>
      <c r="D4994" s="2" t="str">
        <f>"菓子製造業"</f>
        <v>菓子製造業</v>
      </c>
      <c r="E4994" s="2" t="str">
        <f t="shared" si="245"/>
        <v>R01.05.14</v>
      </c>
    </row>
    <row r="4995" spans="1:5" x14ac:dyDescent="0.45">
      <c r="A4995" s="2" t="s">
        <v>1188</v>
      </c>
      <c r="B4995" s="2" t="s">
        <v>10639</v>
      </c>
      <c r="C4995" s="2" t="s">
        <v>22359</v>
      </c>
      <c r="D4995" s="2" t="str">
        <f>"飲食店営業"</f>
        <v>飲食店営業</v>
      </c>
      <c r="E4995" s="2" t="str">
        <f t="shared" si="245"/>
        <v>R01.05.14</v>
      </c>
    </row>
    <row r="4996" spans="1:5" x14ac:dyDescent="0.45">
      <c r="A4996" s="2" t="s">
        <v>1188</v>
      </c>
      <c r="B4996" s="2" t="s">
        <v>10640</v>
      </c>
      <c r="C4996" s="2" t="s">
        <v>22360</v>
      </c>
      <c r="D4996" s="2" t="str">
        <f>"魚介類販売業"</f>
        <v>魚介類販売業</v>
      </c>
      <c r="E4996" s="2" t="str">
        <f t="shared" si="245"/>
        <v>R01.05.14</v>
      </c>
    </row>
    <row r="4997" spans="1:5" x14ac:dyDescent="0.45">
      <c r="A4997" s="2" t="s">
        <v>1189</v>
      </c>
      <c r="B4997" s="2" t="s">
        <v>10641</v>
      </c>
      <c r="C4997" s="2" t="s">
        <v>22361</v>
      </c>
      <c r="D4997" s="2" t="str">
        <f>"菓子製造業"</f>
        <v>菓子製造業</v>
      </c>
      <c r="E4997" s="2" t="str">
        <f t="shared" si="245"/>
        <v>R01.05.14</v>
      </c>
    </row>
    <row r="4998" spans="1:5" x14ac:dyDescent="0.45">
      <c r="A4998" s="2" t="s">
        <v>1190</v>
      </c>
      <c r="B4998" s="2" t="s">
        <v>10642</v>
      </c>
      <c r="C4998" s="2" t="s">
        <v>22362</v>
      </c>
      <c r="D4998" s="2" t="str">
        <f>"菓子製造業"</f>
        <v>菓子製造業</v>
      </c>
      <c r="E4998" s="2" t="str">
        <f t="shared" si="245"/>
        <v>R01.05.14</v>
      </c>
    </row>
    <row r="4999" spans="1:5" x14ac:dyDescent="0.45">
      <c r="A4999" s="2" t="s">
        <v>1193</v>
      </c>
      <c r="B4999" s="2" t="s">
        <v>10645</v>
      </c>
      <c r="C4999" s="2" t="s">
        <v>22365</v>
      </c>
      <c r="D4999" s="2" t="str">
        <f>"飲食店営業"</f>
        <v>飲食店営業</v>
      </c>
      <c r="E4999" s="2" t="str">
        <f t="shared" si="245"/>
        <v>R01.05.14</v>
      </c>
    </row>
    <row r="5000" spans="1:5" x14ac:dyDescent="0.45">
      <c r="A5000" s="2" t="s">
        <v>1194</v>
      </c>
      <c r="B5000" s="2" t="s">
        <v>10646</v>
      </c>
      <c r="C5000" s="2" t="s">
        <v>22366</v>
      </c>
      <c r="D5000" s="2" t="str">
        <f>"飲食店営業"</f>
        <v>飲食店営業</v>
      </c>
      <c r="E5000" s="2" t="str">
        <f t="shared" si="245"/>
        <v>R01.05.14</v>
      </c>
    </row>
    <row r="5001" spans="1:5" x14ac:dyDescent="0.45">
      <c r="A5001" s="2" t="s">
        <v>898</v>
      </c>
      <c r="B5001" s="2" t="s">
        <v>10226</v>
      </c>
      <c r="C5001" s="2" t="s">
        <v>21994</v>
      </c>
      <c r="D5001" s="2" t="str">
        <f>"乳類販売業"</f>
        <v>乳類販売業</v>
      </c>
      <c r="E5001" s="2" t="str">
        <f t="shared" si="245"/>
        <v>R01.05.14</v>
      </c>
    </row>
    <row r="5002" spans="1:5" x14ac:dyDescent="0.45">
      <c r="A5002" s="2" t="s">
        <v>898</v>
      </c>
      <c r="B5002" s="2" t="s">
        <v>10226</v>
      </c>
      <c r="C5002" s="2" t="s">
        <v>21994</v>
      </c>
      <c r="D5002" s="2" t="str">
        <f>"魚介類販売業"</f>
        <v>魚介類販売業</v>
      </c>
      <c r="E5002" s="2" t="str">
        <f t="shared" si="245"/>
        <v>R01.05.14</v>
      </c>
    </row>
    <row r="5003" spans="1:5" x14ac:dyDescent="0.45">
      <c r="A5003" s="2" t="s">
        <v>898</v>
      </c>
      <c r="B5003" s="2" t="s">
        <v>10226</v>
      </c>
      <c r="C5003" s="2" t="s">
        <v>21994</v>
      </c>
      <c r="D5003" s="2" t="str">
        <f>"食肉販売業"</f>
        <v>食肉販売業</v>
      </c>
      <c r="E5003" s="2" t="str">
        <f t="shared" si="245"/>
        <v>R01.05.14</v>
      </c>
    </row>
    <row r="5004" spans="1:5" x14ac:dyDescent="0.45">
      <c r="A5004" s="2" t="s">
        <v>898</v>
      </c>
      <c r="B5004" s="2" t="s">
        <v>10226</v>
      </c>
      <c r="C5004" s="2" t="s">
        <v>21994</v>
      </c>
      <c r="D5004" s="2" t="str">
        <f>"飲食店営業"</f>
        <v>飲食店営業</v>
      </c>
      <c r="E5004" s="2" t="str">
        <f t="shared" si="245"/>
        <v>R01.05.14</v>
      </c>
    </row>
    <row r="5005" spans="1:5" x14ac:dyDescent="0.45">
      <c r="A5005" s="2" t="s">
        <v>453</v>
      </c>
      <c r="B5005" s="2" t="s">
        <v>10438</v>
      </c>
      <c r="C5005" s="2" t="s">
        <v>22383</v>
      </c>
      <c r="D5005" s="2" t="str">
        <f>"飲食店営業"</f>
        <v>飲食店営業</v>
      </c>
      <c r="E5005" s="2" t="str">
        <f>"R01.05.20"</f>
        <v>R01.05.20</v>
      </c>
    </row>
    <row r="5006" spans="1:5" x14ac:dyDescent="0.45">
      <c r="A5006" s="2" t="s">
        <v>1210</v>
      </c>
      <c r="B5006" s="2" t="s">
        <v>10664</v>
      </c>
      <c r="C5006" s="2" t="s">
        <v>22384</v>
      </c>
      <c r="D5006" s="2" t="str">
        <f>"飲食店営業"</f>
        <v>飲食店営業</v>
      </c>
      <c r="E5006" s="2" t="str">
        <f>"R01.05.20"</f>
        <v>R01.05.20</v>
      </c>
    </row>
    <row r="5007" spans="1:5" x14ac:dyDescent="0.45">
      <c r="A5007" s="2" t="s">
        <v>823</v>
      </c>
      <c r="B5007" s="2" t="s">
        <v>10140</v>
      </c>
      <c r="C5007" s="2" t="s">
        <v>21909</v>
      </c>
      <c r="D5007" s="2" t="str">
        <f>"食肉販売業"</f>
        <v>食肉販売業</v>
      </c>
      <c r="E5007" s="2" t="str">
        <f>"R01.05.21"</f>
        <v>R01.05.21</v>
      </c>
    </row>
    <row r="5008" spans="1:5" x14ac:dyDescent="0.45">
      <c r="A5008" s="2" t="s">
        <v>165</v>
      </c>
      <c r="B5008" s="2" t="s">
        <v>10684</v>
      </c>
      <c r="C5008" s="2" t="s">
        <v>22403</v>
      </c>
      <c r="D5008" s="2" t="str">
        <f>"喫茶店営業"</f>
        <v>喫茶店営業</v>
      </c>
      <c r="E5008" s="2" t="str">
        <f>"R01.05.21"</f>
        <v>R01.05.21</v>
      </c>
    </row>
    <row r="5009" spans="1:5" x14ac:dyDescent="0.45">
      <c r="A5009" s="2" t="s">
        <v>165</v>
      </c>
      <c r="B5009" s="2" t="s">
        <v>10685</v>
      </c>
      <c r="C5009" s="2" t="s">
        <v>22403</v>
      </c>
      <c r="D5009" s="2" t="str">
        <f>"喫茶店営業"</f>
        <v>喫茶店営業</v>
      </c>
      <c r="E5009" s="2" t="str">
        <f>"R01.05.21"</f>
        <v>R01.05.21</v>
      </c>
    </row>
    <row r="5010" spans="1:5" x14ac:dyDescent="0.45">
      <c r="A5010" s="2" t="s">
        <v>1227</v>
      </c>
      <c r="B5010" s="2" t="s">
        <v>10687</v>
      </c>
      <c r="C5010" s="2" t="s">
        <v>22405</v>
      </c>
      <c r="D5010" s="2" t="str">
        <f>"飲食店営業"</f>
        <v>飲食店営業</v>
      </c>
      <c r="E5010" s="2" t="str">
        <f>"R01.05.22"</f>
        <v>R01.05.22</v>
      </c>
    </row>
    <row r="5011" spans="1:5" x14ac:dyDescent="0.45">
      <c r="A5011" s="2" t="s">
        <v>165</v>
      </c>
      <c r="B5011" s="2" t="s">
        <v>10689</v>
      </c>
      <c r="C5011" s="2" t="s">
        <v>21678</v>
      </c>
      <c r="D5011" s="2" t="str">
        <f>"喫茶店営業"</f>
        <v>喫茶店営業</v>
      </c>
      <c r="E5011" s="2" t="str">
        <f>"R01.05.22"</f>
        <v>R01.05.22</v>
      </c>
    </row>
    <row r="5012" spans="1:5" x14ac:dyDescent="0.45">
      <c r="A5012" s="2" t="s">
        <v>165</v>
      </c>
      <c r="B5012" s="2" t="s">
        <v>10690</v>
      </c>
      <c r="C5012" s="2" t="s">
        <v>21678</v>
      </c>
      <c r="D5012" s="2" t="str">
        <f>"喫茶店営業"</f>
        <v>喫茶店営業</v>
      </c>
      <c r="E5012" s="2" t="str">
        <f>"R01.05.22"</f>
        <v>R01.05.22</v>
      </c>
    </row>
    <row r="5013" spans="1:5" x14ac:dyDescent="0.45">
      <c r="A5013" s="2" t="s">
        <v>1231</v>
      </c>
      <c r="B5013" s="2" t="s">
        <v>10693</v>
      </c>
      <c r="C5013" s="2" t="s">
        <v>22407</v>
      </c>
      <c r="D5013" s="2" t="str">
        <f>"飲食店営業"</f>
        <v>飲食店営業</v>
      </c>
      <c r="E5013" s="2" t="str">
        <f>"H30.11.16"</f>
        <v>H30.11.16</v>
      </c>
    </row>
    <row r="5014" spans="1:5" x14ac:dyDescent="0.45">
      <c r="A5014" s="2" t="s">
        <v>1234</v>
      </c>
      <c r="B5014" s="2" t="s">
        <v>10702</v>
      </c>
      <c r="C5014" s="2" t="s">
        <v>22416</v>
      </c>
      <c r="D5014" s="2" t="str">
        <f>"飲食店営業"</f>
        <v>飲食店営業</v>
      </c>
      <c r="E5014" s="2" t="str">
        <f>"R01.05.27"</f>
        <v>R01.05.27</v>
      </c>
    </row>
    <row r="5015" spans="1:5" x14ac:dyDescent="0.45">
      <c r="A5015" s="2" t="s">
        <v>649</v>
      </c>
      <c r="B5015" s="2" t="s">
        <v>10163</v>
      </c>
      <c r="C5015" s="2" t="s">
        <v>22418</v>
      </c>
      <c r="D5015" s="2" t="str">
        <f>"喫茶店営業"</f>
        <v>喫茶店営業</v>
      </c>
      <c r="E5015" s="2" t="str">
        <f>"R01.05.27"</f>
        <v>R01.05.27</v>
      </c>
    </row>
    <row r="5016" spans="1:5" x14ac:dyDescent="0.45">
      <c r="A5016" s="2" t="s">
        <v>294</v>
      </c>
      <c r="B5016" s="2" t="s">
        <v>10714</v>
      </c>
      <c r="C5016" s="2" t="s">
        <v>22430</v>
      </c>
      <c r="D5016" s="2" t="str">
        <f>"食肉販売業"</f>
        <v>食肉販売業</v>
      </c>
      <c r="E5016" s="2" t="str">
        <f>"H29.05.15"</f>
        <v>H29.05.15</v>
      </c>
    </row>
    <row r="5017" spans="1:5" x14ac:dyDescent="0.45">
      <c r="A5017" s="2" t="s">
        <v>294</v>
      </c>
      <c r="B5017" s="2" t="s">
        <v>10714</v>
      </c>
      <c r="C5017" s="2" t="s">
        <v>22430</v>
      </c>
      <c r="D5017" s="2" t="str">
        <f>"魚介類販売業"</f>
        <v>魚介類販売業</v>
      </c>
      <c r="E5017" s="2" t="str">
        <f>"H29.05.15"</f>
        <v>H29.05.15</v>
      </c>
    </row>
    <row r="5018" spans="1:5" x14ac:dyDescent="0.45">
      <c r="A5018" s="2" t="s">
        <v>294</v>
      </c>
      <c r="B5018" s="2" t="s">
        <v>10714</v>
      </c>
      <c r="C5018" s="2" t="s">
        <v>22430</v>
      </c>
      <c r="D5018" s="2" t="str">
        <f>"乳類販売業"</f>
        <v>乳類販売業</v>
      </c>
      <c r="E5018" s="2" t="str">
        <f>"H29.05.15"</f>
        <v>H29.05.15</v>
      </c>
    </row>
    <row r="5019" spans="1:5" x14ac:dyDescent="0.45">
      <c r="A5019" s="2" t="s">
        <v>1246</v>
      </c>
      <c r="B5019" s="2" t="s">
        <v>10719</v>
      </c>
      <c r="C5019" s="2" t="s">
        <v>21682</v>
      </c>
      <c r="D5019" s="2" t="str">
        <f>"飲食店営業"</f>
        <v>飲食店営業</v>
      </c>
      <c r="E5019" s="2" t="str">
        <f>"R01.06.12"</f>
        <v>R01.06.12</v>
      </c>
    </row>
    <row r="5020" spans="1:5" x14ac:dyDescent="0.45">
      <c r="A5020" s="2" t="s">
        <v>1247</v>
      </c>
      <c r="B5020" s="2" t="s">
        <v>10720</v>
      </c>
      <c r="C5020" s="2" t="s">
        <v>22435</v>
      </c>
      <c r="D5020" s="2" t="str">
        <f>"食肉販売業"</f>
        <v>食肉販売業</v>
      </c>
      <c r="E5020" s="2" t="str">
        <f>"R01.06.12"</f>
        <v>R01.06.12</v>
      </c>
    </row>
    <row r="5021" spans="1:5" x14ac:dyDescent="0.45">
      <c r="A5021" s="2" t="s">
        <v>1265</v>
      </c>
      <c r="B5021" s="2" t="s">
        <v>10746</v>
      </c>
      <c r="C5021" s="2" t="s">
        <v>22457</v>
      </c>
      <c r="D5021" s="2" t="str">
        <f>"飲食店営業"</f>
        <v>飲食店営業</v>
      </c>
      <c r="E5021" s="2" t="str">
        <f>"R01.07.30"</f>
        <v>R01.07.30</v>
      </c>
    </row>
    <row r="5022" spans="1:5" x14ac:dyDescent="0.45">
      <c r="A5022" s="2" t="s">
        <v>1266</v>
      </c>
      <c r="B5022" s="2" t="s">
        <v>10747</v>
      </c>
      <c r="C5022" s="2" t="s">
        <v>22458</v>
      </c>
      <c r="D5022" s="2" t="str">
        <f>"飲食店営業"</f>
        <v>飲食店営業</v>
      </c>
      <c r="E5022" s="2" t="str">
        <f>"R01.07.30"</f>
        <v>R01.07.30</v>
      </c>
    </row>
    <row r="5023" spans="1:5" x14ac:dyDescent="0.45">
      <c r="A5023" s="2" t="s">
        <v>1267</v>
      </c>
      <c r="B5023" s="2" t="s">
        <v>10749</v>
      </c>
      <c r="C5023" s="2" t="s">
        <v>22459</v>
      </c>
      <c r="D5023" s="2" t="str">
        <f>"飲食店営業"</f>
        <v>飲食店営業</v>
      </c>
      <c r="E5023" s="2" t="str">
        <f>"R01.08.05"</f>
        <v>R01.08.05</v>
      </c>
    </row>
    <row r="5024" spans="1:5" x14ac:dyDescent="0.45">
      <c r="A5024" s="2" t="s">
        <v>977</v>
      </c>
      <c r="B5024" s="2" t="s">
        <v>10351</v>
      </c>
      <c r="C5024" s="2" t="s">
        <v>22100</v>
      </c>
      <c r="D5024" s="2" t="str">
        <f>"飲食店営業"</f>
        <v>飲食店営業</v>
      </c>
      <c r="E5024" s="2" t="str">
        <f>"R01.08.05"</f>
        <v>R01.08.05</v>
      </c>
    </row>
    <row r="5025" spans="1:5" x14ac:dyDescent="0.45">
      <c r="A5025" s="2" t="s">
        <v>1269</v>
      </c>
      <c r="B5025" s="2" t="s">
        <v>10751</v>
      </c>
      <c r="C5025" s="2" t="s">
        <v>22461</v>
      </c>
      <c r="D5025" s="2" t="str">
        <f>"飲食店営業"</f>
        <v>飲食店営業</v>
      </c>
      <c r="E5025" s="2" t="str">
        <f>"R01.08.05"</f>
        <v>R01.08.05</v>
      </c>
    </row>
    <row r="5026" spans="1:5" x14ac:dyDescent="0.45">
      <c r="A5026" s="2" t="s">
        <v>963</v>
      </c>
      <c r="B5026" s="2" t="s">
        <v>963</v>
      </c>
      <c r="C5026" s="2" t="s">
        <v>22470</v>
      </c>
      <c r="D5026" s="2" t="str">
        <f>"食肉処理業"</f>
        <v>食肉処理業</v>
      </c>
      <c r="E5026" s="2" t="str">
        <f>"R01.08.05"</f>
        <v>R01.08.05</v>
      </c>
    </row>
    <row r="5027" spans="1:5" x14ac:dyDescent="0.45">
      <c r="A5027" s="2" t="s">
        <v>1278</v>
      </c>
      <c r="B5027" s="2" t="s">
        <v>10761</v>
      </c>
      <c r="C5027" s="2" t="s">
        <v>22474</v>
      </c>
      <c r="D5027" s="2" t="str">
        <f>"飲食店営業"</f>
        <v>飲食店営業</v>
      </c>
      <c r="E5027" s="2" t="str">
        <f>"R01.08.02"</f>
        <v>R01.08.02</v>
      </c>
    </row>
    <row r="5028" spans="1:5" x14ac:dyDescent="0.45">
      <c r="A5028" s="2" t="s">
        <v>845</v>
      </c>
      <c r="B5028" s="2" t="s">
        <v>10775</v>
      </c>
      <c r="C5028" s="2" t="s">
        <v>22490</v>
      </c>
      <c r="D5028" s="2" t="str">
        <f>"食品販売業（移動販売）"</f>
        <v>食品販売業（移動販売）</v>
      </c>
      <c r="E5028" s="2" t="str">
        <f>"R01.08.09"</f>
        <v>R01.08.09</v>
      </c>
    </row>
    <row r="5029" spans="1:5" x14ac:dyDescent="0.45">
      <c r="A5029" s="2" t="s">
        <v>845</v>
      </c>
      <c r="B5029" s="2" t="s">
        <v>10775</v>
      </c>
      <c r="C5029" s="2" t="s">
        <v>22491</v>
      </c>
      <c r="D5029" s="2" t="str">
        <f>"食品販売業（移動販売）"</f>
        <v>食品販売業（移動販売）</v>
      </c>
      <c r="E5029" s="2" t="str">
        <f>"R01.08.09"</f>
        <v>R01.08.09</v>
      </c>
    </row>
    <row r="5030" spans="1:5" x14ac:dyDescent="0.45">
      <c r="A5030" s="2" t="s">
        <v>165</v>
      </c>
      <c r="B5030" s="2" t="s">
        <v>10784</v>
      </c>
      <c r="C5030" s="2" t="s">
        <v>22498</v>
      </c>
      <c r="D5030" s="2" t="str">
        <f>"喫茶店営業"</f>
        <v>喫茶店営業</v>
      </c>
      <c r="E5030" s="2" t="str">
        <f>"R01.08.14"</f>
        <v>R01.08.14</v>
      </c>
    </row>
    <row r="5031" spans="1:5" x14ac:dyDescent="0.45">
      <c r="A5031" s="2" t="s">
        <v>165</v>
      </c>
      <c r="B5031" s="2" t="s">
        <v>10786</v>
      </c>
      <c r="C5031" s="2" t="s">
        <v>22500</v>
      </c>
      <c r="D5031" s="2" t="str">
        <f>"喫茶店営業"</f>
        <v>喫茶店営業</v>
      </c>
      <c r="E5031" s="2" t="str">
        <f>"R01.08.14"</f>
        <v>R01.08.14</v>
      </c>
    </row>
    <row r="5032" spans="1:5" x14ac:dyDescent="0.45">
      <c r="A5032" s="2" t="s">
        <v>165</v>
      </c>
      <c r="B5032" s="2" t="s">
        <v>10787</v>
      </c>
      <c r="C5032" s="2" t="s">
        <v>21678</v>
      </c>
      <c r="D5032" s="2" t="str">
        <f>"喫茶店営業"</f>
        <v>喫茶店営業</v>
      </c>
      <c r="E5032" s="2" t="str">
        <f>"R01.08.14"</f>
        <v>R01.08.14</v>
      </c>
    </row>
    <row r="5033" spans="1:5" x14ac:dyDescent="0.45">
      <c r="A5033" s="2" t="s">
        <v>165</v>
      </c>
      <c r="B5033" s="2" t="s">
        <v>10788</v>
      </c>
      <c r="C5033" s="2" t="s">
        <v>22501</v>
      </c>
      <c r="D5033" s="2" t="str">
        <f>"喫茶店営業"</f>
        <v>喫茶店営業</v>
      </c>
      <c r="E5033" s="2" t="str">
        <f>"R01.08.14"</f>
        <v>R01.08.14</v>
      </c>
    </row>
    <row r="5034" spans="1:5" x14ac:dyDescent="0.45">
      <c r="A5034" s="2" t="s">
        <v>1299</v>
      </c>
      <c r="B5034" s="2" t="s">
        <v>10791</v>
      </c>
      <c r="C5034" s="2" t="s">
        <v>22504</v>
      </c>
      <c r="D5034" s="2" t="str">
        <f>"飲食店営業"</f>
        <v>飲食店営業</v>
      </c>
      <c r="E5034" s="2" t="str">
        <f>"R01.08.14"</f>
        <v>R01.08.14</v>
      </c>
    </row>
    <row r="5035" spans="1:5" x14ac:dyDescent="0.45">
      <c r="A5035" s="2" t="s">
        <v>1302</v>
      </c>
      <c r="B5035" s="2" t="s">
        <v>10794</v>
      </c>
      <c r="C5035" s="2" t="s">
        <v>22506</v>
      </c>
      <c r="D5035" s="2" t="str">
        <f>"飲食店営業"</f>
        <v>飲食店営業</v>
      </c>
      <c r="E5035" s="2" t="str">
        <f>"R01.08.15"</f>
        <v>R01.08.15</v>
      </c>
    </row>
    <row r="5036" spans="1:5" x14ac:dyDescent="0.45">
      <c r="A5036" s="2" t="s">
        <v>583</v>
      </c>
      <c r="B5036" s="2" t="s">
        <v>10801</v>
      </c>
      <c r="C5036" s="2" t="s">
        <v>22512</v>
      </c>
      <c r="D5036" s="2" t="str">
        <f>"食品販売業（自動販売機）"</f>
        <v>食品販売業（自動販売機）</v>
      </c>
      <c r="E5036" s="2" t="str">
        <f>"R01.08.23"</f>
        <v>R01.08.23</v>
      </c>
    </row>
    <row r="5037" spans="1:5" x14ac:dyDescent="0.45">
      <c r="A5037" s="2" t="s">
        <v>1310</v>
      </c>
      <c r="B5037" s="2" t="s">
        <v>10803</v>
      </c>
      <c r="C5037" s="2" t="s">
        <v>22514</v>
      </c>
      <c r="D5037" s="2" t="str">
        <f>"飲食店営業"</f>
        <v>飲食店営業</v>
      </c>
      <c r="E5037" s="2" t="str">
        <f>"R01.08.27"</f>
        <v>R01.08.27</v>
      </c>
    </row>
    <row r="5038" spans="1:5" x14ac:dyDescent="0.45">
      <c r="A5038" s="2" t="s">
        <v>1313</v>
      </c>
      <c r="B5038" s="2" t="s">
        <v>10813</v>
      </c>
      <c r="C5038" s="2" t="s">
        <v>22522</v>
      </c>
      <c r="D5038" s="2" t="str">
        <f>"飲食店営業"</f>
        <v>飲食店営業</v>
      </c>
      <c r="E5038" s="2" t="str">
        <f>"R01.08.30"</f>
        <v>R01.08.30</v>
      </c>
    </row>
    <row r="5039" spans="1:5" x14ac:dyDescent="0.45">
      <c r="A5039" s="2" t="s">
        <v>1319</v>
      </c>
      <c r="B5039" s="2" t="s">
        <v>10820</v>
      </c>
      <c r="C5039" s="2" t="s">
        <v>22527</v>
      </c>
      <c r="D5039" s="2" t="str">
        <f>"飲食店営業"</f>
        <v>飲食店営業</v>
      </c>
      <c r="E5039" s="2" t="str">
        <f>"R01.09.10"</f>
        <v>R01.09.10</v>
      </c>
    </row>
    <row r="5040" spans="1:5" x14ac:dyDescent="0.45">
      <c r="A5040" s="2" t="s">
        <v>1320</v>
      </c>
      <c r="B5040" s="2" t="s">
        <v>1320</v>
      </c>
      <c r="C5040" s="2" t="s">
        <v>22528</v>
      </c>
      <c r="D5040" s="2" t="str">
        <f>"菓子製造業"</f>
        <v>菓子製造業</v>
      </c>
      <c r="E5040" s="2" t="str">
        <f>"R01.09.12"</f>
        <v>R01.09.12</v>
      </c>
    </row>
    <row r="5041" spans="1:5" x14ac:dyDescent="0.45">
      <c r="A5041" s="2" t="s">
        <v>1320</v>
      </c>
      <c r="B5041" s="2" t="s">
        <v>1320</v>
      </c>
      <c r="C5041" s="2" t="s">
        <v>22528</v>
      </c>
      <c r="D5041" s="2" t="str">
        <f>"食品販売業"</f>
        <v>食品販売業</v>
      </c>
      <c r="E5041" s="2" t="str">
        <f>"R01.09.12"</f>
        <v>R01.09.12</v>
      </c>
    </row>
    <row r="5042" spans="1:5" x14ac:dyDescent="0.45">
      <c r="A5042" s="2" t="s">
        <v>1134</v>
      </c>
      <c r="B5042" s="2" t="s">
        <v>10824</v>
      </c>
      <c r="C5042" s="2" t="s">
        <v>22534</v>
      </c>
      <c r="D5042" s="2" t="str">
        <f>"魚介類販売業"</f>
        <v>魚介類販売業</v>
      </c>
      <c r="E5042" s="2" t="str">
        <f t="shared" ref="E5042:E5047" si="246">"R01.09.26"</f>
        <v>R01.09.26</v>
      </c>
    </row>
    <row r="5043" spans="1:5" x14ac:dyDescent="0.45">
      <c r="A5043" s="2" t="s">
        <v>1134</v>
      </c>
      <c r="B5043" s="2" t="s">
        <v>10578</v>
      </c>
      <c r="C5043" s="2" t="s">
        <v>22535</v>
      </c>
      <c r="D5043" s="2" t="str">
        <f>"魚介類販売業"</f>
        <v>魚介類販売業</v>
      </c>
      <c r="E5043" s="2" t="str">
        <f t="shared" si="246"/>
        <v>R01.09.26</v>
      </c>
    </row>
    <row r="5044" spans="1:5" x14ac:dyDescent="0.45">
      <c r="A5044" s="2" t="s">
        <v>649</v>
      </c>
      <c r="B5044" s="2" t="s">
        <v>10826</v>
      </c>
      <c r="C5044" s="2" t="s">
        <v>22536</v>
      </c>
      <c r="D5044" s="2" t="str">
        <f>"喫茶店営業"</f>
        <v>喫茶店営業</v>
      </c>
      <c r="E5044" s="2" t="str">
        <f t="shared" si="246"/>
        <v>R01.09.26</v>
      </c>
    </row>
    <row r="5045" spans="1:5" x14ac:dyDescent="0.45">
      <c r="A5045" s="2" t="s">
        <v>1324</v>
      </c>
      <c r="B5045" s="2" t="s">
        <v>10828</v>
      </c>
      <c r="C5045" s="2" t="s">
        <v>22538</v>
      </c>
      <c r="D5045" s="2" t="str">
        <f>"菓子製造業"</f>
        <v>菓子製造業</v>
      </c>
      <c r="E5045" s="2" t="str">
        <f t="shared" si="246"/>
        <v>R01.09.26</v>
      </c>
    </row>
    <row r="5046" spans="1:5" x14ac:dyDescent="0.45">
      <c r="A5046" s="2" t="s">
        <v>1325</v>
      </c>
      <c r="B5046" s="2" t="s">
        <v>10829</v>
      </c>
      <c r="C5046" s="2" t="s">
        <v>22539</v>
      </c>
      <c r="D5046" s="2" t="str">
        <f>"飲食店営業"</f>
        <v>飲食店営業</v>
      </c>
      <c r="E5046" s="2" t="str">
        <f t="shared" si="246"/>
        <v>R01.09.26</v>
      </c>
    </row>
    <row r="5047" spans="1:5" x14ac:dyDescent="0.45">
      <c r="A5047" s="2" t="s">
        <v>1325</v>
      </c>
      <c r="B5047" s="2" t="s">
        <v>10829</v>
      </c>
      <c r="C5047" s="2" t="s">
        <v>22539</v>
      </c>
      <c r="D5047" s="2" t="str">
        <f>"菓子製造業"</f>
        <v>菓子製造業</v>
      </c>
      <c r="E5047" s="2" t="str">
        <f t="shared" si="246"/>
        <v>R01.09.26</v>
      </c>
    </row>
    <row r="5048" spans="1:5" x14ac:dyDescent="0.45">
      <c r="A5048" s="2" t="s">
        <v>1327</v>
      </c>
      <c r="B5048" s="2" t="s">
        <v>10833</v>
      </c>
      <c r="C5048" s="2" t="s">
        <v>22544</v>
      </c>
      <c r="D5048" s="2" t="str">
        <f>"飲食店営業"</f>
        <v>飲食店営業</v>
      </c>
      <c r="E5048" s="2" t="str">
        <f>"R01.10.01"</f>
        <v>R01.10.01</v>
      </c>
    </row>
    <row r="5049" spans="1:5" x14ac:dyDescent="0.45">
      <c r="A5049" s="2" t="s">
        <v>1327</v>
      </c>
      <c r="B5049" s="2" t="s">
        <v>10833</v>
      </c>
      <c r="C5049" s="2" t="s">
        <v>22544</v>
      </c>
      <c r="D5049" s="2" t="str">
        <f>"食肉販売業"</f>
        <v>食肉販売業</v>
      </c>
      <c r="E5049" s="2" t="str">
        <f>"R01.10.01"</f>
        <v>R01.10.01</v>
      </c>
    </row>
    <row r="5050" spans="1:5" x14ac:dyDescent="0.45">
      <c r="A5050" s="2" t="s">
        <v>1327</v>
      </c>
      <c r="B5050" s="2" t="s">
        <v>10833</v>
      </c>
      <c r="C5050" s="2" t="s">
        <v>22544</v>
      </c>
      <c r="D5050" s="2" t="str">
        <f>"乳類販売業"</f>
        <v>乳類販売業</v>
      </c>
      <c r="E5050" s="2" t="str">
        <f>"R01.10.01"</f>
        <v>R01.10.01</v>
      </c>
    </row>
    <row r="5051" spans="1:5" x14ac:dyDescent="0.45">
      <c r="A5051" s="2" t="s">
        <v>1327</v>
      </c>
      <c r="B5051" s="2" t="s">
        <v>10833</v>
      </c>
      <c r="C5051" s="2" t="s">
        <v>22544</v>
      </c>
      <c r="D5051" s="2" t="str">
        <f>"魚介類販売業"</f>
        <v>魚介類販売業</v>
      </c>
      <c r="E5051" s="2" t="str">
        <f>"R01.10.01"</f>
        <v>R01.10.01</v>
      </c>
    </row>
    <row r="5052" spans="1:5" x14ac:dyDescent="0.45">
      <c r="A5052" s="2" t="s">
        <v>1327</v>
      </c>
      <c r="B5052" s="2" t="s">
        <v>10833</v>
      </c>
      <c r="C5052" s="2" t="s">
        <v>22544</v>
      </c>
      <c r="D5052" s="2" t="str">
        <f>"食品販売業"</f>
        <v>食品販売業</v>
      </c>
      <c r="E5052" s="2" t="str">
        <f>"R01.10.01"</f>
        <v>R01.10.01</v>
      </c>
    </row>
    <row r="5053" spans="1:5" x14ac:dyDescent="0.45">
      <c r="A5053" s="2" t="s">
        <v>1337</v>
      </c>
      <c r="B5053" s="2" t="s">
        <v>10846</v>
      </c>
      <c r="C5053" s="2" t="s">
        <v>22555</v>
      </c>
      <c r="D5053" s="2" t="str">
        <f>"飲食店営業"</f>
        <v>飲食店営業</v>
      </c>
      <c r="E5053" s="2" t="str">
        <f>"R01.10.18"</f>
        <v>R01.10.18</v>
      </c>
    </row>
    <row r="5054" spans="1:5" x14ac:dyDescent="0.45">
      <c r="A5054" s="2" t="s">
        <v>1341</v>
      </c>
      <c r="B5054" s="2" t="s">
        <v>10850</v>
      </c>
      <c r="C5054" s="2" t="s">
        <v>22560</v>
      </c>
      <c r="D5054" s="2" t="str">
        <f>"飲食店営業"</f>
        <v>飲食店営業</v>
      </c>
      <c r="E5054" s="2" t="str">
        <f>"R01.10.30"</f>
        <v>R01.10.30</v>
      </c>
    </row>
    <row r="5055" spans="1:5" x14ac:dyDescent="0.45">
      <c r="A5055" s="2" t="s">
        <v>1348</v>
      </c>
      <c r="B5055" s="2" t="s">
        <v>10858</v>
      </c>
      <c r="C5055" s="2" t="s">
        <v>22570</v>
      </c>
      <c r="D5055" s="2" t="str">
        <f>"そうざい製造業"</f>
        <v>そうざい製造業</v>
      </c>
      <c r="E5055" s="2" t="str">
        <f>"R01.11.05"</f>
        <v>R01.11.05</v>
      </c>
    </row>
    <row r="5056" spans="1:5" x14ac:dyDescent="0.45">
      <c r="A5056" s="2" t="s">
        <v>1348</v>
      </c>
      <c r="B5056" s="2" t="s">
        <v>10858</v>
      </c>
      <c r="C5056" s="2" t="s">
        <v>21899</v>
      </c>
      <c r="D5056" s="2" t="str">
        <f>"飲食店営業"</f>
        <v>飲食店営業</v>
      </c>
      <c r="E5056" s="2" t="str">
        <f>"R01.11.05"</f>
        <v>R01.11.05</v>
      </c>
    </row>
    <row r="5057" spans="1:5" x14ac:dyDescent="0.45">
      <c r="A5057" s="2" t="s">
        <v>1351</v>
      </c>
      <c r="B5057" s="2" t="s">
        <v>10861</v>
      </c>
      <c r="C5057" s="2" t="s">
        <v>22574</v>
      </c>
      <c r="D5057" s="2" t="str">
        <f>"食肉販売業"</f>
        <v>食肉販売業</v>
      </c>
      <c r="E5057" s="2" t="str">
        <f>"R01.11.05"</f>
        <v>R01.11.05</v>
      </c>
    </row>
    <row r="5058" spans="1:5" x14ac:dyDescent="0.45">
      <c r="A5058" s="2" t="s">
        <v>1351</v>
      </c>
      <c r="B5058" s="2" t="s">
        <v>10861</v>
      </c>
      <c r="C5058" s="2" t="s">
        <v>22574</v>
      </c>
      <c r="D5058" s="2" t="str">
        <f>"飲食店営業"</f>
        <v>飲食店営業</v>
      </c>
      <c r="E5058" s="2" t="str">
        <f>"R01.11.05"</f>
        <v>R01.11.05</v>
      </c>
    </row>
    <row r="5059" spans="1:5" x14ac:dyDescent="0.45">
      <c r="A5059" s="2" t="s">
        <v>1043</v>
      </c>
      <c r="B5059" s="2" t="s">
        <v>10871</v>
      </c>
      <c r="C5059" s="2" t="s">
        <v>21899</v>
      </c>
      <c r="D5059" s="2" t="str">
        <f>"食肉販売業"</f>
        <v>食肉販売業</v>
      </c>
      <c r="E5059" s="2" t="str">
        <f t="shared" ref="E5059:E5066" si="247">"R01.11.06"</f>
        <v>R01.11.06</v>
      </c>
    </row>
    <row r="5060" spans="1:5" x14ac:dyDescent="0.45">
      <c r="A5060" s="2" t="s">
        <v>1361</v>
      </c>
      <c r="B5060" s="2" t="s">
        <v>10875</v>
      </c>
      <c r="C5060" s="2" t="s">
        <v>22586</v>
      </c>
      <c r="D5060" s="2" t="str">
        <f>"飲食店営業"</f>
        <v>飲食店営業</v>
      </c>
      <c r="E5060" s="2" t="str">
        <f t="shared" si="247"/>
        <v>R01.11.06</v>
      </c>
    </row>
    <row r="5061" spans="1:5" x14ac:dyDescent="0.45">
      <c r="A5061" s="2" t="s">
        <v>1351</v>
      </c>
      <c r="B5061" s="2" t="s">
        <v>10861</v>
      </c>
      <c r="C5061" s="2" t="s">
        <v>22574</v>
      </c>
      <c r="D5061" s="2" t="str">
        <f>"乳類販売業"</f>
        <v>乳類販売業</v>
      </c>
      <c r="E5061" s="2" t="str">
        <f t="shared" si="247"/>
        <v>R01.11.06</v>
      </c>
    </row>
    <row r="5062" spans="1:5" x14ac:dyDescent="0.45">
      <c r="A5062" s="2" t="s">
        <v>1364</v>
      </c>
      <c r="B5062" s="2" t="s">
        <v>10878</v>
      </c>
      <c r="C5062" s="2" t="s">
        <v>22589</v>
      </c>
      <c r="D5062" s="2" t="str">
        <f>"飲食店営業"</f>
        <v>飲食店営業</v>
      </c>
      <c r="E5062" s="2" t="str">
        <f t="shared" si="247"/>
        <v>R01.11.06</v>
      </c>
    </row>
    <row r="5063" spans="1:5" x14ac:dyDescent="0.45">
      <c r="A5063" s="2" t="s">
        <v>1365</v>
      </c>
      <c r="B5063" s="2" t="s">
        <v>10879</v>
      </c>
      <c r="C5063" s="2" t="s">
        <v>22590</v>
      </c>
      <c r="D5063" s="2" t="str">
        <f>"そうざい製造業"</f>
        <v>そうざい製造業</v>
      </c>
      <c r="E5063" s="2" t="str">
        <f t="shared" si="247"/>
        <v>R01.11.06</v>
      </c>
    </row>
    <row r="5064" spans="1:5" x14ac:dyDescent="0.45">
      <c r="A5064" s="2" t="s">
        <v>1052</v>
      </c>
      <c r="B5064" s="2" t="s">
        <v>1052</v>
      </c>
      <c r="C5064" s="2" t="s">
        <v>22190</v>
      </c>
      <c r="D5064" s="2" t="str">
        <f>"飲食店営業"</f>
        <v>飲食店営業</v>
      </c>
      <c r="E5064" s="2" t="str">
        <f t="shared" si="247"/>
        <v>R01.11.06</v>
      </c>
    </row>
    <row r="5065" spans="1:5" x14ac:dyDescent="0.45">
      <c r="A5065" s="2" t="s">
        <v>1052</v>
      </c>
      <c r="B5065" s="2" t="s">
        <v>1052</v>
      </c>
      <c r="C5065" s="2" t="s">
        <v>22190</v>
      </c>
      <c r="D5065" s="2" t="str">
        <f>"食肉処理業"</f>
        <v>食肉処理業</v>
      </c>
      <c r="E5065" s="2" t="str">
        <f t="shared" si="247"/>
        <v>R01.11.06</v>
      </c>
    </row>
    <row r="5066" spans="1:5" x14ac:dyDescent="0.45">
      <c r="A5066" s="2" t="s">
        <v>1367</v>
      </c>
      <c r="B5066" s="2" t="s">
        <v>10880</v>
      </c>
      <c r="C5066" s="2" t="s">
        <v>22592</v>
      </c>
      <c r="D5066" s="2" t="str">
        <f>"食品の冷凍又は冷蔵業"</f>
        <v>食品の冷凍又は冷蔵業</v>
      </c>
      <c r="E5066" s="2" t="str">
        <f t="shared" si="247"/>
        <v>R01.11.06</v>
      </c>
    </row>
    <row r="5067" spans="1:5" x14ac:dyDescent="0.45">
      <c r="A5067" s="2" t="s">
        <v>453</v>
      </c>
      <c r="B5067" s="2" t="s">
        <v>10438</v>
      </c>
      <c r="C5067" s="2" t="s">
        <v>22176</v>
      </c>
      <c r="D5067" s="2" t="str">
        <f>"食品販売業"</f>
        <v>食品販売業</v>
      </c>
      <c r="E5067" s="2" t="str">
        <f>"R01.11.07"</f>
        <v>R01.11.07</v>
      </c>
    </row>
    <row r="5068" spans="1:5" x14ac:dyDescent="0.45">
      <c r="A5068" s="2" t="s">
        <v>595</v>
      </c>
      <c r="B5068" s="2" t="s">
        <v>10082</v>
      </c>
      <c r="C5068" s="2" t="s">
        <v>22596</v>
      </c>
      <c r="D5068" s="2" t="str">
        <f>"食品販売業"</f>
        <v>食品販売業</v>
      </c>
      <c r="E5068" s="2" t="str">
        <f>"R01.11.07"</f>
        <v>R01.11.07</v>
      </c>
    </row>
    <row r="5069" spans="1:5" x14ac:dyDescent="0.45">
      <c r="A5069" s="2" t="s">
        <v>1373</v>
      </c>
      <c r="B5069" s="2" t="s">
        <v>10888</v>
      </c>
      <c r="C5069" s="2" t="s">
        <v>22602</v>
      </c>
      <c r="D5069" s="2" t="str">
        <f>"喫茶店営業"</f>
        <v>喫茶店営業</v>
      </c>
      <c r="E5069" s="2" t="str">
        <f>"H29.11.07"</f>
        <v>H29.11.07</v>
      </c>
    </row>
    <row r="5070" spans="1:5" x14ac:dyDescent="0.45">
      <c r="A5070" s="2" t="s">
        <v>1373</v>
      </c>
      <c r="B5070" s="2" t="s">
        <v>10888</v>
      </c>
      <c r="C5070" s="2" t="s">
        <v>22602</v>
      </c>
      <c r="D5070" s="2" t="str">
        <f>"乳類販売業"</f>
        <v>乳類販売業</v>
      </c>
      <c r="E5070" s="2" t="str">
        <f>"R01.11.12"</f>
        <v>R01.11.12</v>
      </c>
    </row>
    <row r="5071" spans="1:5" x14ac:dyDescent="0.45">
      <c r="A5071" s="2" t="s">
        <v>963</v>
      </c>
      <c r="B5071" s="2" t="s">
        <v>10896</v>
      </c>
      <c r="C5071" s="2" t="s">
        <v>21899</v>
      </c>
      <c r="D5071" s="2" t="str">
        <f>"食肉販売業"</f>
        <v>食肉販売業</v>
      </c>
      <c r="E5071" s="2" t="str">
        <f>"R01.11.18"</f>
        <v>R01.11.18</v>
      </c>
    </row>
    <row r="5072" spans="1:5" x14ac:dyDescent="0.45">
      <c r="A5072" s="2" t="s">
        <v>1385</v>
      </c>
      <c r="B5072" s="2" t="s">
        <v>10902</v>
      </c>
      <c r="C5072" s="2" t="s">
        <v>22617</v>
      </c>
      <c r="D5072" s="2" t="str">
        <f>"食肉販売業"</f>
        <v>食肉販売業</v>
      </c>
      <c r="E5072" s="2" t="str">
        <f>"H30.05.09"</f>
        <v>H30.05.09</v>
      </c>
    </row>
    <row r="5073" spans="1:5" x14ac:dyDescent="0.45">
      <c r="A5073" s="2" t="s">
        <v>421</v>
      </c>
      <c r="B5073" s="2" t="s">
        <v>10915</v>
      </c>
      <c r="C5073" s="2" t="s">
        <v>22627</v>
      </c>
      <c r="D5073" s="2" t="str">
        <f>"乳類販売業"</f>
        <v>乳類販売業</v>
      </c>
      <c r="E5073" s="2" t="str">
        <f>"R01.11.25"</f>
        <v>R01.11.25</v>
      </c>
    </row>
    <row r="5074" spans="1:5" x14ac:dyDescent="0.45">
      <c r="A5074" s="2" t="s">
        <v>421</v>
      </c>
      <c r="B5074" s="2" t="s">
        <v>10916</v>
      </c>
      <c r="C5074" s="2" t="s">
        <v>22628</v>
      </c>
      <c r="D5074" s="2" t="str">
        <f>"乳類販売業"</f>
        <v>乳類販売業</v>
      </c>
      <c r="E5074" s="2" t="str">
        <f>"R01.11.25"</f>
        <v>R01.11.25</v>
      </c>
    </row>
    <row r="5075" spans="1:5" x14ac:dyDescent="0.45">
      <c r="A5075" s="2" t="s">
        <v>1390</v>
      </c>
      <c r="B5075" s="2" t="s">
        <v>10919</v>
      </c>
      <c r="C5075" s="2" t="s">
        <v>22630</v>
      </c>
      <c r="D5075" s="2" t="str">
        <f>"乳類販売業"</f>
        <v>乳類販売業</v>
      </c>
      <c r="E5075" s="2" t="str">
        <f>"R01.11.25"</f>
        <v>R01.11.25</v>
      </c>
    </row>
    <row r="5076" spans="1:5" x14ac:dyDescent="0.45">
      <c r="A5076" s="2" t="s">
        <v>1391</v>
      </c>
      <c r="B5076" s="2" t="s">
        <v>10920</v>
      </c>
      <c r="C5076" s="2" t="s">
        <v>22631</v>
      </c>
      <c r="D5076" s="2" t="str">
        <f>"飲食店営業"</f>
        <v>飲食店営業</v>
      </c>
      <c r="E5076" s="2" t="str">
        <f>"R01.11.25"</f>
        <v>R01.11.25</v>
      </c>
    </row>
    <row r="5077" spans="1:5" x14ac:dyDescent="0.45">
      <c r="A5077" s="2" t="s">
        <v>1394</v>
      </c>
      <c r="B5077" s="2" t="s">
        <v>10923</v>
      </c>
      <c r="C5077" s="2" t="s">
        <v>22634</v>
      </c>
      <c r="D5077" s="2" t="str">
        <f>"飲食店営業"</f>
        <v>飲食店営業</v>
      </c>
      <c r="E5077" s="2" t="str">
        <f>"R01.11.25"</f>
        <v>R01.11.25</v>
      </c>
    </row>
    <row r="5078" spans="1:5" x14ac:dyDescent="0.45">
      <c r="A5078" s="2" t="s">
        <v>1397</v>
      </c>
      <c r="B5078" s="2" t="s">
        <v>10927</v>
      </c>
      <c r="C5078" s="2" t="s">
        <v>22638</v>
      </c>
      <c r="D5078" s="2" t="str">
        <f>"飲食店営業"</f>
        <v>飲食店営業</v>
      </c>
      <c r="E5078" s="2" t="str">
        <f>"R01.11.28"</f>
        <v>R01.11.28</v>
      </c>
    </row>
    <row r="5079" spans="1:5" x14ac:dyDescent="0.45">
      <c r="A5079" s="2" t="s">
        <v>1404</v>
      </c>
      <c r="B5079" s="2" t="s">
        <v>10933</v>
      </c>
      <c r="C5079" s="2" t="s">
        <v>22644</v>
      </c>
      <c r="D5079" s="2" t="str">
        <f>"飲食店営業"</f>
        <v>飲食店営業</v>
      </c>
      <c r="E5079" s="2" t="str">
        <f>"R01.12.04"</f>
        <v>R01.12.04</v>
      </c>
    </row>
    <row r="5080" spans="1:5" x14ac:dyDescent="0.45">
      <c r="A5080" s="2" t="s">
        <v>595</v>
      </c>
      <c r="B5080" s="2" t="s">
        <v>10935</v>
      </c>
      <c r="C5080" s="2" t="s">
        <v>22646</v>
      </c>
      <c r="D5080" s="2" t="str">
        <f>"飲食店営業"</f>
        <v>飲食店営業</v>
      </c>
      <c r="E5080" s="2" t="str">
        <f>"R01.12.04"</f>
        <v>R01.12.04</v>
      </c>
    </row>
    <row r="5081" spans="1:5" x14ac:dyDescent="0.45">
      <c r="A5081" s="2" t="s">
        <v>1411</v>
      </c>
      <c r="B5081" s="2" t="s">
        <v>10720</v>
      </c>
      <c r="C5081" s="2" t="s">
        <v>22653</v>
      </c>
      <c r="D5081" s="2" t="str">
        <f>"食品販売業"</f>
        <v>食品販売業</v>
      </c>
      <c r="E5081" s="2" t="str">
        <f>"R01.05.29"</f>
        <v>R01.05.29</v>
      </c>
    </row>
    <row r="5082" spans="1:5" x14ac:dyDescent="0.45">
      <c r="A5082" s="2" t="s">
        <v>1411</v>
      </c>
      <c r="B5082" s="2" t="s">
        <v>10720</v>
      </c>
      <c r="C5082" s="2" t="s">
        <v>22653</v>
      </c>
      <c r="D5082" s="2" t="str">
        <f>"食品販売業"</f>
        <v>食品販売業</v>
      </c>
      <c r="E5082" s="2" t="str">
        <f>"R01.05.29"</f>
        <v>R01.05.29</v>
      </c>
    </row>
    <row r="5083" spans="1:5" x14ac:dyDescent="0.45">
      <c r="A5083" s="2" t="s">
        <v>1411</v>
      </c>
      <c r="B5083" s="2" t="s">
        <v>10720</v>
      </c>
      <c r="C5083" s="2" t="s">
        <v>22653</v>
      </c>
      <c r="D5083" s="2" t="str">
        <f>"食品販売業"</f>
        <v>食品販売業</v>
      </c>
      <c r="E5083" s="2" t="str">
        <f>"R01.05.29"</f>
        <v>R01.05.29</v>
      </c>
    </row>
    <row r="5084" spans="1:5" x14ac:dyDescent="0.45">
      <c r="A5084" s="2" t="s">
        <v>165</v>
      </c>
      <c r="B5084" s="2" t="s">
        <v>10947</v>
      </c>
      <c r="C5084" s="2" t="s">
        <v>22659</v>
      </c>
      <c r="D5084" s="2" t="str">
        <f>"喫茶店営業"</f>
        <v>喫茶店営業</v>
      </c>
      <c r="E5084" s="2" t="str">
        <f>"R01.12.26"</f>
        <v>R01.12.26</v>
      </c>
    </row>
    <row r="5085" spans="1:5" x14ac:dyDescent="0.45">
      <c r="A5085" s="2" t="s">
        <v>421</v>
      </c>
      <c r="B5085" s="2" t="s">
        <v>10950</v>
      </c>
      <c r="C5085" s="2" t="s">
        <v>22661</v>
      </c>
      <c r="D5085" s="2" t="str">
        <f>"乳類販売業"</f>
        <v>乳類販売業</v>
      </c>
      <c r="E5085" s="2" t="str">
        <f>"R01.12.26"</f>
        <v>R01.12.26</v>
      </c>
    </row>
    <row r="5086" spans="1:5" x14ac:dyDescent="0.45">
      <c r="A5086" s="2" t="s">
        <v>1417</v>
      </c>
      <c r="B5086" s="2" t="s">
        <v>10951</v>
      </c>
      <c r="C5086" s="2" t="s">
        <v>22662</v>
      </c>
      <c r="D5086" s="2" t="str">
        <f>"飲食店営業"</f>
        <v>飲食店営業</v>
      </c>
      <c r="E5086" s="2" t="str">
        <f>"R01.12.26"</f>
        <v>R01.12.26</v>
      </c>
    </row>
    <row r="5087" spans="1:5" x14ac:dyDescent="0.45">
      <c r="A5087" s="2" t="s">
        <v>1419</v>
      </c>
      <c r="B5087" s="2" t="s">
        <v>10953</v>
      </c>
      <c r="C5087" s="2" t="s">
        <v>22664</v>
      </c>
      <c r="D5087" s="2" t="str">
        <f>"菓子製造業"</f>
        <v>菓子製造業</v>
      </c>
      <c r="E5087" s="2" t="str">
        <f>"R02.01.08"</f>
        <v>R02.01.08</v>
      </c>
    </row>
    <row r="5088" spans="1:5" x14ac:dyDescent="0.45">
      <c r="A5088" s="2" t="s">
        <v>231</v>
      </c>
      <c r="B5088" s="2" t="s">
        <v>10963</v>
      </c>
      <c r="C5088" s="2" t="s">
        <v>22672</v>
      </c>
      <c r="D5088" s="2" t="str">
        <f>"飲食店営業"</f>
        <v>飲食店営業</v>
      </c>
      <c r="E5088" s="2" t="str">
        <f>"H31.02.01"</f>
        <v>H31.02.01</v>
      </c>
    </row>
    <row r="5089" spans="1:5" x14ac:dyDescent="0.45">
      <c r="A5089" s="2" t="s">
        <v>1427</v>
      </c>
      <c r="B5089" s="2" t="s">
        <v>10966</v>
      </c>
      <c r="C5089" s="2" t="s">
        <v>22676</v>
      </c>
      <c r="D5089" s="2" t="str">
        <f>"飲食店営業"</f>
        <v>飲食店営業</v>
      </c>
      <c r="E5089" s="2" t="str">
        <f>"R02.02.07"</f>
        <v>R02.02.07</v>
      </c>
    </row>
    <row r="5090" spans="1:5" x14ac:dyDescent="0.45">
      <c r="A5090" s="2" t="s">
        <v>1428</v>
      </c>
      <c r="B5090" s="2" t="s">
        <v>10967</v>
      </c>
      <c r="C5090" s="2" t="s">
        <v>22677</v>
      </c>
      <c r="D5090" s="2" t="str">
        <f>"飲食店営業"</f>
        <v>飲食店営業</v>
      </c>
      <c r="E5090" s="2" t="str">
        <f t="shared" ref="E5090:E5102" si="248">"R02.02.13"</f>
        <v>R02.02.13</v>
      </c>
    </row>
    <row r="5091" spans="1:5" x14ac:dyDescent="0.45">
      <c r="A5091" s="2" t="s">
        <v>1348</v>
      </c>
      <c r="B5091" s="2" t="s">
        <v>10970</v>
      </c>
      <c r="C5091" s="2" t="s">
        <v>22570</v>
      </c>
      <c r="D5091" s="2" t="str">
        <f>"魚肉ねり製品製造業"</f>
        <v>魚肉ねり製品製造業</v>
      </c>
      <c r="E5091" s="2" t="str">
        <f t="shared" si="248"/>
        <v>R02.02.13</v>
      </c>
    </row>
    <row r="5092" spans="1:5" x14ac:dyDescent="0.45">
      <c r="A5092" s="2" t="s">
        <v>1431</v>
      </c>
      <c r="B5092" s="2" t="s">
        <v>10971</v>
      </c>
      <c r="C5092" s="2" t="s">
        <v>22680</v>
      </c>
      <c r="D5092" s="2" t="str">
        <f>"飲食店営業"</f>
        <v>飲食店営業</v>
      </c>
      <c r="E5092" s="2" t="str">
        <f t="shared" si="248"/>
        <v>R02.02.13</v>
      </c>
    </row>
    <row r="5093" spans="1:5" x14ac:dyDescent="0.45">
      <c r="A5093" s="2" t="s">
        <v>1432</v>
      </c>
      <c r="B5093" s="2" t="s">
        <v>10972</v>
      </c>
      <c r="C5093" s="2" t="s">
        <v>22681</v>
      </c>
      <c r="D5093" s="2" t="str">
        <f>"飲食店営業"</f>
        <v>飲食店営業</v>
      </c>
      <c r="E5093" s="2" t="str">
        <f t="shared" si="248"/>
        <v>R02.02.13</v>
      </c>
    </row>
    <row r="5094" spans="1:5" x14ac:dyDescent="0.45">
      <c r="A5094" s="2" t="s">
        <v>688</v>
      </c>
      <c r="B5094" s="2" t="s">
        <v>10985</v>
      </c>
      <c r="C5094" s="2" t="s">
        <v>22695</v>
      </c>
      <c r="D5094" s="2" t="str">
        <f>"飲食店営業"</f>
        <v>飲食店営業</v>
      </c>
      <c r="E5094" s="2" t="str">
        <f t="shared" si="248"/>
        <v>R02.02.13</v>
      </c>
    </row>
    <row r="5095" spans="1:5" x14ac:dyDescent="0.45">
      <c r="A5095" s="2" t="s">
        <v>1444</v>
      </c>
      <c r="B5095" s="2" t="s">
        <v>1444</v>
      </c>
      <c r="C5095" s="2" t="s">
        <v>22696</v>
      </c>
      <c r="D5095" s="2" t="str">
        <f>"菓子製造業"</f>
        <v>菓子製造業</v>
      </c>
      <c r="E5095" s="2" t="str">
        <f t="shared" si="248"/>
        <v>R02.02.13</v>
      </c>
    </row>
    <row r="5096" spans="1:5" x14ac:dyDescent="0.45">
      <c r="A5096" s="2" t="s">
        <v>1448</v>
      </c>
      <c r="B5096" s="2" t="s">
        <v>10991</v>
      </c>
      <c r="C5096" s="2" t="s">
        <v>22702</v>
      </c>
      <c r="D5096" s="2" t="str">
        <f>"飲食店営業"</f>
        <v>飲食店営業</v>
      </c>
      <c r="E5096" s="2" t="str">
        <f t="shared" si="248"/>
        <v>R02.02.13</v>
      </c>
    </row>
    <row r="5097" spans="1:5" x14ac:dyDescent="0.45">
      <c r="A5097" s="2" t="s">
        <v>1448</v>
      </c>
      <c r="B5097" s="2" t="s">
        <v>10991</v>
      </c>
      <c r="C5097" s="2" t="s">
        <v>22702</v>
      </c>
      <c r="D5097" s="2" t="str">
        <f>"魚介類販売業"</f>
        <v>魚介類販売業</v>
      </c>
      <c r="E5097" s="2" t="str">
        <f t="shared" si="248"/>
        <v>R02.02.13</v>
      </c>
    </row>
    <row r="5098" spans="1:5" x14ac:dyDescent="0.45">
      <c r="A5098" s="2" t="s">
        <v>1448</v>
      </c>
      <c r="B5098" s="2" t="s">
        <v>10991</v>
      </c>
      <c r="C5098" s="2" t="s">
        <v>22702</v>
      </c>
      <c r="D5098" s="2" t="str">
        <f>"食肉販売業"</f>
        <v>食肉販売業</v>
      </c>
      <c r="E5098" s="2" t="str">
        <f t="shared" si="248"/>
        <v>R02.02.13</v>
      </c>
    </row>
    <row r="5099" spans="1:5" x14ac:dyDescent="0.45">
      <c r="A5099" s="2" t="s">
        <v>1448</v>
      </c>
      <c r="B5099" s="2" t="s">
        <v>10991</v>
      </c>
      <c r="C5099" s="2" t="s">
        <v>22702</v>
      </c>
      <c r="D5099" s="2" t="str">
        <f>"乳類販売業"</f>
        <v>乳類販売業</v>
      </c>
      <c r="E5099" s="2" t="str">
        <f t="shared" si="248"/>
        <v>R02.02.13</v>
      </c>
    </row>
    <row r="5100" spans="1:5" x14ac:dyDescent="0.45">
      <c r="A5100" s="2" t="s">
        <v>1449</v>
      </c>
      <c r="B5100" s="2" t="s">
        <v>10992</v>
      </c>
      <c r="C5100" s="2" t="s">
        <v>22703</v>
      </c>
      <c r="D5100" s="2" t="str">
        <f>"食肉販売業"</f>
        <v>食肉販売業</v>
      </c>
      <c r="E5100" s="2" t="str">
        <f t="shared" si="248"/>
        <v>R02.02.13</v>
      </c>
    </row>
    <row r="5101" spans="1:5" x14ac:dyDescent="0.45">
      <c r="A5101" s="2" t="s">
        <v>1449</v>
      </c>
      <c r="B5101" s="2" t="s">
        <v>10992</v>
      </c>
      <c r="C5101" s="2" t="s">
        <v>22703</v>
      </c>
      <c r="D5101" s="2" t="str">
        <f>"乳類販売業"</f>
        <v>乳類販売業</v>
      </c>
      <c r="E5101" s="2" t="str">
        <f t="shared" si="248"/>
        <v>R02.02.13</v>
      </c>
    </row>
    <row r="5102" spans="1:5" x14ac:dyDescent="0.45">
      <c r="A5102" s="2" t="s">
        <v>1456</v>
      </c>
      <c r="B5102" s="2" t="s">
        <v>11002</v>
      </c>
      <c r="C5102" s="2" t="s">
        <v>21899</v>
      </c>
      <c r="D5102" s="2" t="str">
        <f>"食品販売業"</f>
        <v>食品販売業</v>
      </c>
      <c r="E5102" s="2" t="str">
        <f t="shared" si="248"/>
        <v>R02.02.13</v>
      </c>
    </row>
    <row r="5103" spans="1:5" x14ac:dyDescent="0.45">
      <c r="A5103" s="2" t="s">
        <v>165</v>
      </c>
      <c r="B5103" s="2" t="s">
        <v>11013</v>
      </c>
      <c r="C5103" s="2" t="s">
        <v>22722</v>
      </c>
      <c r="D5103" s="2" t="str">
        <f>"喫茶店営業"</f>
        <v>喫茶店営業</v>
      </c>
      <c r="E5103" s="2" t="str">
        <f>"R02.02.14"</f>
        <v>R02.02.14</v>
      </c>
    </row>
    <row r="5104" spans="1:5" x14ac:dyDescent="0.45">
      <c r="A5104" s="2" t="s">
        <v>1134</v>
      </c>
      <c r="B5104" s="2" t="s">
        <v>10575</v>
      </c>
      <c r="C5104" s="2" t="s">
        <v>22733</v>
      </c>
      <c r="D5104" s="2" t="str">
        <f>"食品販売業"</f>
        <v>食品販売業</v>
      </c>
      <c r="E5104" s="2" t="str">
        <f>"R02.02.25"</f>
        <v>R02.02.25</v>
      </c>
    </row>
    <row r="5105" spans="1:5" x14ac:dyDescent="0.45">
      <c r="A5105" s="2" t="s">
        <v>823</v>
      </c>
      <c r="B5105" s="2" t="s">
        <v>10140</v>
      </c>
      <c r="C5105" s="2" t="s">
        <v>21909</v>
      </c>
      <c r="D5105" s="2" t="str">
        <f>"乳類販売業"</f>
        <v>乳類販売業</v>
      </c>
      <c r="E5105" s="2" t="str">
        <f>"R02.02.25"</f>
        <v>R02.02.25</v>
      </c>
    </row>
    <row r="5106" spans="1:5" x14ac:dyDescent="0.45">
      <c r="A5106" s="2" t="s">
        <v>823</v>
      </c>
      <c r="B5106" s="2" t="s">
        <v>10140</v>
      </c>
      <c r="C5106" s="2" t="s">
        <v>21909</v>
      </c>
      <c r="D5106" s="2" t="str">
        <f>"飲食店営業"</f>
        <v>飲食店営業</v>
      </c>
      <c r="E5106" s="2" t="str">
        <f>"R02.02.25"</f>
        <v>R02.02.25</v>
      </c>
    </row>
    <row r="5107" spans="1:5" x14ac:dyDescent="0.45">
      <c r="A5107" s="2" t="s">
        <v>1473</v>
      </c>
      <c r="B5107" s="2" t="s">
        <v>1473</v>
      </c>
      <c r="C5107" s="2" t="s">
        <v>22738</v>
      </c>
      <c r="D5107" s="2" t="str">
        <f>"食用油脂製造業"</f>
        <v>食用油脂製造業</v>
      </c>
      <c r="E5107" s="2" t="str">
        <f>"R02.02.28"</f>
        <v>R02.02.28</v>
      </c>
    </row>
    <row r="5108" spans="1:5" x14ac:dyDescent="0.45">
      <c r="A5108" s="2" t="s">
        <v>1478</v>
      </c>
      <c r="B5108" s="2" t="s">
        <v>11037</v>
      </c>
      <c r="C5108" s="2" t="s">
        <v>22744</v>
      </c>
      <c r="D5108" s="2" t="str">
        <f>"飲食店営業"</f>
        <v>飲食店営業</v>
      </c>
      <c r="E5108" s="2" t="str">
        <f>"R02.03.02"</f>
        <v>R02.03.02</v>
      </c>
    </row>
    <row r="5109" spans="1:5" x14ac:dyDescent="0.45">
      <c r="A5109" s="2" t="s">
        <v>614</v>
      </c>
      <c r="B5109" s="2" t="s">
        <v>10163</v>
      </c>
      <c r="C5109" s="2" t="s">
        <v>22085</v>
      </c>
      <c r="D5109" s="2" t="str">
        <f>"喫茶店営業"</f>
        <v>喫茶店営業</v>
      </c>
      <c r="E5109" s="2" t="str">
        <f>"R02.02.28"</f>
        <v>R02.02.28</v>
      </c>
    </row>
    <row r="5110" spans="1:5" x14ac:dyDescent="0.45">
      <c r="A5110" s="2" t="s">
        <v>1483</v>
      </c>
      <c r="B5110" s="2" t="s">
        <v>11047</v>
      </c>
      <c r="C5110" s="2" t="s">
        <v>22752</v>
      </c>
      <c r="D5110" s="2" t="str">
        <f>"飲食店営業"</f>
        <v>飲食店営業</v>
      </c>
      <c r="E5110" s="2" t="str">
        <f>"R02.03.05"</f>
        <v>R02.03.05</v>
      </c>
    </row>
    <row r="5111" spans="1:5" x14ac:dyDescent="0.45">
      <c r="A5111" s="2" t="s">
        <v>1053</v>
      </c>
      <c r="B5111" s="2" t="s">
        <v>11050</v>
      </c>
      <c r="C5111" s="2" t="s">
        <v>22457</v>
      </c>
      <c r="D5111" s="2" t="str">
        <f>"乳類販売業"</f>
        <v>乳類販売業</v>
      </c>
      <c r="E5111" s="2" t="str">
        <f>"R02.03.06"</f>
        <v>R02.03.06</v>
      </c>
    </row>
    <row r="5112" spans="1:5" x14ac:dyDescent="0.45">
      <c r="A5112" s="2" t="s">
        <v>1053</v>
      </c>
      <c r="B5112" s="2" t="s">
        <v>11051</v>
      </c>
      <c r="C5112" s="2" t="s">
        <v>22457</v>
      </c>
      <c r="D5112" s="2" t="str">
        <f>"食品販売業"</f>
        <v>食品販売業</v>
      </c>
      <c r="E5112" s="2" t="str">
        <f>"R02.03.06"</f>
        <v>R02.03.06</v>
      </c>
    </row>
    <row r="5113" spans="1:5" x14ac:dyDescent="0.45">
      <c r="A5113" s="2" t="s">
        <v>583</v>
      </c>
      <c r="B5113" s="2" t="s">
        <v>11057</v>
      </c>
      <c r="C5113" s="2" t="s">
        <v>21899</v>
      </c>
      <c r="D5113" s="2" t="str">
        <f>"乳類販売業"</f>
        <v>乳類販売業</v>
      </c>
      <c r="E5113" s="2" t="str">
        <f>"H29.09.29"</f>
        <v>H29.09.29</v>
      </c>
    </row>
    <row r="5114" spans="1:5" x14ac:dyDescent="0.45">
      <c r="A5114" s="2" t="s">
        <v>583</v>
      </c>
      <c r="B5114" s="2" t="s">
        <v>11058</v>
      </c>
      <c r="C5114" s="2" t="s">
        <v>22628</v>
      </c>
      <c r="D5114" s="2" t="str">
        <f>"乳類販売業"</f>
        <v>乳類販売業</v>
      </c>
      <c r="E5114" s="2" t="str">
        <f>"H30.11.21"</f>
        <v>H30.11.21</v>
      </c>
    </row>
    <row r="5115" spans="1:5" x14ac:dyDescent="0.45">
      <c r="A5115" s="2" t="s">
        <v>1488</v>
      </c>
      <c r="B5115" s="2" t="s">
        <v>9970</v>
      </c>
      <c r="C5115" s="2" t="s">
        <v>22761</v>
      </c>
      <c r="D5115" s="2" t="str">
        <f>"飲食店営業"</f>
        <v>飲食店営業</v>
      </c>
      <c r="E5115" s="2" t="str">
        <f>"R02.03.17"</f>
        <v>R02.03.17</v>
      </c>
    </row>
    <row r="5116" spans="1:5" x14ac:dyDescent="0.45">
      <c r="A5116" s="2" t="s">
        <v>165</v>
      </c>
      <c r="B5116" s="2" t="s">
        <v>11090</v>
      </c>
      <c r="C5116" s="2" t="s">
        <v>22788</v>
      </c>
      <c r="D5116" s="2" t="str">
        <f>"喫茶店営業"</f>
        <v>喫茶店営業</v>
      </c>
      <c r="E5116" s="2" t="str">
        <f>"R02.05.01"</f>
        <v>R02.05.01</v>
      </c>
    </row>
    <row r="5117" spans="1:5" x14ac:dyDescent="0.45">
      <c r="A5117" s="2" t="s">
        <v>788</v>
      </c>
      <c r="B5117" s="2" t="s">
        <v>11096</v>
      </c>
      <c r="C5117" s="2" t="s">
        <v>22793</v>
      </c>
      <c r="D5117" s="2" t="str">
        <f>"食肉販売業"</f>
        <v>食肉販売業</v>
      </c>
      <c r="E5117" s="2" t="str">
        <f t="shared" ref="E5117:E5125" si="249">"R02.05.15"</f>
        <v>R02.05.15</v>
      </c>
    </row>
    <row r="5118" spans="1:5" x14ac:dyDescent="0.45">
      <c r="A5118" s="2" t="s">
        <v>1044</v>
      </c>
      <c r="B5118" s="2" t="s">
        <v>10439</v>
      </c>
      <c r="C5118" s="2" t="s">
        <v>22178</v>
      </c>
      <c r="D5118" s="2" t="str">
        <f t="shared" ref="D5118:D5125" si="250">"食品販売業"</f>
        <v>食品販売業</v>
      </c>
      <c r="E5118" s="2" t="str">
        <f t="shared" si="249"/>
        <v>R02.05.15</v>
      </c>
    </row>
    <row r="5119" spans="1:5" x14ac:dyDescent="0.45">
      <c r="A5119" s="2" t="s">
        <v>1515</v>
      </c>
      <c r="B5119" s="2" t="s">
        <v>11103</v>
      </c>
      <c r="C5119" s="2" t="s">
        <v>22800</v>
      </c>
      <c r="D5119" s="2" t="str">
        <f t="shared" si="250"/>
        <v>食品販売業</v>
      </c>
      <c r="E5119" s="2" t="str">
        <f t="shared" si="249"/>
        <v>R02.05.15</v>
      </c>
    </row>
    <row r="5120" spans="1:5" x14ac:dyDescent="0.45">
      <c r="A5120" s="2" t="s">
        <v>1516</v>
      </c>
      <c r="B5120" s="2" t="s">
        <v>10374</v>
      </c>
      <c r="C5120" s="2" t="s">
        <v>22801</v>
      </c>
      <c r="D5120" s="2" t="str">
        <f t="shared" si="250"/>
        <v>食品販売業</v>
      </c>
      <c r="E5120" s="2" t="str">
        <f t="shared" si="249"/>
        <v>R02.05.15</v>
      </c>
    </row>
    <row r="5121" spans="1:5" x14ac:dyDescent="0.45">
      <c r="A5121" s="2" t="s">
        <v>1390</v>
      </c>
      <c r="B5121" s="2" t="s">
        <v>10919</v>
      </c>
      <c r="C5121" s="2" t="s">
        <v>22630</v>
      </c>
      <c r="D5121" s="2" t="str">
        <f t="shared" si="250"/>
        <v>食品販売業</v>
      </c>
      <c r="E5121" s="2" t="str">
        <f t="shared" si="249"/>
        <v>R02.05.15</v>
      </c>
    </row>
    <row r="5122" spans="1:5" x14ac:dyDescent="0.45">
      <c r="A5122" s="2" t="s">
        <v>596</v>
      </c>
      <c r="B5122" s="2" t="s">
        <v>11104</v>
      </c>
      <c r="C5122" s="2" t="s">
        <v>22802</v>
      </c>
      <c r="D5122" s="2" t="str">
        <f t="shared" si="250"/>
        <v>食品販売業</v>
      </c>
      <c r="E5122" s="2" t="str">
        <f t="shared" si="249"/>
        <v>R02.05.15</v>
      </c>
    </row>
    <row r="5123" spans="1:5" x14ac:dyDescent="0.45">
      <c r="A5123" s="2" t="s">
        <v>1518</v>
      </c>
      <c r="B5123" s="2" t="s">
        <v>11107</v>
      </c>
      <c r="C5123" s="2" t="s">
        <v>22803</v>
      </c>
      <c r="D5123" s="2" t="str">
        <f t="shared" si="250"/>
        <v>食品販売業</v>
      </c>
      <c r="E5123" s="2" t="str">
        <f t="shared" si="249"/>
        <v>R02.05.15</v>
      </c>
    </row>
    <row r="5124" spans="1:5" x14ac:dyDescent="0.45">
      <c r="A5124" s="2" t="s">
        <v>1522</v>
      </c>
      <c r="B5124" s="2" t="s">
        <v>11110</v>
      </c>
      <c r="C5124" s="2" t="s">
        <v>22807</v>
      </c>
      <c r="D5124" s="2" t="str">
        <f t="shared" si="250"/>
        <v>食品販売業</v>
      </c>
      <c r="E5124" s="2" t="str">
        <f t="shared" si="249"/>
        <v>R02.05.15</v>
      </c>
    </row>
    <row r="5125" spans="1:5" x14ac:dyDescent="0.45">
      <c r="A5125" s="2" t="s">
        <v>1527</v>
      </c>
      <c r="B5125" s="2" t="s">
        <v>11117</v>
      </c>
      <c r="C5125" s="2" t="s">
        <v>22815</v>
      </c>
      <c r="D5125" s="2" t="str">
        <f t="shared" si="250"/>
        <v>食品販売業</v>
      </c>
      <c r="E5125" s="2" t="str">
        <f t="shared" si="249"/>
        <v>R02.05.15</v>
      </c>
    </row>
    <row r="5126" spans="1:5" x14ac:dyDescent="0.45">
      <c r="A5126" s="2" t="s">
        <v>1534</v>
      </c>
      <c r="B5126" s="2" t="s">
        <v>11125</v>
      </c>
      <c r="C5126" s="2" t="s">
        <v>22825</v>
      </c>
      <c r="D5126" s="2" t="str">
        <f>"飲食店営業"</f>
        <v>飲食店営業</v>
      </c>
      <c r="E5126" s="2" t="str">
        <f t="shared" ref="E5126:E5136" si="251">"R02.05.20"</f>
        <v>R02.05.20</v>
      </c>
    </row>
    <row r="5127" spans="1:5" x14ac:dyDescent="0.45">
      <c r="A5127" s="2" t="s">
        <v>526</v>
      </c>
      <c r="B5127" s="2" t="s">
        <v>11127</v>
      </c>
      <c r="C5127" s="2" t="s">
        <v>22827</v>
      </c>
      <c r="D5127" s="2" t="str">
        <f>"飲食店営業"</f>
        <v>飲食店営業</v>
      </c>
      <c r="E5127" s="2" t="str">
        <f t="shared" si="251"/>
        <v>R02.05.20</v>
      </c>
    </row>
    <row r="5128" spans="1:5" x14ac:dyDescent="0.45">
      <c r="A5128" s="2" t="s">
        <v>951</v>
      </c>
      <c r="B5128" s="2" t="s">
        <v>11128</v>
      </c>
      <c r="C5128" s="2" t="s">
        <v>22828</v>
      </c>
      <c r="D5128" s="2" t="str">
        <f>"食肉販売業"</f>
        <v>食肉販売業</v>
      </c>
      <c r="E5128" s="2" t="str">
        <f t="shared" si="251"/>
        <v>R02.05.20</v>
      </c>
    </row>
    <row r="5129" spans="1:5" x14ac:dyDescent="0.45">
      <c r="A5129" s="2" t="s">
        <v>712</v>
      </c>
      <c r="B5129" s="2" t="s">
        <v>11129</v>
      </c>
      <c r="C5129" s="2" t="s">
        <v>22829</v>
      </c>
      <c r="D5129" s="2" t="str">
        <f>"食肉販売業"</f>
        <v>食肉販売業</v>
      </c>
      <c r="E5129" s="2" t="str">
        <f t="shared" si="251"/>
        <v>R02.05.20</v>
      </c>
    </row>
    <row r="5130" spans="1:5" x14ac:dyDescent="0.45">
      <c r="A5130" s="2" t="s">
        <v>1543</v>
      </c>
      <c r="B5130" s="2" t="s">
        <v>11140</v>
      </c>
      <c r="C5130" s="2" t="s">
        <v>22841</v>
      </c>
      <c r="D5130" s="2" t="str">
        <f>"飲食店営業"</f>
        <v>飲食店営業</v>
      </c>
      <c r="E5130" s="2" t="str">
        <f t="shared" si="251"/>
        <v>R02.05.20</v>
      </c>
    </row>
    <row r="5131" spans="1:5" x14ac:dyDescent="0.45">
      <c r="A5131" s="2" t="s">
        <v>1544</v>
      </c>
      <c r="B5131" s="2" t="s">
        <v>11141</v>
      </c>
      <c r="C5131" s="2" t="s">
        <v>22842</v>
      </c>
      <c r="D5131" s="2" t="str">
        <f>"飲食店営業"</f>
        <v>飲食店営業</v>
      </c>
      <c r="E5131" s="2" t="str">
        <f t="shared" si="251"/>
        <v>R02.05.20</v>
      </c>
    </row>
    <row r="5132" spans="1:5" x14ac:dyDescent="0.45">
      <c r="A5132" s="2" t="s">
        <v>1544</v>
      </c>
      <c r="B5132" s="2" t="s">
        <v>11141</v>
      </c>
      <c r="C5132" s="2" t="s">
        <v>22842</v>
      </c>
      <c r="D5132" s="2" t="str">
        <f>"魚介類販売業"</f>
        <v>魚介類販売業</v>
      </c>
      <c r="E5132" s="2" t="str">
        <f t="shared" si="251"/>
        <v>R02.05.20</v>
      </c>
    </row>
    <row r="5133" spans="1:5" x14ac:dyDescent="0.45">
      <c r="A5133" s="2" t="s">
        <v>1544</v>
      </c>
      <c r="B5133" s="2" t="s">
        <v>11141</v>
      </c>
      <c r="C5133" s="2" t="s">
        <v>22842</v>
      </c>
      <c r="D5133" s="2" t="str">
        <f>"食肉販売業"</f>
        <v>食肉販売業</v>
      </c>
      <c r="E5133" s="2" t="str">
        <f t="shared" si="251"/>
        <v>R02.05.20</v>
      </c>
    </row>
    <row r="5134" spans="1:5" x14ac:dyDescent="0.45">
      <c r="A5134" s="2" t="s">
        <v>1544</v>
      </c>
      <c r="B5134" s="2" t="s">
        <v>11141</v>
      </c>
      <c r="C5134" s="2" t="s">
        <v>22842</v>
      </c>
      <c r="D5134" s="2" t="str">
        <f>"乳類販売業"</f>
        <v>乳類販売業</v>
      </c>
      <c r="E5134" s="2" t="str">
        <f t="shared" si="251"/>
        <v>R02.05.20</v>
      </c>
    </row>
    <row r="5135" spans="1:5" x14ac:dyDescent="0.45">
      <c r="A5135" s="2" t="s">
        <v>845</v>
      </c>
      <c r="B5135" s="2" t="s">
        <v>11142</v>
      </c>
      <c r="C5135" s="2" t="s">
        <v>22843</v>
      </c>
      <c r="D5135" s="2" t="str">
        <f>"菓子製造業"</f>
        <v>菓子製造業</v>
      </c>
      <c r="E5135" s="2" t="str">
        <f t="shared" si="251"/>
        <v>R02.05.20</v>
      </c>
    </row>
    <row r="5136" spans="1:5" x14ac:dyDescent="0.45">
      <c r="A5136" s="2" t="s">
        <v>845</v>
      </c>
      <c r="B5136" s="2" t="s">
        <v>11142</v>
      </c>
      <c r="C5136" s="2" t="s">
        <v>22843</v>
      </c>
      <c r="D5136" s="2" t="str">
        <f>"飲食店営業"</f>
        <v>飲食店営業</v>
      </c>
      <c r="E5136" s="2" t="str">
        <f t="shared" si="251"/>
        <v>R02.05.20</v>
      </c>
    </row>
    <row r="5137" spans="1:5" x14ac:dyDescent="0.45">
      <c r="A5137" s="2" t="s">
        <v>1545</v>
      </c>
      <c r="B5137" s="2" t="s">
        <v>11143</v>
      </c>
      <c r="C5137" s="2" t="s">
        <v>22844</v>
      </c>
      <c r="D5137" s="2" t="str">
        <f>"飲食店営業"</f>
        <v>飲食店営業</v>
      </c>
      <c r="E5137" s="2" t="str">
        <f>"H29.10.17"</f>
        <v>H29.10.17</v>
      </c>
    </row>
    <row r="5138" spans="1:5" x14ac:dyDescent="0.45">
      <c r="A5138" s="2" t="s">
        <v>1546</v>
      </c>
      <c r="B5138" s="2" t="s">
        <v>11144</v>
      </c>
      <c r="C5138" s="2" t="s">
        <v>22845</v>
      </c>
      <c r="D5138" s="2" t="str">
        <f>"飲食店営業"</f>
        <v>飲食店営業</v>
      </c>
      <c r="E5138" s="2" t="str">
        <f>"R02.05.19"</f>
        <v>R02.05.19</v>
      </c>
    </row>
    <row r="5139" spans="1:5" x14ac:dyDescent="0.45">
      <c r="A5139" s="2" t="s">
        <v>1546</v>
      </c>
      <c r="B5139" s="2" t="s">
        <v>11145</v>
      </c>
      <c r="C5139" s="2" t="s">
        <v>22845</v>
      </c>
      <c r="D5139" s="2" t="str">
        <f>"飲食店営業"</f>
        <v>飲食店営業</v>
      </c>
      <c r="E5139" s="2" t="str">
        <f>"R02.05.19"</f>
        <v>R02.05.19</v>
      </c>
    </row>
    <row r="5140" spans="1:5" x14ac:dyDescent="0.45">
      <c r="A5140" s="2" t="s">
        <v>421</v>
      </c>
      <c r="B5140" s="2" t="s">
        <v>11148</v>
      </c>
      <c r="C5140" s="2" t="s">
        <v>21678</v>
      </c>
      <c r="D5140" s="2" t="str">
        <f>"乳類販売業"</f>
        <v>乳類販売業</v>
      </c>
      <c r="E5140" s="2" t="str">
        <f>"R02.05.25"</f>
        <v>R02.05.25</v>
      </c>
    </row>
    <row r="5141" spans="1:5" x14ac:dyDescent="0.45">
      <c r="A5141" s="2" t="s">
        <v>1555</v>
      </c>
      <c r="B5141" s="2" t="s">
        <v>11164</v>
      </c>
      <c r="C5141" s="2" t="s">
        <v>22862</v>
      </c>
      <c r="D5141" s="2" t="str">
        <f>"そうざい製造業"</f>
        <v>そうざい製造業</v>
      </c>
      <c r="E5141" s="2" t="str">
        <f>"H30.09.21"</f>
        <v>H30.09.21</v>
      </c>
    </row>
    <row r="5142" spans="1:5" x14ac:dyDescent="0.45">
      <c r="A5142" s="2" t="s">
        <v>1555</v>
      </c>
      <c r="B5142" s="2" t="s">
        <v>11164</v>
      </c>
      <c r="C5142" s="2" t="s">
        <v>22862</v>
      </c>
      <c r="D5142" s="2" t="str">
        <f>"乳類販売業"</f>
        <v>乳類販売業</v>
      </c>
      <c r="E5142" s="2" t="str">
        <f>"H30.09.21"</f>
        <v>H30.09.21</v>
      </c>
    </row>
    <row r="5143" spans="1:5" x14ac:dyDescent="0.45">
      <c r="A5143" s="2" t="s">
        <v>1555</v>
      </c>
      <c r="B5143" s="2" t="s">
        <v>11164</v>
      </c>
      <c r="C5143" s="2" t="s">
        <v>22862</v>
      </c>
      <c r="D5143" s="2" t="str">
        <f>"食品販売業"</f>
        <v>食品販売業</v>
      </c>
      <c r="E5143" s="2" t="str">
        <f>"H30.09.21"</f>
        <v>H30.09.21</v>
      </c>
    </row>
    <row r="5144" spans="1:5" x14ac:dyDescent="0.45">
      <c r="A5144" s="2" t="s">
        <v>165</v>
      </c>
      <c r="B5144" s="2" t="s">
        <v>11169</v>
      </c>
      <c r="C5144" s="2" t="s">
        <v>22628</v>
      </c>
      <c r="D5144" s="2" t="str">
        <f>"喫茶店営業"</f>
        <v>喫茶店営業</v>
      </c>
      <c r="E5144" s="2" t="str">
        <f>"R02.06.04"</f>
        <v>R02.06.04</v>
      </c>
    </row>
    <row r="5145" spans="1:5" x14ac:dyDescent="0.45">
      <c r="A5145" s="2" t="s">
        <v>1575</v>
      </c>
      <c r="B5145" s="2" t="s">
        <v>11192</v>
      </c>
      <c r="C5145" s="2" t="s">
        <v>22886</v>
      </c>
      <c r="D5145" s="2" t="str">
        <f>"食品販売業"</f>
        <v>食品販売業</v>
      </c>
      <c r="E5145" s="2" t="str">
        <f>"R02.06.08"</f>
        <v>R02.06.08</v>
      </c>
    </row>
    <row r="5146" spans="1:5" x14ac:dyDescent="0.45">
      <c r="A5146" s="2" t="s">
        <v>632</v>
      </c>
      <c r="B5146" s="2" t="s">
        <v>11194</v>
      </c>
      <c r="C5146" s="2" t="s">
        <v>21689</v>
      </c>
      <c r="D5146" s="2" t="str">
        <f>"食肉販売業"</f>
        <v>食肉販売業</v>
      </c>
      <c r="E5146" s="2" t="str">
        <f>"R02.06.09"</f>
        <v>R02.06.09</v>
      </c>
    </row>
    <row r="5147" spans="1:5" x14ac:dyDescent="0.45">
      <c r="A5147" s="2" t="s">
        <v>1577</v>
      </c>
      <c r="B5147" s="2" t="s">
        <v>11197</v>
      </c>
      <c r="C5147" s="2" t="s">
        <v>22890</v>
      </c>
      <c r="D5147" s="2" t="str">
        <f>"食肉販売業"</f>
        <v>食肉販売業</v>
      </c>
      <c r="E5147" s="2" t="str">
        <f>"R02.06.15"</f>
        <v>R02.06.15</v>
      </c>
    </row>
    <row r="5148" spans="1:5" x14ac:dyDescent="0.45">
      <c r="A5148" s="2" t="s">
        <v>1582</v>
      </c>
      <c r="B5148" s="2" t="s">
        <v>11204</v>
      </c>
      <c r="C5148" s="2" t="s">
        <v>22897</v>
      </c>
      <c r="D5148" s="2" t="str">
        <f>"菓子製造業"</f>
        <v>菓子製造業</v>
      </c>
      <c r="E5148" s="2" t="str">
        <f>"R02.06.22"</f>
        <v>R02.06.22</v>
      </c>
    </row>
    <row r="5149" spans="1:5" x14ac:dyDescent="0.45">
      <c r="A5149" s="2" t="s">
        <v>1583</v>
      </c>
      <c r="B5149" s="2" t="s">
        <v>11205</v>
      </c>
      <c r="C5149" s="2" t="s">
        <v>22898</v>
      </c>
      <c r="D5149" s="2" t="str">
        <f>"飲食店営業"</f>
        <v>飲食店営業</v>
      </c>
      <c r="E5149" s="2" t="str">
        <f>"R02.06.22"</f>
        <v>R02.06.22</v>
      </c>
    </row>
    <row r="5150" spans="1:5" x14ac:dyDescent="0.45">
      <c r="A5150" s="2" t="s">
        <v>1585</v>
      </c>
      <c r="B5150" s="2" t="s">
        <v>11207</v>
      </c>
      <c r="C5150" s="2" t="s">
        <v>22900</v>
      </c>
      <c r="D5150" s="2" t="str">
        <f>"飲食店営業"</f>
        <v>飲食店営業</v>
      </c>
      <c r="E5150" s="2" t="str">
        <f>"R02.06.23"</f>
        <v>R02.06.23</v>
      </c>
    </row>
    <row r="5151" spans="1:5" x14ac:dyDescent="0.45">
      <c r="A5151" s="2" t="s">
        <v>1555</v>
      </c>
      <c r="B5151" s="2" t="s">
        <v>11164</v>
      </c>
      <c r="C5151" s="2" t="s">
        <v>22862</v>
      </c>
      <c r="D5151" s="2" t="str">
        <f>"飲食店営業"</f>
        <v>飲食店営業</v>
      </c>
      <c r="E5151" s="2" t="str">
        <f>"H30.09.21"</f>
        <v>H30.09.21</v>
      </c>
    </row>
    <row r="5152" spans="1:5" x14ac:dyDescent="0.45">
      <c r="A5152" s="2" t="s">
        <v>1588</v>
      </c>
      <c r="B5152" s="2" t="s">
        <v>11211</v>
      </c>
      <c r="C5152" s="2" t="s">
        <v>22905</v>
      </c>
      <c r="D5152" s="2" t="str">
        <f>"飲食店営業"</f>
        <v>飲食店営業</v>
      </c>
      <c r="E5152" s="2" t="str">
        <f>"R02.07.02"</f>
        <v>R02.07.02</v>
      </c>
    </row>
    <row r="5153" spans="1:5" x14ac:dyDescent="0.45">
      <c r="A5153" s="2" t="s">
        <v>1589</v>
      </c>
      <c r="B5153" s="2" t="s">
        <v>11212</v>
      </c>
      <c r="C5153" s="2" t="s">
        <v>22906</v>
      </c>
      <c r="D5153" s="2" t="str">
        <f>"飲食店営業"</f>
        <v>飲食店営業</v>
      </c>
      <c r="E5153" s="2" t="str">
        <f>"R02.08.14"</f>
        <v>R02.08.14</v>
      </c>
    </row>
    <row r="5154" spans="1:5" x14ac:dyDescent="0.45">
      <c r="A5154" s="2" t="s">
        <v>1589</v>
      </c>
      <c r="B5154" s="2" t="s">
        <v>11212</v>
      </c>
      <c r="C5154" s="2" t="s">
        <v>22907</v>
      </c>
      <c r="D5154" s="2" t="str">
        <f>"食品販売業"</f>
        <v>食品販売業</v>
      </c>
      <c r="E5154" s="2" t="str">
        <f>"R02.08.14"</f>
        <v>R02.08.14</v>
      </c>
    </row>
    <row r="5155" spans="1:5" x14ac:dyDescent="0.45">
      <c r="A5155" s="2" t="s">
        <v>1590</v>
      </c>
      <c r="B5155" s="2" t="s">
        <v>11213</v>
      </c>
      <c r="C5155" s="2" t="s">
        <v>22908</v>
      </c>
      <c r="D5155" s="2" t="str">
        <f>"飲食店営業"</f>
        <v>飲食店営業</v>
      </c>
      <c r="E5155" s="2" t="str">
        <f>"R02.07.02"</f>
        <v>R02.07.02</v>
      </c>
    </row>
    <row r="5156" spans="1:5" x14ac:dyDescent="0.45">
      <c r="A5156" s="2" t="s">
        <v>1591</v>
      </c>
      <c r="B5156" s="2" t="s">
        <v>11214</v>
      </c>
      <c r="C5156" s="2" t="s">
        <v>22909</v>
      </c>
      <c r="D5156" s="2" t="str">
        <f>"飲食店営業"</f>
        <v>飲食店営業</v>
      </c>
      <c r="E5156" s="2" t="str">
        <f>"R02.07.06"</f>
        <v>R02.07.06</v>
      </c>
    </row>
    <row r="5157" spans="1:5" x14ac:dyDescent="0.45">
      <c r="A5157" s="2" t="s">
        <v>646</v>
      </c>
      <c r="B5157" s="2" t="s">
        <v>11218</v>
      </c>
      <c r="C5157" s="2" t="s">
        <v>22912</v>
      </c>
      <c r="D5157" s="2" t="str">
        <f>"飲食店営業"</f>
        <v>飲食店営業</v>
      </c>
      <c r="E5157" s="2" t="str">
        <f>"R02.07.16"</f>
        <v>R02.07.16</v>
      </c>
    </row>
    <row r="5158" spans="1:5" x14ac:dyDescent="0.45">
      <c r="A5158" s="2" t="s">
        <v>1596</v>
      </c>
      <c r="B5158" s="2" t="s">
        <v>11220</v>
      </c>
      <c r="C5158" s="2" t="s">
        <v>22914</v>
      </c>
      <c r="D5158" s="2" t="str">
        <f>"飲食店営業"</f>
        <v>飲食店営業</v>
      </c>
      <c r="E5158" s="2" t="str">
        <f>"R02.07.27"</f>
        <v>R02.07.27</v>
      </c>
    </row>
    <row r="5159" spans="1:5" x14ac:dyDescent="0.45">
      <c r="A5159" s="2" t="s">
        <v>456</v>
      </c>
      <c r="B5159" s="2" t="s">
        <v>11225</v>
      </c>
      <c r="C5159" s="2" t="s">
        <v>22918</v>
      </c>
      <c r="D5159" s="2" t="str">
        <f>"食品販売業"</f>
        <v>食品販売業</v>
      </c>
      <c r="E5159" s="2" t="str">
        <f>"R02.07.29"</f>
        <v>R02.07.29</v>
      </c>
    </row>
    <row r="5160" spans="1:5" x14ac:dyDescent="0.45">
      <c r="A5160" s="2" t="s">
        <v>1610</v>
      </c>
      <c r="B5160" s="2" t="s">
        <v>11242</v>
      </c>
      <c r="C5160" s="2" t="s">
        <v>22935</v>
      </c>
      <c r="D5160" s="2" t="str">
        <f>"飲食店営業"</f>
        <v>飲食店営業</v>
      </c>
      <c r="E5160" s="2" t="str">
        <f t="shared" ref="E5160:E5170" si="252">"R02.08.21"</f>
        <v>R02.08.21</v>
      </c>
    </row>
    <row r="5161" spans="1:5" x14ac:dyDescent="0.45">
      <c r="A5161" s="2" t="s">
        <v>1611</v>
      </c>
      <c r="B5161" s="2" t="s">
        <v>11244</v>
      </c>
      <c r="C5161" s="2" t="s">
        <v>22936</v>
      </c>
      <c r="D5161" s="2" t="str">
        <f>"飲食店営業"</f>
        <v>飲食店営業</v>
      </c>
      <c r="E5161" s="2" t="str">
        <f t="shared" si="252"/>
        <v>R02.08.21</v>
      </c>
    </row>
    <row r="5162" spans="1:5" x14ac:dyDescent="0.45">
      <c r="A5162" s="2" t="s">
        <v>1617</v>
      </c>
      <c r="B5162" s="2" t="s">
        <v>1617</v>
      </c>
      <c r="C5162" s="2" t="s">
        <v>22943</v>
      </c>
      <c r="D5162" s="2" t="str">
        <f>"魚介類販売業"</f>
        <v>魚介類販売業</v>
      </c>
      <c r="E5162" s="2" t="str">
        <f t="shared" si="252"/>
        <v>R02.08.21</v>
      </c>
    </row>
    <row r="5163" spans="1:5" x14ac:dyDescent="0.45">
      <c r="A5163" s="2" t="s">
        <v>649</v>
      </c>
      <c r="B5163" s="2" t="s">
        <v>11249</v>
      </c>
      <c r="C5163" s="2" t="s">
        <v>21678</v>
      </c>
      <c r="D5163" s="2" t="str">
        <f>"喫茶店営業"</f>
        <v>喫茶店営業</v>
      </c>
      <c r="E5163" s="2" t="str">
        <f t="shared" si="252"/>
        <v>R02.08.21</v>
      </c>
    </row>
    <row r="5164" spans="1:5" x14ac:dyDescent="0.45">
      <c r="A5164" s="2" t="s">
        <v>1617</v>
      </c>
      <c r="B5164" s="2" t="s">
        <v>1617</v>
      </c>
      <c r="C5164" s="2" t="s">
        <v>22943</v>
      </c>
      <c r="D5164" s="2" t="str">
        <f>"飲食店営業"</f>
        <v>飲食店営業</v>
      </c>
      <c r="E5164" s="2" t="str">
        <f t="shared" si="252"/>
        <v>R02.08.21</v>
      </c>
    </row>
    <row r="5165" spans="1:5" x14ac:dyDescent="0.45">
      <c r="A5165" s="2" t="s">
        <v>736</v>
      </c>
      <c r="B5165" s="2" t="s">
        <v>11252</v>
      </c>
      <c r="C5165" s="2" t="s">
        <v>22944</v>
      </c>
      <c r="D5165" s="2" t="str">
        <f>"飲食店営業"</f>
        <v>飲食店営業</v>
      </c>
      <c r="E5165" s="2" t="str">
        <f t="shared" si="252"/>
        <v>R02.08.21</v>
      </c>
    </row>
    <row r="5166" spans="1:5" x14ac:dyDescent="0.45">
      <c r="A5166" s="2" t="s">
        <v>964</v>
      </c>
      <c r="B5166" s="2" t="s">
        <v>10323</v>
      </c>
      <c r="C5166" s="2" t="s">
        <v>22078</v>
      </c>
      <c r="D5166" s="2" t="str">
        <f>"飲食店営業"</f>
        <v>飲食店営業</v>
      </c>
      <c r="E5166" s="2" t="str">
        <f t="shared" si="252"/>
        <v>R02.08.21</v>
      </c>
    </row>
    <row r="5167" spans="1:5" x14ac:dyDescent="0.45">
      <c r="A5167" s="2" t="s">
        <v>964</v>
      </c>
      <c r="B5167" s="2" t="s">
        <v>10323</v>
      </c>
      <c r="C5167" s="2" t="s">
        <v>22078</v>
      </c>
      <c r="D5167" s="2" t="str">
        <f>"食肉販売業"</f>
        <v>食肉販売業</v>
      </c>
      <c r="E5167" s="2" t="str">
        <f t="shared" si="252"/>
        <v>R02.08.21</v>
      </c>
    </row>
    <row r="5168" spans="1:5" x14ac:dyDescent="0.45">
      <c r="A5168" s="2" t="s">
        <v>964</v>
      </c>
      <c r="B5168" s="2" t="s">
        <v>10323</v>
      </c>
      <c r="C5168" s="2" t="s">
        <v>22078</v>
      </c>
      <c r="D5168" s="2" t="str">
        <f>"魚介類販売業"</f>
        <v>魚介類販売業</v>
      </c>
      <c r="E5168" s="2" t="str">
        <f t="shared" si="252"/>
        <v>R02.08.21</v>
      </c>
    </row>
    <row r="5169" spans="1:5" x14ac:dyDescent="0.45">
      <c r="A5169" s="2" t="s">
        <v>964</v>
      </c>
      <c r="B5169" s="2" t="s">
        <v>10323</v>
      </c>
      <c r="C5169" s="2" t="s">
        <v>22078</v>
      </c>
      <c r="D5169" s="2" t="str">
        <f>"乳類販売業"</f>
        <v>乳類販売業</v>
      </c>
      <c r="E5169" s="2" t="str">
        <f t="shared" si="252"/>
        <v>R02.08.21</v>
      </c>
    </row>
    <row r="5170" spans="1:5" x14ac:dyDescent="0.45">
      <c r="A5170" s="2" t="s">
        <v>1622</v>
      </c>
      <c r="B5170" s="2" t="s">
        <v>11258</v>
      </c>
      <c r="C5170" s="2" t="s">
        <v>22950</v>
      </c>
      <c r="D5170" s="2" t="str">
        <f>"食品販売業"</f>
        <v>食品販売業</v>
      </c>
      <c r="E5170" s="2" t="str">
        <f t="shared" si="252"/>
        <v>R02.08.21</v>
      </c>
    </row>
    <row r="5171" spans="1:5" x14ac:dyDescent="0.45">
      <c r="A5171" s="2" t="s">
        <v>165</v>
      </c>
      <c r="B5171" s="2" t="s">
        <v>11263</v>
      </c>
      <c r="C5171" s="2" t="s">
        <v>22955</v>
      </c>
      <c r="D5171" s="2" t="str">
        <f>"喫茶店営業"</f>
        <v>喫茶店営業</v>
      </c>
      <c r="E5171" s="2" t="str">
        <f>"R02.08.26"</f>
        <v>R02.08.26</v>
      </c>
    </row>
    <row r="5172" spans="1:5" x14ac:dyDescent="0.45">
      <c r="A5172" s="2" t="s">
        <v>1626</v>
      </c>
      <c r="B5172" s="2" t="s">
        <v>11265</v>
      </c>
      <c r="C5172" s="2" t="s">
        <v>22957</v>
      </c>
      <c r="D5172" s="2" t="str">
        <f>"食品製造業"</f>
        <v>食品製造業</v>
      </c>
      <c r="E5172" s="2" t="str">
        <f>"R02.08.25"</f>
        <v>R02.08.25</v>
      </c>
    </row>
    <row r="5173" spans="1:5" x14ac:dyDescent="0.45">
      <c r="A5173" s="2" t="s">
        <v>1627</v>
      </c>
      <c r="B5173" s="2" t="s">
        <v>11266</v>
      </c>
      <c r="C5173" s="2" t="s">
        <v>22958</v>
      </c>
      <c r="D5173" s="2" t="str">
        <f>"食品販売業"</f>
        <v>食品販売業</v>
      </c>
      <c r="E5173" s="2" t="str">
        <f>"R02.08.25"</f>
        <v>R02.08.25</v>
      </c>
    </row>
    <row r="5174" spans="1:5" x14ac:dyDescent="0.45">
      <c r="A5174" s="2" t="s">
        <v>1628</v>
      </c>
      <c r="B5174" s="2" t="s">
        <v>11267</v>
      </c>
      <c r="C5174" s="2" t="s">
        <v>22960</v>
      </c>
      <c r="D5174" s="2" t="str">
        <f>"飲食店営業"</f>
        <v>飲食店営業</v>
      </c>
      <c r="E5174" s="2" t="str">
        <f>"R02.08.25"</f>
        <v>R02.08.25</v>
      </c>
    </row>
    <row r="5175" spans="1:5" x14ac:dyDescent="0.45">
      <c r="A5175" s="2" t="s">
        <v>688</v>
      </c>
      <c r="B5175" s="2" t="s">
        <v>11268</v>
      </c>
      <c r="C5175" s="2" t="s">
        <v>22961</v>
      </c>
      <c r="D5175" s="2" t="str">
        <f>"飲食店営業"</f>
        <v>飲食店営業</v>
      </c>
      <c r="E5175" s="2" t="str">
        <f>"R02.08.25"</f>
        <v>R02.08.25</v>
      </c>
    </row>
    <row r="5176" spans="1:5" x14ac:dyDescent="0.45">
      <c r="A5176" s="2" t="s">
        <v>1077</v>
      </c>
      <c r="B5176" s="2" t="s">
        <v>11275</v>
      </c>
      <c r="C5176" s="2" t="s">
        <v>22968</v>
      </c>
      <c r="D5176" s="2" t="str">
        <f>"食品販売業"</f>
        <v>食品販売業</v>
      </c>
      <c r="E5176" s="2" t="str">
        <f>"R02.08.26"</f>
        <v>R02.08.26</v>
      </c>
    </row>
    <row r="5177" spans="1:5" x14ac:dyDescent="0.45">
      <c r="A5177" s="2" t="s">
        <v>1698</v>
      </c>
      <c r="B5177" s="2" t="s">
        <v>11362</v>
      </c>
      <c r="C5177" s="2" t="s">
        <v>23046</v>
      </c>
      <c r="D5177" s="2" t="str">
        <f>"飲食店営業"</f>
        <v>飲食店営業</v>
      </c>
      <c r="E5177" s="2" t="str">
        <f t="shared" ref="E5177:E5182" si="253">"R02.11.02"</f>
        <v>R02.11.02</v>
      </c>
    </row>
    <row r="5178" spans="1:5" x14ac:dyDescent="0.45">
      <c r="A5178" s="2" t="s">
        <v>1699</v>
      </c>
      <c r="B5178" s="2" t="s">
        <v>11363</v>
      </c>
      <c r="C5178" s="2" t="s">
        <v>23047</v>
      </c>
      <c r="D5178" s="2" t="str">
        <f>"飲食店営業"</f>
        <v>飲食店営業</v>
      </c>
      <c r="E5178" s="2" t="str">
        <f t="shared" si="253"/>
        <v>R02.11.02</v>
      </c>
    </row>
    <row r="5179" spans="1:5" x14ac:dyDescent="0.45">
      <c r="A5179" s="2" t="s">
        <v>1700</v>
      </c>
      <c r="B5179" s="2" t="s">
        <v>1700</v>
      </c>
      <c r="C5179" s="2" t="s">
        <v>23048</v>
      </c>
      <c r="D5179" s="2" t="str">
        <f>"魚介類販売業"</f>
        <v>魚介類販売業</v>
      </c>
      <c r="E5179" s="2" t="str">
        <f t="shared" si="253"/>
        <v>R02.11.02</v>
      </c>
    </row>
    <row r="5180" spans="1:5" x14ac:dyDescent="0.45">
      <c r="A5180" s="2" t="s">
        <v>1701</v>
      </c>
      <c r="B5180" s="2" t="s">
        <v>11365</v>
      </c>
      <c r="C5180" s="2" t="s">
        <v>23049</v>
      </c>
      <c r="D5180" s="2" t="str">
        <f>"飲食店営業"</f>
        <v>飲食店営業</v>
      </c>
      <c r="E5180" s="2" t="str">
        <f t="shared" si="253"/>
        <v>R02.11.02</v>
      </c>
    </row>
    <row r="5181" spans="1:5" x14ac:dyDescent="0.45">
      <c r="A5181" s="2" t="s">
        <v>1134</v>
      </c>
      <c r="B5181" s="2" t="s">
        <v>10824</v>
      </c>
      <c r="C5181" s="2" t="s">
        <v>23050</v>
      </c>
      <c r="D5181" s="2" t="str">
        <f>"乳類販売業"</f>
        <v>乳類販売業</v>
      </c>
      <c r="E5181" s="2" t="str">
        <f t="shared" si="253"/>
        <v>R02.11.02</v>
      </c>
    </row>
    <row r="5182" spans="1:5" x14ac:dyDescent="0.45">
      <c r="A5182" s="2" t="s">
        <v>1705</v>
      </c>
      <c r="B5182" s="2" t="s">
        <v>11369</v>
      </c>
      <c r="C5182" s="2" t="s">
        <v>23057</v>
      </c>
      <c r="D5182" s="2" t="str">
        <f>"飲食店営業"</f>
        <v>飲食店営業</v>
      </c>
      <c r="E5182" s="2" t="str">
        <f t="shared" si="253"/>
        <v>R02.11.02</v>
      </c>
    </row>
    <row r="5183" spans="1:5" x14ac:dyDescent="0.45">
      <c r="A5183" s="2" t="s">
        <v>1042</v>
      </c>
      <c r="B5183" s="2" t="s">
        <v>10437</v>
      </c>
      <c r="C5183" s="2" t="s">
        <v>22175</v>
      </c>
      <c r="D5183" s="2" t="str">
        <f>"食品販売業"</f>
        <v>食品販売業</v>
      </c>
      <c r="E5183" s="2" t="str">
        <f>"R02.11.06"</f>
        <v>R02.11.06</v>
      </c>
    </row>
    <row r="5184" spans="1:5" x14ac:dyDescent="0.45">
      <c r="A5184" s="2" t="s">
        <v>963</v>
      </c>
      <c r="B5184" s="2" t="s">
        <v>11386</v>
      </c>
      <c r="C5184" s="2" t="s">
        <v>21899</v>
      </c>
      <c r="D5184" s="2" t="str">
        <f>"食品販売業"</f>
        <v>食品販売業</v>
      </c>
      <c r="E5184" s="2" t="str">
        <f>"R02.11.06"</f>
        <v>R02.11.06</v>
      </c>
    </row>
    <row r="5185" spans="1:5" x14ac:dyDescent="0.45">
      <c r="A5185" s="2" t="s">
        <v>515</v>
      </c>
      <c r="B5185" s="2" t="s">
        <v>11395</v>
      </c>
      <c r="C5185" s="2" t="s">
        <v>23081</v>
      </c>
      <c r="D5185" s="2" t="str">
        <f>"飲食店営業"</f>
        <v>飲食店営業</v>
      </c>
      <c r="E5185" s="2" t="str">
        <f>"R02.11.11"</f>
        <v>R02.11.11</v>
      </c>
    </row>
    <row r="5186" spans="1:5" x14ac:dyDescent="0.45">
      <c r="A5186" s="2" t="s">
        <v>515</v>
      </c>
      <c r="B5186" s="2" t="s">
        <v>11395</v>
      </c>
      <c r="C5186" s="2" t="s">
        <v>23081</v>
      </c>
      <c r="D5186" s="2" t="str">
        <f>"食肉販売業"</f>
        <v>食肉販売業</v>
      </c>
      <c r="E5186" s="2" t="str">
        <f>"R02.11.11"</f>
        <v>R02.11.11</v>
      </c>
    </row>
    <row r="5187" spans="1:5" x14ac:dyDescent="0.45">
      <c r="A5187" s="2" t="s">
        <v>1723</v>
      </c>
      <c r="B5187" s="2" t="s">
        <v>11403</v>
      </c>
      <c r="C5187" s="2" t="s">
        <v>23087</v>
      </c>
      <c r="D5187" s="2" t="str">
        <f>"飲食店営業"</f>
        <v>飲食店営業</v>
      </c>
      <c r="E5187" s="2" t="str">
        <f>"R02.11.18"</f>
        <v>R02.11.18</v>
      </c>
    </row>
    <row r="5188" spans="1:5" x14ac:dyDescent="0.45">
      <c r="A5188" s="2" t="s">
        <v>1724</v>
      </c>
      <c r="B5188" s="2" t="s">
        <v>11404</v>
      </c>
      <c r="C5188" s="2" t="s">
        <v>23088</v>
      </c>
      <c r="D5188" s="2" t="str">
        <f>"菓子製造業"</f>
        <v>菓子製造業</v>
      </c>
      <c r="E5188" s="2" t="str">
        <f>"R02.11.18"</f>
        <v>R02.11.18</v>
      </c>
    </row>
    <row r="5189" spans="1:5" x14ac:dyDescent="0.45">
      <c r="A5189" s="2" t="s">
        <v>165</v>
      </c>
      <c r="B5189" s="2" t="s">
        <v>11409</v>
      </c>
      <c r="C5189" s="2" t="s">
        <v>23092</v>
      </c>
      <c r="D5189" s="2" t="str">
        <f>"喫茶店営業"</f>
        <v>喫茶店営業</v>
      </c>
      <c r="E5189" s="2" t="str">
        <f>"R02.11.18"</f>
        <v>R02.11.18</v>
      </c>
    </row>
    <row r="5190" spans="1:5" x14ac:dyDescent="0.45">
      <c r="A5190" s="2" t="s">
        <v>165</v>
      </c>
      <c r="B5190" s="2" t="s">
        <v>11420</v>
      </c>
      <c r="C5190" s="2" t="s">
        <v>23101</v>
      </c>
      <c r="D5190" s="2" t="str">
        <f>"喫茶店営業"</f>
        <v>喫茶店営業</v>
      </c>
      <c r="E5190" s="2" t="str">
        <f>"R02.11.27"</f>
        <v>R02.11.27</v>
      </c>
    </row>
    <row r="5191" spans="1:5" x14ac:dyDescent="0.45">
      <c r="A5191" s="2" t="s">
        <v>1742</v>
      </c>
      <c r="B5191" s="2" t="s">
        <v>11433</v>
      </c>
      <c r="C5191" s="2" t="s">
        <v>23114</v>
      </c>
      <c r="D5191" s="2" t="str">
        <f>"飲食店営業"</f>
        <v>飲食店営業</v>
      </c>
      <c r="E5191" s="2" t="str">
        <f>"R02.12.14"</f>
        <v>R02.12.14</v>
      </c>
    </row>
    <row r="5192" spans="1:5" x14ac:dyDescent="0.45">
      <c r="A5192" s="2" t="s">
        <v>126</v>
      </c>
      <c r="B5192" s="2" t="s">
        <v>11440</v>
      </c>
      <c r="C5192" s="2" t="s">
        <v>23120</v>
      </c>
      <c r="D5192" s="2" t="str">
        <f>"飲食店営業"</f>
        <v>飲食店営業</v>
      </c>
      <c r="E5192" s="2" t="str">
        <f>"R02.11.30"</f>
        <v>R02.11.30</v>
      </c>
    </row>
    <row r="5193" spans="1:5" x14ac:dyDescent="0.45">
      <c r="A5193" s="2" t="s">
        <v>1750</v>
      </c>
      <c r="B5193" s="2" t="s">
        <v>11449</v>
      </c>
      <c r="C5193" s="2" t="s">
        <v>23129</v>
      </c>
      <c r="D5193" s="2" t="str">
        <f>"飲食店営業"</f>
        <v>飲食店営業</v>
      </c>
      <c r="E5193" s="2" t="str">
        <f>"R03.01.07"</f>
        <v>R03.01.07</v>
      </c>
    </row>
    <row r="5194" spans="1:5" x14ac:dyDescent="0.45">
      <c r="A5194" s="2" t="s">
        <v>1750</v>
      </c>
      <c r="B5194" s="2" t="s">
        <v>11449</v>
      </c>
      <c r="C5194" s="2" t="s">
        <v>23129</v>
      </c>
      <c r="D5194" s="2" t="str">
        <f>"魚介類販売業"</f>
        <v>魚介類販売業</v>
      </c>
      <c r="E5194" s="2" t="str">
        <f>"R03.01.07"</f>
        <v>R03.01.07</v>
      </c>
    </row>
    <row r="5195" spans="1:5" x14ac:dyDescent="0.45">
      <c r="A5195" s="2" t="s">
        <v>1752</v>
      </c>
      <c r="B5195" s="2" t="s">
        <v>11451</v>
      </c>
      <c r="C5195" s="2" t="s">
        <v>21682</v>
      </c>
      <c r="D5195" s="2" t="str">
        <f>"食品販売業"</f>
        <v>食品販売業</v>
      </c>
      <c r="E5195" s="2" t="str">
        <f>"R01.11.07"</f>
        <v>R01.11.07</v>
      </c>
    </row>
    <row r="5196" spans="1:5" x14ac:dyDescent="0.45">
      <c r="A5196" s="2" t="s">
        <v>949</v>
      </c>
      <c r="B5196" s="2" t="s">
        <v>949</v>
      </c>
      <c r="C5196" s="2" t="s">
        <v>23134</v>
      </c>
      <c r="D5196" s="2" t="str">
        <f>"そうざい製造業"</f>
        <v>そうざい製造業</v>
      </c>
      <c r="E5196" s="2" t="str">
        <f>"R03.01.15"</f>
        <v>R03.01.15</v>
      </c>
    </row>
    <row r="5197" spans="1:5" x14ac:dyDescent="0.45">
      <c r="A5197" s="2" t="s">
        <v>1009</v>
      </c>
      <c r="B5197" s="2" t="s">
        <v>11471</v>
      </c>
      <c r="C5197" s="2" t="s">
        <v>23147</v>
      </c>
      <c r="D5197" s="2" t="str">
        <f>"飲食店営業"</f>
        <v>飲食店営業</v>
      </c>
      <c r="E5197" s="2" t="str">
        <f>"R03.02.09"</f>
        <v>R03.02.09</v>
      </c>
    </row>
    <row r="5198" spans="1:5" x14ac:dyDescent="0.45">
      <c r="A5198" s="2" t="s">
        <v>1767</v>
      </c>
      <c r="B5198" s="2" t="s">
        <v>11475</v>
      </c>
      <c r="C5198" s="2" t="s">
        <v>23149</v>
      </c>
      <c r="D5198" s="2" t="str">
        <f>"乳類販売業"</f>
        <v>乳類販売業</v>
      </c>
      <c r="E5198" s="2" t="str">
        <f>"H31.02.28"</f>
        <v>H31.02.28</v>
      </c>
    </row>
    <row r="5199" spans="1:5" x14ac:dyDescent="0.45">
      <c r="A5199" s="2" t="s">
        <v>1771</v>
      </c>
      <c r="B5199" s="2" t="s">
        <v>11480</v>
      </c>
      <c r="C5199" s="2" t="s">
        <v>23154</v>
      </c>
      <c r="D5199" s="2" t="str">
        <f>"飲食店営業"</f>
        <v>飲食店営業</v>
      </c>
      <c r="E5199" s="2" t="str">
        <f t="shared" ref="E5199:E5205" si="254">"R03.02.10"</f>
        <v>R03.02.10</v>
      </c>
    </row>
    <row r="5200" spans="1:5" x14ac:dyDescent="0.45">
      <c r="A5200" s="2" t="s">
        <v>1771</v>
      </c>
      <c r="B5200" s="2" t="s">
        <v>11480</v>
      </c>
      <c r="C5200" s="2" t="s">
        <v>23154</v>
      </c>
      <c r="D5200" s="2" t="str">
        <f>"食肉販売業"</f>
        <v>食肉販売業</v>
      </c>
      <c r="E5200" s="2" t="str">
        <f t="shared" si="254"/>
        <v>R03.02.10</v>
      </c>
    </row>
    <row r="5201" spans="1:5" x14ac:dyDescent="0.45">
      <c r="A5201" s="2" t="s">
        <v>1771</v>
      </c>
      <c r="B5201" s="2" t="s">
        <v>11480</v>
      </c>
      <c r="C5201" s="2" t="s">
        <v>23154</v>
      </c>
      <c r="D5201" s="2" t="str">
        <f>"魚介類販売業"</f>
        <v>魚介類販売業</v>
      </c>
      <c r="E5201" s="2" t="str">
        <f t="shared" si="254"/>
        <v>R03.02.10</v>
      </c>
    </row>
    <row r="5202" spans="1:5" x14ac:dyDescent="0.45">
      <c r="A5202" s="2" t="s">
        <v>1771</v>
      </c>
      <c r="B5202" s="2" t="s">
        <v>11480</v>
      </c>
      <c r="C5202" s="2" t="s">
        <v>23154</v>
      </c>
      <c r="D5202" s="2" t="str">
        <f>"乳類販売業"</f>
        <v>乳類販売業</v>
      </c>
      <c r="E5202" s="2" t="str">
        <f t="shared" si="254"/>
        <v>R03.02.10</v>
      </c>
    </row>
    <row r="5203" spans="1:5" x14ac:dyDescent="0.45">
      <c r="A5203" s="2" t="s">
        <v>1771</v>
      </c>
      <c r="B5203" s="2" t="s">
        <v>11480</v>
      </c>
      <c r="C5203" s="2" t="s">
        <v>23154</v>
      </c>
      <c r="D5203" s="2" t="str">
        <f>"食品販売業"</f>
        <v>食品販売業</v>
      </c>
      <c r="E5203" s="2" t="str">
        <f t="shared" si="254"/>
        <v>R03.02.10</v>
      </c>
    </row>
    <row r="5204" spans="1:5" x14ac:dyDescent="0.45">
      <c r="A5204" s="2" t="s">
        <v>1266</v>
      </c>
      <c r="B5204" s="2" t="s">
        <v>11483</v>
      </c>
      <c r="C5204" s="2" t="s">
        <v>23157</v>
      </c>
      <c r="D5204" s="2" t="str">
        <f>"飲食店営業"</f>
        <v>飲食店営業</v>
      </c>
      <c r="E5204" s="2" t="str">
        <f t="shared" si="254"/>
        <v>R03.02.10</v>
      </c>
    </row>
    <row r="5205" spans="1:5" x14ac:dyDescent="0.45">
      <c r="A5205" s="2" t="s">
        <v>1773</v>
      </c>
      <c r="B5205" s="2" t="s">
        <v>11484</v>
      </c>
      <c r="C5205" s="2" t="s">
        <v>23158</v>
      </c>
      <c r="D5205" s="2" t="str">
        <f>"飲食店営業"</f>
        <v>飲食店営業</v>
      </c>
      <c r="E5205" s="2" t="str">
        <f t="shared" si="254"/>
        <v>R03.02.10</v>
      </c>
    </row>
    <row r="5206" spans="1:5" x14ac:dyDescent="0.45">
      <c r="A5206" s="2" t="s">
        <v>1774</v>
      </c>
      <c r="B5206" s="2" t="s">
        <v>11486</v>
      </c>
      <c r="C5206" s="2" t="s">
        <v>23160</v>
      </c>
      <c r="D5206" s="2" t="str">
        <f>"飲食店営業"</f>
        <v>飲食店営業</v>
      </c>
      <c r="E5206" s="2" t="str">
        <f>"H30.05.23"</f>
        <v>H30.05.23</v>
      </c>
    </row>
    <row r="5207" spans="1:5" x14ac:dyDescent="0.45">
      <c r="A5207" s="2" t="s">
        <v>712</v>
      </c>
      <c r="B5207" s="2" t="s">
        <v>11489</v>
      </c>
      <c r="C5207" s="2" t="s">
        <v>23163</v>
      </c>
      <c r="D5207" s="2" t="str">
        <f>"乳類販売業"</f>
        <v>乳類販売業</v>
      </c>
      <c r="E5207" s="2" t="str">
        <f t="shared" ref="E5207:E5221" si="255">"R03.02.19"</f>
        <v>R03.02.19</v>
      </c>
    </row>
    <row r="5208" spans="1:5" x14ac:dyDescent="0.45">
      <c r="A5208" s="2" t="s">
        <v>1456</v>
      </c>
      <c r="B5208" s="2" t="s">
        <v>11490</v>
      </c>
      <c r="C5208" s="2" t="s">
        <v>21899</v>
      </c>
      <c r="D5208" s="2" t="str">
        <f>"飲食店営業"</f>
        <v>飲食店営業</v>
      </c>
      <c r="E5208" s="2" t="str">
        <f t="shared" si="255"/>
        <v>R03.02.19</v>
      </c>
    </row>
    <row r="5209" spans="1:5" x14ac:dyDescent="0.45">
      <c r="A5209" s="2" t="s">
        <v>1777</v>
      </c>
      <c r="B5209" s="2" t="s">
        <v>11491</v>
      </c>
      <c r="C5209" s="2" t="s">
        <v>23164</v>
      </c>
      <c r="D5209" s="2" t="str">
        <f>"飲食店営業"</f>
        <v>飲食店営業</v>
      </c>
      <c r="E5209" s="2" t="str">
        <f t="shared" si="255"/>
        <v>R03.02.19</v>
      </c>
    </row>
    <row r="5210" spans="1:5" x14ac:dyDescent="0.45">
      <c r="A5210" s="2" t="s">
        <v>1704</v>
      </c>
      <c r="B5210" s="2" t="s">
        <v>11492</v>
      </c>
      <c r="C5210" s="2" t="s">
        <v>23165</v>
      </c>
      <c r="D5210" s="2" t="str">
        <f>"飲食店営業"</f>
        <v>飲食店営業</v>
      </c>
      <c r="E5210" s="2" t="str">
        <f t="shared" si="255"/>
        <v>R03.02.19</v>
      </c>
    </row>
    <row r="5211" spans="1:5" x14ac:dyDescent="0.45">
      <c r="A5211" s="2" t="s">
        <v>1704</v>
      </c>
      <c r="B5211" s="2" t="s">
        <v>11492</v>
      </c>
      <c r="C5211" s="2" t="s">
        <v>23165</v>
      </c>
      <c r="D5211" s="2" t="str">
        <f>"食肉販売業"</f>
        <v>食肉販売業</v>
      </c>
      <c r="E5211" s="2" t="str">
        <f t="shared" si="255"/>
        <v>R03.02.19</v>
      </c>
    </row>
    <row r="5212" spans="1:5" x14ac:dyDescent="0.45">
      <c r="A5212" s="2" t="s">
        <v>1704</v>
      </c>
      <c r="B5212" s="2" t="s">
        <v>11492</v>
      </c>
      <c r="C5212" s="2" t="s">
        <v>23165</v>
      </c>
      <c r="D5212" s="2" t="str">
        <f>"魚介類販売業"</f>
        <v>魚介類販売業</v>
      </c>
      <c r="E5212" s="2" t="str">
        <f t="shared" si="255"/>
        <v>R03.02.19</v>
      </c>
    </row>
    <row r="5213" spans="1:5" x14ac:dyDescent="0.45">
      <c r="A5213" s="2" t="s">
        <v>1786</v>
      </c>
      <c r="B5213" s="2" t="s">
        <v>11505</v>
      </c>
      <c r="C5213" s="2" t="s">
        <v>22634</v>
      </c>
      <c r="D5213" s="2" t="str">
        <f>"飲食店営業"</f>
        <v>飲食店営業</v>
      </c>
      <c r="E5213" s="2" t="str">
        <f t="shared" si="255"/>
        <v>R03.02.19</v>
      </c>
    </row>
    <row r="5214" spans="1:5" x14ac:dyDescent="0.45">
      <c r="A5214" s="2" t="s">
        <v>1577</v>
      </c>
      <c r="B5214" s="2" t="s">
        <v>11197</v>
      </c>
      <c r="C5214" s="2" t="s">
        <v>22890</v>
      </c>
      <c r="D5214" s="2" t="str">
        <f>"飲食店営業"</f>
        <v>飲食店営業</v>
      </c>
      <c r="E5214" s="2" t="str">
        <f t="shared" si="255"/>
        <v>R03.02.19</v>
      </c>
    </row>
    <row r="5215" spans="1:5" x14ac:dyDescent="0.45">
      <c r="A5215" s="2" t="s">
        <v>829</v>
      </c>
      <c r="B5215" s="2" t="s">
        <v>10146</v>
      </c>
      <c r="C5215" s="2" t="s">
        <v>21915</v>
      </c>
      <c r="D5215" s="2" t="str">
        <f>"食品製造業"</f>
        <v>食品製造業</v>
      </c>
      <c r="E5215" s="2" t="str">
        <f t="shared" si="255"/>
        <v>R03.02.19</v>
      </c>
    </row>
    <row r="5216" spans="1:5" x14ac:dyDescent="0.45">
      <c r="A5216" s="2" t="s">
        <v>595</v>
      </c>
      <c r="B5216" s="2" t="s">
        <v>9867</v>
      </c>
      <c r="C5216" s="2" t="s">
        <v>21646</v>
      </c>
      <c r="D5216" s="2" t="str">
        <f>"食品販売業"</f>
        <v>食品販売業</v>
      </c>
      <c r="E5216" s="2" t="str">
        <f t="shared" si="255"/>
        <v>R03.02.19</v>
      </c>
    </row>
    <row r="5217" spans="1:5" x14ac:dyDescent="0.45">
      <c r="A5217" s="2" t="s">
        <v>165</v>
      </c>
      <c r="B5217" s="2" t="s">
        <v>11517</v>
      </c>
      <c r="C5217" s="2" t="s">
        <v>22228</v>
      </c>
      <c r="D5217" s="2" t="str">
        <f>"喫茶店営業"</f>
        <v>喫茶店営業</v>
      </c>
      <c r="E5217" s="2" t="str">
        <f t="shared" si="255"/>
        <v>R03.02.19</v>
      </c>
    </row>
    <row r="5218" spans="1:5" x14ac:dyDescent="0.45">
      <c r="A5218" s="2" t="s">
        <v>165</v>
      </c>
      <c r="B5218" s="2" t="s">
        <v>11518</v>
      </c>
      <c r="C5218" s="2" t="s">
        <v>22228</v>
      </c>
      <c r="D5218" s="2" t="str">
        <f>"喫茶店営業"</f>
        <v>喫茶店営業</v>
      </c>
      <c r="E5218" s="2" t="str">
        <f t="shared" si="255"/>
        <v>R03.02.19</v>
      </c>
    </row>
    <row r="5219" spans="1:5" x14ac:dyDescent="0.45">
      <c r="A5219" s="2" t="s">
        <v>165</v>
      </c>
      <c r="B5219" s="2" t="s">
        <v>11519</v>
      </c>
      <c r="C5219" s="2" t="s">
        <v>22228</v>
      </c>
      <c r="D5219" s="2" t="str">
        <f>"喫茶店営業"</f>
        <v>喫茶店営業</v>
      </c>
      <c r="E5219" s="2" t="str">
        <f t="shared" si="255"/>
        <v>R03.02.19</v>
      </c>
    </row>
    <row r="5220" spans="1:5" x14ac:dyDescent="0.45">
      <c r="A5220" s="2" t="s">
        <v>1767</v>
      </c>
      <c r="B5220" s="2" t="s">
        <v>11475</v>
      </c>
      <c r="C5220" s="2" t="s">
        <v>23190</v>
      </c>
      <c r="D5220" s="2" t="str">
        <f>"食品販売業"</f>
        <v>食品販売業</v>
      </c>
      <c r="E5220" s="2" t="str">
        <f t="shared" si="255"/>
        <v>R03.02.19</v>
      </c>
    </row>
    <row r="5221" spans="1:5" x14ac:dyDescent="0.45">
      <c r="A5221" s="2" t="s">
        <v>1134</v>
      </c>
      <c r="B5221" s="2" t="s">
        <v>10575</v>
      </c>
      <c r="C5221" s="2" t="s">
        <v>22733</v>
      </c>
      <c r="D5221" s="2" t="str">
        <f>"乳類販売業"</f>
        <v>乳類販売業</v>
      </c>
      <c r="E5221" s="2" t="str">
        <f t="shared" si="255"/>
        <v>R03.02.19</v>
      </c>
    </row>
    <row r="5222" spans="1:5" x14ac:dyDescent="0.45">
      <c r="A5222" s="2" t="s">
        <v>1798</v>
      </c>
      <c r="B5222" s="2" t="s">
        <v>11524</v>
      </c>
      <c r="C5222" s="2" t="s">
        <v>23195</v>
      </c>
      <c r="D5222" s="2" t="str">
        <f>"飲食店営業"</f>
        <v>飲食店営業</v>
      </c>
      <c r="E5222" s="2" t="str">
        <f>"R03.02.26"</f>
        <v>R03.02.26</v>
      </c>
    </row>
    <row r="5223" spans="1:5" x14ac:dyDescent="0.45">
      <c r="A5223" s="2" t="s">
        <v>1801</v>
      </c>
      <c r="B5223" s="2" t="s">
        <v>1801</v>
      </c>
      <c r="C5223" s="2" t="s">
        <v>23201</v>
      </c>
      <c r="D5223" s="2" t="str">
        <f>"食肉販売業"</f>
        <v>食肉販売業</v>
      </c>
      <c r="E5223" s="2" t="str">
        <f>"R03.02.25"</f>
        <v>R03.02.25</v>
      </c>
    </row>
    <row r="5224" spans="1:5" x14ac:dyDescent="0.45">
      <c r="A5224" s="2" t="s">
        <v>1802</v>
      </c>
      <c r="B5224" s="2" t="s">
        <v>11530</v>
      </c>
      <c r="C5224" s="2" t="s">
        <v>23202</v>
      </c>
      <c r="D5224" s="2" t="str">
        <f>"食肉販売業"</f>
        <v>食肉販売業</v>
      </c>
      <c r="E5224" s="2" t="str">
        <f>"R03.02.25"</f>
        <v>R03.02.25</v>
      </c>
    </row>
    <row r="5225" spans="1:5" x14ac:dyDescent="0.45">
      <c r="A5225" s="2" t="s">
        <v>1809</v>
      </c>
      <c r="B5225" s="2" t="s">
        <v>11538</v>
      </c>
      <c r="C5225" s="2" t="s">
        <v>23210</v>
      </c>
      <c r="D5225" s="2" t="str">
        <f>"飲食店営業"</f>
        <v>飲食店営業</v>
      </c>
      <c r="E5225" s="2" t="str">
        <f>"R02.09.30"</f>
        <v>R02.09.30</v>
      </c>
    </row>
    <row r="5226" spans="1:5" x14ac:dyDescent="0.45">
      <c r="A5226" s="2" t="s">
        <v>1809</v>
      </c>
      <c r="B5226" s="2" t="s">
        <v>11538</v>
      </c>
      <c r="C5226" s="2" t="s">
        <v>23211</v>
      </c>
      <c r="D5226" s="2" t="str">
        <f>"菓子製造業"</f>
        <v>菓子製造業</v>
      </c>
      <c r="E5226" s="2" t="str">
        <f>"R03.03.10"</f>
        <v>R03.03.10</v>
      </c>
    </row>
    <row r="5227" spans="1:5" x14ac:dyDescent="0.45">
      <c r="A5227" s="2" t="s">
        <v>1624</v>
      </c>
      <c r="B5227" s="2" t="s">
        <v>11539</v>
      </c>
      <c r="C5227" s="2" t="s">
        <v>23212</v>
      </c>
      <c r="D5227" s="2" t="str">
        <f>"乳類販売業"</f>
        <v>乳類販売業</v>
      </c>
      <c r="E5227" s="2" t="str">
        <f>"R03.03.12"</f>
        <v>R03.03.12</v>
      </c>
    </row>
    <row r="5228" spans="1:5" x14ac:dyDescent="0.45">
      <c r="A5228" s="2" t="s">
        <v>1624</v>
      </c>
      <c r="B5228" s="2" t="s">
        <v>11539</v>
      </c>
      <c r="C5228" s="2" t="s">
        <v>23212</v>
      </c>
      <c r="D5228" s="2" t="str">
        <f>"食肉販売業"</f>
        <v>食肉販売業</v>
      </c>
      <c r="E5228" s="2" t="str">
        <f>"R03.03.12"</f>
        <v>R03.03.12</v>
      </c>
    </row>
    <row r="5229" spans="1:5" x14ac:dyDescent="0.45">
      <c r="A5229" s="2" t="s">
        <v>1624</v>
      </c>
      <c r="B5229" s="2" t="s">
        <v>11539</v>
      </c>
      <c r="C5229" s="2" t="s">
        <v>23212</v>
      </c>
      <c r="D5229" s="2" t="str">
        <f>"魚介類販売業"</f>
        <v>魚介類販売業</v>
      </c>
      <c r="E5229" s="2" t="str">
        <f>"R03.03.12"</f>
        <v>R03.03.12</v>
      </c>
    </row>
    <row r="5230" spans="1:5" x14ac:dyDescent="0.45">
      <c r="A5230" s="2" t="s">
        <v>1624</v>
      </c>
      <c r="B5230" s="2" t="s">
        <v>11539</v>
      </c>
      <c r="C5230" s="2" t="s">
        <v>23212</v>
      </c>
      <c r="D5230" s="2" t="str">
        <f>"食品販売業"</f>
        <v>食品販売業</v>
      </c>
      <c r="E5230" s="2" t="str">
        <f>"R03.03.12"</f>
        <v>R03.03.12</v>
      </c>
    </row>
    <row r="5231" spans="1:5" x14ac:dyDescent="0.45">
      <c r="A5231" s="2" t="s">
        <v>453</v>
      </c>
      <c r="B5231" s="2" t="s">
        <v>10438</v>
      </c>
      <c r="C5231" s="2" t="s">
        <v>22383</v>
      </c>
      <c r="D5231" s="2" t="str">
        <f>"菓子製造業"</f>
        <v>菓子製造業</v>
      </c>
      <c r="E5231" s="2" t="str">
        <f>"R03.03.23"</f>
        <v>R03.03.23</v>
      </c>
    </row>
    <row r="5232" spans="1:5" x14ac:dyDescent="0.45">
      <c r="A5232" s="2" t="s">
        <v>1819</v>
      </c>
      <c r="B5232" s="2" t="s">
        <v>11555</v>
      </c>
      <c r="C5232" s="2" t="s">
        <v>23224</v>
      </c>
      <c r="D5232" s="2" t="str">
        <f>"食品販売業"</f>
        <v>食品販売業</v>
      </c>
      <c r="E5232" s="2" t="str">
        <f t="shared" ref="E5232:E5237" si="256">"R03.03.24"</f>
        <v>R03.03.24</v>
      </c>
    </row>
    <row r="5233" spans="1:5" x14ac:dyDescent="0.45">
      <c r="A5233" s="2" t="s">
        <v>679</v>
      </c>
      <c r="B5233" s="2" t="s">
        <v>11556</v>
      </c>
      <c r="C5233" s="2" t="s">
        <v>23225</v>
      </c>
      <c r="D5233" s="2" t="str">
        <f>"食品販売業"</f>
        <v>食品販売業</v>
      </c>
      <c r="E5233" s="2" t="str">
        <f t="shared" si="256"/>
        <v>R03.03.24</v>
      </c>
    </row>
    <row r="5234" spans="1:5" x14ac:dyDescent="0.45">
      <c r="A5234" s="2" t="s">
        <v>679</v>
      </c>
      <c r="B5234" s="2" t="s">
        <v>11556</v>
      </c>
      <c r="C5234" s="2" t="s">
        <v>23225</v>
      </c>
      <c r="D5234" s="2" t="str">
        <f>"乳類販売業"</f>
        <v>乳類販売業</v>
      </c>
      <c r="E5234" s="2" t="str">
        <f t="shared" si="256"/>
        <v>R03.03.24</v>
      </c>
    </row>
    <row r="5235" spans="1:5" x14ac:dyDescent="0.45">
      <c r="A5235" s="2" t="s">
        <v>679</v>
      </c>
      <c r="B5235" s="2" t="s">
        <v>11556</v>
      </c>
      <c r="C5235" s="2" t="s">
        <v>23225</v>
      </c>
      <c r="D5235" s="2" t="str">
        <f>"食肉販売業"</f>
        <v>食肉販売業</v>
      </c>
      <c r="E5235" s="2" t="str">
        <f t="shared" si="256"/>
        <v>R03.03.24</v>
      </c>
    </row>
    <row r="5236" spans="1:5" x14ac:dyDescent="0.45">
      <c r="A5236" s="2" t="s">
        <v>679</v>
      </c>
      <c r="B5236" s="2" t="s">
        <v>11556</v>
      </c>
      <c r="C5236" s="2" t="s">
        <v>23225</v>
      </c>
      <c r="D5236" s="2" t="str">
        <f>"飲食店営業"</f>
        <v>飲食店営業</v>
      </c>
      <c r="E5236" s="2" t="str">
        <f t="shared" si="256"/>
        <v>R03.03.24</v>
      </c>
    </row>
    <row r="5237" spans="1:5" x14ac:dyDescent="0.45">
      <c r="A5237" s="2" t="s">
        <v>679</v>
      </c>
      <c r="B5237" s="2" t="s">
        <v>11556</v>
      </c>
      <c r="C5237" s="2" t="s">
        <v>23225</v>
      </c>
      <c r="D5237" s="2" t="str">
        <f>"魚介類販売業"</f>
        <v>魚介類販売業</v>
      </c>
      <c r="E5237" s="2" t="str">
        <f t="shared" si="256"/>
        <v>R03.03.24</v>
      </c>
    </row>
    <row r="5238" spans="1:5" x14ac:dyDescent="0.45">
      <c r="A5238" s="2" t="s">
        <v>1829</v>
      </c>
      <c r="B5238" s="2" t="s">
        <v>11572</v>
      </c>
      <c r="C5238" s="2" t="s">
        <v>23234</v>
      </c>
      <c r="D5238" s="2" t="str">
        <f>"飲食店営業"</f>
        <v>飲食店営業</v>
      </c>
      <c r="E5238" s="2" t="str">
        <f>"R02.08.24"</f>
        <v>R02.08.24</v>
      </c>
    </row>
    <row r="5239" spans="1:5" x14ac:dyDescent="0.45">
      <c r="A5239" s="2" t="s">
        <v>1833</v>
      </c>
      <c r="B5239" s="2" t="s">
        <v>11575</v>
      </c>
      <c r="C5239" s="2" t="s">
        <v>23237</v>
      </c>
      <c r="D5239" s="2" t="str">
        <f>"飲食店営業"</f>
        <v>飲食店営業</v>
      </c>
      <c r="E5239" s="2" t="str">
        <f>"H31.03.25"</f>
        <v>H31.03.25</v>
      </c>
    </row>
    <row r="5240" spans="1:5" x14ac:dyDescent="0.45">
      <c r="A5240" s="2" t="s">
        <v>1834</v>
      </c>
      <c r="B5240" s="2" t="s">
        <v>11576</v>
      </c>
      <c r="C5240" s="2" t="s">
        <v>23238</v>
      </c>
      <c r="D5240" s="2" t="str">
        <f>"飲食店営業"</f>
        <v>飲食店営業</v>
      </c>
      <c r="E5240" s="2" t="str">
        <f>"H30.11.05"</f>
        <v>H30.11.05</v>
      </c>
    </row>
    <row r="5241" spans="1:5" x14ac:dyDescent="0.45">
      <c r="A5241" s="2" t="s">
        <v>1835</v>
      </c>
      <c r="B5241" s="2" t="s">
        <v>11577</v>
      </c>
      <c r="C5241" s="2" t="s">
        <v>23239</v>
      </c>
      <c r="D5241" s="2" t="str">
        <f>"飲食店営業"</f>
        <v>飲食店営業</v>
      </c>
      <c r="E5241" s="2" t="str">
        <f>"R03.04.12"</f>
        <v>R03.04.12</v>
      </c>
    </row>
    <row r="5242" spans="1:5" x14ac:dyDescent="0.45">
      <c r="A5242" s="2" t="s">
        <v>850</v>
      </c>
      <c r="B5242" s="2" t="s">
        <v>11578</v>
      </c>
      <c r="C5242" s="2" t="s">
        <v>23240</v>
      </c>
      <c r="D5242" s="2" t="str">
        <f>"乳類販売業"</f>
        <v>乳類販売業</v>
      </c>
      <c r="E5242" s="2" t="str">
        <f>"R03.04.12"</f>
        <v>R03.04.12</v>
      </c>
    </row>
    <row r="5243" spans="1:5" x14ac:dyDescent="0.45">
      <c r="A5243" s="2" t="s">
        <v>632</v>
      </c>
      <c r="B5243" s="2" t="s">
        <v>11588</v>
      </c>
      <c r="C5243" s="2" t="s">
        <v>23247</v>
      </c>
      <c r="D5243" s="2" t="str">
        <f>"飲食店営業"</f>
        <v>飲食店営業</v>
      </c>
      <c r="E5243" s="2" t="str">
        <f>"R03.04.14"</f>
        <v>R03.04.14</v>
      </c>
    </row>
    <row r="5244" spans="1:5" x14ac:dyDescent="0.45">
      <c r="A5244" s="2" t="s">
        <v>632</v>
      </c>
      <c r="B5244" s="2" t="s">
        <v>11588</v>
      </c>
      <c r="C5244" s="2" t="s">
        <v>23247</v>
      </c>
      <c r="D5244" s="2" t="str">
        <f>"食肉販売業"</f>
        <v>食肉販売業</v>
      </c>
      <c r="E5244" s="2" t="str">
        <f>"R03.04.14"</f>
        <v>R03.04.14</v>
      </c>
    </row>
    <row r="5245" spans="1:5" x14ac:dyDescent="0.45">
      <c r="A5245" s="2" t="s">
        <v>1845</v>
      </c>
      <c r="B5245" s="2" t="s">
        <v>11595</v>
      </c>
      <c r="C5245" s="2" t="s">
        <v>23254</v>
      </c>
      <c r="D5245" s="2" t="str">
        <f>"飲食店営業"</f>
        <v>飲食店営業</v>
      </c>
      <c r="E5245" s="2" t="str">
        <f>"R03.04.22"</f>
        <v>R03.04.22</v>
      </c>
    </row>
    <row r="5246" spans="1:5" x14ac:dyDescent="0.45">
      <c r="A5246" s="2" t="s">
        <v>1845</v>
      </c>
      <c r="B5246" s="2" t="s">
        <v>11595</v>
      </c>
      <c r="C5246" s="2" t="s">
        <v>23254</v>
      </c>
      <c r="D5246" s="2" t="str">
        <f>"乳類販売業"</f>
        <v>乳類販売業</v>
      </c>
      <c r="E5246" s="2" t="str">
        <f>"R03.04.22"</f>
        <v>R03.04.22</v>
      </c>
    </row>
    <row r="5247" spans="1:5" x14ac:dyDescent="0.45">
      <c r="A5247" s="2" t="s">
        <v>1845</v>
      </c>
      <c r="B5247" s="2" t="s">
        <v>11595</v>
      </c>
      <c r="C5247" s="2" t="s">
        <v>23254</v>
      </c>
      <c r="D5247" s="2" t="str">
        <f>"食肉販売業"</f>
        <v>食肉販売業</v>
      </c>
      <c r="E5247" s="2" t="str">
        <f>"R03.04.22"</f>
        <v>R03.04.22</v>
      </c>
    </row>
    <row r="5248" spans="1:5" x14ac:dyDescent="0.45">
      <c r="A5248" s="2" t="s">
        <v>1845</v>
      </c>
      <c r="B5248" s="2" t="s">
        <v>11595</v>
      </c>
      <c r="C5248" s="2" t="s">
        <v>23254</v>
      </c>
      <c r="D5248" s="2" t="str">
        <f>"魚介類販売業"</f>
        <v>魚介類販売業</v>
      </c>
      <c r="E5248" s="2" t="str">
        <f>"R03.04.22"</f>
        <v>R03.04.22</v>
      </c>
    </row>
    <row r="5249" spans="1:5" x14ac:dyDescent="0.45">
      <c r="A5249" s="2" t="s">
        <v>1845</v>
      </c>
      <c r="B5249" s="2" t="s">
        <v>11595</v>
      </c>
      <c r="C5249" s="2" t="s">
        <v>23254</v>
      </c>
      <c r="D5249" s="2" t="str">
        <f>"食品販売業"</f>
        <v>食品販売業</v>
      </c>
      <c r="E5249" s="2" t="str">
        <f>"R03.04.22"</f>
        <v>R03.04.22</v>
      </c>
    </row>
    <row r="5250" spans="1:5" x14ac:dyDescent="0.45">
      <c r="A5250" s="2" t="s">
        <v>1850</v>
      </c>
      <c r="B5250" s="2" t="s">
        <v>1850</v>
      </c>
      <c r="C5250" s="2" t="s">
        <v>23258</v>
      </c>
      <c r="D5250" s="2" t="str">
        <f>"そうざい製造業"</f>
        <v>そうざい製造業</v>
      </c>
      <c r="E5250" s="2" t="str">
        <f>"R03.04.28"</f>
        <v>R03.04.28</v>
      </c>
    </row>
    <row r="5251" spans="1:5" x14ac:dyDescent="0.45">
      <c r="A5251" s="2" t="s">
        <v>1854</v>
      </c>
      <c r="B5251" s="2" t="s">
        <v>11604</v>
      </c>
      <c r="C5251" s="2" t="s">
        <v>22539</v>
      </c>
      <c r="D5251" s="2" t="str">
        <f>"飲食店営業"</f>
        <v>飲食店営業</v>
      </c>
      <c r="E5251" s="2" t="str">
        <f>"R03.05.11"</f>
        <v>R03.05.11</v>
      </c>
    </row>
    <row r="5252" spans="1:5" x14ac:dyDescent="0.45">
      <c r="A5252" s="2" t="s">
        <v>1857</v>
      </c>
      <c r="B5252" s="2" t="s">
        <v>11606</v>
      </c>
      <c r="C5252" s="2" t="s">
        <v>23265</v>
      </c>
      <c r="D5252" s="2" t="str">
        <f>"飲食店営業"</f>
        <v>飲食店営業</v>
      </c>
      <c r="E5252" s="2" t="str">
        <f>"R03.05.17"</f>
        <v>R03.05.17</v>
      </c>
    </row>
    <row r="5253" spans="1:5" x14ac:dyDescent="0.45">
      <c r="A5253" s="2" t="s">
        <v>1857</v>
      </c>
      <c r="B5253" s="2" t="s">
        <v>11606</v>
      </c>
      <c r="C5253" s="2" t="s">
        <v>23265</v>
      </c>
      <c r="D5253" s="2" t="str">
        <f>"そうざい製造業"</f>
        <v>そうざい製造業</v>
      </c>
      <c r="E5253" s="2" t="str">
        <f>"R03.05.17"</f>
        <v>R03.05.17</v>
      </c>
    </row>
    <row r="5254" spans="1:5" x14ac:dyDescent="0.45">
      <c r="A5254" s="2" t="s">
        <v>1858</v>
      </c>
      <c r="B5254" s="2" t="s">
        <v>11607</v>
      </c>
      <c r="C5254" s="2" t="s">
        <v>23266</v>
      </c>
      <c r="D5254" s="2" t="str">
        <f>"乳類販売業"</f>
        <v>乳類販売業</v>
      </c>
      <c r="E5254" s="2" t="str">
        <f>"R02.04.21"</f>
        <v>R02.04.21</v>
      </c>
    </row>
    <row r="5255" spans="1:5" x14ac:dyDescent="0.45">
      <c r="A5255" s="2" t="s">
        <v>1858</v>
      </c>
      <c r="B5255" s="2" t="s">
        <v>11607</v>
      </c>
      <c r="C5255" s="2" t="s">
        <v>23266</v>
      </c>
      <c r="D5255" s="2" t="str">
        <f>"菓子製造業"</f>
        <v>菓子製造業</v>
      </c>
      <c r="E5255" s="2" t="str">
        <f>"R02.04.21"</f>
        <v>R02.04.21</v>
      </c>
    </row>
    <row r="5256" spans="1:5" x14ac:dyDescent="0.45">
      <c r="A5256" s="2" t="s">
        <v>1858</v>
      </c>
      <c r="B5256" s="2" t="s">
        <v>11607</v>
      </c>
      <c r="C5256" s="2" t="s">
        <v>23266</v>
      </c>
      <c r="D5256" s="2" t="str">
        <f>"飲食店営業"</f>
        <v>飲食店営業</v>
      </c>
      <c r="E5256" s="2" t="str">
        <f>"R02.04.21"</f>
        <v>R02.04.21</v>
      </c>
    </row>
    <row r="5257" spans="1:5" x14ac:dyDescent="0.45">
      <c r="A5257" s="2" t="s">
        <v>1858</v>
      </c>
      <c r="B5257" s="2" t="s">
        <v>11607</v>
      </c>
      <c r="C5257" s="2" t="s">
        <v>23266</v>
      </c>
      <c r="D5257" s="2" t="str">
        <f>"食品販売業"</f>
        <v>食品販売業</v>
      </c>
      <c r="E5257" s="2" t="str">
        <f>"R02.04.21"</f>
        <v>R02.04.21</v>
      </c>
    </row>
    <row r="5258" spans="1:5" x14ac:dyDescent="0.45">
      <c r="A5258" s="2" t="s">
        <v>126</v>
      </c>
      <c r="B5258" s="2" t="s">
        <v>11621</v>
      </c>
      <c r="C5258" s="2" t="s">
        <v>23278</v>
      </c>
      <c r="D5258" s="2" t="str">
        <f>"飲食店営業"</f>
        <v>飲食店営業</v>
      </c>
      <c r="E5258" s="2" t="str">
        <f>"R03.05.28"</f>
        <v>R03.05.28</v>
      </c>
    </row>
    <row r="5259" spans="1:5" x14ac:dyDescent="0.45">
      <c r="A5259" s="2" t="s">
        <v>126</v>
      </c>
      <c r="B5259" s="2" t="s">
        <v>11622</v>
      </c>
      <c r="C5259" s="2" t="s">
        <v>23279</v>
      </c>
      <c r="D5259" s="2" t="str">
        <f>"飲食店営業"</f>
        <v>飲食店営業</v>
      </c>
      <c r="E5259" s="2" t="str">
        <f>"R03.05.28"</f>
        <v>R03.05.28</v>
      </c>
    </row>
    <row r="5260" spans="1:5" x14ac:dyDescent="0.45">
      <c r="A5260" s="2" t="s">
        <v>126</v>
      </c>
      <c r="B5260" s="2" t="s">
        <v>11623</v>
      </c>
      <c r="C5260" s="2" t="s">
        <v>23280</v>
      </c>
      <c r="D5260" s="2" t="str">
        <f>"飲食店営業"</f>
        <v>飲食店営業</v>
      </c>
      <c r="E5260" s="2" t="str">
        <f>"R03.05.28"</f>
        <v>R03.05.28</v>
      </c>
    </row>
    <row r="5261" spans="1:5" x14ac:dyDescent="0.45">
      <c r="A5261" s="2" t="s">
        <v>1873</v>
      </c>
      <c r="B5261" s="2" t="s">
        <v>11634</v>
      </c>
      <c r="C5261" s="2" t="s">
        <v>23290</v>
      </c>
      <c r="D5261" s="2" t="str">
        <f>"飲食店営業"</f>
        <v>飲食店営業</v>
      </c>
      <c r="E5261" s="2" t="str">
        <f>"R02.11.02"</f>
        <v>R02.11.02</v>
      </c>
    </row>
    <row r="5262" spans="1:5" x14ac:dyDescent="0.45">
      <c r="A5262" s="2" t="s">
        <v>1876</v>
      </c>
      <c r="B5262" s="2" t="s">
        <v>11641</v>
      </c>
      <c r="C5262" s="2" t="s">
        <v>23297</v>
      </c>
      <c r="D5262" s="2" t="str">
        <f>"乳類販売業"</f>
        <v>乳類販売業</v>
      </c>
      <c r="E5262" s="2" t="str">
        <f>"R02.06.10"</f>
        <v>R02.06.10</v>
      </c>
    </row>
    <row r="5263" spans="1:5" x14ac:dyDescent="0.45">
      <c r="A5263" s="2" t="s">
        <v>1876</v>
      </c>
      <c r="B5263" s="2" t="s">
        <v>11642</v>
      </c>
      <c r="C5263" s="2" t="s">
        <v>23298</v>
      </c>
      <c r="D5263" s="2" t="str">
        <f>"飲食店営業"</f>
        <v>飲食店営業</v>
      </c>
      <c r="E5263" s="2" t="str">
        <f>"R02.11.02"</f>
        <v>R02.11.02</v>
      </c>
    </row>
    <row r="5264" spans="1:5" x14ac:dyDescent="0.45">
      <c r="A5264" s="2" t="s">
        <v>1876</v>
      </c>
      <c r="B5264" s="2" t="s">
        <v>11643</v>
      </c>
      <c r="C5264" s="2" t="s">
        <v>22228</v>
      </c>
      <c r="D5264" s="2" t="str">
        <f>"乳類販売業"</f>
        <v>乳類販売業</v>
      </c>
      <c r="E5264" s="2" t="str">
        <f>"H30.08.13"</f>
        <v>H30.08.13</v>
      </c>
    </row>
    <row r="5265" spans="1:5" x14ac:dyDescent="0.45">
      <c r="A5265" s="2" t="s">
        <v>1878</v>
      </c>
      <c r="B5265" s="2" t="s">
        <v>11645</v>
      </c>
      <c r="C5265" s="2" t="s">
        <v>21899</v>
      </c>
      <c r="D5265" s="2" t="str">
        <f>"飲食店営業"</f>
        <v>飲食店営業</v>
      </c>
      <c r="E5265" s="2" t="str">
        <f>"R01.11.06"</f>
        <v>R01.11.06</v>
      </c>
    </row>
    <row r="5266" spans="1:5" x14ac:dyDescent="0.45">
      <c r="A5266" s="2" t="s">
        <v>1880</v>
      </c>
      <c r="B5266" s="2" t="s">
        <v>11646</v>
      </c>
      <c r="C5266" s="2" t="s">
        <v>23301</v>
      </c>
      <c r="D5266" s="2" t="str">
        <f>"飲食店営業"</f>
        <v>飲食店営業</v>
      </c>
      <c r="E5266" s="2" t="str">
        <f>"H30.05.17"</f>
        <v>H30.05.17</v>
      </c>
    </row>
    <row r="5267" spans="1:5" x14ac:dyDescent="0.45">
      <c r="A5267" s="2" t="s">
        <v>1886</v>
      </c>
      <c r="B5267" s="2" t="s">
        <v>11654</v>
      </c>
      <c r="C5267" s="2" t="s">
        <v>23307</v>
      </c>
      <c r="D5267" s="2" t="str">
        <f>"飲食店営業"</f>
        <v>飲食店営業</v>
      </c>
      <c r="E5267" s="2" t="str">
        <f>"H29.08.10"</f>
        <v>H29.08.10</v>
      </c>
    </row>
    <row r="5268" spans="1:5" x14ac:dyDescent="0.45">
      <c r="A5268" s="2" t="s">
        <v>1774</v>
      </c>
      <c r="B5268" s="2" t="s">
        <v>11657</v>
      </c>
      <c r="C5268" s="2" t="s">
        <v>23310</v>
      </c>
      <c r="D5268" s="2" t="str">
        <f>"飲食店営業"</f>
        <v>飲食店営業</v>
      </c>
      <c r="E5268" s="2" t="str">
        <f>"R01.08.27"</f>
        <v>R01.08.27</v>
      </c>
    </row>
    <row r="5269" spans="1:5" x14ac:dyDescent="0.45">
      <c r="A5269" s="2" t="s">
        <v>1876</v>
      </c>
      <c r="B5269" s="2" t="s">
        <v>11661</v>
      </c>
      <c r="C5269" s="2" t="s">
        <v>23297</v>
      </c>
      <c r="D5269" s="2" t="str">
        <f>"喫茶店営業"</f>
        <v>喫茶店営業</v>
      </c>
      <c r="E5269" s="2" t="str">
        <f>"R02.06.10"</f>
        <v>R02.06.10</v>
      </c>
    </row>
    <row r="5270" spans="1:5" x14ac:dyDescent="0.45">
      <c r="A5270" s="2" t="s">
        <v>1876</v>
      </c>
      <c r="B5270" s="2" t="s">
        <v>11662</v>
      </c>
      <c r="C5270" s="2" t="s">
        <v>22228</v>
      </c>
      <c r="D5270" s="2" t="str">
        <f>"喫茶店営業"</f>
        <v>喫茶店営業</v>
      </c>
      <c r="E5270" s="2" t="str">
        <f>"R02.02.12"</f>
        <v>R02.02.12</v>
      </c>
    </row>
    <row r="5271" spans="1:5" x14ac:dyDescent="0.45">
      <c r="A5271" s="2" t="s">
        <v>1889</v>
      </c>
      <c r="B5271" s="2" t="s">
        <v>11663</v>
      </c>
      <c r="C5271" s="2" t="s">
        <v>23313</v>
      </c>
      <c r="D5271" s="2" t="str">
        <f>"飲食店営業"</f>
        <v>飲食店営業</v>
      </c>
      <c r="E5271" s="2" t="str">
        <f>"R02.11.13"</f>
        <v>R02.11.13</v>
      </c>
    </row>
    <row r="5272" spans="1:5" x14ac:dyDescent="0.45">
      <c r="A5272" s="2" t="s">
        <v>1892</v>
      </c>
      <c r="B5272" s="2" t="s">
        <v>11666</v>
      </c>
      <c r="C5272" s="2" t="s">
        <v>23316</v>
      </c>
      <c r="D5272" s="2" t="str">
        <f>"飲食店営業"</f>
        <v>飲食店営業</v>
      </c>
      <c r="E5272" s="2" t="str">
        <f>"H29.05.15"</f>
        <v>H29.05.15</v>
      </c>
    </row>
    <row r="5273" spans="1:5" x14ac:dyDescent="0.45">
      <c r="A5273" s="2" t="s">
        <v>1716</v>
      </c>
      <c r="B5273" s="2" t="s">
        <v>11670</v>
      </c>
      <c r="C5273" s="2" t="s">
        <v>23318</v>
      </c>
      <c r="D5273" s="2" t="str">
        <f>"飲食店営業"</f>
        <v>飲食店営業</v>
      </c>
      <c r="E5273" s="2" t="str">
        <f>"H29.05.25"</f>
        <v>H29.05.25</v>
      </c>
    </row>
    <row r="5274" spans="1:5" x14ac:dyDescent="0.45">
      <c r="A5274" s="2" t="s">
        <v>1897</v>
      </c>
      <c r="B5274" s="2" t="s">
        <v>11673</v>
      </c>
      <c r="C5274" s="2" t="s">
        <v>23322</v>
      </c>
      <c r="D5274" s="2" t="str">
        <f>"飲食店営業"</f>
        <v>飲食店営業</v>
      </c>
      <c r="E5274" s="2" t="str">
        <f>"R02.02.28"</f>
        <v>R02.02.28</v>
      </c>
    </row>
    <row r="5275" spans="1:5" x14ac:dyDescent="0.45">
      <c r="A5275" s="2" t="s">
        <v>643</v>
      </c>
      <c r="B5275" s="2" t="s">
        <v>11674</v>
      </c>
      <c r="C5275" s="2" t="s">
        <v>23323</v>
      </c>
      <c r="D5275" s="2" t="str">
        <f>"飲食店営業"</f>
        <v>飲食店営業</v>
      </c>
      <c r="E5275" s="2" t="str">
        <f>"R02.06.10"</f>
        <v>R02.06.10</v>
      </c>
    </row>
    <row r="5276" spans="1:5" x14ac:dyDescent="0.45">
      <c r="A5276" s="2" t="s">
        <v>1715</v>
      </c>
      <c r="B5276" s="2" t="s">
        <v>11678</v>
      </c>
      <c r="C5276" s="2" t="s">
        <v>23190</v>
      </c>
      <c r="D5276" s="2" t="str">
        <f>"食肉販売業"</f>
        <v>食肉販売業</v>
      </c>
      <c r="E5276" s="2" t="str">
        <f>"H31.02.08"</f>
        <v>H31.02.08</v>
      </c>
    </row>
    <row r="5277" spans="1:5" x14ac:dyDescent="0.45">
      <c r="A5277" s="2" t="s">
        <v>1903</v>
      </c>
      <c r="B5277" s="2" t="s">
        <v>11684</v>
      </c>
      <c r="C5277" s="2" t="s">
        <v>23333</v>
      </c>
      <c r="D5277" s="2" t="str">
        <f>"飲食店営業"</f>
        <v>飲食店営業</v>
      </c>
      <c r="E5277" s="2" t="str">
        <f>"H30.05.10"</f>
        <v>H30.05.10</v>
      </c>
    </row>
    <row r="5278" spans="1:5" x14ac:dyDescent="0.45">
      <c r="A5278" s="2" t="s">
        <v>453</v>
      </c>
      <c r="B5278" s="2" t="s">
        <v>10438</v>
      </c>
      <c r="C5278" s="2" t="s">
        <v>22176</v>
      </c>
      <c r="D5278" s="2" t="str">
        <f>"食肉販売業"</f>
        <v>食肉販売業</v>
      </c>
      <c r="E5278" s="2" t="str">
        <f>"H30.11.07"</f>
        <v>H30.11.07</v>
      </c>
    </row>
    <row r="5279" spans="1:5" x14ac:dyDescent="0.45">
      <c r="A5279" s="2" t="s">
        <v>1876</v>
      </c>
      <c r="B5279" s="2" t="s">
        <v>11691</v>
      </c>
      <c r="C5279" s="2" t="s">
        <v>23297</v>
      </c>
      <c r="D5279" s="2" t="str">
        <f t="shared" ref="D5279:D5285" si="257">"飲食店営業"</f>
        <v>飲食店営業</v>
      </c>
      <c r="E5279" s="2" t="str">
        <f>"R02.06.10"</f>
        <v>R02.06.10</v>
      </c>
    </row>
    <row r="5280" spans="1:5" x14ac:dyDescent="0.45">
      <c r="A5280" s="2" t="s">
        <v>1876</v>
      </c>
      <c r="B5280" s="2" t="s">
        <v>11692</v>
      </c>
      <c r="C5280" s="2" t="s">
        <v>23297</v>
      </c>
      <c r="D5280" s="2" t="str">
        <f t="shared" si="257"/>
        <v>飲食店営業</v>
      </c>
      <c r="E5280" s="2" t="str">
        <f>"R02.06.10"</f>
        <v>R02.06.10</v>
      </c>
    </row>
    <row r="5281" spans="1:5" x14ac:dyDescent="0.45">
      <c r="A5281" s="2" t="s">
        <v>1876</v>
      </c>
      <c r="B5281" s="2" t="s">
        <v>11693</v>
      </c>
      <c r="C5281" s="2" t="s">
        <v>22228</v>
      </c>
      <c r="D5281" s="2" t="str">
        <f t="shared" si="257"/>
        <v>飲食店営業</v>
      </c>
      <c r="E5281" s="2" t="str">
        <f>"H31.02.14"</f>
        <v>H31.02.14</v>
      </c>
    </row>
    <row r="5282" spans="1:5" x14ac:dyDescent="0.45">
      <c r="A5282" s="2" t="s">
        <v>1910</v>
      </c>
      <c r="B5282" s="2" t="s">
        <v>11699</v>
      </c>
      <c r="C5282" s="2" t="s">
        <v>23345</v>
      </c>
      <c r="D5282" s="2" t="str">
        <f t="shared" si="257"/>
        <v>飲食店営業</v>
      </c>
      <c r="E5282" s="2" t="str">
        <f>"R01.11.07"</f>
        <v>R01.11.07</v>
      </c>
    </row>
    <row r="5283" spans="1:5" x14ac:dyDescent="0.45">
      <c r="A5283" s="2" t="s">
        <v>1912</v>
      </c>
      <c r="B5283" s="2" t="s">
        <v>11701</v>
      </c>
      <c r="C5283" s="2" t="s">
        <v>23347</v>
      </c>
      <c r="D5283" s="2" t="str">
        <f t="shared" si="257"/>
        <v>飲食店営業</v>
      </c>
      <c r="E5283" s="2" t="str">
        <f>"R02.05.01"</f>
        <v>R02.05.01</v>
      </c>
    </row>
    <row r="5284" spans="1:5" x14ac:dyDescent="0.45">
      <c r="A5284" s="2" t="s">
        <v>1411</v>
      </c>
      <c r="B5284" s="2" t="s">
        <v>10720</v>
      </c>
      <c r="C5284" s="2" t="s">
        <v>22653</v>
      </c>
      <c r="D5284" s="2" t="str">
        <f t="shared" si="257"/>
        <v>飲食店営業</v>
      </c>
      <c r="E5284" s="2" t="str">
        <f>"R01.05.29"</f>
        <v>R01.05.29</v>
      </c>
    </row>
    <row r="5285" spans="1:5" x14ac:dyDescent="0.45">
      <c r="A5285" s="2" t="s">
        <v>297</v>
      </c>
      <c r="B5285" s="2" t="s">
        <v>11705</v>
      </c>
      <c r="C5285" s="2" t="s">
        <v>23350</v>
      </c>
      <c r="D5285" s="2" t="str">
        <f t="shared" si="257"/>
        <v>飲食店営業</v>
      </c>
      <c r="E5285" s="2" t="str">
        <f>"H29.07.26"</f>
        <v>H29.07.26</v>
      </c>
    </row>
    <row r="5286" spans="1:5" x14ac:dyDescent="0.45">
      <c r="A5286" s="2" t="s">
        <v>297</v>
      </c>
      <c r="B5286" s="2" t="s">
        <v>11705</v>
      </c>
      <c r="C5286" s="2" t="s">
        <v>23350</v>
      </c>
      <c r="D5286" s="2" t="str">
        <f>"食肉販売業"</f>
        <v>食肉販売業</v>
      </c>
      <c r="E5286" s="2" t="str">
        <f>"H29.07.26"</f>
        <v>H29.07.26</v>
      </c>
    </row>
    <row r="5287" spans="1:5" x14ac:dyDescent="0.45">
      <c r="A5287" s="2" t="s">
        <v>297</v>
      </c>
      <c r="B5287" s="2" t="s">
        <v>11705</v>
      </c>
      <c r="C5287" s="2" t="s">
        <v>23350</v>
      </c>
      <c r="D5287" s="2" t="str">
        <f>"菓子製造業"</f>
        <v>菓子製造業</v>
      </c>
      <c r="E5287" s="2" t="str">
        <f>"H29.07.26"</f>
        <v>H29.07.26</v>
      </c>
    </row>
    <row r="5288" spans="1:5" x14ac:dyDescent="0.45">
      <c r="A5288" s="2" t="s">
        <v>297</v>
      </c>
      <c r="B5288" s="2" t="s">
        <v>11705</v>
      </c>
      <c r="C5288" s="2" t="s">
        <v>22126</v>
      </c>
      <c r="D5288" s="2" t="str">
        <f>"菓子製造業"</f>
        <v>菓子製造業</v>
      </c>
      <c r="E5288" s="2" t="str">
        <f>"H29.07.26"</f>
        <v>H29.07.26</v>
      </c>
    </row>
    <row r="5289" spans="1:5" x14ac:dyDescent="0.45">
      <c r="A5289" s="2" t="s">
        <v>297</v>
      </c>
      <c r="B5289" s="2" t="s">
        <v>11705</v>
      </c>
      <c r="C5289" s="2" t="s">
        <v>22126</v>
      </c>
      <c r="D5289" s="2" t="str">
        <f>"飲食店営業"</f>
        <v>飲食店営業</v>
      </c>
      <c r="E5289" s="2" t="str">
        <f>"H29.07.26"</f>
        <v>H29.07.26</v>
      </c>
    </row>
    <row r="5290" spans="1:5" x14ac:dyDescent="0.45">
      <c r="A5290" s="2" t="s">
        <v>297</v>
      </c>
      <c r="B5290" s="2" t="s">
        <v>11705</v>
      </c>
      <c r="C5290" s="2" t="s">
        <v>22126</v>
      </c>
      <c r="D5290" s="2" t="str">
        <f>"魚介類販売業"</f>
        <v>魚介類販売業</v>
      </c>
      <c r="E5290" s="2" t="str">
        <f>"H31.03.14"</f>
        <v>H31.03.14</v>
      </c>
    </row>
    <row r="5291" spans="1:5" x14ac:dyDescent="0.45">
      <c r="A5291" s="2" t="s">
        <v>297</v>
      </c>
      <c r="B5291" s="2" t="s">
        <v>11705</v>
      </c>
      <c r="C5291" s="2" t="s">
        <v>22126</v>
      </c>
      <c r="D5291" s="2" t="str">
        <f>"飲食店営業"</f>
        <v>飲食店営業</v>
      </c>
      <c r="E5291" s="2" t="str">
        <f>"H31.03.14"</f>
        <v>H31.03.14</v>
      </c>
    </row>
    <row r="5292" spans="1:5" x14ac:dyDescent="0.45">
      <c r="A5292" s="2" t="s">
        <v>1918</v>
      </c>
      <c r="B5292" s="2" t="s">
        <v>11710</v>
      </c>
      <c r="C5292" s="2" t="s">
        <v>23354</v>
      </c>
      <c r="D5292" s="2" t="str">
        <f>"飲食店営業"</f>
        <v>飲食店営業</v>
      </c>
      <c r="E5292" s="2" t="str">
        <f>"H30.06.04"</f>
        <v>H30.06.04</v>
      </c>
    </row>
    <row r="5293" spans="1:5" x14ac:dyDescent="0.45">
      <c r="A5293" s="2" t="s">
        <v>1876</v>
      </c>
      <c r="B5293" s="2" t="s">
        <v>11711</v>
      </c>
      <c r="C5293" s="2" t="s">
        <v>23355</v>
      </c>
      <c r="D5293" s="2" t="str">
        <f>"飲食店営業"</f>
        <v>飲食店営業</v>
      </c>
      <c r="E5293" s="2" t="str">
        <f>"R03.02.19"</f>
        <v>R03.02.19</v>
      </c>
    </row>
    <row r="5294" spans="1:5" x14ac:dyDescent="0.45">
      <c r="A5294" s="2" t="s">
        <v>165</v>
      </c>
      <c r="B5294" s="2" t="s">
        <v>9836</v>
      </c>
      <c r="C5294" s="2" t="s">
        <v>21618</v>
      </c>
      <c r="D5294" s="2" t="str">
        <f>"喫茶店営業"</f>
        <v>喫茶店営業</v>
      </c>
      <c r="E5294" s="2" t="str">
        <f>"H28.12.02"</f>
        <v>H28.12.02</v>
      </c>
    </row>
    <row r="5295" spans="1:5" x14ac:dyDescent="0.45">
      <c r="A5295" s="2" t="s">
        <v>165</v>
      </c>
      <c r="B5295" s="2" t="s">
        <v>9837</v>
      </c>
      <c r="C5295" s="2" t="s">
        <v>21618</v>
      </c>
      <c r="D5295" s="2" t="str">
        <f>"喫茶店営業"</f>
        <v>喫茶店営業</v>
      </c>
      <c r="E5295" s="2" t="str">
        <f>"H28.12.02"</f>
        <v>H28.12.02</v>
      </c>
    </row>
    <row r="5296" spans="1:5" x14ac:dyDescent="0.45">
      <c r="A5296" s="2" t="s">
        <v>579</v>
      </c>
      <c r="B5296" s="2" t="s">
        <v>9839</v>
      </c>
      <c r="C5296" s="2" t="s">
        <v>21620</v>
      </c>
      <c r="D5296" s="2" t="str">
        <f>"食肉販売業"</f>
        <v>食肉販売業</v>
      </c>
      <c r="E5296" s="2" t="str">
        <f>"H28.12.13"</f>
        <v>H28.12.13</v>
      </c>
    </row>
    <row r="5297" spans="1:5" x14ac:dyDescent="0.45">
      <c r="A5297" s="2" t="s">
        <v>583</v>
      </c>
      <c r="B5297" s="2" t="s">
        <v>9843</v>
      </c>
      <c r="C5297" s="2" t="s">
        <v>21624</v>
      </c>
      <c r="D5297" s="2" t="str">
        <f>"乳類販売業"</f>
        <v>乳類販売業</v>
      </c>
      <c r="E5297" s="2" t="str">
        <f>"H28.12.27"</f>
        <v>H28.12.27</v>
      </c>
    </row>
    <row r="5298" spans="1:5" x14ac:dyDescent="0.45">
      <c r="A5298" s="2" t="s">
        <v>583</v>
      </c>
      <c r="B5298" s="2" t="s">
        <v>9845</v>
      </c>
      <c r="C5298" s="2" t="s">
        <v>21626</v>
      </c>
      <c r="D5298" s="2" t="str">
        <f>"乳類販売業"</f>
        <v>乳類販売業</v>
      </c>
      <c r="E5298" s="2" t="str">
        <f>"H28.12.27"</f>
        <v>H28.12.27</v>
      </c>
    </row>
    <row r="5299" spans="1:5" x14ac:dyDescent="0.45">
      <c r="A5299" s="2" t="s">
        <v>583</v>
      </c>
      <c r="B5299" s="2" t="s">
        <v>9847</v>
      </c>
      <c r="C5299" s="2" t="s">
        <v>21628</v>
      </c>
      <c r="D5299" s="2" t="str">
        <f>"乳類販売業"</f>
        <v>乳類販売業</v>
      </c>
      <c r="E5299" s="2" t="str">
        <f>"H28.12.26"</f>
        <v>H28.12.26</v>
      </c>
    </row>
    <row r="5300" spans="1:5" x14ac:dyDescent="0.45">
      <c r="A5300" s="2" t="s">
        <v>583</v>
      </c>
      <c r="B5300" s="2" t="s">
        <v>9848</v>
      </c>
      <c r="C5300" s="2" t="s">
        <v>21629</v>
      </c>
      <c r="D5300" s="2" t="str">
        <f>"乳類販売業"</f>
        <v>乳類販売業</v>
      </c>
      <c r="E5300" s="2" t="str">
        <f>"H28.12.26"</f>
        <v>H28.12.26</v>
      </c>
    </row>
    <row r="5301" spans="1:5" x14ac:dyDescent="0.45">
      <c r="A5301" s="2" t="s">
        <v>583</v>
      </c>
      <c r="B5301" s="2" t="s">
        <v>9851</v>
      </c>
      <c r="C5301" s="2" t="s">
        <v>21632</v>
      </c>
      <c r="D5301" s="2" t="str">
        <f>"乳類販売業"</f>
        <v>乳類販売業</v>
      </c>
      <c r="E5301" s="2" t="str">
        <f>"H28.12.28"</f>
        <v>H28.12.28</v>
      </c>
    </row>
    <row r="5302" spans="1:5" x14ac:dyDescent="0.45">
      <c r="A5302" s="2" t="s">
        <v>165</v>
      </c>
      <c r="B5302" s="2" t="s">
        <v>9855</v>
      </c>
      <c r="C5302" s="2" t="s">
        <v>21624</v>
      </c>
      <c r="D5302" s="2" t="str">
        <f>"喫茶店営業"</f>
        <v>喫茶店営業</v>
      </c>
      <c r="E5302" s="2" t="str">
        <f>"H29.01.12"</f>
        <v>H29.01.12</v>
      </c>
    </row>
    <row r="5303" spans="1:5" x14ac:dyDescent="0.45">
      <c r="A5303" s="2" t="s">
        <v>585</v>
      </c>
      <c r="B5303" s="2" t="s">
        <v>9856</v>
      </c>
      <c r="C5303" s="2" t="s">
        <v>21636</v>
      </c>
      <c r="D5303" s="2" t="str">
        <f>"飲食店営業"</f>
        <v>飲食店営業</v>
      </c>
      <c r="E5303" s="2" t="str">
        <f>"H29.01.13"</f>
        <v>H29.01.13</v>
      </c>
    </row>
    <row r="5304" spans="1:5" x14ac:dyDescent="0.45">
      <c r="A5304" s="2" t="s">
        <v>531</v>
      </c>
      <c r="B5304" s="2" t="s">
        <v>9858</v>
      </c>
      <c r="C5304" s="2" t="s">
        <v>21638</v>
      </c>
      <c r="D5304" s="2" t="str">
        <f>"飲食店営業"</f>
        <v>飲食店営業</v>
      </c>
      <c r="E5304" s="2" t="str">
        <f>"H29.01.27"</f>
        <v>H29.01.27</v>
      </c>
    </row>
    <row r="5305" spans="1:5" x14ac:dyDescent="0.45">
      <c r="A5305" s="2" t="s">
        <v>531</v>
      </c>
      <c r="B5305" s="2" t="s">
        <v>9858</v>
      </c>
      <c r="C5305" s="2" t="s">
        <v>21638</v>
      </c>
      <c r="D5305" s="2" t="str">
        <f>"魚介類販売業"</f>
        <v>魚介類販売業</v>
      </c>
      <c r="E5305" s="2" t="str">
        <f>"H29.01.27"</f>
        <v>H29.01.27</v>
      </c>
    </row>
    <row r="5306" spans="1:5" x14ac:dyDescent="0.45">
      <c r="A5306" s="2" t="s">
        <v>531</v>
      </c>
      <c r="B5306" s="2" t="s">
        <v>9858</v>
      </c>
      <c r="C5306" s="2" t="s">
        <v>21638</v>
      </c>
      <c r="D5306" s="2" t="str">
        <f>"食肉販売業"</f>
        <v>食肉販売業</v>
      </c>
      <c r="E5306" s="2" t="str">
        <f>"H29.01.27"</f>
        <v>H29.01.27</v>
      </c>
    </row>
    <row r="5307" spans="1:5" x14ac:dyDescent="0.45">
      <c r="A5307" s="2" t="s">
        <v>531</v>
      </c>
      <c r="B5307" s="2" t="s">
        <v>9858</v>
      </c>
      <c r="C5307" s="2" t="s">
        <v>21638</v>
      </c>
      <c r="D5307" s="2" t="str">
        <f>"乳類販売業"</f>
        <v>乳類販売業</v>
      </c>
      <c r="E5307" s="2" t="str">
        <f>"H29.01.27"</f>
        <v>H29.01.27</v>
      </c>
    </row>
    <row r="5308" spans="1:5" x14ac:dyDescent="0.45">
      <c r="A5308" s="2" t="s">
        <v>592</v>
      </c>
      <c r="B5308" s="2" t="s">
        <v>9864</v>
      </c>
      <c r="C5308" s="2" t="s">
        <v>21644</v>
      </c>
      <c r="D5308" s="2" t="str">
        <f>"飲食店営業"</f>
        <v>飲食店営業</v>
      </c>
      <c r="E5308" s="2" t="str">
        <f>"H29.02.06"</f>
        <v>H29.02.06</v>
      </c>
    </row>
    <row r="5309" spans="1:5" x14ac:dyDescent="0.45">
      <c r="A5309" s="2" t="s">
        <v>592</v>
      </c>
      <c r="B5309" s="2" t="s">
        <v>9864</v>
      </c>
      <c r="C5309" s="2" t="s">
        <v>21644</v>
      </c>
      <c r="D5309" s="2" t="str">
        <f>"菓子製造業"</f>
        <v>菓子製造業</v>
      </c>
      <c r="E5309" s="2" t="str">
        <f>"H29.02.06"</f>
        <v>H29.02.06</v>
      </c>
    </row>
    <row r="5310" spans="1:5" x14ac:dyDescent="0.45">
      <c r="A5310" s="2" t="s">
        <v>593</v>
      </c>
      <c r="B5310" s="2" t="s">
        <v>9865</v>
      </c>
      <c r="C5310" s="2" t="s">
        <v>21645</v>
      </c>
      <c r="D5310" s="2" t="str">
        <f>"飲食店営業"</f>
        <v>飲食店営業</v>
      </c>
      <c r="E5310" s="2" t="str">
        <f>"H29.02.06"</f>
        <v>H29.02.06</v>
      </c>
    </row>
    <row r="5311" spans="1:5" x14ac:dyDescent="0.45">
      <c r="A5311" s="2" t="s">
        <v>599</v>
      </c>
      <c r="B5311" s="2" t="s">
        <v>9871</v>
      </c>
      <c r="C5311" s="2" t="s">
        <v>21650</v>
      </c>
      <c r="D5311" s="2" t="str">
        <f>"飲食店営業"</f>
        <v>飲食店営業</v>
      </c>
      <c r="E5311" s="2" t="str">
        <f>"H29.02.06"</f>
        <v>H29.02.06</v>
      </c>
    </row>
    <row r="5312" spans="1:5" x14ac:dyDescent="0.45">
      <c r="A5312" s="2" t="s">
        <v>604</v>
      </c>
      <c r="B5312" s="2" t="s">
        <v>9876</v>
      </c>
      <c r="C5312" s="2" t="s">
        <v>21655</v>
      </c>
      <c r="D5312" s="2" t="str">
        <f>"飲食店営業"</f>
        <v>飲食店営業</v>
      </c>
      <c r="E5312" s="2" t="str">
        <f t="shared" ref="E5312:E5317" si="258">"H29.02.13"</f>
        <v>H29.02.13</v>
      </c>
    </row>
    <row r="5313" spans="1:5" x14ac:dyDescent="0.45">
      <c r="A5313" s="2" t="s">
        <v>606</v>
      </c>
      <c r="B5313" s="2" t="s">
        <v>9878</v>
      </c>
      <c r="C5313" s="2" t="s">
        <v>21657</v>
      </c>
      <c r="D5313" s="2" t="str">
        <f>"食肉販売業"</f>
        <v>食肉販売業</v>
      </c>
      <c r="E5313" s="2" t="str">
        <f t="shared" si="258"/>
        <v>H29.02.13</v>
      </c>
    </row>
    <row r="5314" spans="1:5" x14ac:dyDescent="0.45">
      <c r="A5314" s="2" t="s">
        <v>607</v>
      </c>
      <c r="B5314" s="2" t="s">
        <v>9879</v>
      </c>
      <c r="C5314" s="2" t="s">
        <v>21658</v>
      </c>
      <c r="D5314" s="2" t="str">
        <f>"飲食店営業"</f>
        <v>飲食店営業</v>
      </c>
      <c r="E5314" s="2" t="str">
        <f t="shared" si="258"/>
        <v>H29.02.13</v>
      </c>
    </row>
    <row r="5315" spans="1:5" x14ac:dyDescent="0.45">
      <c r="A5315" s="2" t="s">
        <v>609</v>
      </c>
      <c r="B5315" s="2" t="s">
        <v>9881</v>
      </c>
      <c r="C5315" s="2" t="s">
        <v>21660</v>
      </c>
      <c r="D5315" s="2" t="str">
        <f>"飲食店営業"</f>
        <v>飲食店営業</v>
      </c>
      <c r="E5315" s="2" t="str">
        <f t="shared" si="258"/>
        <v>H29.02.13</v>
      </c>
    </row>
    <row r="5316" spans="1:5" x14ac:dyDescent="0.45">
      <c r="A5316" s="2" t="s">
        <v>609</v>
      </c>
      <c r="B5316" s="2" t="s">
        <v>9881</v>
      </c>
      <c r="C5316" s="2" t="s">
        <v>21660</v>
      </c>
      <c r="D5316" s="2" t="str">
        <f>"菓子製造業"</f>
        <v>菓子製造業</v>
      </c>
      <c r="E5316" s="2" t="str">
        <f t="shared" si="258"/>
        <v>H29.02.13</v>
      </c>
    </row>
    <row r="5317" spans="1:5" x14ac:dyDescent="0.45">
      <c r="A5317" s="2" t="s">
        <v>612</v>
      </c>
      <c r="B5317" s="2" t="s">
        <v>9884</v>
      </c>
      <c r="C5317" s="2" t="s">
        <v>21663</v>
      </c>
      <c r="D5317" s="2" t="str">
        <f>"乳類販売業"</f>
        <v>乳類販売業</v>
      </c>
      <c r="E5317" s="2" t="str">
        <f t="shared" si="258"/>
        <v>H29.02.13</v>
      </c>
    </row>
    <row r="5318" spans="1:5" x14ac:dyDescent="0.45">
      <c r="A5318" s="2" t="s">
        <v>614</v>
      </c>
      <c r="B5318" s="2" t="s">
        <v>9886</v>
      </c>
      <c r="C5318" s="2" t="s">
        <v>21665</v>
      </c>
      <c r="D5318" s="2" t="str">
        <f>"飲食店営業"</f>
        <v>飲食店営業</v>
      </c>
      <c r="E5318" s="2" t="str">
        <f>"H29.02.14"</f>
        <v>H29.02.14</v>
      </c>
    </row>
    <row r="5319" spans="1:5" x14ac:dyDescent="0.45">
      <c r="A5319" s="2" t="s">
        <v>583</v>
      </c>
      <c r="B5319" s="2" t="s">
        <v>9890</v>
      </c>
      <c r="C5319" s="2" t="s">
        <v>21669</v>
      </c>
      <c r="D5319" s="2" t="str">
        <f>"乳類販売業"</f>
        <v>乳類販売業</v>
      </c>
      <c r="E5319" s="2" t="str">
        <f>"H29.02.17"</f>
        <v>H29.02.17</v>
      </c>
    </row>
    <row r="5320" spans="1:5" x14ac:dyDescent="0.45">
      <c r="A5320" s="2" t="s">
        <v>625</v>
      </c>
      <c r="B5320" s="2" t="s">
        <v>9898</v>
      </c>
      <c r="C5320" s="2" t="s">
        <v>21677</v>
      </c>
      <c r="D5320" s="2" t="str">
        <f>"菓子製造業"</f>
        <v>菓子製造業</v>
      </c>
      <c r="E5320" s="2" t="str">
        <f>"H29.03.01"</f>
        <v>H29.03.01</v>
      </c>
    </row>
    <row r="5321" spans="1:5" x14ac:dyDescent="0.45">
      <c r="A5321" s="2" t="s">
        <v>165</v>
      </c>
      <c r="B5321" s="2" t="s">
        <v>9901</v>
      </c>
      <c r="C5321" s="2" t="s">
        <v>21679</v>
      </c>
      <c r="D5321" s="2" t="str">
        <f>"喫茶店営業"</f>
        <v>喫茶店営業</v>
      </c>
      <c r="E5321" s="2" t="str">
        <f>"H29.02.28"</f>
        <v>H29.02.28</v>
      </c>
    </row>
    <row r="5322" spans="1:5" x14ac:dyDescent="0.45">
      <c r="A5322" s="2" t="s">
        <v>626</v>
      </c>
      <c r="B5322" s="2" t="s">
        <v>9903</v>
      </c>
      <c r="C5322" s="2" t="s">
        <v>21681</v>
      </c>
      <c r="D5322" s="2" t="str">
        <f>"飲食店営業"</f>
        <v>飲食店営業</v>
      </c>
      <c r="E5322" s="2" t="str">
        <f>"H29.02.28"</f>
        <v>H29.02.28</v>
      </c>
    </row>
    <row r="5323" spans="1:5" x14ac:dyDescent="0.45">
      <c r="A5323" s="2" t="s">
        <v>626</v>
      </c>
      <c r="B5323" s="2" t="s">
        <v>9903</v>
      </c>
      <c r="C5323" s="2" t="s">
        <v>21681</v>
      </c>
      <c r="D5323" s="2" t="str">
        <f>"菓子製造業"</f>
        <v>菓子製造業</v>
      </c>
      <c r="E5323" s="2" t="str">
        <f>"H29.02.28"</f>
        <v>H29.02.28</v>
      </c>
    </row>
    <row r="5324" spans="1:5" x14ac:dyDescent="0.45">
      <c r="A5324" s="2" t="s">
        <v>629</v>
      </c>
      <c r="B5324" s="2" t="s">
        <v>9909</v>
      </c>
      <c r="C5324" s="2" t="s">
        <v>21686</v>
      </c>
      <c r="D5324" s="2" t="str">
        <f>"飲食店営業"</f>
        <v>飲食店営業</v>
      </c>
      <c r="E5324" s="2" t="str">
        <f>"H29.02.28"</f>
        <v>H29.02.28</v>
      </c>
    </row>
    <row r="5325" spans="1:5" x14ac:dyDescent="0.45">
      <c r="A5325" s="2" t="s">
        <v>629</v>
      </c>
      <c r="B5325" s="2" t="s">
        <v>9909</v>
      </c>
      <c r="C5325" s="2" t="s">
        <v>21686</v>
      </c>
      <c r="D5325" s="2" t="str">
        <f>"飲食店営業"</f>
        <v>飲食店営業</v>
      </c>
      <c r="E5325" s="2" t="str">
        <f>"H29.02.28"</f>
        <v>H29.02.28</v>
      </c>
    </row>
    <row r="5326" spans="1:5" x14ac:dyDescent="0.45">
      <c r="A5326" s="2" t="s">
        <v>630</v>
      </c>
      <c r="B5326" s="2" t="s">
        <v>9910</v>
      </c>
      <c r="C5326" s="2" t="s">
        <v>21687</v>
      </c>
      <c r="D5326" s="2" t="str">
        <f>"飲食店営業"</f>
        <v>飲食店営業</v>
      </c>
      <c r="E5326" s="2" t="str">
        <f>"H29.03.03"</f>
        <v>H29.03.03</v>
      </c>
    </row>
    <row r="5327" spans="1:5" x14ac:dyDescent="0.45">
      <c r="A5327" s="2" t="s">
        <v>630</v>
      </c>
      <c r="B5327" s="2" t="s">
        <v>9911</v>
      </c>
      <c r="C5327" s="2" t="s">
        <v>21687</v>
      </c>
      <c r="D5327" s="2" t="str">
        <f>"食肉販売業"</f>
        <v>食肉販売業</v>
      </c>
      <c r="E5327" s="2" t="str">
        <f>"H29.03.03"</f>
        <v>H29.03.03</v>
      </c>
    </row>
    <row r="5328" spans="1:5" x14ac:dyDescent="0.45">
      <c r="A5328" s="2" t="s">
        <v>633</v>
      </c>
      <c r="B5328" s="2" t="s">
        <v>9914</v>
      </c>
      <c r="C5328" s="2" t="s">
        <v>21690</v>
      </c>
      <c r="D5328" s="2" t="str">
        <f t="shared" ref="D5328:D5333" si="259">"飲食店営業"</f>
        <v>飲食店営業</v>
      </c>
      <c r="E5328" s="2" t="str">
        <f>"H29.03.07"</f>
        <v>H29.03.07</v>
      </c>
    </row>
    <row r="5329" spans="1:5" x14ac:dyDescent="0.45">
      <c r="A5329" s="2" t="s">
        <v>634</v>
      </c>
      <c r="B5329" s="2" t="s">
        <v>9915</v>
      </c>
      <c r="C5329" s="2" t="s">
        <v>21691</v>
      </c>
      <c r="D5329" s="2" t="str">
        <f t="shared" si="259"/>
        <v>飲食店営業</v>
      </c>
      <c r="E5329" s="2" t="str">
        <f>"H29.03.07"</f>
        <v>H29.03.07</v>
      </c>
    </row>
    <row r="5330" spans="1:5" x14ac:dyDescent="0.45">
      <c r="A5330" s="2" t="s">
        <v>635</v>
      </c>
      <c r="B5330" s="2" t="s">
        <v>9916</v>
      </c>
      <c r="C5330" s="2" t="s">
        <v>21692</v>
      </c>
      <c r="D5330" s="2" t="str">
        <f t="shared" si="259"/>
        <v>飲食店営業</v>
      </c>
      <c r="E5330" s="2" t="str">
        <f>"H29.03.09"</f>
        <v>H29.03.09</v>
      </c>
    </row>
    <row r="5331" spans="1:5" x14ac:dyDescent="0.45">
      <c r="A5331" s="2" t="s">
        <v>637</v>
      </c>
      <c r="B5331" s="2" t="s">
        <v>9918</v>
      </c>
      <c r="C5331" s="2" t="s">
        <v>21694</v>
      </c>
      <c r="D5331" s="2" t="str">
        <f t="shared" si="259"/>
        <v>飲食店営業</v>
      </c>
      <c r="E5331" s="2" t="str">
        <f>"H29.03.17"</f>
        <v>H29.03.17</v>
      </c>
    </row>
    <row r="5332" spans="1:5" x14ac:dyDescent="0.45">
      <c r="A5332" s="2" t="s">
        <v>638</v>
      </c>
      <c r="B5332" s="2" t="s">
        <v>9919</v>
      </c>
      <c r="C5332" s="2" t="s">
        <v>21695</v>
      </c>
      <c r="D5332" s="2" t="str">
        <f t="shared" si="259"/>
        <v>飲食店営業</v>
      </c>
      <c r="E5332" s="2" t="str">
        <f>"H29.03.27"</f>
        <v>H29.03.27</v>
      </c>
    </row>
    <row r="5333" spans="1:5" x14ac:dyDescent="0.45">
      <c r="A5333" s="2" t="s">
        <v>639</v>
      </c>
      <c r="B5333" s="2" t="s">
        <v>9920</v>
      </c>
      <c r="C5333" s="2" t="s">
        <v>21696</v>
      </c>
      <c r="D5333" s="2" t="str">
        <f t="shared" si="259"/>
        <v>飲食店営業</v>
      </c>
      <c r="E5333" s="2" t="str">
        <f>"H29.03.29"</f>
        <v>H29.03.29</v>
      </c>
    </row>
    <row r="5334" spans="1:5" x14ac:dyDescent="0.45">
      <c r="A5334" s="2" t="s">
        <v>639</v>
      </c>
      <c r="B5334" s="2" t="s">
        <v>9920</v>
      </c>
      <c r="C5334" s="2" t="s">
        <v>21696</v>
      </c>
      <c r="D5334" s="2" t="str">
        <f>"乳類販売業"</f>
        <v>乳類販売業</v>
      </c>
      <c r="E5334" s="2" t="str">
        <f>"H29.03.29"</f>
        <v>H29.03.29</v>
      </c>
    </row>
    <row r="5335" spans="1:5" x14ac:dyDescent="0.45">
      <c r="A5335" s="2" t="s">
        <v>639</v>
      </c>
      <c r="B5335" s="2" t="s">
        <v>9920</v>
      </c>
      <c r="C5335" s="2" t="s">
        <v>21696</v>
      </c>
      <c r="D5335" s="2" t="str">
        <f>"魚介類販売業"</f>
        <v>魚介類販売業</v>
      </c>
      <c r="E5335" s="2" t="str">
        <f>"H29.03.29"</f>
        <v>H29.03.29</v>
      </c>
    </row>
    <row r="5336" spans="1:5" x14ac:dyDescent="0.45">
      <c r="A5336" s="2" t="s">
        <v>639</v>
      </c>
      <c r="B5336" s="2" t="s">
        <v>9920</v>
      </c>
      <c r="C5336" s="2" t="s">
        <v>21696</v>
      </c>
      <c r="D5336" s="2" t="str">
        <f>"食肉販売業"</f>
        <v>食肉販売業</v>
      </c>
      <c r="E5336" s="2" t="str">
        <f>"H29.03.29"</f>
        <v>H29.03.29</v>
      </c>
    </row>
    <row r="5337" spans="1:5" x14ac:dyDescent="0.45">
      <c r="A5337" s="2" t="s">
        <v>252</v>
      </c>
      <c r="B5337" s="2" t="s">
        <v>9923</v>
      </c>
      <c r="C5337" s="2" t="s">
        <v>21699</v>
      </c>
      <c r="D5337" s="2" t="str">
        <f>"乳類販売業"</f>
        <v>乳類販売業</v>
      </c>
      <c r="E5337" s="2" t="str">
        <f>"H29.04.07"</f>
        <v>H29.04.07</v>
      </c>
    </row>
    <row r="5338" spans="1:5" x14ac:dyDescent="0.45">
      <c r="A5338" s="2" t="s">
        <v>252</v>
      </c>
      <c r="B5338" s="2" t="s">
        <v>9923</v>
      </c>
      <c r="C5338" s="2" t="s">
        <v>21699</v>
      </c>
      <c r="D5338" s="2" t="str">
        <f>"魚介類販売業"</f>
        <v>魚介類販売業</v>
      </c>
      <c r="E5338" s="2" t="str">
        <f>"H29.04.07"</f>
        <v>H29.04.07</v>
      </c>
    </row>
    <row r="5339" spans="1:5" x14ac:dyDescent="0.45">
      <c r="A5339" s="2" t="s">
        <v>252</v>
      </c>
      <c r="B5339" s="2" t="s">
        <v>9923</v>
      </c>
      <c r="C5339" s="2" t="s">
        <v>21699</v>
      </c>
      <c r="D5339" s="2" t="str">
        <f>"食肉販売業"</f>
        <v>食肉販売業</v>
      </c>
      <c r="E5339" s="2" t="str">
        <f>"H29.04.07"</f>
        <v>H29.04.07</v>
      </c>
    </row>
    <row r="5340" spans="1:5" x14ac:dyDescent="0.45">
      <c r="A5340" s="2" t="s">
        <v>642</v>
      </c>
      <c r="B5340" s="2" t="s">
        <v>9924</v>
      </c>
      <c r="C5340" s="2" t="s">
        <v>21700</v>
      </c>
      <c r="D5340" s="2" t="str">
        <f>"飲食店営業"</f>
        <v>飲食店営業</v>
      </c>
      <c r="E5340" s="2" t="str">
        <f>"H29.04.14"</f>
        <v>H29.04.14</v>
      </c>
    </row>
    <row r="5341" spans="1:5" x14ac:dyDescent="0.45">
      <c r="A5341" s="2" t="s">
        <v>645</v>
      </c>
      <c r="B5341" s="2" t="s">
        <v>9927</v>
      </c>
      <c r="C5341" s="2" t="s">
        <v>21703</v>
      </c>
      <c r="D5341" s="2" t="str">
        <f>"飲食店営業"</f>
        <v>飲食店営業</v>
      </c>
      <c r="E5341" s="2" t="str">
        <f>"H29.04.19"</f>
        <v>H29.04.19</v>
      </c>
    </row>
    <row r="5342" spans="1:5" x14ac:dyDescent="0.45">
      <c r="A5342" s="2" t="s">
        <v>625</v>
      </c>
      <c r="B5342" s="2" t="s">
        <v>9936</v>
      </c>
      <c r="C5342" s="2" t="s">
        <v>21711</v>
      </c>
      <c r="D5342" s="2" t="str">
        <f>"飲食店営業"</f>
        <v>飲食店営業</v>
      </c>
      <c r="E5342" s="2" t="str">
        <f>"H29.05.01"</f>
        <v>H29.05.01</v>
      </c>
    </row>
    <row r="5343" spans="1:5" x14ac:dyDescent="0.45">
      <c r="A5343" s="2" t="s">
        <v>652</v>
      </c>
      <c r="B5343" s="2" t="s">
        <v>9937</v>
      </c>
      <c r="C5343" s="2" t="s">
        <v>21712</v>
      </c>
      <c r="D5343" s="2" t="str">
        <f>"そうざい製造業"</f>
        <v>そうざい製造業</v>
      </c>
      <c r="E5343" s="2" t="str">
        <f>"H29.05.02"</f>
        <v>H29.05.02</v>
      </c>
    </row>
    <row r="5344" spans="1:5" x14ac:dyDescent="0.45">
      <c r="A5344" s="2" t="s">
        <v>654</v>
      </c>
      <c r="B5344" s="2" t="s">
        <v>654</v>
      </c>
      <c r="C5344" s="2" t="s">
        <v>21714</v>
      </c>
      <c r="D5344" s="2" t="str">
        <f>"食肉処理業"</f>
        <v>食肉処理業</v>
      </c>
      <c r="E5344" s="2" t="str">
        <f t="shared" ref="E5344:E5361" si="260">"H29.05.17"</f>
        <v>H29.05.17</v>
      </c>
    </row>
    <row r="5345" spans="1:5" x14ac:dyDescent="0.45">
      <c r="A5345" s="2" t="s">
        <v>655</v>
      </c>
      <c r="B5345" s="2" t="s">
        <v>9939</v>
      </c>
      <c r="C5345" s="2" t="s">
        <v>21715</v>
      </c>
      <c r="D5345" s="2" t="str">
        <f>"そうざい製造業"</f>
        <v>そうざい製造業</v>
      </c>
      <c r="E5345" s="2" t="str">
        <f t="shared" si="260"/>
        <v>H29.05.17</v>
      </c>
    </row>
    <row r="5346" spans="1:5" x14ac:dyDescent="0.45">
      <c r="A5346" s="2" t="s">
        <v>595</v>
      </c>
      <c r="B5346" s="2" t="s">
        <v>9940</v>
      </c>
      <c r="C5346" s="2" t="s">
        <v>21716</v>
      </c>
      <c r="D5346" s="2" t="str">
        <f>"飲食店営業"</f>
        <v>飲食店営業</v>
      </c>
      <c r="E5346" s="2" t="str">
        <f t="shared" si="260"/>
        <v>H29.05.17</v>
      </c>
    </row>
    <row r="5347" spans="1:5" x14ac:dyDescent="0.45">
      <c r="A5347" s="2" t="s">
        <v>656</v>
      </c>
      <c r="B5347" s="2" t="s">
        <v>9941</v>
      </c>
      <c r="C5347" s="2" t="s">
        <v>21717</v>
      </c>
      <c r="D5347" s="2" t="str">
        <f>"飲食店営業"</f>
        <v>飲食店営業</v>
      </c>
      <c r="E5347" s="2" t="str">
        <f t="shared" si="260"/>
        <v>H29.05.17</v>
      </c>
    </row>
    <row r="5348" spans="1:5" x14ac:dyDescent="0.45">
      <c r="A5348" s="2" t="s">
        <v>657</v>
      </c>
      <c r="B5348" s="2" t="s">
        <v>9942</v>
      </c>
      <c r="C5348" s="2" t="s">
        <v>21718</v>
      </c>
      <c r="D5348" s="2" t="str">
        <f>"飲食店営業"</f>
        <v>飲食店営業</v>
      </c>
      <c r="E5348" s="2" t="str">
        <f t="shared" si="260"/>
        <v>H29.05.17</v>
      </c>
    </row>
    <row r="5349" spans="1:5" x14ac:dyDescent="0.45">
      <c r="A5349" s="2" t="s">
        <v>658</v>
      </c>
      <c r="B5349" s="2" t="s">
        <v>9943</v>
      </c>
      <c r="C5349" s="2" t="s">
        <v>21719</v>
      </c>
      <c r="D5349" s="2" t="str">
        <f>"飲食店営業"</f>
        <v>飲食店営業</v>
      </c>
      <c r="E5349" s="2" t="str">
        <f t="shared" si="260"/>
        <v>H29.05.17</v>
      </c>
    </row>
    <row r="5350" spans="1:5" x14ac:dyDescent="0.45">
      <c r="A5350" s="2" t="s">
        <v>658</v>
      </c>
      <c r="B5350" s="2" t="s">
        <v>9943</v>
      </c>
      <c r="C5350" s="2" t="s">
        <v>21719</v>
      </c>
      <c r="D5350" s="2" t="str">
        <f>"菓子製造業"</f>
        <v>菓子製造業</v>
      </c>
      <c r="E5350" s="2" t="str">
        <f t="shared" si="260"/>
        <v>H29.05.17</v>
      </c>
    </row>
    <row r="5351" spans="1:5" x14ac:dyDescent="0.45">
      <c r="A5351" s="2" t="s">
        <v>659</v>
      </c>
      <c r="B5351" s="2" t="s">
        <v>9944</v>
      </c>
      <c r="C5351" s="2" t="s">
        <v>21720</v>
      </c>
      <c r="D5351" s="2" t="str">
        <f>"飲食店営業"</f>
        <v>飲食店営業</v>
      </c>
      <c r="E5351" s="2" t="str">
        <f t="shared" si="260"/>
        <v>H29.05.17</v>
      </c>
    </row>
    <row r="5352" spans="1:5" x14ac:dyDescent="0.45">
      <c r="A5352" s="2" t="s">
        <v>660</v>
      </c>
      <c r="B5352" s="2" t="s">
        <v>9945</v>
      </c>
      <c r="C5352" s="2" t="s">
        <v>21721</v>
      </c>
      <c r="D5352" s="2" t="str">
        <f>"飲食店営業"</f>
        <v>飲食店営業</v>
      </c>
      <c r="E5352" s="2" t="str">
        <f t="shared" si="260"/>
        <v>H29.05.17</v>
      </c>
    </row>
    <row r="5353" spans="1:5" x14ac:dyDescent="0.45">
      <c r="A5353" s="2" t="s">
        <v>661</v>
      </c>
      <c r="B5353" s="2" t="s">
        <v>9946</v>
      </c>
      <c r="C5353" s="2" t="s">
        <v>21629</v>
      </c>
      <c r="D5353" s="2" t="str">
        <f>"飲食店営業"</f>
        <v>飲食店営業</v>
      </c>
      <c r="E5353" s="2" t="str">
        <f t="shared" si="260"/>
        <v>H29.05.17</v>
      </c>
    </row>
    <row r="5354" spans="1:5" x14ac:dyDescent="0.45">
      <c r="A5354" s="2" t="s">
        <v>662</v>
      </c>
      <c r="B5354" s="2" t="s">
        <v>9947</v>
      </c>
      <c r="C5354" s="2" t="s">
        <v>21722</v>
      </c>
      <c r="D5354" s="2" t="str">
        <f>"飲食店営業"</f>
        <v>飲食店営業</v>
      </c>
      <c r="E5354" s="2" t="str">
        <f t="shared" si="260"/>
        <v>H29.05.17</v>
      </c>
    </row>
    <row r="5355" spans="1:5" x14ac:dyDescent="0.45">
      <c r="A5355" s="2" t="s">
        <v>662</v>
      </c>
      <c r="B5355" s="2" t="s">
        <v>9947</v>
      </c>
      <c r="C5355" s="2" t="s">
        <v>21722</v>
      </c>
      <c r="D5355" s="2" t="str">
        <f>"菓子製造業"</f>
        <v>菓子製造業</v>
      </c>
      <c r="E5355" s="2" t="str">
        <f t="shared" si="260"/>
        <v>H29.05.17</v>
      </c>
    </row>
    <row r="5356" spans="1:5" x14ac:dyDescent="0.45">
      <c r="A5356" s="2" t="s">
        <v>664</v>
      </c>
      <c r="B5356" s="2" t="s">
        <v>9949</v>
      </c>
      <c r="C5356" s="2" t="s">
        <v>21724</v>
      </c>
      <c r="D5356" s="2" t="str">
        <f>"飲食店営業"</f>
        <v>飲食店営業</v>
      </c>
      <c r="E5356" s="2" t="str">
        <f t="shared" si="260"/>
        <v>H29.05.17</v>
      </c>
    </row>
    <row r="5357" spans="1:5" x14ac:dyDescent="0.45">
      <c r="A5357" s="2" t="s">
        <v>665</v>
      </c>
      <c r="B5357" s="2" t="s">
        <v>9950</v>
      </c>
      <c r="C5357" s="2" t="s">
        <v>21725</v>
      </c>
      <c r="D5357" s="2" t="str">
        <f>"食肉販売業"</f>
        <v>食肉販売業</v>
      </c>
      <c r="E5357" s="2" t="str">
        <f t="shared" si="260"/>
        <v>H29.05.17</v>
      </c>
    </row>
    <row r="5358" spans="1:5" x14ac:dyDescent="0.45">
      <c r="A5358" s="2" t="s">
        <v>666</v>
      </c>
      <c r="B5358" s="2" t="s">
        <v>666</v>
      </c>
      <c r="C5358" s="2" t="s">
        <v>21629</v>
      </c>
      <c r="D5358" s="2" t="str">
        <f>"乳類販売業"</f>
        <v>乳類販売業</v>
      </c>
      <c r="E5358" s="2" t="str">
        <f t="shared" si="260"/>
        <v>H29.05.17</v>
      </c>
    </row>
    <row r="5359" spans="1:5" x14ac:dyDescent="0.45">
      <c r="A5359" s="2" t="s">
        <v>667</v>
      </c>
      <c r="B5359" s="2" t="s">
        <v>9951</v>
      </c>
      <c r="C5359" s="2" t="s">
        <v>21726</v>
      </c>
      <c r="D5359" s="2" t="str">
        <f>"乳類販売業"</f>
        <v>乳類販売業</v>
      </c>
      <c r="E5359" s="2" t="str">
        <f t="shared" si="260"/>
        <v>H29.05.17</v>
      </c>
    </row>
    <row r="5360" spans="1:5" x14ac:dyDescent="0.45">
      <c r="A5360" s="2" t="s">
        <v>672</v>
      </c>
      <c r="B5360" s="2" t="s">
        <v>9957</v>
      </c>
      <c r="C5360" s="2" t="s">
        <v>21732</v>
      </c>
      <c r="D5360" s="2" t="str">
        <f>"そうざい製造業"</f>
        <v>そうざい製造業</v>
      </c>
      <c r="E5360" s="2" t="str">
        <f t="shared" si="260"/>
        <v>H29.05.17</v>
      </c>
    </row>
    <row r="5361" spans="1:5" x14ac:dyDescent="0.45">
      <c r="A5361" s="2" t="s">
        <v>672</v>
      </c>
      <c r="B5361" s="2" t="s">
        <v>9957</v>
      </c>
      <c r="C5361" s="2" t="s">
        <v>21732</v>
      </c>
      <c r="D5361" s="2" t="str">
        <f>"飲食店営業"</f>
        <v>飲食店営業</v>
      </c>
      <c r="E5361" s="2" t="str">
        <f t="shared" si="260"/>
        <v>H29.05.17</v>
      </c>
    </row>
    <row r="5362" spans="1:5" x14ac:dyDescent="0.45">
      <c r="A5362" s="2" t="s">
        <v>526</v>
      </c>
      <c r="B5362" s="2" t="s">
        <v>9962</v>
      </c>
      <c r="C5362" s="2" t="s">
        <v>21737</v>
      </c>
      <c r="D5362" s="2" t="str">
        <f>"食肉販売業"</f>
        <v>食肉販売業</v>
      </c>
      <c r="E5362" s="2" t="str">
        <f>"H29.05.15"</f>
        <v>H29.05.15</v>
      </c>
    </row>
    <row r="5363" spans="1:5" x14ac:dyDescent="0.45">
      <c r="A5363" s="2" t="s">
        <v>677</v>
      </c>
      <c r="B5363" s="2" t="s">
        <v>9963</v>
      </c>
      <c r="C5363" s="2" t="s">
        <v>21738</v>
      </c>
      <c r="D5363" s="2" t="str">
        <f>"食肉販売業"</f>
        <v>食肉販売業</v>
      </c>
      <c r="E5363" s="2" t="str">
        <f>"H29.05.17"</f>
        <v>H29.05.17</v>
      </c>
    </row>
    <row r="5364" spans="1:5" x14ac:dyDescent="0.45">
      <c r="A5364" s="2" t="s">
        <v>677</v>
      </c>
      <c r="B5364" s="2" t="s">
        <v>9963</v>
      </c>
      <c r="C5364" s="2" t="s">
        <v>21738</v>
      </c>
      <c r="D5364" s="2" t="str">
        <f>"食肉製品製造業"</f>
        <v>食肉製品製造業</v>
      </c>
      <c r="E5364" s="2" t="str">
        <f>"H29.05.17"</f>
        <v>H29.05.17</v>
      </c>
    </row>
    <row r="5365" spans="1:5" x14ac:dyDescent="0.45">
      <c r="A5365" s="2" t="s">
        <v>679</v>
      </c>
      <c r="B5365" s="2" t="s">
        <v>9965</v>
      </c>
      <c r="C5365" s="2" t="s">
        <v>21740</v>
      </c>
      <c r="D5365" s="2" t="str">
        <f>"飲食店営業"</f>
        <v>飲食店営業</v>
      </c>
      <c r="E5365" s="2" t="str">
        <f>"H29.05.15"</f>
        <v>H29.05.15</v>
      </c>
    </row>
    <row r="5366" spans="1:5" x14ac:dyDescent="0.45">
      <c r="A5366" s="2" t="s">
        <v>679</v>
      </c>
      <c r="B5366" s="2" t="s">
        <v>9965</v>
      </c>
      <c r="C5366" s="2" t="s">
        <v>21740</v>
      </c>
      <c r="D5366" s="2" t="str">
        <f>"乳類販売業"</f>
        <v>乳類販売業</v>
      </c>
      <c r="E5366" s="2" t="str">
        <f>"H29.05.15"</f>
        <v>H29.05.15</v>
      </c>
    </row>
    <row r="5367" spans="1:5" x14ac:dyDescent="0.45">
      <c r="A5367" s="2" t="s">
        <v>679</v>
      </c>
      <c r="B5367" s="2" t="s">
        <v>9965</v>
      </c>
      <c r="C5367" s="2" t="s">
        <v>21740</v>
      </c>
      <c r="D5367" s="2" t="str">
        <f>"食肉販売業"</f>
        <v>食肉販売業</v>
      </c>
      <c r="E5367" s="2" t="str">
        <f>"H29.05.15"</f>
        <v>H29.05.15</v>
      </c>
    </row>
    <row r="5368" spans="1:5" x14ac:dyDescent="0.45">
      <c r="A5368" s="2" t="s">
        <v>679</v>
      </c>
      <c r="B5368" s="2" t="s">
        <v>9965</v>
      </c>
      <c r="C5368" s="2" t="s">
        <v>21740</v>
      </c>
      <c r="D5368" s="2" t="str">
        <f>"魚介類販売業"</f>
        <v>魚介類販売業</v>
      </c>
      <c r="E5368" s="2" t="str">
        <f>"H29.05.15"</f>
        <v>H29.05.15</v>
      </c>
    </row>
    <row r="5369" spans="1:5" x14ac:dyDescent="0.45">
      <c r="A5369" s="2" t="s">
        <v>654</v>
      </c>
      <c r="B5369" s="2" t="s">
        <v>9975</v>
      </c>
      <c r="C5369" s="2" t="s">
        <v>21749</v>
      </c>
      <c r="D5369" s="2" t="str">
        <f>"食肉販売業"</f>
        <v>食肉販売業</v>
      </c>
      <c r="E5369" s="2" t="str">
        <f>"H29.05.17"</f>
        <v>H29.05.17</v>
      </c>
    </row>
    <row r="5370" spans="1:5" x14ac:dyDescent="0.45">
      <c r="A5370" s="2" t="s">
        <v>685</v>
      </c>
      <c r="B5370" s="2" t="s">
        <v>9976</v>
      </c>
      <c r="C5370" s="2" t="s">
        <v>21750</v>
      </c>
      <c r="D5370" s="2" t="str">
        <f>"飲食店営業"</f>
        <v>飲食店営業</v>
      </c>
      <c r="E5370" s="2" t="str">
        <f>"H29.05.22"</f>
        <v>H29.05.22</v>
      </c>
    </row>
    <row r="5371" spans="1:5" x14ac:dyDescent="0.45">
      <c r="A5371" s="2" t="s">
        <v>690</v>
      </c>
      <c r="B5371" s="2" t="s">
        <v>9981</v>
      </c>
      <c r="C5371" s="2" t="s">
        <v>21755</v>
      </c>
      <c r="D5371" s="2" t="str">
        <f>"飲食店営業"</f>
        <v>飲食店営業</v>
      </c>
      <c r="E5371" s="2" t="str">
        <f>"H29.05.31"</f>
        <v>H29.05.31</v>
      </c>
    </row>
    <row r="5372" spans="1:5" x14ac:dyDescent="0.45">
      <c r="A5372" s="2" t="s">
        <v>165</v>
      </c>
      <c r="B5372" s="2" t="s">
        <v>9983</v>
      </c>
      <c r="C5372" s="2" t="s">
        <v>21669</v>
      </c>
      <c r="D5372" s="2" t="str">
        <f>"喫茶店営業"</f>
        <v>喫茶店営業</v>
      </c>
      <c r="E5372" s="2" t="str">
        <f>"H29.05.31"</f>
        <v>H29.05.31</v>
      </c>
    </row>
    <row r="5373" spans="1:5" x14ac:dyDescent="0.45">
      <c r="A5373" s="2" t="s">
        <v>165</v>
      </c>
      <c r="B5373" s="2" t="s">
        <v>9984</v>
      </c>
      <c r="C5373" s="2" t="s">
        <v>21757</v>
      </c>
      <c r="D5373" s="2" t="str">
        <f>"喫茶店営業"</f>
        <v>喫茶店営業</v>
      </c>
      <c r="E5373" s="2" t="str">
        <f>"H29.05.31"</f>
        <v>H29.05.31</v>
      </c>
    </row>
    <row r="5374" spans="1:5" x14ac:dyDescent="0.45">
      <c r="A5374" s="2" t="s">
        <v>691</v>
      </c>
      <c r="B5374" s="2" t="s">
        <v>9986</v>
      </c>
      <c r="C5374" s="2" t="s">
        <v>21759</v>
      </c>
      <c r="D5374" s="2" t="str">
        <f>"飲食店営業"</f>
        <v>飲食店営業</v>
      </c>
      <c r="E5374" s="2" t="str">
        <f>"H29.06.09"</f>
        <v>H29.06.09</v>
      </c>
    </row>
    <row r="5375" spans="1:5" x14ac:dyDescent="0.45">
      <c r="A5375" s="2" t="s">
        <v>692</v>
      </c>
      <c r="B5375" s="2" t="s">
        <v>9987</v>
      </c>
      <c r="C5375" s="2" t="s">
        <v>21760</v>
      </c>
      <c r="D5375" s="2" t="str">
        <f>"飲食店営業"</f>
        <v>飲食店営業</v>
      </c>
      <c r="E5375" s="2" t="str">
        <f>"H29.06.14"</f>
        <v>H29.06.14</v>
      </c>
    </row>
    <row r="5376" spans="1:5" x14ac:dyDescent="0.45">
      <c r="A5376" s="2" t="s">
        <v>693</v>
      </c>
      <c r="B5376" s="2" t="s">
        <v>9988</v>
      </c>
      <c r="C5376" s="2" t="s">
        <v>21761</v>
      </c>
      <c r="D5376" s="2" t="str">
        <f>"そうざい製造業"</f>
        <v>そうざい製造業</v>
      </c>
      <c r="E5376" s="2" t="str">
        <f>"H29.06.16"</f>
        <v>H29.06.16</v>
      </c>
    </row>
    <row r="5377" spans="1:5" x14ac:dyDescent="0.45">
      <c r="A5377" s="2" t="s">
        <v>698</v>
      </c>
      <c r="B5377" s="2" t="s">
        <v>698</v>
      </c>
      <c r="C5377" s="2" t="s">
        <v>21767</v>
      </c>
      <c r="D5377" s="2" t="str">
        <f>"食肉販売業"</f>
        <v>食肉販売業</v>
      </c>
      <c r="E5377" s="2" t="str">
        <f>"H29.07.03"</f>
        <v>H29.07.03</v>
      </c>
    </row>
    <row r="5378" spans="1:5" x14ac:dyDescent="0.45">
      <c r="A5378" s="2" t="s">
        <v>703</v>
      </c>
      <c r="B5378" s="2" t="s">
        <v>9997</v>
      </c>
      <c r="C5378" s="2" t="s">
        <v>21772</v>
      </c>
      <c r="D5378" s="2" t="str">
        <f>"飲食店営業"</f>
        <v>飲食店営業</v>
      </c>
      <c r="E5378" s="2" t="str">
        <f>"H29.07.26"</f>
        <v>H29.07.26</v>
      </c>
    </row>
    <row r="5379" spans="1:5" x14ac:dyDescent="0.45">
      <c r="A5379" s="2" t="s">
        <v>704</v>
      </c>
      <c r="B5379" s="2" t="s">
        <v>704</v>
      </c>
      <c r="C5379" s="2" t="s">
        <v>21773</v>
      </c>
      <c r="D5379" s="2" t="str">
        <f>"飲食店営業"</f>
        <v>飲食店営業</v>
      </c>
      <c r="E5379" s="2" t="str">
        <f>"H29.07.19"</f>
        <v>H29.07.19</v>
      </c>
    </row>
    <row r="5380" spans="1:5" x14ac:dyDescent="0.45">
      <c r="A5380" s="2" t="s">
        <v>707</v>
      </c>
      <c r="B5380" s="2" t="s">
        <v>10000</v>
      </c>
      <c r="C5380" s="2" t="s">
        <v>21776</v>
      </c>
      <c r="D5380" s="2" t="str">
        <f>"乳類販売業"</f>
        <v>乳類販売業</v>
      </c>
      <c r="E5380" s="2" t="str">
        <f>"H29.07.26"</f>
        <v>H29.07.26</v>
      </c>
    </row>
    <row r="5381" spans="1:5" x14ac:dyDescent="0.45">
      <c r="A5381" s="2" t="s">
        <v>709</v>
      </c>
      <c r="B5381" s="2" t="s">
        <v>10002</v>
      </c>
      <c r="C5381" s="2" t="s">
        <v>21778</v>
      </c>
      <c r="D5381" s="2" t="str">
        <f>"喫茶店営業"</f>
        <v>喫茶店営業</v>
      </c>
      <c r="E5381" s="2" t="str">
        <f>"H29.07.24"</f>
        <v>H29.07.24</v>
      </c>
    </row>
    <row r="5382" spans="1:5" x14ac:dyDescent="0.45">
      <c r="A5382" s="2" t="s">
        <v>712</v>
      </c>
      <c r="B5382" s="2" t="s">
        <v>10006</v>
      </c>
      <c r="C5382" s="2" t="s">
        <v>21782</v>
      </c>
      <c r="D5382" s="2" t="str">
        <f>"飲食店営業"</f>
        <v>飲食店営業</v>
      </c>
      <c r="E5382" s="2" t="str">
        <f>"H29.07.26"</f>
        <v>H29.07.26</v>
      </c>
    </row>
    <row r="5383" spans="1:5" x14ac:dyDescent="0.45">
      <c r="A5383" s="2" t="s">
        <v>715</v>
      </c>
      <c r="B5383" s="2" t="s">
        <v>10009</v>
      </c>
      <c r="C5383" s="2" t="s">
        <v>21785</v>
      </c>
      <c r="D5383" s="2" t="str">
        <f>"飲食店営業"</f>
        <v>飲食店営業</v>
      </c>
      <c r="E5383" s="2" t="str">
        <f t="shared" ref="E5383:E5400" si="261">"H29.08.22"</f>
        <v>H29.08.22</v>
      </c>
    </row>
    <row r="5384" spans="1:5" x14ac:dyDescent="0.45">
      <c r="A5384" s="2" t="s">
        <v>716</v>
      </c>
      <c r="B5384" s="2" t="s">
        <v>10010</v>
      </c>
      <c r="C5384" s="2" t="s">
        <v>21786</v>
      </c>
      <c r="D5384" s="2" t="str">
        <f>"飲食店営業"</f>
        <v>飲食店営業</v>
      </c>
      <c r="E5384" s="2" t="str">
        <f t="shared" si="261"/>
        <v>H29.08.22</v>
      </c>
    </row>
    <row r="5385" spans="1:5" x14ac:dyDescent="0.45">
      <c r="A5385" s="2" t="s">
        <v>717</v>
      </c>
      <c r="B5385" s="2" t="s">
        <v>10011</v>
      </c>
      <c r="C5385" s="2" t="s">
        <v>21787</v>
      </c>
      <c r="D5385" s="2" t="str">
        <f>"飲食店営業"</f>
        <v>飲食店営業</v>
      </c>
      <c r="E5385" s="2" t="str">
        <f t="shared" si="261"/>
        <v>H29.08.22</v>
      </c>
    </row>
    <row r="5386" spans="1:5" x14ac:dyDescent="0.45">
      <c r="A5386" s="2" t="s">
        <v>718</v>
      </c>
      <c r="B5386" s="2" t="s">
        <v>10012</v>
      </c>
      <c r="C5386" s="2" t="s">
        <v>21788</v>
      </c>
      <c r="D5386" s="2" t="str">
        <f>"飲食店営業"</f>
        <v>飲食店営業</v>
      </c>
      <c r="E5386" s="2" t="str">
        <f t="shared" si="261"/>
        <v>H29.08.22</v>
      </c>
    </row>
    <row r="5387" spans="1:5" x14ac:dyDescent="0.45">
      <c r="A5387" s="2" t="s">
        <v>719</v>
      </c>
      <c r="B5387" s="2" t="s">
        <v>719</v>
      </c>
      <c r="C5387" s="2" t="s">
        <v>21789</v>
      </c>
      <c r="D5387" s="2" t="str">
        <f>"菓子製造業"</f>
        <v>菓子製造業</v>
      </c>
      <c r="E5387" s="2" t="str">
        <f t="shared" si="261"/>
        <v>H29.08.22</v>
      </c>
    </row>
    <row r="5388" spans="1:5" x14ac:dyDescent="0.45">
      <c r="A5388" s="2" t="s">
        <v>720</v>
      </c>
      <c r="B5388" s="2" t="s">
        <v>10013</v>
      </c>
      <c r="C5388" s="2" t="s">
        <v>21790</v>
      </c>
      <c r="D5388" s="2" t="str">
        <f>"喫茶店営業"</f>
        <v>喫茶店営業</v>
      </c>
      <c r="E5388" s="2" t="str">
        <f t="shared" si="261"/>
        <v>H29.08.22</v>
      </c>
    </row>
    <row r="5389" spans="1:5" x14ac:dyDescent="0.45">
      <c r="A5389" s="2" t="s">
        <v>662</v>
      </c>
      <c r="B5389" s="2" t="s">
        <v>9947</v>
      </c>
      <c r="C5389" s="2" t="s">
        <v>21791</v>
      </c>
      <c r="D5389" s="2" t="str">
        <f>"そうざい製造業"</f>
        <v>そうざい製造業</v>
      </c>
      <c r="E5389" s="2" t="str">
        <f t="shared" si="261"/>
        <v>H29.08.22</v>
      </c>
    </row>
    <row r="5390" spans="1:5" x14ac:dyDescent="0.45">
      <c r="A5390" s="2" t="s">
        <v>721</v>
      </c>
      <c r="B5390" s="2" t="s">
        <v>10014</v>
      </c>
      <c r="C5390" s="2" t="s">
        <v>21792</v>
      </c>
      <c r="D5390" s="2" t="str">
        <f>"菓子製造業"</f>
        <v>菓子製造業</v>
      </c>
      <c r="E5390" s="2" t="str">
        <f t="shared" si="261"/>
        <v>H29.08.22</v>
      </c>
    </row>
    <row r="5391" spans="1:5" x14ac:dyDescent="0.45">
      <c r="A5391" s="2" t="s">
        <v>722</v>
      </c>
      <c r="B5391" s="2" t="s">
        <v>10015</v>
      </c>
      <c r="C5391" s="2" t="s">
        <v>21793</v>
      </c>
      <c r="D5391" s="2" t="str">
        <f>"飲食店営業"</f>
        <v>飲食店営業</v>
      </c>
      <c r="E5391" s="2" t="str">
        <f t="shared" si="261"/>
        <v>H29.08.22</v>
      </c>
    </row>
    <row r="5392" spans="1:5" x14ac:dyDescent="0.45">
      <c r="A5392" s="2" t="s">
        <v>723</v>
      </c>
      <c r="B5392" s="2" t="s">
        <v>10016</v>
      </c>
      <c r="C5392" s="2" t="s">
        <v>21792</v>
      </c>
      <c r="D5392" s="2" t="str">
        <f>"食肉販売業"</f>
        <v>食肉販売業</v>
      </c>
      <c r="E5392" s="2" t="str">
        <f t="shared" si="261"/>
        <v>H29.08.22</v>
      </c>
    </row>
    <row r="5393" spans="1:5" x14ac:dyDescent="0.45">
      <c r="A5393" s="2" t="s">
        <v>724</v>
      </c>
      <c r="B5393" s="2" t="s">
        <v>10017</v>
      </c>
      <c r="C5393" s="2" t="s">
        <v>21722</v>
      </c>
      <c r="D5393" s="2" t="str">
        <f>"飲食店営業"</f>
        <v>飲食店営業</v>
      </c>
      <c r="E5393" s="2" t="str">
        <f t="shared" si="261"/>
        <v>H29.08.22</v>
      </c>
    </row>
    <row r="5394" spans="1:5" x14ac:dyDescent="0.45">
      <c r="A5394" s="2" t="s">
        <v>724</v>
      </c>
      <c r="B5394" s="2" t="s">
        <v>10017</v>
      </c>
      <c r="C5394" s="2" t="s">
        <v>21722</v>
      </c>
      <c r="D5394" s="2" t="str">
        <f>"魚介類販売業"</f>
        <v>魚介類販売業</v>
      </c>
      <c r="E5394" s="2" t="str">
        <f t="shared" si="261"/>
        <v>H29.08.22</v>
      </c>
    </row>
    <row r="5395" spans="1:5" x14ac:dyDescent="0.45">
      <c r="A5395" s="2" t="s">
        <v>725</v>
      </c>
      <c r="B5395" s="2" t="s">
        <v>10018</v>
      </c>
      <c r="C5395" s="2" t="s">
        <v>21794</v>
      </c>
      <c r="D5395" s="2" t="str">
        <f>"食用油脂製造業"</f>
        <v>食用油脂製造業</v>
      </c>
      <c r="E5395" s="2" t="str">
        <f t="shared" si="261"/>
        <v>H29.08.22</v>
      </c>
    </row>
    <row r="5396" spans="1:5" x14ac:dyDescent="0.45">
      <c r="A5396" s="2" t="s">
        <v>726</v>
      </c>
      <c r="B5396" s="2" t="s">
        <v>10019</v>
      </c>
      <c r="C5396" s="2" t="s">
        <v>21795</v>
      </c>
      <c r="D5396" s="2" t="str">
        <f>"飲食店営業"</f>
        <v>飲食店営業</v>
      </c>
      <c r="E5396" s="2" t="str">
        <f t="shared" si="261"/>
        <v>H29.08.22</v>
      </c>
    </row>
    <row r="5397" spans="1:5" x14ac:dyDescent="0.45">
      <c r="A5397" s="2" t="s">
        <v>730</v>
      </c>
      <c r="B5397" s="2" t="s">
        <v>10023</v>
      </c>
      <c r="C5397" s="2" t="s">
        <v>21799</v>
      </c>
      <c r="D5397" s="2" t="str">
        <f>"食肉販売業"</f>
        <v>食肉販売業</v>
      </c>
      <c r="E5397" s="2" t="str">
        <f t="shared" si="261"/>
        <v>H29.08.22</v>
      </c>
    </row>
    <row r="5398" spans="1:5" x14ac:dyDescent="0.45">
      <c r="A5398" s="2" t="s">
        <v>730</v>
      </c>
      <c r="B5398" s="2" t="s">
        <v>10023</v>
      </c>
      <c r="C5398" s="2" t="s">
        <v>21799</v>
      </c>
      <c r="D5398" s="2" t="str">
        <f>"魚介類販売業"</f>
        <v>魚介類販売業</v>
      </c>
      <c r="E5398" s="2" t="str">
        <f t="shared" si="261"/>
        <v>H29.08.22</v>
      </c>
    </row>
    <row r="5399" spans="1:5" x14ac:dyDescent="0.45">
      <c r="A5399" s="2" t="s">
        <v>730</v>
      </c>
      <c r="B5399" s="2" t="s">
        <v>10023</v>
      </c>
      <c r="C5399" s="2" t="s">
        <v>21799</v>
      </c>
      <c r="D5399" s="2" t="str">
        <f>"乳類販売業"</f>
        <v>乳類販売業</v>
      </c>
      <c r="E5399" s="2" t="str">
        <f t="shared" si="261"/>
        <v>H29.08.22</v>
      </c>
    </row>
    <row r="5400" spans="1:5" x14ac:dyDescent="0.45">
      <c r="A5400" s="2" t="s">
        <v>731</v>
      </c>
      <c r="B5400" s="2" t="s">
        <v>10024</v>
      </c>
      <c r="C5400" s="2" t="s">
        <v>21800</v>
      </c>
      <c r="D5400" s="2" t="str">
        <f>"乳類販売業"</f>
        <v>乳類販売業</v>
      </c>
      <c r="E5400" s="2" t="str">
        <f t="shared" si="261"/>
        <v>H29.08.22</v>
      </c>
    </row>
    <row r="5401" spans="1:5" x14ac:dyDescent="0.45">
      <c r="A5401" s="2" t="s">
        <v>744</v>
      </c>
      <c r="B5401" s="2" t="s">
        <v>744</v>
      </c>
      <c r="C5401" s="2" t="s">
        <v>21817</v>
      </c>
      <c r="D5401" s="2" t="str">
        <f>"食肉販売業"</f>
        <v>食肉販売業</v>
      </c>
      <c r="E5401" s="2" t="str">
        <f>"H29.08.21"</f>
        <v>H29.08.21</v>
      </c>
    </row>
    <row r="5402" spans="1:5" x14ac:dyDescent="0.45">
      <c r="A5402" s="2" t="s">
        <v>745</v>
      </c>
      <c r="B5402" s="2" t="s">
        <v>10044</v>
      </c>
      <c r="C5402" s="2" t="s">
        <v>21818</v>
      </c>
      <c r="D5402" s="2" t="str">
        <f>"飲食店営業"</f>
        <v>飲食店営業</v>
      </c>
      <c r="E5402" s="2" t="str">
        <f>"H29.08.23"</f>
        <v>H29.08.23</v>
      </c>
    </row>
    <row r="5403" spans="1:5" x14ac:dyDescent="0.45">
      <c r="A5403" s="2" t="s">
        <v>748</v>
      </c>
      <c r="B5403" s="2" t="s">
        <v>10048</v>
      </c>
      <c r="C5403" s="2" t="s">
        <v>21792</v>
      </c>
      <c r="D5403" s="2" t="str">
        <f>"飲食店営業"</f>
        <v>飲食店営業</v>
      </c>
      <c r="E5403" s="2" t="str">
        <f>"H29.08.23"</f>
        <v>H29.08.23</v>
      </c>
    </row>
    <row r="5404" spans="1:5" x14ac:dyDescent="0.45">
      <c r="A5404" s="2" t="s">
        <v>748</v>
      </c>
      <c r="B5404" s="2" t="s">
        <v>10048</v>
      </c>
      <c r="C5404" s="2" t="s">
        <v>21792</v>
      </c>
      <c r="D5404" s="2" t="str">
        <f>"菓子製造業"</f>
        <v>菓子製造業</v>
      </c>
      <c r="E5404" s="2" t="str">
        <f>"H29.08.23"</f>
        <v>H29.08.23</v>
      </c>
    </row>
    <row r="5405" spans="1:5" x14ac:dyDescent="0.45">
      <c r="A5405" s="2" t="s">
        <v>750</v>
      </c>
      <c r="B5405" s="2" t="s">
        <v>10050</v>
      </c>
      <c r="C5405" s="2" t="s">
        <v>21823</v>
      </c>
      <c r="D5405" s="2" t="str">
        <f>"飲食店営業"</f>
        <v>飲食店営業</v>
      </c>
      <c r="E5405" s="2" t="str">
        <f>"H29.08.23"</f>
        <v>H29.08.23</v>
      </c>
    </row>
    <row r="5406" spans="1:5" x14ac:dyDescent="0.45">
      <c r="A5406" s="2" t="s">
        <v>753</v>
      </c>
      <c r="B5406" s="2" t="s">
        <v>10053</v>
      </c>
      <c r="C5406" s="2" t="s">
        <v>21826</v>
      </c>
      <c r="D5406" s="2" t="str">
        <f>"菓子製造業"</f>
        <v>菓子製造業</v>
      </c>
      <c r="E5406" s="2" t="str">
        <f>"H29.08.29"</f>
        <v>H29.08.29</v>
      </c>
    </row>
    <row r="5407" spans="1:5" x14ac:dyDescent="0.45">
      <c r="A5407" s="2" t="s">
        <v>615</v>
      </c>
      <c r="B5407" s="2" t="s">
        <v>10054</v>
      </c>
      <c r="C5407" s="2" t="s">
        <v>21827</v>
      </c>
      <c r="D5407" s="2" t="str">
        <f>"乳類販売業"</f>
        <v>乳類販売業</v>
      </c>
      <c r="E5407" s="2" t="str">
        <f>"H29.08.31"</f>
        <v>H29.08.31</v>
      </c>
    </row>
    <row r="5408" spans="1:5" x14ac:dyDescent="0.45">
      <c r="A5408" s="2" t="s">
        <v>754</v>
      </c>
      <c r="B5408" s="2" t="s">
        <v>10055</v>
      </c>
      <c r="C5408" s="2" t="s">
        <v>21828</v>
      </c>
      <c r="D5408" s="2" t="str">
        <f>"そうざい製造業"</f>
        <v>そうざい製造業</v>
      </c>
      <c r="E5408" s="2" t="str">
        <f>"H29.09.01"</f>
        <v>H29.09.01</v>
      </c>
    </row>
    <row r="5409" spans="1:5" x14ac:dyDescent="0.45">
      <c r="A5409" s="2" t="s">
        <v>754</v>
      </c>
      <c r="B5409" s="2" t="s">
        <v>10055</v>
      </c>
      <c r="C5409" s="2" t="s">
        <v>21828</v>
      </c>
      <c r="D5409" s="2" t="str">
        <f>"菓子製造業"</f>
        <v>菓子製造業</v>
      </c>
      <c r="E5409" s="2" t="str">
        <f>"H29.09.01"</f>
        <v>H29.09.01</v>
      </c>
    </row>
    <row r="5410" spans="1:5" x14ac:dyDescent="0.45">
      <c r="A5410" s="2" t="s">
        <v>614</v>
      </c>
      <c r="B5410" s="2" t="s">
        <v>10056</v>
      </c>
      <c r="C5410" s="2" t="s">
        <v>21829</v>
      </c>
      <c r="D5410" s="2" t="str">
        <f>"喫茶店営業"</f>
        <v>喫茶店営業</v>
      </c>
      <c r="E5410" s="2" t="str">
        <f>"H29.09.05"</f>
        <v>H29.09.05</v>
      </c>
    </row>
    <row r="5411" spans="1:5" x14ac:dyDescent="0.45">
      <c r="A5411" s="2" t="s">
        <v>756</v>
      </c>
      <c r="B5411" s="2" t="s">
        <v>10057</v>
      </c>
      <c r="C5411" s="2" t="s">
        <v>21830</v>
      </c>
      <c r="D5411" s="2" t="str">
        <f>"飲食店営業"</f>
        <v>飲食店営業</v>
      </c>
      <c r="E5411" s="2" t="str">
        <f>"H29.09.13"</f>
        <v>H29.09.13</v>
      </c>
    </row>
    <row r="5412" spans="1:5" x14ac:dyDescent="0.45">
      <c r="A5412" s="2" t="s">
        <v>748</v>
      </c>
      <c r="B5412" s="2" t="s">
        <v>10060</v>
      </c>
      <c r="C5412" s="2" t="s">
        <v>21792</v>
      </c>
      <c r="D5412" s="2" t="str">
        <f>"食肉製品製造業"</f>
        <v>食肉製品製造業</v>
      </c>
      <c r="E5412" s="2" t="str">
        <f>"H29.09.19"</f>
        <v>H29.09.19</v>
      </c>
    </row>
    <row r="5413" spans="1:5" x14ac:dyDescent="0.45">
      <c r="A5413" s="2" t="s">
        <v>760</v>
      </c>
      <c r="B5413" s="2" t="s">
        <v>10062</v>
      </c>
      <c r="C5413" s="2" t="s">
        <v>21834</v>
      </c>
      <c r="D5413" s="2" t="str">
        <f>"食肉販売業"</f>
        <v>食肉販売業</v>
      </c>
      <c r="E5413" s="2" t="str">
        <f>"H29.09.26"</f>
        <v>H29.09.26</v>
      </c>
    </row>
    <row r="5414" spans="1:5" x14ac:dyDescent="0.45">
      <c r="A5414" s="2" t="s">
        <v>761</v>
      </c>
      <c r="B5414" s="2" t="s">
        <v>10063</v>
      </c>
      <c r="C5414" s="2" t="s">
        <v>21835</v>
      </c>
      <c r="D5414" s="2" t="str">
        <f>"飲食店営業"</f>
        <v>飲食店営業</v>
      </c>
      <c r="E5414" s="2" t="str">
        <f>"H29.09.27"</f>
        <v>H29.09.27</v>
      </c>
    </row>
    <row r="5415" spans="1:5" x14ac:dyDescent="0.45">
      <c r="A5415" s="2" t="s">
        <v>583</v>
      </c>
      <c r="B5415" s="2" t="s">
        <v>10065</v>
      </c>
      <c r="C5415" s="2" t="s">
        <v>21837</v>
      </c>
      <c r="D5415" s="2" t="str">
        <f>"乳類販売業"</f>
        <v>乳類販売業</v>
      </c>
      <c r="E5415" s="2" t="str">
        <f>"H29.09.29"</f>
        <v>H29.09.29</v>
      </c>
    </row>
    <row r="5416" spans="1:5" x14ac:dyDescent="0.45">
      <c r="A5416" s="2" t="s">
        <v>763</v>
      </c>
      <c r="B5416" s="2" t="s">
        <v>10066</v>
      </c>
      <c r="C5416" s="2" t="s">
        <v>21838</v>
      </c>
      <c r="D5416" s="2" t="str">
        <f>"飲食店営業"</f>
        <v>飲食店営業</v>
      </c>
      <c r="E5416" s="2" t="str">
        <f>"H29.10.03"</f>
        <v>H29.10.03</v>
      </c>
    </row>
    <row r="5417" spans="1:5" x14ac:dyDescent="0.45">
      <c r="A5417" s="2" t="s">
        <v>766</v>
      </c>
      <c r="B5417" s="2" t="s">
        <v>10069</v>
      </c>
      <c r="C5417" s="2" t="s">
        <v>21841</v>
      </c>
      <c r="D5417" s="2" t="str">
        <f>"飲食店営業"</f>
        <v>飲食店営業</v>
      </c>
      <c r="E5417" s="2" t="str">
        <f>"H29.11.24"</f>
        <v>H29.11.24</v>
      </c>
    </row>
    <row r="5418" spans="1:5" x14ac:dyDescent="0.45">
      <c r="A5418" s="2" t="s">
        <v>165</v>
      </c>
      <c r="B5418" s="2" t="s">
        <v>10070</v>
      </c>
      <c r="C5418" s="2" t="s">
        <v>21842</v>
      </c>
      <c r="D5418" s="2" t="str">
        <f>"喫茶店営業"</f>
        <v>喫茶店営業</v>
      </c>
      <c r="E5418" s="2" t="str">
        <f>"H29.11.01"</f>
        <v>H29.11.01</v>
      </c>
    </row>
    <row r="5419" spans="1:5" x14ac:dyDescent="0.45">
      <c r="A5419" s="2" t="s">
        <v>768</v>
      </c>
      <c r="B5419" s="2" t="s">
        <v>10072</v>
      </c>
      <c r="C5419" s="2" t="s">
        <v>21844</v>
      </c>
      <c r="D5419" s="2" t="str">
        <f>"飲食店営業"</f>
        <v>飲食店営業</v>
      </c>
      <c r="E5419" s="2" t="str">
        <f>"H29.11.02"</f>
        <v>H29.11.02</v>
      </c>
    </row>
    <row r="5420" spans="1:5" x14ac:dyDescent="0.45">
      <c r="A5420" s="2" t="s">
        <v>773</v>
      </c>
      <c r="B5420" s="2" t="s">
        <v>10078</v>
      </c>
      <c r="C5420" s="2" t="s">
        <v>21850</v>
      </c>
      <c r="D5420" s="2" t="str">
        <f>"そうざい製造業"</f>
        <v>そうざい製造業</v>
      </c>
      <c r="E5420" s="2" t="str">
        <f>"H29.11.06"</f>
        <v>H29.11.06</v>
      </c>
    </row>
    <row r="5421" spans="1:5" x14ac:dyDescent="0.45">
      <c r="A5421" s="2" t="s">
        <v>774</v>
      </c>
      <c r="B5421" s="2" t="s">
        <v>10079</v>
      </c>
      <c r="C5421" s="2" t="s">
        <v>21851</v>
      </c>
      <c r="D5421" s="2" t="str">
        <f>"飲食店営業"</f>
        <v>飲食店営業</v>
      </c>
      <c r="E5421" s="2" t="str">
        <f>"H29.11.06"</f>
        <v>H29.11.06</v>
      </c>
    </row>
    <row r="5422" spans="1:5" x14ac:dyDescent="0.45">
      <c r="A5422" s="2" t="s">
        <v>645</v>
      </c>
      <c r="B5422" s="2" t="s">
        <v>9927</v>
      </c>
      <c r="C5422" s="2" t="s">
        <v>21716</v>
      </c>
      <c r="D5422" s="2" t="str">
        <f>"そうざい製造業"</f>
        <v>そうざい製造業</v>
      </c>
      <c r="E5422" s="2" t="str">
        <f>"H29.11.06"</f>
        <v>H29.11.06</v>
      </c>
    </row>
    <row r="5423" spans="1:5" x14ac:dyDescent="0.45">
      <c r="A5423" s="2" t="s">
        <v>595</v>
      </c>
      <c r="B5423" s="2" t="s">
        <v>10080</v>
      </c>
      <c r="C5423" s="2" t="s">
        <v>21716</v>
      </c>
      <c r="D5423" s="2" t="str">
        <f>"飲食店営業"</f>
        <v>飲食店営業</v>
      </c>
      <c r="E5423" s="2" t="str">
        <f>"H29.11.07"</f>
        <v>H29.11.07</v>
      </c>
    </row>
    <row r="5424" spans="1:5" x14ac:dyDescent="0.45">
      <c r="A5424" s="2" t="s">
        <v>775</v>
      </c>
      <c r="B5424" s="2" t="s">
        <v>10081</v>
      </c>
      <c r="C5424" s="2" t="s">
        <v>21852</v>
      </c>
      <c r="D5424" s="2" t="str">
        <f>"飲食店営業"</f>
        <v>飲食店営業</v>
      </c>
      <c r="E5424" s="2" t="str">
        <f>"H29.11.06"</f>
        <v>H29.11.06</v>
      </c>
    </row>
    <row r="5425" spans="1:5" x14ac:dyDescent="0.45">
      <c r="A5425" s="2" t="s">
        <v>775</v>
      </c>
      <c r="B5425" s="2" t="s">
        <v>10081</v>
      </c>
      <c r="C5425" s="2" t="s">
        <v>21852</v>
      </c>
      <c r="D5425" s="2" t="str">
        <f>"菓子製造業"</f>
        <v>菓子製造業</v>
      </c>
      <c r="E5425" s="2" t="str">
        <f>"H29.11.06"</f>
        <v>H29.11.06</v>
      </c>
    </row>
    <row r="5426" spans="1:5" x14ac:dyDescent="0.45">
      <c r="A5426" s="2" t="s">
        <v>778</v>
      </c>
      <c r="B5426" s="2" t="s">
        <v>10085</v>
      </c>
      <c r="C5426" s="2" t="s">
        <v>21855</v>
      </c>
      <c r="D5426" s="2" t="str">
        <f>"飲食店営業"</f>
        <v>飲食店営業</v>
      </c>
      <c r="E5426" s="2" t="str">
        <f>"H29.11.09"</f>
        <v>H29.11.09</v>
      </c>
    </row>
    <row r="5427" spans="1:5" x14ac:dyDescent="0.45">
      <c r="A5427" s="2" t="s">
        <v>779</v>
      </c>
      <c r="B5427" s="2" t="s">
        <v>10086</v>
      </c>
      <c r="C5427" s="2" t="s">
        <v>21856</v>
      </c>
      <c r="D5427" s="2" t="str">
        <f>"飲食店営業"</f>
        <v>飲食店営業</v>
      </c>
      <c r="E5427" s="2" t="str">
        <f t="shared" ref="E5427:E5440" si="262">"H29.11.14"</f>
        <v>H29.11.14</v>
      </c>
    </row>
    <row r="5428" spans="1:5" x14ac:dyDescent="0.45">
      <c r="A5428" s="2" t="s">
        <v>780</v>
      </c>
      <c r="B5428" s="2" t="s">
        <v>10087</v>
      </c>
      <c r="C5428" s="2" t="s">
        <v>21857</v>
      </c>
      <c r="D5428" s="2" t="str">
        <f>"菓子製造業"</f>
        <v>菓子製造業</v>
      </c>
      <c r="E5428" s="2" t="str">
        <f t="shared" si="262"/>
        <v>H29.11.14</v>
      </c>
    </row>
    <row r="5429" spans="1:5" x14ac:dyDescent="0.45">
      <c r="A5429" s="2" t="s">
        <v>781</v>
      </c>
      <c r="B5429" s="2" t="s">
        <v>10088</v>
      </c>
      <c r="C5429" s="2" t="s">
        <v>21858</v>
      </c>
      <c r="D5429" s="2" t="str">
        <f t="shared" ref="D5429:D5435" si="263">"飲食店営業"</f>
        <v>飲食店営業</v>
      </c>
      <c r="E5429" s="2" t="str">
        <f t="shared" si="262"/>
        <v>H29.11.14</v>
      </c>
    </row>
    <row r="5430" spans="1:5" x14ac:dyDescent="0.45">
      <c r="A5430" s="2" t="s">
        <v>782</v>
      </c>
      <c r="B5430" s="2" t="s">
        <v>10089</v>
      </c>
      <c r="C5430" s="2" t="s">
        <v>21858</v>
      </c>
      <c r="D5430" s="2" t="str">
        <f t="shared" si="263"/>
        <v>飲食店営業</v>
      </c>
      <c r="E5430" s="2" t="str">
        <f t="shared" si="262"/>
        <v>H29.11.14</v>
      </c>
    </row>
    <row r="5431" spans="1:5" x14ac:dyDescent="0.45">
      <c r="A5431" s="2" t="s">
        <v>783</v>
      </c>
      <c r="B5431" s="2" t="s">
        <v>10090</v>
      </c>
      <c r="C5431" s="2" t="s">
        <v>21859</v>
      </c>
      <c r="D5431" s="2" t="str">
        <f t="shared" si="263"/>
        <v>飲食店営業</v>
      </c>
      <c r="E5431" s="2" t="str">
        <f t="shared" si="262"/>
        <v>H29.11.14</v>
      </c>
    </row>
    <row r="5432" spans="1:5" x14ac:dyDescent="0.45">
      <c r="A5432" s="2" t="s">
        <v>784</v>
      </c>
      <c r="B5432" s="2" t="s">
        <v>10091</v>
      </c>
      <c r="C5432" s="2" t="s">
        <v>21860</v>
      </c>
      <c r="D5432" s="2" t="str">
        <f t="shared" si="263"/>
        <v>飲食店営業</v>
      </c>
      <c r="E5432" s="2" t="str">
        <f t="shared" si="262"/>
        <v>H29.11.14</v>
      </c>
    </row>
    <row r="5433" spans="1:5" x14ac:dyDescent="0.45">
      <c r="A5433" s="2" t="s">
        <v>785</v>
      </c>
      <c r="B5433" s="2" t="s">
        <v>10092</v>
      </c>
      <c r="C5433" s="2" t="s">
        <v>21861</v>
      </c>
      <c r="D5433" s="2" t="str">
        <f t="shared" si="263"/>
        <v>飲食店営業</v>
      </c>
      <c r="E5433" s="2" t="str">
        <f t="shared" si="262"/>
        <v>H29.11.14</v>
      </c>
    </row>
    <row r="5434" spans="1:5" x14ac:dyDescent="0.45">
      <c r="A5434" s="2" t="s">
        <v>786</v>
      </c>
      <c r="B5434" s="2" t="s">
        <v>10093</v>
      </c>
      <c r="C5434" s="2" t="s">
        <v>21862</v>
      </c>
      <c r="D5434" s="2" t="str">
        <f t="shared" si="263"/>
        <v>飲食店営業</v>
      </c>
      <c r="E5434" s="2" t="str">
        <f t="shared" si="262"/>
        <v>H29.11.14</v>
      </c>
    </row>
    <row r="5435" spans="1:5" x14ac:dyDescent="0.45">
      <c r="A5435" s="2" t="s">
        <v>787</v>
      </c>
      <c r="B5435" s="2" t="s">
        <v>10094</v>
      </c>
      <c r="C5435" s="2" t="s">
        <v>21863</v>
      </c>
      <c r="D5435" s="2" t="str">
        <f t="shared" si="263"/>
        <v>飲食店営業</v>
      </c>
      <c r="E5435" s="2" t="str">
        <f t="shared" si="262"/>
        <v>H29.11.14</v>
      </c>
    </row>
    <row r="5436" spans="1:5" x14ac:dyDescent="0.45">
      <c r="A5436" s="2" t="s">
        <v>789</v>
      </c>
      <c r="B5436" s="2" t="s">
        <v>10096</v>
      </c>
      <c r="C5436" s="2" t="s">
        <v>21865</v>
      </c>
      <c r="D5436" s="2" t="str">
        <f>"氷雪販売業"</f>
        <v>氷雪販売業</v>
      </c>
      <c r="E5436" s="2" t="str">
        <f t="shared" si="262"/>
        <v>H29.11.14</v>
      </c>
    </row>
    <row r="5437" spans="1:5" x14ac:dyDescent="0.45">
      <c r="A5437" s="2" t="s">
        <v>789</v>
      </c>
      <c r="B5437" s="2" t="s">
        <v>10096</v>
      </c>
      <c r="C5437" s="2" t="s">
        <v>21865</v>
      </c>
      <c r="D5437" s="2" t="str">
        <f>"食肉販売業"</f>
        <v>食肉販売業</v>
      </c>
      <c r="E5437" s="2" t="str">
        <f t="shared" si="262"/>
        <v>H29.11.14</v>
      </c>
    </row>
    <row r="5438" spans="1:5" x14ac:dyDescent="0.45">
      <c r="A5438" s="2" t="s">
        <v>789</v>
      </c>
      <c r="B5438" s="2" t="s">
        <v>10096</v>
      </c>
      <c r="C5438" s="2" t="s">
        <v>21865</v>
      </c>
      <c r="D5438" s="2" t="str">
        <f>"魚介類販売業"</f>
        <v>魚介類販売業</v>
      </c>
      <c r="E5438" s="2" t="str">
        <f t="shared" si="262"/>
        <v>H29.11.14</v>
      </c>
    </row>
    <row r="5439" spans="1:5" x14ac:dyDescent="0.45">
      <c r="A5439" s="2" t="s">
        <v>789</v>
      </c>
      <c r="B5439" s="2" t="s">
        <v>10096</v>
      </c>
      <c r="C5439" s="2" t="s">
        <v>21865</v>
      </c>
      <c r="D5439" s="2" t="str">
        <f>"乳類販売業"</f>
        <v>乳類販売業</v>
      </c>
      <c r="E5439" s="2" t="str">
        <f t="shared" si="262"/>
        <v>H29.11.14</v>
      </c>
    </row>
    <row r="5440" spans="1:5" x14ac:dyDescent="0.45">
      <c r="A5440" s="2" t="s">
        <v>532</v>
      </c>
      <c r="B5440" s="2" t="s">
        <v>10097</v>
      </c>
      <c r="C5440" s="2" t="s">
        <v>21866</v>
      </c>
      <c r="D5440" s="2" t="str">
        <f>"乳類販売業"</f>
        <v>乳類販売業</v>
      </c>
      <c r="E5440" s="2" t="str">
        <f t="shared" si="262"/>
        <v>H29.11.14</v>
      </c>
    </row>
    <row r="5441" spans="1:5" x14ac:dyDescent="0.45">
      <c r="A5441" s="2" t="s">
        <v>792</v>
      </c>
      <c r="B5441" s="2" t="s">
        <v>10100</v>
      </c>
      <c r="C5441" s="2" t="s">
        <v>21716</v>
      </c>
      <c r="D5441" s="2" t="str">
        <f>"喫茶店営業"</f>
        <v>喫茶店営業</v>
      </c>
      <c r="E5441" s="2" t="str">
        <f>"H29.11.17"</f>
        <v>H29.11.17</v>
      </c>
    </row>
    <row r="5442" spans="1:5" x14ac:dyDescent="0.45">
      <c r="A5442" s="2" t="s">
        <v>793</v>
      </c>
      <c r="B5442" s="2" t="s">
        <v>10101</v>
      </c>
      <c r="C5442" s="2" t="s">
        <v>21869</v>
      </c>
      <c r="D5442" s="2" t="str">
        <f>"飲食店営業"</f>
        <v>飲食店営業</v>
      </c>
      <c r="E5442" s="2" t="str">
        <f>"H29.11.17"</f>
        <v>H29.11.17</v>
      </c>
    </row>
    <row r="5443" spans="1:5" x14ac:dyDescent="0.45">
      <c r="A5443" s="2" t="s">
        <v>796</v>
      </c>
      <c r="B5443" s="2" t="s">
        <v>10104</v>
      </c>
      <c r="C5443" s="2" t="s">
        <v>21872</v>
      </c>
      <c r="D5443" s="2" t="str">
        <f>"食肉販売業"</f>
        <v>食肉販売業</v>
      </c>
      <c r="E5443" s="2" t="str">
        <f>"H29.11.28"</f>
        <v>H29.11.28</v>
      </c>
    </row>
    <row r="5444" spans="1:5" x14ac:dyDescent="0.45">
      <c r="A5444" s="2" t="s">
        <v>803</v>
      </c>
      <c r="B5444" s="2" t="s">
        <v>10111</v>
      </c>
      <c r="C5444" s="2" t="s">
        <v>21879</v>
      </c>
      <c r="D5444" s="2" t="str">
        <f>"みそ製造業"</f>
        <v>みそ製造業</v>
      </c>
      <c r="E5444" s="2" t="str">
        <f>"H29.11.30"</f>
        <v>H29.11.30</v>
      </c>
    </row>
    <row r="5445" spans="1:5" x14ac:dyDescent="0.45">
      <c r="A5445" s="2" t="s">
        <v>804</v>
      </c>
      <c r="B5445" s="2" t="s">
        <v>10116</v>
      </c>
      <c r="C5445" s="2" t="s">
        <v>21883</v>
      </c>
      <c r="D5445" s="2" t="str">
        <f>"食品販売業（自動販売機）"</f>
        <v>食品販売業（自動販売機）</v>
      </c>
      <c r="E5445" s="2" t="str">
        <f>"H29.12.06"</f>
        <v>H29.12.06</v>
      </c>
    </row>
    <row r="5446" spans="1:5" x14ac:dyDescent="0.45">
      <c r="A5446" s="2" t="s">
        <v>754</v>
      </c>
      <c r="B5446" s="2" t="s">
        <v>10055</v>
      </c>
      <c r="C5446" s="2" t="s">
        <v>21890</v>
      </c>
      <c r="D5446" s="2" t="str">
        <f>"めん類製造業"</f>
        <v>めん類製造業</v>
      </c>
      <c r="E5446" s="2" t="str">
        <f>"H30.01.12"</f>
        <v>H30.01.12</v>
      </c>
    </row>
    <row r="5447" spans="1:5" x14ac:dyDescent="0.45">
      <c r="A5447" s="2" t="s">
        <v>821</v>
      </c>
      <c r="B5447" s="2" t="s">
        <v>10137</v>
      </c>
      <c r="C5447" s="2" t="s">
        <v>21906</v>
      </c>
      <c r="D5447" s="2" t="str">
        <f>"菓子製造業"</f>
        <v>菓子製造業</v>
      </c>
      <c r="E5447" s="2" t="str">
        <f>"H30.01.31"</f>
        <v>H30.01.31</v>
      </c>
    </row>
    <row r="5448" spans="1:5" x14ac:dyDescent="0.45">
      <c r="A5448" s="2" t="s">
        <v>771</v>
      </c>
      <c r="B5448" s="2" t="s">
        <v>10139</v>
      </c>
      <c r="C5448" s="2" t="s">
        <v>21908</v>
      </c>
      <c r="D5448" s="2" t="str">
        <f>"食品販売業"</f>
        <v>食品販売業</v>
      </c>
      <c r="E5448" s="2" t="str">
        <f>"H30.02.05"</f>
        <v>H30.02.05</v>
      </c>
    </row>
    <row r="5449" spans="1:5" x14ac:dyDescent="0.45">
      <c r="A5449" s="2" t="s">
        <v>824</v>
      </c>
      <c r="B5449" s="2" t="s">
        <v>10141</v>
      </c>
      <c r="C5449" s="2" t="s">
        <v>21910</v>
      </c>
      <c r="D5449" s="2" t="str">
        <f>"食品販売業"</f>
        <v>食品販売業</v>
      </c>
      <c r="E5449" s="2" t="str">
        <f>"H30.02.05"</f>
        <v>H30.02.05</v>
      </c>
    </row>
    <row r="5450" spans="1:5" x14ac:dyDescent="0.45">
      <c r="A5450" s="2" t="s">
        <v>827</v>
      </c>
      <c r="B5450" s="2" t="s">
        <v>10144</v>
      </c>
      <c r="C5450" s="2" t="s">
        <v>21913</v>
      </c>
      <c r="D5450" s="2" t="str">
        <f>"食品製造業"</f>
        <v>食品製造業</v>
      </c>
      <c r="E5450" s="2" t="str">
        <f>"H30.02.05"</f>
        <v>H30.02.05</v>
      </c>
    </row>
    <row r="5451" spans="1:5" x14ac:dyDescent="0.45">
      <c r="A5451" s="2" t="s">
        <v>828</v>
      </c>
      <c r="B5451" s="2" t="s">
        <v>10145</v>
      </c>
      <c r="C5451" s="2" t="s">
        <v>21914</v>
      </c>
      <c r="D5451" s="2" t="str">
        <f>"飲食店営業"</f>
        <v>飲食店営業</v>
      </c>
      <c r="E5451" s="2" t="str">
        <f>"H30.02.02"</f>
        <v>H30.02.02</v>
      </c>
    </row>
    <row r="5452" spans="1:5" x14ac:dyDescent="0.45">
      <c r="A5452" s="2" t="s">
        <v>832</v>
      </c>
      <c r="B5452" s="2" t="s">
        <v>10149</v>
      </c>
      <c r="C5452" s="2" t="s">
        <v>21918</v>
      </c>
      <c r="D5452" s="2" t="str">
        <f>"飲食店営業"</f>
        <v>飲食店営業</v>
      </c>
      <c r="E5452" s="2" t="str">
        <f t="shared" ref="E5452:E5461" si="264">"H30.02.07"</f>
        <v>H30.02.07</v>
      </c>
    </row>
    <row r="5453" spans="1:5" x14ac:dyDescent="0.45">
      <c r="A5453" s="2" t="s">
        <v>833</v>
      </c>
      <c r="B5453" s="2" t="s">
        <v>10150</v>
      </c>
      <c r="C5453" s="2" t="s">
        <v>21919</v>
      </c>
      <c r="D5453" s="2" t="str">
        <f>"飲食店営業"</f>
        <v>飲食店営業</v>
      </c>
      <c r="E5453" s="2" t="str">
        <f t="shared" si="264"/>
        <v>H30.02.07</v>
      </c>
    </row>
    <row r="5454" spans="1:5" x14ac:dyDescent="0.45">
      <c r="A5454" s="2" t="s">
        <v>834</v>
      </c>
      <c r="B5454" s="2" t="s">
        <v>10151</v>
      </c>
      <c r="C5454" s="2" t="s">
        <v>21920</v>
      </c>
      <c r="D5454" s="2" t="str">
        <f>"菓子製造業"</f>
        <v>菓子製造業</v>
      </c>
      <c r="E5454" s="2" t="str">
        <f t="shared" si="264"/>
        <v>H30.02.07</v>
      </c>
    </row>
    <row r="5455" spans="1:5" x14ac:dyDescent="0.45">
      <c r="A5455" s="2" t="s">
        <v>835</v>
      </c>
      <c r="B5455" s="2" t="s">
        <v>10152</v>
      </c>
      <c r="C5455" s="2" t="s">
        <v>21921</v>
      </c>
      <c r="D5455" s="2" t="str">
        <f>"食肉販売業"</f>
        <v>食肉販売業</v>
      </c>
      <c r="E5455" s="2" t="str">
        <f t="shared" si="264"/>
        <v>H30.02.07</v>
      </c>
    </row>
    <row r="5456" spans="1:5" x14ac:dyDescent="0.45">
      <c r="A5456" s="2" t="s">
        <v>836</v>
      </c>
      <c r="B5456" s="2" t="s">
        <v>10153</v>
      </c>
      <c r="C5456" s="2" t="s">
        <v>21922</v>
      </c>
      <c r="D5456" s="2" t="str">
        <f>"飲食店営業"</f>
        <v>飲食店営業</v>
      </c>
      <c r="E5456" s="2" t="str">
        <f t="shared" si="264"/>
        <v>H30.02.07</v>
      </c>
    </row>
    <row r="5457" spans="1:5" x14ac:dyDescent="0.45">
      <c r="A5457" s="2" t="s">
        <v>836</v>
      </c>
      <c r="B5457" s="2" t="s">
        <v>10153</v>
      </c>
      <c r="C5457" s="2" t="s">
        <v>21922</v>
      </c>
      <c r="D5457" s="2" t="str">
        <f>"乳類販売業"</f>
        <v>乳類販売業</v>
      </c>
      <c r="E5457" s="2" t="str">
        <f t="shared" si="264"/>
        <v>H30.02.07</v>
      </c>
    </row>
    <row r="5458" spans="1:5" x14ac:dyDescent="0.45">
      <c r="A5458" s="2" t="s">
        <v>836</v>
      </c>
      <c r="B5458" s="2" t="s">
        <v>10153</v>
      </c>
      <c r="C5458" s="2" t="s">
        <v>21922</v>
      </c>
      <c r="D5458" s="2" t="str">
        <f>"食肉販売業"</f>
        <v>食肉販売業</v>
      </c>
      <c r="E5458" s="2" t="str">
        <f t="shared" si="264"/>
        <v>H30.02.07</v>
      </c>
    </row>
    <row r="5459" spans="1:5" x14ac:dyDescent="0.45">
      <c r="A5459" s="2" t="s">
        <v>836</v>
      </c>
      <c r="B5459" s="2" t="s">
        <v>10153</v>
      </c>
      <c r="C5459" s="2" t="s">
        <v>21922</v>
      </c>
      <c r="D5459" s="2" t="str">
        <f>"魚介類販売業"</f>
        <v>魚介類販売業</v>
      </c>
      <c r="E5459" s="2" t="str">
        <f t="shared" si="264"/>
        <v>H30.02.07</v>
      </c>
    </row>
    <row r="5460" spans="1:5" x14ac:dyDescent="0.45">
      <c r="A5460" s="2" t="s">
        <v>662</v>
      </c>
      <c r="B5460" s="2" t="s">
        <v>10155</v>
      </c>
      <c r="C5460" s="2" t="s">
        <v>21923</v>
      </c>
      <c r="D5460" s="2" t="str">
        <f>"飲食店営業"</f>
        <v>飲食店営業</v>
      </c>
      <c r="E5460" s="2" t="str">
        <f t="shared" si="264"/>
        <v>H30.02.07</v>
      </c>
    </row>
    <row r="5461" spans="1:5" x14ac:dyDescent="0.45">
      <c r="A5461" s="2" t="s">
        <v>838</v>
      </c>
      <c r="B5461" s="2" t="s">
        <v>10156</v>
      </c>
      <c r="C5461" s="2" t="s">
        <v>21924</v>
      </c>
      <c r="D5461" s="2" t="str">
        <f>"乳類販売業"</f>
        <v>乳類販売業</v>
      </c>
      <c r="E5461" s="2" t="str">
        <f t="shared" si="264"/>
        <v>H30.02.07</v>
      </c>
    </row>
    <row r="5462" spans="1:5" x14ac:dyDescent="0.45">
      <c r="A5462" s="2" t="s">
        <v>842</v>
      </c>
      <c r="B5462" s="2" t="s">
        <v>10160</v>
      </c>
      <c r="C5462" s="2" t="s">
        <v>21928</v>
      </c>
      <c r="D5462" s="2" t="str">
        <f>"食品製造業"</f>
        <v>食品製造業</v>
      </c>
      <c r="E5462" s="2" t="str">
        <f>"H30.02.16"</f>
        <v>H30.02.16</v>
      </c>
    </row>
    <row r="5463" spans="1:5" x14ac:dyDescent="0.45">
      <c r="A5463" s="2" t="s">
        <v>848</v>
      </c>
      <c r="B5463" s="2" t="s">
        <v>10166</v>
      </c>
      <c r="C5463" s="2" t="s">
        <v>21935</v>
      </c>
      <c r="D5463" s="2" t="str">
        <f>"飲食店営業"</f>
        <v>飲食店営業</v>
      </c>
      <c r="E5463" s="2" t="str">
        <f>"H30.02.22"</f>
        <v>H30.02.22</v>
      </c>
    </row>
    <row r="5464" spans="1:5" x14ac:dyDescent="0.45">
      <c r="A5464" s="2" t="s">
        <v>853</v>
      </c>
      <c r="B5464" s="2" t="s">
        <v>10172</v>
      </c>
      <c r="C5464" s="2" t="s">
        <v>21941</v>
      </c>
      <c r="D5464" s="2" t="str">
        <f>"飲食店営業"</f>
        <v>飲食店営業</v>
      </c>
      <c r="E5464" s="2" t="str">
        <f>"H30.02.28"</f>
        <v>H30.02.28</v>
      </c>
    </row>
    <row r="5465" spans="1:5" x14ac:dyDescent="0.45">
      <c r="A5465" s="2" t="s">
        <v>854</v>
      </c>
      <c r="B5465" s="2" t="s">
        <v>10174</v>
      </c>
      <c r="C5465" s="2" t="s">
        <v>21943</v>
      </c>
      <c r="D5465" s="2" t="str">
        <f>"喫茶店営業"</f>
        <v>喫茶店営業</v>
      </c>
      <c r="E5465" s="2" t="str">
        <f>"H30.03.01"</f>
        <v>H30.03.01</v>
      </c>
    </row>
    <row r="5466" spans="1:5" x14ac:dyDescent="0.45">
      <c r="A5466" s="2" t="s">
        <v>854</v>
      </c>
      <c r="B5466" s="2" t="s">
        <v>10174</v>
      </c>
      <c r="C5466" s="2" t="s">
        <v>21943</v>
      </c>
      <c r="D5466" s="2" t="str">
        <f>"食品販売業"</f>
        <v>食品販売業</v>
      </c>
      <c r="E5466" s="2" t="str">
        <f>"H30.03.01"</f>
        <v>H30.03.01</v>
      </c>
    </row>
    <row r="5467" spans="1:5" x14ac:dyDescent="0.45">
      <c r="A5467" s="2" t="s">
        <v>855</v>
      </c>
      <c r="B5467" s="2" t="s">
        <v>10175</v>
      </c>
      <c r="C5467" s="2" t="s">
        <v>21944</v>
      </c>
      <c r="D5467" s="2" t="str">
        <f>"飲食店営業"</f>
        <v>飲食店営業</v>
      </c>
      <c r="E5467" s="2" t="str">
        <f>"H30.02.28"</f>
        <v>H30.02.28</v>
      </c>
    </row>
    <row r="5468" spans="1:5" x14ac:dyDescent="0.45">
      <c r="A5468" s="2" t="s">
        <v>856</v>
      </c>
      <c r="B5468" s="2" t="s">
        <v>10176</v>
      </c>
      <c r="C5468" s="2" t="s">
        <v>21945</v>
      </c>
      <c r="D5468" s="2" t="str">
        <f>"飲食店営業"</f>
        <v>飲食店営業</v>
      </c>
      <c r="E5468" s="2" t="str">
        <f>"H30.02.28"</f>
        <v>H30.02.28</v>
      </c>
    </row>
    <row r="5469" spans="1:5" x14ac:dyDescent="0.45">
      <c r="A5469" s="2" t="s">
        <v>857</v>
      </c>
      <c r="B5469" s="2" t="s">
        <v>10177</v>
      </c>
      <c r="C5469" s="2" t="s">
        <v>21946</v>
      </c>
      <c r="D5469" s="2" t="str">
        <f>"飲食店営業"</f>
        <v>飲食店営業</v>
      </c>
      <c r="E5469" s="2" t="str">
        <f>"H30.03.05"</f>
        <v>H30.03.05</v>
      </c>
    </row>
    <row r="5470" spans="1:5" x14ac:dyDescent="0.45">
      <c r="A5470" s="2" t="s">
        <v>629</v>
      </c>
      <c r="B5470" s="2" t="s">
        <v>10178</v>
      </c>
      <c r="C5470" s="2" t="s">
        <v>21686</v>
      </c>
      <c r="D5470" s="2" t="str">
        <f>"飲食店営業"</f>
        <v>飲食店営業</v>
      </c>
      <c r="E5470" s="2" t="str">
        <f>"H30.02.28"</f>
        <v>H30.02.28</v>
      </c>
    </row>
    <row r="5471" spans="1:5" x14ac:dyDescent="0.45">
      <c r="A5471" s="2" t="s">
        <v>858</v>
      </c>
      <c r="B5471" s="2" t="s">
        <v>10179</v>
      </c>
      <c r="C5471" s="2" t="s">
        <v>21792</v>
      </c>
      <c r="D5471" s="2" t="str">
        <f>"豆腐製造業"</f>
        <v>豆腐製造業</v>
      </c>
      <c r="E5471" s="2" t="str">
        <f>"H30.03.13"</f>
        <v>H30.03.13</v>
      </c>
    </row>
    <row r="5472" spans="1:5" x14ac:dyDescent="0.45">
      <c r="A5472" s="2" t="s">
        <v>858</v>
      </c>
      <c r="B5472" s="2" t="s">
        <v>10179</v>
      </c>
      <c r="C5472" s="2" t="s">
        <v>21951</v>
      </c>
      <c r="D5472" s="2" t="str">
        <f>"そうざい製造業"</f>
        <v>そうざい製造業</v>
      </c>
      <c r="E5472" s="2" t="str">
        <f>"H30.03.23"</f>
        <v>H30.03.23</v>
      </c>
    </row>
    <row r="5473" spans="1:5" x14ac:dyDescent="0.45">
      <c r="A5473" s="2" t="s">
        <v>126</v>
      </c>
      <c r="B5473" s="2" t="s">
        <v>10186</v>
      </c>
      <c r="C5473" s="2" t="s">
        <v>21953</v>
      </c>
      <c r="D5473" s="2" t="str">
        <f>"飲食店営業"</f>
        <v>飲食店営業</v>
      </c>
      <c r="E5473" s="2" t="str">
        <f>"H30.03.30"</f>
        <v>H30.03.30</v>
      </c>
    </row>
    <row r="5474" spans="1:5" x14ac:dyDescent="0.45">
      <c r="A5474" s="2" t="s">
        <v>165</v>
      </c>
      <c r="B5474" s="2" t="s">
        <v>10187</v>
      </c>
      <c r="C5474" s="2" t="s">
        <v>21669</v>
      </c>
      <c r="D5474" s="2" t="str">
        <f>"喫茶店営業"</f>
        <v>喫茶店営業</v>
      </c>
      <c r="E5474" s="2" t="str">
        <f>"H30.04.11"</f>
        <v>H30.04.11</v>
      </c>
    </row>
    <row r="5475" spans="1:5" x14ac:dyDescent="0.45">
      <c r="A5475" s="2" t="s">
        <v>712</v>
      </c>
      <c r="B5475" s="2" t="s">
        <v>10190</v>
      </c>
      <c r="C5475" s="2" t="s">
        <v>21956</v>
      </c>
      <c r="D5475" s="2" t="str">
        <f>"魚介類販売業"</f>
        <v>魚介類販売業</v>
      </c>
      <c r="E5475" s="2" t="str">
        <f>"H30.04.16"</f>
        <v>H30.04.16</v>
      </c>
    </row>
    <row r="5476" spans="1:5" x14ac:dyDescent="0.45">
      <c r="A5476" s="2" t="s">
        <v>867</v>
      </c>
      <c r="B5476" s="2" t="s">
        <v>10191</v>
      </c>
      <c r="C5476" s="2" t="s">
        <v>21957</v>
      </c>
      <c r="D5476" s="2" t="str">
        <f>"飲食店営業"</f>
        <v>飲食店営業</v>
      </c>
      <c r="E5476" s="2" t="str">
        <f>"H30.04.13"</f>
        <v>H30.04.13</v>
      </c>
    </row>
    <row r="5477" spans="1:5" x14ac:dyDescent="0.45">
      <c r="A5477" s="2" t="s">
        <v>868</v>
      </c>
      <c r="B5477" s="2" t="s">
        <v>10193</v>
      </c>
      <c r="C5477" s="2" t="s">
        <v>21959</v>
      </c>
      <c r="D5477" s="2" t="str">
        <f>"飲食店営業"</f>
        <v>飲食店営業</v>
      </c>
      <c r="E5477" s="2" t="str">
        <f>"H29.02.08"</f>
        <v>H29.02.08</v>
      </c>
    </row>
    <row r="5478" spans="1:5" x14ac:dyDescent="0.45">
      <c r="A5478" s="2" t="s">
        <v>869</v>
      </c>
      <c r="B5478" s="2" t="s">
        <v>10194</v>
      </c>
      <c r="C5478" s="2" t="s">
        <v>21960</v>
      </c>
      <c r="D5478" s="2" t="str">
        <f>"飲食店営業"</f>
        <v>飲食店営業</v>
      </c>
      <c r="E5478" s="2" t="str">
        <f>"H30.04.19"</f>
        <v>H30.04.19</v>
      </c>
    </row>
    <row r="5479" spans="1:5" x14ac:dyDescent="0.45">
      <c r="A5479" s="2" t="s">
        <v>871</v>
      </c>
      <c r="B5479" s="2" t="s">
        <v>10196</v>
      </c>
      <c r="C5479" s="2" t="s">
        <v>21961</v>
      </c>
      <c r="D5479" s="2" t="str">
        <f>"飲食店営業"</f>
        <v>飲食店営業</v>
      </c>
      <c r="E5479" s="2" t="str">
        <f>"H30.04.20"</f>
        <v>H30.04.20</v>
      </c>
    </row>
    <row r="5480" spans="1:5" x14ac:dyDescent="0.45">
      <c r="A5480" s="2" t="s">
        <v>873</v>
      </c>
      <c r="B5480" s="2" t="s">
        <v>10199</v>
      </c>
      <c r="C5480" s="2" t="s">
        <v>21964</v>
      </c>
      <c r="D5480" s="2" t="str">
        <f>"飲食店営業"</f>
        <v>飲食店営業</v>
      </c>
      <c r="E5480" s="2" t="str">
        <f>"H30.04.27"</f>
        <v>H30.04.27</v>
      </c>
    </row>
    <row r="5481" spans="1:5" x14ac:dyDescent="0.45">
      <c r="A5481" s="2" t="s">
        <v>614</v>
      </c>
      <c r="B5481" s="2" t="s">
        <v>10056</v>
      </c>
      <c r="C5481" s="2" t="s">
        <v>21965</v>
      </c>
      <c r="D5481" s="2" t="str">
        <f>"喫茶店営業"</f>
        <v>喫茶店営業</v>
      </c>
      <c r="E5481" s="2" t="str">
        <f>"H30.04.25"</f>
        <v>H30.04.25</v>
      </c>
    </row>
    <row r="5482" spans="1:5" x14ac:dyDescent="0.45">
      <c r="A5482" s="2" t="s">
        <v>874</v>
      </c>
      <c r="B5482" s="2" t="s">
        <v>10202</v>
      </c>
      <c r="C5482" s="2" t="s">
        <v>21967</v>
      </c>
      <c r="D5482" s="2" t="str">
        <f>"飲食店営業"</f>
        <v>飲食店営業</v>
      </c>
      <c r="E5482" s="2" t="str">
        <f>"H30.04.27"</f>
        <v>H30.04.27</v>
      </c>
    </row>
    <row r="5483" spans="1:5" x14ac:dyDescent="0.45">
      <c r="A5483" s="2" t="s">
        <v>881</v>
      </c>
      <c r="B5483" s="2" t="s">
        <v>10208</v>
      </c>
      <c r="C5483" s="2" t="s">
        <v>21974</v>
      </c>
      <c r="D5483" s="2" t="str">
        <f>"飲食店営業"</f>
        <v>飲食店営業</v>
      </c>
      <c r="E5483" s="2" t="str">
        <f t="shared" ref="E5483:E5488" si="265">"H30.05.09"</f>
        <v>H30.05.09</v>
      </c>
    </row>
    <row r="5484" spans="1:5" x14ac:dyDescent="0.45">
      <c r="A5484" s="2" t="s">
        <v>881</v>
      </c>
      <c r="B5484" s="2" t="s">
        <v>10208</v>
      </c>
      <c r="C5484" s="2" t="s">
        <v>21974</v>
      </c>
      <c r="D5484" s="2" t="str">
        <f>"菓子製造業"</f>
        <v>菓子製造業</v>
      </c>
      <c r="E5484" s="2" t="str">
        <f t="shared" si="265"/>
        <v>H30.05.09</v>
      </c>
    </row>
    <row r="5485" spans="1:5" x14ac:dyDescent="0.45">
      <c r="A5485" s="2" t="s">
        <v>882</v>
      </c>
      <c r="B5485" s="2" t="s">
        <v>10209</v>
      </c>
      <c r="C5485" s="2" t="s">
        <v>21975</v>
      </c>
      <c r="D5485" s="2" t="str">
        <f>"飲食店営業"</f>
        <v>飲食店営業</v>
      </c>
      <c r="E5485" s="2" t="str">
        <f t="shared" si="265"/>
        <v>H30.05.09</v>
      </c>
    </row>
    <row r="5486" spans="1:5" x14ac:dyDescent="0.45">
      <c r="A5486" s="2" t="s">
        <v>882</v>
      </c>
      <c r="B5486" s="2" t="s">
        <v>10209</v>
      </c>
      <c r="C5486" s="2" t="s">
        <v>21975</v>
      </c>
      <c r="D5486" s="2" t="str">
        <f>"菓子製造業"</f>
        <v>菓子製造業</v>
      </c>
      <c r="E5486" s="2" t="str">
        <f t="shared" si="265"/>
        <v>H30.05.09</v>
      </c>
    </row>
    <row r="5487" spans="1:5" x14ac:dyDescent="0.45">
      <c r="A5487" s="2" t="s">
        <v>883</v>
      </c>
      <c r="B5487" s="2" t="s">
        <v>10210</v>
      </c>
      <c r="C5487" s="2" t="s">
        <v>21976</v>
      </c>
      <c r="D5487" s="2" t="str">
        <f>"飲食店営業"</f>
        <v>飲食店営業</v>
      </c>
      <c r="E5487" s="2" t="str">
        <f t="shared" si="265"/>
        <v>H30.05.09</v>
      </c>
    </row>
    <row r="5488" spans="1:5" x14ac:dyDescent="0.45">
      <c r="A5488" s="2" t="s">
        <v>884</v>
      </c>
      <c r="B5488" s="2" t="s">
        <v>10211</v>
      </c>
      <c r="C5488" s="2" t="s">
        <v>21977</v>
      </c>
      <c r="D5488" s="2" t="str">
        <f>"飲食店営業"</f>
        <v>飲食店営業</v>
      </c>
      <c r="E5488" s="2" t="str">
        <f t="shared" si="265"/>
        <v>H30.05.09</v>
      </c>
    </row>
    <row r="5489" spans="1:5" x14ac:dyDescent="0.45">
      <c r="A5489" s="2" t="s">
        <v>893</v>
      </c>
      <c r="B5489" s="2" t="s">
        <v>893</v>
      </c>
      <c r="C5489" s="2" t="s">
        <v>21988</v>
      </c>
      <c r="D5489" s="2" t="str">
        <f>"アイスクリーム類製造業"</f>
        <v>アイスクリーム類製造業</v>
      </c>
      <c r="E5489" s="2" t="str">
        <f>"H30.05.10"</f>
        <v>H30.05.10</v>
      </c>
    </row>
    <row r="5490" spans="1:5" x14ac:dyDescent="0.45">
      <c r="A5490" s="2" t="s">
        <v>526</v>
      </c>
      <c r="B5490" s="2" t="s">
        <v>10222</v>
      </c>
      <c r="C5490" s="2" t="s">
        <v>21989</v>
      </c>
      <c r="D5490" s="2" t="str">
        <f>"食肉販売業"</f>
        <v>食肉販売業</v>
      </c>
      <c r="E5490" s="2" t="str">
        <f>"H30.05.10"</f>
        <v>H30.05.10</v>
      </c>
    </row>
    <row r="5491" spans="1:5" x14ac:dyDescent="0.45">
      <c r="A5491" s="2" t="s">
        <v>897</v>
      </c>
      <c r="B5491" s="2" t="s">
        <v>10225</v>
      </c>
      <c r="C5491" s="2" t="s">
        <v>21993</v>
      </c>
      <c r="D5491" s="2" t="str">
        <f>"食品販売業"</f>
        <v>食品販売業</v>
      </c>
      <c r="E5491" s="2" t="str">
        <f>"H30.05.14"</f>
        <v>H30.05.14</v>
      </c>
    </row>
    <row r="5492" spans="1:5" x14ac:dyDescent="0.45">
      <c r="A5492" s="2" t="s">
        <v>838</v>
      </c>
      <c r="B5492" s="2" t="s">
        <v>10227</v>
      </c>
      <c r="C5492" s="2" t="s">
        <v>21995</v>
      </c>
      <c r="D5492" s="2" t="str">
        <f>"食品製造業"</f>
        <v>食品製造業</v>
      </c>
      <c r="E5492" s="2" t="str">
        <f>"H30.05.14"</f>
        <v>H30.05.14</v>
      </c>
    </row>
    <row r="5493" spans="1:5" x14ac:dyDescent="0.45">
      <c r="A5493" s="2" t="s">
        <v>900</v>
      </c>
      <c r="B5493" s="2" t="s">
        <v>10229</v>
      </c>
      <c r="C5493" s="2" t="s">
        <v>21997</v>
      </c>
      <c r="D5493" s="2" t="str">
        <f>"食品販売業"</f>
        <v>食品販売業</v>
      </c>
      <c r="E5493" s="2" t="str">
        <f>"H30.05.14"</f>
        <v>H30.05.14</v>
      </c>
    </row>
    <row r="5494" spans="1:5" x14ac:dyDescent="0.45">
      <c r="A5494" s="2" t="s">
        <v>902</v>
      </c>
      <c r="B5494" s="2" t="s">
        <v>10231</v>
      </c>
      <c r="C5494" s="2" t="s">
        <v>21999</v>
      </c>
      <c r="D5494" s="2" t="str">
        <f>"そうざい製造業"</f>
        <v>そうざい製造業</v>
      </c>
      <c r="E5494" s="2" t="str">
        <f>"H30.05.16"</f>
        <v>H30.05.16</v>
      </c>
    </row>
    <row r="5495" spans="1:5" x14ac:dyDescent="0.45">
      <c r="A5495" s="2" t="s">
        <v>903</v>
      </c>
      <c r="B5495" s="2" t="s">
        <v>10232</v>
      </c>
      <c r="C5495" s="2" t="s">
        <v>22000</v>
      </c>
      <c r="D5495" s="2" t="str">
        <f>"飲食店営業"</f>
        <v>飲食店営業</v>
      </c>
      <c r="E5495" s="2" t="str">
        <f>"H30.05.17"</f>
        <v>H30.05.17</v>
      </c>
    </row>
    <row r="5496" spans="1:5" x14ac:dyDescent="0.45">
      <c r="A5496" s="2" t="s">
        <v>904</v>
      </c>
      <c r="B5496" s="2" t="s">
        <v>10233</v>
      </c>
      <c r="C5496" s="2" t="s">
        <v>22001</v>
      </c>
      <c r="D5496" s="2" t="str">
        <f>"飲食店営業"</f>
        <v>飲食店営業</v>
      </c>
      <c r="E5496" s="2" t="str">
        <f>"H30.05.17"</f>
        <v>H30.05.17</v>
      </c>
    </row>
    <row r="5497" spans="1:5" x14ac:dyDescent="0.45">
      <c r="A5497" s="2" t="s">
        <v>907</v>
      </c>
      <c r="B5497" s="2" t="s">
        <v>10236</v>
      </c>
      <c r="C5497" s="2" t="s">
        <v>22004</v>
      </c>
      <c r="D5497" s="2" t="str">
        <f>"飲食店営業"</f>
        <v>飲食店営業</v>
      </c>
      <c r="E5497" s="2" t="str">
        <f>"H30.05.25"</f>
        <v>H30.05.25</v>
      </c>
    </row>
    <row r="5498" spans="1:5" x14ac:dyDescent="0.45">
      <c r="A5498" s="2" t="s">
        <v>908</v>
      </c>
      <c r="B5498" s="2" t="s">
        <v>10237</v>
      </c>
      <c r="C5498" s="2" t="s">
        <v>22005</v>
      </c>
      <c r="D5498" s="2" t="str">
        <f>"飲食店営業"</f>
        <v>飲食店営業</v>
      </c>
      <c r="E5498" s="2" t="str">
        <f>"H30.05.25"</f>
        <v>H30.05.25</v>
      </c>
    </row>
    <row r="5499" spans="1:5" x14ac:dyDescent="0.45">
      <c r="A5499" s="2" t="s">
        <v>908</v>
      </c>
      <c r="B5499" s="2" t="s">
        <v>10237</v>
      </c>
      <c r="C5499" s="2" t="s">
        <v>22005</v>
      </c>
      <c r="D5499" s="2" t="str">
        <f>"菓子製造業"</f>
        <v>菓子製造業</v>
      </c>
      <c r="E5499" s="2" t="str">
        <f>"H30.05.25"</f>
        <v>H30.05.25</v>
      </c>
    </row>
    <row r="5500" spans="1:5" x14ac:dyDescent="0.45">
      <c r="A5500" s="2" t="s">
        <v>909</v>
      </c>
      <c r="B5500" s="2" t="s">
        <v>10239</v>
      </c>
      <c r="C5500" s="2" t="s">
        <v>22007</v>
      </c>
      <c r="D5500" s="2" t="str">
        <f>"食品製造業"</f>
        <v>食品製造業</v>
      </c>
      <c r="E5500" s="2" t="str">
        <f>"H30.05.25"</f>
        <v>H30.05.25</v>
      </c>
    </row>
    <row r="5501" spans="1:5" x14ac:dyDescent="0.45">
      <c r="A5501" s="2" t="s">
        <v>910</v>
      </c>
      <c r="B5501" s="2" t="s">
        <v>10240</v>
      </c>
      <c r="C5501" s="2" t="s">
        <v>22008</v>
      </c>
      <c r="D5501" s="2" t="str">
        <f>"食品製造業"</f>
        <v>食品製造業</v>
      </c>
      <c r="E5501" s="2" t="str">
        <f>"H30.05.25"</f>
        <v>H30.05.25</v>
      </c>
    </row>
    <row r="5502" spans="1:5" x14ac:dyDescent="0.45">
      <c r="A5502" s="2" t="s">
        <v>917</v>
      </c>
      <c r="B5502" s="2" t="s">
        <v>10248</v>
      </c>
      <c r="C5502" s="2" t="s">
        <v>21716</v>
      </c>
      <c r="D5502" s="2" t="str">
        <f>"食品販売業"</f>
        <v>食品販売業</v>
      </c>
      <c r="E5502" s="2" t="str">
        <f>"H30.05.28"</f>
        <v>H30.05.28</v>
      </c>
    </row>
    <row r="5503" spans="1:5" x14ac:dyDescent="0.45">
      <c r="A5503" s="2" t="s">
        <v>919</v>
      </c>
      <c r="B5503" s="2" t="s">
        <v>10250</v>
      </c>
      <c r="C5503" s="2" t="s">
        <v>22016</v>
      </c>
      <c r="D5503" s="2" t="str">
        <f>"食品製造業"</f>
        <v>食品製造業</v>
      </c>
      <c r="E5503" s="2" t="str">
        <f>"H30.05.31"</f>
        <v>H30.05.31</v>
      </c>
    </row>
    <row r="5504" spans="1:5" x14ac:dyDescent="0.45">
      <c r="A5504" s="2" t="s">
        <v>165</v>
      </c>
      <c r="B5504" s="2" t="s">
        <v>10257</v>
      </c>
      <c r="C5504" s="2" t="s">
        <v>22023</v>
      </c>
      <c r="D5504" s="2" t="str">
        <f>"喫茶店営業"</f>
        <v>喫茶店営業</v>
      </c>
      <c r="E5504" s="2" t="str">
        <f>"H30.06.08"</f>
        <v>H30.06.08</v>
      </c>
    </row>
    <row r="5505" spans="1:5" x14ac:dyDescent="0.45">
      <c r="A5505" s="2" t="s">
        <v>929</v>
      </c>
      <c r="B5505" s="2" t="s">
        <v>10274</v>
      </c>
      <c r="C5505" s="2" t="s">
        <v>22034</v>
      </c>
      <c r="D5505" s="2" t="str">
        <f>"喫茶店営業"</f>
        <v>喫茶店営業</v>
      </c>
      <c r="E5505" s="2" t="str">
        <f>"H30.07.05"</f>
        <v>H30.07.05</v>
      </c>
    </row>
    <row r="5506" spans="1:5" x14ac:dyDescent="0.45">
      <c r="A5506" s="2" t="s">
        <v>930</v>
      </c>
      <c r="B5506" s="2" t="s">
        <v>10275</v>
      </c>
      <c r="C5506" s="2" t="s">
        <v>21859</v>
      </c>
      <c r="D5506" s="2" t="str">
        <f>"飲食店営業"</f>
        <v>飲食店営業</v>
      </c>
      <c r="E5506" s="2" t="str">
        <f>"H30.07.11"</f>
        <v>H30.07.11</v>
      </c>
    </row>
    <row r="5507" spans="1:5" x14ac:dyDescent="0.45">
      <c r="A5507" s="2" t="s">
        <v>165</v>
      </c>
      <c r="B5507" s="2" t="s">
        <v>10277</v>
      </c>
      <c r="C5507" s="2" t="s">
        <v>22037</v>
      </c>
      <c r="D5507" s="2" t="str">
        <f>"喫茶店営業"</f>
        <v>喫茶店営業</v>
      </c>
      <c r="E5507" s="2" t="str">
        <f>"H30.07.13"</f>
        <v>H30.07.13</v>
      </c>
    </row>
    <row r="5508" spans="1:5" x14ac:dyDescent="0.45">
      <c r="A5508" s="2" t="s">
        <v>165</v>
      </c>
      <c r="B5508" s="2" t="s">
        <v>10278</v>
      </c>
      <c r="C5508" s="2" t="s">
        <v>22038</v>
      </c>
      <c r="D5508" s="2" t="str">
        <f>"喫茶店営業"</f>
        <v>喫茶店営業</v>
      </c>
      <c r="E5508" s="2" t="str">
        <f>"H30.07.13"</f>
        <v>H30.07.13</v>
      </c>
    </row>
    <row r="5509" spans="1:5" x14ac:dyDescent="0.45">
      <c r="A5509" s="2" t="s">
        <v>165</v>
      </c>
      <c r="B5509" s="2" t="s">
        <v>10279</v>
      </c>
      <c r="C5509" s="2" t="s">
        <v>22039</v>
      </c>
      <c r="D5509" s="2" t="str">
        <f>"喫茶店営業"</f>
        <v>喫茶店営業</v>
      </c>
      <c r="E5509" s="2" t="str">
        <f>"H30.07.13"</f>
        <v>H30.07.13</v>
      </c>
    </row>
    <row r="5510" spans="1:5" x14ac:dyDescent="0.45">
      <c r="A5510" s="2" t="s">
        <v>165</v>
      </c>
      <c r="B5510" s="2" t="s">
        <v>10280</v>
      </c>
      <c r="C5510" s="2" t="s">
        <v>22040</v>
      </c>
      <c r="D5510" s="2" t="str">
        <f>"喫茶店営業"</f>
        <v>喫茶店営業</v>
      </c>
      <c r="E5510" s="2" t="str">
        <f>"H30.07.13"</f>
        <v>H30.07.13</v>
      </c>
    </row>
    <row r="5511" spans="1:5" x14ac:dyDescent="0.45">
      <c r="A5511" s="2" t="s">
        <v>932</v>
      </c>
      <c r="B5511" s="2" t="s">
        <v>10281</v>
      </c>
      <c r="C5511" s="2" t="s">
        <v>22041</v>
      </c>
      <c r="D5511" s="2" t="str">
        <f>"菓子製造業"</f>
        <v>菓子製造業</v>
      </c>
      <c r="E5511" s="2" t="str">
        <f>"H30.07.18"</f>
        <v>H30.07.18</v>
      </c>
    </row>
    <row r="5512" spans="1:5" x14ac:dyDescent="0.45">
      <c r="A5512" s="2" t="s">
        <v>165</v>
      </c>
      <c r="B5512" s="2" t="s">
        <v>10289</v>
      </c>
      <c r="C5512" s="2" t="s">
        <v>22047</v>
      </c>
      <c r="D5512" s="2" t="str">
        <f>"喫茶店営業"</f>
        <v>喫茶店営業</v>
      </c>
      <c r="E5512" s="2" t="str">
        <f>"H30.07.23"</f>
        <v>H30.07.23</v>
      </c>
    </row>
    <row r="5513" spans="1:5" x14ac:dyDescent="0.45">
      <c r="A5513" s="2" t="s">
        <v>936</v>
      </c>
      <c r="B5513" s="2" t="s">
        <v>10290</v>
      </c>
      <c r="C5513" s="2" t="s">
        <v>22048</v>
      </c>
      <c r="D5513" s="2" t="str">
        <f>"食品製造業"</f>
        <v>食品製造業</v>
      </c>
      <c r="E5513" s="2" t="str">
        <f>"H30.07.25"</f>
        <v>H30.07.25</v>
      </c>
    </row>
    <row r="5514" spans="1:5" x14ac:dyDescent="0.45">
      <c r="A5514" s="2" t="s">
        <v>165</v>
      </c>
      <c r="B5514" s="2" t="s">
        <v>10298</v>
      </c>
      <c r="C5514" s="2" t="s">
        <v>22055</v>
      </c>
      <c r="D5514" s="2" t="str">
        <f>"喫茶店営業"</f>
        <v>喫茶店営業</v>
      </c>
      <c r="E5514" s="2" t="str">
        <f>"H30.08.02"</f>
        <v>H30.08.02</v>
      </c>
    </row>
    <row r="5515" spans="1:5" x14ac:dyDescent="0.45">
      <c r="A5515" s="2" t="s">
        <v>165</v>
      </c>
      <c r="B5515" s="2" t="s">
        <v>10299</v>
      </c>
      <c r="C5515" s="2" t="s">
        <v>22056</v>
      </c>
      <c r="D5515" s="2" t="str">
        <f>"喫茶店営業"</f>
        <v>喫茶店営業</v>
      </c>
      <c r="E5515" s="2" t="str">
        <f>"H30.08.02"</f>
        <v>H30.08.02</v>
      </c>
    </row>
    <row r="5516" spans="1:5" x14ac:dyDescent="0.45">
      <c r="A5516" s="2" t="s">
        <v>953</v>
      </c>
      <c r="B5516" s="2" t="s">
        <v>10311</v>
      </c>
      <c r="C5516" s="2" t="s">
        <v>22065</v>
      </c>
      <c r="D5516" s="2" t="str">
        <f>"そうざい製造業"</f>
        <v>そうざい製造業</v>
      </c>
      <c r="E5516" s="2" t="str">
        <f>"H30.08.03"</f>
        <v>H30.08.03</v>
      </c>
    </row>
    <row r="5517" spans="1:5" x14ac:dyDescent="0.45">
      <c r="A5517" s="2" t="s">
        <v>955</v>
      </c>
      <c r="B5517" s="2" t="s">
        <v>10313</v>
      </c>
      <c r="C5517" s="2" t="s">
        <v>22067</v>
      </c>
      <c r="D5517" s="2" t="str">
        <f>"食肉処理業"</f>
        <v>食肉処理業</v>
      </c>
      <c r="E5517" s="2" t="str">
        <f>"H30.08.08"</f>
        <v>H30.08.08</v>
      </c>
    </row>
    <row r="5518" spans="1:5" x14ac:dyDescent="0.45">
      <c r="A5518" s="2" t="s">
        <v>955</v>
      </c>
      <c r="B5518" s="2" t="s">
        <v>10313</v>
      </c>
      <c r="C5518" s="2" t="s">
        <v>22067</v>
      </c>
      <c r="D5518" s="2" t="str">
        <f>"食肉製品製造業"</f>
        <v>食肉製品製造業</v>
      </c>
      <c r="E5518" s="2" t="str">
        <f>"H30.08.08"</f>
        <v>H30.08.08</v>
      </c>
    </row>
    <row r="5519" spans="1:5" x14ac:dyDescent="0.45">
      <c r="A5519" s="2" t="s">
        <v>867</v>
      </c>
      <c r="B5519" s="2" t="s">
        <v>10315</v>
      </c>
      <c r="C5519" s="2" t="s">
        <v>22069</v>
      </c>
      <c r="D5519" s="2" t="str">
        <f>"飲食店営業"</f>
        <v>飲食店営業</v>
      </c>
      <c r="E5519" s="2" t="str">
        <f>"H30.08.08"</f>
        <v>H30.08.08</v>
      </c>
    </row>
    <row r="5520" spans="1:5" x14ac:dyDescent="0.45">
      <c r="A5520" s="2" t="s">
        <v>958</v>
      </c>
      <c r="B5520" s="2" t="s">
        <v>10317</v>
      </c>
      <c r="C5520" s="2" t="s">
        <v>22071</v>
      </c>
      <c r="D5520" s="2" t="str">
        <f>"飲食店営業"</f>
        <v>飲食店営業</v>
      </c>
      <c r="E5520" s="2" t="str">
        <f>"H30.08.08"</f>
        <v>H30.08.08</v>
      </c>
    </row>
    <row r="5521" spans="1:5" x14ac:dyDescent="0.45">
      <c r="A5521" s="2" t="s">
        <v>959</v>
      </c>
      <c r="B5521" s="2" t="s">
        <v>10318</v>
      </c>
      <c r="C5521" s="2" t="s">
        <v>22072</v>
      </c>
      <c r="D5521" s="2" t="str">
        <f>"飲食店営業"</f>
        <v>飲食店営業</v>
      </c>
      <c r="E5521" s="2" t="str">
        <f>"H30.08.08"</f>
        <v>H30.08.08</v>
      </c>
    </row>
    <row r="5522" spans="1:5" x14ac:dyDescent="0.45">
      <c r="A5522" s="2" t="s">
        <v>897</v>
      </c>
      <c r="B5522" s="2" t="s">
        <v>10319</v>
      </c>
      <c r="C5522" s="2" t="s">
        <v>22074</v>
      </c>
      <c r="D5522" s="2" t="str">
        <f>"乳類販売業"</f>
        <v>乳類販売業</v>
      </c>
      <c r="E5522" s="2" t="str">
        <f>"H30.08.10"</f>
        <v>H30.08.10</v>
      </c>
    </row>
    <row r="5523" spans="1:5" x14ac:dyDescent="0.45">
      <c r="A5523" s="2" t="s">
        <v>961</v>
      </c>
      <c r="B5523" s="2" t="s">
        <v>10320</v>
      </c>
      <c r="C5523" s="2" t="s">
        <v>22075</v>
      </c>
      <c r="D5523" s="2" t="str">
        <f>"魚介類販売業"</f>
        <v>魚介類販売業</v>
      </c>
      <c r="E5523" s="2" t="str">
        <f>"H30.08.10"</f>
        <v>H30.08.10</v>
      </c>
    </row>
    <row r="5524" spans="1:5" x14ac:dyDescent="0.45">
      <c r="A5524" s="2" t="s">
        <v>961</v>
      </c>
      <c r="B5524" s="2" t="s">
        <v>10320</v>
      </c>
      <c r="C5524" s="2" t="s">
        <v>22075</v>
      </c>
      <c r="D5524" s="2" t="str">
        <f>"食肉販売業"</f>
        <v>食肉販売業</v>
      </c>
      <c r="E5524" s="2" t="str">
        <f>"H30.08.10"</f>
        <v>H30.08.10</v>
      </c>
    </row>
    <row r="5525" spans="1:5" x14ac:dyDescent="0.45">
      <c r="A5525" s="2" t="s">
        <v>961</v>
      </c>
      <c r="B5525" s="2" t="s">
        <v>10320</v>
      </c>
      <c r="C5525" s="2" t="s">
        <v>22075</v>
      </c>
      <c r="D5525" s="2" t="str">
        <f>"乳類販売業"</f>
        <v>乳類販売業</v>
      </c>
      <c r="E5525" s="2" t="str">
        <f>"H30.08.10"</f>
        <v>H30.08.10</v>
      </c>
    </row>
    <row r="5526" spans="1:5" x14ac:dyDescent="0.45">
      <c r="A5526" s="2" t="s">
        <v>962</v>
      </c>
      <c r="B5526" s="2" t="s">
        <v>10321</v>
      </c>
      <c r="C5526" s="2" t="s">
        <v>22076</v>
      </c>
      <c r="D5526" s="2" t="str">
        <f>"食品販売業"</f>
        <v>食品販売業</v>
      </c>
      <c r="E5526" s="2" t="str">
        <f>"H30.08.07"</f>
        <v>H30.08.07</v>
      </c>
    </row>
    <row r="5527" spans="1:5" x14ac:dyDescent="0.45">
      <c r="A5527" s="2" t="s">
        <v>712</v>
      </c>
      <c r="B5527" s="2" t="s">
        <v>10326</v>
      </c>
      <c r="C5527" s="2" t="s">
        <v>21956</v>
      </c>
      <c r="D5527" s="2" t="str">
        <f>"食品販売業"</f>
        <v>食品販売業</v>
      </c>
      <c r="E5527" s="2" t="str">
        <f>"H30.08.07"</f>
        <v>H30.08.07</v>
      </c>
    </row>
    <row r="5528" spans="1:5" x14ac:dyDescent="0.45">
      <c r="A5528" s="2" t="s">
        <v>722</v>
      </c>
      <c r="B5528" s="2" t="s">
        <v>10015</v>
      </c>
      <c r="C5528" s="2" t="s">
        <v>22081</v>
      </c>
      <c r="D5528" s="2" t="str">
        <f>"食品販売業"</f>
        <v>食品販売業</v>
      </c>
      <c r="E5528" s="2" t="str">
        <f>"H30.08.07"</f>
        <v>H30.08.07</v>
      </c>
    </row>
    <row r="5529" spans="1:5" x14ac:dyDescent="0.45">
      <c r="A5529" s="2" t="s">
        <v>966</v>
      </c>
      <c r="B5529" s="2" t="s">
        <v>10328</v>
      </c>
      <c r="C5529" s="2" t="s">
        <v>22083</v>
      </c>
      <c r="D5529" s="2" t="str">
        <f>"食品製造業"</f>
        <v>食品製造業</v>
      </c>
      <c r="E5529" s="2" t="str">
        <f>"H30.08.07"</f>
        <v>H30.08.07</v>
      </c>
    </row>
    <row r="5530" spans="1:5" x14ac:dyDescent="0.45">
      <c r="A5530" s="2" t="s">
        <v>967</v>
      </c>
      <c r="B5530" s="2" t="s">
        <v>10329</v>
      </c>
      <c r="C5530" s="2" t="s">
        <v>22084</v>
      </c>
      <c r="D5530" s="2" t="str">
        <f>"飲食店営業"</f>
        <v>飲食店営業</v>
      </c>
      <c r="E5530" s="2" t="str">
        <f>"H30.08.08"</f>
        <v>H30.08.08</v>
      </c>
    </row>
    <row r="5531" spans="1:5" x14ac:dyDescent="0.45">
      <c r="A5531" s="2" t="s">
        <v>665</v>
      </c>
      <c r="B5531" s="2" t="s">
        <v>665</v>
      </c>
      <c r="C5531" s="2" t="s">
        <v>21725</v>
      </c>
      <c r="D5531" s="2" t="str">
        <f>"氷雪販売業"</f>
        <v>氷雪販売業</v>
      </c>
      <c r="E5531" s="2" t="str">
        <f t="shared" ref="E5531:E5540" si="266">"H30.08.13"</f>
        <v>H30.08.13</v>
      </c>
    </row>
    <row r="5532" spans="1:5" x14ac:dyDescent="0.45">
      <c r="A5532" s="2" t="s">
        <v>968</v>
      </c>
      <c r="B5532" s="2" t="s">
        <v>10331</v>
      </c>
      <c r="C5532" s="2" t="s">
        <v>22086</v>
      </c>
      <c r="D5532" s="2" t="str">
        <f>"飲食店営業"</f>
        <v>飲食店営業</v>
      </c>
      <c r="E5532" s="2" t="str">
        <f t="shared" si="266"/>
        <v>H30.08.13</v>
      </c>
    </row>
    <row r="5533" spans="1:5" x14ac:dyDescent="0.45">
      <c r="A5533" s="2" t="s">
        <v>969</v>
      </c>
      <c r="B5533" s="2" t="s">
        <v>10332</v>
      </c>
      <c r="C5533" s="2" t="s">
        <v>22087</v>
      </c>
      <c r="D5533" s="2" t="str">
        <f>"飲食店営業"</f>
        <v>飲食店営業</v>
      </c>
      <c r="E5533" s="2" t="str">
        <f t="shared" si="266"/>
        <v>H30.08.13</v>
      </c>
    </row>
    <row r="5534" spans="1:5" x14ac:dyDescent="0.45">
      <c r="A5534" s="2" t="s">
        <v>970</v>
      </c>
      <c r="B5534" s="2" t="s">
        <v>10333</v>
      </c>
      <c r="C5534" s="2" t="s">
        <v>22088</v>
      </c>
      <c r="D5534" s="2" t="str">
        <f>"飲食店営業"</f>
        <v>飲食店営業</v>
      </c>
      <c r="E5534" s="2" t="str">
        <f t="shared" si="266"/>
        <v>H30.08.13</v>
      </c>
    </row>
    <row r="5535" spans="1:5" x14ac:dyDescent="0.45">
      <c r="A5535" s="2" t="s">
        <v>970</v>
      </c>
      <c r="B5535" s="2" t="s">
        <v>10334</v>
      </c>
      <c r="C5535" s="2" t="s">
        <v>22088</v>
      </c>
      <c r="D5535" s="2" t="str">
        <f>"喫茶店営業"</f>
        <v>喫茶店営業</v>
      </c>
      <c r="E5535" s="2" t="str">
        <f t="shared" si="266"/>
        <v>H30.08.13</v>
      </c>
    </row>
    <row r="5536" spans="1:5" x14ac:dyDescent="0.45">
      <c r="A5536" s="2" t="s">
        <v>970</v>
      </c>
      <c r="B5536" s="2" t="s">
        <v>10335</v>
      </c>
      <c r="C5536" s="2" t="s">
        <v>22088</v>
      </c>
      <c r="D5536" s="2" t="str">
        <f>"飲食店営業"</f>
        <v>飲食店営業</v>
      </c>
      <c r="E5536" s="2" t="str">
        <f t="shared" si="266"/>
        <v>H30.08.13</v>
      </c>
    </row>
    <row r="5537" spans="1:5" x14ac:dyDescent="0.45">
      <c r="A5537" s="2" t="s">
        <v>970</v>
      </c>
      <c r="B5537" s="2" t="s">
        <v>10336</v>
      </c>
      <c r="C5537" s="2" t="s">
        <v>22088</v>
      </c>
      <c r="D5537" s="2" t="str">
        <f>"飲食店営業"</f>
        <v>飲食店営業</v>
      </c>
      <c r="E5537" s="2" t="str">
        <f t="shared" si="266"/>
        <v>H30.08.13</v>
      </c>
    </row>
    <row r="5538" spans="1:5" x14ac:dyDescent="0.45">
      <c r="A5538" s="2" t="s">
        <v>970</v>
      </c>
      <c r="B5538" s="2" t="s">
        <v>10337</v>
      </c>
      <c r="C5538" s="2" t="s">
        <v>22088</v>
      </c>
      <c r="D5538" s="2" t="str">
        <f>"飲食店営業"</f>
        <v>飲食店営業</v>
      </c>
      <c r="E5538" s="2" t="str">
        <f t="shared" si="266"/>
        <v>H30.08.13</v>
      </c>
    </row>
    <row r="5539" spans="1:5" x14ac:dyDescent="0.45">
      <c r="A5539" s="2" t="s">
        <v>683</v>
      </c>
      <c r="B5539" s="2" t="s">
        <v>9970</v>
      </c>
      <c r="C5539" s="2" t="s">
        <v>21923</v>
      </c>
      <c r="D5539" s="2" t="str">
        <f>"飲食店営業"</f>
        <v>飲食店営業</v>
      </c>
      <c r="E5539" s="2" t="str">
        <f t="shared" si="266"/>
        <v>H30.08.13</v>
      </c>
    </row>
    <row r="5540" spans="1:5" x14ac:dyDescent="0.45">
      <c r="A5540" s="2" t="s">
        <v>683</v>
      </c>
      <c r="B5540" s="2" t="s">
        <v>9970</v>
      </c>
      <c r="C5540" s="2" t="s">
        <v>21923</v>
      </c>
      <c r="D5540" s="2" t="str">
        <f>"菓子製造業"</f>
        <v>菓子製造業</v>
      </c>
      <c r="E5540" s="2" t="str">
        <f t="shared" si="266"/>
        <v>H30.08.13</v>
      </c>
    </row>
    <row r="5541" spans="1:5" x14ac:dyDescent="0.45">
      <c r="A5541" s="2" t="s">
        <v>165</v>
      </c>
      <c r="B5541" s="2" t="s">
        <v>10341</v>
      </c>
      <c r="C5541" s="2" t="s">
        <v>21669</v>
      </c>
      <c r="D5541" s="2" t="str">
        <f>"喫茶店営業"</f>
        <v>喫茶店営業</v>
      </c>
      <c r="E5541" s="2" t="str">
        <f>"H30.08.10"</f>
        <v>H30.08.10</v>
      </c>
    </row>
    <row r="5542" spans="1:5" x14ac:dyDescent="0.45">
      <c r="A5542" s="2" t="s">
        <v>165</v>
      </c>
      <c r="B5542" s="2" t="s">
        <v>10342</v>
      </c>
      <c r="C5542" s="2" t="s">
        <v>21669</v>
      </c>
      <c r="D5542" s="2" t="str">
        <f>"喫茶店営業"</f>
        <v>喫茶店営業</v>
      </c>
      <c r="E5542" s="2" t="str">
        <f>"H30.08.10"</f>
        <v>H30.08.10</v>
      </c>
    </row>
    <row r="5543" spans="1:5" x14ac:dyDescent="0.45">
      <c r="A5543" s="2" t="s">
        <v>165</v>
      </c>
      <c r="B5543" s="2" t="s">
        <v>10343</v>
      </c>
      <c r="C5543" s="2" t="s">
        <v>21669</v>
      </c>
      <c r="D5543" s="2" t="str">
        <f>"喫茶店営業"</f>
        <v>喫茶店営業</v>
      </c>
      <c r="E5543" s="2" t="str">
        <f>"H30.08.10"</f>
        <v>H30.08.10</v>
      </c>
    </row>
    <row r="5544" spans="1:5" x14ac:dyDescent="0.45">
      <c r="A5544" s="2" t="s">
        <v>165</v>
      </c>
      <c r="B5544" s="2" t="s">
        <v>10347</v>
      </c>
      <c r="C5544" s="2" t="s">
        <v>22096</v>
      </c>
      <c r="D5544" s="2" t="str">
        <f>"喫茶店営業"</f>
        <v>喫茶店営業</v>
      </c>
      <c r="E5544" s="2" t="str">
        <f>"H30.08.10"</f>
        <v>H30.08.10</v>
      </c>
    </row>
    <row r="5545" spans="1:5" x14ac:dyDescent="0.45">
      <c r="A5545" s="2" t="s">
        <v>976</v>
      </c>
      <c r="B5545" s="2" t="s">
        <v>10350</v>
      </c>
      <c r="C5545" s="2" t="s">
        <v>22099</v>
      </c>
      <c r="D5545" s="2" t="str">
        <f>"飲食店営業"</f>
        <v>飲食店営業</v>
      </c>
      <c r="E5545" s="2" t="str">
        <f>"H30.08.13"</f>
        <v>H30.08.13</v>
      </c>
    </row>
    <row r="5546" spans="1:5" x14ac:dyDescent="0.45">
      <c r="A5546" s="2" t="s">
        <v>976</v>
      </c>
      <c r="B5546" s="2" t="s">
        <v>10350</v>
      </c>
      <c r="C5546" s="2" t="s">
        <v>22099</v>
      </c>
      <c r="D5546" s="2" t="str">
        <f>"食肉販売業"</f>
        <v>食肉販売業</v>
      </c>
      <c r="E5546" s="2" t="str">
        <f>"H30.08.13"</f>
        <v>H30.08.13</v>
      </c>
    </row>
    <row r="5547" spans="1:5" x14ac:dyDescent="0.45">
      <c r="A5547" s="2" t="s">
        <v>976</v>
      </c>
      <c r="B5547" s="2" t="s">
        <v>10350</v>
      </c>
      <c r="C5547" s="2" t="s">
        <v>22099</v>
      </c>
      <c r="D5547" s="2" t="str">
        <f>"乳類販売業"</f>
        <v>乳類販売業</v>
      </c>
      <c r="E5547" s="2" t="str">
        <f>"H30.08.13"</f>
        <v>H30.08.13</v>
      </c>
    </row>
    <row r="5548" spans="1:5" x14ac:dyDescent="0.45">
      <c r="A5548" s="2" t="s">
        <v>649</v>
      </c>
      <c r="B5548" s="2" t="s">
        <v>10352</v>
      </c>
      <c r="C5548" s="2" t="s">
        <v>22101</v>
      </c>
      <c r="D5548" s="2" t="str">
        <f>"喫茶店営業"</f>
        <v>喫茶店営業</v>
      </c>
      <c r="E5548" s="2" t="str">
        <f>"H30.08.14"</f>
        <v>H30.08.14</v>
      </c>
    </row>
    <row r="5549" spans="1:5" x14ac:dyDescent="0.45">
      <c r="A5549" s="2" t="s">
        <v>978</v>
      </c>
      <c r="B5549" s="2" t="s">
        <v>10353</v>
      </c>
      <c r="C5549" s="2" t="s">
        <v>22102</v>
      </c>
      <c r="D5549" s="2" t="str">
        <f>"飲食店営業"</f>
        <v>飲食店営業</v>
      </c>
      <c r="E5549" s="2" t="str">
        <f>"H30.08.16"</f>
        <v>H30.08.16</v>
      </c>
    </row>
    <row r="5550" spans="1:5" x14ac:dyDescent="0.45">
      <c r="A5550" s="2" t="s">
        <v>980</v>
      </c>
      <c r="B5550" s="2" t="s">
        <v>10355</v>
      </c>
      <c r="C5550" s="2" t="s">
        <v>22104</v>
      </c>
      <c r="D5550" s="2" t="str">
        <f>"食品販売業"</f>
        <v>食品販売業</v>
      </c>
      <c r="E5550" s="2" t="str">
        <f>"H30.08.20"</f>
        <v>H30.08.20</v>
      </c>
    </row>
    <row r="5551" spans="1:5" x14ac:dyDescent="0.45">
      <c r="A5551" s="2" t="s">
        <v>9</v>
      </c>
      <c r="B5551" s="2" t="s">
        <v>10356</v>
      </c>
      <c r="C5551" s="2" t="s">
        <v>22105</v>
      </c>
      <c r="D5551" s="2" t="str">
        <f>"食品販売業"</f>
        <v>食品販売業</v>
      </c>
      <c r="E5551" s="2" t="str">
        <f>"H30.08.21"</f>
        <v>H30.08.21</v>
      </c>
    </row>
    <row r="5552" spans="1:5" x14ac:dyDescent="0.45">
      <c r="A5552" s="2" t="s">
        <v>981</v>
      </c>
      <c r="B5552" s="2" t="s">
        <v>10357</v>
      </c>
      <c r="C5552" s="2" t="s">
        <v>22106</v>
      </c>
      <c r="D5552" s="2" t="str">
        <f>"飲食店営業"</f>
        <v>飲食店営業</v>
      </c>
      <c r="E5552" s="2" t="str">
        <f>"H30.08.29"</f>
        <v>H30.08.29</v>
      </c>
    </row>
    <row r="5553" spans="1:5" x14ac:dyDescent="0.45">
      <c r="A5553" s="2" t="s">
        <v>984</v>
      </c>
      <c r="B5553" s="2" t="s">
        <v>10360</v>
      </c>
      <c r="C5553" s="2" t="s">
        <v>22109</v>
      </c>
      <c r="D5553" s="2" t="str">
        <f>"食品製造業"</f>
        <v>食品製造業</v>
      </c>
      <c r="E5553" s="2" t="str">
        <f>"H30.08.29"</f>
        <v>H30.08.29</v>
      </c>
    </row>
    <row r="5554" spans="1:5" x14ac:dyDescent="0.45">
      <c r="A5554" s="2" t="s">
        <v>988</v>
      </c>
      <c r="B5554" s="2" t="s">
        <v>10365</v>
      </c>
      <c r="C5554" s="2" t="s">
        <v>22114</v>
      </c>
      <c r="D5554" s="2" t="str">
        <f>"飲食店営業"</f>
        <v>飲食店営業</v>
      </c>
      <c r="E5554" s="2" t="str">
        <f>"H30.03.23"</f>
        <v>H30.03.23</v>
      </c>
    </row>
    <row r="5555" spans="1:5" x14ac:dyDescent="0.45">
      <c r="A5555" s="2" t="s">
        <v>988</v>
      </c>
      <c r="B5555" s="2" t="s">
        <v>10365</v>
      </c>
      <c r="C5555" s="2" t="s">
        <v>22114</v>
      </c>
      <c r="D5555" s="2" t="str">
        <f>"食肉販売業"</f>
        <v>食肉販売業</v>
      </c>
      <c r="E5555" s="2" t="str">
        <f>"H30.03.23"</f>
        <v>H30.03.23</v>
      </c>
    </row>
    <row r="5556" spans="1:5" x14ac:dyDescent="0.45">
      <c r="A5556" s="2" t="s">
        <v>988</v>
      </c>
      <c r="B5556" s="2" t="s">
        <v>10366</v>
      </c>
      <c r="C5556" s="2" t="s">
        <v>22114</v>
      </c>
      <c r="D5556" s="2" t="str">
        <f>"食品販売業"</f>
        <v>食品販売業</v>
      </c>
      <c r="E5556" s="2" t="str">
        <f>"H30.03.23"</f>
        <v>H30.03.23</v>
      </c>
    </row>
    <row r="5557" spans="1:5" x14ac:dyDescent="0.45">
      <c r="A5557" s="2" t="s">
        <v>992</v>
      </c>
      <c r="B5557" s="2" t="s">
        <v>10371</v>
      </c>
      <c r="C5557" s="2" t="s">
        <v>22119</v>
      </c>
      <c r="D5557" s="2" t="str">
        <f>"飲食店営業"</f>
        <v>飲食店営業</v>
      </c>
      <c r="E5557" s="2" t="str">
        <f>"H30.08.31"</f>
        <v>H30.08.31</v>
      </c>
    </row>
    <row r="5558" spans="1:5" x14ac:dyDescent="0.45">
      <c r="A5558" s="2" t="s">
        <v>993</v>
      </c>
      <c r="B5558" s="2" t="s">
        <v>10372</v>
      </c>
      <c r="C5558" s="2" t="s">
        <v>22120</v>
      </c>
      <c r="D5558" s="2" t="str">
        <f>"飲食店営業"</f>
        <v>飲食店営業</v>
      </c>
      <c r="E5558" s="2" t="str">
        <f>"H30.08.31"</f>
        <v>H30.08.31</v>
      </c>
    </row>
    <row r="5559" spans="1:5" x14ac:dyDescent="0.45">
      <c r="A5559" s="2" t="s">
        <v>995</v>
      </c>
      <c r="B5559" s="2" t="s">
        <v>10374</v>
      </c>
      <c r="C5559" s="2" t="s">
        <v>22122</v>
      </c>
      <c r="D5559" s="2" t="str">
        <f>"喫茶店営業"</f>
        <v>喫茶店営業</v>
      </c>
      <c r="E5559" s="2" t="str">
        <f>"H30.08.31"</f>
        <v>H30.08.31</v>
      </c>
    </row>
    <row r="5560" spans="1:5" x14ac:dyDescent="0.45">
      <c r="A5560" s="2" t="s">
        <v>996</v>
      </c>
      <c r="B5560" s="2" t="s">
        <v>10375</v>
      </c>
      <c r="C5560" s="2" t="s">
        <v>22123</v>
      </c>
      <c r="D5560" s="2" t="str">
        <f>"飲食店営業"</f>
        <v>飲食店営業</v>
      </c>
      <c r="E5560" s="2" t="str">
        <f>"H30.09.04"</f>
        <v>H30.09.04</v>
      </c>
    </row>
    <row r="5561" spans="1:5" x14ac:dyDescent="0.45">
      <c r="A5561" s="2" t="s">
        <v>998</v>
      </c>
      <c r="B5561" s="2" t="s">
        <v>10377</v>
      </c>
      <c r="C5561" s="2" t="s">
        <v>22124</v>
      </c>
      <c r="D5561" s="2" t="str">
        <f>"飲食店営業"</f>
        <v>飲食店営業</v>
      </c>
      <c r="E5561" s="2" t="str">
        <f>"H30.09.11"</f>
        <v>H30.09.11</v>
      </c>
    </row>
    <row r="5562" spans="1:5" x14ac:dyDescent="0.45">
      <c r="A5562" s="2" t="s">
        <v>1002</v>
      </c>
      <c r="B5562" s="2" t="s">
        <v>10382</v>
      </c>
      <c r="C5562" s="2" t="s">
        <v>22127</v>
      </c>
      <c r="D5562" s="2" t="str">
        <f>"飲食店営業"</f>
        <v>飲食店営業</v>
      </c>
      <c r="E5562" s="2" t="str">
        <f>"H30.09.14"</f>
        <v>H30.09.14</v>
      </c>
    </row>
    <row r="5563" spans="1:5" x14ac:dyDescent="0.45">
      <c r="A5563" s="2" t="s">
        <v>1003</v>
      </c>
      <c r="B5563" s="2" t="s">
        <v>10383</v>
      </c>
      <c r="C5563" s="2" t="s">
        <v>22128</v>
      </c>
      <c r="D5563" s="2" t="str">
        <f>"飲食店営業"</f>
        <v>飲食店営業</v>
      </c>
      <c r="E5563" s="2" t="str">
        <f>"H30.09.21"</f>
        <v>H30.09.21</v>
      </c>
    </row>
    <row r="5564" spans="1:5" x14ac:dyDescent="0.45">
      <c r="A5564" s="2" t="s">
        <v>1005</v>
      </c>
      <c r="B5564" s="2" t="s">
        <v>10384</v>
      </c>
      <c r="C5564" s="2" t="s">
        <v>22130</v>
      </c>
      <c r="D5564" s="2" t="str">
        <f>"飲食店営業"</f>
        <v>飲食店営業</v>
      </c>
      <c r="E5564" s="2" t="str">
        <f>"H30.09.28"</f>
        <v>H30.09.28</v>
      </c>
    </row>
    <row r="5565" spans="1:5" x14ac:dyDescent="0.45">
      <c r="A5565" s="2" t="s">
        <v>1006</v>
      </c>
      <c r="B5565" s="2" t="s">
        <v>10386</v>
      </c>
      <c r="C5565" s="2" t="s">
        <v>22132</v>
      </c>
      <c r="D5565" s="2" t="str">
        <f>"菓子製造業"</f>
        <v>菓子製造業</v>
      </c>
      <c r="E5565" s="2" t="str">
        <f>"H30.10.01"</f>
        <v>H30.10.01</v>
      </c>
    </row>
    <row r="5566" spans="1:5" x14ac:dyDescent="0.45">
      <c r="A5566" s="2" t="s">
        <v>165</v>
      </c>
      <c r="B5566" s="2" t="s">
        <v>10390</v>
      </c>
      <c r="C5566" s="2" t="s">
        <v>22135</v>
      </c>
      <c r="D5566" s="2" t="str">
        <f>"喫茶店営業"</f>
        <v>喫茶店営業</v>
      </c>
      <c r="E5566" s="2" t="str">
        <f>"H30.08.31"</f>
        <v>H30.08.31</v>
      </c>
    </row>
    <row r="5567" spans="1:5" x14ac:dyDescent="0.45">
      <c r="A5567" s="2" t="s">
        <v>165</v>
      </c>
      <c r="B5567" s="2" t="s">
        <v>10391</v>
      </c>
      <c r="C5567" s="2" t="s">
        <v>22136</v>
      </c>
      <c r="D5567" s="2" t="str">
        <f>"喫茶店営業"</f>
        <v>喫茶店営業</v>
      </c>
      <c r="E5567" s="2" t="str">
        <f>"H30.08.31"</f>
        <v>H30.08.31</v>
      </c>
    </row>
    <row r="5568" spans="1:5" x14ac:dyDescent="0.45">
      <c r="A5568" s="2" t="s">
        <v>165</v>
      </c>
      <c r="B5568" s="2" t="s">
        <v>10392</v>
      </c>
      <c r="C5568" s="2" t="s">
        <v>21628</v>
      </c>
      <c r="D5568" s="2" t="str">
        <f>"喫茶店営業"</f>
        <v>喫茶店営業</v>
      </c>
      <c r="E5568" s="2" t="str">
        <f>"H30.10.01"</f>
        <v>H30.10.01</v>
      </c>
    </row>
    <row r="5569" spans="1:5" x14ac:dyDescent="0.45">
      <c r="A5569" s="2" t="s">
        <v>649</v>
      </c>
      <c r="B5569" s="2" t="s">
        <v>10394</v>
      </c>
      <c r="C5569" s="2" t="s">
        <v>22138</v>
      </c>
      <c r="D5569" s="2" t="str">
        <f>"喫茶店営業"</f>
        <v>喫茶店営業</v>
      </c>
      <c r="E5569" s="2" t="str">
        <f>"H30.10.09"</f>
        <v>H30.10.09</v>
      </c>
    </row>
    <row r="5570" spans="1:5" x14ac:dyDescent="0.45">
      <c r="A5570" s="2" t="s">
        <v>998</v>
      </c>
      <c r="B5570" s="2" t="s">
        <v>10395</v>
      </c>
      <c r="C5570" s="2" t="s">
        <v>22139</v>
      </c>
      <c r="D5570" s="2" t="str">
        <f>"飲食店営業"</f>
        <v>飲食店営業</v>
      </c>
      <c r="E5570" s="2" t="str">
        <f>"H30.10.16"</f>
        <v>H30.10.16</v>
      </c>
    </row>
    <row r="5571" spans="1:5" x14ac:dyDescent="0.45">
      <c r="A5571" s="2" t="s">
        <v>165</v>
      </c>
      <c r="B5571" s="2" t="s">
        <v>10413</v>
      </c>
      <c r="C5571" s="2" t="s">
        <v>22152</v>
      </c>
      <c r="D5571" s="2" t="str">
        <f>"喫茶店営業"</f>
        <v>喫茶店営業</v>
      </c>
      <c r="E5571" s="2" t="str">
        <f>"H30.10.30"</f>
        <v>H30.10.30</v>
      </c>
    </row>
    <row r="5572" spans="1:5" x14ac:dyDescent="0.45">
      <c r="A5572" s="2" t="s">
        <v>1020</v>
      </c>
      <c r="B5572" s="2" t="s">
        <v>10414</v>
      </c>
      <c r="C5572" s="2" t="s">
        <v>22153</v>
      </c>
      <c r="D5572" s="2" t="str">
        <f>"飲食店営業"</f>
        <v>飲食店営業</v>
      </c>
      <c r="E5572" s="2" t="str">
        <f>"H30.10.26"</f>
        <v>H30.10.26</v>
      </c>
    </row>
    <row r="5573" spans="1:5" x14ac:dyDescent="0.45">
      <c r="A5573" s="2" t="s">
        <v>1031</v>
      </c>
      <c r="B5573" s="2" t="s">
        <v>10423</v>
      </c>
      <c r="C5573" s="2" t="s">
        <v>22164</v>
      </c>
      <c r="D5573" s="2" t="str">
        <f>"菓子製造業"</f>
        <v>菓子製造業</v>
      </c>
      <c r="E5573" s="2" t="str">
        <f t="shared" ref="E5573:E5579" si="267">"H30.11.05"</f>
        <v>H30.11.05</v>
      </c>
    </row>
    <row r="5574" spans="1:5" x14ac:dyDescent="0.45">
      <c r="A5574" s="2" t="s">
        <v>596</v>
      </c>
      <c r="B5574" s="2" t="s">
        <v>10424</v>
      </c>
      <c r="C5574" s="2" t="s">
        <v>22165</v>
      </c>
      <c r="D5574" s="2" t="str">
        <f>"喫茶店営業"</f>
        <v>喫茶店営業</v>
      </c>
      <c r="E5574" s="2" t="str">
        <f t="shared" si="267"/>
        <v>H30.11.05</v>
      </c>
    </row>
    <row r="5575" spans="1:5" x14ac:dyDescent="0.45">
      <c r="A5575" s="2" t="s">
        <v>1032</v>
      </c>
      <c r="B5575" s="2" t="s">
        <v>10425</v>
      </c>
      <c r="C5575" s="2" t="s">
        <v>22166</v>
      </c>
      <c r="D5575" s="2" t="str">
        <f>"飲食店営業"</f>
        <v>飲食店営業</v>
      </c>
      <c r="E5575" s="2" t="str">
        <f t="shared" si="267"/>
        <v>H30.11.05</v>
      </c>
    </row>
    <row r="5576" spans="1:5" x14ac:dyDescent="0.45">
      <c r="A5576" s="2" t="s">
        <v>1033</v>
      </c>
      <c r="B5576" s="2" t="s">
        <v>10426</v>
      </c>
      <c r="C5576" s="2" t="s">
        <v>22167</v>
      </c>
      <c r="D5576" s="2" t="str">
        <f>"飲食店営業"</f>
        <v>飲食店営業</v>
      </c>
      <c r="E5576" s="2" t="str">
        <f t="shared" si="267"/>
        <v>H30.11.05</v>
      </c>
    </row>
    <row r="5577" spans="1:5" x14ac:dyDescent="0.45">
      <c r="A5577" s="2" t="s">
        <v>1034</v>
      </c>
      <c r="B5577" s="2" t="s">
        <v>10427</v>
      </c>
      <c r="C5577" s="2" t="s">
        <v>22168</v>
      </c>
      <c r="D5577" s="2" t="str">
        <f>"飲食店営業"</f>
        <v>飲食店営業</v>
      </c>
      <c r="E5577" s="2" t="str">
        <f t="shared" si="267"/>
        <v>H30.11.05</v>
      </c>
    </row>
    <row r="5578" spans="1:5" x14ac:dyDescent="0.45">
      <c r="A5578" s="2" t="s">
        <v>1035</v>
      </c>
      <c r="B5578" s="2" t="s">
        <v>10428</v>
      </c>
      <c r="C5578" s="2" t="s">
        <v>22169</v>
      </c>
      <c r="D5578" s="2" t="str">
        <f>"菓子製造業"</f>
        <v>菓子製造業</v>
      </c>
      <c r="E5578" s="2" t="str">
        <f t="shared" si="267"/>
        <v>H30.11.05</v>
      </c>
    </row>
    <row r="5579" spans="1:5" x14ac:dyDescent="0.45">
      <c r="A5579" s="2" t="s">
        <v>165</v>
      </c>
      <c r="B5579" s="2" t="s">
        <v>10430</v>
      </c>
      <c r="C5579" s="2" t="s">
        <v>21669</v>
      </c>
      <c r="D5579" s="2" t="str">
        <f>"喫茶店営業"</f>
        <v>喫茶店営業</v>
      </c>
      <c r="E5579" s="2" t="str">
        <f t="shared" si="267"/>
        <v>H30.11.05</v>
      </c>
    </row>
    <row r="5580" spans="1:5" x14ac:dyDescent="0.45">
      <c r="A5580" s="2" t="s">
        <v>1045</v>
      </c>
      <c r="B5580" s="2" t="s">
        <v>10442</v>
      </c>
      <c r="C5580" s="2" t="s">
        <v>22179</v>
      </c>
      <c r="D5580" s="2" t="str">
        <f>"飲食店営業"</f>
        <v>飲食店営業</v>
      </c>
      <c r="E5580" s="2" t="str">
        <f>"H30.11.12"</f>
        <v>H30.11.12</v>
      </c>
    </row>
    <row r="5581" spans="1:5" x14ac:dyDescent="0.45">
      <c r="A5581" s="2" t="s">
        <v>1049</v>
      </c>
      <c r="B5581" s="2" t="s">
        <v>10447</v>
      </c>
      <c r="C5581" s="2" t="s">
        <v>22183</v>
      </c>
      <c r="D5581" s="2" t="str">
        <f>"飲食店営業"</f>
        <v>飲食店営業</v>
      </c>
      <c r="E5581" s="2" t="str">
        <f>"H30.11.12"</f>
        <v>H30.11.12</v>
      </c>
    </row>
    <row r="5582" spans="1:5" x14ac:dyDescent="0.45">
      <c r="A5582" s="2" t="s">
        <v>165</v>
      </c>
      <c r="B5582" s="2" t="s">
        <v>10448</v>
      </c>
      <c r="C5582" s="2" t="s">
        <v>22184</v>
      </c>
      <c r="D5582" s="2" t="str">
        <f>"喫茶店営業"</f>
        <v>喫茶店営業</v>
      </c>
      <c r="E5582" s="2" t="str">
        <f>"H30.11.12"</f>
        <v>H30.11.12</v>
      </c>
    </row>
    <row r="5583" spans="1:5" x14ac:dyDescent="0.45">
      <c r="A5583" s="2" t="s">
        <v>649</v>
      </c>
      <c r="B5583" s="2" t="s">
        <v>10449</v>
      </c>
      <c r="C5583" s="2" t="s">
        <v>22138</v>
      </c>
      <c r="D5583" s="2" t="str">
        <f>"食品販売業"</f>
        <v>食品販売業</v>
      </c>
      <c r="E5583" s="2" t="str">
        <f>"H30.11.12"</f>
        <v>H30.11.12</v>
      </c>
    </row>
    <row r="5584" spans="1:5" x14ac:dyDescent="0.45">
      <c r="A5584" s="2" t="s">
        <v>165</v>
      </c>
      <c r="B5584" s="2" t="s">
        <v>10450</v>
      </c>
      <c r="C5584" s="2" t="s">
        <v>22185</v>
      </c>
      <c r="D5584" s="2" t="str">
        <f>"喫茶店営業"</f>
        <v>喫茶店営業</v>
      </c>
      <c r="E5584" s="2" t="str">
        <f>"H30.11.13"</f>
        <v>H30.11.13</v>
      </c>
    </row>
    <row r="5585" spans="1:5" x14ac:dyDescent="0.45">
      <c r="A5585" s="2" t="s">
        <v>1054</v>
      </c>
      <c r="B5585" s="2" t="s">
        <v>10457</v>
      </c>
      <c r="C5585" s="2" t="s">
        <v>22192</v>
      </c>
      <c r="D5585" s="2" t="str">
        <f>"食品製造業"</f>
        <v>食品製造業</v>
      </c>
      <c r="E5585" s="2" t="str">
        <f>"H30.11.14"</f>
        <v>H30.11.14</v>
      </c>
    </row>
    <row r="5586" spans="1:5" x14ac:dyDescent="0.45">
      <c r="A5586" s="2" t="s">
        <v>1059</v>
      </c>
      <c r="B5586" s="2" t="s">
        <v>10462</v>
      </c>
      <c r="C5586" s="2" t="s">
        <v>22196</v>
      </c>
      <c r="D5586" s="2" t="str">
        <f>"飲食店営業"</f>
        <v>飲食店営業</v>
      </c>
      <c r="E5586" s="2" t="str">
        <f t="shared" ref="E5586:E5592" si="268">"H30.11.16"</f>
        <v>H30.11.16</v>
      </c>
    </row>
    <row r="5587" spans="1:5" x14ac:dyDescent="0.45">
      <c r="A5587" s="2" t="s">
        <v>1059</v>
      </c>
      <c r="B5587" s="2" t="s">
        <v>10462</v>
      </c>
      <c r="C5587" s="2" t="s">
        <v>22196</v>
      </c>
      <c r="D5587" s="2" t="str">
        <f>"食肉販売業"</f>
        <v>食肉販売業</v>
      </c>
      <c r="E5587" s="2" t="str">
        <f t="shared" si="268"/>
        <v>H30.11.16</v>
      </c>
    </row>
    <row r="5588" spans="1:5" x14ac:dyDescent="0.45">
      <c r="A5588" s="2" t="s">
        <v>1060</v>
      </c>
      <c r="B5588" s="2" t="s">
        <v>10463</v>
      </c>
      <c r="C5588" s="2" t="s">
        <v>22197</v>
      </c>
      <c r="D5588" s="2" t="str">
        <f>"飲食店営業"</f>
        <v>飲食店営業</v>
      </c>
      <c r="E5588" s="2" t="str">
        <f t="shared" si="268"/>
        <v>H30.11.16</v>
      </c>
    </row>
    <row r="5589" spans="1:5" x14ac:dyDescent="0.45">
      <c r="A5589" s="2" t="s">
        <v>1061</v>
      </c>
      <c r="B5589" s="2" t="s">
        <v>1061</v>
      </c>
      <c r="C5589" s="2" t="s">
        <v>22198</v>
      </c>
      <c r="D5589" s="2" t="str">
        <f>"菓子製造業"</f>
        <v>菓子製造業</v>
      </c>
      <c r="E5589" s="2" t="str">
        <f t="shared" si="268"/>
        <v>H30.11.16</v>
      </c>
    </row>
    <row r="5590" spans="1:5" x14ac:dyDescent="0.45">
      <c r="A5590" s="2" t="s">
        <v>1062</v>
      </c>
      <c r="B5590" s="2" t="s">
        <v>10464</v>
      </c>
      <c r="C5590" s="2" t="s">
        <v>22199</v>
      </c>
      <c r="D5590" s="2" t="str">
        <f>"菓子製造業"</f>
        <v>菓子製造業</v>
      </c>
      <c r="E5590" s="2" t="str">
        <f t="shared" si="268"/>
        <v>H30.11.16</v>
      </c>
    </row>
    <row r="5591" spans="1:5" x14ac:dyDescent="0.45">
      <c r="A5591" s="2" t="s">
        <v>1063</v>
      </c>
      <c r="B5591" s="2" t="s">
        <v>10465</v>
      </c>
      <c r="C5591" s="2" t="s">
        <v>22200</v>
      </c>
      <c r="D5591" s="2" t="str">
        <f>"菓子製造業"</f>
        <v>菓子製造業</v>
      </c>
      <c r="E5591" s="2" t="str">
        <f t="shared" si="268"/>
        <v>H30.11.16</v>
      </c>
    </row>
    <row r="5592" spans="1:5" x14ac:dyDescent="0.45">
      <c r="A5592" s="2" t="s">
        <v>1064</v>
      </c>
      <c r="B5592" s="2" t="s">
        <v>1064</v>
      </c>
      <c r="C5592" s="2" t="s">
        <v>22201</v>
      </c>
      <c r="D5592" s="2" t="str">
        <f>"食肉販売業"</f>
        <v>食肉販売業</v>
      </c>
      <c r="E5592" s="2" t="str">
        <f t="shared" si="268"/>
        <v>H30.11.16</v>
      </c>
    </row>
    <row r="5593" spans="1:5" x14ac:dyDescent="0.45">
      <c r="A5593" s="2" t="s">
        <v>1065</v>
      </c>
      <c r="B5593" s="2" t="s">
        <v>10466</v>
      </c>
      <c r="C5593" s="2" t="s">
        <v>22202</v>
      </c>
      <c r="D5593" s="2" t="str">
        <f>"食肉製品製造業"</f>
        <v>食肉製品製造業</v>
      </c>
      <c r="E5593" s="2" t="str">
        <f>"H30.11.15"</f>
        <v>H30.11.15</v>
      </c>
    </row>
    <row r="5594" spans="1:5" x14ac:dyDescent="0.45">
      <c r="A5594" s="2" t="s">
        <v>1068</v>
      </c>
      <c r="B5594" s="2" t="s">
        <v>10469</v>
      </c>
      <c r="C5594" s="2" t="s">
        <v>22204</v>
      </c>
      <c r="D5594" s="2" t="str">
        <f>"魚介類販売業"</f>
        <v>魚介類販売業</v>
      </c>
      <c r="E5594" s="2" t="str">
        <f>"H30.11.16"</f>
        <v>H30.11.16</v>
      </c>
    </row>
    <row r="5595" spans="1:5" x14ac:dyDescent="0.45">
      <c r="A5595" s="2" t="s">
        <v>1068</v>
      </c>
      <c r="B5595" s="2" t="s">
        <v>10469</v>
      </c>
      <c r="C5595" s="2" t="s">
        <v>22204</v>
      </c>
      <c r="D5595" s="2" t="str">
        <f>"食品販売業"</f>
        <v>食品販売業</v>
      </c>
      <c r="E5595" s="2" t="str">
        <f>"H30.11.16"</f>
        <v>H30.11.16</v>
      </c>
    </row>
    <row r="5596" spans="1:5" x14ac:dyDescent="0.45">
      <c r="A5596" s="2" t="s">
        <v>981</v>
      </c>
      <c r="B5596" s="2" t="s">
        <v>10357</v>
      </c>
      <c r="C5596" s="2" t="s">
        <v>22106</v>
      </c>
      <c r="D5596" s="2" t="str">
        <f>"食品製造業"</f>
        <v>食品製造業</v>
      </c>
      <c r="E5596" s="2" t="str">
        <f>"H30.11.27"</f>
        <v>H30.11.27</v>
      </c>
    </row>
    <row r="5597" spans="1:5" x14ac:dyDescent="0.45">
      <c r="A5597" s="2" t="s">
        <v>1073</v>
      </c>
      <c r="B5597" s="2" t="s">
        <v>10481</v>
      </c>
      <c r="C5597" s="2" t="s">
        <v>22213</v>
      </c>
      <c r="D5597" s="2" t="str">
        <f>"菓子製造業"</f>
        <v>菓子製造業</v>
      </c>
      <c r="E5597" s="2" t="str">
        <f>"H30.11.28"</f>
        <v>H30.11.28</v>
      </c>
    </row>
    <row r="5598" spans="1:5" x14ac:dyDescent="0.45">
      <c r="A5598" s="2" t="s">
        <v>1078</v>
      </c>
      <c r="B5598" s="2" t="s">
        <v>4</v>
      </c>
      <c r="C5598" s="2" t="s">
        <v>22217</v>
      </c>
      <c r="D5598" s="2" t="str">
        <f>"菓子製造業"</f>
        <v>菓子製造業</v>
      </c>
      <c r="E5598" s="2" t="str">
        <f>"H30.11.30"</f>
        <v>H30.11.30</v>
      </c>
    </row>
    <row r="5599" spans="1:5" x14ac:dyDescent="0.45">
      <c r="A5599" s="2" t="s">
        <v>1078</v>
      </c>
      <c r="B5599" s="2" t="s">
        <v>4</v>
      </c>
      <c r="C5599" s="2" t="s">
        <v>22217</v>
      </c>
      <c r="D5599" s="2" t="str">
        <f>"飲食店営業"</f>
        <v>飲食店営業</v>
      </c>
      <c r="E5599" s="2" t="str">
        <f>"H30.11.30"</f>
        <v>H30.11.30</v>
      </c>
    </row>
    <row r="5600" spans="1:5" x14ac:dyDescent="0.45">
      <c r="A5600" s="2" t="s">
        <v>1079</v>
      </c>
      <c r="B5600" s="2" t="s">
        <v>10486</v>
      </c>
      <c r="C5600" s="2" t="s">
        <v>22218</v>
      </c>
      <c r="D5600" s="2" t="str">
        <f>"飲食店営業"</f>
        <v>飲食店営業</v>
      </c>
      <c r="E5600" s="2" t="str">
        <f>"H29.03.30"</f>
        <v>H29.03.30</v>
      </c>
    </row>
    <row r="5601" spans="1:5" x14ac:dyDescent="0.45">
      <c r="A5601" s="2" t="s">
        <v>165</v>
      </c>
      <c r="B5601" s="2" t="s">
        <v>10487</v>
      </c>
      <c r="C5601" s="2" t="s">
        <v>22219</v>
      </c>
      <c r="D5601" s="2" t="str">
        <f>"喫茶店営業"</f>
        <v>喫茶店営業</v>
      </c>
      <c r="E5601" s="2" t="str">
        <f>"H30.11.29"</f>
        <v>H30.11.29</v>
      </c>
    </row>
    <row r="5602" spans="1:5" x14ac:dyDescent="0.45">
      <c r="A5602" s="2" t="s">
        <v>165</v>
      </c>
      <c r="B5602" s="2" t="s">
        <v>10488</v>
      </c>
      <c r="C5602" s="2" t="s">
        <v>22047</v>
      </c>
      <c r="D5602" s="2" t="str">
        <f>"喫茶店営業"</f>
        <v>喫茶店営業</v>
      </c>
      <c r="E5602" s="2" t="str">
        <f>"H30.11.29"</f>
        <v>H30.11.29</v>
      </c>
    </row>
    <row r="5603" spans="1:5" x14ac:dyDescent="0.45">
      <c r="A5603" s="2" t="s">
        <v>165</v>
      </c>
      <c r="B5603" s="2" t="s">
        <v>10489</v>
      </c>
      <c r="C5603" s="2" t="s">
        <v>22047</v>
      </c>
      <c r="D5603" s="2" t="str">
        <f>"喫茶店営業"</f>
        <v>喫茶店営業</v>
      </c>
      <c r="E5603" s="2" t="str">
        <f>"H30.11.29"</f>
        <v>H30.11.29</v>
      </c>
    </row>
    <row r="5604" spans="1:5" x14ac:dyDescent="0.45">
      <c r="A5604" s="2" t="s">
        <v>165</v>
      </c>
      <c r="B5604" s="2" t="s">
        <v>10491</v>
      </c>
      <c r="C5604" s="2" t="s">
        <v>21669</v>
      </c>
      <c r="D5604" s="2" t="str">
        <f>"喫茶店営業"</f>
        <v>喫茶店営業</v>
      </c>
      <c r="E5604" s="2" t="str">
        <f>"H30.11.29"</f>
        <v>H30.11.29</v>
      </c>
    </row>
    <row r="5605" spans="1:5" x14ac:dyDescent="0.45">
      <c r="A5605" s="2" t="s">
        <v>1082</v>
      </c>
      <c r="B5605" s="2" t="s">
        <v>10494</v>
      </c>
      <c r="C5605" s="2" t="s">
        <v>22223</v>
      </c>
      <c r="D5605" s="2" t="str">
        <f>"飲食店営業"</f>
        <v>飲食店営業</v>
      </c>
      <c r="E5605" s="2" t="str">
        <f>"H30.11.30"</f>
        <v>H30.11.30</v>
      </c>
    </row>
    <row r="5606" spans="1:5" x14ac:dyDescent="0.45">
      <c r="A5606" s="2" t="s">
        <v>1086</v>
      </c>
      <c r="B5606" s="2" t="s">
        <v>10499</v>
      </c>
      <c r="C5606" s="2" t="s">
        <v>22226</v>
      </c>
      <c r="D5606" s="2" t="str">
        <f>"飲食店営業"</f>
        <v>飲食店営業</v>
      </c>
      <c r="E5606" s="2" t="str">
        <f>"H30.11.30"</f>
        <v>H30.11.30</v>
      </c>
    </row>
    <row r="5607" spans="1:5" x14ac:dyDescent="0.45">
      <c r="A5607" s="2" t="s">
        <v>1089</v>
      </c>
      <c r="B5607" s="2" t="s">
        <v>10503</v>
      </c>
      <c r="C5607" s="2" t="s">
        <v>22230</v>
      </c>
      <c r="D5607" s="2" t="str">
        <f>"飲食店営業"</f>
        <v>飲食店営業</v>
      </c>
      <c r="E5607" s="2" t="str">
        <f>"H30.11.30"</f>
        <v>H30.11.30</v>
      </c>
    </row>
    <row r="5608" spans="1:5" x14ac:dyDescent="0.45">
      <c r="A5608" s="2" t="s">
        <v>756</v>
      </c>
      <c r="B5608" s="2" t="s">
        <v>10504</v>
      </c>
      <c r="C5608" s="2" t="s">
        <v>22231</v>
      </c>
      <c r="D5608" s="2" t="str">
        <f>"そうざい製造業"</f>
        <v>そうざい製造業</v>
      </c>
      <c r="E5608" s="2" t="str">
        <f>"H30.12.14"</f>
        <v>H30.12.14</v>
      </c>
    </row>
    <row r="5609" spans="1:5" x14ac:dyDescent="0.45">
      <c r="A5609" s="2" t="s">
        <v>1090</v>
      </c>
      <c r="B5609" s="2" t="s">
        <v>10505</v>
      </c>
      <c r="C5609" s="2" t="s">
        <v>22232</v>
      </c>
      <c r="D5609" s="2" t="str">
        <f>"そうざい製造業"</f>
        <v>そうざい製造業</v>
      </c>
      <c r="E5609" s="2" t="str">
        <f>"H30.12.14"</f>
        <v>H30.12.14</v>
      </c>
    </row>
    <row r="5610" spans="1:5" x14ac:dyDescent="0.45">
      <c r="A5610" s="2" t="s">
        <v>1091</v>
      </c>
      <c r="B5610" s="2" t="s">
        <v>10506</v>
      </c>
      <c r="C5610" s="2" t="s">
        <v>22233</v>
      </c>
      <c r="D5610" s="2" t="str">
        <f>"飲食店営業"</f>
        <v>飲食店営業</v>
      </c>
      <c r="E5610" s="2" t="str">
        <f>"H30.12.20"</f>
        <v>H30.12.20</v>
      </c>
    </row>
    <row r="5611" spans="1:5" x14ac:dyDescent="0.45">
      <c r="A5611" s="2" t="s">
        <v>902</v>
      </c>
      <c r="B5611" s="2" t="s">
        <v>10231</v>
      </c>
      <c r="C5611" s="2" t="s">
        <v>22234</v>
      </c>
      <c r="D5611" s="2" t="str">
        <f>"食品製造業"</f>
        <v>食品製造業</v>
      </c>
      <c r="E5611" s="2" t="str">
        <f>"H30.12.20"</f>
        <v>H30.12.20</v>
      </c>
    </row>
    <row r="5612" spans="1:5" x14ac:dyDescent="0.45">
      <c r="A5612" s="2" t="s">
        <v>165</v>
      </c>
      <c r="B5612" s="2" t="s">
        <v>10513</v>
      </c>
      <c r="C5612" s="2" t="s">
        <v>22240</v>
      </c>
      <c r="D5612" s="2" t="str">
        <f>"喫茶店営業"</f>
        <v>喫茶店営業</v>
      </c>
      <c r="E5612" s="2" t="str">
        <f>"H31.01.17"</f>
        <v>H31.01.17</v>
      </c>
    </row>
    <row r="5613" spans="1:5" x14ac:dyDescent="0.45">
      <c r="A5613" s="2" t="s">
        <v>165</v>
      </c>
      <c r="B5613" s="2" t="s">
        <v>10514</v>
      </c>
      <c r="C5613" s="2" t="s">
        <v>22241</v>
      </c>
      <c r="D5613" s="2" t="str">
        <f>"喫茶店営業"</f>
        <v>喫茶店営業</v>
      </c>
      <c r="E5613" s="2" t="str">
        <f>"H31.01.17"</f>
        <v>H31.01.17</v>
      </c>
    </row>
    <row r="5614" spans="1:5" x14ac:dyDescent="0.45">
      <c r="A5614" s="2" t="s">
        <v>1099</v>
      </c>
      <c r="B5614" s="2" t="s">
        <v>10520</v>
      </c>
      <c r="C5614" s="2" t="s">
        <v>22247</v>
      </c>
      <c r="D5614" s="2" t="str">
        <f t="shared" ref="D5614:D5620" si="269">"飲食店営業"</f>
        <v>飲食店営業</v>
      </c>
      <c r="E5614" s="2" t="str">
        <f>"H31.01.31"</f>
        <v>H31.01.31</v>
      </c>
    </row>
    <row r="5615" spans="1:5" x14ac:dyDescent="0.45">
      <c r="A5615" s="2" t="s">
        <v>1100</v>
      </c>
      <c r="B5615" s="2" t="s">
        <v>10521</v>
      </c>
      <c r="C5615" s="2" t="s">
        <v>22248</v>
      </c>
      <c r="D5615" s="2" t="str">
        <f t="shared" si="269"/>
        <v>飲食店営業</v>
      </c>
      <c r="E5615" s="2" t="str">
        <f>"H31.01.31"</f>
        <v>H31.01.31</v>
      </c>
    </row>
    <row r="5616" spans="1:5" x14ac:dyDescent="0.45">
      <c r="A5616" s="2" t="s">
        <v>1101</v>
      </c>
      <c r="B5616" s="2" t="s">
        <v>10522</v>
      </c>
      <c r="C5616" s="2" t="s">
        <v>22249</v>
      </c>
      <c r="D5616" s="2" t="str">
        <f t="shared" si="269"/>
        <v>飲食店営業</v>
      </c>
      <c r="E5616" s="2" t="str">
        <f>"H31.01.31"</f>
        <v>H31.01.31</v>
      </c>
    </row>
    <row r="5617" spans="1:5" x14ac:dyDescent="0.45">
      <c r="A5617" s="2" t="s">
        <v>1102</v>
      </c>
      <c r="B5617" s="2" t="s">
        <v>10523</v>
      </c>
      <c r="C5617" s="2" t="s">
        <v>22250</v>
      </c>
      <c r="D5617" s="2" t="str">
        <f t="shared" si="269"/>
        <v>飲食店営業</v>
      </c>
      <c r="E5617" s="2" t="str">
        <f>"H31.01.31"</f>
        <v>H31.01.31</v>
      </c>
    </row>
    <row r="5618" spans="1:5" x14ac:dyDescent="0.45">
      <c r="A5618" s="2" t="s">
        <v>1103</v>
      </c>
      <c r="B5618" s="2" t="s">
        <v>10524</v>
      </c>
      <c r="C5618" s="2" t="s">
        <v>22251</v>
      </c>
      <c r="D5618" s="2" t="str">
        <f t="shared" si="269"/>
        <v>飲食店営業</v>
      </c>
      <c r="E5618" s="2" t="str">
        <f>"H31.02.01"</f>
        <v>H31.02.01</v>
      </c>
    </row>
    <row r="5619" spans="1:5" x14ac:dyDescent="0.45">
      <c r="A5619" s="2" t="s">
        <v>1104</v>
      </c>
      <c r="B5619" s="2" t="s">
        <v>10525</v>
      </c>
      <c r="C5619" s="2" t="s">
        <v>22252</v>
      </c>
      <c r="D5619" s="2" t="str">
        <f t="shared" si="269"/>
        <v>飲食店営業</v>
      </c>
      <c r="E5619" s="2" t="str">
        <f>"H31.02.01"</f>
        <v>H31.02.01</v>
      </c>
    </row>
    <row r="5620" spans="1:5" x14ac:dyDescent="0.45">
      <c r="A5620" s="2" t="s">
        <v>594</v>
      </c>
      <c r="B5620" s="2" t="s">
        <v>10526</v>
      </c>
      <c r="C5620" s="2" t="s">
        <v>22253</v>
      </c>
      <c r="D5620" s="2" t="str">
        <f t="shared" si="269"/>
        <v>飲食店営業</v>
      </c>
      <c r="E5620" s="2" t="str">
        <f>"H31.02.01"</f>
        <v>H31.02.01</v>
      </c>
    </row>
    <row r="5621" spans="1:5" x14ac:dyDescent="0.45">
      <c r="A5621" s="2" t="s">
        <v>1106</v>
      </c>
      <c r="B5621" s="2" t="s">
        <v>10528</v>
      </c>
      <c r="C5621" s="2" t="s">
        <v>22255</v>
      </c>
      <c r="D5621" s="2" t="str">
        <f>"菓子製造業"</f>
        <v>菓子製造業</v>
      </c>
      <c r="E5621" s="2" t="str">
        <f>"H31.01.31"</f>
        <v>H31.01.31</v>
      </c>
    </row>
    <row r="5622" spans="1:5" x14ac:dyDescent="0.45">
      <c r="A5622" s="2" t="s">
        <v>1107</v>
      </c>
      <c r="B5622" s="2" t="s">
        <v>10529</v>
      </c>
      <c r="C5622" s="2" t="s">
        <v>22256</v>
      </c>
      <c r="D5622" s="2" t="str">
        <f>"菓子製造業"</f>
        <v>菓子製造業</v>
      </c>
      <c r="E5622" s="2" t="str">
        <f>"H31.01.31"</f>
        <v>H31.01.31</v>
      </c>
    </row>
    <row r="5623" spans="1:5" x14ac:dyDescent="0.45">
      <c r="A5623" s="2" t="s">
        <v>1108</v>
      </c>
      <c r="B5623" s="2" t="s">
        <v>10530</v>
      </c>
      <c r="C5623" s="2" t="s">
        <v>22257</v>
      </c>
      <c r="D5623" s="2" t="str">
        <f>"魚介類販売業"</f>
        <v>魚介類販売業</v>
      </c>
      <c r="E5623" s="2" t="str">
        <f>"H31.01.31"</f>
        <v>H31.01.31</v>
      </c>
    </row>
    <row r="5624" spans="1:5" x14ac:dyDescent="0.45">
      <c r="A5624" s="2" t="s">
        <v>1109</v>
      </c>
      <c r="B5624" s="2" t="s">
        <v>10531</v>
      </c>
      <c r="C5624" s="2" t="s">
        <v>22258</v>
      </c>
      <c r="D5624" s="2" t="str">
        <f>"食肉販売業"</f>
        <v>食肉販売業</v>
      </c>
      <c r="E5624" s="2" t="str">
        <f>"H31.01.31"</f>
        <v>H31.01.31</v>
      </c>
    </row>
    <row r="5625" spans="1:5" x14ac:dyDescent="0.45">
      <c r="A5625" s="2" t="s">
        <v>1109</v>
      </c>
      <c r="B5625" s="2" t="s">
        <v>10531</v>
      </c>
      <c r="C5625" s="2" t="s">
        <v>22258</v>
      </c>
      <c r="D5625" s="2" t="str">
        <f>"魚介類販売業"</f>
        <v>魚介類販売業</v>
      </c>
      <c r="E5625" s="2" t="str">
        <f>"H31.02.04"</f>
        <v>H31.02.04</v>
      </c>
    </row>
    <row r="5626" spans="1:5" x14ac:dyDescent="0.45">
      <c r="A5626" s="2" t="s">
        <v>1109</v>
      </c>
      <c r="B5626" s="2" t="s">
        <v>10531</v>
      </c>
      <c r="C5626" s="2" t="s">
        <v>22258</v>
      </c>
      <c r="D5626" s="2" t="str">
        <f>"乳類販売業"</f>
        <v>乳類販売業</v>
      </c>
      <c r="E5626" s="2" t="str">
        <f>"H31.02.04"</f>
        <v>H31.02.04</v>
      </c>
    </row>
    <row r="5627" spans="1:5" x14ac:dyDescent="0.45">
      <c r="A5627" s="2" t="s">
        <v>595</v>
      </c>
      <c r="B5627" s="2" t="s">
        <v>10532</v>
      </c>
      <c r="C5627" s="2" t="s">
        <v>22253</v>
      </c>
      <c r="D5627" s="2" t="str">
        <f>"乳類販売業"</f>
        <v>乳類販売業</v>
      </c>
      <c r="E5627" s="2" t="str">
        <f>"H31.02.04"</f>
        <v>H31.02.04</v>
      </c>
    </row>
    <row r="5628" spans="1:5" x14ac:dyDescent="0.45">
      <c r="A5628" s="2" t="s">
        <v>1123</v>
      </c>
      <c r="B5628" s="2" t="s">
        <v>1123</v>
      </c>
      <c r="C5628" s="2" t="s">
        <v>22275</v>
      </c>
      <c r="D5628" s="2" t="str">
        <f>"食肉処理業"</f>
        <v>食肉処理業</v>
      </c>
      <c r="E5628" s="2" t="str">
        <f>"H31.02.08"</f>
        <v>H31.02.08</v>
      </c>
    </row>
    <row r="5629" spans="1:5" x14ac:dyDescent="0.45">
      <c r="A5629" s="2" t="s">
        <v>1124</v>
      </c>
      <c r="B5629" s="2" t="s">
        <v>10549</v>
      </c>
      <c r="C5629" s="2" t="s">
        <v>22276</v>
      </c>
      <c r="D5629" s="2" t="str">
        <f>"飲食店営業"</f>
        <v>飲食店営業</v>
      </c>
      <c r="E5629" s="2" t="str">
        <f>"H31.02.08"</f>
        <v>H31.02.08</v>
      </c>
    </row>
    <row r="5630" spans="1:5" x14ac:dyDescent="0.45">
      <c r="A5630" s="2" t="s">
        <v>1135</v>
      </c>
      <c r="B5630" s="2" t="s">
        <v>10566</v>
      </c>
      <c r="C5630" s="2" t="s">
        <v>22289</v>
      </c>
      <c r="D5630" s="2" t="str">
        <f>"飲食店営業"</f>
        <v>飲食店営業</v>
      </c>
      <c r="E5630" s="2" t="str">
        <f>"H31.02.18"</f>
        <v>H31.02.18</v>
      </c>
    </row>
    <row r="5631" spans="1:5" x14ac:dyDescent="0.45">
      <c r="A5631" s="2" t="s">
        <v>1135</v>
      </c>
      <c r="B5631" s="2" t="s">
        <v>10566</v>
      </c>
      <c r="C5631" s="2" t="s">
        <v>22289</v>
      </c>
      <c r="D5631" s="2" t="str">
        <f>"乳類販売業"</f>
        <v>乳類販売業</v>
      </c>
      <c r="E5631" s="2" t="str">
        <f>"H31.02.18"</f>
        <v>H31.02.18</v>
      </c>
    </row>
    <row r="5632" spans="1:5" x14ac:dyDescent="0.45">
      <c r="A5632" s="2" t="s">
        <v>1135</v>
      </c>
      <c r="B5632" s="2" t="s">
        <v>10566</v>
      </c>
      <c r="C5632" s="2" t="s">
        <v>22289</v>
      </c>
      <c r="D5632" s="2" t="str">
        <f>"食肉販売業"</f>
        <v>食肉販売業</v>
      </c>
      <c r="E5632" s="2" t="str">
        <f>"H31.02.18"</f>
        <v>H31.02.18</v>
      </c>
    </row>
    <row r="5633" spans="1:5" x14ac:dyDescent="0.45">
      <c r="A5633" s="2" t="s">
        <v>1135</v>
      </c>
      <c r="B5633" s="2" t="s">
        <v>10566</v>
      </c>
      <c r="C5633" s="2" t="s">
        <v>22289</v>
      </c>
      <c r="D5633" s="2" t="str">
        <f>"魚介類販売業"</f>
        <v>魚介類販売業</v>
      </c>
      <c r="E5633" s="2" t="str">
        <f>"H31.02.18"</f>
        <v>H31.02.18</v>
      </c>
    </row>
    <row r="5634" spans="1:5" x14ac:dyDescent="0.45">
      <c r="A5634" s="2" t="s">
        <v>1135</v>
      </c>
      <c r="B5634" s="2" t="s">
        <v>10566</v>
      </c>
      <c r="C5634" s="2" t="s">
        <v>22289</v>
      </c>
      <c r="D5634" s="2" t="str">
        <f>"食品販売業"</f>
        <v>食品販売業</v>
      </c>
      <c r="E5634" s="2" t="str">
        <f>"H31.02.18"</f>
        <v>H31.02.18</v>
      </c>
    </row>
    <row r="5635" spans="1:5" x14ac:dyDescent="0.45">
      <c r="A5635" s="2" t="s">
        <v>1138</v>
      </c>
      <c r="B5635" s="2" t="s">
        <v>10571</v>
      </c>
      <c r="C5635" s="2" t="s">
        <v>22293</v>
      </c>
      <c r="D5635" s="2" t="str">
        <f>"食品販売業"</f>
        <v>食品販売業</v>
      </c>
      <c r="E5635" s="2" t="str">
        <f>"H31.02.20"</f>
        <v>H31.02.20</v>
      </c>
    </row>
    <row r="5636" spans="1:5" x14ac:dyDescent="0.45">
      <c r="A5636" s="2" t="s">
        <v>1134</v>
      </c>
      <c r="B5636" s="2" t="s">
        <v>10573</v>
      </c>
      <c r="C5636" s="2" t="s">
        <v>22295</v>
      </c>
      <c r="D5636" s="2" t="str">
        <f>"食品販売業"</f>
        <v>食品販売業</v>
      </c>
      <c r="E5636" s="2" t="str">
        <f>"H30.02.05"</f>
        <v>H30.02.05</v>
      </c>
    </row>
    <row r="5637" spans="1:5" x14ac:dyDescent="0.45">
      <c r="A5637" s="2" t="s">
        <v>1134</v>
      </c>
      <c r="B5637" s="2" t="s">
        <v>10576</v>
      </c>
      <c r="C5637" s="2" t="s">
        <v>22298</v>
      </c>
      <c r="D5637" s="2" t="str">
        <f>"乳類販売業"</f>
        <v>乳類販売業</v>
      </c>
      <c r="E5637" s="2" t="str">
        <f>"H29.08.22"</f>
        <v>H29.08.22</v>
      </c>
    </row>
    <row r="5638" spans="1:5" x14ac:dyDescent="0.45">
      <c r="A5638" s="2" t="s">
        <v>1134</v>
      </c>
      <c r="B5638" s="2" t="s">
        <v>10579</v>
      </c>
      <c r="C5638" s="2" t="s">
        <v>22301</v>
      </c>
      <c r="D5638" s="2" t="str">
        <f>"魚介類販売業"</f>
        <v>魚介類販売業</v>
      </c>
      <c r="E5638" s="2" t="str">
        <f>"H30.08.31"</f>
        <v>H30.08.31</v>
      </c>
    </row>
    <row r="5639" spans="1:5" x14ac:dyDescent="0.45">
      <c r="A5639" s="2" t="s">
        <v>1147</v>
      </c>
      <c r="B5639" s="2" t="s">
        <v>10586</v>
      </c>
      <c r="C5639" s="2" t="s">
        <v>22309</v>
      </c>
      <c r="D5639" s="2" t="str">
        <f>"飲食店営業"</f>
        <v>飲食店営業</v>
      </c>
      <c r="E5639" s="2" t="str">
        <f>"H31.03.01"</f>
        <v>H31.03.01</v>
      </c>
    </row>
    <row r="5640" spans="1:5" x14ac:dyDescent="0.45">
      <c r="A5640" s="2" t="s">
        <v>1148</v>
      </c>
      <c r="B5640" s="2" t="s">
        <v>10587</v>
      </c>
      <c r="C5640" s="2" t="s">
        <v>22310</v>
      </c>
      <c r="D5640" s="2" t="str">
        <f>"飲食店営業"</f>
        <v>飲食店営業</v>
      </c>
      <c r="E5640" s="2" t="str">
        <f>"H31.02.28"</f>
        <v>H31.02.28</v>
      </c>
    </row>
    <row r="5641" spans="1:5" x14ac:dyDescent="0.45">
      <c r="A5641" s="2" t="s">
        <v>1149</v>
      </c>
      <c r="B5641" s="2" t="s">
        <v>10588</v>
      </c>
      <c r="C5641" s="2" t="s">
        <v>22311</v>
      </c>
      <c r="D5641" s="2" t="str">
        <f>"魚介類販売業"</f>
        <v>魚介類販売業</v>
      </c>
      <c r="E5641" s="2" t="str">
        <f>"H31.02.28"</f>
        <v>H31.02.28</v>
      </c>
    </row>
    <row r="5642" spans="1:5" x14ac:dyDescent="0.45">
      <c r="A5642" s="2" t="s">
        <v>915</v>
      </c>
      <c r="B5642" s="2" t="s">
        <v>10245</v>
      </c>
      <c r="C5642" s="2" t="s">
        <v>22312</v>
      </c>
      <c r="D5642" s="2" t="str">
        <f>"飲食店営業"</f>
        <v>飲食店営業</v>
      </c>
      <c r="E5642" s="2" t="str">
        <f>"H31.02.28"</f>
        <v>H31.02.28</v>
      </c>
    </row>
    <row r="5643" spans="1:5" x14ac:dyDescent="0.45">
      <c r="A5643" s="2" t="s">
        <v>1152</v>
      </c>
      <c r="B5643" s="2" t="s">
        <v>10591</v>
      </c>
      <c r="C5643" s="2" t="s">
        <v>22315</v>
      </c>
      <c r="D5643" s="2" t="str">
        <f>"飲食店営業"</f>
        <v>飲食店営業</v>
      </c>
      <c r="E5643" s="2" t="str">
        <f>"H31.02.28"</f>
        <v>H31.02.28</v>
      </c>
    </row>
    <row r="5644" spans="1:5" x14ac:dyDescent="0.45">
      <c r="A5644" s="2" t="s">
        <v>1153</v>
      </c>
      <c r="B5644" s="2" t="s">
        <v>10593</v>
      </c>
      <c r="C5644" s="2" t="s">
        <v>22317</v>
      </c>
      <c r="D5644" s="2" t="str">
        <f>"飲食店営業"</f>
        <v>飲食店営業</v>
      </c>
      <c r="E5644" s="2" t="str">
        <f>"H31.02.28"</f>
        <v>H31.02.28</v>
      </c>
    </row>
    <row r="5645" spans="1:5" x14ac:dyDescent="0.45">
      <c r="A5645" s="2" t="s">
        <v>165</v>
      </c>
      <c r="B5645" s="2" t="s">
        <v>10595</v>
      </c>
      <c r="C5645" s="2" t="s">
        <v>22240</v>
      </c>
      <c r="D5645" s="2" t="str">
        <f>"喫茶店営業"</f>
        <v>喫茶店営業</v>
      </c>
      <c r="E5645" s="2" t="str">
        <f>"H31.03.08"</f>
        <v>H31.03.08</v>
      </c>
    </row>
    <row r="5646" spans="1:5" x14ac:dyDescent="0.45">
      <c r="A5646" s="2" t="s">
        <v>1160</v>
      </c>
      <c r="B5646" s="2" t="s">
        <v>10603</v>
      </c>
      <c r="C5646" s="2" t="s">
        <v>22328</v>
      </c>
      <c r="D5646" s="2" t="str">
        <f>"菓子製造業"</f>
        <v>菓子製造業</v>
      </c>
      <c r="E5646" s="2" t="str">
        <f>"H31.03.14"</f>
        <v>H31.03.14</v>
      </c>
    </row>
    <row r="5647" spans="1:5" x14ac:dyDescent="0.45">
      <c r="A5647" s="2" t="s">
        <v>907</v>
      </c>
      <c r="B5647" s="2" t="s">
        <v>10609</v>
      </c>
      <c r="C5647" s="2" t="s">
        <v>22333</v>
      </c>
      <c r="D5647" s="2" t="str">
        <f>"飲食店営業"</f>
        <v>飲食店営業</v>
      </c>
      <c r="E5647" s="2" t="str">
        <f>"H31.03.29"</f>
        <v>H31.03.29</v>
      </c>
    </row>
    <row r="5648" spans="1:5" x14ac:dyDescent="0.45">
      <c r="A5648" s="2" t="s">
        <v>1167</v>
      </c>
      <c r="B5648" s="2" t="s">
        <v>1167</v>
      </c>
      <c r="C5648" s="2" t="s">
        <v>22336</v>
      </c>
      <c r="D5648" s="2" t="str">
        <f>"乳類販売業"</f>
        <v>乳類販売業</v>
      </c>
      <c r="E5648" s="2" t="str">
        <f>"H31.04.08"</f>
        <v>H31.04.08</v>
      </c>
    </row>
    <row r="5649" spans="1:5" x14ac:dyDescent="0.45">
      <c r="A5649" s="2" t="s">
        <v>1168</v>
      </c>
      <c r="B5649" s="2" t="s">
        <v>10613</v>
      </c>
      <c r="C5649" s="2" t="s">
        <v>22337</v>
      </c>
      <c r="D5649" s="2" t="str">
        <f>"飲食店営業"</f>
        <v>飲食店営業</v>
      </c>
      <c r="E5649" s="2" t="str">
        <f>"H31.04.08"</f>
        <v>H31.04.08</v>
      </c>
    </row>
    <row r="5650" spans="1:5" x14ac:dyDescent="0.45">
      <c r="A5650" s="2" t="s">
        <v>649</v>
      </c>
      <c r="B5650" s="2" t="s">
        <v>10615</v>
      </c>
      <c r="C5650" s="2" t="s">
        <v>22339</v>
      </c>
      <c r="D5650" s="2" t="str">
        <f>"喫茶店営業"</f>
        <v>喫茶店営業</v>
      </c>
      <c r="E5650" s="2" t="str">
        <f>"H31.04.10"</f>
        <v>H31.04.10</v>
      </c>
    </row>
    <row r="5651" spans="1:5" x14ac:dyDescent="0.45">
      <c r="A5651" s="2" t="s">
        <v>583</v>
      </c>
      <c r="B5651" s="2" t="s">
        <v>10616</v>
      </c>
      <c r="C5651" s="2" t="s">
        <v>22340</v>
      </c>
      <c r="D5651" s="2" t="str">
        <f>"乳類販売業"</f>
        <v>乳類販売業</v>
      </c>
      <c r="E5651" s="2" t="str">
        <f>"H31.04.10"</f>
        <v>H31.04.10</v>
      </c>
    </row>
    <row r="5652" spans="1:5" x14ac:dyDescent="0.45">
      <c r="A5652" s="2" t="s">
        <v>1173</v>
      </c>
      <c r="B5652" s="2" t="s">
        <v>10623</v>
      </c>
      <c r="C5652" s="2" t="s">
        <v>22345</v>
      </c>
      <c r="D5652" s="2" t="str">
        <f>"飲食店営業"</f>
        <v>飲食店営業</v>
      </c>
      <c r="E5652" s="2" t="str">
        <f>"H31.04.15"</f>
        <v>H31.04.15</v>
      </c>
    </row>
    <row r="5653" spans="1:5" x14ac:dyDescent="0.45">
      <c r="A5653" s="2" t="s">
        <v>1173</v>
      </c>
      <c r="B5653" s="2" t="s">
        <v>10623</v>
      </c>
      <c r="C5653" s="2" t="s">
        <v>22345</v>
      </c>
      <c r="D5653" s="2" t="str">
        <f>"乳類販売業"</f>
        <v>乳類販売業</v>
      </c>
      <c r="E5653" s="2" t="str">
        <f>"H31.04.15"</f>
        <v>H31.04.15</v>
      </c>
    </row>
    <row r="5654" spans="1:5" x14ac:dyDescent="0.45">
      <c r="A5654" s="2" t="s">
        <v>1173</v>
      </c>
      <c r="B5654" s="2" t="s">
        <v>10623</v>
      </c>
      <c r="C5654" s="2" t="s">
        <v>22345</v>
      </c>
      <c r="D5654" s="2" t="str">
        <f>"魚介類販売業"</f>
        <v>魚介類販売業</v>
      </c>
      <c r="E5654" s="2" t="str">
        <f>"H31.04.15"</f>
        <v>H31.04.15</v>
      </c>
    </row>
    <row r="5655" spans="1:5" x14ac:dyDescent="0.45">
      <c r="A5655" s="2" t="s">
        <v>1173</v>
      </c>
      <c r="B5655" s="2" t="s">
        <v>10623</v>
      </c>
      <c r="C5655" s="2" t="s">
        <v>22345</v>
      </c>
      <c r="D5655" s="2" t="str">
        <f>"食肉販売業"</f>
        <v>食肉販売業</v>
      </c>
      <c r="E5655" s="2" t="str">
        <f>"H31.04.15"</f>
        <v>H31.04.15</v>
      </c>
    </row>
    <row r="5656" spans="1:5" x14ac:dyDescent="0.45">
      <c r="A5656" s="2" t="s">
        <v>1173</v>
      </c>
      <c r="B5656" s="2" t="s">
        <v>10623</v>
      </c>
      <c r="C5656" s="2" t="s">
        <v>22345</v>
      </c>
      <c r="D5656" s="2" t="str">
        <f>"食品販売業"</f>
        <v>食品販売業</v>
      </c>
      <c r="E5656" s="2" t="str">
        <f>"H31.04.15"</f>
        <v>H31.04.15</v>
      </c>
    </row>
    <row r="5657" spans="1:5" x14ac:dyDescent="0.45">
      <c r="A5657" s="2" t="s">
        <v>1174</v>
      </c>
      <c r="B5657" s="2" t="s">
        <v>10624</v>
      </c>
      <c r="C5657" s="2" t="s">
        <v>22346</v>
      </c>
      <c r="D5657" s="2" t="str">
        <f>"飲食店営業"</f>
        <v>飲食店営業</v>
      </c>
      <c r="E5657" s="2" t="str">
        <f>"H31.04.18"</f>
        <v>H31.04.18</v>
      </c>
    </row>
    <row r="5658" spans="1:5" x14ac:dyDescent="0.45">
      <c r="A5658" s="2" t="s">
        <v>1176</v>
      </c>
      <c r="B5658" s="2" t="s">
        <v>10626</v>
      </c>
      <c r="C5658" s="2" t="s">
        <v>22348</v>
      </c>
      <c r="D5658" s="2" t="str">
        <f>"飲食店営業"</f>
        <v>飲食店営業</v>
      </c>
      <c r="E5658" s="2" t="str">
        <f>"H31.04.23"</f>
        <v>H31.04.23</v>
      </c>
    </row>
    <row r="5659" spans="1:5" x14ac:dyDescent="0.45">
      <c r="A5659" s="2" t="s">
        <v>1177</v>
      </c>
      <c r="B5659" s="2" t="s">
        <v>10627</v>
      </c>
      <c r="C5659" s="2" t="s">
        <v>22349</v>
      </c>
      <c r="D5659" s="2" t="str">
        <f>"飲食店営業"</f>
        <v>飲食店営業</v>
      </c>
      <c r="E5659" s="2" t="str">
        <f>"H31.04.24"</f>
        <v>H31.04.24</v>
      </c>
    </row>
    <row r="5660" spans="1:5" x14ac:dyDescent="0.45">
      <c r="A5660" s="2" t="s">
        <v>1177</v>
      </c>
      <c r="B5660" s="2" t="s">
        <v>10627</v>
      </c>
      <c r="C5660" s="2" t="s">
        <v>22349</v>
      </c>
      <c r="D5660" s="2" t="str">
        <f>"食品販売業"</f>
        <v>食品販売業</v>
      </c>
      <c r="E5660" s="2" t="str">
        <f>"H31.04.24"</f>
        <v>H31.04.24</v>
      </c>
    </row>
    <row r="5661" spans="1:5" x14ac:dyDescent="0.45">
      <c r="A5661" s="2" t="s">
        <v>1184</v>
      </c>
      <c r="B5661" s="2" t="s">
        <v>10634</v>
      </c>
      <c r="C5661" s="2" t="s">
        <v>22354</v>
      </c>
      <c r="D5661" s="2" t="str">
        <f>"飲食店営業"</f>
        <v>飲食店営業</v>
      </c>
      <c r="E5661" s="2" t="str">
        <f>"R01.05.14"</f>
        <v>R01.05.14</v>
      </c>
    </row>
    <row r="5662" spans="1:5" x14ac:dyDescent="0.45">
      <c r="A5662" s="2" t="s">
        <v>1184</v>
      </c>
      <c r="B5662" s="2" t="s">
        <v>10634</v>
      </c>
      <c r="C5662" s="2" t="s">
        <v>22354</v>
      </c>
      <c r="D5662" s="2" t="str">
        <f>"菓子製造業"</f>
        <v>菓子製造業</v>
      </c>
      <c r="E5662" s="2" t="str">
        <f>"R01.05.14"</f>
        <v>R01.05.14</v>
      </c>
    </row>
    <row r="5663" spans="1:5" x14ac:dyDescent="0.45">
      <c r="A5663" s="2" t="s">
        <v>909</v>
      </c>
      <c r="B5663" s="2" t="s">
        <v>10239</v>
      </c>
      <c r="C5663" s="2" t="s">
        <v>22007</v>
      </c>
      <c r="D5663" s="2" t="str">
        <f>"菓子製造業"</f>
        <v>菓子製造業</v>
      </c>
      <c r="E5663" s="2" t="str">
        <f t="shared" ref="E5663:E5689" si="270">"R01.05.20"</f>
        <v>R01.05.20</v>
      </c>
    </row>
    <row r="5664" spans="1:5" x14ac:dyDescent="0.45">
      <c r="A5664" s="2" t="s">
        <v>1204</v>
      </c>
      <c r="B5664" s="2" t="s">
        <v>10658</v>
      </c>
      <c r="C5664" s="2" t="s">
        <v>22377</v>
      </c>
      <c r="D5664" s="2" t="str">
        <f>"飲食店営業"</f>
        <v>飲食店営業</v>
      </c>
      <c r="E5664" s="2" t="str">
        <f t="shared" si="270"/>
        <v>R01.05.20</v>
      </c>
    </row>
    <row r="5665" spans="1:5" x14ac:dyDescent="0.45">
      <c r="A5665" s="2" t="s">
        <v>1205</v>
      </c>
      <c r="B5665" s="2" t="s">
        <v>10659</v>
      </c>
      <c r="C5665" s="2" t="s">
        <v>22378</v>
      </c>
      <c r="D5665" s="2" t="str">
        <f>"飲食店営業"</f>
        <v>飲食店営業</v>
      </c>
      <c r="E5665" s="2" t="str">
        <f t="shared" si="270"/>
        <v>R01.05.20</v>
      </c>
    </row>
    <row r="5666" spans="1:5" x14ac:dyDescent="0.45">
      <c r="A5666" s="2" t="s">
        <v>1205</v>
      </c>
      <c r="B5666" s="2" t="s">
        <v>10659</v>
      </c>
      <c r="C5666" s="2" t="s">
        <v>22378</v>
      </c>
      <c r="D5666" s="2" t="str">
        <f>"菓子製造業"</f>
        <v>菓子製造業</v>
      </c>
      <c r="E5666" s="2" t="str">
        <f t="shared" si="270"/>
        <v>R01.05.20</v>
      </c>
    </row>
    <row r="5667" spans="1:5" x14ac:dyDescent="0.45">
      <c r="A5667" s="2" t="s">
        <v>666</v>
      </c>
      <c r="B5667" s="2" t="s">
        <v>10660</v>
      </c>
      <c r="C5667" s="2" t="s">
        <v>21629</v>
      </c>
      <c r="D5667" s="2" t="str">
        <f t="shared" ref="D5667:D5672" si="271">"飲食店営業"</f>
        <v>飲食店営業</v>
      </c>
      <c r="E5667" s="2" t="str">
        <f t="shared" si="270"/>
        <v>R01.05.20</v>
      </c>
    </row>
    <row r="5668" spans="1:5" x14ac:dyDescent="0.45">
      <c r="A5668" s="2" t="s">
        <v>1206</v>
      </c>
      <c r="B5668" s="2" t="s">
        <v>1206</v>
      </c>
      <c r="C5668" s="2" t="s">
        <v>22379</v>
      </c>
      <c r="D5668" s="2" t="str">
        <f t="shared" si="271"/>
        <v>飲食店営業</v>
      </c>
      <c r="E5668" s="2" t="str">
        <f t="shared" si="270"/>
        <v>R01.05.20</v>
      </c>
    </row>
    <row r="5669" spans="1:5" x14ac:dyDescent="0.45">
      <c r="A5669" s="2" t="s">
        <v>1207</v>
      </c>
      <c r="B5669" s="2" t="s">
        <v>10661</v>
      </c>
      <c r="C5669" s="2" t="s">
        <v>22380</v>
      </c>
      <c r="D5669" s="2" t="str">
        <f t="shared" si="271"/>
        <v>飲食店営業</v>
      </c>
      <c r="E5669" s="2" t="str">
        <f t="shared" si="270"/>
        <v>R01.05.20</v>
      </c>
    </row>
    <row r="5670" spans="1:5" x14ac:dyDescent="0.45">
      <c r="A5670" s="2" t="s">
        <v>1208</v>
      </c>
      <c r="B5670" s="2" t="s">
        <v>10662</v>
      </c>
      <c r="C5670" s="2" t="s">
        <v>22381</v>
      </c>
      <c r="D5670" s="2" t="str">
        <f t="shared" si="271"/>
        <v>飲食店営業</v>
      </c>
      <c r="E5670" s="2" t="str">
        <f t="shared" si="270"/>
        <v>R01.05.20</v>
      </c>
    </row>
    <row r="5671" spans="1:5" x14ac:dyDescent="0.45">
      <c r="A5671" s="2" t="s">
        <v>1209</v>
      </c>
      <c r="B5671" s="2" t="s">
        <v>10663</v>
      </c>
      <c r="C5671" s="2" t="s">
        <v>22382</v>
      </c>
      <c r="D5671" s="2" t="str">
        <f t="shared" si="271"/>
        <v>飲食店営業</v>
      </c>
      <c r="E5671" s="2" t="str">
        <f t="shared" si="270"/>
        <v>R01.05.20</v>
      </c>
    </row>
    <row r="5672" spans="1:5" x14ac:dyDescent="0.45">
      <c r="A5672" s="2" t="s">
        <v>1212</v>
      </c>
      <c r="B5672" s="2" t="s">
        <v>10666</v>
      </c>
      <c r="C5672" s="2" t="s">
        <v>22386</v>
      </c>
      <c r="D5672" s="2" t="str">
        <f t="shared" si="271"/>
        <v>飲食店営業</v>
      </c>
      <c r="E5672" s="2" t="str">
        <f t="shared" si="270"/>
        <v>R01.05.20</v>
      </c>
    </row>
    <row r="5673" spans="1:5" x14ac:dyDescent="0.45">
      <c r="A5673" s="2" t="s">
        <v>1212</v>
      </c>
      <c r="B5673" s="2" t="s">
        <v>10666</v>
      </c>
      <c r="C5673" s="2" t="s">
        <v>22386</v>
      </c>
      <c r="D5673" s="2" t="str">
        <f>"菓子製造業"</f>
        <v>菓子製造業</v>
      </c>
      <c r="E5673" s="2" t="str">
        <f t="shared" si="270"/>
        <v>R01.05.20</v>
      </c>
    </row>
    <row r="5674" spans="1:5" x14ac:dyDescent="0.45">
      <c r="A5674" s="2" t="s">
        <v>1213</v>
      </c>
      <c r="B5674" s="2" t="s">
        <v>10667</v>
      </c>
      <c r="C5674" s="2" t="s">
        <v>22387</v>
      </c>
      <c r="D5674" s="2" t="str">
        <f>"飲食店営業"</f>
        <v>飲食店営業</v>
      </c>
      <c r="E5674" s="2" t="str">
        <f t="shared" si="270"/>
        <v>R01.05.20</v>
      </c>
    </row>
    <row r="5675" spans="1:5" x14ac:dyDescent="0.45">
      <c r="A5675" s="2" t="s">
        <v>1214</v>
      </c>
      <c r="B5675" s="2" t="s">
        <v>10668</v>
      </c>
      <c r="C5675" s="2" t="s">
        <v>22388</v>
      </c>
      <c r="D5675" s="2" t="str">
        <f>"飲食店営業"</f>
        <v>飲食店営業</v>
      </c>
      <c r="E5675" s="2" t="str">
        <f t="shared" si="270"/>
        <v>R01.05.20</v>
      </c>
    </row>
    <row r="5676" spans="1:5" x14ac:dyDescent="0.45">
      <c r="A5676" s="2" t="s">
        <v>1215</v>
      </c>
      <c r="B5676" s="2" t="s">
        <v>10669</v>
      </c>
      <c r="C5676" s="2" t="s">
        <v>22389</v>
      </c>
      <c r="D5676" s="2" t="str">
        <f>"飲食店営業"</f>
        <v>飲食店営業</v>
      </c>
      <c r="E5676" s="2" t="str">
        <f t="shared" si="270"/>
        <v>R01.05.20</v>
      </c>
    </row>
    <row r="5677" spans="1:5" x14ac:dyDescent="0.45">
      <c r="A5677" s="2" t="s">
        <v>1216</v>
      </c>
      <c r="B5677" s="2" t="s">
        <v>10670</v>
      </c>
      <c r="C5677" s="2" t="s">
        <v>22390</v>
      </c>
      <c r="D5677" s="2" t="str">
        <f>"缶詰又は瓶詰食品製造業"</f>
        <v>缶詰又は瓶詰食品製造業</v>
      </c>
      <c r="E5677" s="2" t="str">
        <f t="shared" si="270"/>
        <v>R01.05.20</v>
      </c>
    </row>
    <row r="5678" spans="1:5" x14ac:dyDescent="0.45">
      <c r="A5678" s="2" t="s">
        <v>1216</v>
      </c>
      <c r="B5678" s="2" t="s">
        <v>10670</v>
      </c>
      <c r="C5678" s="2" t="s">
        <v>22390</v>
      </c>
      <c r="D5678" s="2" t="str">
        <f>"醤油製造業"</f>
        <v>醤油製造業</v>
      </c>
      <c r="E5678" s="2" t="str">
        <f t="shared" si="270"/>
        <v>R01.05.20</v>
      </c>
    </row>
    <row r="5679" spans="1:5" x14ac:dyDescent="0.45">
      <c r="A5679" s="2" t="s">
        <v>1216</v>
      </c>
      <c r="B5679" s="2" t="s">
        <v>10670</v>
      </c>
      <c r="C5679" s="2" t="s">
        <v>22390</v>
      </c>
      <c r="D5679" s="2" t="str">
        <f>"みそ製造業"</f>
        <v>みそ製造業</v>
      </c>
      <c r="E5679" s="2" t="str">
        <f t="shared" si="270"/>
        <v>R01.05.20</v>
      </c>
    </row>
    <row r="5680" spans="1:5" x14ac:dyDescent="0.45">
      <c r="A5680" s="2" t="s">
        <v>1217</v>
      </c>
      <c r="B5680" s="2" t="s">
        <v>1217</v>
      </c>
      <c r="C5680" s="2" t="s">
        <v>22391</v>
      </c>
      <c r="D5680" s="2" t="str">
        <f>"清涼飲料水製造業"</f>
        <v>清涼飲料水製造業</v>
      </c>
      <c r="E5680" s="2" t="str">
        <f t="shared" si="270"/>
        <v>R01.05.20</v>
      </c>
    </row>
    <row r="5681" spans="1:5" x14ac:dyDescent="0.45">
      <c r="A5681" s="2" t="s">
        <v>748</v>
      </c>
      <c r="B5681" s="2" t="s">
        <v>10671</v>
      </c>
      <c r="C5681" s="2" t="s">
        <v>21792</v>
      </c>
      <c r="D5681" s="2" t="str">
        <f>"喫茶店営業"</f>
        <v>喫茶店営業</v>
      </c>
      <c r="E5681" s="2" t="str">
        <f t="shared" si="270"/>
        <v>R01.05.20</v>
      </c>
    </row>
    <row r="5682" spans="1:5" x14ac:dyDescent="0.45">
      <c r="A5682" s="2" t="s">
        <v>960</v>
      </c>
      <c r="B5682" s="2" t="s">
        <v>960</v>
      </c>
      <c r="C5682" s="2" t="s">
        <v>22392</v>
      </c>
      <c r="D5682" s="2" t="str">
        <f>"魚肉ねり製品製造業"</f>
        <v>魚肉ねり製品製造業</v>
      </c>
      <c r="E5682" s="2" t="str">
        <f t="shared" si="270"/>
        <v>R01.05.20</v>
      </c>
    </row>
    <row r="5683" spans="1:5" x14ac:dyDescent="0.45">
      <c r="A5683" s="2" t="s">
        <v>1109</v>
      </c>
      <c r="B5683" s="2" t="s">
        <v>10531</v>
      </c>
      <c r="C5683" s="2" t="s">
        <v>22393</v>
      </c>
      <c r="D5683" s="2" t="str">
        <f>"喫茶店営業"</f>
        <v>喫茶店営業</v>
      </c>
      <c r="E5683" s="2" t="str">
        <f t="shared" si="270"/>
        <v>R01.05.20</v>
      </c>
    </row>
    <row r="5684" spans="1:5" x14ac:dyDescent="0.45">
      <c r="A5684" s="2" t="s">
        <v>1219</v>
      </c>
      <c r="B5684" s="2" t="s">
        <v>10674</v>
      </c>
      <c r="C5684" s="2" t="s">
        <v>22395</v>
      </c>
      <c r="D5684" s="2" t="str">
        <f>"食品販売業"</f>
        <v>食品販売業</v>
      </c>
      <c r="E5684" s="2" t="str">
        <f t="shared" si="270"/>
        <v>R01.05.20</v>
      </c>
    </row>
    <row r="5685" spans="1:5" x14ac:dyDescent="0.45">
      <c r="A5685" s="2" t="s">
        <v>1220</v>
      </c>
      <c r="B5685" s="2" t="s">
        <v>10675</v>
      </c>
      <c r="C5685" s="2" t="s">
        <v>22396</v>
      </c>
      <c r="D5685" s="2" t="str">
        <f>"食品販売業"</f>
        <v>食品販売業</v>
      </c>
      <c r="E5685" s="2" t="str">
        <f t="shared" si="270"/>
        <v>R01.05.20</v>
      </c>
    </row>
    <row r="5686" spans="1:5" x14ac:dyDescent="0.45">
      <c r="A5686" s="2" t="s">
        <v>1221</v>
      </c>
      <c r="B5686" s="2" t="s">
        <v>10678</v>
      </c>
      <c r="C5686" s="2" t="s">
        <v>22399</v>
      </c>
      <c r="D5686" s="2" t="str">
        <f>"食品販売業"</f>
        <v>食品販売業</v>
      </c>
      <c r="E5686" s="2" t="str">
        <f t="shared" si="270"/>
        <v>R01.05.20</v>
      </c>
    </row>
    <row r="5687" spans="1:5" x14ac:dyDescent="0.45">
      <c r="A5687" s="2" t="s">
        <v>1223</v>
      </c>
      <c r="B5687" s="2" t="s">
        <v>10681</v>
      </c>
      <c r="C5687" s="2" t="s">
        <v>22401</v>
      </c>
      <c r="D5687" s="2" t="str">
        <f>"食品製造業"</f>
        <v>食品製造業</v>
      </c>
      <c r="E5687" s="2" t="str">
        <f t="shared" si="270"/>
        <v>R01.05.20</v>
      </c>
    </row>
    <row r="5688" spans="1:5" x14ac:dyDescent="0.45">
      <c r="A5688" s="2" t="s">
        <v>658</v>
      </c>
      <c r="B5688" s="2" t="s">
        <v>9943</v>
      </c>
      <c r="C5688" s="2" t="s">
        <v>21719</v>
      </c>
      <c r="D5688" s="2" t="str">
        <f>"食品製造業"</f>
        <v>食品製造業</v>
      </c>
      <c r="E5688" s="2" t="str">
        <f t="shared" si="270"/>
        <v>R01.05.20</v>
      </c>
    </row>
    <row r="5689" spans="1:5" x14ac:dyDescent="0.45">
      <c r="A5689" s="2" t="s">
        <v>1224</v>
      </c>
      <c r="B5689" s="2" t="s">
        <v>10682</v>
      </c>
      <c r="C5689" s="2" t="s">
        <v>22402</v>
      </c>
      <c r="D5689" s="2" t="str">
        <f>"食品製造業"</f>
        <v>食品製造業</v>
      </c>
      <c r="E5689" s="2" t="str">
        <f t="shared" si="270"/>
        <v>R01.05.20</v>
      </c>
    </row>
    <row r="5690" spans="1:5" x14ac:dyDescent="0.45">
      <c r="A5690" s="2" t="s">
        <v>1226</v>
      </c>
      <c r="B5690" s="2" t="s">
        <v>10686</v>
      </c>
      <c r="C5690" s="2" t="s">
        <v>22404</v>
      </c>
      <c r="D5690" s="2" t="str">
        <f>"飲食店営業"</f>
        <v>飲食店営業</v>
      </c>
      <c r="E5690" s="2" t="str">
        <f>"R01.05.22"</f>
        <v>R01.05.22</v>
      </c>
    </row>
    <row r="5691" spans="1:5" x14ac:dyDescent="0.45">
      <c r="A5691" s="2" t="s">
        <v>1228</v>
      </c>
      <c r="B5691" s="2" t="s">
        <v>10688</v>
      </c>
      <c r="C5691" s="2" t="s">
        <v>22377</v>
      </c>
      <c r="D5691" s="2" t="str">
        <f>"飲食店営業"</f>
        <v>飲食店営業</v>
      </c>
      <c r="E5691" s="2" t="str">
        <f>"R01.05.22"</f>
        <v>R01.05.22</v>
      </c>
    </row>
    <row r="5692" spans="1:5" x14ac:dyDescent="0.45">
      <c r="A5692" s="2" t="s">
        <v>1229</v>
      </c>
      <c r="B5692" s="2" t="s">
        <v>10691</v>
      </c>
      <c r="C5692" s="2" t="s">
        <v>21792</v>
      </c>
      <c r="D5692" s="2" t="str">
        <f>"飲食店営業"</f>
        <v>飲食店営業</v>
      </c>
      <c r="E5692" s="2" t="str">
        <f>"R01.05.24"</f>
        <v>R01.05.24</v>
      </c>
    </row>
    <row r="5693" spans="1:5" x14ac:dyDescent="0.45">
      <c r="A5693" s="2" t="s">
        <v>1230</v>
      </c>
      <c r="B5693" s="2" t="s">
        <v>10692</v>
      </c>
      <c r="C5693" s="2" t="s">
        <v>22406</v>
      </c>
      <c r="D5693" s="2" t="str">
        <f>"そうざい製造業"</f>
        <v>そうざい製造業</v>
      </c>
      <c r="E5693" s="2" t="str">
        <f>"R01.05.24"</f>
        <v>R01.05.24</v>
      </c>
    </row>
    <row r="5694" spans="1:5" x14ac:dyDescent="0.45">
      <c r="A5694" s="2" t="s">
        <v>1230</v>
      </c>
      <c r="B5694" s="2" t="s">
        <v>10692</v>
      </c>
      <c r="C5694" s="2" t="s">
        <v>22406</v>
      </c>
      <c r="D5694" s="2" t="str">
        <f>"菓子製造業"</f>
        <v>菓子製造業</v>
      </c>
      <c r="E5694" s="2" t="str">
        <f>"R01.05.24"</f>
        <v>R01.05.24</v>
      </c>
    </row>
    <row r="5695" spans="1:5" x14ac:dyDescent="0.45">
      <c r="A5695" s="2" t="s">
        <v>1231</v>
      </c>
      <c r="B5695" s="2" t="s">
        <v>10694</v>
      </c>
      <c r="C5695" s="2" t="s">
        <v>22408</v>
      </c>
      <c r="D5695" s="2" t="str">
        <f>"飲食店営業"</f>
        <v>飲食店営業</v>
      </c>
      <c r="E5695" s="2" t="str">
        <f>"H31.02.20"</f>
        <v>H31.02.20</v>
      </c>
    </row>
    <row r="5696" spans="1:5" x14ac:dyDescent="0.45">
      <c r="A5696" s="2" t="s">
        <v>1231</v>
      </c>
      <c r="B5696" s="2" t="s">
        <v>10696</v>
      </c>
      <c r="C5696" s="2" t="s">
        <v>22410</v>
      </c>
      <c r="D5696" s="2" t="str">
        <f>"飲食店営業"</f>
        <v>飲食店営業</v>
      </c>
      <c r="E5696" s="2" t="str">
        <f>"H31.02.20"</f>
        <v>H31.02.20</v>
      </c>
    </row>
    <row r="5697" spans="1:5" x14ac:dyDescent="0.45">
      <c r="A5697" s="2" t="s">
        <v>1231</v>
      </c>
      <c r="B5697" s="2" t="s">
        <v>10697</v>
      </c>
      <c r="C5697" s="2" t="s">
        <v>22411</v>
      </c>
      <c r="D5697" s="2" t="str">
        <f>"飲食店営業"</f>
        <v>飲食店営業</v>
      </c>
      <c r="E5697" s="2" t="str">
        <f>"H31.02.20"</f>
        <v>H31.02.20</v>
      </c>
    </row>
    <row r="5698" spans="1:5" x14ac:dyDescent="0.45">
      <c r="A5698" s="2" t="s">
        <v>993</v>
      </c>
      <c r="B5698" s="2" t="s">
        <v>10698</v>
      </c>
      <c r="C5698" s="2" t="s">
        <v>22412</v>
      </c>
      <c r="D5698" s="2" t="str">
        <f>"菓子製造業"</f>
        <v>菓子製造業</v>
      </c>
      <c r="E5698" s="2" t="str">
        <f>"R01.05.22"</f>
        <v>R01.05.22</v>
      </c>
    </row>
    <row r="5699" spans="1:5" x14ac:dyDescent="0.45">
      <c r="A5699" s="2" t="s">
        <v>1232</v>
      </c>
      <c r="B5699" s="2" t="s">
        <v>10699</v>
      </c>
      <c r="C5699" s="2" t="s">
        <v>22413</v>
      </c>
      <c r="D5699" s="2" t="str">
        <f>"飲食店営業"</f>
        <v>飲食店営業</v>
      </c>
      <c r="E5699" s="2" t="str">
        <f>"R01.05.22"</f>
        <v>R01.05.22</v>
      </c>
    </row>
    <row r="5700" spans="1:5" x14ac:dyDescent="0.45">
      <c r="A5700" s="2" t="s">
        <v>1233</v>
      </c>
      <c r="B5700" s="2" t="s">
        <v>10700</v>
      </c>
      <c r="C5700" s="2" t="s">
        <v>22414</v>
      </c>
      <c r="D5700" s="2" t="str">
        <f>"飲食店営業"</f>
        <v>飲食店営業</v>
      </c>
      <c r="E5700" s="2" t="str">
        <f>"R01.05.22"</f>
        <v>R01.05.22</v>
      </c>
    </row>
    <row r="5701" spans="1:5" x14ac:dyDescent="0.45">
      <c r="A5701" s="2" t="s">
        <v>664</v>
      </c>
      <c r="B5701" s="2" t="s">
        <v>9949</v>
      </c>
      <c r="C5701" s="2" t="s">
        <v>21724</v>
      </c>
      <c r="D5701" s="2" t="str">
        <f>"食品販売業"</f>
        <v>食品販売業</v>
      </c>
      <c r="E5701" s="2" t="str">
        <f>"R01.05.22"</f>
        <v>R01.05.22</v>
      </c>
    </row>
    <row r="5702" spans="1:5" x14ac:dyDescent="0.45">
      <c r="A5702" s="2" t="s">
        <v>1236</v>
      </c>
      <c r="B5702" s="2" t="s">
        <v>10703</v>
      </c>
      <c r="C5702" s="2" t="s">
        <v>22419</v>
      </c>
      <c r="D5702" s="2" t="str">
        <f>"飲食店営業"</f>
        <v>飲食店営業</v>
      </c>
      <c r="E5702" s="2" t="str">
        <f>"R01.05.28"</f>
        <v>R01.05.28</v>
      </c>
    </row>
    <row r="5703" spans="1:5" x14ac:dyDescent="0.45">
      <c r="A5703" s="2" t="s">
        <v>1236</v>
      </c>
      <c r="B5703" s="2" t="s">
        <v>10703</v>
      </c>
      <c r="C5703" s="2" t="s">
        <v>22419</v>
      </c>
      <c r="D5703" s="2" t="str">
        <f>"菓子製造業"</f>
        <v>菓子製造業</v>
      </c>
      <c r="E5703" s="2" t="str">
        <f>"R01.05.28"</f>
        <v>R01.05.28</v>
      </c>
    </row>
    <row r="5704" spans="1:5" x14ac:dyDescent="0.45">
      <c r="A5704" s="2" t="s">
        <v>1237</v>
      </c>
      <c r="B5704" s="2" t="s">
        <v>10705</v>
      </c>
      <c r="C5704" s="2" t="s">
        <v>22421</v>
      </c>
      <c r="D5704" s="2" t="str">
        <f>"飲食店営業"</f>
        <v>飲食店営業</v>
      </c>
      <c r="E5704" s="2" t="str">
        <f>"R01.05.28"</f>
        <v>R01.05.28</v>
      </c>
    </row>
    <row r="5705" spans="1:5" x14ac:dyDescent="0.45">
      <c r="A5705" s="2" t="s">
        <v>903</v>
      </c>
      <c r="B5705" s="2" t="s">
        <v>903</v>
      </c>
      <c r="C5705" s="2" t="s">
        <v>22422</v>
      </c>
      <c r="D5705" s="2" t="str">
        <f>"飲食店営業"</f>
        <v>飲食店営業</v>
      </c>
      <c r="E5705" s="2" t="str">
        <f>"R01.05.29"</f>
        <v>R01.05.29</v>
      </c>
    </row>
    <row r="5706" spans="1:5" x14ac:dyDescent="0.45">
      <c r="A5706" s="2" t="s">
        <v>1172</v>
      </c>
      <c r="B5706" s="2" t="s">
        <v>10707</v>
      </c>
      <c r="C5706" s="2" t="s">
        <v>22423</v>
      </c>
      <c r="D5706" s="2" t="str">
        <f>"菓子製造業"</f>
        <v>菓子製造業</v>
      </c>
      <c r="E5706" s="2" t="str">
        <f>"R01.05.29"</f>
        <v>R01.05.29</v>
      </c>
    </row>
    <row r="5707" spans="1:5" x14ac:dyDescent="0.45">
      <c r="A5707" s="2" t="s">
        <v>1242</v>
      </c>
      <c r="B5707" s="2" t="s">
        <v>1242</v>
      </c>
      <c r="C5707" s="2" t="s">
        <v>22426</v>
      </c>
      <c r="D5707" s="2" t="str">
        <f>"アイスクリーム類製造業"</f>
        <v>アイスクリーム類製造業</v>
      </c>
      <c r="E5707" s="2" t="str">
        <f>"R01.05.31"</f>
        <v>R01.05.31</v>
      </c>
    </row>
    <row r="5708" spans="1:5" x14ac:dyDescent="0.45">
      <c r="A5708" s="2" t="s">
        <v>1079</v>
      </c>
      <c r="B5708" s="2" t="s">
        <v>10711</v>
      </c>
      <c r="C5708" s="2" t="s">
        <v>22427</v>
      </c>
      <c r="D5708" s="2" t="str">
        <f>"飲食店営業"</f>
        <v>飲食店営業</v>
      </c>
      <c r="E5708" s="2" t="str">
        <f>"R01.05.31"</f>
        <v>R01.05.31</v>
      </c>
    </row>
    <row r="5709" spans="1:5" x14ac:dyDescent="0.45">
      <c r="A5709" s="2" t="s">
        <v>688</v>
      </c>
      <c r="B5709" s="2" t="s">
        <v>10712</v>
      </c>
      <c r="C5709" s="2" t="s">
        <v>22340</v>
      </c>
      <c r="D5709" s="2" t="str">
        <f>"飲食店営業"</f>
        <v>飲食店営業</v>
      </c>
      <c r="E5709" s="2" t="str">
        <f>"R01.05.31"</f>
        <v>R01.05.31</v>
      </c>
    </row>
    <row r="5710" spans="1:5" x14ac:dyDescent="0.45">
      <c r="A5710" s="2" t="s">
        <v>615</v>
      </c>
      <c r="B5710" s="2" t="s">
        <v>10054</v>
      </c>
      <c r="C5710" s="2" t="s">
        <v>21827</v>
      </c>
      <c r="D5710" s="2" t="str">
        <f>"食肉販売業"</f>
        <v>食肉販売業</v>
      </c>
      <c r="E5710" s="2" t="str">
        <f>"R01.05.31"</f>
        <v>R01.05.31</v>
      </c>
    </row>
    <row r="5711" spans="1:5" x14ac:dyDescent="0.45">
      <c r="A5711" s="2" t="s">
        <v>1243</v>
      </c>
      <c r="B5711" s="2" t="s">
        <v>10716</v>
      </c>
      <c r="C5711" s="2" t="s">
        <v>22432</v>
      </c>
      <c r="D5711" s="2" t="str">
        <f>"菓子製造業"</f>
        <v>菓子製造業</v>
      </c>
      <c r="E5711" s="2" t="str">
        <f>"R01.06.07"</f>
        <v>R01.06.07</v>
      </c>
    </row>
    <row r="5712" spans="1:5" x14ac:dyDescent="0.45">
      <c r="A5712" s="2" t="s">
        <v>1244</v>
      </c>
      <c r="B5712" s="2" t="s">
        <v>10717</v>
      </c>
      <c r="C5712" s="2" t="s">
        <v>22433</v>
      </c>
      <c r="D5712" s="2" t="str">
        <f>"飲食店営業"</f>
        <v>飲食店営業</v>
      </c>
      <c r="E5712" s="2" t="str">
        <f>"R01.06.07"</f>
        <v>R01.06.07</v>
      </c>
    </row>
    <row r="5713" spans="1:5" x14ac:dyDescent="0.45">
      <c r="A5713" s="2" t="s">
        <v>1245</v>
      </c>
      <c r="B5713" s="2" t="s">
        <v>10718</v>
      </c>
      <c r="C5713" s="2" t="s">
        <v>22434</v>
      </c>
      <c r="D5713" s="2" t="str">
        <f>"飲食店営業"</f>
        <v>飲食店営業</v>
      </c>
      <c r="E5713" s="2" t="str">
        <f>"R01.05.27"</f>
        <v>R01.05.27</v>
      </c>
    </row>
    <row r="5714" spans="1:5" x14ac:dyDescent="0.45">
      <c r="A5714" s="2" t="s">
        <v>615</v>
      </c>
      <c r="B5714" s="2" t="s">
        <v>10054</v>
      </c>
      <c r="C5714" s="2" t="s">
        <v>21827</v>
      </c>
      <c r="D5714" s="2" t="str">
        <f>"飲食店営業"</f>
        <v>飲食店営業</v>
      </c>
      <c r="E5714" s="2" t="str">
        <f>"H29.08.31"</f>
        <v>H29.08.31</v>
      </c>
    </row>
    <row r="5715" spans="1:5" x14ac:dyDescent="0.45">
      <c r="A5715" s="2" t="s">
        <v>1248</v>
      </c>
      <c r="B5715" s="2" t="s">
        <v>10721</v>
      </c>
      <c r="C5715" s="2" t="s">
        <v>22436</v>
      </c>
      <c r="D5715" s="2" t="str">
        <f>"飲食店営業"</f>
        <v>飲食店営業</v>
      </c>
      <c r="E5715" s="2" t="str">
        <f>"R01.06.14"</f>
        <v>R01.06.14</v>
      </c>
    </row>
    <row r="5716" spans="1:5" x14ac:dyDescent="0.45">
      <c r="A5716" s="2" t="s">
        <v>165</v>
      </c>
      <c r="B5716" s="2" t="s">
        <v>10722</v>
      </c>
      <c r="C5716" s="2" t="s">
        <v>22437</v>
      </c>
      <c r="D5716" s="2" t="str">
        <f>"喫茶店営業"</f>
        <v>喫茶店営業</v>
      </c>
      <c r="E5716" s="2" t="str">
        <f>"R01.06.14"</f>
        <v>R01.06.14</v>
      </c>
    </row>
    <row r="5717" spans="1:5" x14ac:dyDescent="0.45">
      <c r="A5717" s="2" t="s">
        <v>649</v>
      </c>
      <c r="B5717" s="2" t="s">
        <v>10724</v>
      </c>
      <c r="C5717" s="2" t="s">
        <v>22438</v>
      </c>
      <c r="D5717" s="2" t="str">
        <f>"喫茶店営業"</f>
        <v>喫茶店営業</v>
      </c>
      <c r="E5717" s="2" t="str">
        <f>"R01.06.18"</f>
        <v>R01.06.18</v>
      </c>
    </row>
    <row r="5718" spans="1:5" x14ac:dyDescent="0.45">
      <c r="A5718" s="2" t="s">
        <v>1250</v>
      </c>
      <c r="B5718" s="2" t="s">
        <v>10725</v>
      </c>
      <c r="C5718" s="2" t="s">
        <v>22439</v>
      </c>
      <c r="D5718" s="2" t="str">
        <f>"そうざい製造業"</f>
        <v>そうざい製造業</v>
      </c>
      <c r="E5718" s="2" t="str">
        <f>"H29.06.23"</f>
        <v>H29.06.23</v>
      </c>
    </row>
    <row r="5719" spans="1:5" x14ac:dyDescent="0.45">
      <c r="A5719" s="2" t="s">
        <v>1250</v>
      </c>
      <c r="B5719" s="2" t="s">
        <v>10725</v>
      </c>
      <c r="C5719" s="2" t="s">
        <v>22440</v>
      </c>
      <c r="D5719" s="2" t="str">
        <f>"飲食店営業"</f>
        <v>飲食店営業</v>
      </c>
      <c r="E5719" s="2" t="str">
        <f>"H29.06.23"</f>
        <v>H29.06.23</v>
      </c>
    </row>
    <row r="5720" spans="1:5" x14ac:dyDescent="0.45">
      <c r="A5720" s="2" t="s">
        <v>1250</v>
      </c>
      <c r="B5720" s="2" t="s">
        <v>10725</v>
      </c>
      <c r="C5720" s="2" t="s">
        <v>22440</v>
      </c>
      <c r="D5720" s="2" t="str">
        <f>"菓子製造業"</f>
        <v>菓子製造業</v>
      </c>
      <c r="E5720" s="2" t="str">
        <f>"R01.06.18"</f>
        <v>R01.06.18</v>
      </c>
    </row>
    <row r="5721" spans="1:5" x14ac:dyDescent="0.45">
      <c r="A5721" s="2" t="s">
        <v>1251</v>
      </c>
      <c r="B5721" s="2" t="s">
        <v>10726</v>
      </c>
      <c r="C5721" s="2" t="s">
        <v>22441</v>
      </c>
      <c r="D5721" s="2" t="str">
        <f>"菓子製造業"</f>
        <v>菓子製造業</v>
      </c>
      <c r="E5721" s="2" t="str">
        <f>"R01.06.18"</f>
        <v>R01.06.18</v>
      </c>
    </row>
    <row r="5722" spans="1:5" x14ac:dyDescent="0.45">
      <c r="A5722" s="2" t="s">
        <v>1255</v>
      </c>
      <c r="B5722" s="2" t="s">
        <v>10730</v>
      </c>
      <c r="C5722" s="2" t="s">
        <v>22445</v>
      </c>
      <c r="D5722" s="2" t="str">
        <f>"そうざい製造業"</f>
        <v>そうざい製造業</v>
      </c>
      <c r="E5722" s="2" t="str">
        <f>"R01.06.27"</f>
        <v>R01.06.27</v>
      </c>
    </row>
    <row r="5723" spans="1:5" x14ac:dyDescent="0.45">
      <c r="A5723" s="2" t="s">
        <v>1257</v>
      </c>
      <c r="B5723" s="2" t="s">
        <v>10732</v>
      </c>
      <c r="C5723" s="2" t="s">
        <v>22447</v>
      </c>
      <c r="D5723" s="2" t="str">
        <f>"飲食店営業"</f>
        <v>飲食店営業</v>
      </c>
      <c r="E5723" s="2" t="str">
        <f>"R01.07.03"</f>
        <v>R01.07.03</v>
      </c>
    </row>
    <row r="5724" spans="1:5" x14ac:dyDescent="0.45">
      <c r="A5724" s="2" t="s">
        <v>955</v>
      </c>
      <c r="B5724" s="2" t="s">
        <v>10734</v>
      </c>
      <c r="C5724" s="2" t="s">
        <v>22448</v>
      </c>
      <c r="D5724" s="2" t="str">
        <f>"飲食店営業"</f>
        <v>飲食店営業</v>
      </c>
      <c r="E5724" s="2" t="str">
        <f>"R01.07.09"</f>
        <v>R01.07.09</v>
      </c>
    </row>
    <row r="5725" spans="1:5" x14ac:dyDescent="0.45">
      <c r="A5725" s="2" t="s">
        <v>955</v>
      </c>
      <c r="B5725" s="2" t="s">
        <v>10734</v>
      </c>
      <c r="C5725" s="2" t="s">
        <v>22448</v>
      </c>
      <c r="D5725" s="2" t="str">
        <f>"乳類販売業"</f>
        <v>乳類販売業</v>
      </c>
      <c r="E5725" s="2" t="str">
        <f>"R01.07.09"</f>
        <v>R01.07.09</v>
      </c>
    </row>
    <row r="5726" spans="1:5" x14ac:dyDescent="0.45">
      <c r="A5726" s="2" t="s">
        <v>955</v>
      </c>
      <c r="B5726" s="2" t="s">
        <v>10734</v>
      </c>
      <c r="C5726" s="2" t="s">
        <v>22448</v>
      </c>
      <c r="D5726" s="2" t="str">
        <f>"食肉販売業"</f>
        <v>食肉販売業</v>
      </c>
      <c r="E5726" s="2" t="str">
        <f>"R01.07.09"</f>
        <v>R01.07.09</v>
      </c>
    </row>
    <row r="5727" spans="1:5" x14ac:dyDescent="0.45">
      <c r="A5727" s="2" t="s">
        <v>955</v>
      </c>
      <c r="B5727" s="2" t="s">
        <v>10734</v>
      </c>
      <c r="C5727" s="2" t="s">
        <v>22448</v>
      </c>
      <c r="D5727" s="2" t="str">
        <f>"食品販売業"</f>
        <v>食品販売業</v>
      </c>
      <c r="E5727" s="2" t="str">
        <f>"R01.07.09"</f>
        <v>R01.07.09</v>
      </c>
    </row>
    <row r="5728" spans="1:5" x14ac:dyDescent="0.45">
      <c r="A5728" s="2" t="s">
        <v>1260</v>
      </c>
      <c r="B5728" s="2" t="s">
        <v>10737</v>
      </c>
      <c r="C5728" s="2" t="s">
        <v>22451</v>
      </c>
      <c r="D5728" s="2" t="str">
        <f>"そうざい製造業"</f>
        <v>そうざい製造業</v>
      </c>
      <c r="E5728" s="2" t="str">
        <f>"R01.07.17"</f>
        <v>R01.07.17</v>
      </c>
    </row>
    <row r="5729" spans="1:5" x14ac:dyDescent="0.45">
      <c r="A5729" s="2" t="s">
        <v>610</v>
      </c>
      <c r="B5729" s="2" t="s">
        <v>10742</v>
      </c>
      <c r="C5729" s="2" t="s">
        <v>22454</v>
      </c>
      <c r="D5729" s="2" t="str">
        <f>"飲食店営業"</f>
        <v>飲食店営業</v>
      </c>
      <c r="E5729" s="2" t="str">
        <f>"R01.07.24"</f>
        <v>R01.07.24</v>
      </c>
    </row>
    <row r="5730" spans="1:5" x14ac:dyDescent="0.45">
      <c r="A5730" s="2" t="s">
        <v>703</v>
      </c>
      <c r="B5730" s="2" t="s">
        <v>10748</v>
      </c>
      <c r="C5730" s="2" t="s">
        <v>21772</v>
      </c>
      <c r="D5730" s="2" t="str">
        <f>"飲食店営業"</f>
        <v>飲食店営業</v>
      </c>
      <c r="E5730" s="2" t="str">
        <f>"R01.08.01"</f>
        <v>R01.08.01</v>
      </c>
    </row>
    <row r="5731" spans="1:5" x14ac:dyDescent="0.45">
      <c r="A5731" s="2" t="s">
        <v>827</v>
      </c>
      <c r="B5731" s="2" t="s">
        <v>10756</v>
      </c>
      <c r="C5731" s="2" t="s">
        <v>22122</v>
      </c>
      <c r="D5731" s="2" t="str">
        <f>"飲食店営業"</f>
        <v>飲食店営業</v>
      </c>
      <c r="E5731" s="2" t="str">
        <f>"R01.08.05"</f>
        <v>R01.08.05</v>
      </c>
    </row>
    <row r="5732" spans="1:5" x14ac:dyDescent="0.45">
      <c r="A5732" s="2" t="s">
        <v>1274</v>
      </c>
      <c r="B5732" s="2" t="s">
        <v>10757</v>
      </c>
      <c r="C5732" s="2" t="s">
        <v>22466</v>
      </c>
      <c r="D5732" s="2" t="str">
        <f>"飲食店営業"</f>
        <v>飲食店営業</v>
      </c>
      <c r="E5732" s="2" t="str">
        <f>"R01.08.05"</f>
        <v>R01.08.05</v>
      </c>
    </row>
    <row r="5733" spans="1:5" x14ac:dyDescent="0.45">
      <c r="A5733" s="2" t="s">
        <v>1276</v>
      </c>
      <c r="B5733" s="2" t="s">
        <v>10759</v>
      </c>
      <c r="C5733" s="2" t="s">
        <v>22469</v>
      </c>
      <c r="D5733" s="2" t="str">
        <f>"菓子製造業"</f>
        <v>菓子製造業</v>
      </c>
      <c r="E5733" s="2" t="str">
        <f>"R01.08.05"</f>
        <v>R01.08.05</v>
      </c>
    </row>
    <row r="5734" spans="1:5" x14ac:dyDescent="0.45">
      <c r="A5734" s="2" t="s">
        <v>1279</v>
      </c>
      <c r="B5734" s="2" t="s">
        <v>10762</v>
      </c>
      <c r="C5734" s="2" t="s">
        <v>22475</v>
      </c>
      <c r="D5734" s="2" t="str">
        <f t="shared" ref="D5734:D5739" si="272">"飲食店営業"</f>
        <v>飲食店営業</v>
      </c>
      <c r="E5734" s="2" t="str">
        <f t="shared" ref="E5734:E5745" si="273">"R01.08.06"</f>
        <v>R01.08.06</v>
      </c>
    </row>
    <row r="5735" spans="1:5" x14ac:dyDescent="0.45">
      <c r="A5735" s="2" t="s">
        <v>374</v>
      </c>
      <c r="B5735" s="2" t="s">
        <v>10763</v>
      </c>
      <c r="C5735" s="2" t="s">
        <v>22476</v>
      </c>
      <c r="D5735" s="2" t="str">
        <f t="shared" si="272"/>
        <v>飲食店営業</v>
      </c>
      <c r="E5735" s="2" t="str">
        <f t="shared" si="273"/>
        <v>R01.08.06</v>
      </c>
    </row>
    <row r="5736" spans="1:5" x14ac:dyDescent="0.45">
      <c r="A5736" s="2" t="s">
        <v>1280</v>
      </c>
      <c r="B5736" s="2" t="s">
        <v>10764</v>
      </c>
      <c r="C5736" s="2" t="s">
        <v>22477</v>
      </c>
      <c r="D5736" s="2" t="str">
        <f t="shared" si="272"/>
        <v>飲食店営業</v>
      </c>
      <c r="E5736" s="2" t="str">
        <f t="shared" si="273"/>
        <v>R01.08.06</v>
      </c>
    </row>
    <row r="5737" spans="1:5" x14ac:dyDescent="0.45">
      <c r="A5737" s="2" t="s">
        <v>1281</v>
      </c>
      <c r="B5737" s="2" t="s">
        <v>10765</v>
      </c>
      <c r="C5737" s="2" t="s">
        <v>22478</v>
      </c>
      <c r="D5737" s="2" t="str">
        <f t="shared" si="272"/>
        <v>飲食店営業</v>
      </c>
      <c r="E5737" s="2" t="str">
        <f t="shared" si="273"/>
        <v>R01.08.06</v>
      </c>
    </row>
    <row r="5738" spans="1:5" x14ac:dyDescent="0.45">
      <c r="A5738" s="2" t="s">
        <v>1282</v>
      </c>
      <c r="B5738" s="2" t="s">
        <v>10766</v>
      </c>
      <c r="C5738" s="2" t="s">
        <v>22479</v>
      </c>
      <c r="D5738" s="2" t="str">
        <f t="shared" si="272"/>
        <v>飲食店営業</v>
      </c>
      <c r="E5738" s="2" t="str">
        <f t="shared" si="273"/>
        <v>R01.08.06</v>
      </c>
    </row>
    <row r="5739" spans="1:5" x14ac:dyDescent="0.45">
      <c r="A5739" s="2" t="s">
        <v>1283</v>
      </c>
      <c r="B5739" s="2" t="s">
        <v>1283</v>
      </c>
      <c r="C5739" s="2" t="s">
        <v>22480</v>
      </c>
      <c r="D5739" s="2" t="str">
        <f t="shared" si="272"/>
        <v>飲食店営業</v>
      </c>
      <c r="E5739" s="2" t="str">
        <f t="shared" si="273"/>
        <v>R01.08.06</v>
      </c>
    </row>
    <row r="5740" spans="1:5" x14ac:dyDescent="0.45">
      <c r="A5740" s="2" t="s">
        <v>1285</v>
      </c>
      <c r="B5740" s="2" t="s">
        <v>9472</v>
      </c>
      <c r="C5740" s="2" t="s">
        <v>22482</v>
      </c>
      <c r="D5740" s="2" t="str">
        <f>"菓子製造業"</f>
        <v>菓子製造業</v>
      </c>
      <c r="E5740" s="2" t="str">
        <f t="shared" si="273"/>
        <v>R01.08.06</v>
      </c>
    </row>
    <row r="5741" spans="1:5" x14ac:dyDescent="0.45">
      <c r="A5741" s="2" t="s">
        <v>1286</v>
      </c>
      <c r="B5741" s="2" t="s">
        <v>10768</v>
      </c>
      <c r="C5741" s="2" t="s">
        <v>22483</v>
      </c>
      <c r="D5741" s="2" t="str">
        <f>"菓子製造業"</f>
        <v>菓子製造業</v>
      </c>
      <c r="E5741" s="2" t="str">
        <f t="shared" si="273"/>
        <v>R01.08.06</v>
      </c>
    </row>
    <row r="5742" spans="1:5" x14ac:dyDescent="0.45">
      <c r="A5742" s="2" t="s">
        <v>1287</v>
      </c>
      <c r="B5742" s="2" t="s">
        <v>10769</v>
      </c>
      <c r="C5742" s="2" t="s">
        <v>22484</v>
      </c>
      <c r="D5742" s="2" t="str">
        <f>"豆腐製造業"</f>
        <v>豆腐製造業</v>
      </c>
      <c r="E5742" s="2" t="str">
        <f t="shared" si="273"/>
        <v>R01.08.06</v>
      </c>
    </row>
    <row r="5743" spans="1:5" x14ac:dyDescent="0.45">
      <c r="A5743" s="2" t="s">
        <v>1061</v>
      </c>
      <c r="B5743" s="2" t="s">
        <v>1061</v>
      </c>
      <c r="C5743" s="2" t="s">
        <v>22198</v>
      </c>
      <c r="D5743" s="2" t="str">
        <f>"缶詰又は瓶詰食品製造業"</f>
        <v>缶詰又は瓶詰食品製造業</v>
      </c>
      <c r="E5743" s="2" t="str">
        <f t="shared" si="273"/>
        <v>R01.08.06</v>
      </c>
    </row>
    <row r="5744" spans="1:5" x14ac:dyDescent="0.45">
      <c r="A5744" s="2" t="s">
        <v>1061</v>
      </c>
      <c r="B5744" s="2" t="s">
        <v>1061</v>
      </c>
      <c r="C5744" s="2" t="s">
        <v>22198</v>
      </c>
      <c r="D5744" s="2" t="str">
        <f>"醤油製造業"</f>
        <v>醤油製造業</v>
      </c>
      <c r="E5744" s="2" t="str">
        <f t="shared" si="273"/>
        <v>R01.08.06</v>
      </c>
    </row>
    <row r="5745" spans="1:5" x14ac:dyDescent="0.45">
      <c r="A5745" s="2" t="s">
        <v>1061</v>
      </c>
      <c r="B5745" s="2" t="s">
        <v>1061</v>
      </c>
      <c r="C5745" s="2" t="s">
        <v>22198</v>
      </c>
      <c r="D5745" s="2" t="str">
        <f>"みそ製造業"</f>
        <v>みそ製造業</v>
      </c>
      <c r="E5745" s="2" t="str">
        <f t="shared" si="273"/>
        <v>R01.08.06</v>
      </c>
    </row>
    <row r="5746" spans="1:5" x14ac:dyDescent="0.45">
      <c r="A5746" s="2" t="s">
        <v>1291</v>
      </c>
      <c r="B5746" s="2" t="s">
        <v>10773</v>
      </c>
      <c r="C5746" s="2" t="s">
        <v>22488</v>
      </c>
      <c r="D5746" s="2" t="str">
        <f>"飲食店営業"</f>
        <v>飲食店営業</v>
      </c>
      <c r="E5746" s="2" t="str">
        <f>"R01.08.08"</f>
        <v>R01.08.08</v>
      </c>
    </row>
    <row r="5747" spans="1:5" x14ac:dyDescent="0.45">
      <c r="A5747" s="2" t="s">
        <v>730</v>
      </c>
      <c r="B5747" s="2" t="s">
        <v>10023</v>
      </c>
      <c r="C5747" s="2" t="s">
        <v>21799</v>
      </c>
      <c r="D5747" s="2" t="str">
        <f>"食品販売業"</f>
        <v>食品販売業</v>
      </c>
      <c r="E5747" s="2" t="str">
        <f>"R01.08.09"</f>
        <v>R01.08.09</v>
      </c>
    </row>
    <row r="5748" spans="1:5" x14ac:dyDescent="0.45">
      <c r="A5748" s="2" t="s">
        <v>965</v>
      </c>
      <c r="B5748" s="2" t="s">
        <v>10774</v>
      </c>
      <c r="C5748" s="2" t="s">
        <v>22489</v>
      </c>
      <c r="D5748" s="2" t="str">
        <f>"食品販売業"</f>
        <v>食品販売業</v>
      </c>
      <c r="E5748" s="2" t="str">
        <f>"R01.08.09"</f>
        <v>R01.08.09</v>
      </c>
    </row>
    <row r="5749" spans="1:5" x14ac:dyDescent="0.45">
      <c r="A5749" s="2" t="s">
        <v>1292</v>
      </c>
      <c r="B5749" s="2" t="s">
        <v>10778</v>
      </c>
      <c r="C5749" s="2" t="s">
        <v>22494</v>
      </c>
      <c r="D5749" s="2" t="str">
        <f>"食品製造業"</f>
        <v>食品製造業</v>
      </c>
      <c r="E5749" s="2" t="str">
        <f>"R01.08.09"</f>
        <v>R01.08.09</v>
      </c>
    </row>
    <row r="5750" spans="1:5" x14ac:dyDescent="0.45">
      <c r="A5750" s="2" t="s">
        <v>1293</v>
      </c>
      <c r="B5750" s="2" t="s">
        <v>10779</v>
      </c>
      <c r="C5750" s="2" t="s">
        <v>22495</v>
      </c>
      <c r="D5750" s="2" t="str">
        <f>"食品製造業"</f>
        <v>食品製造業</v>
      </c>
      <c r="E5750" s="2" t="str">
        <f>"R01.08.09"</f>
        <v>R01.08.09</v>
      </c>
    </row>
    <row r="5751" spans="1:5" x14ac:dyDescent="0.45">
      <c r="A5751" s="2" t="s">
        <v>1297</v>
      </c>
      <c r="B5751" s="2" t="s">
        <v>10789</v>
      </c>
      <c r="C5751" s="2" t="s">
        <v>22502</v>
      </c>
      <c r="D5751" s="2" t="str">
        <f>"飲食店営業"</f>
        <v>飲食店営業</v>
      </c>
      <c r="E5751" s="2" t="str">
        <f>"R01.08.09"</f>
        <v>R01.08.09</v>
      </c>
    </row>
    <row r="5752" spans="1:5" x14ac:dyDescent="0.45">
      <c r="A5752" s="2" t="s">
        <v>1301</v>
      </c>
      <c r="B5752" s="2" t="s">
        <v>10793</v>
      </c>
      <c r="C5752" s="2" t="s">
        <v>22505</v>
      </c>
      <c r="D5752" s="2" t="str">
        <f>"菓子製造業"</f>
        <v>菓子製造業</v>
      </c>
      <c r="E5752" s="2" t="str">
        <f>"H30.08.14"</f>
        <v>H30.08.14</v>
      </c>
    </row>
    <row r="5753" spans="1:5" x14ac:dyDescent="0.45">
      <c r="A5753" s="2" t="s">
        <v>1301</v>
      </c>
      <c r="B5753" s="2" t="s">
        <v>10793</v>
      </c>
      <c r="C5753" s="2" t="s">
        <v>22505</v>
      </c>
      <c r="D5753" s="2" t="str">
        <f>"そうざい製造業"</f>
        <v>そうざい製造業</v>
      </c>
      <c r="E5753" s="2" t="str">
        <f>"H30.08.09"</f>
        <v>H30.08.09</v>
      </c>
    </row>
    <row r="5754" spans="1:5" x14ac:dyDescent="0.45">
      <c r="A5754" s="2" t="s">
        <v>1303</v>
      </c>
      <c r="B5754" s="2" t="s">
        <v>10795</v>
      </c>
      <c r="C5754" s="2" t="s">
        <v>22507</v>
      </c>
      <c r="D5754" s="2" t="str">
        <f>"飲食店営業"</f>
        <v>飲食店営業</v>
      </c>
      <c r="E5754" s="2" t="str">
        <f>"R01.08.22"</f>
        <v>R01.08.22</v>
      </c>
    </row>
    <row r="5755" spans="1:5" x14ac:dyDescent="0.45">
      <c r="A5755" s="2" t="s">
        <v>1307</v>
      </c>
      <c r="B5755" s="2" t="s">
        <v>10799</v>
      </c>
      <c r="C5755" s="2" t="s">
        <v>22511</v>
      </c>
      <c r="D5755" s="2" t="str">
        <f>"魚介類販売業"</f>
        <v>魚介類販売業</v>
      </c>
      <c r="E5755" s="2" t="str">
        <f>"R01.08.23"</f>
        <v>R01.08.23</v>
      </c>
    </row>
    <row r="5756" spans="1:5" x14ac:dyDescent="0.45">
      <c r="A5756" s="2" t="s">
        <v>693</v>
      </c>
      <c r="B5756" s="2" t="s">
        <v>9988</v>
      </c>
      <c r="C5756" s="2" t="s">
        <v>21761</v>
      </c>
      <c r="D5756" s="2" t="str">
        <f>"飲食店営業"</f>
        <v>飲食店営業</v>
      </c>
      <c r="E5756" s="2" t="str">
        <f>"R01.08.23"</f>
        <v>R01.08.23</v>
      </c>
    </row>
    <row r="5757" spans="1:5" x14ac:dyDescent="0.45">
      <c r="A5757" s="2" t="s">
        <v>1309</v>
      </c>
      <c r="B5757" s="2" t="s">
        <v>10802</v>
      </c>
      <c r="C5757" s="2" t="s">
        <v>22248</v>
      </c>
      <c r="D5757" s="2" t="str">
        <f>"飲食店営業"</f>
        <v>飲食店営業</v>
      </c>
      <c r="E5757" s="2" t="str">
        <f>"R01.08.27"</f>
        <v>R01.08.27</v>
      </c>
    </row>
    <row r="5758" spans="1:5" x14ac:dyDescent="0.45">
      <c r="A5758" s="2" t="s">
        <v>649</v>
      </c>
      <c r="B5758" s="2" t="s">
        <v>9972</v>
      </c>
      <c r="C5758" s="2" t="s">
        <v>22517</v>
      </c>
      <c r="D5758" s="2" t="str">
        <f>"食品販売業"</f>
        <v>食品販売業</v>
      </c>
      <c r="E5758" s="2" t="str">
        <f>"R01.09.05"</f>
        <v>R01.09.05</v>
      </c>
    </row>
    <row r="5759" spans="1:5" x14ac:dyDescent="0.45">
      <c r="A5759" s="2" t="s">
        <v>595</v>
      </c>
      <c r="B5759" s="2" t="s">
        <v>10810</v>
      </c>
      <c r="C5759" s="2" t="s">
        <v>22520</v>
      </c>
      <c r="D5759" s="2" t="str">
        <f>"乳類販売業"</f>
        <v>乳類販売業</v>
      </c>
      <c r="E5759" s="2" t="str">
        <f>"R01.08.30"</f>
        <v>R01.08.30</v>
      </c>
    </row>
    <row r="5760" spans="1:5" x14ac:dyDescent="0.45">
      <c r="A5760" s="2" t="s">
        <v>594</v>
      </c>
      <c r="B5760" s="2" t="s">
        <v>10811</v>
      </c>
      <c r="C5760" s="2" t="s">
        <v>22520</v>
      </c>
      <c r="D5760" s="2" t="str">
        <f>"飲食店営業"</f>
        <v>飲食店営業</v>
      </c>
      <c r="E5760" s="2" t="str">
        <f>"R01.08.30"</f>
        <v>R01.08.30</v>
      </c>
    </row>
    <row r="5761" spans="1:5" x14ac:dyDescent="0.45">
      <c r="A5761" s="2" t="s">
        <v>1312</v>
      </c>
      <c r="B5761" s="2" t="s">
        <v>10812</v>
      </c>
      <c r="C5761" s="2" t="s">
        <v>22521</v>
      </c>
      <c r="D5761" s="2" t="str">
        <f>"そうざい製造業"</f>
        <v>そうざい製造業</v>
      </c>
      <c r="E5761" s="2" t="str">
        <f>"R01.08.30"</f>
        <v>R01.08.30</v>
      </c>
    </row>
    <row r="5762" spans="1:5" x14ac:dyDescent="0.45">
      <c r="A5762" s="2" t="s">
        <v>1312</v>
      </c>
      <c r="B5762" s="2" t="s">
        <v>10812</v>
      </c>
      <c r="C5762" s="2" t="s">
        <v>22521</v>
      </c>
      <c r="D5762" s="2" t="str">
        <f>"菓子製造業"</f>
        <v>菓子製造業</v>
      </c>
      <c r="E5762" s="2" t="str">
        <f>"R01.08.30"</f>
        <v>R01.08.30</v>
      </c>
    </row>
    <row r="5763" spans="1:5" x14ac:dyDescent="0.45">
      <c r="A5763" s="2" t="s">
        <v>915</v>
      </c>
      <c r="B5763" s="2" t="s">
        <v>10245</v>
      </c>
      <c r="C5763" s="2" t="s">
        <v>22523</v>
      </c>
      <c r="D5763" s="2" t="str">
        <f>"菓子製造業"</f>
        <v>菓子製造業</v>
      </c>
      <c r="E5763" s="2" t="str">
        <f>"R01.08.30"</f>
        <v>R01.08.30</v>
      </c>
    </row>
    <row r="5764" spans="1:5" x14ac:dyDescent="0.45">
      <c r="A5764" s="2" t="s">
        <v>1318</v>
      </c>
      <c r="B5764" s="2" t="s">
        <v>10819</v>
      </c>
      <c r="C5764" s="2" t="s">
        <v>22526</v>
      </c>
      <c r="D5764" s="2" t="str">
        <f>"飲食店営業"</f>
        <v>飲食店営業</v>
      </c>
      <c r="E5764" s="2" t="str">
        <f>"R01.09.06"</f>
        <v>R01.09.06</v>
      </c>
    </row>
    <row r="5765" spans="1:5" x14ac:dyDescent="0.45">
      <c r="A5765" s="2" t="s">
        <v>1321</v>
      </c>
      <c r="B5765" s="2" t="s">
        <v>10821</v>
      </c>
      <c r="C5765" s="2" t="s">
        <v>22529</v>
      </c>
      <c r="D5765" s="2" t="str">
        <f>"飲食店営業"</f>
        <v>飲食店営業</v>
      </c>
      <c r="E5765" s="2" t="str">
        <f>"R01.09.13"</f>
        <v>R01.09.13</v>
      </c>
    </row>
    <row r="5766" spans="1:5" x14ac:dyDescent="0.45">
      <c r="A5766" s="2" t="s">
        <v>1134</v>
      </c>
      <c r="B5766" s="2" t="s">
        <v>10573</v>
      </c>
      <c r="C5766" s="2" t="s">
        <v>22533</v>
      </c>
      <c r="D5766" s="2" t="str">
        <f>"魚介類販売業"</f>
        <v>魚介類販売業</v>
      </c>
      <c r="E5766" s="2" t="str">
        <f>"R01.09.20"</f>
        <v>R01.09.20</v>
      </c>
    </row>
    <row r="5767" spans="1:5" x14ac:dyDescent="0.45">
      <c r="A5767" s="2" t="s">
        <v>1134</v>
      </c>
      <c r="B5767" s="2" t="s">
        <v>10576</v>
      </c>
      <c r="C5767" s="2" t="s">
        <v>22298</v>
      </c>
      <c r="D5767" s="2" t="str">
        <f>"魚介類販売業"</f>
        <v>魚介類販売業</v>
      </c>
      <c r="E5767" s="2" t="str">
        <f>"R01.09.20"</f>
        <v>R01.09.20</v>
      </c>
    </row>
    <row r="5768" spans="1:5" x14ac:dyDescent="0.45">
      <c r="A5768" s="2" t="s">
        <v>1323</v>
      </c>
      <c r="B5768" s="2" t="s">
        <v>10825</v>
      </c>
      <c r="C5768" s="2" t="s">
        <v>21919</v>
      </c>
      <c r="D5768" s="2" t="str">
        <f>"飲食店営業"</f>
        <v>飲食店営業</v>
      </c>
      <c r="E5768" s="2" t="str">
        <f>"R01.09.26"</f>
        <v>R01.09.26</v>
      </c>
    </row>
    <row r="5769" spans="1:5" x14ac:dyDescent="0.45">
      <c r="A5769" s="2" t="s">
        <v>1329</v>
      </c>
      <c r="B5769" s="2" t="s">
        <v>10836</v>
      </c>
      <c r="C5769" s="2" t="s">
        <v>22545</v>
      </c>
      <c r="D5769" s="2" t="str">
        <f>"飲食店営業"</f>
        <v>飲食店営業</v>
      </c>
      <c r="E5769" s="2" t="str">
        <f>"R01.10.03"</f>
        <v>R01.10.03</v>
      </c>
    </row>
    <row r="5770" spans="1:5" x14ac:dyDescent="0.45">
      <c r="A5770" s="2" t="s">
        <v>1330</v>
      </c>
      <c r="B5770" s="2" t="s">
        <v>10837</v>
      </c>
      <c r="C5770" s="2" t="s">
        <v>22546</v>
      </c>
      <c r="D5770" s="2" t="str">
        <f>"飲食店営業"</f>
        <v>飲食店営業</v>
      </c>
      <c r="E5770" s="2" t="str">
        <f>"H30.11.29"</f>
        <v>H30.11.29</v>
      </c>
    </row>
    <row r="5771" spans="1:5" x14ac:dyDescent="0.45">
      <c r="A5771" s="2" t="s">
        <v>1332</v>
      </c>
      <c r="B5771" s="2" t="s">
        <v>10839</v>
      </c>
      <c r="C5771" s="2" t="s">
        <v>22548</v>
      </c>
      <c r="D5771" s="2" t="str">
        <f>"喫茶店営業"</f>
        <v>喫茶店営業</v>
      </c>
      <c r="E5771" s="2" t="str">
        <f>"R01.10.07"</f>
        <v>R01.10.07</v>
      </c>
    </row>
    <row r="5772" spans="1:5" x14ac:dyDescent="0.45">
      <c r="A5772" s="2" t="s">
        <v>1339</v>
      </c>
      <c r="B5772" s="2" t="s">
        <v>1339</v>
      </c>
      <c r="C5772" s="2" t="s">
        <v>22248</v>
      </c>
      <c r="D5772" s="2" t="str">
        <f>"食肉販売業"</f>
        <v>食肉販売業</v>
      </c>
      <c r="E5772" s="2" t="str">
        <f>"R01.10.24"</f>
        <v>R01.10.24</v>
      </c>
    </row>
    <row r="5773" spans="1:5" x14ac:dyDescent="0.45">
      <c r="A5773" s="2" t="s">
        <v>1339</v>
      </c>
      <c r="B5773" s="2" t="s">
        <v>1339</v>
      </c>
      <c r="C5773" s="2" t="s">
        <v>22248</v>
      </c>
      <c r="D5773" s="2" t="str">
        <f>"飲食店営業"</f>
        <v>飲食店営業</v>
      </c>
      <c r="E5773" s="2" t="str">
        <f>"R01.10.24"</f>
        <v>R01.10.24</v>
      </c>
    </row>
    <row r="5774" spans="1:5" x14ac:dyDescent="0.45">
      <c r="A5774" s="2" t="s">
        <v>1343</v>
      </c>
      <c r="B5774" s="2" t="s">
        <v>10852</v>
      </c>
      <c r="C5774" s="2" t="s">
        <v>22562</v>
      </c>
      <c r="D5774" s="2" t="str">
        <f>"そうざい製造業"</f>
        <v>そうざい製造業</v>
      </c>
      <c r="E5774" s="2" t="str">
        <f t="shared" ref="E5774:E5786" si="274">"R01.11.05"</f>
        <v>R01.11.05</v>
      </c>
    </row>
    <row r="5775" spans="1:5" x14ac:dyDescent="0.45">
      <c r="A5775" s="2" t="s">
        <v>721</v>
      </c>
      <c r="B5775" s="2" t="s">
        <v>10853</v>
      </c>
      <c r="C5775" s="2" t="s">
        <v>22563</v>
      </c>
      <c r="D5775" s="2" t="str">
        <f>"喫茶店営業"</f>
        <v>喫茶店営業</v>
      </c>
      <c r="E5775" s="2" t="str">
        <f t="shared" si="274"/>
        <v>R01.11.05</v>
      </c>
    </row>
    <row r="5776" spans="1:5" x14ac:dyDescent="0.45">
      <c r="A5776" s="2" t="s">
        <v>1344</v>
      </c>
      <c r="B5776" s="2" t="s">
        <v>10854</v>
      </c>
      <c r="C5776" s="2" t="s">
        <v>22564</v>
      </c>
      <c r="D5776" s="2" t="str">
        <f>"飲食店営業"</f>
        <v>飲食店営業</v>
      </c>
      <c r="E5776" s="2" t="str">
        <f t="shared" si="274"/>
        <v>R01.11.05</v>
      </c>
    </row>
    <row r="5777" spans="1:5" x14ac:dyDescent="0.45">
      <c r="A5777" s="2" t="s">
        <v>1062</v>
      </c>
      <c r="B5777" s="2" t="s">
        <v>1062</v>
      </c>
      <c r="C5777" s="2" t="s">
        <v>22565</v>
      </c>
      <c r="D5777" s="2" t="str">
        <f>"菓子製造業"</f>
        <v>菓子製造業</v>
      </c>
      <c r="E5777" s="2" t="str">
        <f t="shared" si="274"/>
        <v>R01.11.05</v>
      </c>
    </row>
    <row r="5778" spans="1:5" x14ac:dyDescent="0.45">
      <c r="A5778" s="2" t="s">
        <v>720</v>
      </c>
      <c r="B5778" s="2" t="s">
        <v>10013</v>
      </c>
      <c r="C5778" s="2" t="s">
        <v>22566</v>
      </c>
      <c r="D5778" s="2" t="str">
        <f>"菓子製造業"</f>
        <v>菓子製造業</v>
      </c>
      <c r="E5778" s="2" t="str">
        <f t="shared" si="274"/>
        <v>R01.11.05</v>
      </c>
    </row>
    <row r="5779" spans="1:5" x14ac:dyDescent="0.45">
      <c r="A5779" s="2" t="s">
        <v>1345</v>
      </c>
      <c r="B5779" s="2" t="s">
        <v>10855</v>
      </c>
      <c r="C5779" s="2" t="s">
        <v>22567</v>
      </c>
      <c r="D5779" s="2" t="str">
        <f>"菓子製造業"</f>
        <v>菓子製造業</v>
      </c>
      <c r="E5779" s="2" t="str">
        <f t="shared" si="274"/>
        <v>R01.11.05</v>
      </c>
    </row>
    <row r="5780" spans="1:5" x14ac:dyDescent="0.45">
      <c r="A5780" s="2" t="s">
        <v>1346</v>
      </c>
      <c r="B5780" s="2" t="s">
        <v>10856</v>
      </c>
      <c r="C5780" s="2" t="s">
        <v>22568</v>
      </c>
      <c r="D5780" s="2" t="str">
        <f>"菓子製造業"</f>
        <v>菓子製造業</v>
      </c>
      <c r="E5780" s="2" t="str">
        <f t="shared" si="274"/>
        <v>R01.11.05</v>
      </c>
    </row>
    <row r="5781" spans="1:5" x14ac:dyDescent="0.45">
      <c r="A5781" s="2" t="s">
        <v>1347</v>
      </c>
      <c r="B5781" s="2" t="s">
        <v>10857</v>
      </c>
      <c r="C5781" s="2" t="s">
        <v>22569</v>
      </c>
      <c r="D5781" s="2" t="str">
        <f>"飲食店営業"</f>
        <v>飲食店営業</v>
      </c>
      <c r="E5781" s="2" t="str">
        <f t="shared" si="274"/>
        <v>R01.11.05</v>
      </c>
    </row>
    <row r="5782" spans="1:5" x14ac:dyDescent="0.45">
      <c r="A5782" s="2" t="s">
        <v>1349</v>
      </c>
      <c r="B5782" s="2" t="s">
        <v>10859</v>
      </c>
      <c r="C5782" s="2" t="s">
        <v>22571</v>
      </c>
      <c r="D5782" s="2" t="str">
        <f>"菓子製造業"</f>
        <v>菓子製造業</v>
      </c>
      <c r="E5782" s="2" t="str">
        <f t="shared" si="274"/>
        <v>R01.11.05</v>
      </c>
    </row>
    <row r="5783" spans="1:5" x14ac:dyDescent="0.45">
      <c r="A5783" s="2" t="s">
        <v>666</v>
      </c>
      <c r="B5783" s="2" t="s">
        <v>10660</v>
      </c>
      <c r="C5783" s="2" t="s">
        <v>21629</v>
      </c>
      <c r="D5783" s="2" t="str">
        <f>"食肉販売業"</f>
        <v>食肉販売業</v>
      </c>
      <c r="E5783" s="2" t="str">
        <f t="shared" si="274"/>
        <v>R01.11.05</v>
      </c>
    </row>
    <row r="5784" spans="1:5" x14ac:dyDescent="0.45">
      <c r="A5784" s="2" t="s">
        <v>827</v>
      </c>
      <c r="B5784" s="2" t="s">
        <v>10860</v>
      </c>
      <c r="C5784" s="2" t="s">
        <v>22573</v>
      </c>
      <c r="D5784" s="2" t="str">
        <f>"乳類販売業"</f>
        <v>乳類販売業</v>
      </c>
      <c r="E5784" s="2" t="str">
        <f t="shared" si="274"/>
        <v>R01.11.05</v>
      </c>
    </row>
    <row r="5785" spans="1:5" x14ac:dyDescent="0.45">
      <c r="A5785" s="2" t="s">
        <v>827</v>
      </c>
      <c r="B5785" s="2" t="s">
        <v>10860</v>
      </c>
      <c r="C5785" s="2" t="s">
        <v>22573</v>
      </c>
      <c r="D5785" s="2" t="str">
        <f>"食肉販売業"</f>
        <v>食肉販売業</v>
      </c>
      <c r="E5785" s="2" t="str">
        <f t="shared" si="274"/>
        <v>R01.11.05</v>
      </c>
    </row>
    <row r="5786" spans="1:5" x14ac:dyDescent="0.45">
      <c r="A5786" s="2" t="s">
        <v>1355</v>
      </c>
      <c r="B5786" s="2" t="s">
        <v>10868</v>
      </c>
      <c r="C5786" s="2" t="s">
        <v>22579</v>
      </c>
      <c r="D5786" s="2" t="str">
        <f>"飲食店営業"</f>
        <v>飲食店営業</v>
      </c>
      <c r="E5786" s="2" t="str">
        <f t="shared" si="274"/>
        <v>R01.11.05</v>
      </c>
    </row>
    <row r="5787" spans="1:5" x14ac:dyDescent="0.45">
      <c r="A5787" s="2" t="s">
        <v>1356</v>
      </c>
      <c r="B5787" s="2" t="s">
        <v>10869</v>
      </c>
      <c r="C5787" s="2" t="s">
        <v>22580</v>
      </c>
      <c r="D5787" s="2" t="str">
        <f>"飲食店営業"</f>
        <v>飲食店営業</v>
      </c>
      <c r="E5787" s="2" t="str">
        <f t="shared" ref="E5787:E5795" si="275">"R01.11.06"</f>
        <v>R01.11.06</v>
      </c>
    </row>
    <row r="5788" spans="1:5" x14ac:dyDescent="0.45">
      <c r="A5788" s="2" t="s">
        <v>1357</v>
      </c>
      <c r="B5788" s="2" t="s">
        <v>10870</v>
      </c>
      <c r="C5788" s="2" t="s">
        <v>22581</v>
      </c>
      <c r="D5788" s="2" t="str">
        <f>"飲食店営業"</f>
        <v>飲食店営業</v>
      </c>
      <c r="E5788" s="2" t="str">
        <f t="shared" si="275"/>
        <v>R01.11.06</v>
      </c>
    </row>
    <row r="5789" spans="1:5" x14ac:dyDescent="0.45">
      <c r="A5789" s="2" t="s">
        <v>1281</v>
      </c>
      <c r="B5789" s="2" t="s">
        <v>10872</v>
      </c>
      <c r="C5789" s="2" t="s">
        <v>22582</v>
      </c>
      <c r="D5789" s="2" t="str">
        <f>"飲食店営業"</f>
        <v>飲食店営業</v>
      </c>
      <c r="E5789" s="2" t="str">
        <f t="shared" si="275"/>
        <v>R01.11.06</v>
      </c>
    </row>
    <row r="5790" spans="1:5" x14ac:dyDescent="0.45">
      <c r="A5790" s="2" t="s">
        <v>1358</v>
      </c>
      <c r="B5790" s="2" t="s">
        <v>9864</v>
      </c>
      <c r="C5790" s="2" t="s">
        <v>22583</v>
      </c>
      <c r="D5790" s="2" t="str">
        <f>"飲食店営業"</f>
        <v>飲食店営業</v>
      </c>
      <c r="E5790" s="2" t="str">
        <f t="shared" si="275"/>
        <v>R01.11.06</v>
      </c>
    </row>
    <row r="5791" spans="1:5" x14ac:dyDescent="0.45">
      <c r="A5791" s="2" t="s">
        <v>1358</v>
      </c>
      <c r="B5791" s="2" t="s">
        <v>9864</v>
      </c>
      <c r="C5791" s="2" t="s">
        <v>22583</v>
      </c>
      <c r="D5791" s="2" t="str">
        <f>"菓子製造業"</f>
        <v>菓子製造業</v>
      </c>
      <c r="E5791" s="2" t="str">
        <f t="shared" si="275"/>
        <v>R01.11.06</v>
      </c>
    </row>
    <row r="5792" spans="1:5" x14ac:dyDescent="0.45">
      <c r="A5792" s="2" t="s">
        <v>1359</v>
      </c>
      <c r="B5792" s="2" t="s">
        <v>10873</v>
      </c>
      <c r="C5792" s="2" t="s">
        <v>22584</v>
      </c>
      <c r="D5792" s="2" t="str">
        <f>"菓子製造業"</f>
        <v>菓子製造業</v>
      </c>
      <c r="E5792" s="2" t="str">
        <f t="shared" si="275"/>
        <v>R01.11.06</v>
      </c>
    </row>
    <row r="5793" spans="1:5" x14ac:dyDescent="0.45">
      <c r="A5793" s="2" t="s">
        <v>1359</v>
      </c>
      <c r="B5793" s="2" t="s">
        <v>10873</v>
      </c>
      <c r="C5793" s="2" t="s">
        <v>22584</v>
      </c>
      <c r="D5793" s="2" t="str">
        <f>"そうざい製造業"</f>
        <v>そうざい製造業</v>
      </c>
      <c r="E5793" s="2" t="str">
        <f t="shared" si="275"/>
        <v>R01.11.06</v>
      </c>
    </row>
    <row r="5794" spans="1:5" x14ac:dyDescent="0.45">
      <c r="A5794" s="2" t="s">
        <v>1360</v>
      </c>
      <c r="B5794" s="2" t="s">
        <v>10874</v>
      </c>
      <c r="C5794" s="2" t="s">
        <v>22585</v>
      </c>
      <c r="D5794" s="2" t="str">
        <f>"飲食店営業"</f>
        <v>飲食店営業</v>
      </c>
      <c r="E5794" s="2" t="str">
        <f t="shared" si="275"/>
        <v>R01.11.06</v>
      </c>
    </row>
    <row r="5795" spans="1:5" x14ac:dyDescent="0.45">
      <c r="A5795" s="2" t="s">
        <v>1362</v>
      </c>
      <c r="B5795" s="2" t="s">
        <v>10876</v>
      </c>
      <c r="C5795" s="2" t="s">
        <v>22587</v>
      </c>
      <c r="D5795" s="2" t="str">
        <f>"飲食店営業"</f>
        <v>飲食店営業</v>
      </c>
      <c r="E5795" s="2" t="str">
        <f t="shared" si="275"/>
        <v>R01.11.06</v>
      </c>
    </row>
    <row r="5796" spans="1:5" x14ac:dyDescent="0.45">
      <c r="A5796" s="2" t="s">
        <v>1368</v>
      </c>
      <c r="B5796" s="2" t="s">
        <v>10881</v>
      </c>
      <c r="C5796" s="2" t="s">
        <v>22593</v>
      </c>
      <c r="D5796" s="2" t="str">
        <f>"食品販売業"</f>
        <v>食品販売業</v>
      </c>
      <c r="E5796" s="2" t="str">
        <f t="shared" ref="E5796:E5801" si="276">"R01.11.07"</f>
        <v>R01.11.07</v>
      </c>
    </row>
    <row r="5797" spans="1:5" x14ac:dyDescent="0.45">
      <c r="A5797" s="2" t="s">
        <v>1369</v>
      </c>
      <c r="B5797" s="2" t="s">
        <v>10882</v>
      </c>
      <c r="C5797" s="2" t="s">
        <v>22594</v>
      </c>
      <c r="D5797" s="2" t="str">
        <f>"食品販売業"</f>
        <v>食品販売業</v>
      </c>
      <c r="E5797" s="2" t="str">
        <f t="shared" si="276"/>
        <v>R01.11.07</v>
      </c>
    </row>
    <row r="5798" spans="1:5" x14ac:dyDescent="0.45">
      <c r="A5798" s="2" t="s">
        <v>532</v>
      </c>
      <c r="B5798" s="2" t="s">
        <v>10883</v>
      </c>
      <c r="C5798" s="2" t="s">
        <v>21866</v>
      </c>
      <c r="D5798" s="2" t="str">
        <f>"食品販売業"</f>
        <v>食品販売業</v>
      </c>
      <c r="E5798" s="2" t="str">
        <f t="shared" si="276"/>
        <v>R01.11.07</v>
      </c>
    </row>
    <row r="5799" spans="1:5" x14ac:dyDescent="0.45">
      <c r="A5799" s="2" t="s">
        <v>1371</v>
      </c>
      <c r="B5799" s="2" t="s">
        <v>10884</v>
      </c>
      <c r="C5799" s="2" t="s">
        <v>22597</v>
      </c>
      <c r="D5799" s="2" t="str">
        <f>"食品製造業"</f>
        <v>食品製造業</v>
      </c>
      <c r="E5799" s="2" t="str">
        <f t="shared" si="276"/>
        <v>R01.11.07</v>
      </c>
    </row>
    <row r="5800" spans="1:5" x14ac:dyDescent="0.45">
      <c r="A5800" s="2" t="s">
        <v>1372</v>
      </c>
      <c r="B5800" s="2" t="s">
        <v>1372</v>
      </c>
      <c r="C5800" s="2" t="s">
        <v>22598</v>
      </c>
      <c r="D5800" s="2" t="str">
        <f>"食品販売業"</f>
        <v>食品販売業</v>
      </c>
      <c r="E5800" s="2" t="str">
        <f t="shared" si="276"/>
        <v>R01.11.07</v>
      </c>
    </row>
    <row r="5801" spans="1:5" x14ac:dyDescent="0.45">
      <c r="A5801" s="2" t="s">
        <v>595</v>
      </c>
      <c r="B5801" s="2" t="s">
        <v>10886</v>
      </c>
      <c r="C5801" s="2" t="s">
        <v>21628</v>
      </c>
      <c r="D5801" s="2" t="str">
        <f>"食品販売業"</f>
        <v>食品販売業</v>
      </c>
      <c r="E5801" s="2" t="str">
        <f t="shared" si="276"/>
        <v>R01.11.07</v>
      </c>
    </row>
    <row r="5802" spans="1:5" x14ac:dyDescent="0.45">
      <c r="A5802" s="2" t="s">
        <v>1374</v>
      </c>
      <c r="B5802" s="2" t="s">
        <v>10889</v>
      </c>
      <c r="C5802" s="2" t="s">
        <v>22603</v>
      </c>
      <c r="D5802" s="2" t="str">
        <f>"そうざい製造業"</f>
        <v>そうざい製造業</v>
      </c>
      <c r="E5802" s="2" t="str">
        <f>"R01.11.11"</f>
        <v>R01.11.11</v>
      </c>
    </row>
    <row r="5803" spans="1:5" x14ac:dyDescent="0.45">
      <c r="A5803" s="2" t="s">
        <v>1375</v>
      </c>
      <c r="B5803" s="2" t="s">
        <v>10890</v>
      </c>
      <c r="C5803" s="2" t="s">
        <v>22604</v>
      </c>
      <c r="D5803" s="2" t="str">
        <f>"乳類販売業"</f>
        <v>乳類販売業</v>
      </c>
      <c r="E5803" s="2" t="str">
        <f>"R01.11.07"</f>
        <v>R01.11.07</v>
      </c>
    </row>
    <row r="5804" spans="1:5" x14ac:dyDescent="0.45">
      <c r="A5804" s="2" t="s">
        <v>1375</v>
      </c>
      <c r="B5804" s="2" t="s">
        <v>10891</v>
      </c>
      <c r="C5804" s="2" t="s">
        <v>21628</v>
      </c>
      <c r="D5804" s="2" t="str">
        <f>"飲食店営業"</f>
        <v>飲食店営業</v>
      </c>
      <c r="E5804" s="2" t="str">
        <f>"R01.11.07"</f>
        <v>R01.11.07</v>
      </c>
    </row>
    <row r="5805" spans="1:5" x14ac:dyDescent="0.45">
      <c r="A5805" s="2" t="s">
        <v>1379</v>
      </c>
      <c r="B5805" s="2" t="s">
        <v>10895</v>
      </c>
      <c r="C5805" s="2" t="s">
        <v>22609</v>
      </c>
      <c r="D5805" s="2" t="str">
        <f>"飲食店営業"</f>
        <v>飲食店営業</v>
      </c>
      <c r="E5805" s="2" t="str">
        <f>"R01.11.12"</f>
        <v>R01.11.12</v>
      </c>
    </row>
    <row r="5806" spans="1:5" x14ac:dyDescent="0.45">
      <c r="A5806" s="2" t="s">
        <v>583</v>
      </c>
      <c r="B5806" s="2" t="s">
        <v>10898</v>
      </c>
      <c r="C5806" s="2" t="s">
        <v>22613</v>
      </c>
      <c r="D5806" s="2" t="str">
        <f>"乳類販売業"</f>
        <v>乳類販売業</v>
      </c>
      <c r="E5806" s="2" t="str">
        <f>"R01.11.18"</f>
        <v>R01.11.18</v>
      </c>
    </row>
    <row r="5807" spans="1:5" x14ac:dyDescent="0.45">
      <c r="A5807" s="2" t="s">
        <v>1383</v>
      </c>
      <c r="B5807" s="2" t="s">
        <v>10899</v>
      </c>
      <c r="C5807" s="2" t="s">
        <v>22614</v>
      </c>
      <c r="D5807" s="2" t="str">
        <f>"飲食店営業"</f>
        <v>飲食店営業</v>
      </c>
      <c r="E5807" s="2" t="str">
        <f>"R01.11.18"</f>
        <v>R01.11.18</v>
      </c>
    </row>
    <row r="5808" spans="1:5" x14ac:dyDescent="0.45">
      <c r="A5808" s="2" t="s">
        <v>583</v>
      </c>
      <c r="B5808" s="2" t="s">
        <v>10901</v>
      </c>
      <c r="C5808" s="2" t="s">
        <v>22616</v>
      </c>
      <c r="D5808" s="2" t="str">
        <f>"乳類販売業"</f>
        <v>乳類販売業</v>
      </c>
      <c r="E5808" s="2" t="str">
        <f>"R01.11.18"</f>
        <v>R01.11.18</v>
      </c>
    </row>
    <row r="5809" spans="1:5" x14ac:dyDescent="0.45">
      <c r="A5809" s="2" t="s">
        <v>421</v>
      </c>
      <c r="B5809" s="2" t="s">
        <v>10910</v>
      </c>
      <c r="C5809" s="2" t="s">
        <v>21618</v>
      </c>
      <c r="D5809" s="2" t="str">
        <f>"乳類販売業"</f>
        <v>乳類販売業</v>
      </c>
      <c r="E5809" s="2" t="str">
        <f>"R01.11.25"</f>
        <v>R01.11.25</v>
      </c>
    </row>
    <row r="5810" spans="1:5" x14ac:dyDescent="0.45">
      <c r="A5810" s="2" t="s">
        <v>1393</v>
      </c>
      <c r="B5810" s="2" t="s">
        <v>10922</v>
      </c>
      <c r="C5810" s="2" t="s">
        <v>22633</v>
      </c>
      <c r="D5810" s="2" t="str">
        <f>"酒類製造業"</f>
        <v>酒類製造業</v>
      </c>
      <c r="E5810" s="2" t="str">
        <f>"R01.11.25"</f>
        <v>R01.11.25</v>
      </c>
    </row>
    <row r="5811" spans="1:5" x14ac:dyDescent="0.45">
      <c r="A5811" s="2" t="s">
        <v>1395</v>
      </c>
      <c r="B5811" s="2" t="s">
        <v>10925</v>
      </c>
      <c r="C5811" s="2" t="s">
        <v>22636</v>
      </c>
      <c r="D5811" s="2" t="str">
        <f>"飲食店営業"</f>
        <v>飲食店営業</v>
      </c>
      <c r="E5811" s="2" t="str">
        <f>"R01.11.28"</f>
        <v>R01.11.28</v>
      </c>
    </row>
    <row r="5812" spans="1:5" x14ac:dyDescent="0.45">
      <c r="A5812" s="2" t="s">
        <v>1396</v>
      </c>
      <c r="B5812" s="2" t="s">
        <v>10926</v>
      </c>
      <c r="C5812" s="2" t="s">
        <v>22637</v>
      </c>
      <c r="D5812" s="2" t="str">
        <f>"飲食店営業"</f>
        <v>飲食店営業</v>
      </c>
      <c r="E5812" s="2" t="str">
        <f>"R01.11.28"</f>
        <v>R01.11.28</v>
      </c>
    </row>
    <row r="5813" spans="1:5" x14ac:dyDescent="0.45">
      <c r="A5813" s="2" t="s">
        <v>1401</v>
      </c>
      <c r="B5813" s="2" t="s">
        <v>10929</v>
      </c>
      <c r="C5813" s="2" t="s">
        <v>22641</v>
      </c>
      <c r="D5813" s="2" t="str">
        <f>"飲食店営業"</f>
        <v>飲食店営業</v>
      </c>
      <c r="E5813" s="2" t="str">
        <f>"R01.12.06"</f>
        <v>R01.12.06</v>
      </c>
    </row>
    <row r="5814" spans="1:5" x14ac:dyDescent="0.45">
      <c r="A5814" s="2" t="s">
        <v>1403</v>
      </c>
      <c r="B5814" s="2" t="s">
        <v>10932</v>
      </c>
      <c r="C5814" s="2" t="s">
        <v>22643</v>
      </c>
      <c r="D5814" s="2" t="str">
        <f>"食肉販売業"</f>
        <v>食肉販売業</v>
      </c>
      <c r="E5814" s="2" t="str">
        <f>"R01.12.06"</f>
        <v>R01.12.06</v>
      </c>
    </row>
    <row r="5815" spans="1:5" x14ac:dyDescent="0.45">
      <c r="A5815" s="2" t="s">
        <v>1403</v>
      </c>
      <c r="B5815" s="2" t="s">
        <v>10932</v>
      </c>
      <c r="C5815" s="2" t="s">
        <v>22643</v>
      </c>
      <c r="D5815" s="2" t="str">
        <f>"飲食店営業"</f>
        <v>飲食店営業</v>
      </c>
      <c r="E5815" s="2" t="str">
        <f>"R01.12.06"</f>
        <v>R01.12.06</v>
      </c>
    </row>
    <row r="5816" spans="1:5" x14ac:dyDescent="0.45">
      <c r="A5816" s="2" t="s">
        <v>532</v>
      </c>
      <c r="B5816" s="2" t="s">
        <v>10934</v>
      </c>
      <c r="C5816" s="2" t="s">
        <v>22645</v>
      </c>
      <c r="D5816" s="2" t="str">
        <f>"乳類販売業"</f>
        <v>乳類販売業</v>
      </c>
      <c r="E5816" s="2" t="str">
        <f>"R01.12.04"</f>
        <v>R01.12.04</v>
      </c>
    </row>
    <row r="5817" spans="1:5" x14ac:dyDescent="0.45">
      <c r="A5817" s="2" t="s">
        <v>532</v>
      </c>
      <c r="B5817" s="2" t="s">
        <v>10934</v>
      </c>
      <c r="C5817" s="2" t="s">
        <v>22645</v>
      </c>
      <c r="D5817" s="2" t="str">
        <f>"食品販売業"</f>
        <v>食品販売業</v>
      </c>
      <c r="E5817" s="2" t="str">
        <f>"R01.12.04"</f>
        <v>R01.12.04</v>
      </c>
    </row>
    <row r="5818" spans="1:5" x14ac:dyDescent="0.45">
      <c r="A5818" s="2" t="s">
        <v>1405</v>
      </c>
      <c r="B5818" s="2" t="s">
        <v>10586</v>
      </c>
      <c r="C5818" s="2" t="s">
        <v>22647</v>
      </c>
      <c r="D5818" s="2" t="str">
        <f>"飲食店営業"</f>
        <v>飲食店営業</v>
      </c>
      <c r="E5818" s="2" t="str">
        <f>"R01.12.06"</f>
        <v>R01.12.06</v>
      </c>
    </row>
    <row r="5819" spans="1:5" x14ac:dyDescent="0.45">
      <c r="A5819" s="2" t="s">
        <v>1406</v>
      </c>
      <c r="B5819" s="2" t="s">
        <v>10936</v>
      </c>
      <c r="C5819" s="2" t="s">
        <v>22648</v>
      </c>
      <c r="D5819" s="2" t="str">
        <f>"飲食店営業"</f>
        <v>飲食店営業</v>
      </c>
      <c r="E5819" s="2" t="str">
        <f>"R01.12.09"</f>
        <v>R01.12.09</v>
      </c>
    </row>
    <row r="5820" spans="1:5" x14ac:dyDescent="0.45">
      <c r="A5820" s="2" t="s">
        <v>1147</v>
      </c>
      <c r="B5820" s="2" t="s">
        <v>10938</v>
      </c>
      <c r="C5820" s="2" t="s">
        <v>22650</v>
      </c>
      <c r="D5820" s="2" t="str">
        <f>"飲食店営業"</f>
        <v>飲食店営業</v>
      </c>
      <c r="E5820" s="2" t="str">
        <f>"R01.12.04"</f>
        <v>R01.12.04</v>
      </c>
    </row>
    <row r="5821" spans="1:5" x14ac:dyDescent="0.45">
      <c r="A5821" s="2" t="s">
        <v>1410</v>
      </c>
      <c r="B5821" s="2" t="s">
        <v>10941</v>
      </c>
      <c r="C5821" s="2" t="s">
        <v>22652</v>
      </c>
      <c r="D5821" s="2" t="str">
        <f>"飲食店営業"</f>
        <v>飲食店営業</v>
      </c>
      <c r="E5821" s="2" t="str">
        <f>"R01.10.09"</f>
        <v>R01.10.09</v>
      </c>
    </row>
    <row r="5822" spans="1:5" x14ac:dyDescent="0.45">
      <c r="A5822" s="2" t="s">
        <v>1413</v>
      </c>
      <c r="B5822" s="2" t="s">
        <v>10943</v>
      </c>
      <c r="C5822" s="2" t="s">
        <v>22655</v>
      </c>
      <c r="D5822" s="2" t="str">
        <f>"菓子製造業"</f>
        <v>菓子製造業</v>
      </c>
      <c r="E5822" s="2" t="str">
        <f>"R01.12.20"</f>
        <v>R01.12.20</v>
      </c>
    </row>
    <row r="5823" spans="1:5" x14ac:dyDescent="0.45">
      <c r="A5823" s="2" t="s">
        <v>1413</v>
      </c>
      <c r="B5823" s="2" t="s">
        <v>10943</v>
      </c>
      <c r="C5823" s="2" t="s">
        <v>22655</v>
      </c>
      <c r="D5823" s="2" t="str">
        <f>"食品製造業"</f>
        <v>食品製造業</v>
      </c>
      <c r="E5823" s="2" t="str">
        <f>"R01.12.20"</f>
        <v>R01.12.20</v>
      </c>
    </row>
    <row r="5824" spans="1:5" x14ac:dyDescent="0.45">
      <c r="A5824" s="2" t="s">
        <v>1415</v>
      </c>
      <c r="B5824" s="2" t="s">
        <v>10945</v>
      </c>
      <c r="C5824" s="2" t="s">
        <v>22657</v>
      </c>
      <c r="D5824" s="2" t="str">
        <f>"飲食店営業"</f>
        <v>飲食店営業</v>
      </c>
      <c r="E5824" s="2" t="str">
        <f>"R01.12.24"</f>
        <v>R01.12.24</v>
      </c>
    </row>
    <row r="5825" spans="1:5" x14ac:dyDescent="0.45">
      <c r="A5825" s="2" t="s">
        <v>1416</v>
      </c>
      <c r="B5825" s="2" t="s">
        <v>10946</v>
      </c>
      <c r="C5825" s="2" t="s">
        <v>22658</v>
      </c>
      <c r="D5825" s="2" t="str">
        <f>"飲食店営業"</f>
        <v>飲食店営業</v>
      </c>
      <c r="E5825" s="2" t="str">
        <f>"R01.12.24"</f>
        <v>R01.12.24</v>
      </c>
    </row>
    <row r="5826" spans="1:5" x14ac:dyDescent="0.45">
      <c r="A5826" s="2" t="s">
        <v>421</v>
      </c>
      <c r="B5826" s="2" t="s">
        <v>10948</v>
      </c>
      <c r="C5826" s="2" t="s">
        <v>22660</v>
      </c>
      <c r="D5826" s="2" t="str">
        <f>"乳類販売業"</f>
        <v>乳類販売業</v>
      </c>
      <c r="E5826" s="2" t="str">
        <f>"R01.12.26"</f>
        <v>R01.12.26</v>
      </c>
    </row>
    <row r="5827" spans="1:5" x14ac:dyDescent="0.45">
      <c r="A5827" s="2" t="s">
        <v>1418</v>
      </c>
      <c r="B5827" s="2" t="s">
        <v>10952</v>
      </c>
      <c r="C5827" s="2" t="s">
        <v>22663</v>
      </c>
      <c r="D5827" s="2" t="str">
        <f>"飲食店営業"</f>
        <v>飲食店営業</v>
      </c>
      <c r="E5827" s="2" t="str">
        <f>"R02.01.07"</f>
        <v>R02.01.07</v>
      </c>
    </row>
    <row r="5828" spans="1:5" x14ac:dyDescent="0.45">
      <c r="A5828" s="2" t="s">
        <v>1420</v>
      </c>
      <c r="B5828" s="2" t="s">
        <v>10954</v>
      </c>
      <c r="C5828" s="2" t="s">
        <v>21624</v>
      </c>
      <c r="D5828" s="2" t="str">
        <f>"飲食店営業"</f>
        <v>飲食店営業</v>
      </c>
      <c r="E5828" s="2" t="str">
        <f>"R01.08.06"</f>
        <v>R01.08.06</v>
      </c>
    </row>
    <row r="5829" spans="1:5" x14ac:dyDescent="0.45">
      <c r="A5829" s="2" t="s">
        <v>1422</v>
      </c>
      <c r="B5829" s="2" t="s">
        <v>10958</v>
      </c>
      <c r="C5829" s="2" t="s">
        <v>22666</v>
      </c>
      <c r="D5829" s="2" t="str">
        <f>"飲食店営業"</f>
        <v>飲食店営業</v>
      </c>
      <c r="E5829" s="2" t="str">
        <f>"R02.01.20"</f>
        <v>R02.01.20</v>
      </c>
    </row>
    <row r="5830" spans="1:5" x14ac:dyDescent="0.45">
      <c r="A5830" s="2" t="s">
        <v>712</v>
      </c>
      <c r="B5830" s="2" t="s">
        <v>10962</v>
      </c>
      <c r="C5830" s="2" t="s">
        <v>22671</v>
      </c>
      <c r="D5830" s="2" t="str">
        <f>"乳類販売業"</f>
        <v>乳類販売業</v>
      </c>
      <c r="E5830" s="2" t="str">
        <f>"R02.01.30"</f>
        <v>R02.01.30</v>
      </c>
    </row>
    <row r="5831" spans="1:5" x14ac:dyDescent="0.45">
      <c r="A5831" s="2" t="s">
        <v>712</v>
      </c>
      <c r="B5831" s="2" t="s">
        <v>10962</v>
      </c>
      <c r="C5831" s="2" t="s">
        <v>22671</v>
      </c>
      <c r="D5831" s="2" t="str">
        <f>"食肉販売業"</f>
        <v>食肉販売業</v>
      </c>
      <c r="E5831" s="2" t="str">
        <f>"R02.01.30"</f>
        <v>R02.01.30</v>
      </c>
    </row>
    <row r="5832" spans="1:5" x14ac:dyDescent="0.45">
      <c r="A5832" s="2" t="s">
        <v>712</v>
      </c>
      <c r="B5832" s="2" t="s">
        <v>10962</v>
      </c>
      <c r="C5832" s="2" t="s">
        <v>22671</v>
      </c>
      <c r="D5832" s="2" t="str">
        <f>"魚介類販売業"</f>
        <v>魚介類販売業</v>
      </c>
      <c r="E5832" s="2" t="str">
        <f>"R02.01.30"</f>
        <v>R02.01.30</v>
      </c>
    </row>
    <row r="5833" spans="1:5" x14ac:dyDescent="0.45">
      <c r="A5833" s="2" t="s">
        <v>712</v>
      </c>
      <c r="B5833" s="2" t="s">
        <v>10962</v>
      </c>
      <c r="C5833" s="2" t="s">
        <v>22671</v>
      </c>
      <c r="D5833" s="2" t="str">
        <f>"食品販売業"</f>
        <v>食品販売業</v>
      </c>
      <c r="E5833" s="2" t="str">
        <f>"R02.01.30"</f>
        <v>R02.01.30</v>
      </c>
    </row>
    <row r="5834" spans="1:5" x14ac:dyDescent="0.45">
      <c r="A5834" s="2" t="s">
        <v>231</v>
      </c>
      <c r="B5834" s="2" t="s">
        <v>10964</v>
      </c>
      <c r="C5834" s="2" t="s">
        <v>22673</v>
      </c>
      <c r="D5834" s="2" t="str">
        <f>"飲食店営業"</f>
        <v>飲食店営業</v>
      </c>
      <c r="E5834" s="2" t="str">
        <f>"H29.02.22"</f>
        <v>H29.02.22</v>
      </c>
    </row>
    <row r="5835" spans="1:5" x14ac:dyDescent="0.45">
      <c r="A5835" s="2" t="s">
        <v>1413</v>
      </c>
      <c r="B5835" s="2" t="s">
        <v>10943</v>
      </c>
      <c r="C5835" s="2" t="s">
        <v>22675</v>
      </c>
      <c r="D5835" s="2" t="str">
        <f>"食品販売業"</f>
        <v>食品販売業</v>
      </c>
      <c r="E5835" s="2" t="str">
        <f>"R02.02.06"</f>
        <v>R02.02.06</v>
      </c>
    </row>
    <row r="5836" spans="1:5" x14ac:dyDescent="0.45">
      <c r="A5836" s="2" t="s">
        <v>722</v>
      </c>
      <c r="B5836" s="2" t="s">
        <v>10015</v>
      </c>
      <c r="C5836" s="2" t="s">
        <v>22683</v>
      </c>
      <c r="D5836" s="2" t="str">
        <f>"飲食店営業"</f>
        <v>飲食店営業</v>
      </c>
      <c r="E5836" s="2" t="str">
        <f t="shared" ref="E5836:E5869" si="277">"R02.02.13"</f>
        <v>R02.02.13</v>
      </c>
    </row>
    <row r="5837" spans="1:5" x14ac:dyDescent="0.45">
      <c r="A5837" s="2" t="s">
        <v>1436</v>
      </c>
      <c r="B5837" s="2" t="s">
        <v>9864</v>
      </c>
      <c r="C5837" s="2" t="s">
        <v>22685</v>
      </c>
      <c r="D5837" s="2" t="str">
        <f>"飲食店営業"</f>
        <v>飲食店営業</v>
      </c>
      <c r="E5837" s="2" t="str">
        <f t="shared" si="277"/>
        <v>R02.02.13</v>
      </c>
    </row>
    <row r="5838" spans="1:5" x14ac:dyDescent="0.45">
      <c r="A5838" s="2" t="s">
        <v>1437</v>
      </c>
      <c r="B5838" s="2" t="s">
        <v>10976</v>
      </c>
      <c r="C5838" s="2" t="s">
        <v>22686</v>
      </c>
      <c r="D5838" s="2" t="str">
        <f>"食肉販売業"</f>
        <v>食肉販売業</v>
      </c>
      <c r="E5838" s="2" t="str">
        <f t="shared" si="277"/>
        <v>R02.02.13</v>
      </c>
    </row>
    <row r="5839" spans="1:5" x14ac:dyDescent="0.45">
      <c r="A5839" s="2" t="s">
        <v>1437</v>
      </c>
      <c r="B5839" s="2" t="s">
        <v>10976</v>
      </c>
      <c r="C5839" s="2" t="s">
        <v>22686</v>
      </c>
      <c r="D5839" s="2" t="str">
        <f>"食用油脂製造業"</f>
        <v>食用油脂製造業</v>
      </c>
      <c r="E5839" s="2" t="str">
        <f t="shared" si="277"/>
        <v>R02.02.13</v>
      </c>
    </row>
    <row r="5840" spans="1:5" x14ac:dyDescent="0.45">
      <c r="A5840" s="2" t="s">
        <v>1438</v>
      </c>
      <c r="B5840" s="2" t="s">
        <v>10977</v>
      </c>
      <c r="C5840" s="2" t="s">
        <v>22687</v>
      </c>
      <c r="D5840" s="2" t="str">
        <f>"飲食店営業"</f>
        <v>飲食店営業</v>
      </c>
      <c r="E5840" s="2" t="str">
        <f t="shared" si="277"/>
        <v>R02.02.13</v>
      </c>
    </row>
    <row r="5841" spans="1:5" x14ac:dyDescent="0.45">
      <c r="A5841" s="2" t="s">
        <v>725</v>
      </c>
      <c r="B5841" s="2" t="s">
        <v>725</v>
      </c>
      <c r="C5841" s="2" t="s">
        <v>22688</v>
      </c>
      <c r="D5841" s="2" t="str">
        <f>"食肉処理業"</f>
        <v>食肉処理業</v>
      </c>
      <c r="E5841" s="2" t="str">
        <f t="shared" si="277"/>
        <v>R02.02.13</v>
      </c>
    </row>
    <row r="5842" spans="1:5" x14ac:dyDescent="0.45">
      <c r="A5842" s="2" t="s">
        <v>1346</v>
      </c>
      <c r="B5842" s="2" t="s">
        <v>10979</v>
      </c>
      <c r="C5842" s="2" t="s">
        <v>22690</v>
      </c>
      <c r="D5842" s="2" t="str">
        <f>"菓子製造業"</f>
        <v>菓子製造業</v>
      </c>
      <c r="E5842" s="2" t="str">
        <f t="shared" si="277"/>
        <v>R02.02.13</v>
      </c>
    </row>
    <row r="5843" spans="1:5" x14ac:dyDescent="0.45">
      <c r="A5843" s="2" t="s">
        <v>1436</v>
      </c>
      <c r="B5843" s="2" t="s">
        <v>9864</v>
      </c>
      <c r="C5843" s="2" t="s">
        <v>22685</v>
      </c>
      <c r="D5843" s="2" t="str">
        <f>"菓子製造業"</f>
        <v>菓子製造業</v>
      </c>
      <c r="E5843" s="2" t="str">
        <f t="shared" si="277"/>
        <v>R02.02.13</v>
      </c>
    </row>
    <row r="5844" spans="1:5" x14ac:dyDescent="0.45">
      <c r="A5844" s="2" t="s">
        <v>1440</v>
      </c>
      <c r="B5844" s="2" t="s">
        <v>1440</v>
      </c>
      <c r="C5844" s="2" t="s">
        <v>22275</v>
      </c>
      <c r="D5844" s="2" t="str">
        <f>"食肉処理業"</f>
        <v>食肉処理業</v>
      </c>
      <c r="E5844" s="2" t="str">
        <f t="shared" si="277"/>
        <v>R02.02.13</v>
      </c>
    </row>
    <row r="5845" spans="1:5" x14ac:dyDescent="0.45">
      <c r="A5845" s="2" t="s">
        <v>712</v>
      </c>
      <c r="B5845" s="2" t="s">
        <v>10980</v>
      </c>
      <c r="C5845" s="2" t="s">
        <v>22691</v>
      </c>
      <c r="D5845" s="2" t="str">
        <f>"みそ製造業"</f>
        <v>みそ製造業</v>
      </c>
      <c r="E5845" s="2" t="str">
        <f t="shared" si="277"/>
        <v>R02.02.13</v>
      </c>
    </row>
    <row r="5846" spans="1:5" x14ac:dyDescent="0.45">
      <c r="A5846" s="2" t="s">
        <v>761</v>
      </c>
      <c r="B5846" s="2" t="s">
        <v>10982</v>
      </c>
      <c r="C5846" s="2" t="s">
        <v>21835</v>
      </c>
      <c r="D5846" s="2" t="str">
        <f>"食肉販売業"</f>
        <v>食肉販売業</v>
      </c>
      <c r="E5846" s="2" t="str">
        <f t="shared" si="277"/>
        <v>R02.02.13</v>
      </c>
    </row>
    <row r="5847" spans="1:5" x14ac:dyDescent="0.45">
      <c r="A5847" s="2" t="s">
        <v>712</v>
      </c>
      <c r="B5847" s="2" t="s">
        <v>10006</v>
      </c>
      <c r="C5847" s="2" t="s">
        <v>21782</v>
      </c>
      <c r="D5847" s="2" t="str">
        <f>"魚介類販売業"</f>
        <v>魚介類販売業</v>
      </c>
      <c r="E5847" s="2" t="str">
        <f t="shared" si="277"/>
        <v>R02.02.13</v>
      </c>
    </row>
    <row r="5848" spans="1:5" x14ac:dyDescent="0.45">
      <c r="A5848" s="2" t="s">
        <v>712</v>
      </c>
      <c r="B5848" s="2" t="s">
        <v>10006</v>
      </c>
      <c r="C5848" s="2" t="s">
        <v>21782</v>
      </c>
      <c r="D5848" s="2" t="str">
        <f>"食肉販売業"</f>
        <v>食肉販売業</v>
      </c>
      <c r="E5848" s="2" t="str">
        <f t="shared" si="277"/>
        <v>R02.02.13</v>
      </c>
    </row>
    <row r="5849" spans="1:5" x14ac:dyDescent="0.45">
      <c r="A5849" s="2" t="s">
        <v>1442</v>
      </c>
      <c r="B5849" s="2" t="s">
        <v>10983</v>
      </c>
      <c r="C5849" s="2" t="s">
        <v>22693</v>
      </c>
      <c r="D5849" s="2" t="str">
        <f>"飲食店営業"</f>
        <v>飲食店営業</v>
      </c>
      <c r="E5849" s="2" t="str">
        <f t="shared" si="277"/>
        <v>R02.02.13</v>
      </c>
    </row>
    <row r="5850" spans="1:5" x14ac:dyDescent="0.45">
      <c r="A5850" s="2" t="s">
        <v>1442</v>
      </c>
      <c r="B5850" s="2" t="s">
        <v>10983</v>
      </c>
      <c r="C5850" s="2" t="s">
        <v>22693</v>
      </c>
      <c r="D5850" s="2" t="str">
        <f>"乳製品製造業"</f>
        <v>乳製品製造業</v>
      </c>
      <c r="E5850" s="2" t="str">
        <f t="shared" si="277"/>
        <v>R02.02.13</v>
      </c>
    </row>
    <row r="5851" spans="1:5" x14ac:dyDescent="0.45">
      <c r="A5851" s="2" t="s">
        <v>1445</v>
      </c>
      <c r="B5851" s="2" t="s">
        <v>10986</v>
      </c>
      <c r="C5851" s="2" t="s">
        <v>22478</v>
      </c>
      <c r="D5851" s="2" t="str">
        <f>"飲食店営業"</f>
        <v>飲食店営業</v>
      </c>
      <c r="E5851" s="2" t="str">
        <f t="shared" si="277"/>
        <v>R02.02.13</v>
      </c>
    </row>
    <row r="5852" spans="1:5" x14ac:dyDescent="0.45">
      <c r="A5852" s="2" t="s">
        <v>1371</v>
      </c>
      <c r="B5852" s="2" t="s">
        <v>10884</v>
      </c>
      <c r="C5852" s="2" t="s">
        <v>22597</v>
      </c>
      <c r="D5852" s="2" t="str">
        <f>"みそ製造業"</f>
        <v>みそ製造業</v>
      </c>
      <c r="E5852" s="2" t="str">
        <f t="shared" si="277"/>
        <v>R02.02.13</v>
      </c>
    </row>
    <row r="5853" spans="1:5" x14ac:dyDescent="0.45">
      <c r="A5853" s="2" t="s">
        <v>725</v>
      </c>
      <c r="B5853" s="2" t="s">
        <v>10018</v>
      </c>
      <c r="C5853" s="2" t="s">
        <v>22701</v>
      </c>
      <c r="D5853" s="2" t="str">
        <f>"缶詰又は瓶詰食品製造業"</f>
        <v>缶詰又は瓶詰食品製造業</v>
      </c>
      <c r="E5853" s="2" t="str">
        <f t="shared" si="277"/>
        <v>R02.02.13</v>
      </c>
    </row>
    <row r="5854" spans="1:5" x14ac:dyDescent="0.45">
      <c r="A5854" s="2" t="s">
        <v>712</v>
      </c>
      <c r="B5854" s="2" t="s">
        <v>10993</v>
      </c>
      <c r="C5854" s="2" t="s">
        <v>22704</v>
      </c>
      <c r="D5854" s="2" t="str">
        <f>"食肉販売業"</f>
        <v>食肉販売業</v>
      </c>
      <c r="E5854" s="2" t="str">
        <f t="shared" si="277"/>
        <v>R02.02.13</v>
      </c>
    </row>
    <row r="5855" spans="1:5" x14ac:dyDescent="0.45">
      <c r="A5855" s="2" t="s">
        <v>712</v>
      </c>
      <c r="B5855" s="2" t="s">
        <v>10993</v>
      </c>
      <c r="C5855" s="2" t="s">
        <v>22704</v>
      </c>
      <c r="D5855" s="2" t="str">
        <f>"乳類販売業"</f>
        <v>乳類販売業</v>
      </c>
      <c r="E5855" s="2" t="str">
        <f t="shared" si="277"/>
        <v>R02.02.13</v>
      </c>
    </row>
    <row r="5856" spans="1:5" x14ac:dyDescent="0.45">
      <c r="A5856" s="2" t="s">
        <v>1450</v>
      </c>
      <c r="B5856" s="2" t="s">
        <v>10994</v>
      </c>
      <c r="C5856" s="2" t="s">
        <v>22705</v>
      </c>
      <c r="D5856" s="2" t="str">
        <f>"豆腐製造業"</f>
        <v>豆腐製造業</v>
      </c>
      <c r="E5856" s="2" t="str">
        <f t="shared" si="277"/>
        <v>R02.02.13</v>
      </c>
    </row>
    <row r="5857" spans="1:5" x14ac:dyDescent="0.45">
      <c r="A5857" s="2" t="s">
        <v>1451</v>
      </c>
      <c r="B5857" s="2" t="s">
        <v>10995</v>
      </c>
      <c r="C5857" s="2" t="s">
        <v>22706</v>
      </c>
      <c r="D5857" s="2" t="str">
        <f>"魚介類販売業"</f>
        <v>魚介類販売業</v>
      </c>
      <c r="E5857" s="2" t="str">
        <f t="shared" si="277"/>
        <v>R02.02.13</v>
      </c>
    </row>
    <row r="5858" spans="1:5" x14ac:dyDescent="0.45">
      <c r="A5858" s="2" t="s">
        <v>1451</v>
      </c>
      <c r="B5858" s="2" t="s">
        <v>10995</v>
      </c>
      <c r="C5858" s="2" t="s">
        <v>22706</v>
      </c>
      <c r="D5858" s="2" t="str">
        <f>"乳類販売業"</f>
        <v>乳類販売業</v>
      </c>
      <c r="E5858" s="2" t="str">
        <f t="shared" si="277"/>
        <v>R02.02.13</v>
      </c>
    </row>
    <row r="5859" spans="1:5" x14ac:dyDescent="0.45">
      <c r="A5859" s="2" t="s">
        <v>1451</v>
      </c>
      <c r="B5859" s="2" t="s">
        <v>10995</v>
      </c>
      <c r="C5859" s="2" t="s">
        <v>22706</v>
      </c>
      <c r="D5859" s="2" t="str">
        <f>"食肉販売業"</f>
        <v>食肉販売業</v>
      </c>
      <c r="E5859" s="2" t="str">
        <f t="shared" si="277"/>
        <v>R02.02.13</v>
      </c>
    </row>
    <row r="5860" spans="1:5" x14ac:dyDescent="0.45">
      <c r="A5860" s="2" t="s">
        <v>1451</v>
      </c>
      <c r="B5860" s="2" t="s">
        <v>10995</v>
      </c>
      <c r="C5860" s="2" t="s">
        <v>22706</v>
      </c>
      <c r="D5860" s="2" t="str">
        <f>"飲食店営業"</f>
        <v>飲食店営業</v>
      </c>
      <c r="E5860" s="2" t="str">
        <f t="shared" si="277"/>
        <v>R02.02.13</v>
      </c>
    </row>
    <row r="5861" spans="1:5" x14ac:dyDescent="0.45">
      <c r="A5861" s="2" t="s">
        <v>838</v>
      </c>
      <c r="B5861" s="2" t="s">
        <v>10156</v>
      </c>
      <c r="C5861" s="2" t="s">
        <v>22708</v>
      </c>
      <c r="D5861" s="2" t="str">
        <f>"食品販売業"</f>
        <v>食品販売業</v>
      </c>
      <c r="E5861" s="2" t="str">
        <f t="shared" si="277"/>
        <v>R02.02.13</v>
      </c>
    </row>
    <row r="5862" spans="1:5" x14ac:dyDescent="0.45">
      <c r="A5862" s="2" t="s">
        <v>712</v>
      </c>
      <c r="B5862" s="2" t="s">
        <v>10980</v>
      </c>
      <c r="C5862" s="2" t="s">
        <v>22691</v>
      </c>
      <c r="D5862" s="2" t="str">
        <f>"食品製造業"</f>
        <v>食品製造業</v>
      </c>
      <c r="E5862" s="2" t="str">
        <f t="shared" si="277"/>
        <v>R02.02.13</v>
      </c>
    </row>
    <row r="5863" spans="1:5" x14ac:dyDescent="0.45">
      <c r="A5863" s="2" t="s">
        <v>761</v>
      </c>
      <c r="B5863" s="2" t="s">
        <v>10982</v>
      </c>
      <c r="C5863" s="2" t="s">
        <v>21835</v>
      </c>
      <c r="D5863" s="2" t="str">
        <f t="shared" ref="D5863:D5869" si="278">"食品販売業"</f>
        <v>食品販売業</v>
      </c>
      <c r="E5863" s="2" t="str">
        <f t="shared" si="277"/>
        <v>R02.02.13</v>
      </c>
    </row>
    <row r="5864" spans="1:5" x14ac:dyDescent="0.45">
      <c r="A5864" s="2" t="s">
        <v>712</v>
      </c>
      <c r="B5864" s="2" t="s">
        <v>10997</v>
      </c>
      <c r="C5864" s="2" t="s">
        <v>21782</v>
      </c>
      <c r="D5864" s="2" t="str">
        <f t="shared" si="278"/>
        <v>食品販売業</v>
      </c>
      <c r="E5864" s="2" t="str">
        <f t="shared" si="277"/>
        <v>R02.02.13</v>
      </c>
    </row>
    <row r="5865" spans="1:5" x14ac:dyDescent="0.45">
      <c r="A5865" s="2" t="s">
        <v>612</v>
      </c>
      <c r="B5865" s="2" t="s">
        <v>9884</v>
      </c>
      <c r="C5865" s="2" t="s">
        <v>21663</v>
      </c>
      <c r="D5865" s="2" t="str">
        <f t="shared" si="278"/>
        <v>食品販売業</v>
      </c>
      <c r="E5865" s="2" t="str">
        <f t="shared" si="277"/>
        <v>R02.02.13</v>
      </c>
    </row>
    <row r="5866" spans="1:5" x14ac:dyDescent="0.45">
      <c r="A5866" s="2" t="s">
        <v>832</v>
      </c>
      <c r="B5866" s="2" t="s">
        <v>10149</v>
      </c>
      <c r="C5866" s="2" t="s">
        <v>21918</v>
      </c>
      <c r="D5866" s="2" t="str">
        <f t="shared" si="278"/>
        <v>食品販売業</v>
      </c>
      <c r="E5866" s="2" t="str">
        <f t="shared" si="277"/>
        <v>R02.02.13</v>
      </c>
    </row>
    <row r="5867" spans="1:5" x14ac:dyDescent="0.45">
      <c r="A5867" s="2" t="s">
        <v>836</v>
      </c>
      <c r="B5867" s="2" t="s">
        <v>10153</v>
      </c>
      <c r="C5867" s="2" t="s">
        <v>21922</v>
      </c>
      <c r="D5867" s="2" t="str">
        <f t="shared" si="278"/>
        <v>食品販売業</v>
      </c>
      <c r="E5867" s="2" t="str">
        <f t="shared" si="277"/>
        <v>R02.02.13</v>
      </c>
    </row>
    <row r="5868" spans="1:5" x14ac:dyDescent="0.45">
      <c r="A5868" s="2" t="s">
        <v>1457</v>
      </c>
      <c r="B5868" s="2" t="s">
        <v>11003</v>
      </c>
      <c r="C5868" s="2" t="s">
        <v>22713</v>
      </c>
      <c r="D5868" s="2" t="str">
        <f t="shared" si="278"/>
        <v>食品販売業</v>
      </c>
      <c r="E5868" s="2" t="str">
        <f t="shared" si="277"/>
        <v>R02.02.13</v>
      </c>
    </row>
    <row r="5869" spans="1:5" x14ac:dyDescent="0.45">
      <c r="A5869" s="2" t="s">
        <v>1231</v>
      </c>
      <c r="B5869" s="2" t="s">
        <v>11004</v>
      </c>
      <c r="C5869" s="2" t="s">
        <v>22714</v>
      </c>
      <c r="D5869" s="2" t="str">
        <f t="shared" si="278"/>
        <v>食品販売業</v>
      </c>
      <c r="E5869" s="2" t="str">
        <f t="shared" si="277"/>
        <v>R02.02.13</v>
      </c>
    </row>
    <row r="5870" spans="1:5" x14ac:dyDescent="0.45">
      <c r="A5870" s="2" t="s">
        <v>1459</v>
      </c>
      <c r="B5870" s="2" t="s">
        <v>11006</v>
      </c>
      <c r="C5870" s="2" t="s">
        <v>22716</v>
      </c>
      <c r="D5870" s="2" t="str">
        <f>"飲食店営業"</f>
        <v>飲食店営業</v>
      </c>
      <c r="E5870" s="2" t="str">
        <f>"R02.01.30"</f>
        <v>R02.01.30</v>
      </c>
    </row>
    <row r="5871" spans="1:5" x14ac:dyDescent="0.45">
      <c r="A5871" s="2" t="s">
        <v>165</v>
      </c>
      <c r="B5871" s="2" t="s">
        <v>11008</v>
      </c>
      <c r="C5871" s="2" t="s">
        <v>22717</v>
      </c>
      <c r="D5871" s="2" t="str">
        <f>"喫茶店営業"</f>
        <v>喫茶店営業</v>
      </c>
      <c r="E5871" s="2" t="str">
        <f>"R02.02.14"</f>
        <v>R02.02.14</v>
      </c>
    </row>
    <row r="5872" spans="1:5" x14ac:dyDescent="0.45">
      <c r="A5872" s="2" t="s">
        <v>165</v>
      </c>
      <c r="B5872" s="2" t="s">
        <v>11009</v>
      </c>
      <c r="C5872" s="2" t="s">
        <v>22718</v>
      </c>
      <c r="D5872" s="2" t="str">
        <f>"喫茶店営業"</f>
        <v>喫茶店営業</v>
      </c>
      <c r="E5872" s="2" t="str">
        <f>"R02.02.14"</f>
        <v>R02.02.14</v>
      </c>
    </row>
    <row r="5873" spans="1:5" x14ac:dyDescent="0.45">
      <c r="A5873" s="2" t="s">
        <v>1461</v>
      </c>
      <c r="B5873" s="2" t="s">
        <v>11010</v>
      </c>
      <c r="C5873" s="2" t="s">
        <v>22719</v>
      </c>
      <c r="D5873" s="2" t="str">
        <f>"飲食店営業"</f>
        <v>飲食店営業</v>
      </c>
      <c r="E5873" s="2" t="str">
        <f>"R02.02.14"</f>
        <v>R02.02.14</v>
      </c>
    </row>
    <row r="5874" spans="1:5" x14ac:dyDescent="0.45">
      <c r="A5874" s="2" t="s">
        <v>1461</v>
      </c>
      <c r="B5874" s="2" t="s">
        <v>11010</v>
      </c>
      <c r="C5874" s="2" t="s">
        <v>22719</v>
      </c>
      <c r="D5874" s="2" t="str">
        <f>"食肉販売業"</f>
        <v>食肉販売業</v>
      </c>
      <c r="E5874" s="2" t="str">
        <f>"R02.02.14"</f>
        <v>R02.02.14</v>
      </c>
    </row>
    <row r="5875" spans="1:5" x14ac:dyDescent="0.45">
      <c r="A5875" s="2" t="s">
        <v>1464</v>
      </c>
      <c r="B5875" s="2" t="s">
        <v>11016</v>
      </c>
      <c r="C5875" s="2" t="s">
        <v>22725</v>
      </c>
      <c r="D5875" s="2" t="str">
        <f>"飲食店営業"</f>
        <v>飲食店営業</v>
      </c>
      <c r="E5875" s="2" t="str">
        <f>"R02.02.20"</f>
        <v>R02.02.20</v>
      </c>
    </row>
    <row r="5876" spans="1:5" x14ac:dyDescent="0.45">
      <c r="A5876" s="2" t="s">
        <v>1465</v>
      </c>
      <c r="B5876" s="2" t="s">
        <v>11017</v>
      </c>
      <c r="C5876" s="2" t="s">
        <v>22726</v>
      </c>
      <c r="D5876" s="2" t="str">
        <f>"飲食店営業"</f>
        <v>飲食店営業</v>
      </c>
      <c r="E5876" s="2" t="str">
        <f>"R02.01.30"</f>
        <v>R02.01.30</v>
      </c>
    </row>
    <row r="5877" spans="1:5" x14ac:dyDescent="0.45">
      <c r="A5877" s="2" t="s">
        <v>165</v>
      </c>
      <c r="B5877" s="2" t="s">
        <v>11018</v>
      </c>
      <c r="C5877" s="2" t="s">
        <v>22727</v>
      </c>
      <c r="D5877" s="2" t="str">
        <f>"喫茶店営業"</f>
        <v>喫茶店営業</v>
      </c>
      <c r="E5877" s="2" t="str">
        <f t="shared" ref="E5877:E5883" si="279">"R02.02.25"</f>
        <v>R02.02.25</v>
      </c>
    </row>
    <row r="5878" spans="1:5" x14ac:dyDescent="0.45">
      <c r="A5878" s="2" t="s">
        <v>165</v>
      </c>
      <c r="B5878" s="2" t="s">
        <v>11019</v>
      </c>
      <c r="C5878" s="2" t="s">
        <v>22727</v>
      </c>
      <c r="D5878" s="2" t="str">
        <f>"喫茶店営業"</f>
        <v>喫茶店営業</v>
      </c>
      <c r="E5878" s="2" t="str">
        <f t="shared" si="279"/>
        <v>R02.02.25</v>
      </c>
    </row>
    <row r="5879" spans="1:5" x14ac:dyDescent="0.45">
      <c r="A5879" s="2" t="s">
        <v>1468</v>
      </c>
      <c r="B5879" s="2" t="s">
        <v>11022</v>
      </c>
      <c r="C5879" s="2" t="s">
        <v>22729</v>
      </c>
      <c r="D5879" s="2" t="str">
        <f>"飲食店営業"</f>
        <v>飲食店営業</v>
      </c>
      <c r="E5879" s="2" t="str">
        <f t="shared" si="279"/>
        <v>R02.02.25</v>
      </c>
    </row>
    <row r="5880" spans="1:5" x14ac:dyDescent="0.45">
      <c r="A5880" s="2" t="s">
        <v>1372</v>
      </c>
      <c r="B5880" s="2" t="s">
        <v>1372</v>
      </c>
      <c r="C5880" s="2" t="s">
        <v>22598</v>
      </c>
      <c r="D5880" s="2" t="str">
        <f>"食肉製品製造業"</f>
        <v>食肉製品製造業</v>
      </c>
      <c r="E5880" s="2" t="str">
        <f t="shared" si="279"/>
        <v>R02.02.25</v>
      </c>
    </row>
    <row r="5881" spans="1:5" x14ac:dyDescent="0.45">
      <c r="A5881" s="2" t="s">
        <v>165</v>
      </c>
      <c r="B5881" s="2" t="s">
        <v>11025</v>
      </c>
      <c r="C5881" s="2" t="s">
        <v>22732</v>
      </c>
      <c r="D5881" s="2" t="str">
        <f>"食品販売業（自動販売機）"</f>
        <v>食品販売業（自動販売機）</v>
      </c>
      <c r="E5881" s="2" t="str">
        <f t="shared" si="279"/>
        <v>R02.02.25</v>
      </c>
    </row>
    <row r="5882" spans="1:5" x14ac:dyDescent="0.45">
      <c r="A5882" s="2" t="s">
        <v>421</v>
      </c>
      <c r="B5882" s="2" t="s">
        <v>11026</v>
      </c>
      <c r="C5882" s="2" t="s">
        <v>22734</v>
      </c>
      <c r="D5882" s="2" t="str">
        <f>"乳類販売業"</f>
        <v>乳類販売業</v>
      </c>
      <c r="E5882" s="2" t="str">
        <f t="shared" si="279"/>
        <v>R02.02.25</v>
      </c>
    </row>
    <row r="5883" spans="1:5" x14ac:dyDescent="0.45">
      <c r="A5883" s="2" t="s">
        <v>421</v>
      </c>
      <c r="B5883" s="2" t="s">
        <v>11027</v>
      </c>
      <c r="C5883" s="2" t="s">
        <v>21856</v>
      </c>
      <c r="D5883" s="2" t="str">
        <f>"乳類販売業"</f>
        <v>乳類販売業</v>
      </c>
      <c r="E5883" s="2" t="str">
        <f t="shared" si="279"/>
        <v>R02.02.25</v>
      </c>
    </row>
    <row r="5884" spans="1:5" x14ac:dyDescent="0.45">
      <c r="A5884" s="2" t="s">
        <v>1471</v>
      </c>
      <c r="B5884" s="2" t="s">
        <v>11029</v>
      </c>
      <c r="C5884" s="2" t="s">
        <v>22736</v>
      </c>
      <c r="D5884" s="2" t="str">
        <f>"食品販売業"</f>
        <v>食品販売業</v>
      </c>
      <c r="E5884" s="2" t="str">
        <f>"R02.02.26"</f>
        <v>R02.02.26</v>
      </c>
    </row>
    <row r="5885" spans="1:5" x14ac:dyDescent="0.45">
      <c r="A5885" s="2" t="s">
        <v>1471</v>
      </c>
      <c r="B5885" s="2" t="s">
        <v>11029</v>
      </c>
      <c r="C5885" s="2" t="s">
        <v>22736</v>
      </c>
      <c r="D5885" s="2" t="str">
        <f>"飲食店営業"</f>
        <v>飲食店営業</v>
      </c>
      <c r="E5885" s="2" t="str">
        <f>"R02.02.26"</f>
        <v>R02.02.26</v>
      </c>
    </row>
    <row r="5886" spans="1:5" x14ac:dyDescent="0.45">
      <c r="A5886" s="2" t="s">
        <v>1471</v>
      </c>
      <c r="B5886" s="2" t="s">
        <v>11029</v>
      </c>
      <c r="C5886" s="2" t="s">
        <v>22736</v>
      </c>
      <c r="D5886" s="2" t="str">
        <f>"食肉販売業"</f>
        <v>食肉販売業</v>
      </c>
      <c r="E5886" s="2" t="str">
        <f>"R02.02.26"</f>
        <v>R02.02.26</v>
      </c>
    </row>
    <row r="5887" spans="1:5" x14ac:dyDescent="0.45">
      <c r="A5887" s="2" t="s">
        <v>1471</v>
      </c>
      <c r="B5887" s="2" t="s">
        <v>11029</v>
      </c>
      <c r="C5887" s="2" t="s">
        <v>22736</v>
      </c>
      <c r="D5887" s="2" t="str">
        <f>"魚介類販売業"</f>
        <v>魚介類販売業</v>
      </c>
      <c r="E5887" s="2" t="str">
        <f>"R02.02.26"</f>
        <v>R02.02.26</v>
      </c>
    </row>
    <row r="5888" spans="1:5" x14ac:dyDescent="0.45">
      <c r="A5888" s="2" t="s">
        <v>1471</v>
      </c>
      <c r="B5888" s="2" t="s">
        <v>11029</v>
      </c>
      <c r="C5888" s="2" t="s">
        <v>22736</v>
      </c>
      <c r="D5888" s="2" t="str">
        <f>"乳類販売業"</f>
        <v>乳類販売業</v>
      </c>
      <c r="E5888" s="2" t="str">
        <f>"R02.02.26"</f>
        <v>R02.02.26</v>
      </c>
    </row>
    <row r="5889" spans="1:5" x14ac:dyDescent="0.45">
      <c r="A5889" s="2" t="s">
        <v>1138</v>
      </c>
      <c r="B5889" s="2" t="s">
        <v>10571</v>
      </c>
      <c r="C5889" s="2" t="s">
        <v>22293</v>
      </c>
      <c r="D5889" s="2" t="str">
        <f>"飲食店営業"</f>
        <v>飲食店営業</v>
      </c>
      <c r="E5889" s="2" t="str">
        <f t="shared" ref="E5889:E5896" si="280">"R02.02.28"</f>
        <v>R02.02.28</v>
      </c>
    </row>
    <row r="5890" spans="1:5" x14ac:dyDescent="0.45">
      <c r="A5890" s="2" t="s">
        <v>1138</v>
      </c>
      <c r="B5890" s="2" t="s">
        <v>10571</v>
      </c>
      <c r="C5890" s="2" t="s">
        <v>22293</v>
      </c>
      <c r="D5890" s="2" t="str">
        <f>"魚介類販売業"</f>
        <v>魚介類販売業</v>
      </c>
      <c r="E5890" s="2" t="str">
        <f t="shared" si="280"/>
        <v>R02.02.28</v>
      </c>
    </row>
    <row r="5891" spans="1:5" x14ac:dyDescent="0.45">
      <c r="A5891" s="2" t="s">
        <v>1138</v>
      </c>
      <c r="B5891" s="2" t="s">
        <v>10571</v>
      </c>
      <c r="C5891" s="2" t="s">
        <v>22293</v>
      </c>
      <c r="D5891" s="2" t="str">
        <f>"食肉販売業"</f>
        <v>食肉販売業</v>
      </c>
      <c r="E5891" s="2" t="str">
        <f t="shared" si="280"/>
        <v>R02.02.28</v>
      </c>
    </row>
    <row r="5892" spans="1:5" x14ac:dyDescent="0.45">
      <c r="A5892" s="2" t="s">
        <v>1138</v>
      </c>
      <c r="B5892" s="2" t="s">
        <v>10571</v>
      </c>
      <c r="C5892" s="2" t="s">
        <v>22293</v>
      </c>
      <c r="D5892" s="2" t="str">
        <f>"乳類販売業"</f>
        <v>乳類販売業</v>
      </c>
      <c r="E5892" s="2" t="str">
        <f t="shared" si="280"/>
        <v>R02.02.28</v>
      </c>
    </row>
    <row r="5893" spans="1:5" x14ac:dyDescent="0.45">
      <c r="A5893" s="2" t="s">
        <v>1476</v>
      </c>
      <c r="B5893" s="2" t="s">
        <v>11034</v>
      </c>
      <c r="C5893" s="2" t="s">
        <v>22741</v>
      </c>
      <c r="D5893" s="2" t="str">
        <f>"飲食店営業"</f>
        <v>飲食店営業</v>
      </c>
      <c r="E5893" s="2" t="str">
        <f t="shared" si="280"/>
        <v>R02.02.28</v>
      </c>
    </row>
    <row r="5894" spans="1:5" x14ac:dyDescent="0.45">
      <c r="A5894" s="2" t="s">
        <v>1479</v>
      </c>
      <c r="B5894" s="2" t="s">
        <v>11038</v>
      </c>
      <c r="C5894" s="2" t="s">
        <v>22745</v>
      </c>
      <c r="D5894" s="2" t="str">
        <f>"食肉販売業"</f>
        <v>食肉販売業</v>
      </c>
      <c r="E5894" s="2" t="str">
        <f t="shared" si="280"/>
        <v>R02.02.28</v>
      </c>
    </row>
    <row r="5895" spans="1:5" x14ac:dyDescent="0.45">
      <c r="A5895" s="2" t="s">
        <v>1124</v>
      </c>
      <c r="B5895" s="2" t="s">
        <v>11041</v>
      </c>
      <c r="C5895" s="2" t="s">
        <v>22747</v>
      </c>
      <c r="D5895" s="2" t="str">
        <f>"食品製造業"</f>
        <v>食品製造業</v>
      </c>
      <c r="E5895" s="2" t="str">
        <f t="shared" si="280"/>
        <v>R02.02.28</v>
      </c>
    </row>
    <row r="5896" spans="1:5" x14ac:dyDescent="0.45">
      <c r="A5896" s="2" t="s">
        <v>1482</v>
      </c>
      <c r="B5896" s="2" t="s">
        <v>11042</v>
      </c>
      <c r="C5896" s="2" t="s">
        <v>22748</v>
      </c>
      <c r="D5896" s="2" t="str">
        <f>"飲食店営業"</f>
        <v>飲食店営業</v>
      </c>
      <c r="E5896" s="2" t="str">
        <f t="shared" si="280"/>
        <v>R02.02.28</v>
      </c>
    </row>
    <row r="5897" spans="1:5" x14ac:dyDescent="0.45">
      <c r="A5897" s="2" t="s">
        <v>421</v>
      </c>
      <c r="B5897" s="2" t="s">
        <v>11044</v>
      </c>
      <c r="C5897" s="2" t="s">
        <v>22750</v>
      </c>
      <c r="D5897" s="2" t="str">
        <f>"乳類販売業"</f>
        <v>乳類販売業</v>
      </c>
      <c r="E5897" s="2" t="str">
        <f>"R02.03.05"</f>
        <v>R02.03.05</v>
      </c>
    </row>
    <row r="5898" spans="1:5" x14ac:dyDescent="0.45">
      <c r="A5898" s="2" t="s">
        <v>126</v>
      </c>
      <c r="B5898" s="2" t="s">
        <v>11048</v>
      </c>
      <c r="C5898" s="2" t="s">
        <v>22753</v>
      </c>
      <c r="D5898" s="2" t="str">
        <f>"飲食店営業"</f>
        <v>飲食店営業</v>
      </c>
      <c r="E5898" s="2" t="str">
        <f>"R02.03.06"</f>
        <v>R02.03.06</v>
      </c>
    </row>
    <row r="5899" spans="1:5" x14ac:dyDescent="0.45">
      <c r="A5899" s="2" t="s">
        <v>583</v>
      </c>
      <c r="B5899" s="2" t="s">
        <v>11055</v>
      </c>
      <c r="C5899" s="2" t="s">
        <v>22613</v>
      </c>
      <c r="D5899" s="2" t="str">
        <f>"乳類販売業"</f>
        <v>乳類販売業</v>
      </c>
      <c r="E5899" s="2" t="str">
        <f>"R01.11.18"</f>
        <v>R01.11.18</v>
      </c>
    </row>
    <row r="5900" spans="1:5" x14ac:dyDescent="0.45">
      <c r="A5900" s="2" t="s">
        <v>583</v>
      </c>
      <c r="B5900" s="2" t="s">
        <v>11056</v>
      </c>
      <c r="C5900" s="2" t="s">
        <v>22758</v>
      </c>
      <c r="D5900" s="2" t="str">
        <f>"飲食店営業"</f>
        <v>飲食店営業</v>
      </c>
      <c r="E5900" s="2" t="str">
        <f>"H30.05.25"</f>
        <v>H30.05.25</v>
      </c>
    </row>
    <row r="5901" spans="1:5" x14ac:dyDescent="0.45">
      <c r="A5901" s="2" t="s">
        <v>583</v>
      </c>
      <c r="B5901" s="2" t="s">
        <v>11059</v>
      </c>
      <c r="C5901" s="2" t="s">
        <v>22759</v>
      </c>
      <c r="D5901" s="2" t="str">
        <f>"乳類販売業"</f>
        <v>乳類販売業</v>
      </c>
      <c r="E5901" s="2" t="str">
        <f>"H30.03.23"</f>
        <v>H30.03.23</v>
      </c>
    </row>
    <row r="5902" spans="1:5" x14ac:dyDescent="0.45">
      <c r="A5902" s="2" t="s">
        <v>1489</v>
      </c>
      <c r="B5902" s="2" t="s">
        <v>11061</v>
      </c>
      <c r="C5902" s="2" t="s">
        <v>22762</v>
      </c>
      <c r="D5902" s="2" t="str">
        <f>"菓子製造業"</f>
        <v>菓子製造業</v>
      </c>
      <c r="E5902" s="2" t="str">
        <f>"R02.03.18"</f>
        <v>R02.03.18</v>
      </c>
    </row>
    <row r="5903" spans="1:5" x14ac:dyDescent="0.45">
      <c r="A5903" s="2" t="s">
        <v>1489</v>
      </c>
      <c r="B5903" s="2" t="s">
        <v>11061</v>
      </c>
      <c r="C5903" s="2" t="s">
        <v>22762</v>
      </c>
      <c r="D5903" s="2" t="str">
        <f>"めん類製造業"</f>
        <v>めん類製造業</v>
      </c>
      <c r="E5903" s="2" t="str">
        <f>"R02.03.18"</f>
        <v>R02.03.18</v>
      </c>
    </row>
    <row r="5904" spans="1:5" x14ac:dyDescent="0.45">
      <c r="A5904" s="2" t="s">
        <v>1489</v>
      </c>
      <c r="B5904" s="2" t="s">
        <v>11061</v>
      </c>
      <c r="C5904" s="2" t="s">
        <v>22762</v>
      </c>
      <c r="D5904" s="2" t="str">
        <f>"そうざい製造業"</f>
        <v>そうざい製造業</v>
      </c>
      <c r="E5904" s="2" t="str">
        <f>"R02.03.18"</f>
        <v>R02.03.18</v>
      </c>
    </row>
    <row r="5905" spans="1:5" x14ac:dyDescent="0.45">
      <c r="A5905" s="2" t="s">
        <v>1490</v>
      </c>
      <c r="B5905" s="2" t="s">
        <v>11062</v>
      </c>
      <c r="C5905" s="2" t="s">
        <v>22763</v>
      </c>
      <c r="D5905" s="2" t="str">
        <f>"飲食店営業"</f>
        <v>飲食店営業</v>
      </c>
      <c r="E5905" s="2" t="str">
        <f>"R02.03.27"</f>
        <v>R02.03.27</v>
      </c>
    </row>
    <row r="5906" spans="1:5" x14ac:dyDescent="0.45">
      <c r="A5906" s="2" t="s">
        <v>1492</v>
      </c>
      <c r="B5906" s="2" t="s">
        <v>11064</v>
      </c>
      <c r="C5906" s="2" t="s">
        <v>22765</v>
      </c>
      <c r="D5906" s="2" t="str">
        <f>"飲食店営業"</f>
        <v>飲食店営業</v>
      </c>
      <c r="E5906" s="2" t="str">
        <f>"H30.05.09"</f>
        <v>H30.05.09</v>
      </c>
    </row>
    <row r="5907" spans="1:5" x14ac:dyDescent="0.45">
      <c r="A5907" s="2" t="s">
        <v>1495</v>
      </c>
      <c r="B5907" s="2" t="s">
        <v>11068</v>
      </c>
      <c r="C5907" s="2" t="s">
        <v>22768</v>
      </c>
      <c r="D5907" s="2" t="str">
        <f>"飲食店営業"</f>
        <v>飲食店営業</v>
      </c>
      <c r="E5907" s="2" t="str">
        <f t="shared" ref="E5907:E5912" si="281">"R02.03.31"</f>
        <v>R02.03.31</v>
      </c>
    </row>
    <row r="5908" spans="1:5" x14ac:dyDescent="0.45">
      <c r="A5908" s="2" t="s">
        <v>1496</v>
      </c>
      <c r="B5908" s="2" t="s">
        <v>11069</v>
      </c>
      <c r="C5908" s="2" t="s">
        <v>22769</v>
      </c>
      <c r="D5908" s="2" t="str">
        <f>"飲食店営業"</f>
        <v>飲食店営業</v>
      </c>
      <c r="E5908" s="2" t="str">
        <f t="shared" si="281"/>
        <v>R02.03.31</v>
      </c>
    </row>
    <row r="5909" spans="1:5" x14ac:dyDescent="0.45">
      <c r="A5909" s="2" t="s">
        <v>1497</v>
      </c>
      <c r="B5909" s="2" t="s">
        <v>11070</v>
      </c>
      <c r="C5909" s="2" t="s">
        <v>22770</v>
      </c>
      <c r="D5909" s="2" t="str">
        <f>"魚介類販売業"</f>
        <v>魚介類販売業</v>
      </c>
      <c r="E5909" s="2" t="str">
        <f t="shared" si="281"/>
        <v>R02.03.31</v>
      </c>
    </row>
    <row r="5910" spans="1:5" x14ac:dyDescent="0.45">
      <c r="A5910" s="2" t="s">
        <v>1497</v>
      </c>
      <c r="B5910" s="2" t="s">
        <v>11070</v>
      </c>
      <c r="C5910" s="2" t="s">
        <v>22770</v>
      </c>
      <c r="D5910" s="2" t="str">
        <f>"乳類販売業"</f>
        <v>乳類販売業</v>
      </c>
      <c r="E5910" s="2" t="str">
        <f t="shared" si="281"/>
        <v>R02.03.31</v>
      </c>
    </row>
    <row r="5911" spans="1:5" x14ac:dyDescent="0.45">
      <c r="A5911" s="2" t="s">
        <v>1497</v>
      </c>
      <c r="B5911" s="2" t="s">
        <v>11070</v>
      </c>
      <c r="C5911" s="2" t="s">
        <v>22770</v>
      </c>
      <c r="D5911" s="2" t="str">
        <f>"食肉販売業"</f>
        <v>食肉販売業</v>
      </c>
      <c r="E5911" s="2" t="str">
        <f t="shared" si="281"/>
        <v>R02.03.31</v>
      </c>
    </row>
    <row r="5912" spans="1:5" x14ac:dyDescent="0.45">
      <c r="A5912" s="2" t="s">
        <v>1497</v>
      </c>
      <c r="B5912" s="2" t="s">
        <v>11070</v>
      </c>
      <c r="C5912" s="2" t="s">
        <v>22770</v>
      </c>
      <c r="D5912" s="2" t="str">
        <f>"食品販売業"</f>
        <v>食品販売業</v>
      </c>
      <c r="E5912" s="2" t="str">
        <f t="shared" si="281"/>
        <v>R02.03.31</v>
      </c>
    </row>
    <row r="5913" spans="1:5" x14ac:dyDescent="0.45">
      <c r="A5913" s="2" t="s">
        <v>1498</v>
      </c>
      <c r="B5913" s="2" t="s">
        <v>11071</v>
      </c>
      <c r="C5913" s="2" t="s">
        <v>22771</v>
      </c>
      <c r="D5913" s="2" t="str">
        <f>"飲食店営業"</f>
        <v>飲食店営業</v>
      </c>
      <c r="E5913" s="2" t="str">
        <f>"H30.06.11"</f>
        <v>H30.06.11</v>
      </c>
    </row>
    <row r="5914" spans="1:5" x14ac:dyDescent="0.45">
      <c r="A5914" s="2" t="s">
        <v>1501</v>
      </c>
      <c r="B5914" s="2" t="s">
        <v>11077</v>
      </c>
      <c r="C5914" s="2" t="s">
        <v>22775</v>
      </c>
      <c r="D5914" s="2" t="str">
        <f>"菓子製造業"</f>
        <v>菓子製造業</v>
      </c>
      <c r="E5914" s="2" t="str">
        <f>"R02.04.10"</f>
        <v>R02.04.10</v>
      </c>
    </row>
    <row r="5915" spans="1:5" x14ac:dyDescent="0.45">
      <c r="A5915" s="2" t="s">
        <v>1501</v>
      </c>
      <c r="B5915" s="2" t="s">
        <v>11077</v>
      </c>
      <c r="C5915" s="2" t="s">
        <v>22775</v>
      </c>
      <c r="D5915" s="2" t="str">
        <f>"食品製造業"</f>
        <v>食品製造業</v>
      </c>
      <c r="E5915" s="2" t="str">
        <f>"R02.04.10"</f>
        <v>R02.04.10</v>
      </c>
    </row>
    <row r="5916" spans="1:5" x14ac:dyDescent="0.45">
      <c r="A5916" s="2" t="s">
        <v>1489</v>
      </c>
      <c r="B5916" s="2" t="s">
        <v>11078</v>
      </c>
      <c r="C5916" s="2" t="s">
        <v>22776</v>
      </c>
      <c r="D5916" s="2" t="str">
        <f>"食肉製品製造業"</f>
        <v>食肉製品製造業</v>
      </c>
      <c r="E5916" s="2" t="str">
        <f>"R02.04.10"</f>
        <v>R02.04.10</v>
      </c>
    </row>
    <row r="5917" spans="1:5" x14ac:dyDescent="0.45">
      <c r="A5917" s="2" t="s">
        <v>1502</v>
      </c>
      <c r="B5917" s="2" t="s">
        <v>11082</v>
      </c>
      <c r="C5917" s="2" t="s">
        <v>22780</v>
      </c>
      <c r="D5917" s="2" t="str">
        <f>"飲食店営業"</f>
        <v>飲食店営業</v>
      </c>
      <c r="E5917" s="2" t="str">
        <f>"R02.04.16"</f>
        <v>R02.04.16</v>
      </c>
    </row>
    <row r="5918" spans="1:5" x14ac:dyDescent="0.45">
      <c r="A5918" s="2" t="s">
        <v>1505</v>
      </c>
      <c r="B5918" s="2" t="s">
        <v>11087</v>
      </c>
      <c r="C5918" s="2" t="s">
        <v>22785</v>
      </c>
      <c r="D5918" s="2" t="str">
        <f>"食肉販売業"</f>
        <v>食肉販売業</v>
      </c>
      <c r="E5918" s="2" t="str">
        <f>"R02.03.19"</f>
        <v>R02.03.19</v>
      </c>
    </row>
    <row r="5919" spans="1:5" x14ac:dyDescent="0.45">
      <c r="A5919" s="2" t="s">
        <v>1509</v>
      </c>
      <c r="B5919" s="2" t="s">
        <v>11093</v>
      </c>
      <c r="C5919" s="2" t="s">
        <v>22790</v>
      </c>
      <c r="D5919" s="2" t="str">
        <f>"飲食店営業"</f>
        <v>飲食店営業</v>
      </c>
      <c r="E5919" s="2" t="str">
        <f>"R02.05.12"</f>
        <v>R02.05.12</v>
      </c>
    </row>
    <row r="5920" spans="1:5" x14ac:dyDescent="0.45">
      <c r="A5920" s="2" t="s">
        <v>1511</v>
      </c>
      <c r="B5920" s="2" t="s">
        <v>11097</v>
      </c>
      <c r="C5920" s="2" t="s">
        <v>22794</v>
      </c>
      <c r="D5920" s="2" t="str">
        <f t="shared" ref="D5920:D5930" si="282">"食品販売業"</f>
        <v>食品販売業</v>
      </c>
      <c r="E5920" s="2" t="str">
        <f t="shared" ref="E5920:E5937" si="283">"R02.05.15"</f>
        <v>R02.05.15</v>
      </c>
    </row>
    <row r="5921" spans="1:5" x14ac:dyDescent="0.45">
      <c r="A5921" s="2" t="s">
        <v>1106</v>
      </c>
      <c r="B5921" s="2" t="s">
        <v>11098</v>
      </c>
      <c r="C5921" s="2" t="s">
        <v>22255</v>
      </c>
      <c r="D5921" s="2" t="str">
        <f t="shared" si="282"/>
        <v>食品販売業</v>
      </c>
      <c r="E5921" s="2" t="str">
        <f t="shared" si="283"/>
        <v>R02.05.15</v>
      </c>
    </row>
    <row r="5922" spans="1:5" x14ac:dyDescent="0.45">
      <c r="A5922" s="2" t="s">
        <v>667</v>
      </c>
      <c r="B5922" s="2" t="s">
        <v>9951</v>
      </c>
      <c r="C5922" s="2" t="s">
        <v>21726</v>
      </c>
      <c r="D5922" s="2" t="str">
        <f t="shared" si="282"/>
        <v>食品販売業</v>
      </c>
      <c r="E5922" s="2" t="str">
        <f t="shared" si="283"/>
        <v>R02.05.15</v>
      </c>
    </row>
    <row r="5923" spans="1:5" x14ac:dyDescent="0.45">
      <c r="A5923" s="2" t="s">
        <v>719</v>
      </c>
      <c r="B5923" s="2" t="s">
        <v>11101</v>
      </c>
      <c r="C5923" s="2" t="s">
        <v>22797</v>
      </c>
      <c r="D5923" s="2" t="str">
        <f t="shared" si="282"/>
        <v>食品販売業</v>
      </c>
      <c r="E5923" s="2" t="str">
        <f t="shared" si="283"/>
        <v>R02.05.15</v>
      </c>
    </row>
    <row r="5924" spans="1:5" x14ac:dyDescent="0.45">
      <c r="A5924" s="2" t="s">
        <v>1514</v>
      </c>
      <c r="B5924" s="2" t="s">
        <v>10781</v>
      </c>
      <c r="C5924" s="2" t="s">
        <v>22798</v>
      </c>
      <c r="D5924" s="2" t="str">
        <f t="shared" si="282"/>
        <v>食品販売業</v>
      </c>
      <c r="E5924" s="2" t="str">
        <f t="shared" si="283"/>
        <v>R02.05.15</v>
      </c>
    </row>
    <row r="5925" spans="1:5" x14ac:dyDescent="0.45">
      <c r="A5925" s="2" t="s">
        <v>712</v>
      </c>
      <c r="B5925" s="2" t="s">
        <v>11102</v>
      </c>
      <c r="C5925" s="2" t="s">
        <v>22799</v>
      </c>
      <c r="D5925" s="2" t="str">
        <f t="shared" si="282"/>
        <v>食品販売業</v>
      </c>
      <c r="E5925" s="2" t="str">
        <f t="shared" si="283"/>
        <v>R02.05.15</v>
      </c>
    </row>
    <row r="5926" spans="1:5" x14ac:dyDescent="0.45">
      <c r="A5926" s="2" t="s">
        <v>666</v>
      </c>
      <c r="B5926" s="2" t="s">
        <v>11105</v>
      </c>
      <c r="C5926" s="2" t="s">
        <v>21629</v>
      </c>
      <c r="D5926" s="2" t="str">
        <f t="shared" si="282"/>
        <v>食品販売業</v>
      </c>
      <c r="E5926" s="2" t="str">
        <f t="shared" si="283"/>
        <v>R02.05.15</v>
      </c>
    </row>
    <row r="5927" spans="1:5" x14ac:dyDescent="0.45">
      <c r="A5927" s="2" t="s">
        <v>1517</v>
      </c>
      <c r="B5927" s="2" t="s">
        <v>11106</v>
      </c>
      <c r="C5927" s="2" t="s">
        <v>22037</v>
      </c>
      <c r="D5927" s="2" t="str">
        <f t="shared" si="282"/>
        <v>食品販売業</v>
      </c>
      <c r="E5927" s="2" t="str">
        <f t="shared" si="283"/>
        <v>R02.05.15</v>
      </c>
    </row>
    <row r="5928" spans="1:5" x14ac:dyDescent="0.45">
      <c r="A5928" s="2" t="s">
        <v>903</v>
      </c>
      <c r="B5928" s="2" t="s">
        <v>903</v>
      </c>
      <c r="C5928" s="2" t="s">
        <v>22422</v>
      </c>
      <c r="D5928" s="2" t="str">
        <f t="shared" si="282"/>
        <v>食品販売業</v>
      </c>
      <c r="E5928" s="2" t="str">
        <f t="shared" si="283"/>
        <v>R02.05.15</v>
      </c>
    </row>
    <row r="5929" spans="1:5" x14ac:dyDescent="0.45">
      <c r="A5929" s="2" t="s">
        <v>1520</v>
      </c>
      <c r="B5929" s="2" t="s">
        <v>10374</v>
      </c>
      <c r="C5929" s="2" t="s">
        <v>22805</v>
      </c>
      <c r="D5929" s="2" t="str">
        <f t="shared" si="282"/>
        <v>食品販売業</v>
      </c>
      <c r="E5929" s="2" t="str">
        <f t="shared" si="283"/>
        <v>R02.05.15</v>
      </c>
    </row>
    <row r="5930" spans="1:5" x14ac:dyDescent="0.45">
      <c r="A5930" s="2" t="s">
        <v>1524</v>
      </c>
      <c r="B5930" s="2" t="s">
        <v>11112</v>
      </c>
      <c r="C5930" s="2" t="s">
        <v>22810</v>
      </c>
      <c r="D5930" s="2" t="str">
        <f t="shared" si="282"/>
        <v>食品販売業</v>
      </c>
      <c r="E5930" s="2" t="str">
        <f t="shared" si="283"/>
        <v>R02.05.15</v>
      </c>
    </row>
    <row r="5931" spans="1:5" x14ac:dyDescent="0.45">
      <c r="A5931" s="2" t="s">
        <v>165</v>
      </c>
      <c r="B5931" s="2" t="s">
        <v>11113</v>
      </c>
      <c r="C5931" s="2" t="s">
        <v>22811</v>
      </c>
      <c r="D5931" s="2" t="str">
        <f>"食品販売業（自動販売機）"</f>
        <v>食品販売業（自動販売機）</v>
      </c>
      <c r="E5931" s="2" t="str">
        <f t="shared" si="283"/>
        <v>R02.05.15</v>
      </c>
    </row>
    <row r="5932" spans="1:5" x14ac:dyDescent="0.45">
      <c r="A5932" s="2" t="s">
        <v>1525</v>
      </c>
      <c r="B5932" s="2" t="s">
        <v>11115</v>
      </c>
      <c r="C5932" s="2" t="s">
        <v>22813</v>
      </c>
      <c r="D5932" s="2" t="str">
        <f>"食品販売業"</f>
        <v>食品販売業</v>
      </c>
      <c r="E5932" s="2" t="str">
        <f t="shared" si="283"/>
        <v>R02.05.15</v>
      </c>
    </row>
    <row r="5933" spans="1:5" x14ac:dyDescent="0.45">
      <c r="A5933" s="2" t="s">
        <v>1526</v>
      </c>
      <c r="B5933" s="2" t="s">
        <v>11116</v>
      </c>
      <c r="C5933" s="2" t="s">
        <v>22814</v>
      </c>
      <c r="D5933" s="2" t="str">
        <f>"食品販売業"</f>
        <v>食品販売業</v>
      </c>
      <c r="E5933" s="2" t="str">
        <f t="shared" si="283"/>
        <v>R02.05.15</v>
      </c>
    </row>
    <row r="5934" spans="1:5" x14ac:dyDescent="0.45">
      <c r="A5934" s="2" t="s">
        <v>1528</v>
      </c>
      <c r="B5934" s="2" t="s">
        <v>11118</v>
      </c>
      <c r="C5934" s="2" t="s">
        <v>22816</v>
      </c>
      <c r="D5934" s="2" t="str">
        <f>"食品販売業"</f>
        <v>食品販売業</v>
      </c>
      <c r="E5934" s="2" t="str">
        <f t="shared" si="283"/>
        <v>R02.05.15</v>
      </c>
    </row>
    <row r="5935" spans="1:5" x14ac:dyDescent="0.45">
      <c r="A5935" s="2" t="s">
        <v>803</v>
      </c>
      <c r="B5935" s="2" t="s">
        <v>10111</v>
      </c>
      <c r="C5935" s="2" t="s">
        <v>22818</v>
      </c>
      <c r="D5935" s="2" t="str">
        <f>"食品製造業"</f>
        <v>食品製造業</v>
      </c>
      <c r="E5935" s="2" t="str">
        <f t="shared" si="283"/>
        <v>R02.05.15</v>
      </c>
    </row>
    <row r="5936" spans="1:5" x14ac:dyDescent="0.45">
      <c r="A5936" s="2" t="s">
        <v>1530</v>
      </c>
      <c r="B5936" s="2" t="s">
        <v>11120</v>
      </c>
      <c r="C5936" s="2" t="s">
        <v>22819</v>
      </c>
      <c r="D5936" s="2" t="str">
        <f>"食品製造業"</f>
        <v>食品製造業</v>
      </c>
      <c r="E5936" s="2" t="str">
        <f t="shared" si="283"/>
        <v>R02.05.15</v>
      </c>
    </row>
    <row r="5937" spans="1:5" x14ac:dyDescent="0.45">
      <c r="A5937" s="2" t="s">
        <v>1505</v>
      </c>
      <c r="B5937" s="2" t="s">
        <v>11087</v>
      </c>
      <c r="C5937" s="2" t="s">
        <v>22785</v>
      </c>
      <c r="D5937" s="2" t="str">
        <f>"飲食店営業"</f>
        <v>飲食店営業</v>
      </c>
      <c r="E5937" s="2" t="str">
        <f t="shared" si="283"/>
        <v>R02.05.15</v>
      </c>
    </row>
    <row r="5938" spans="1:5" x14ac:dyDescent="0.45">
      <c r="A5938" s="2" t="s">
        <v>1532</v>
      </c>
      <c r="B5938" s="2" t="s">
        <v>11123</v>
      </c>
      <c r="C5938" s="2" t="s">
        <v>22823</v>
      </c>
      <c r="D5938" s="2" t="str">
        <f>"食肉販売業"</f>
        <v>食肉販売業</v>
      </c>
      <c r="E5938" s="2" t="str">
        <f t="shared" ref="E5938:E5954" si="284">"R02.05.20"</f>
        <v>R02.05.20</v>
      </c>
    </row>
    <row r="5939" spans="1:5" x14ac:dyDescent="0.45">
      <c r="A5939" s="2" t="s">
        <v>1533</v>
      </c>
      <c r="B5939" s="2" t="s">
        <v>11124</v>
      </c>
      <c r="C5939" s="2" t="s">
        <v>22824</v>
      </c>
      <c r="D5939" s="2" t="str">
        <f>"飲食店営業"</f>
        <v>飲食店営業</v>
      </c>
      <c r="E5939" s="2" t="str">
        <f t="shared" si="284"/>
        <v>R02.05.20</v>
      </c>
    </row>
    <row r="5940" spans="1:5" x14ac:dyDescent="0.45">
      <c r="A5940" s="2" t="s">
        <v>1517</v>
      </c>
      <c r="B5940" s="2" t="s">
        <v>11106</v>
      </c>
      <c r="C5940" s="2" t="s">
        <v>22037</v>
      </c>
      <c r="D5940" s="2" t="str">
        <f>"飲食店営業"</f>
        <v>飲食店営業</v>
      </c>
      <c r="E5940" s="2" t="str">
        <f t="shared" si="284"/>
        <v>R02.05.20</v>
      </c>
    </row>
    <row r="5941" spans="1:5" x14ac:dyDescent="0.45">
      <c r="A5941" s="2" t="s">
        <v>665</v>
      </c>
      <c r="B5941" s="2" t="s">
        <v>9950</v>
      </c>
      <c r="C5941" s="2" t="s">
        <v>21725</v>
      </c>
      <c r="D5941" s="2" t="str">
        <f>"乳類販売業"</f>
        <v>乳類販売業</v>
      </c>
      <c r="E5941" s="2" t="str">
        <f t="shared" si="284"/>
        <v>R02.05.20</v>
      </c>
    </row>
    <row r="5942" spans="1:5" x14ac:dyDescent="0.45">
      <c r="A5942" s="2" t="s">
        <v>970</v>
      </c>
      <c r="B5942" s="2" t="s">
        <v>11131</v>
      </c>
      <c r="C5942" s="2" t="s">
        <v>22831</v>
      </c>
      <c r="D5942" s="2" t="str">
        <f>"飲食店営業"</f>
        <v>飲食店営業</v>
      </c>
      <c r="E5942" s="2" t="str">
        <f t="shared" si="284"/>
        <v>R02.05.20</v>
      </c>
    </row>
    <row r="5943" spans="1:5" x14ac:dyDescent="0.45">
      <c r="A5943" s="2" t="s">
        <v>903</v>
      </c>
      <c r="B5943" s="2" t="s">
        <v>10232</v>
      </c>
      <c r="C5943" s="2" t="s">
        <v>22832</v>
      </c>
      <c r="D5943" s="2" t="str">
        <f>"食肉販売業"</f>
        <v>食肉販売業</v>
      </c>
      <c r="E5943" s="2" t="str">
        <f t="shared" si="284"/>
        <v>R02.05.20</v>
      </c>
    </row>
    <row r="5944" spans="1:5" x14ac:dyDescent="0.45">
      <c r="A5944" s="2" t="s">
        <v>389</v>
      </c>
      <c r="B5944" s="2" t="s">
        <v>11132</v>
      </c>
      <c r="C5944" s="2" t="s">
        <v>22833</v>
      </c>
      <c r="D5944" s="2" t="str">
        <f>"飲食店営業"</f>
        <v>飲食店営業</v>
      </c>
      <c r="E5944" s="2" t="str">
        <f t="shared" si="284"/>
        <v>R02.05.20</v>
      </c>
    </row>
    <row r="5945" spans="1:5" x14ac:dyDescent="0.45">
      <c r="A5945" s="2" t="s">
        <v>389</v>
      </c>
      <c r="B5945" s="2" t="s">
        <v>11132</v>
      </c>
      <c r="C5945" s="2" t="s">
        <v>22833</v>
      </c>
      <c r="D5945" s="2" t="str">
        <f>"食肉販売業"</f>
        <v>食肉販売業</v>
      </c>
      <c r="E5945" s="2" t="str">
        <f t="shared" si="284"/>
        <v>R02.05.20</v>
      </c>
    </row>
    <row r="5946" spans="1:5" x14ac:dyDescent="0.45">
      <c r="A5946" s="2" t="s">
        <v>389</v>
      </c>
      <c r="B5946" s="2" t="s">
        <v>11132</v>
      </c>
      <c r="C5946" s="2" t="s">
        <v>22833</v>
      </c>
      <c r="D5946" s="2" t="str">
        <f>"魚介類販売業"</f>
        <v>魚介類販売業</v>
      </c>
      <c r="E5946" s="2" t="str">
        <f t="shared" si="284"/>
        <v>R02.05.20</v>
      </c>
    </row>
    <row r="5947" spans="1:5" x14ac:dyDescent="0.45">
      <c r="A5947" s="2" t="s">
        <v>389</v>
      </c>
      <c r="B5947" s="2" t="s">
        <v>11132</v>
      </c>
      <c r="C5947" s="2" t="s">
        <v>22833</v>
      </c>
      <c r="D5947" s="2" t="str">
        <f>"飲食店営業"</f>
        <v>飲食店営業</v>
      </c>
      <c r="E5947" s="2" t="str">
        <f t="shared" si="284"/>
        <v>R02.05.20</v>
      </c>
    </row>
    <row r="5948" spans="1:5" x14ac:dyDescent="0.45">
      <c r="A5948" s="2" t="s">
        <v>389</v>
      </c>
      <c r="B5948" s="2" t="s">
        <v>11132</v>
      </c>
      <c r="C5948" s="2" t="s">
        <v>22833</v>
      </c>
      <c r="D5948" s="2" t="str">
        <f>"乳類販売業"</f>
        <v>乳類販売業</v>
      </c>
      <c r="E5948" s="2" t="str">
        <f t="shared" si="284"/>
        <v>R02.05.20</v>
      </c>
    </row>
    <row r="5949" spans="1:5" x14ac:dyDescent="0.45">
      <c r="A5949" s="2" t="s">
        <v>1537</v>
      </c>
      <c r="B5949" s="2" t="s">
        <v>11133</v>
      </c>
      <c r="C5949" s="2" t="s">
        <v>22834</v>
      </c>
      <c r="D5949" s="2" t="str">
        <f>"飲食店営業"</f>
        <v>飲食店営業</v>
      </c>
      <c r="E5949" s="2" t="str">
        <f t="shared" si="284"/>
        <v>R02.05.20</v>
      </c>
    </row>
    <row r="5950" spans="1:5" x14ac:dyDescent="0.45">
      <c r="A5950" s="2" t="s">
        <v>1538</v>
      </c>
      <c r="B5950" s="2" t="s">
        <v>11134</v>
      </c>
      <c r="C5950" s="2" t="s">
        <v>22835</v>
      </c>
      <c r="D5950" s="2" t="str">
        <f>"乳類販売業"</f>
        <v>乳類販売業</v>
      </c>
      <c r="E5950" s="2" t="str">
        <f t="shared" si="284"/>
        <v>R02.05.20</v>
      </c>
    </row>
    <row r="5951" spans="1:5" x14ac:dyDescent="0.45">
      <c r="A5951" s="2" t="s">
        <v>1539</v>
      </c>
      <c r="B5951" s="2" t="s">
        <v>11135</v>
      </c>
      <c r="C5951" s="2" t="s">
        <v>22836</v>
      </c>
      <c r="D5951" s="2" t="str">
        <f>"飲食店営業"</f>
        <v>飲食店営業</v>
      </c>
      <c r="E5951" s="2" t="str">
        <f t="shared" si="284"/>
        <v>R02.05.20</v>
      </c>
    </row>
    <row r="5952" spans="1:5" x14ac:dyDescent="0.45">
      <c r="A5952" s="2" t="s">
        <v>1541</v>
      </c>
      <c r="B5952" s="2" t="s">
        <v>11137</v>
      </c>
      <c r="C5952" s="2" t="s">
        <v>22838</v>
      </c>
      <c r="D5952" s="2" t="str">
        <f>"飲食店営業"</f>
        <v>飲食店営業</v>
      </c>
      <c r="E5952" s="2" t="str">
        <f t="shared" si="284"/>
        <v>R02.05.20</v>
      </c>
    </row>
    <row r="5953" spans="1:5" x14ac:dyDescent="0.45">
      <c r="A5953" s="2" t="s">
        <v>1542</v>
      </c>
      <c r="B5953" s="2" t="s">
        <v>11138</v>
      </c>
      <c r="C5953" s="2" t="s">
        <v>22839</v>
      </c>
      <c r="D5953" s="2" t="str">
        <f>"飲食店営業"</f>
        <v>飲食店営業</v>
      </c>
      <c r="E5953" s="2" t="str">
        <f t="shared" si="284"/>
        <v>R02.05.20</v>
      </c>
    </row>
    <row r="5954" spans="1:5" x14ac:dyDescent="0.45">
      <c r="A5954" s="2" t="s">
        <v>723</v>
      </c>
      <c r="B5954" s="2" t="s">
        <v>11139</v>
      </c>
      <c r="C5954" s="2" t="s">
        <v>22840</v>
      </c>
      <c r="D5954" s="2" t="str">
        <f>"そうざい製造業"</f>
        <v>そうざい製造業</v>
      </c>
      <c r="E5954" s="2" t="str">
        <f t="shared" si="284"/>
        <v>R02.05.20</v>
      </c>
    </row>
    <row r="5955" spans="1:5" x14ac:dyDescent="0.45">
      <c r="A5955" s="2" t="s">
        <v>1547</v>
      </c>
      <c r="B5955" s="2" t="s">
        <v>11146</v>
      </c>
      <c r="C5955" s="2" t="s">
        <v>22846</v>
      </c>
      <c r="D5955" s="2" t="str">
        <f>"飲食店営業"</f>
        <v>飲食店営業</v>
      </c>
      <c r="E5955" s="2" t="str">
        <f>"R02.05.25"</f>
        <v>R02.05.25</v>
      </c>
    </row>
    <row r="5956" spans="1:5" x14ac:dyDescent="0.45">
      <c r="A5956" s="2" t="s">
        <v>421</v>
      </c>
      <c r="B5956" s="2" t="s">
        <v>11149</v>
      </c>
      <c r="C5956" s="2" t="s">
        <v>22848</v>
      </c>
      <c r="D5956" s="2" t="str">
        <f>"乳類販売業"</f>
        <v>乳類販売業</v>
      </c>
      <c r="E5956" s="2" t="str">
        <f>"R02.05.25"</f>
        <v>R02.05.25</v>
      </c>
    </row>
    <row r="5957" spans="1:5" x14ac:dyDescent="0.45">
      <c r="A5957" s="2" t="s">
        <v>955</v>
      </c>
      <c r="B5957" s="2" t="s">
        <v>11153</v>
      </c>
      <c r="C5957" s="2" t="s">
        <v>22851</v>
      </c>
      <c r="D5957" s="2" t="str">
        <f>"食品販売業"</f>
        <v>食品販売業</v>
      </c>
      <c r="E5957" s="2" t="str">
        <f>"R02.05.25"</f>
        <v>R02.05.25</v>
      </c>
    </row>
    <row r="5958" spans="1:5" x14ac:dyDescent="0.45">
      <c r="A5958" s="2" t="s">
        <v>1550</v>
      </c>
      <c r="B5958" s="2" t="s">
        <v>1550</v>
      </c>
      <c r="C5958" s="2" t="s">
        <v>22857</v>
      </c>
      <c r="D5958" s="2" t="str">
        <f>"清涼飲料水製造業"</f>
        <v>清涼飲料水製造業</v>
      </c>
      <c r="E5958" s="2" t="str">
        <f>"R02.02.25"</f>
        <v>R02.02.25</v>
      </c>
    </row>
    <row r="5959" spans="1:5" x14ac:dyDescent="0.45">
      <c r="A5959" s="2" t="s">
        <v>1551</v>
      </c>
      <c r="B5959" s="2" t="s">
        <v>11160</v>
      </c>
      <c r="C5959" s="2" t="s">
        <v>22858</v>
      </c>
      <c r="D5959" s="2" t="str">
        <f>"喫茶店営業"</f>
        <v>喫茶店営業</v>
      </c>
      <c r="E5959" s="2" t="str">
        <f>"R02.05.27"</f>
        <v>R02.05.27</v>
      </c>
    </row>
    <row r="5960" spans="1:5" x14ac:dyDescent="0.45">
      <c r="A5960" s="2" t="s">
        <v>1555</v>
      </c>
      <c r="B5960" s="2" t="s">
        <v>11165</v>
      </c>
      <c r="C5960" s="2" t="s">
        <v>22184</v>
      </c>
      <c r="D5960" s="2" t="str">
        <f>"食品販売業"</f>
        <v>食品販売業</v>
      </c>
      <c r="E5960" s="2" t="str">
        <f>"H30.09.21"</f>
        <v>H30.09.21</v>
      </c>
    </row>
    <row r="5961" spans="1:5" x14ac:dyDescent="0.45">
      <c r="A5961" s="2" t="s">
        <v>1556</v>
      </c>
      <c r="B5961" s="2" t="s">
        <v>11166</v>
      </c>
      <c r="C5961" s="2" t="s">
        <v>22863</v>
      </c>
      <c r="D5961" s="2" t="str">
        <f>"飲食店営業"</f>
        <v>飲食店営業</v>
      </c>
      <c r="E5961" s="2" t="str">
        <f>"R02.05.29"</f>
        <v>R02.05.29</v>
      </c>
    </row>
    <row r="5962" spans="1:5" x14ac:dyDescent="0.45">
      <c r="A5962" s="2" t="s">
        <v>1556</v>
      </c>
      <c r="B5962" s="2" t="s">
        <v>11166</v>
      </c>
      <c r="C5962" s="2" t="s">
        <v>22863</v>
      </c>
      <c r="D5962" s="2" t="str">
        <f>"食肉販売業"</f>
        <v>食肉販売業</v>
      </c>
      <c r="E5962" s="2" t="str">
        <f>"R02.05.29"</f>
        <v>R02.05.29</v>
      </c>
    </row>
    <row r="5963" spans="1:5" x14ac:dyDescent="0.45">
      <c r="A5963" s="2" t="s">
        <v>1556</v>
      </c>
      <c r="B5963" s="2" t="s">
        <v>11166</v>
      </c>
      <c r="C5963" s="2" t="s">
        <v>22863</v>
      </c>
      <c r="D5963" s="2" t="str">
        <f>"魚介類販売業"</f>
        <v>魚介類販売業</v>
      </c>
      <c r="E5963" s="2" t="str">
        <f>"R02.05.29"</f>
        <v>R02.05.29</v>
      </c>
    </row>
    <row r="5964" spans="1:5" x14ac:dyDescent="0.45">
      <c r="A5964" s="2" t="s">
        <v>1556</v>
      </c>
      <c r="B5964" s="2" t="s">
        <v>11166</v>
      </c>
      <c r="C5964" s="2" t="s">
        <v>22863</v>
      </c>
      <c r="D5964" s="2" t="str">
        <f>"乳類販売業"</f>
        <v>乳類販売業</v>
      </c>
      <c r="E5964" s="2" t="str">
        <f>"R02.05.29"</f>
        <v>R02.05.29</v>
      </c>
    </row>
    <row r="5965" spans="1:5" x14ac:dyDescent="0.45">
      <c r="A5965" s="2" t="s">
        <v>1556</v>
      </c>
      <c r="B5965" s="2" t="s">
        <v>11166</v>
      </c>
      <c r="C5965" s="2" t="s">
        <v>22863</v>
      </c>
      <c r="D5965" s="2" t="str">
        <f>"食品販売業"</f>
        <v>食品販売業</v>
      </c>
      <c r="E5965" s="2" t="str">
        <f>"R02.05.29"</f>
        <v>R02.05.29</v>
      </c>
    </row>
    <row r="5966" spans="1:5" x14ac:dyDescent="0.45">
      <c r="A5966" s="2" t="s">
        <v>1393</v>
      </c>
      <c r="B5966" s="2" t="s">
        <v>1393</v>
      </c>
      <c r="C5966" s="2" t="s">
        <v>22633</v>
      </c>
      <c r="D5966" s="2" t="str">
        <f>"食品販売業"</f>
        <v>食品販売業</v>
      </c>
      <c r="E5966" s="2" t="str">
        <f>"R02.06.05"</f>
        <v>R02.06.05</v>
      </c>
    </row>
    <row r="5967" spans="1:5" x14ac:dyDescent="0.45">
      <c r="A5967" s="2" t="s">
        <v>712</v>
      </c>
      <c r="B5967" s="2" t="s">
        <v>11175</v>
      </c>
      <c r="C5967" s="2" t="s">
        <v>22870</v>
      </c>
      <c r="D5967" s="2" t="str">
        <f>"みそ製造業"</f>
        <v>みそ製造業</v>
      </c>
      <c r="E5967" s="2" t="str">
        <f>"R02.06.10"</f>
        <v>R02.06.10</v>
      </c>
    </row>
    <row r="5968" spans="1:5" x14ac:dyDescent="0.45">
      <c r="A5968" s="2" t="s">
        <v>1563</v>
      </c>
      <c r="B5968" s="2" t="s">
        <v>11176</v>
      </c>
      <c r="C5968" s="2" t="s">
        <v>21837</v>
      </c>
      <c r="D5968" s="2" t="str">
        <f>"飲食店営業"</f>
        <v>飲食店営業</v>
      </c>
      <c r="E5968" s="2" t="str">
        <f>"R02.06.10"</f>
        <v>R02.06.10</v>
      </c>
    </row>
    <row r="5969" spans="1:5" x14ac:dyDescent="0.45">
      <c r="A5969" s="2" t="s">
        <v>1566</v>
      </c>
      <c r="B5969" s="2" t="s">
        <v>11179</v>
      </c>
      <c r="C5969" s="2" t="s">
        <v>22873</v>
      </c>
      <c r="D5969" s="2" t="str">
        <f>"そうざい製造業"</f>
        <v>そうざい製造業</v>
      </c>
      <c r="E5969" s="2" t="str">
        <f>"R02.06.10"</f>
        <v>R02.06.10</v>
      </c>
    </row>
    <row r="5970" spans="1:5" x14ac:dyDescent="0.45">
      <c r="A5970" s="2" t="s">
        <v>1566</v>
      </c>
      <c r="B5970" s="2" t="s">
        <v>11179</v>
      </c>
      <c r="C5970" s="2" t="s">
        <v>22873</v>
      </c>
      <c r="D5970" s="2" t="str">
        <f>"食肉販売業"</f>
        <v>食肉販売業</v>
      </c>
      <c r="E5970" s="2" t="str">
        <f>"R02.06.10"</f>
        <v>R02.06.10</v>
      </c>
    </row>
    <row r="5971" spans="1:5" x14ac:dyDescent="0.45">
      <c r="A5971" s="2" t="s">
        <v>1570</v>
      </c>
      <c r="B5971" s="2" t="s">
        <v>11187</v>
      </c>
      <c r="C5971" s="2" t="s">
        <v>22881</v>
      </c>
      <c r="D5971" s="2" t="str">
        <f>"食品販売業"</f>
        <v>食品販売業</v>
      </c>
      <c r="E5971" s="2" t="str">
        <f>"R02.06.08"</f>
        <v>R02.06.08</v>
      </c>
    </row>
    <row r="5972" spans="1:5" x14ac:dyDescent="0.45">
      <c r="A5972" s="2" t="s">
        <v>1571</v>
      </c>
      <c r="B5972" s="2" t="s">
        <v>11188</v>
      </c>
      <c r="C5972" s="2" t="s">
        <v>22882</v>
      </c>
      <c r="D5972" s="2" t="str">
        <f>"食品販売業"</f>
        <v>食品販売業</v>
      </c>
      <c r="E5972" s="2" t="str">
        <f>"R02.06.08"</f>
        <v>R02.06.08</v>
      </c>
    </row>
    <row r="5973" spans="1:5" x14ac:dyDescent="0.45">
      <c r="A5973" s="2" t="s">
        <v>1479</v>
      </c>
      <c r="B5973" s="2" t="s">
        <v>11038</v>
      </c>
      <c r="C5973" s="2" t="s">
        <v>22745</v>
      </c>
      <c r="D5973" s="2" t="str">
        <f>"食品販売業"</f>
        <v>食品販売業</v>
      </c>
      <c r="E5973" s="2" t="str">
        <f>"R02.06.08"</f>
        <v>R02.06.08</v>
      </c>
    </row>
    <row r="5974" spans="1:5" x14ac:dyDescent="0.45">
      <c r="A5974" s="2" t="s">
        <v>1182</v>
      </c>
      <c r="B5974" s="2" t="s">
        <v>10632</v>
      </c>
      <c r="C5974" s="2" t="s">
        <v>21923</v>
      </c>
      <c r="D5974" s="2" t="str">
        <f>"菓子製造業"</f>
        <v>菓子製造業</v>
      </c>
      <c r="E5974" s="2" t="str">
        <f>"R02.06.09"</f>
        <v>R02.06.09</v>
      </c>
    </row>
    <row r="5975" spans="1:5" x14ac:dyDescent="0.45">
      <c r="A5975" s="2" t="s">
        <v>1174</v>
      </c>
      <c r="B5975" s="2" t="s">
        <v>11196</v>
      </c>
      <c r="C5975" s="2" t="s">
        <v>22889</v>
      </c>
      <c r="D5975" s="2" t="str">
        <f>"菓子製造業"</f>
        <v>菓子製造業</v>
      </c>
      <c r="E5975" s="2" t="str">
        <f>"R02.06.15"</f>
        <v>R02.06.15</v>
      </c>
    </row>
    <row r="5976" spans="1:5" x14ac:dyDescent="0.45">
      <c r="A5976" s="2" t="s">
        <v>1578</v>
      </c>
      <c r="B5976" s="2" t="s">
        <v>11198</v>
      </c>
      <c r="C5976" s="2" t="s">
        <v>22891</v>
      </c>
      <c r="D5976" s="2" t="str">
        <f t="shared" ref="D5976:D5981" si="285">"飲食店営業"</f>
        <v>飲食店営業</v>
      </c>
      <c r="E5976" s="2" t="str">
        <f>"R02.06.15"</f>
        <v>R02.06.15</v>
      </c>
    </row>
    <row r="5977" spans="1:5" x14ac:dyDescent="0.45">
      <c r="A5977" s="2" t="s">
        <v>1104</v>
      </c>
      <c r="B5977" s="2" t="s">
        <v>11199</v>
      </c>
      <c r="C5977" s="2" t="s">
        <v>22892</v>
      </c>
      <c r="D5977" s="2" t="str">
        <f t="shared" si="285"/>
        <v>飲食店営業</v>
      </c>
      <c r="E5977" s="2" t="str">
        <f>"R02.06.17"</f>
        <v>R02.06.17</v>
      </c>
    </row>
    <row r="5978" spans="1:5" x14ac:dyDescent="0.45">
      <c r="A5978" s="2" t="s">
        <v>918</v>
      </c>
      <c r="B5978" s="2" t="s">
        <v>11203</v>
      </c>
      <c r="C5978" s="2" t="s">
        <v>22896</v>
      </c>
      <c r="D5978" s="2" t="str">
        <f t="shared" si="285"/>
        <v>飲食店営業</v>
      </c>
      <c r="E5978" s="2" t="str">
        <f>"R02.06.22"</f>
        <v>R02.06.22</v>
      </c>
    </row>
    <row r="5979" spans="1:5" x14ac:dyDescent="0.45">
      <c r="A5979" s="2" t="s">
        <v>1593</v>
      </c>
      <c r="B5979" s="2" t="s">
        <v>11216</v>
      </c>
      <c r="C5979" s="2" t="s">
        <v>22910</v>
      </c>
      <c r="D5979" s="2" t="str">
        <f t="shared" si="285"/>
        <v>飲食店営業</v>
      </c>
      <c r="E5979" s="2" t="str">
        <f>"H30.04.13"</f>
        <v>H30.04.13</v>
      </c>
    </row>
    <row r="5980" spans="1:5" x14ac:dyDescent="0.45">
      <c r="A5980" s="2" t="s">
        <v>1594</v>
      </c>
      <c r="B5980" s="2" t="s">
        <v>11217</v>
      </c>
      <c r="C5980" s="2" t="s">
        <v>22911</v>
      </c>
      <c r="D5980" s="2" t="str">
        <f t="shared" si="285"/>
        <v>飲食店営業</v>
      </c>
      <c r="E5980" s="2" t="str">
        <f>"R02.07.14"</f>
        <v>R02.07.14</v>
      </c>
    </row>
    <row r="5981" spans="1:5" x14ac:dyDescent="0.45">
      <c r="A5981" s="2" t="s">
        <v>1595</v>
      </c>
      <c r="B5981" s="2" t="s">
        <v>11219</v>
      </c>
      <c r="C5981" s="2" t="s">
        <v>22913</v>
      </c>
      <c r="D5981" s="2" t="str">
        <f t="shared" si="285"/>
        <v>飲食店営業</v>
      </c>
      <c r="E5981" s="2" t="str">
        <f>"R02.07.21"</f>
        <v>R02.07.21</v>
      </c>
    </row>
    <row r="5982" spans="1:5" x14ac:dyDescent="0.45">
      <c r="A5982" s="2" t="s">
        <v>955</v>
      </c>
      <c r="B5982" s="2" t="s">
        <v>11221</v>
      </c>
      <c r="C5982" s="2" t="s">
        <v>22448</v>
      </c>
      <c r="D5982" s="2" t="str">
        <f>"食肉製品製造業"</f>
        <v>食肉製品製造業</v>
      </c>
      <c r="E5982" s="2" t="str">
        <f>"R02.07.27"</f>
        <v>R02.07.27</v>
      </c>
    </row>
    <row r="5983" spans="1:5" x14ac:dyDescent="0.45">
      <c r="A5983" s="2" t="s">
        <v>456</v>
      </c>
      <c r="B5983" s="2" t="s">
        <v>11222</v>
      </c>
      <c r="C5983" s="2" t="s">
        <v>22915</v>
      </c>
      <c r="D5983" s="2" t="str">
        <f>"食品販売業"</f>
        <v>食品販売業</v>
      </c>
      <c r="E5983" s="2" t="str">
        <f>"R02.07.29"</f>
        <v>R02.07.29</v>
      </c>
    </row>
    <row r="5984" spans="1:5" x14ac:dyDescent="0.45">
      <c r="A5984" s="2" t="s">
        <v>1598</v>
      </c>
      <c r="B5984" s="2" t="s">
        <v>11228</v>
      </c>
      <c r="C5984" s="2" t="s">
        <v>22921</v>
      </c>
      <c r="D5984" s="2" t="str">
        <f>"飲食店営業"</f>
        <v>飲食店営業</v>
      </c>
      <c r="E5984" s="2" t="str">
        <f>"R02.07.31"</f>
        <v>R02.07.31</v>
      </c>
    </row>
    <row r="5985" spans="1:5" x14ac:dyDescent="0.45">
      <c r="A5985" s="2" t="s">
        <v>1599</v>
      </c>
      <c r="B5985" s="2" t="s">
        <v>11229</v>
      </c>
      <c r="C5985" s="2" t="s">
        <v>22922</v>
      </c>
      <c r="D5985" s="2" t="str">
        <f>"菓子製造業"</f>
        <v>菓子製造業</v>
      </c>
      <c r="E5985" s="2" t="str">
        <f>"R02.07.31"</f>
        <v>R02.07.31</v>
      </c>
    </row>
    <row r="5986" spans="1:5" x14ac:dyDescent="0.45">
      <c r="A5986" s="2" t="s">
        <v>1600</v>
      </c>
      <c r="B5986" s="2" t="s">
        <v>11230</v>
      </c>
      <c r="C5986" s="2" t="s">
        <v>22923</v>
      </c>
      <c r="D5986" s="2" t="str">
        <f>"飲食店営業"</f>
        <v>飲食店営業</v>
      </c>
      <c r="E5986" s="2" t="str">
        <f>"R02.07.31"</f>
        <v>R02.07.31</v>
      </c>
    </row>
    <row r="5987" spans="1:5" x14ac:dyDescent="0.45">
      <c r="A5987" s="2" t="s">
        <v>1602</v>
      </c>
      <c r="B5987" s="2" t="s">
        <v>11232</v>
      </c>
      <c r="C5987" s="2" t="s">
        <v>22925</v>
      </c>
      <c r="D5987" s="2" t="str">
        <f>"飲食店営業"</f>
        <v>飲食店営業</v>
      </c>
      <c r="E5987" s="2" t="str">
        <f>"R02.08.03"</f>
        <v>R02.08.03</v>
      </c>
    </row>
    <row r="5988" spans="1:5" x14ac:dyDescent="0.45">
      <c r="A5988" s="2" t="s">
        <v>1603</v>
      </c>
      <c r="B5988" s="2" t="s">
        <v>11233</v>
      </c>
      <c r="C5988" s="2" t="s">
        <v>22926</v>
      </c>
      <c r="D5988" s="2" t="str">
        <f>"食品販売業"</f>
        <v>食品販売業</v>
      </c>
      <c r="E5988" s="2" t="str">
        <f>"R02.08.06"</f>
        <v>R02.08.06</v>
      </c>
    </row>
    <row r="5989" spans="1:5" x14ac:dyDescent="0.45">
      <c r="A5989" s="2" t="s">
        <v>1606</v>
      </c>
      <c r="B5989" s="2" t="s">
        <v>11236</v>
      </c>
      <c r="C5989" s="2" t="s">
        <v>22929</v>
      </c>
      <c r="D5989" s="2" t="str">
        <f>"食肉販売業"</f>
        <v>食肉販売業</v>
      </c>
      <c r="E5989" s="2" t="str">
        <f>"R02.08.12"</f>
        <v>R02.08.12</v>
      </c>
    </row>
    <row r="5990" spans="1:5" x14ac:dyDescent="0.45">
      <c r="A5990" s="2" t="s">
        <v>1608</v>
      </c>
      <c r="B5990" s="2" t="s">
        <v>11238</v>
      </c>
      <c r="C5990" s="2" t="s">
        <v>22931</v>
      </c>
      <c r="D5990" s="2" t="str">
        <f>"飲食店営業"</f>
        <v>飲食店営業</v>
      </c>
      <c r="E5990" s="2" t="str">
        <f>"H30.06.21"</f>
        <v>H30.06.21</v>
      </c>
    </row>
    <row r="5991" spans="1:5" x14ac:dyDescent="0.45">
      <c r="A5991" s="2" t="s">
        <v>1633</v>
      </c>
      <c r="B5991" s="2" t="s">
        <v>11273</v>
      </c>
      <c r="C5991" s="2" t="s">
        <v>22966</v>
      </c>
      <c r="D5991" s="2" t="str">
        <f>"そうざい製造業"</f>
        <v>そうざい製造業</v>
      </c>
      <c r="E5991" s="2" t="str">
        <f>"R02.08.26"</f>
        <v>R02.08.26</v>
      </c>
    </row>
    <row r="5992" spans="1:5" x14ac:dyDescent="0.45">
      <c r="A5992" s="2" t="s">
        <v>1638</v>
      </c>
      <c r="B5992" s="2" t="s">
        <v>11279</v>
      </c>
      <c r="C5992" s="2" t="s">
        <v>22971</v>
      </c>
      <c r="D5992" s="2" t="str">
        <f>"飲食店営業"</f>
        <v>飲食店営業</v>
      </c>
      <c r="E5992" s="2" t="str">
        <f>"R02.08.27"</f>
        <v>R02.08.27</v>
      </c>
    </row>
    <row r="5993" spans="1:5" x14ac:dyDescent="0.45">
      <c r="A5993" s="2" t="s">
        <v>1641</v>
      </c>
      <c r="B5993" s="2" t="s">
        <v>11284</v>
      </c>
      <c r="C5993" s="2" t="s">
        <v>22974</v>
      </c>
      <c r="D5993" s="2" t="str">
        <f>"飲食店営業"</f>
        <v>飲食店営業</v>
      </c>
      <c r="E5993" s="2" t="str">
        <f>"R02.08.31"</f>
        <v>R02.08.31</v>
      </c>
    </row>
    <row r="5994" spans="1:5" x14ac:dyDescent="0.45">
      <c r="A5994" s="2" t="s">
        <v>1644</v>
      </c>
      <c r="B5994" s="2" t="s">
        <v>11287</v>
      </c>
      <c r="C5994" s="2" t="s">
        <v>22978</v>
      </c>
      <c r="D5994" s="2" t="str">
        <f>"飲食店営業"</f>
        <v>飲食店営業</v>
      </c>
      <c r="E5994" s="2" t="str">
        <f>"R02.09.02"</f>
        <v>R02.09.02</v>
      </c>
    </row>
    <row r="5995" spans="1:5" x14ac:dyDescent="0.45">
      <c r="A5995" s="2" t="s">
        <v>1647</v>
      </c>
      <c r="B5995" s="2" t="s">
        <v>11290</v>
      </c>
      <c r="C5995" s="2" t="s">
        <v>22981</v>
      </c>
      <c r="D5995" s="2" t="str">
        <f>"飲食店営業"</f>
        <v>飲食店営業</v>
      </c>
      <c r="E5995" s="2" t="str">
        <f t="shared" ref="E5995:E6019" si="286">"R02.09.03"</f>
        <v>R02.09.03</v>
      </c>
    </row>
    <row r="5996" spans="1:5" x14ac:dyDescent="0.45">
      <c r="A5996" s="2" t="s">
        <v>165</v>
      </c>
      <c r="B5996" s="2" t="s">
        <v>11291</v>
      </c>
      <c r="C5996" s="2" t="s">
        <v>21669</v>
      </c>
      <c r="D5996" s="2" t="str">
        <f>"喫茶店営業"</f>
        <v>喫茶店営業</v>
      </c>
      <c r="E5996" s="2" t="str">
        <f t="shared" si="286"/>
        <v>R02.09.03</v>
      </c>
    </row>
    <row r="5997" spans="1:5" x14ac:dyDescent="0.45">
      <c r="A5997" s="2" t="s">
        <v>1307</v>
      </c>
      <c r="B5997" s="2" t="s">
        <v>10799</v>
      </c>
      <c r="C5997" s="2" t="s">
        <v>22511</v>
      </c>
      <c r="D5997" s="2" t="str">
        <f>"食肉販売業"</f>
        <v>食肉販売業</v>
      </c>
      <c r="E5997" s="2" t="str">
        <f t="shared" si="286"/>
        <v>R02.09.03</v>
      </c>
    </row>
    <row r="5998" spans="1:5" x14ac:dyDescent="0.45">
      <c r="A5998" s="2" t="s">
        <v>1648</v>
      </c>
      <c r="B5998" s="2" t="s">
        <v>11292</v>
      </c>
      <c r="C5998" s="2" t="s">
        <v>22982</v>
      </c>
      <c r="D5998" s="2" t="str">
        <f>"飲食店営業"</f>
        <v>飲食店営業</v>
      </c>
      <c r="E5998" s="2" t="str">
        <f t="shared" si="286"/>
        <v>R02.09.03</v>
      </c>
    </row>
    <row r="5999" spans="1:5" x14ac:dyDescent="0.45">
      <c r="A5999" s="2" t="s">
        <v>712</v>
      </c>
      <c r="B5999" s="2" t="s">
        <v>11293</v>
      </c>
      <c r="C5999" s="2" t="s">
        <v>22983</v>
      </c>
      <c r="D5999" s="2" t="str">
        <f>"飲食店営業"</f>
        <v>飲食店営業</v>
      </c>
      <c r="E5999" s="2" t="str">
        <f t="shared" si="286"/>
        <v>R02.09.03</v>
      </c>
    </row>
    <row r="6000" spans="1:5" x14ac:dyDescent="0.45">
      <c r="A6000" s="2" t="s">
        <v>712</v>
      </c>
      <c r="B6000" s="2" t="s">
        <v>11293</v>
      </c>
      <c r="C6000" s="2" t="s">
        <v>22983</v>
      </c>
      <c r="D6000" s="2" t="str">
        <f>"菓子製造業"</f>
        <v>菓子製造業</v>
      </c>
      <c r="E6000" s="2" t="str">
        <f t="shared" si="286"/>
        <v>R02.09.03</v>
      </c>
    </row>
    <row r="6001" spans="1:5" x14ac:dyDescent="0.45">
      <c r="A6001" s="2" t="s">
        <v>1649</v>
      </c>
      <c r="B6001" s="2" t="s">
        <v>1649</v>
      </c>
      <c r="C6001" s="2" t="s">
        <v>22984</v>
      </c>
      <c r="D6001" s="2" t="str">
        <f>"食品の冷凍又は冷蔵業"</f>
        <v>食品の冷凍又は冷蔵業</v>
      </c>
      <c r="E6001" s="2" t="str">
        <f t="shared" si="286"/>
        <v>R02.09.03</v>
      </c>
    </row>
    <row r="6002" spans="1:5" x14ac:dyDescent="0.45">
      <c r="A6002" s="2" t="s">
        <v>1650</v>
      </c>
      <c r="B6002" s="2" t="s">
        <v>11294</v>
      </c>
      <c r="C6002" s="2" t="s">
        <v>22985</v>
      </c>
      <c r="D6002" s="2" t="str">
        <f>"菓子製造業"</f>
        <v>菓子製造業</v>
      </c>
      <c r="E6002" s="2" t="str">
        <f t="shared" si="286"/>
        <v>R02.09.03</v>
      </c>
    </row>
    <row r="6003" spans="1:5" x14ac:dyDescent="0.45">
      <c r="A6003" s="2" t="s">
        <v>1650</v>
      </c>
      <c r="B6003" s="2" t="s">
        <v>11294</v>
      </c>
      <c r="C6003" s="2" t="s">
        <v>22985</v>
      </c>
      <c r="D6003" s="2" t="str">
        <f>"飲食店営業"</f>
        <v>飲食店営業</v>
      </c>
      <c r="E6003" s="2" t="str">
        <f t="shared" si="286"/>
        <v>R02.09.03</v>
      </c>
    </row>
    <row r="6004" spans="1:5" x14ac:dyDescent="0.45">
      <c r="A6004" s="2" t="s">
        <v>1651</v>
      </c>
      <c r="B6004" s="2" t="s">
        <v>11295</v>
      </c>
      <c r="C6004" s="2" t="s">
        <v>22986</v>
      </c>
      <c r="D6004" s="2" t="str">
        <f>"魚介類販売業"</f>
        <v>魚介類販売業</v>
      </c>
      <c r="E6004" s="2" t="str">
        <f t="shared" si="286"/>
        <v>R02.09.03</v>
      </c>
    </row>
    <row r="6005" spans="1:5" x14ac:dyDescent="0.45">
      <c r="A6005" s="2" t="s">
        <v>1651</v>
      </c>
      <c r="B6005" s="2" t="s">
        <v>11295</v>
      </c>
      <c r="C6005" s="2" t="s">
        <v>22986</v>
      </c>
      <c r="D6005" s="2" t="str">
        <f>"食肉販売業"</f>
        <v>食肉販売業</v>
      </c>
      <c r="E6005" s="2" t="str">
        <f t="shared" si="286"/>
        <v>R02.09.03</v>
      </c>
    </row>
    <row r="6006" spans="1:5" x14ac:dyDescent="0.45">
      <c r="A6006" s="2" t="s">
        <v>1651</v>
      </c>
      <c r="B6006" s="2" t="s">
        <v>11295</v>
      </c>
      <c r="C6006" s="2" t="s">
        <v>22986</v>
      </c>
      <c r="D6006" s="2" t="str">
        <f>"乳類販売業"</f>
        <v>乳類販売業</v>
      </c>
      <c r="E6006" s="2" t="str">
        <f t="shared" si="286"/>
        <v>R02.09.03</v>
      </c>
    </row>
    <row r="6007" spans="1:5" x14ac:dyDescent="0.45">
      <c r="A6007" s="2" t="s">
        <v>972</v>
      </c>
      <c r="B6007" s="2" t="s">
        <v>11296</v>
      </c>
      <c r="C6007" s="2" t="s">
        <v>22987</v>
      </c>
      <c r="D6007" s="2" t="str">
        <f>"飲食店営業"</f>
        <v>飲食店営業</v>
      </c>
      <c r="E6007" s="2" t="str">
        <f t="shared" si="286"/>
        <v>R02.09.03</v>
      </c>
    </row>
    <row r="6008" spans="1:5" x14ac:dyDescent="0.45">
      <c r="A6008" s="2" t="s">
        <v>1651</v>
      </c>
      <c r="B6008" s="2" t="s">
        <v>11295</v>
      </c>
      <c r="C6008" s="2" t="s">
        <v>22986</v>
      </c>
      <c r="D6008" s="2" t="str">
        <f>"飲食店営業"</f>
        <v>飲食店営業</v>
      </c>
      <c r="E6008" s="2" t="str">
        <f t="shared" si="286"/>
        <v>R02.09.03</v>
      </c>
    </row>
    <row r="6009" spans="1:5" x14ac:dyDescent="0.45">
      <c r="A6009" s="2" t="s">
        <v>1652</v>
      </c>
      <c r="B6009" s="2" t="s">
        <v>11297</v>
      </c>
      <c r="C6009" s="2" t="s">
        <v>22988</v>
      </c>
      <c r="D6009" s="2" t="str">
        <f>"飲食店営業"</f>
        <v>飲食店営業</v>
      </c>
      <c r="E6009" s="2" t="str">
        <f t="shared" si="286"/>
        <v>R02.09.03</v>
      </c>
    </row>
    <row r="6010" spans="1:5" x14ac:dyDescent="0.45">
      <c r="A6010" s="2" t="s">
        <v>1653</v>
      </c>
      <c r="B6010" s="2" t="s">
        <v>11298</v>
      </c>
      <c r="C6010" s="2" t="s">
        <v>22989</v>
      </c>
      <c r="D6010" s="2" t="str">
        <f>"飲食店営業"</f>
        <v>飲食店営業</v>
      </c>
      <c r="E6010" s="2" t="str">
        <f t="shared" si="286"/>
        <v>R02.09.03</v>
      </c>
    </row>
    <row r="6011" spans="1:5" x14ac:dyDescent="0.45">
      <c r="A6011" s="2" t="s">
        <v>1062</v>
      </c>
      <c r="B6011" s="2" t="s">
        <v>11299</v>
      </c>
      <c r="C6011" s="2" t="s">
        <v>22565</v>
      </c>
      <c r="D6011" s="2" t="str">
        <f>"喫茶店営業"</f>
        <v>喫茶店営業</v>
      </c>
      <c r="E6011" s="2" t="str">
        <f t="shared" si="286"/>
        <v>R02.09.03</v>
      </c>
    </row>
    <row r="6012" spans="1:5" x14ac:dyDescent="0.45">
      <c r="A6012" s="2" t="s">
        <v>1654</v>
      </c>
      <c r="B6012" s="2" t="s">
        <v>1654</v>
      </c>
      <c r="C6012" s="2" t="s">
        <v>22990</v>
      </c>
      <c r="D6012" s="2" t="str">
        <f>"食肉販売業"</f>
        <v>食肉販売業</v>
      </c>
      <c r="E6012" s="2" t="str">
        <f t="shared" si="286"/>
        <v>R02.09.03</v>
      </c>
    </row>
    <row r="6013" spans="1:5" x14ac:dyDescent="0.45">
      <c r="A6013" s="2" t="s">
        <v>1655</v>
      </c>
      <c r="B6013" s="2" t="s">
        <v>11300</v>
      </c>
      <c r="C6013" s="2" t="s">
        <v>22991</v>
      </c>
      <c r="D6013" s="2" t="str">
        <f>"飲食店営業"</f>
        <v>飲食店営業</v>
      </c>
      <c r="E6013" s="2" t="str">
        <f t="shared" si="286"/>
        <v>R02.09.03</v>
      </c>
    </row>
    <row r="6014" spans="1:5" x14ac:dyDescent="0.45">
      <c r="A6014" s="2" t="s">
        <v>1031</v>
      </c>
      <c r="B6014" s="2" t="s">
        <v>10423</v>
      </c>
      <c r="C6014" s="2" t="s">
        <v>22992</v>
      </c>
      <c r="D6014" s="2" t="str">
        <f>"食品の冷凍又は冷蔵業"</f>
        <v>食品の冷凍又は冷蔵業</v>
      </c>
      <c r="E6014" s="2" t="str">
        <f t="shared" si="286"/>
        <v>R02.09.03</v>
      </c>
    </row>
    <row r="6015" spans="1:5" x14ac:dyDescent="0.45">
      <c r="A6015" s="2" t="s">
        <v>1033</v>
      </c>
      <c r="B6015" s="2" t="s">
        <v>11301</v>
      </c>
      <c r="C6015" s="2" t="s">
        <v>22167</v>
      </c>
      <c r="D6015" s="2" t="str">
        <f>"菓子製造業"</f>
        <v>菓子製造業</v>
      </c>
      <c r="E6015" s="2" t="str">
        <f t="shared" si="286"/>
        <v>R02.09.03</v>
      </c>
    </row>
    <row r="6016" spans="1:5" x14ac:dyDescent="0.45">
      <c r="A6016" s="2" t="s">
        <v>649</v>
      </c>
      <c r="B6016" s="2" t="s">
        <v>11302</v>
      </c>
      <c r="C6016" s="2" t="s">
        <v>22993</v>
      </c>
      <c r="D6016" s="2" t="str">
        <f>"喫茶店営業"</f>
        <v>喫茶店営業</v>
      </c>
      <c r="E6016" s="2" t="str">
        <f t="shared" si="286"/>
        <v>R02.09.03</v>
      </c>
    </row>
    <row r="6017" spans="1:5" x14ac:dyDescent="0.45">
      <c r="A6017" s="2" t="s">
        <v>1656</v>
      </c>
      <c r="B6017" s="2" t="s">
        <v>11303</v>
      </c>
      <c r="C6017" s="2" t="s">
        <v>22994</v>
      </c>
      <c r="D6017" s="2" t="str">
        <f>"喫茶店営業"</f>
        <v>喫茶店営業</v>
      </c>
      <c r="E6017" s="2" t="str">
        <f t="shared" si="286"/>
        <v>R02.09.03</v>
      </c>
    </row>
    <row r="6018" spans="1:5" x14ac:dyDescent="0.45">
      <c r="A6018" s="2" t="s">
        <v>1657</v>
      </c>
      <c r="B6018" s="2" t="s">
        <v>11304</v>
      </c>
      <c r="C6018" s="2" t="s">
        <v>22995</v>
      </c>
      <c r="D6018" s="2" t="str">
        <f>"飲食店営業"</f>
        <v>飲食店営業</v>
      </c>
      <c r="E6018" s="2" t="str">
        <f t="shared" si="286"/>
        <v>R02.09.03</v>
      </c>
    </row>
    <row r="6019" spans="1:5" x14ac:dyDescent="0.45">
      <c r="A6019" s="2" t="s">
        <v>965</v>
      </c>
      <c r="B6019" s="2" t="s">
        <v>10774</v>
      </c>
      <c r="C6019" s="2" t="s">
        <v>22489</v>
      </c>
      <c r="D6019" s="2" t="str">
        <f>"飲食店営業"</f>
        <v>飲食店営業</v>
      </c>
      <c r="E6019" s="2" t="str">
        <f t="shared" si="286"/>
        <v>R02.09.03</v>
      </c>
    </row>
    <row r="6020" spans="1:5" x14ac:dyDescent="0.45">
      <c r="A6020" s="2" t="s">
        <v>1307</v>
      </c>
      <c r="B6020" s="2" t="s">
        <v>10799</v>
      </c>
      <c r="C6020" s="2" t="s">
        <v>22511</v>
      </c>
      <c r="D6020" s="2" t="str">
        <f>"食品販売業"</f>
        <v>食品販売業</v>
      </c>
      <c r="E6020" s="2" t="str">
        <f t="shared" ref="E6020:E6027" si="287">"R02.09.02"</f>
        <v>R02.09.02</v>
      </c>
    </row>
    <row r="6021" spans="1:5" x14ac:dyDescent="0.45">
      <c r="A6021" s="2" t="s">
        <v>1658</v>
      </c>
      <c r="B6021" s="2" t="s">
        <v>11305</v>
      </c>
      <c r="C6021" s="2" t="s">
        <v>22996</v>
      </c>
      <c r="D6021" s="2" t="str">
        <f>"食品販売業"</f>
        <v>食品販売業</v>
      </c>
      <c r="E6021" s="2" t="str">
        <f t="shared" si="287"/>
        <v>R02.09.02</v>
      </c>
    </row>
    <row r="6022" spans="1:5" x14ac:dyDescent="0.45">
      <c r="A6022" s="2" t="s">
        <v>970</v>
      </c>
      <c r="B6022" s="2" t="s">
        <v>10333</v>
      </c>
      <c r="C6022" s="2" t="s">
        <v>22088</v>
      </c>
      <c r="D6022" s="2" t="str">
        <f>"食品販売業"</f>
        <v>食品販売業</v>
      </c>
      <c r="E6022" s="2" t="str">
        <f t="shared" si="287"/>
        <v>R02.09.02</v>
      </c>
    </row>
    <row r="6023" spans="1:5" x14ac:dyDescent="0.45">
      <c r="A6023" s="2" t="s">
        <v>1659</v>
      </c>
      <c r="B6023" s="2" t="s">
        <v>11306</v>
      </c>
      <c r="C6023" s="2" t="s">
        <v>22997</v>
      </c>
      <c r="D6023" s="2" t="str">
        <f>"食品製造業"</f>
        <v>食品製造業</v>
      </c>
      <c r="E6023" s="2" t="str">
        <f t="shared" si="287"/>
        <v>R02.09.02</v>
      </c>
    </row>
    <row r="6024" spans="1:5" x14ac:dyDescent="0.45">
      <c r="A6024" s="2" t="s">
        <v>1660</v>
      </c>
      <c r="B6024" s="2" t="s">
        <v>11307</v>
      </c>
      <c r="C6024" s="2" t="s">
        <v>22998</v>
      </c>
      <c r="D6024" s="2" t="str">
        <f>"食品製造業"</f>
        <v>食品製造業</v>
      </c>
      <c r="E6024" s="2" t="str">
        <f t="shared" si="287"/>
        <v>R02.09.02</v>
      </c>
    </row>
    <row r="6025" spans="1:5" x14ac:dyDescent="0.45">
      <c r="A6025" s="2" t="s">
        <v>1661</v>
      </c>
      <c r="B6025" s="2" t="s">
        <v>11308</v>
      </c>
      <c r="C6025" s="2" t="s">
        <v>22999</v>
      </c>
      <c r="D6025" s="2" t="str">
        <f>"食品販売業"</f>
        <v>食品販売業</v>
      </c>
      <c r="E6025" s="2" t="str">
        <f t="shared" si="287"/>
        <v>R02.09.02</v>
      </c>
    </row>
    <row r="6026" spans="1:5" x14ac:dyDescent="0.45">
      <c r="A6026" s="2" t="s">
        <v>1624</v>
      </c>
      <c r="B6026" s="2" t="s">
        <v>11309</v>
      </c>
      <c r="C6026" s="2" t="s">
        <v>23000</v>
      </c>
      <c r="D6026" s="2" t="str">
        <f>"食品販売業"</f>
        <v>食品販売業</v>
      </c>
      <c r="E6026" s="2" t="str">
        <f t="shared" si="287"/>
        <v>R02.09.02</v>
      </c>
    </row>
    <row r="6027" spans="1:5" x14ac:dyDescent="0.45">
      <c r="A6027" s="2" t="s">
        <v>748</v>
      </c>
      <c r="B6027" s="2" t="s">
        <v>11310</v>
      </c>
      <c r="C6027" s="2" t="s">
        <v>21792</v>
      </c>
      <c r="D6027" s="2" t="str">
        <f>"食品製造業"</f>
        <v>食品製造業</v>
      </c>
      <c r="E6027" s="2" t="str">
        <f t="shared" si="287"/>
        <v>R02.09.02</v>
      </c>
    </row>
    <row r="6028" spans="1:5" x14ac:dyDescent="0.45">
      <c r="A6028" s="2" t="s">
        <v>1654</v>
      </c>
      <c r="B6028" s="2" t="s">
        <v>1654</v>
      </c>
      <c r="C6028" s="2" t="s">
        <v>22990</v>
      </c>
      <c r="D6028" s="2" t="str">
        <f>"食品販売業"</f>
        <v>食品販売業</v>
      </c>
      <c r="E6028" s="2" t="str">
        <f>"H30.08.07"</f>
        <v>H30.08.07</v>
      </c>
    </row>
    <row r="6029" spans="1:5" x14ac:dyDescent="0.45">
      <c r="A6029" s="2" t="s">
        <v>1654</v>
      </c>
      <c r="B6029" s="2" t="s">
        <v>11312</v>
      </c>
      <c r="C6029" s="2" t="s">
        <v>22990</v>
      </c>
      <c r="D6029" s="2" t="str">
        <f>"食肉処理業"</f>
        <v>食肉処理業</v>
      </c>
      <c r="E6029" s="2" t="str">
        <f>"H30.01.31"</f>
        <v>H30.01.31</v>
      </c>
    </row>
    <row r="6030" spans="1:5" x14ac:dyDescent="0.45">
      <c r="A6030" s="2" t="s">
        <v>1654</v>
      </c>
      <c r="B6030" s="2" t="s">
        <v>11313</v>
      </c>
      <c r="C6030" s="2" t="s">
        <v>22990</v>
      </c>
      <c r="D6030" s="2" t="str">
        <f>"食肉処理業"</f>
        <v>食肉処理業</v>
      </c>
      <c r="E6030" s="2" t="str">
        <f>"H30.01.31"</f>
        <v>H30.01.31</v>
      </c>
    </row>
    <row r="6031" spans="1:5" x14ac:dyDescent="0.45">
      <c r="A6031" s="2" t="s">
        <v>1654</v>
      </c>
      <c r="B6031" s="2" t="s">
        <v>11314</v>
      </c>
      <c r="C6031" s="2" t="s">
        <v>22990</v>
      </c>
      <c r="D6031" s="2" t="str">
        <f>"食肉処理業"</f>
        <v>食肉処理業</v>
      </c>
      <c r="E6031" s="2" t="str">
        <f>"R02.05.20"</f>
        <v>R02.05.20</v>
      </c>
    </row>
    <row r="6032" spans="1:5" x14ac:dyDescent="0.45">
      <c r="A6032" s="2" t="s">
        <v>1667</v>
      </c>
      <c r="B6032" s="2" t="s">
        <v>11321</v>
      </c>
      <c r="C6032" s="2" t="s">
        <v>23009</v>
      </c>
      <c r="D6032" s="2" t="str">
        <f>"飲食店営業"</f>
        <v>飲食店営業</v>
      </c>
      <c r="E6032" s="2" t="str">
        <f>"H30.07.03"</f>
        <v>H30.07.03</v>
      </c>
    </row>
    <row r="6033" spans="1:5" x14ac:dyDescent="0.45">
      <c r="A6033" s="2" t="s">
        <v>1668</v>
      </c>
      <c r="B6033" s="2" t="s">
        <v>11322</v>
      </c>
      <c r="C6033" s="2" t="s">
        <v>23010</v>
      </c>
      <c r="D6033" s="2" t="str">
        <f>"飲食店営業"</f>
        <v>飲食店営業</v>
      </c>
      <c r="E6033" s="2" t="str">
        <f>"R02.09.24"</f>
        <v>R02.09.24</v>
      </c>
    </row>
    <row r="6034" spans="1:5" x14ac:dyDescent="0.45">
      <c r="A6034" s="2" t="s">
        <v>1668</v>
      </c>
      <c r="B6034" s="2" t="s">
        <v>11322</v>
      </c>
      <c r="C6034" s="2" t="s">
        <v>23010</v>
      </c>
      <c r="D6034" s="2" t="str">
        <f>"菓子製造業"</f>
        <v>菓子製造業</v>
      </c>
      <c r="E6034" s="2" t="str">
        <f>"R02.09.24"</f>
        <v>R02.09.24</v>
      </c>
    </row>
    <row r="6035" spans="1:5" x14ac:dyDescent="0.45">
      <c r="A6035" s="2" t="s">
        <v>1671</v>
      </c>
      <c r="B6035" s="2" t="s">
        <v>11325</v>
      </c>
      <c r="C6035" s="2" t="s">
        <v>23012</v>
      </c>
      <c r="D6035" s="2" t="str">
        <f>"乳類販売業"</f>
        <v>乳類販売業</v>
      </c>
      <c r="E6035" s="2" t="str">
        <f>"R02.09.28"</f>
        <v>R02.09.28</v>
      </c>
    </row>
    <row r="6036" spans="1:5" x14ac:dyDescent="0.45">
      <c r="A6036" s="2" t="s">
        <v>1489</v>
      </c>
      <c r="B6036" s="2" t="s">
        <v>11061</v>
      </c>
      <c r="C6036" s="2" t="s">
        <v>23015</v>
      </c>
      <c r="D6036" s="2" t="str">
        <f>"食肉販売業"</f>
        <v>食肉販売業</v>
      </c>
      <c r="E6036" s="2" t="str">
        <f>"R02.10.02"</f>
        <v>R02.10.02</v>
      </c>
    </row>
    <row r="6037" spans="1:5" x14ac:dyDescent="0.45">
      <c r="A6037" s="2" t="s">
        <v>1372</v>
      </c>
      <c r="B6037" s="2" t="s">
        <v>11331</v>
      </c>
      <c r="C6037" s="2" t="s">
        <v>23018</v>
      </c>
      <c r="D6037" s="2" t="str">
        <f>"食肉処理業"</f>
        <v>食肉処理業</v>
      </c>
      <c r="E6037" s="2" t="str">
        <f>"R02.10.12"</f>
        <v>R02.10.12</v>
      </c>
    </row>
    <row r="6038" spans="1:5" x14ac:dyDescent="0.45">
      <c r="A6038" s="2" t="s">
        <v>1372</v>
      </c>
      <c r="B6038" s="2" t="s">
        <v>11331</v>
      </c>
      <c r="C6038" s="2" t="s">
        <v>23018</v>
      </c>
      <c r="D6038" s="2" t="str">
        <f>"そうざい製造業"</f>
        <v>そうざい製造業</v>
      </c>
      <c r="E6038" s="2" t="str">
        <f>"R02.10.12"</f>
        <v>R02.10.12</v>
      </c>
    </row>
    <row r="6039" spans="1:5" x14ac:dyDescent="0.45">
      <c r="A6039" s="2" t="s">
        <v>1372</v>
      </c>
      <c r="B6039" s="2" t="s">
        <v>11331</v>
      </c>
      <c r="C6039" s="2" t="s">
        <v>23018</v>
      </c>
      <c r="D6039" s="2" t="str">
        <f>"食肉製品製造業"</f>
        <v>食肉製品製造業</v>
      </c>
      <c r="E6039" s="2" t="str">
        <f>"R02.10.12"</f>
        <v>R02.10.12</v>
      </c>
    </row>
    <row r="6040" spans="1:5" x14ac:dyDescent="0.45">
      <c r="A6040" s="2" t="s">
        <v>1372</v>
      </c>
      <c r="B6040" s="2" t="s">
        <v>11331</v>
      </c>
      <c r="C6040" s="2" t="s">
        <v>23018</v>
      </c>
      <c r="D6040" s="2" t="str">
        <f>"食品販売業"</f>
        <v>食品販売業</v>
      </c>
      <c r="E6040" s="2" t="str">
        <f>"R02.10.12"</f>
        <v>R02.10.12</v>
      </c>
    </row>
    <row r="6041" spans="1:5" x14ac:dyDescent="0.45">
      <c r="A6041" s="2" t="s">
        <v>692</v>
      </c>
      <c r="B6041" s="2" t="s">
        <v>9987</v>
      </c>
      <c r="C6041" s="2" t="s">
        <v>22037</v>
      </c>
      <c r="D6041" s="2" t="str">
        <f>"食品販売業（仮設営業）"</f>
        <v>食品販売業（仮設営業）</v>
      </c>
      <c r="E6041" s="2" t="str">
        <f>"R02.10.12"</f>
        <v>R02.10.12</v>
      </c>
    </row>
    <row r="6042" spans="1:5" x14ac:dyDescent="0.45">
      <c r="A6042" s="2" t="s">
        <v>1280</v>
      </c>
      <c r="B6042" s="2" t="s">
        <v>11335</v>
      </c>
      <c r="C6042" s="2" t="s">
        <v>23022</v>
      </c>
      <c r="D6042" s="2" t="str">
        <f>"食肉販売業"</f>
        <v>食肉販売業</v>
      </c>
      <c r="E6042" s="2" t="str">
        <f>"R02.10.15"</f>
        <v>R02.10.15</v>
      </c>
    </row>
    <row r="6043" spans="1:5" x14ac:dyDescent="0.45">
      <c r="A6043" s="2" t="s">
        <v>1684</v>
      </c>
      <c r="B6043" s="2" t="s">
        <v>11346</v>
      </c>
      <c r="C6043" s="2" t="s">
        <v>23031</v>
      </c>
      <c r="D6043" s="2" t="str">
        <f>"食肉販売業"</f>
        <v>食肉販売業</v>
      </c>
      <c r="E6043" s="2" t="str">
        <f>"R02.09.03"</f>
        <v>R02.09.03</v>
      </c>
    </row>
    <row r="6044" spans="1:5" x14ac:dyDescent="0.45">
      <c r="A6044" s="2" t="s">
        <v>1686</v>
      </c>
      <c r="B6044" s="2" t="s">
        <v>11347</v>
      </c>
      <c r="C6044" s="2" t="s">
        <v>23033</v>
      </c>
      <c r="D6044" s="2" t="str">
        <f>"飲食店営業"</f>
        <v>飲食店営業</v>
      </c>
      <c r="E6044" s="2" t="str">
        <f t="shared" ref="E6044:E6059" si="288">"R02.10.30"</f>
        <v>R02.10.30</v>
      </c>
    </row>
    <row r="6045" spans="1:5" x14ac:dyDescent="0.45">
      <c r="A6045" s="2" t="s">
        <v>1687</v>
      </c>
      <c r="B6045" s="2" t="s">
        <v>11348</v>
      </c>
      <c r="C6045" s="2" t="s">
        <v>23034</v>
      </c>
      <c r="D6045" s="2" t="str">
        <f>"飲食店営業"</f>
        <v>飲食店営業</v>
      </c>
      <c r="E6045" s="2" t="str">
        <f t="shared" si="288"/>
        <v>R02.10.30</v>
      </c>
    </row>
    <row r="6046" spans="1:5" x14ac:dyDescent="0.45">
      <c r="A6046" s="2" t="s">
        <v>1047</v>
      </c>
      <c r="B6046" s="2" t="s">
        <v>11349</v>
      </c>
      <c r="C6046" s="2" t="s">
        <v>23035</v>
      </c>
      <c r="D6046" s="2" t="str">
        <f>"飲食店営業"</f>
        <v>飲食店営業</v>
      </c>
      <c r="E6046" s="2" t="str">
        <f t="shared" si="288"/>
        <v>R02.10.30</v>
      </c>
    </row>
    <row r="6047" spans="1:5" x14ac:dyDescent="0.45">
      <c r="A6047" s="2" t="s">
        <v>1688</v>
      </c>
      <c r="B6047" s="2" t="s">
        <v>11350</v>
      </c>
      <c r="C6047" s="2" t="s">
        <v>23036</v>
      </c>
      <c r="D6047" s="2" t="str">
        <f>"食肉販売業"</f>
        <v>食肉販売業</v>
      </c>
      <c r="E6047" s="2" t="str">
        <f t="shared" si="288"/>
        <v>R02.10.30</v>
      </c>
    </row>
    <row r="6048" spans="1:5" x14ac:dyDescent="0.45">
      <c r="A6048" s="2" t="s">
        <v>1689</v>
      </c>
      <c r="B6048" s="2" t="s">
        <v>11351</v>
      </c>
      <c r="C6048" s="2" t="s">
        <v>23037</v>
      </c>
      <c r="D6048" s="2" t="str">
        <f>"飲食店営業"</f>
        <v>飲食店営業</v>
      </c>
      <c r="E6048" s="2" t="str">
        <f t="shared" si="288"/>
        <v>R02.10.30</v>
      </c>
    </row>
    <row r="6049" spans="1:5" x14ac:dyDescent="0.45">
      <c r="A6049" s="2" t="s">
        <v>1690</v>
      </c>
      <c r="B6049" s="2" t="s">
        <v>11352</v>
      </c>
      <c r="C6049" s="2" t="s">
        <v>23038</v>
      </c>
      <c r="D6049" s="2" t="str">
        <f>"飲食店営業"</f>
        <v>飲食店営業</v>
      </c>
      <c r="E6049" s="2" t="str">
        <f t="shared" si="288"/>
        <v>R02.10.30</v>
      </c>
    </row>
    <row r="6050" spans="1:5" x14ac:dyDescent="0.45">
      <c r="A6050" s="2" t="s">
        <v>1691</v>
      </c>
      <c r="B6050" s="2" t="s">
        <v>11353</v>
      </c>
      <c r="C6050" s="2" t="s">
        <v>23039</v>
      </c>
      <c r="D6050" s="2" t="str">
        <f>"飲食店営業"</f>
        <v>飲食店営業</v>
      </c>
      <c r="E6050" s="2" t="str">
        <f t="shared" si="288"/>
        <v>R02.10.30</v>
      </c>
    </row>
    <row r="6051" spans="1:5" x14ac:dyDescent="0.45">
      <c r="A6051" s="2" t="s">
        <v>595</v>
      </c>
      <c r="B6051" s="2" t="s">
        <v>10886</v>
      </c>
      <c r="C6051" s="2" t="s">
        <v>21628</v>
      </c>
      <c r="D6051" s="2" t="str">
        <f>"飲食店営業"</f>
        <v>飲食店営業</v>
      </c>
      <c r="E6051" s="2" t="str">
        <f t="shared" si="288"/>
        <v>R02.10.30</v>
      </c>
    </row>
    <row r="6052" spans="1:5" x14ac:dyDescent="0.45">
      <c r="A6052" s="2" t="s">
        <v>1692</v>
      </c>
      <c r="B6052" s="2" t="s">
        <v>11354</v>
      </c>
      <c r="C6052" s="2" t="s">
        <v>23040</v>
      </c>
      <c r="D6052" s="2" t="str">
        <f>"飲食店営業"</f>
        <v>飲食店営業</v>
      </c>
      <c r="E6052" s="2" t="str">
        <f t="shared" si="288"/>
        <v>R02.10.30</v>
      </c>
    </row>
    <row r="6053" spans="1:5" x14ac:dyDescent="0.45">
      <c r="A6053" s="2" t="s">
        <v>1693</v>
      </c>
      <c r="B6053" s="2" t="s">
        <v>11355</v>
      </c>
      <c r="C6053" s="2" t="s">
        <v>23041</v>
      </c>
      <c r="D6053" s="2" t="str">
        <f>"乳処理業"</f>
        <v>乳処理業</v>
      </c>
      <c r="E6053" s="2" t="str">
        <f t="shared" si="288"/>
        <v>R02.10.30</v>
      </c>
    </row>
    <row r="6054" spans="1:5" x14ac:dyDescent="0.45">
      <c r="A6054" s="2" t="s">
        <v>1693</v>
      </c>
      <c r="B6054" s="2" t="s">
        <v>11355</v>
      </c>
      <c r="C6054" s="2" t="s">
        <v>23041</v>
      </c>
      <c r="D6054" s="2" t="str">
        <f>"乳製品製造業"</f>
        <v>乳製品製造業</v>
      </c>
      <c r="E6054" s="2" t="str">
        <f t="shared" si="288"/>
        <v>R02.10.30</v>
      </c>
    </row>
    <row r="6055" spans="1:5" x14ac:dyDescent="0.45">
      <c r="A6055" s="2" t="s">
        <v>1693</v>
      </c>
      <c r="B6055" s="2" t="s">
        <v>11355</v>
      </c>
      <c r="C6055" s="2" t="s">
        <v>23041</v>
      </c>
      <c r="D6055" s="2" t="str">
        <f>"清涼飲料水製造業"</f>
        <v>清涼飲料水製造業</v>
      </c>
      <c r="E6055" s="2" t="str">
        <f t="shared" si="288"/>
        <v>R02.10.30</v>
      </c>
    </row>
    <row r="6056" spans="1:5" x14ac:dyDescent="0.45">
      <c r="A6056" s="2" t="s">
        <v>1694</v>
      </c>
      <c r="B6056" s="2" t="s">
        <v>11356</v>
      </c>
      <c r="C6056" s="2" t="s">
        <v>23042</v>
      </c>
      <c r="D6056" s="2" t="str">
        <f>"飲食店営業"</f>
        <v>飲食店営業</v>
      </c>
      <c r="E6056" s="2" t="str">
        <f t="shared" si="288"/>
        <v>R02.10.30</v>
      </c>
    </row>
    <row r="6057" spans="1:5" x14ac:dyDescent="0.45">
      <c r="A6057" s="2" t="s">
        <v>1108</v>
      </c>
      <c r="B6057" s="2" t="s">
        <v>11357</v>
      </c>
      <c r="C6057" s="2" t="s">
        <v>22257</v>
      </c>
      <c r="D6057" s="2" t="str">
        <f>"飲食店営業"</f>
        <v>飲食店営業</v>
      </c>
      <c r="E6057" s="2" t="str">
        <f t="shared" si="288"/>
        <v>R02.10.30</v>
      </c>
    </row>
    <row r="6058" spans="1:5" x14ac:dyDescent="0.45">
      <c r="A6058" s="2" t="s">
        <v>1695</v>
      </c>
      <c r="B6058" s="2" t="s">
        <v>11358</v>
      </c>
      <c r="C6058" s="2" t="s">
        <v>23043</v>
      </c>
      <c r="D6058" s="2" t="str">
        <f>"飲食店営業"</f>
        <v>飲食店営業</v>
      </c>
      <c r="E6058" s="2" t="str">
        <f t="shared" si="288"/>
        <v>R02.10.30</v>
      </c>
    </row>
    <row r="6059" spans="1:5" x14ac:dyDescent="0.45">
      <c r="A6059" s="2" t="s">
        <v>1696</v>
      </c>
      <c r="B6059" s="2" t="s">
        <v>11359</v>
      </c>
      <c r="C6059" s="2" t="s">
        <v>23044</v>
      </c>
      <c r="D6059" s="2" t="str">
        <f>"飲食店営業"</f>
        <v>飲食店営業</v>
      </c>
      <c r="E6059" s="2" t="str">
        <f t="shared" si="288"/>
        <v>R02.10.30</v>
      </c>
    </row>
    <row r="6060" spans="1:5" x14ac:dyDescent="0.45">
      <c r="A6060" s="2" t="s">
        <v>1693</v>
      </c>
      <c r="B6060" s="2" t="s">
        <v>1693</v>
      </c>
      <c r="C6060" s="2" t="s">
        <v>23062</v>
      </c>
      <c r="D6060" s="2" t="str">
        <f>"食肉販売業"</f>
        <v>食肉販売業</v>
      </c>
      <c r="E6060" s="2" t="str">
        <f>"R02.11.02"</f>
        <v>R02.11.02</v>
      </c>
    </row>
    <row r="6061" spans="1:5" x14ac:dyDescent="0.45">
      <c r="A6061" s="2" t="s">
        <v>1708</v>
      </c>
      <c r="B6061" s="2" t="s">
        <v>11375</v>
      </c>
      <c r="C6061" s="2" t="s">
        <v>23064</v>
      </c>
      <c r="D6061" s="2" t="str">
        <f>"飲食店営業"</f>
        <v>飲食店営業</v>
      </c>
      <c r="E6061" s="2" t="str">
        <f>"R02.11.04"</f>
        <v>R02.11.04</v>
      </c>
    </row>
    <row r="6062" spans="1:5" x14ac:dyDescent="0.45">
      <c r="A6062" s="2" t="s">
        <v>720</v>
      </c>
      <c r="B6062" s="2" t="s">
        <v>720</v>
      </c>
      <c r="C6062" s="2" t="s">
        <v>23065</v>
      </c>
      <c r="D6062" s="2" t="str">
        <f>"食品販売業"</f>
        <v>食品販売業</v>
      </c>
      <c r="E6062" s="2" t="str">
        <f t="shared" ref="E6062:E6067" si="289">"R02.11.06"</f>
        <v>R02.11.06</v>
      </c>
    </row>
    <row r="6063" spans="1:5" x14ac:dyDescent="0.45">
      <c r="A6063" s="2" t="s">
        <v>1709</v>
      </c>
      <c r="B6063" s="2" t="s">
        <v>11376</v>
      </c>
      <c r="C6063" s="2" t="s">
        <v>23066</v>
      </c>
      <c r="D6063" s="2" t="str">
        <f>"食品製造業"</f>
        <v>食品製造業</v>
      </c>
      <c r="E6063" s="2" t="str">
        <f t="shared" si="289"/>
        <v>R02.11.06</v>
      </c>
    </row>
    <row r="6064" spans="1:5" x14ac:dyDescent="0.45">
      <c r="A6064" s="2" t="s">
        <v>421</v>
      </c>
      <c r="B6064" s="2" t="s">
        <v>11377</v>
      </c>
      <c r="C6064" s="2" t="s">
        <v>23067</v>
      </c>
      <c r="D6064" s="2" t="str">
        <f>"食品販売業"</f>
        <v>食品販売業</v>
      </c>
      <c r="E6064" s="2" t="str">
        <f t="shared" si="289"/>
        <v>R02.11.06</v>
      </c>
    </row>
    <row r="6065" spans="1:5" x14ac:dyDescent="0.45">
      <c r="A6065" s="2" t="s">
        <v>908</v>
      </c>
      <c r="B6065" s="2" t="s">
        <v>10237</v>
      </c>
      <c r="C6065" s="2" t="s">
        <v>22005</v>
      </c>
      <c r="D6065" s="2" t="str">
        <f>"食品製造業"</f>
        <v>食品製造業</v>
      </c>
      <c r="E6065" s="2" t="str">
        <f t="shared" si="289"/>
        <v>R02.11.06</v>
      </c>
    </row>
    <row r="6066" spans="1:5" x14ac:dyDescent="0.45">
      <c r="A6066" s="2" t="s">
        <v>712</v>
      </c>
      <c r="B6066" s="2" t="s">
        <v>11378</v>
      </c>
      <c r="C6066" s="2" t="s">
        <v>23068</v>
      </c>
      <c r="D6066" s="2" t="str">
        <f>"食品販売業"</f>
        <v>食品販売業</v>
      </c>
      <c r="E6066" s="2" t="str">
        <f t="shared" si="289"/>
        <v>R02.11.06</v>
      </c>
    </row>
    <row r="6067" spans="1:5" x14ac:dyDescent="0.45">
      <c r="A6067" s="2" t="s">
        <v>1134</v>
      </c>
      <c r="B6067" s="2" t="s">
        <v>10579</v>
      </c>
      <c r="C6067" s="2" t="s">
        <v>22301</v>
      </c>
      <c r="D6067" s="2" t="str">
        <f>"食品販売業"</f>
        <v>食品販売業</v>
      </c>
      <c r="E6067" s="2" t="str">
        <f t="shared" si="289"/>
        <v>R02.11.06</v>
      </c>
    </row>
    <row r="6068" spans="1:5" x14ac:dyDescent="0.45">
      <c r="A6068" s="2" t="s">
        <v>421</v>
      </c>
      <c r="B6068" s="2" t="s">
        <v>11377</v>
      </c>
      <c r="C6068" s="2" t="s">
        <v>23067</v>
      </c>
      <c r="D6068" s="2" t="str">
        <f>"乳類販売業"</f>
        <v>乳類販売業</v>
      </c>
      <c r="E6068" s="2" t="str">
        <f>"R02.11.04"</f>
        <v>R02.11.04</v>
      </c>
    </row>
    <row r="6069" spans="1:5" x14ac:dyDescent="0.45">
      <c r="A6069" s="2" t="s">
        <v>1713</v>
      </c>
      <c r="B6069" s="2" t="s">
        <v>11387</v>
      </c>
      <c r="C6069" s="2" t="s">
        <v>23075</v>
      </c>
      <c r="D6069" s="2" t="str">
        <f>"飲食店営業"</f>
        <v>飲食店営業</v>
      </c>
      <c r="E6069" s="2" t="str">
        <f>"R02.11.04"</f>
        <v>R02.11.04</v>
      </c>
    </row>
    <row r="6070" spans="1:5" x14ac:dyDescent="0.45">
      <c r="A6070" s="2" t="s">
        <v>1714</v>
      </c>
      <c r="B6070" s="2" t="s">
        <v>11388</v>
      </c>
      <c r="C6070" s="2" t="s">
        <v>23076</v>
      </c>
      <c r="D6070" s="2" t="str">
        <f>"飲食店営業"</f>
        <v>飲食店営業</v>
      </c>
      <c r="E6070" s="2" t="str">
        <f>"R02.11.04"</f>
        <v>R02.11.04</v>
      </c>
    </row>
    <row r="6071" spans="1:5" x14ac:dyDescent="0.45">
      <c r="A6071" s="2" t="s">
        <v>1715</v>
      </c>
      <c r="B6071" s="2" t="s">
        <v>11389</v>
      </c>
      <c r="C6071" s="2" t="s">
        <v>23077</v>
      </c>
      <c r="D6071" s="2" t="str">
        <f>"食肉販売業"</f>
        <v>食肉販売業</v>
      </c>
      <c r="E6071" s="2" t="str">
        <f t="shared" ref="E6071:E6078" si="290">"R02.11.13"</f>
        <v>R02.11.13</v>
      </c>
    </row>
    <row r="6072" spans="1:5" x14ac:dyDescent="0.45">
      <c r="A6072" s="2" t="s">
        <v>1166</v>
      </c>
      <c r="B6072" s="2" t="s">
        <v>11390</v>
      </c>
      <c r="C6072" s="2" t="s">
        <v>23077</v>
      </c>
      <c r="D6072" s="2" t="str">
        <f>"魚介類販売業"</f>
        <v>魚介類販売業</v>
      </c>
      <c r="E6072" s="2" t="str">
        <f t="shared" si="290"/>
        <v>R02.11.13</v>
      </c>
    </row>
    <row r="6073" spans="1:5" x14ac:dyDescent="0.45">
      <c r="A6073" s="2" t="s">
        <v>1166</v>
      </c>
      <c r="B6073" s="2" t="s">
        <v>11390</v>
      </c>
      <c r="C6073" s="2" t="s">
        <v>23077</v>
      </c>
      <c r="D6073" s="2" t="str">
        <f>"飲食店営業"</f>
        <v>飲食店営業</v>
      </c>
      <c r="E6073" s="2" t="str">
        <f t="shared" si="290"/>
        <v>R02.11.13</v>
      </c>
    </row>
    <row r="6074" spans="1:5" x14ac:dyDescent="0.45">
      <c r="A6074" s="2" t="s">
        <v>1716</v>
      </c>
      <c r="B6074" s="2" t="s">
        <v>11391</v>
      </c>
      <c r="C6074" s="2" t="s">
        <v>23077</v>
      </c>
      <c r="D6074" s="2" t="str">
        <f>"飲食店営業"</f>
        <v>飲食店営業</v>
      </c>
      <c r="E6074" s="2" t="str">
        <f t="shared" si="290"/>
        <v>R02.11.13</v>
      </c>
    </row>
    <row r="6075" spans="1:5" x14ac:dyDescent="0.45">
      <c r="A6075" s="2" t="s">
        <v>294</v>
      </c>
      <c r="B6075" s="2" t="s">
        <v>11392</v>
      </c>
      <c r="C6075" s="2" t="s">
        <v>23078</v>
      </c>
      <c r="D6075" s="2" t="str">
        <f>"乳類販売業"</f>
        <v>乳類販売業</v>
      </c>
      <c r="E6075" s="2" t="str">
        <f t="shared" si="290"/>
        <v>R02.11.13</v>
      </c>
    </row>
    <row r="6076" spans="1:5" x14ac:dyDescent="0.45">
      <c r="A6076" s="2" t="s">
        <v>294</v>
      </c>
      <c r="B6076" s="2" t="s">
        <v>11392</v>
      </c>
      <c r="C6076" s="2" t="s">
        <v>23078</v>
      </c>
      <c r="D6076" s="2" t="str">
        <f>"食肉販売業"</f>
        <v>食肉販売業</v>
      </c>
      <c r="E6076" s="2" t="str">
        <f t="shared" si="290"/>
        <v>R02.11.13</v>
      </c>
    </row>
    <row r="6077" spans="1:5" x14ac:dyDescent="0.45">
      <c r="A6077" s="2" t="s">
        <v>294</v>
      </c>
      <c r="B6077" s="2" t="s">
        <v>11392</v>
      </c>
      <c r="C6077" s="2" t="s">
        <v>23078</v>
      </c>
      <c r="D6077" s="2" t="str">
        <f>"魚介類販売業"</f>
        <v>魚介類販売業</v>
      </c>
      <c r="E6077" s="2" t="str">
        <f t="shared" si="290"/>
        <v>R02.11.13</v>
      </c>
    </row>
    <row r="6078" spans="1:5" x14ac:dyDescent="0.45">
      <c r="A6078" s="2" t="s">
        <v>294</v>
      </c>
      <c r="B6078" s="2" t="s">
        <v>11392</v>
      </c>
      <c r="C6078" s="2" t="s">
        <v>23078</v>
      </c>
      <c r="D6078" s="2" t="str">
        <f>"食品販売業"</f>
        <v>食品販売業</v>
      </c>
      <c r="E6078" s="2" t="str">
        <f t="shared" si="290"/>
        <v>R02.11.13</v>
      </c>
    </row>
    <row r="6079" spans="1:5" x14ac:dyDescent="0.45">
      <c r="A6079" s="2" t="s">
        <v>712</v>
      </c>
      <c r="B6079" s="2" t="s">
        <v>11393</v>
      </c>
      <c r="C6079" s="2" t="s">
        <v>21782</v>
      </c>
      <c r="D6079" s="2" t="str">
        <f>"飲食店営業"</f>
        <v>飲食店営業</v>
      </c>
      <c r="E6079" s="2" t="str">
        <f>"R02.11.11"</f>
        <v>R02.11.11</v>
      </c>
    </row>
    <row r="6080" spans="1:5" x14ac:dyDescent="0.45">
      <c r="A6080" s="2" t="s">
        <v>1717</v>
      </c>
      <c r="B6080" s="2" t="s">
        <v>1717</v>
      </c>
      <c r="C6080" s="2" t="s">
        <v>23079</v>
      </c>
      <c r="D6080" s="2" t="str">
        <f>"清涼飲料水製造業"</f>
        <v>清涼飲料水製造業</v>
      </c>
      <c r="E6080" s="2" t="str">
        <f>"R02.11.11"</f>
        <v>R02.11.11</v>
      </c>
    </row>
    <row r="6081" spans="1:5" x14ac:dyDescent="0.45">
      <c r="A6081" s="2" t="s">
        <v>1718</v>
      </c>
      <c r="B6081" s="2" t="s">
        <v>11394</v>
      </c>
      <c r="C6081" s="2" t="s">
        <v>23080</v>
      </c>
      <c r="D6081" s="2" t="str">
        <f>"飲食店営業"</f>
        <v>飲食店営業</v>
      </c>
      <c r="E6081" s="2" t="str">
        <f>"R02.11.11"</f>
        <v>R02.11.11</v>
      </c>
    </row>
    <row r="6082" spans="1:5" x14ac:dyDescent="0.45">
      <c r="A6082" s="2" t="s">
        <v>1719</v>
      </c>
      <c r="B6082" s="2" t="s">
        <v>11397</v>
      </c>
      <c r="C6082" s="2" t="s">
        <v>23083</v>
      </c>
      <c r="D6082" s="2" t="str">
        <f>"乳類販売業"</f>
        <v>乳類販売業</v>
      </c>
      <c r="E6082" s="2" t="str">
        <f>"R02.11.13"</f>
        <v>R02.11.13</v>
      </c>
    </row>
    <row r="6083" spans="1:5" x14ac:dyDescent="0.45">
      <c r="A6083" s="2" t="s">
        <v>1719</v>
      </c>
      <c r="B6083" s="2" t="s">
        <v>11397</v>
      </c>
      <c r="C6083" s="2" t="s">
        <v>23083</v>
      </c>
      <c r="D6083" s="2" t="str">
        <f>"食肉販売業"</f>
        <v>食肉販売業</v>
      </c>
      <c r="E6083" s="2" t="str">
        <f>"R02.11.13"</f>
        <v>R02.11.13</v>
      </c>
    </row>
    <row r="6084" spans="1:5" x14ac:dyDescent="0.45">
      <c r="A6084" s="2" t="s">
        <v>1719</v>
      </c>
      <c r="B6084" s="2" t="s">
        <v>11397</v>
      </c>
      <c r="C6084" s="2" t="s">
        <v>23083</v>
      </c>
      <c r="D6084" s="2" t="str">
        <f>"魚介類販売業"</f>
        <v>魚介類販売業</v>
      </c>
      <c r="E6084" s="2" t="str">
        <f>"R02.11.13"</f>
        <v>R02.11.13</v>
      </c>
    </row>
    <row r="6085" spans="1:5" x14ac:dyDescent="0.45">
      <c r="A6085" s="2" t="s">
        <v>1719</v>
      </c>
      <c r="B6085" s="2" t="s">
        <v>11397</v>
      </c>
      <c r="C6085" s="2" t="s">
        <v>23083</v>
      </c>
      <c r="D6085" s="2" t="str">
        <f>"食品販売業"</f>
        <v>食品販売業</v>
      </c>
      <c r="E6085" s="2" t="str">
        <f>"R02.11.13"</f>
        <v>R02.11.13</v>
      </c>
    </row>
    <row r="6086" spans="1:5" x14ac:dyDescent="0.45">
      <c r="A6086" s="2" t="s">
        <v>789</v>
      </c>
      <c r="B6086" s="2" t="s">
        <v>10096</v>
      </c>
      <c r="C6086" s="2" t="s">
        <v>21865</v>
      </c>
      <c r="D6086" s="2" t="str">
        <f>"食品販売業"</f>
        <v>食品販売業</v>
      </c>
      <c r="E6086" s="2" t="str">
        <f>"R02.11.12"</f>
        <v>R02.11.12</v>
      </c>
    </row>
    <row r="6087" spans="1:5" x14ac:dyDescent="0.45">
      <c r="A6087" s="2" t="s">
        <v>1720</v>
      </c>
      <c r="B6087" s="2" t="s">
        <v>11398</v>
      </c>
      <c r="C6087" s="2" t="s">
        <v>23084</v>
      </c>
      <c r="D6087" s="2" t="str">
        <f>"飲食店営業"</f>
        <v>飲食店営業</v>
      </c>
      <c r="E6087" s="2" t="str">
        <f>"R02.11.12"</f>
        <v>R02.11.12</v>
      </c>
    </row>
    <row r="6088" spans="1:5" x14ac:dyDescent="0.45">
      <c r="A6088" s="2" t="s">
        <v>1375</v>
      </c>
      <c r="B6088" s="2" t="s">
        <v>10890</v>
      </c>
      <c r="C6088" s="2" t="s">
        <v>22604</v>
      </c>
      <c r="D6088" s="2" t="str">
        <f>"食肉販売業"</f>
        <v>食肉販売業</v>
      </c>
      <c r="E6088" s="2" t="str">
        <f>"R02.11.11"</f>
        <v>R02.11.11</v>
      </c>
    </row>
    <row r="6089" spans="1:5" x14ac:dyDescent="0.45">
      <c r="A6089" s="2" t="s">
        <v>1375</v>
      </c>
      <c r="B6089" s="2" t="s">
        <v>11399</v>
      </c>
      <c r="C6089" s="2" t="s">
        <v>22604</v>
      </c>
      <c r="D6089" s="2" t="str">
        <f>"飲食店営業"</f>
        <v>飲食店営業</v>
      </c>
      <c r="E6089" s="2" t="str">
        <f>"R02.11.11"</f>
        <v>R02.11.11</v>
      </c>
    </row>
    <row r="6090" spans="1:5" x14ac:dyDescent="0.45">
      <c r="A6090" s="2" t="s">
        <v>1375</v>
      </c>
      <c r="B6090" s="2" t="s">
        <v>10890</v>
      </c>
      <c r="C6090" s="2" t="s">
        <v>22604</v>
      </c>
      <c r="D6090" s="2" t="str">
        <f>"魚介類販売業"</f>
        <v>魚介類販売業</v>
      </c>
      <c r="E6090" s="2" t="str">
        <f>"R02.11.11"</f>
        <v>R02.11.11</v>
      </c>
    </row>
    <row r="6091" spans="1:5" x14ac:dyDescent="0.45">
      <c r="A6091" s="2" t="s">
        <v>1375</v>
      </c>
      <c r="B6091" s="2" t="s">
        <v>11400</v>
      </c>
      <c r="C6091" s="2" t="s">
        <v>22604</v>
      </c>
      <c r="D6091" s="2" t="str">
        <f>"飲食店営業"</f>
        <v>飲食店営業</v>
      </c>
      <c r="E6091" s="2" t="str">
        <f>"R02.11.11"</f>
        <v>R02.11.11</v>
      </c>
    </row>
    <row r="6092" spans="1:5" x14ac:dyDescent="0.45">
      <c r="A6092" s="2" t="s">
        <v>1375</v>
      </c>
      <c r="B6092" s="2" t="s">
        <v>10890</v>
      </c>
      <c r="C6092" s="2" t="s">
        <v>22604</v>
      </c>
      <c r="D6092" s="2" t="str">
        <f>"食品販売業"</f>
        <v>食品販売業</v>
      </c>
      <c r="E6092" s="2" t="str">
        <f>"R02.11.11"</f>
        <v>R02.11.11</v>
      </c>
    </row>
    <row r="6093" spans="1:5" x14ac:dyDescent="0.45">
      <c r="A6093" s="2" t="s">
        <v>1721</v>
      </c>
      <c r="B6093" s="2" t="s">
        <v>11401</v>
      </c>
      <c r="C6093" s="2" t="s">
        <v>23085</v>
      </c>
      <c r="D6093" s="2" t="str">
        <f>"飲食店営業"</f>
        <v>飲食店営業</v>
      </c>
      <c r="E6093" s="2" t="str">
        <f>"R02.11.18"</f>
        <v>R02.11.18</v>
      </c>
    </row>
    <row r="6094" spans="1:5" x14ac:dyDescent="0.45">
      <c r="A6094" s="2" t="s">
        <v>712</v>
      </c>
      <c r="B6094" s="2" t="s">
        <v>11406</v>
      </c>
      <c r="C6094" s="2" t="s">
        <v>22870</v>
      </c>
      <c r="D6094" s="2" t="str">
        <f>"納豆製造業"</f>
        <v>納豆製造業</v>
      </c>
      <c r="E6094" s="2" t="str">
        <f>"R02.11.18"</f>
        <v>R02.11.18</v>
      </c>
    </row>
    <row r="6095" spans="1:5" x14ac:dyDescent="0.45">
      <c r="A6095" s="2" t="s">
        <v>1726</v>
      </c>
      <c r="B6095" s="2" t="s">
        <v>11408</v>
      </c>
      <c r="C6095" s="2" t="s">
        <v>23091</v>
      </c>
      <c r="D6095" s="2" t="str">
        <f>"飲食店営業"</f>
        <v>飲食店営業</v>
      </c>
      <c r="E6095" s="2" t="str">
        <f>"R02.11.18"</f>
        <v>R02.11.18</v>
      </c>
    </row>
    <row r="6096" spans="1:5" x14ac:dyDescent="0.45">
      <c r="A6096" s="2" t="s">
        <v>1729</v>
      </c>
      <c r="B6096" s="2" t="s">
        <v>11414</v>
      </c>
      <c r="C6096" s="2" t="s">
        <v>23094</v>
      </c>
      <c r="D6096" s="2" t="str">
        <f>"飲食店営業"</f>
        <v>飲食店営業</v>
      </c>
      <c r="E6096" s="2" t="str">
        <f>"R02.11.25"</f>
        <v>R02.11.25</v>
      </c>
    </row>
    <row r="6097" spans="1:5" x14ac:dyDescent="0.45">
      <c r="A6097" s="2" t="s">
        <v>1730</v>
      </c>
      <c r="B6097" s="2" t="s">
        <v>11416</v>
      </c>
      <c r="C6097" s="2" t="s">
        <v>23096</v>
      </c>
      <c r="D6097" s="2" t="str">
        <f>"食品販売業"</f>
        <v>食品販売業</v>
      </c>
      <c r="E6097" s="2" t="str">
        <f>"R02.11.26"</f>
        <v>R02.11.26</v>
      </c>
    </row>
    <row r="6098" spans="1:5" x14ac:dyDescent="0.45">
      <c r="A6098" s="2" t="s">
        <v>1731</v>
      </c>
      <c r="B6098" s="2" t="s">
        <v>11417</v>
      </c>
      <c r="C6098" s="2" t="s">
        <v>23097</v>
      </c>
      <c r="D6098" s="2" t="str">
        <f>"そうざい製造業"</f>
        <v>そうざい製造業</v>
      </c>
      <c r="E6098" s="2" t="str">
        <f>"R02.11.27"</f>
        <v>R02.11.27</v>
      </c>
    </row>
    <row r="6099" spans="1:5" x14ac:dyDescent="0.45">
      <c r="A6099" s="2" t="s">
        <v>165</v>
      </c>
      <c r="B6099" s="2" t="s">
        <v>11419</v>
      </c>
      <c r="C6099" s="2" t="s">
        <v>23100</v>
      </c>
      <c r="D6099" s="2" t="str">
        <f>"喫茶店営業"</f>
        <v>喫茶店営業</v>
      </c>
      <c r="E6099" s="2" t="str">
        <f>"R02.11.27"</f>
        <v>R02.11.27</v>
      </c>
    </row>
    <row r="6100" spans="1:5" x14ac:dyDescent="0.45">
      <c r="A6100" s="2" t="s">
        <v>165</v>
      </c>
      <c r="B6100" s="2" t="s">
        <v>11421</v>
      </c>
      <c r="C6100" s="2" t="s">
        <v>23102</v>
      </c>
      <c r="D6100" s="2" t="str">
        <f>"喫茶店営業"</f>
        <v>喫茶店営業</v>
      </c>
      <c r="E6100" s="2" t="str">
        <f>"R02.11.27"</f>
        <v>R02.11.27</v>
      </c>
    </row>
    <row r="6101" spans="1:5" x14ac:dyDescent="0.45">
      <c r="A6101" s="2" t="s">
        <v>1733</v>
      </c>
      <c r="B6101" s="2" t="s">
        <v>11422</v>
      </c>
      <c r="C6101" s="2" t="s">
        <v>23103</v>
      </c>
      <c r="D6101" s="2" t="str">
        <f>"飲食店営業"</f>
        <v>飲食店営業</v>
      </c>
      <c r="E6101" s="2" t="str">
        <f>"R02.11.27"</f>
        <v>R02.11.27</v>
      </c>
    </row>
    <row r="6102" spans="1:5" x14ac:dyDescent="0.45">
      <c r="A6102" s="2" t="s">
        <v>1735</v>
      </c>
      <c r="B6102" s="2" t="s">
        <v>11424</v>
      </c>
      <c r="C6102" s="2" t="s">
        <v>22377</v>
      </c>
      <c r="D6102" s="2" t="str">
        <f>"飲食店営業"</f>
        <v>飲食店営業</v>
      </c>
      <c r="E6102" s="2" t="str">
        <f>"R02.11.27"</f>
        <v>R02.11.27</v>
      </c>
    </row>
    <row r="6103" spans="1:5" x14ac:dyDescent="0.45">
      <c r="A6103" s="2" t="s">
        <v>1736</v>
      </c>
      <c r="B6103" s="2" t="s">
        <v>11426</v>
      </c>
      <c r="C6103" s="2" t="s">
        <v>23105</v>
      </c>
      <c r="D6103" s="2" t="str">
        <f>"そうざい製造業"</f>
        <v>そうざい製造業</v>
      </c>
      <c r="E6103" s="2" t="str">
        <f>"R02.11.30"</f>
        <v>R02.11.30</v>
      </c>
    </row>
    <row r="6104" spans="1:5" x14ac:dyDescent="0.45">
      <c r="A6104" s="2" t="s">
        <v>1736</v>
      </c>
      <c r="B6104" s="2" t="s">
        <v>11426</v>
      </c>
      <c r="C6104" s="2" t="s">
        <v>23105</v>
      </c>
      <c r="D6104" s="2" t="str">
        <f>"菓子製造業"</f>
        <v>菓子製造業</v>
      </c>
      <c r="E6104" s="2" t="str">
        <f>"R02.11.30"</f>
        <v>R02.11.30</v>
      </c>
    </row>
    <row r="6105" spans="1:5" x14ac:dyDescent="0.45">
      <c r="A6105" s="2" t="s">
        <v>1737</v>
      </c>
      <c r="B6105" s="2" t="s">
        <v>11427</v>
      </c>
      <c r="C6105" s="2" t="s">
        <v>23106</v>
      </c>
      <c r="D6105" s="2" t="str">
        <f>"そうざい製造業"</f>
        <v>そうざい製造業</v>
      </c>
      <c r="E6105" s="2" t="str">
        <f>"R02.11.30"</f>
        <v>R02.11.30</v>
      </c>
    </row>
    <row r="6106" spans="1:5" x14ac:dyDescent="0.45">
      <c r="A6106" s="2" t="s">
        <v>1739</v>
      </c>
      <c r="B6106" s="2" t="s">
        <v>11430</v>
      </c>
      <c r="C6106" s="2" t="s">
        <v>23109</v>
      </c>
      <c r="D6106" s="2" t="str">
        <f>"飲食店営業"</f>
        <v>飲食店営業</v>
      </c>
      <c r="E6106" s="2" t="str">
        <f>"R02.12.03"</f>
        <v>R02.12.03</v>
      </c>
    </row>
    <row r="6107" spans="1:5" x14ac:dyDescent="0.45">
      <c r="A6107" s="2" t="s">
        <v>1741</v>
      </c>
      <c r="B6107" s="2" t="s">
        <v>11432</v>
      </c>
      <c r="C6107" s="2" t="s">
        <v>23111</v>
      </c>
      <c r="D6107" s="2" t="str">
        <f>"そうざい製造業"</f>
        <v>そうざい製造業</v>
      </c>
      <c r="E6107" s="2" t="str">
        <f>"R02.12.10"</f>
        <v>R02.12.10</v>
      </c>
    </row>
    <row r="6108" spans="1:5" x14ac:dyDescent="0.45">
      <c r="A6108" s="2" t="s">
        <v>1178</v>
      </c>
      <c r="B6108" s="2" t="s">
        <v>10628</v>
      </c>
      <c r="C6108" s="2" t="s">
        <v>23113</v>
      </c>
      <c r="D6108" s="2" t="str">
        <f>"みそ製造業"</f>
        <v>みそ製造業</v>
      </c>
      <c r="E6108" s="2" t="str">
        <f>"R02.12.10"</f>
        <v>R02.12.10</v>
      </c>
    </row>
    <row r="6109" spans="1:5" x14ac:dyDescent="0.45">
      <c r="A6109" s="2" t="s">
        <v>1178</v>
      </c>
      <c r="B6109" s="2" t="s">
        <v>10628</v>
      </c>
      <c r="C6109" s="2" t="s">
        <v>23113</v>
      </c>
      <c r="D6109" s="2" t="str">
        <f>"食品製造業"</f>
        <v>食品製造業</v>
      </c>
      <c r="E6109" s="2" t="str">
        <f>"R02.12.10"</f>
        <v>R02.12.10</v>
      </c>
    </row>
    <row r="6110" spans="1:5" x14ac:dyDescent="0.45">
      <c r="A6110" s="2" t="s">
        <v>1743</v>
      </c>
      <c r="B6110" s="2" t="s">
        <v>11434</v>
      </c>
      <c r="C6110" s="2" t="s">
        <v>23115</v>
      </c>
      <c r="D6110" s="2" t="str">
        <f>"菓子製造業"</f>
        <v>菓子製造業</v>
      </c>
      <c r="E6110" s="2" t="str">
        <f>"R02.12.09"</f>
        <v>R02.12.09</v>
      </c>
    </row>
    <row r="6111" spans="1:5" x14ac:dyDescent="0.45">
      <c r="A6111" s="2" t="s">
        <v>1595</v>
      </c>
      <c r="B6111" s="2" t="s">
        <v>11219</v>
      </c>
      <c r="C6111" s="2" t="s">
        <v>23116</v>
      </c>
      <c r="D6111" s="2" t="str">
        <f>"食肉販売業"</f>
        <v>食肉販売業</v>
      </c>
      <c r="E6111" s="2" t="str">
        <f>"R02.12.15"</f>
        <v>R02.12.15</v>
      </c>
    </row>
    <row r="6112" spans="1:5" x14ac:dyDescent="0.45">
      <c r="A6112" s="2" t="s">
        <v>1731</v>
      </c>
      <c r="B6112" s="2" t="s">
        <v>11435</v>
      </c>
      <c r="C6112" s="2" t="s">
        <v>23117</v>
      </c>
      <c r="D6112" s="2" t="str">
        <f>"食品販売業"</f>
        <v>食品販売業</v>
      </c>
      <c r="E6112" s="2" t="str">
        <f>"R02.11.06"</f>
        <v>R02.11.06</v>
      </c>
    </row>
    <row r="6113" spans="1:5" x14ac:dyDescent="0.45">
      <c r="A6113" s="2" t="s">
        <v>1731</v>
      </c>
      <c r="B6113" s="2" t="s">
        <v>11435</v>
      </c>
      <c r="C6113" s="2" t="s">
        <v>23117</v>
      </c>
      <c r="D6113" s="2" t="str">
        <f>"食肉販売業"</f>
        <v>食肉販売業</v>
      </c>
      <c r="E6113" s="2" t="str">
        <f>"H29.11.14"</f>
        <v>H29.11.14</v>
      </c>
    </row>
    <row r="6114" spans="1:5" x14ac:dyDescent="0.45">
      <c r="A6114" s="2" t="s">
        <v>1731</v>
      </c>
      <c r="B6114" s="2" t="s">
        <v>11436</v>
      </c>
      <c r="C6114" s="2" t="s">
        <v>22734</v>
      </c>
      <c r="D6114" s="2" t="str">
        <f>"喫茶店営業"</f>
        <v>喫茶店営業</v>
      </c>
      <c r="E6114" s="2" t="str">
        <f>"H29.02.21"</f>
        <v>H29.02.21</v>
      </c>
    </row>
    <row r="6115" spans="1:5" x14ac:dyDescent="0.45">
      <c r="A6115" s="2" t="s">
        <v>1731</v>
      </c>
      <c r="B6115" s="2" t="s">
        <v>11435</v>
      </c>
      <c r="C6115" s="2" t="s">
        <v>23117</v>
      </c>
      <c r="D6115" s="2" t="str">
        <f>"菓子製造業"</f>
        <v>菓子製造業</v>
      </c>
      <c r="E6115" s="2" t="str">
        <f>"H29.11.14"</f>
        <v>H29.11.14</v>
      </c>
    </row>
    <row r="6116" spans="1:5" x14ac:dyDescent="0.45">
      <c r="A6116" s="2" t="s">
        <v>1731</v>
      </c>
      <c r="B6116" s="2" t="s">
        <v>11437</v>
      </c>
      <c r="C6116" s="2" t="s">
        <v>23117</v>
      </c>
      <c r="D6116" s="2" t="str">
        <f>"飲食店営業"</f>
        <v>飲食店営業</v>
      </c>
      <c r="E6116" s="2" t="str">
        <f>"R02.05.20"</f>
        <v>R02.05.20</v>
      </c>
    </row>
    <row r="6117" spans="1:5" x14ac:dyDescent="0.45">
      <c r="A6117" s="2" t="s">
        <v>1731</v>
      </c>
      <c r="B6117" s="2" t="s">
        <v>11438</v>
      </c>
      <c r="C6117" s="2" t="s">
        <v>23118</v>
      </c>
      <c r="D6117" s="2" t="str">
        <f>"食肉処理業"</f>
        <v>食肉処理業</v>
      </c>
      <c r="E6117" s="2" t="str">
        <f>"H29.02.21"</f>
        <v>H29.02.21</v>
      </c>
    </row>
    <row r="6118" spans="1:5" x14ac:dyDescent="0.45">
      <c r="A6118" s="2" t="s">
        <v>1745</v>
      </c>
      <c r="B6118" s="2" t="s">
        <v>11442</v>
      </c>
      <c r="C6118" s="2" t="s">
        <v>23122</v>
      </c>
      <c r="D6118" s="2" t="str">
        <f>"菓子製造業"</f>
        <v>菓子製造業</v>
      </c>
      <c r="E6118" s="2" t="str">
        <f>"R02.04.07"</f>
        <v>R02.04.07</v>
      </c>
    </row>
    <row r="6119" spans="1:5" x14ac:dyDescent="0.45">
      <c r="A6119" s="2" t="s">
        <v>1746</v>
      </c>
      <c r="B6119" s="2" t="s">
        <v>11443</v>
      </c>
      <c r="C6119" s="2" t="s">
        <v>23123</v>
      </c>
      <c r="D6119" s="2" t="str">
        <f>"そうざい製造業"</f>
        <v>そうざい製造業</v>
      </c>
      <c r="E6119" s="2" t="str">
        <f>"R02.12.22"</f>
        <v>R02.12.22</v>
      </c>
    </row>
    <row r="6120" spans="1:5" x14ac:dyDescent="0.45">
      <c r="A6120" s="2" t="s">
        <v>1746</v>
      </c>
      <c r="B6120" s="2" t="s">
        <v>11443</v>
      </c>
      <c r="C6120" s="2" t="s">
        <v>23123</v>
      </c>
      <c r="D6120" s="2" t="str">
        <f>"菓子製造業"</f>
        <v>菓子製造業</v>
      </c>
      <c r="E6120" s="2" t="str">
        <f>"R02.12.22"</f>
        <v>R02.12.22</v>
      </c>
    </row>
    <row r="6121" spans="1:5" x14ac:dyDescent="0.45">
      <c r="A6121" s="2" t="s">
        <v>1749</v>
      </c>
      <c r="B6121" s="2" t="s">
        <v>11447</v>
      </c>
      <c r="C6121" s="2" t="s">
        <v>23127</v>
      </c>
      <c r="D6121" s="2" t="str">
        <f t="shared" ref="D6121:D6128" si="291">"飲食店営業"</f>
        <v>飲食店営業</v>
      </c>
      <c r="E6121" s="2" t="str">
        <f>"R02.12.24"</f>
        <v>R02.12.24</v>
      </c>
    </row>
    <row r="6122" spans="1:5" x14ac:dyDescent="0.45">
      <c r="A6122" s="2" t="s">
        <v>1147</v>
      </c>
      <c r="B6122" s="2" t="s">
        <v>11448</v>
      </c>
      <c r="C6122" s="2" t="s">
        <v>23128</v>
      </c>
      <c r="D6122" s="2" t="str">
        <f t="shared" si="291"/>
        <v>飲食店営業</v>
      </c>
      <c r="E6122" s="2" t="str">
        <f>"R02.12.25"</f>
        <v>R02.12.25</v>
      </c>
    </row>
    <row r="6123" spans="1:5" x14ac:dyDescent="0.45">
      <c r="A6123" s="2" t="s">
        <v>1755</v>
      </c>
      <c r="B6123" s="2" t="s">
        <v>11455</v>
      </c>
      <c r="C6123" s="2" t="s">
        <v>21946</v>
      </c>
      <c r="D6123" s="2" t="str">
        <f t="shared" si="291"/>
        <v>飲食店営業</v>
      </c>
      <c r="E6123" s="2" t="str">
        <f>"R03.01.15"</f>
        <v>R03.01.15</v>
      </c>
    </row>
    <row r="6124" spans="1:5" x14ac:dyDescent="0.45">
      <c r="A6124" s="2" t="s">
        <v>1756</v>
      </c>
      <c r="B6124" s="2" t="s">
        <v>11456</v>
      </c>
      <c r="C6124" s="2" t="s">
        <v>23135</v>
      </c>
      <c r="D6124" s="2" t="str">
        <f t="shared" si="291"/>
        <v>飲食店営業</v>
      </c>
      <c r="E6124" s="2" t="str">
        <f>"R03.01.15"</f>
        <v>R03.01.15</v>
      </c>
    </row>
    <row r="6125" spans="1:5" x14ac:dyDescent="0.45">
      <c r="A6125" s="2" t="s">
        <v>1756</v>
      </c>
      <c r="B6125" s="2" t="s">
        <v>11457</v>
      </c>
      <c r="C6125" s="2" t="s">
        <v>23135</v>
      </c>
      <c r="D6125" s="2" t="str">
        <f t="shared" si="291"/>
        <v>飲食店営業</v>
      </c>
      <c r="E6125" s="2" t="str">
        <f>"R03.01.15"</f>
        <v>R03.01.15</v>
      </c>
    </row>
    <row r="6126" spans="1:5" x14ac:dyDescent="0.45">
      <c r="A6126" s="2" t="s">
        <v>1757</v>
      </c>
      <c r="B6126" s="2" t="s">
        <v>11458</v>
      </c>
      <c r="C6126" s="2" t="s">
        <v>23136</v>
      </c>
      <c r="D6126" s="2" t="str">
        <f t="shared" si="291"/>
        <v>飲食店営業</v>
      </c>
      <c r="E6126" s="2" t="str">
        <f>"R03.01.20"</f>
        <v>R03.01.20</v>
      </c>
    </row>
    <row r="6127" spans="1:5" x14ac:dyDescent="0.45">
      <c r="A6127" s="2" t="s">
        <v>1650</v>
      </c>
      <c r="B6127" s="2" t="s">
        <v>11459</v>
      </c>
      <c r="C6127" s="2" t="s">
        <v>22985</v>
      </c>
      <c r="D6127" s="2" t="str">
        <f t="shared" si="291"/>
        <v>飲食店営業</v>
      </c>
      <c r="E6127" s="2" t="str">
        <f>"R03.01.22"</f>
        <v>R03.01.22</v>
      </c>
    </row>
    <row r="6128" spans="1:5" x14ac:dyDescent="0.45">
      <c r="A6128" s="2" t="s">
        <v>1372</v>
      </c>
      <c r="B6128" s="2" t="s">
        <v>1372</v>
      </c>
      <c r="C6128" s="2" t="s">
        <v>23018</v>
      </c>
      <c r="D6128" s="2" t="str">
        <f t="shared" si="291"/>
        <v>飲食店営業</v>
      </c>
      <c r="E6128" s="2" t="str">
        <f>"R03.01.22"</f>
        <v>R03.01.22</v>
      </c>
    </row>
    <row r="6129" spans="1:5" x14ac:dyDescent="0.45">
      <c r="A6129" s="2" t="s">
        <v>1758</v>
      </c>
      <c r="B6129" s="2" t="s">
        <v>11460</v>
      </c>
      <c r="C6129" s="2" t="s">
        <v>23137</v>
      </c>
      <c r="D6129" s="2" t="str">
        <f>"食品販売業"</f>
        <v>食品販売業</v>
      </c>
      <c r="E6129" s="2" t="str">
        <f>"R03.01.22"</f>
        <v>R03.01.22</v>
      </c>
    </row>
    <row r="6130" spans="1:5" x14ac:dyDescent="0.45">
      <c r="A6130" s="2" t="s">
        <v>1759</v>
      </c>
      <c r="B6130" s="2" t="s">
        <v>11461</v>
      </c>
      <c r="C6130" s="2" t="s">
        <v>23138</v>
      </c>
      <c r="D6130" s="2" t="str">
        <f>"飲食店営業"</f>
        <v>飲食店営業</v>
      </c>
      <c r="E6130" s="2" t="str">
        <f>"R01.08.23"</f>
        <v>R01.08.23</v>
      </c>
    </row>
    <row r="6131" spans="1:5" x14ac:dyDescent="0.45">
      <c r="A6131" s="2" t="s">
        <v>1760</v>
      </c>
      <c r="B6131" s="2" t="s">
        <v>11462</v>
      </c>
      <c r="C6131" s="2" t="s">
        <v>23139</v>
      </c>
      <c r="D6131" s="2" t="str">
        <f>"飲食店営業"</f>
        <v>飲食店営業</v>
      </c>
      <c r="E6131" s="2" t="str">
        <f>"H30.11.05"</f>
        <v>H30.11.05</v>
      </c>
    </row>
    <row r="6132" spans="1:5" x14ac:dyDescent="0.45">
      <c r="A6132" s="2" t="s">
        <v>1761</v>
      </c>
      <c r="B6132" s="2" t="s">
        <v>11463</v>
      </c>
      <c r="C6132" s="2" t="s">
        <v>23140</v>
      </c>
      <c r="D6132" s="2" t="str">
        <f>"飲食店営業"</f>
        <v>飲食店営業</v>
      </c>
      <c r="E6132" s="2" t="str">
        <f>"R03.01.26"</f>
        <v>R03.01.26</v>
      </c>
    </row>
    <row r="6133" spans="1:5" x14ac:dyDescent="0.45">
      <c r="A6133" s="2" t="s">
        <v>1763</v>
      </c>
      <c r="B6133" s="2" t="s">
        <v>11468</v>
      </c>
      <c r="C6133" s="2" t="s">
        <v>23145</v>
      </c>
      <c r="D6133" s="2" t="str">
        <f>"飲食店営業"</f>
        <v>飲食店営業</v>
      </c>
      <c r="E6133" s="2" t="str">
        <f>"R03.02.05"</f>
        <v>R03.02.05</v>
      </c>
    </row>
    <row r="6134" spans="1:5" x14ac:dyDescent="0.45">
      <c r="A6134" s="2" t="s">
        <v>1764</v>
      </c>
      <c r="B6134" s="2" t="s">
        <v>11469</v>
      </c>
      <c r="C6134" s="2" t="s">
        <v>23146</v>
      </c>
      <c r="D6134" s="2" t="str">
        <f>"そうざい製造業"</f>
        <v>そうざい製造業</v>
      </c>
      <c r="E6134" s="2" t="str">
        <f>"R03.02.05"</f>
        <v>R03.02.05</v>
      </c>
    </row>
    <row r="6135" spans="1:5" x14ac:dyDescent="0.45">
      <c r="A6135" s="2" t="s">
        <v>1764</v>
      </c>
      <c r="B6135" s="2" t="s">
        <v>11469</v>
      </c>
      <c r="C6135" s="2" t="s">
        <v>23146</v>
      </c>
      <c r="D6135" s="2" t="str">
        <f>"菓子製造業"</f>
        <v>菓子製造業</v>
      </c>
      <c r="E6135" s="2" t="str">
        <f>"R03.02.05"</f>
        <v>R03.02.05</v>
      </c>
    </row>
    <row r="6136" spans="1:5" x14ac:dyDescent="0.45">
      <c r="A6136" s="2" t="s">
        <v>1764</v>
      </c>
      <c r="B6136" s="2" t="s">
        <v>11469</v>
      </c>
      <c r="C6136" s="2" t="s">
        <v>23146</v>
      </c>
      <c r="D6136" s="2" t="str">
        <f>"食品製造業"</f>
        <v>食品製造業</v>
      </c>
      <c r="E6136" s="2" t="str">
        <f>"R03.02.05"</f>
        <v>R03.02.05</v>
      </c>
    </row>
    <row r="6137" spans="1:5" x14ac:dyDescent="0.45">
      <c r="A6137" s="2" t="s">
        <v>1766</v>
      </c>
      <c r="B6137" s="2" t="s">
        <v>11472</v>
      </c>
      <c r="C6137" s="2" t="s">
        <v>23122</v>
      </c>
      <c r="D6137" s="2" t="str">
        <f>"食品販売業"</f>
        <v>食品販売業</v>
      </c>
      <c r="E6137" s="2" t="str">
        <f>"R03.02.09"</f>
        <v>R03.02.09</v>
      </c>
    </row>
    <row r="6138" spans="1:5" x14ac:dyDescent="0.45">
      <c r="A6138" s="2" t="s">
        <v>1772</v>
      </c>
      <c r="B6138" s="2" t="s">
        <v>11481</v>
      </c>
      <c r="C6138" s="2" t="s">
        <v>23155</v>
      </c>
      <c r="D6138" s="2" t="str">
        <f>"飲食店営業"</f>
        <v>飲食店営業</v>
      </c>
      <c r="E6138" s="2" t="str">
        <f>"R02.05.28"</f>
        <v>R02.05.28</v>
      </c>
    </row>
    <row r="6139" spans="1:5" x14ac:dyDescent="0.45">
      <c r="A6139" s="2" t="s">
        <v>1776</v>
      </c>
      <c r="B6139" s="2" t="s">
        <v>11488</v>
      </c>
      <c r="C6139" s="2" t="s">
        <v>23162</v>
      </c>
      <c r="D6139" s="2" t="str">
        <f>"飲食店営業"</f>
        <v>飲食店営業</v>
      </c>
      <c r="E6139" s="2" t="str">
        <f>"R03.02.16"</f>
        <v>R03.02.16</v>
      </c>
    </row>
    <row r="6140" spans="1:5" x14ac:dyDescent="0.45">
      <c r="A6140" s="2" t="s">
        <v>712</v>
      </c>
      <c r="B6140" s="2" t="s">
        <v>10997</v>
      </c>
      <c r="C6140" s="2" t="s">
        <v>21782</v>
      </c>
      <c r="D6140" s="2" t="str">
        <f>"乳類販売業"</f>
        <v>乳類販売業</v>
      </c>
      <c r="E6140" s="2" t="str">
        <f t="shared" ref="E6140:E6161" si="292">"R03.02.19"</f>
        <v>R03.02.19</v>
      </c>
    </row>
    <row r="6141" spans="1:5" x14ac:dyDescent="0.45">
      <c r="A6141" s="2" t="s">
        <v>231</v>
      </c>
      <c r="B6141" s="2" t="s">
        <v>11493</v>
      </c>
      <c r="C6141" s="2" t="s">
        <v>23167</v>
      </c>
      <c r="D6141" s="2" t="str">
        <f>"飲食店営業"</f>
        <v>飲食店営業</v>
      </c>
      <c r="E6141" s="2" t="str">
        <f t="shared" si="292"/>
        <v>R03.02.19</v>
      </c>
    </row>
    <row r="6142" spans="1:5" x14ac:dyDescent="0.45">
      <c r="A6142" s="2" t="s">
        <v>970</v>
      </c>
      <c r="B6142" s="2" t="s">
        <v>11495</v>
      </c>
      <c r="C6142" s="2" t="s">
        <v>23169</v>
      </c>
      <c r="D6142" s="2" t="str">
        <f>"飲食店営業"</f>
        <v>飲食店営業</v>
      </c>
      <c r="E6142" s="2" t="str">
        <f t="shared" si="292"/>
        <v>R03.02.19</v>
      </c>
    </row>
    <row r="6143" spans="1:5" x14ac:dyDescent="0.45">
      <c r="A6143" s="2" t="s">
        <v>725</v>
      </c>
      <c r="B6143" s="2" t="s">
        <v>10018</v>
      </c>
      <c r="C6143" s="2" t="s">
        <v>22701</v>
      </c>
      <c r="D6143" s="2" t="str">
        <f>"食品の冷凍又は冷蔵業"</f>
        <v>食品の冷凍又は冷蔵業</v>
      </c>
      <c r="E6143" s="2" t="str">
        <f t="shared" si="292"/>
        <v>R03.02.19</v>
      </c>
    </row>
    <row r="6144" spans="1:5" x14ac:dyDescent="0.45">
      <c r="A6144" s="2" t="s">
        <v>1779</v>
      </c>
      <c r="B6144" s="2" t="s">
        <v>11496</v>
      </c>
      <c r="C6144" s="2" t="s">
        <v>23171</v>
      </c>
      <c r="D6144" s="2" t="str">
        <f>"飲食店営業"</f>
        <v>飲食店営業</v>
      </c>
      <c r="E6144" s="2" t="str">
        <f t="shared" si="292"/>
        <v>R03.02.19</v>
      </c>
    </row>
    <row r="6145" spans="1:5" x14ac:dyDescent="0.45">
      <c r="A6145" s="2" t="s">
        <v>712</v>
      </c>
      <c r="B6145" s="2" t="s">
        <v>10006</v>
      </c>
      <c r="C6145" s="2" t="s">
        <v>23172</v>
      </c>
      <c r="D6145" s="2" t="str">
        <f>"乳類販売業"</f>
        <v>乳類販売業</v>
      </c>
      <c r="E6145" s="2" t="str">
        <f t="shared" si="292"/>
        <v>R03.02.19</v>
      </c>
    </row>
    <row r="6146" spans="1:5" x14ac:dyDescent="0.45">
      <c r="A6146" s="2" t="s">
        <v>771</v>
      </c>
      <c r="B6146" s="2" t="s">
        <v>10139</v>
      </c>
      <c r="C6146" s="2" t="s">
        <v>21908</v>
      </c>
      <c r="D6146" s="2" t="str">
        <f>"食肉販売業"</f>
        <v>食肉販売業</v>
      </c>
      <c r="E6146" s="2" t="str">
        <f t="shared" si="292"/>
        <v>R03.02.19</v>
      </c>
    </row>
    <row r="6147" spans="1:5" x14ac:dyDescent="0.45">
      <c r="A6147" s="2" t="s">
        <v>771</v>
      </c>
      <c r="B6147" s="2" t="s">
        <v>10139</v>
      </c>
      <c r="C6147" s="2" t="s">
        <v>21908</v>
      </c>
      <c r="D6147" s="2" t="str">
        <f>"乳類販売業"</f>
        <v>乳類販売業</v>
      </c>
      <c r="E6147" s="2" t="str">
        <f t="shared" si="292"/>
        <v>R03.02.19</v>
      </c>
    </row>
    <row r="6148" spans="1:5" x14ac:dyDescent="0.45">
      <c r="A6148" s="2" t="s">
        <v>1781</v>
      </c>
      <c r="B6148" s="2" t="s">
        <v>11498</v>
      </c>
      <c r="C6148" s="2" t="s">
        <v>23174</v>
      </c>
      <c r="D6148" s="2" t="str">
        <f>"乳類販売業"</f>
        <v>乳類販売業</v>
      </c>
      <c r="E6148" s="2" t="str">
        <f t="shared" si="292"/>
        <v>R03.02.19</v>
      </c>
    </row>
    <row r="6149" spans="1:5" x14ac:dyDescent="0.45">
      <c r="A6149" s="2" t="s">
        <v>824</v>
      </c>
      <c r="B6149" s="2" t="s">
        <v>10141</v>
      </c>
      <c r="C6149" s="2" t="s">
        <v>21910</v>
      </c>
      <c r="D6149" s="2" t="str">
        <f>"乳類販売業"</f>
        <v>乳類販売業</v>
      </c>
      <c r="E6149" s="2" t="str">
        <f t="shared" si="292"/>
        <v>R03.02.19</v>
      </c>
    </row>
    <row r="6150" spans="1:5" x14ac:dyDescent="0.45">
      <c r="A6150" s="2" t="s">
        <v>824</v>
      </c>
      <c r="B6150" s="2" t="s">
        <v>10141</v>
      </c>
      <c r="C6150" s="2" t="s">
        <v>21910</v>
      </c>
      <c r="D6150" s="2" t="str">
        <f>"魚介類販売業"</f>
        <v>魚介類販売業</v>
      </c>
      <c r="E6150" s="2" t="str">
        <f t="shared" si="292"/>
        <v>R03.02.19</v>
      </c>
    </row>
    <row r="6151" spans="1:5" x14ac:dyDescent="0.45">
      <c r="A6151" s="2" t="s">
        <v>1782</v>
      </c>
      <c r="B6151" s="2" t="s">
        <v>11499</v>
      </c>
      <c r="C6151" s="2" t="s">
        <v>23175</v>
      </c>
      <c r="D6151" s="2" t="str">
        <f>"飲食店営業"</f>
        <v>飲食店営業</v>
      </c>
      <c r="E6151" s="2" t="str">
        <f t="shared" si="292"/>
        <v>R03.02.19</v>
      </c>
    </row>
    <row r="6152" spans="1:5" x14ac:dyDescent="0.45">
      <c r="A6152" s="2" t="s">
        <v>1134</v>
      </c>
      <c r="B6152" s="2" t="s">
        <v>11500</v>
      </c>
      <c r="C6152" s="2" t="s">
        <v>22295</v>
      </c>
      <c r="D6152" s="2" t="str">
        <f>"乳類販売業"</f>
        <v>乳類販売業</v>
      </c>
      <c r="E6152" s="2" t="str">
        <f t="shared" si="292"/>
        <v>R03.02.19</v>
      </c>
    </row>
    <row r="6153" spans="1:5" x14ac:dyDescent="0.45">
      <c r="A6153" s="2" t="s">
        <v>1787</v>
      </c>
      <c r="B6153" s="2" t="s">
        <v>11506</v>
      </c>
      <c r="C6153" s="2" t="s">
        <v>23179</v>
      </c>
      <c r="D6153" s="2" t="str">
        <f>"菓子製造業"</f>
        <v>菓子製造業</v>
      </c>
      <c r="E6153" s="2" t="str">
        <f t="shared" si="292"/>
        <v>R03.02.19</v>
      </c>
    </row>
    <row r="6154" spans="1:5" x14ac:dyDescent="0.45">
      <c r="A6154" s="2" t="s">
        <v>842</v>
      </c>
      <c r="B6154" s="2" t="s">
        <v>11507</v>
      </c>
      <c r="C6154" s="2" t="s">
        <v>23180</v>
      </c>
      <c r="D6154" s="2" t="str">
        <f>"飲食店営業"</f>
        <v>飲食店営業</v>
      </c>
      <c r="E6154" s="2" t="str">
        <f t="shared" si="292"/>
        <v>R03.02.19</v>
      </c>
    </row>
    <row r="6155" spans="1:5" x14ac:dyDescent="0.45">
      <c r="A6155" s="2" t="s">
        <v>1788</v>
      </c>
      <c r="B6155" s="2" t="s">
        <v>11510</v>
      </c>
      <c r="C6155" s="2" t="s">
        <v>23182</v>
      </c>
      <c r="D6155" s="2" t="str">
        <f>"飲食店営業"</f>
        <v>飲食店営業</v>
      </c>
      <c r="E6155" s="2" t="str">
        <f t="shared" si="292"/>
        <v>R03.02.19</v>
      </c>
    </row>
    <row r="6156" spans="1:5" x14ac:dyDescent="0.45">
      <c r="A6156" s="2" t="s">
        <v>1789</v>
      </c>
      <c r="B6156" s="2" t="s">
        <v>11511</v>
      </c>
      <c r="C6156" s="2" t="s">
        <v>23183</v>
      </c>
      <c r="D6156" s="2" t="str">
        <f>"菓子製造業"</f>
        <v>菓子製造業</v>
      </c>
      <c r="E6156" s="2" t="str">
        <f t="shared" si="292"/>
        <v>R03.02.19</v>
      </c>
    </row>
    <row r="6157" spans="1:5" x14ac:dyDescent="0.45">
      <c r="A6157" s="2" t="s">
        <v>1436</v>
      </c>
      <c r="B6157" s="2" t="s">
        <v>9864</v>
      </c>
      <c r="C6157" s="2" t="s">
        <v>23185</v>
      </c>
      <c r="D6157" s="2" t="str">
        <f>"食品販売業"</f>
        <v>食品販売業</v>
      </c>
      <c r="E6157" s="2" t="str">
        <f t="shared" si="292"/>
        <v>R03.02.19</v>
      </c>
    </row>
    <row r="6158" spans="1:5" x14ac:dyDescent="0.45">
      <c r="A6158" s="2" t="s">
        <v>1109</v>
      </c>
      <c r="B6158" s="2" t="s">
        <v>10531</v>
      </c>
      <c r="C6158" s="2" t="s">
        <v>22258</v>
      </c>
      <c r="D6158" s="2" t="str">
        <f>"食品販売業"</f>
        <v>食品販売業</v>
      </c>
      <c r="E6158" s="2" t="str">
        <f t="shared" si="292"/>
        <v>R03.02.19</v>
      </c>
    </row>
    <row r="6159" spans="1:5" x14ac:dyDescent="0.45">
      <c r="A6159" s="2" t="s">
        <v>629</v>
      </c>
      <c r="B6159" s="2" t="s">
        <v>9909</v>
      </c>
      <c r="C6159" s="2" t="s">
        <v>21686</v>
      </c>
      <c r="D6159" s="2" t="str">
        <f>"食品販売業"</f>
        <v>食品販売業</v>
      </c>
      <c r="E6159" s="2" t="str">
        <f t="shared" si="292"/>
        <v>R03.02.19</v>
      </c>
    </row>
    <row r="6160" spans="1:5" x14ac:dyDescent="0.45">
      <c r="A6160" s="2" t="s">
        <v>1654</v>
      </c>
      <c r="B6160" s="2" t="s">
        <v>1654</v>
      </c>
      <c r="C6160" s="2" t="s">
        <v>22990</v>
      </c>
      <c r="D6160" s="2" t="str">
        <f>"食品製造業"</f>
        <v>食品製造業</v>
      </c>
      <c r="E6160" s="2" t="str">
        <f t="shared" si="292"/>
        <v>R03.02.19</v>
      </c>
    </row>
    <row r="6161" spans="1:5" x14ac:dyDescent="0.45">
      <c r="A6161" s="2" t="s">
        <v>1794</v>
      </c>
      <c r="B6161" s="2" t="s">
        <v>11521</v>
      </c>
      <c r="C6161" s="2" t="s">
        <v>23192</v>
      </c>
      <c r="D6161" s="2" t="str">
        <f>"飲食店営業"</f>
        <v>飲食店営業</v>
      </c>
      <c r="E6161" s="2" t="str">
        <f t="shared" si="292"/>
        <v>R03.02.19</v>
      </c>
    </row>
    <row r="6162" spans="1:5" x14ac:dyDescent="0.45">
      <c r="A6162" s="2" t="s">
        <v>1795</v>
      </c>
      <c r="B6162" s="2" t="s">
        <v>11522</v>
      </c>
      <c r="C6162" s="2" t="s">
        <v>23193</v>
      </c>
      <c r="D6162" s="2" t="str">
        <f>"食品販売業"</f>
        <v>食品販売業</v>
      </c>
      <c r="E6162" s="2" t="str">
        <f>"R03.02.22"</f>
        <v>R03.02.22</v>
      </c>
    </row>
    <row r="6163" spans="1:5" x14ac:dyDescent="0.45">
      <c r="A6163" s="2" t="s">
        <v>1806</v>
      </c>
      <c r="B6163" s="2" t="s">
        <v>11534</v>
      </c>
      <c r="C6163" s="2" t="s">
        <v>23206</v>
      </c>
      <c r="D6163" s="2" t="str">
        <f>"飲食店営業"</f>
        <v>飲食店営業</v>
      </c>
      <c r="E6163" s="2" t="str">
        <f>"R03.03.05"</f>
        <v>R03.03.05</v>
      </c>
    </row>
    <row r="6164" spans="1:5" x14ac:dyDescent="0.45">
      <c r="A6164" s="2" t="s">
        <v>1813</v>
      </c>
      <c r="B6164" s="2" t="s">
        <v>11544</v>
      </c>
      <c r="C6164" s="2" t="s">
        <v>23216</v>
      </c>
      <c r="D6164" s="2" t="str">
        <f>"飲食店営業"</f>
        <v>飲食店営業</v>
      </c>
      <c r="E6164" s="2" t="str">
        <f>"R03.03.19"</f>
        <v>R03.03.19</v>
      </c>
    </row>
    <row r="6165" spans="1:5" x14ac:dyDescent="0.45">
      <c r="A6165" s="2" t="s">
        <v>1813</v>
      </c>
      <c r="B6165" s="2" t="s">
        <v>11544</v>
      </c>
      <c r="C6165" s="2" t="s">
        <v>23216</v>
      </c>
      <c r="D6165" s="2" t="str">
        <f>"菓子製造業"</f>
        <v>菓子製造業</v>
      </c>
      <c r="E6165" s="2" t="str">
        <f>"R03.03.19"</f>
        <v>R03.03.19</v>
      </c>
    </row>
    <row r="6166" spans="1:5" x14ac:dyDescent="0.45">
      <c r="A6166" s="2" t="s">
        <v>1813</v>
      </c>
      <c r="B6166" s="2" t="s">
        <v>11544</v>
      </c>
      <c r="C6166" s="2" t="s">
        <v>23216</v>
      </c>
      <c r="D6166" s="2" t="str">
        <f>"そうざい製造業"</f>
        <v>そうざい製造業</v>
      </c>
      <c r="E6166" s="2" t="str">
        <f>"R03.03.19"</f>
        <v>R03.03.19</v>
      </c>
    </row>
    <row r="6167" spans="1:5" x14ac:dyDescent="0.45">
      <c r="A6167" s="2" t="s">
        <v>1817</v>
      </c>
      <c r="B6167" s="2" t="s">
        <v>11552</v>
      </c>
      <c r="C6167" s="2" t="s">
        <v>23221</v>
      </c>
      <c r="D6167" s="2" t="str">
        <f>"菓子製造業"</f>
        <v>菓子製造業</v>
      </c>
      <c r="E6167" s="2" t="str">
        <f>"R03.03.23"</f>
        <v>R03.03.23</v>
      </c>
    </row>
    <row r="6168" spans="1:5" x14ac:dyDescent="0.45">
      <c r="A6168" s="2" t="s">
        <v>1490</v>
      </c>
      <c r="B6168" s="2" t="s">
        <v>11062</v>
      </c>
      <c r="C6168" s="2" t="s">
        <v>23222</v>
      </c>
      <c r="D6168" s="2" t="str">
        <f>"食品販売業"</f>
        <v>食品販売業</v>
      </c>
      <c r="E6168" s="2" t="str">
        <f>"R03.03.23"</f>
        <v>R03.03.23</v>
      </c>
    </row>
    <row r="6169" spans="1:5" x14ac:dyDescent="0.45">
      <c r="A6169" s="2" t="s">
        <v>1601</v>
      </c>
      <c r="B6169" s="2" t="s">
        <v>11566</v>
      </c>
      <c r="C6169" s="2" t="s">
        <v>23229</v>
      </c>
      <c r="D6169" s="2" t="str">
        <f>"菓子製造業"</f>
        <v>菓子製造業</v>
      </c>
      <c r="E6169" s="2" t="str">
        <f>"R03.03.31"</f>
        <v>R03.03.31</v>
      </c>
    </row>
    <row r="6170" spans="1:5" x14ac:dyDescent="0.45">
      <c r="A6170" s="2" t="s">
        <v>1824</v>
      </c>
      <c r="B6170" s="2" t="s">
        <v>11567</v>
      </c>
      <c r="C6170" s="2" t="s">
        <v>22573</v>
      </c>
      <c r="D6170" s="2" t="str">
        <f>"飲食店営業"</f>
        <v>飲食店営業</v>
      </c>
      <c r="E6170" s="2" t="str">
        <f>"R03.03.31"</f>
        <v>R03.03.31</v>
      </c>
    </row>
    <row r="6171" spans="1:5" x14ac:dyDescent="0.45">
      <c r="A6171" s="2" t="s">
        <v>1825</v>
      </c>
      <c r="B6171" s="2" t="s">
        <v>11568</v>
      </c>
      <c r="C6171" s="2" t="s">
        <v>23231</v>
      </c>
      <c r="D6171" s="2" t="str">
        <f>"清涼飲料水製造業"</f>
        <v>清涼飲料水製造業</v>
      </c>
      <c r="E6171" s="2" t="str">
        <f>"H30.02.27"</f>
        <v>H30.02.27</v>
      </c>
    </row>
    <row r="6172" spans="1:5" x14ac:dyDescent="0.45">
      <c r="A6172" s="2" t="s">
        <v>1827</v>
      </c>
      <c r="B6172" s="2" t="s">
        <v>11570</v>
      </c>
      <c r="C6172" s="2" t="s">
        <v>23232</v>
      </c>
      <c r="D6172" s="2" t="str">
        <f>"飲食店営業"</f>
        <v>飲食店営業</v>
      </c>
      <c r="E6172" s="2" t="str">
        <f>"R03.03.31"</f>
        <v>R03.03.31</v>
      </c>
    </row>
    <row r="6173" spans="1:5" x14ac:dyDescent="0.45">
      <c r="A6173" s="2" t="s">
        <v>1831</v>
      </c>
      <c r="B6173" s="2" t="s">
        <v>10100</v>
      </c>
      <c r="C6173" s="2" t="s">
        <v>21716</v>
      </c>
      <c r="D6173" s="2" t="str">
        <f>"乳類販売業"</f>
        <v>乳類販売業</v>
      </c>
      <c r="E6173" s="2" t="str">
        <f>"H29.11.24"</f>
        <v>H29.11.24</v>
      </c>
    </row>
    <row r="6174" spans="1:5" x14ac:dyDescent="0.45">
      <c r="A6174" s="2" t="s">
        <v>1831</v>
      </c>
      <c r="B6174" s="2" t="s">
        <v>10100</v>
      </c>
      <c r="C6174" s="2" t="s">
        <v>21716</v>
      </c>
      <c r="D6174" s="2" t="str">
        <f>"魚介類販売業"</f>
        <v>魚介類販売業</v>
      </c>
      <c r="E6174" s="2" t="str">
        <f>"R02.05.25"</f>
        <v>R02.05.25</v>
      </c>
    </row>
    <row r="6175" spans="1:5" x14ac:dyDescent="0.45">
      <c r="A6175" s="2" t="s">
        <v>1831</v>
      </c>
      <c r="B6175" s="2" t="s">
        <v>10100</v>
      </c>
      <c r="C6175" s="2" t="s">
        <v>21716</v>
      </c>
      <c r="D6175" s="2" t="str">
        <f>"飲食店営業"</f>
        <v>飲食店営業</v>
      </c>
      <c r="E6175" s="2" t="str">
        <f>"H29.07.19"</f>
        <v>H29.07.19</v>
      </c>
    </row>
    <row r="6176" spans="1:5" x14ac:dyDescent="0.45">
      <c r="A6176" s="2" t="s">
        <v>1832</v>
      </c>
      <c r="B6176" s="2" t="s">
        <v>11574</v>
      </c>
      <c r="C6176" s="2" t="s">
        <v>23236</v>
      </c>
      <c r="D6176" s="2" t="str">
        <f>"納豆製造業"</f>
        <v>納豆製造業</v>
      </c>
      <c r="E6176" s="2" t="str">
        <f>"R02.05.20"</f>
        <v>R02.05.20</v>
      </c>
    </row>
    <row r="6177" spans="1:5" x14ac:dyDescent="0.45">
      <c r="A6177" s="2" t="s">
        <v>1837</v>
      </c>
      <c r="B6177" s="2" t="s">
        <v>11580</v>
      </c>
      <c r="C6177" s="2" t="s">
        <v>23242</v>
      </c>
      <c r="D6177" s="2" t="str">
        <f>"飲食店営業"</f>
        <v>飲食店営業</v>
      </c>
      <c r="E6177" s="2" t="str">
        <f>"R03.04.12"</f>
        <v>R03.04.12</v>
      </c>
    </row>
    <row r="6178" spans="1:5" x14ac:dyDescent="0.45">
      <c r="A6178" s="2" t="s">
        <v>1837</v>
      </c>
      <c r="B6178" s="2" t="s">
        <v>11581</v>
      </c>
      <c r="C6178" s="2" t="s">
        <v>23242</v>
      </c>
      <c r="D6178" s="2" t="str">
        <f>"飲食店営業"</f>
        <v>飲食店営業</v>
      </c>
      <c r="E6178" s="2" t="str">
        <f>"R03.04.12"</f>
        <v>R03.04.12</v>
      </c>
    </row>
    <row r="6179" spans="1:5" x14ac:dyDescent="0.45">
      <c r="A6179" s="2" t="s">
        <v>1837</v>
      </c>
      <c r="B6179" s="2" t="s">
        <v>11582</v>
      </c>
      <c r="C6179" s="2" t="s">
        <v>23242</v>
      </c>
      <c r="D6179" s="2" t="str">
        <f>"乳類販売業"</f>
        <v>乳類販売業</v>
      </c>
      <c r="E6179" s="2" t="str">
        <f>"R03.04.12"</f>
        <v>R03.04.12</v>
      </c>
    </row>
    <row r="6180" spans="1:5" x14ac:dyDescent="0.45">
      <c r="A6180" s="2" t="s">
        <v>1837</v>
      </c>
      <c r="B6180" s="2" t="s">
        <v>11582</v>
      </c>
      <c r="C6180" s="2" t="s">
        <v>23242</v>
      </c>
      <c r="D6180" s="2" t="str">
        <f>"食肉販売業"</f>
        <v>食肉販売業</v>
      </c>
      <c r="E6180" s="2" t="str">
        <f>"R03.04.12"</f>
        <v>R03.04.12</v>
      </c>
    </row>
    <row r="6181" spans="1:5" x14ac:dyDescent="0.45">
      <c r="A6181" s="2" t="s">
        <v>1837</v>
      </c>
      <c r="B6181" s="2" t="s">
        <v>11582</v>
      </c>
      <c r="C6181" s="2" t="s">
        <v>23242</v>
      </c>
      <c r="D6181" s="2" t="str">
        <f>"食品販売業"</f>
        <v>食品販売業</v>
      </c>
      <c r="E6181" s="2" t="str">
        <f>"R03.04.12"</f>
        <v>R03.04.12</v>
      </c>
    </row>
    <row r="6182" spans="1:5" x14ac:dyDescent="0.45">
      <c r="A6182" s="2" t="s">
        <v>789</v>
      </c>
      <c r="B6182" s="2" t="s">
        <v>11589</v>
      </c>
      <c r="C6182" s="2" t="s">
        <v>23248</v>
      </c>
      <c r="D6182" s="2" t="str">
        <f>"ソース類製造業"</f>
        <v>ソース類製造業</v>
      </c>
      <c r="E6182" s="2" t="str">
        <f>"R01.08.06"</f>
        <v>R01.08.06</v>
      </c>
    </row>
    <row r="6183" spans="1:5" x14ac:dyDescent="0.45">
      <c r="A6183" s="2" t="s">
        <v>789</v>
      </c>
      <c r="B6183" s="2" t="s">
        <v>11589</v>
      </c>
      <c r="C6183" s="2" t="s">
        <v>21865</v>
      </c>
      <c r="D6183" s="2" t="str">
        <f>"そうざい製造業"</f>
        <v>そうざい製造業</v>
      </c>
      <c r="E6183" s="2" t="str">
        <f>"R01.11.06"</f>
        <v>R01.11.06</v>
      </c>
    </row>
    <row r="6184" spans="1:5" x14ac:dyDescent="0.45">
      <c r="A6184" s="2" t="s">
        <v>1163</v>
      </c>
      <c r="B6184" s="2" t="s">
        <v>10607</v>
      </c>
      <c r="C6184" s="2" t="s">
        <v>23249</v>
      </c>
      <c r="D6184" s="2" t="str">
        <f>"飲食店営業"</f>
        <v>飲食店営業</v>
      </c>
      <c r="E6184" s="2" t="str">
        <f>"R03.04.15"</f>
        <v>R03.04.15</v>
      </c>
    </row>
    <row r="6185" spans="1:5" x14ac:dyDescent="0.45">
      <c r="A6185" s="2" t="s">
        <v>1843</v>
      </c>
      <c r="B6185" s="2" t="s">
        <v>1843</v>
      </c>
      <c r="C6185" s="2" t="s">
        <v>23250</v>
      </c>
      <c r="D6185" s="2" t="str">
        <f>"食肉製品製造業"</f>
        <v>食肉製品製造業</v>
      </c>
      <c r="E6185" s="2" t="str">
        <f>"R01.08.05"</f>
        <v>R01.08.05</v>
      </c>
    </row>
    <row r="6186" spans="1:5" x14ac:dyDescent="0.45">
      <c r="A6186" s="2" t="s">
        <v>1843</v>
      </c>
      <c r="B6186" s="2" t="s">
        <v>11592</v>
      </c>
      <c r="C6186" s="2" t="s">
        <v>23251</v>
      </c>
      <c r="D6186" s="2" t="str">
        <f>"みそ製造業"</f>
        <v>みそ製造業</v>
      </c>
      <c r="E6186" s="2" t="str">
        <f>"R01.05.27"</f>
        <v>R01.05.27</v>
      </c>
    </row>
    <row r="6187" spans="1:5" x14ac:dyDescent="0.45">
      <c r="A6187" s="2" t="s">
        <v>296</v>
      </c>
      <c r="B6187" s="2" t="s">
        <v>11593</v>
      </c>
      <c r="C6187" s="2" t="s">
        <v>23252</v>
      </c>
      <c r="D6187" s="2" t="str">
        <f>"乳類販売業"</f>
        <v>乳類販売業</v>
      </c>
      <c r="E6187" s="2" t="str">
        <f>"H30.08.29"</f>
        <v>H30.08.29</v>
      </c>
    </row>
    <row r="6188" spans="1:5" x14ac:dyDescent="0.45">
      <c r="A6188" s="2" t="s">
        <v>1847</v>
      </c>
      <c r="B6188" s="2" t="s">
        <v>11597</v>
      </c>
      <c r="C6188" s="2" t="s">
        <v>21618</v>
      </c>
      <c r="D6188" s="2" t="str">
        <f>"飲食店営業"</f>
        <v>飲食店営業</v>
      </c>
      <c r="E6188" s="2" t="str">
        <f>"R03.04.23"</f>
        <v>R03.04.23</v>
      </c>
    </row>
    <row r="6189" spans="1:5" x14ac:dyDescent="0.45">
      <c r="A6189" s="2" t="s">
        <v>490</v>
      </c>
      <c r="B6189" s="2" t="s">
        <v>9712</v>
      </c>
      <c r="C6189" s="2" t="s">
        <v>23256</v>
      </c>
      <c r="D6189" s="2" t="str">
        <f>"そうざい製造業"</f>
        <v>そうざい製造業</v>
      </c>
      <c r="E6189" s="2" t="str">
        <f>"R03.04.23"</f>
        <v>R03.04.23</v>
      </c>
    </row>
    <row r="6190" spans="1:5" x14ac:dyDescent="0.45">
      <c r="A6190" s="2" t="s">
        <v>1848</v>
      </c>
      <c r="B6190" s="2" t="s">
        <v>11598</v>
      </c>
      <c r="C6190" s="2" t="s">
        <v>23257</v>
      </c>
      <c r="D6190" s="2" t="str">
        <f>"飲食店営業"</f>
        <v>飲食店営業</v>
      </c>
      <c r="E6190" s="2" t="str">
        <f>"R03.04.26"</f>
        <v>R03.04.26</v>
      </c>
    </row>
    <row r="6191" spans="1:5" x14ac:dyDescent="0.45">
      <c r="A6191" s="2" t="s">
        <v>567</v>
      </c>
      <c r="B6191" s="2" t="s">
        <v>11044</v>
      </c>
      <c r="C6191" s="2" t="s">
        <v>22750</v>
      </c>
      <c r="D6191" s="2" t="str">
        <f>"飲食店営業"</f>
        <v>飲食店営業</v>
      </c>
      <c r="E6191" s="2" t="str">
        <f>"R03.04.26"</f>
        <v>R03.04.26</v>
      </c>
    </row>
    <row r="6192" spans="1:5" x14ac:dyDescent="0.45">
      <c r="A6192" s="2" t="s">
        <v>1806</v>
      </c>
      <c r="B6192" s="2" t="s">
        <v>11602</v>
      </c>
      <c r="C6192" s="2" t="s">
        <v>23261</v>
      </c>
      <c r="D6192" s="2" t="str">
        <f>"飲食店営業"</f>
        <v>飲食店営業</v>
      </c>
      <c r="E6192" s="2" t="str">
        <f>"R03.05.11"</f>
        <v>R03.05.11</v>
      </c>
    </row>
    <row r="6193" spans="1:5" x14ac:dyDescent="0.45">
      <c r="A6193" s="2" t="s">
        <v>1853</v>
      </c>
      <c r="B6193" s="2" t="s">
        <v>11603</v>
      </c>
      <c r="C6193" s="2" t="s">
        <v>23262</v>
      </c>
      <c r="D6193" s="2" t="str">
        <f>"そうざい製造業"</f>
        <v>そうざい製造業</v>
      </c>
      <c r="E6193" s="2" t="str">
        <f>"R03.05.11"</f>
        <v>R03.05.11</v>
      </c>
    </row>
    <row r="6194" spans="1:5" x14ac:dyDescent="0.45">
      <c r="A6194" s="2" t="s">
        <v>1860</v>
      </c>
      <c r="B6194" s="2" t="s">
        <v>11609</v>
      </c>
      <c r="C6194" s="2" t="s">
        <v>23268</v>
      </c>
      <c r="D6194" s="2" t="str">
        <f t="shared" ref="D6194:D6201" si="293">"飲食店営業"</f>
        <v>飲食店営業</v>
      </c>
      <c r="E6194" s="2" t="str">
        <f>"R02.06.01"</f>
        <v>R02.06.01</v>
      </c>
    </row>
    <row r="6195" spans="1:5" x14ac:dyDescent="0.45">
      <c r="A6195" s="2" t="s">
        <v>126</v>
      </c>
      <c r="B6195" s="2" t="s">
        <v>10413</v>
      </c>
      <c r="C6195" s="2" t="s">
        <v>22152</v>
      </c>
      <c r="D6195" s="2" t="str">
        <f t="shared" si="293"/>
        <v>飲食店営業</v>
      </c>
      <c r="E6195" s="2" t="str">
        <f>"R03.05.24"</f>
        <v>R03.05.24</v>
      </c>
    </row>
    <row r="6196" spans="1:5" x14ac:dyDescent="0.45">
      <c r="A6196" s="2" t="s">
        <v>126</v>
      </c>
      <c r="B6196" s="2" t="s">
        <v>11611</v>
      </c>
      <c r="C6196" s="2" t="s">
        <v>23270</v>
      </c>
      <c r="D6196" s="2" t="str">
        <f t="shared" si="293"/>
        <v>飲食店営業</v>
      </c>
      <c r="E6196" s="2" t="str">
        <f>"R03.05.24"</f>
        <v>R03.05.24</v>
      </c>
    </row>
    <row r="6197" spans="1:5" x14ac:dyDescent="0.45">
      <c r="A6197" s="2" t="s">
        <v>1861</v>
      </c>
      <c r="B6197" s="2" t="s">
        <v>11612</v>
      </c>
      <c r="C6197" s="2" t="s">
        <v>23271</v>
      </c>
      <c r="D6197" s="2" t="str">
        <f t="shared" si="293"/>
        <v>飲食店営業</v>
      </c>
      <c r="E6197" s="2" t="str">
        <f>"R03.05.24"</f>
        <v>R03.05.24</v>
      </c>
    </row>
    <row r="6198" spans="1:5" x14ac:dyDescent="0.45">
      <c r="A6198" s="2" t="s">
        <v>126</v>
      </c>
      <c r="B6198" s="2" t="s">
        <v>11616</v>
      </c>
      <c r="C6198" s="2" t="s">
        <v>23273</v>
      </c>
      <c r="D6198" s="2" t="str">
        <f t="shared" si="293"/>
        <v>飲食店営業</v>
      </c>
      <c r="E6198" s="2" t="str">
        <f>"R03.05.24"</f>
        <v>R03.05.24</v>
      </c>
    </row>
    <row r="6199" spans="1:5" x14ac:dyDescent="0.45">
      <c r="A6199" s="2" t="s">
        <v>126</v>
      </c>
      <c r="B6199" s="2" t="s">
        <v>11617</v>
      </c>
      <c r="C6199" s="2" t="s">
        <v>23274</v>
      </c>
      <c r="D6199" s="2" t="str">
        <f t="shared" si="293"/>
        <v>飲食店営業</v>
      </c>
      <c r="E6199" s="2" t="str">
        <f>"R03.05.25"</f>
        <v>R03.05.25</v>
      </c>
    </row>
    <row r="6200" spans="1:5" x14ac:dyDescent="0.45">
      <c r="A6200" s="2" t="s">
        <v>126</v>
      </c>
      <c r="B6200" s="2" t="s">
        <v>11618</v>
      </c>
      <c r="C6200" s="2" t="s">
        <v>23275</v>
      </c>
      <c r="D6200" s="2" t="str">
        <f t="shared" si="293"/>
        <v>飲食店営業</v>
      </c>
      <c r="E6200" s="2" t="str">
        <f>"R03.05.25"</f>
        <v>R03.05.25</v>
      </c>
    </row>
    <row r="6201" spans="1:5" x14ac:dyDescent="0.45">
      <c r="A6201" s="2" t="s">
        <v>126</v>
      </c>
      <c r="B6201" s="2" t="s">
        <v>11619</v>
      </c>
      <c r="C6201" s="2" t="s">
        <v>23276</v>
      </c>
      <c r="D6201" s="2" t="str">
        <f t="shared" si="293"/>
        <v>飲食店営業</v>
      </c>
      <c r="E6201" s="2" t="str">
        <f>"R03.05.25"</f>
        <v>R03.05.25</v>
      </c>
    </row>
    <row r="6202" spans="1:5" x14ac:dyDescent="0.45">
      <c r="A6202" s="2" t="s">
        <v>1831</v>
      </c>
      <c r="B6202" s="2" t="s">
        <v>10100</v>
      </c>
      <c r="C6202" s="2" t="s">
        <v>21716</v>
      </c>
      <c r="D6202" s="2" t="str">
        <f>"食品販売業"</f>
        <v>食品販売業</v>
      </c>
      <c r="E6202" s="2" t="str">
        <f>"R02.11.04"</f>
        <v>R02.11.04</v>
      </c>
    </row>
    <row r="6203" spans="1:5" x14ac:dyDescent="0.45">
      <c r="A6203" s="2" t="s">
        <v>1867</v>
      </c>
      <c r="B6203" s="2" t="s">
        <v>11628</v>
      </c>
      <c r="C6203" s="2" t="s">
        <v>23285</v>
      </c>
      <c r="D6203" s="2" t="str">
        <f>"食品販売業"</f>
        <v>食品販売業</v>
      </c>
      <c r="E6203" s="2" t="str">
        <f>"R02.11.06"</f>
        <v>R02.11.06</v>
      </c>
    </row>
    <row r="6204" spans="1:5" x14ac:dyDescent="0.45">
      <c r="A6204" s="2" t="s">
        <v>1867</v>
      </c>
      <c r="B6204" s="2" t="s">
        <v>11628</v>
      </c>
      <c r="C6204" s="2" t="s">
        <v>23285</v>
      </c>
      <c r="D6204" s="2" t="str">
        <f>"魚介類販売業"</f>
        <v>魚介類販売業</v>
      </c>
      <c r="E6204" s="2" t="str">
        <f>"H30.11.16"</f>
        <v>H30.11.16</v>
      </c>
    </row>
    <row r="6205" spans="1:5" x14ac:dyDescent="0.45">
      <c r="A6205" s="2" t="s">
        <v>1872</v>
      </c>
      <c r="B6205" s="2" t="s">
        <v>11633</v>
      </c>
      <c r="C6205" s="2" t="s">
        <v>22377</v>
      </c>
      <c r="D6205" s="2" t="str">
        <f>"飲食店営業"</f>
        <v>飲食店営業</v>
      </c>
      <c r="E6205" s="2" t="str">
        <f>"H29.11.09"</f>
        <v>H29.11.09</v>
      </c>
    </row>
    <row r="6206" spans="1:5" x14ac:dyDescent="0.45">
      <c r="A6206" s="2" t="s">
        <v>1133</v>
      </c>
      <c r="B6206" s="2" t="s">
        <v>11639</v>
      </c>
      <c r="C6206" s="2" t="s">
        <v>23295</v>
      </c>
      <c r="D6206" s="2" t="str">
        <f>"飲食店営業"</f>
        <v>飲食店営業</v>
      </c>
      <c r="E6206" s="2" t="str">
        <f>"H30.09.25"</f>
        <v>H30.09.25</v>
      </c>
    </row>
    <row r="6207" spans="1:5" x14ac:dyDescent="0.45">
      <c r="A6207" s="2" t="s">
        <v>1877</v>
      </c>
      <c r="B6207" s="2" t="s">
        <v>11644</v>
      </c>
      <c r="C6207" s="2" t="s">
        <v>23299</v>
      </c>
      <c r="D6207" s="2" t="str">
        <f>"飲食店営業"</f>
        <v>飲食店営業</v>
      </c>
      <c r="E6207" s="2" t="str">
        <f>"R02.03.18"</f>
        <v>R02.03.18</v>
      </c>
    </row>
    <row r="6208" spans="1:5" x14ac:dyDescent="0.45">
      <c r="A6208" s="2" t="s">
        <v>1879</v>
      </c>
      <c r="B6208" s="2" t="s">
        <v>11011</v>
      </c>
      <c r="C6208" s="2" t="s">
        <v>23300</v>
      </c>
      <c r="D6208" s="2" t="str">
        <f>"飲食店営業"</f>
        <v>飲食店営業</v>
      </c>
      <c r="E6208" s="2" t="str">
        <f>"R01.06.05"</f>
        <v>R01.06.05</v>
      </c>
    </row>
    <row r="6209" spans="1:5" x14ac:dyDescent="0.45">
      <c r="A6209" s="2" t="s">
        <v>1867</v>
      </c>
      <c r="B6209" s="2" t="s">
        <v>11628</v>
      </c>
      <c r="C6209" s="2" t="s">
        <v>23305</v>
      </c>
      <c r="D6209" s="2" t="str">
        <f>"食肉製品製造業"</f>
        <v>食肉製品製造業</v>
      </c>
      <c r="E6209" s="2" t="str">
        <f>"R01.08.06"</f>
        <v>R01.08.06</v>
      </c>
    </row>
    <row r="6210" spans="1:5" x14ac:dyDescent="0.45">
      <c r="A6210" s="2" t="s">
        <v>1867</v>
      </c>
      <c r="B6210" s="2" t="s">
        <v>1867</v>
      </c>
      <c r="C6210" s="2" t="s">
        <v>23305</v>
      </c>
      <c r="D6210" s="2" t="str">
        <f>"食肉処理業"</f>
        <v>食肉処理業</v>
      </c>
      <c r="E6210" s="2" t="str">
        <f>"R02.05.15"</f>
        <v>R02.05.15</v>
      </c>
    </row>
    <row r="6211" spans="1:5" x14ac:dyDescent="0.45">
      <c r="A6211" s="2" t="s">
        <v>1137</v>
      </c>
      <c r="B6211" s="2" t="s">
        <v>11653</v>
      </c>
      <c r="C6211" s="2" t="s">
        <v>23306</v>
      </c>
      <c r="D6211" s="2" t="str">
        <f>"飲食店営業"</f>
        <v>飲食店営業</v>
      </c>
      <c r="E6211" s="2" t="str">
        <f>"R02.05.25"</f>
        <v>R02.05.25</v>
      </c>
    </row>
    <row r="6212" spans="1:5" x14ac:dyDescent="0.45">
      <c r="A6212" s="2" t="s">
        <v>1867</v>
      </c>
      <c r="B6212" s="2" t="s">
        <v>11628</v>
      </c>
      <c r="C6212" s="2" t="s">
        <v>22613</v>
      </c>
      <c r="D6212" s="2" t="str">
        <f>"そうざい製造業"</f>
        <v>そうざい製造業</v>
      </c>
      <c r="E6212" s="2" t="str">
        <f>"R02.02.14"</f>
        <v>R02.02.14</v>
      </c>
    </row>
    <row r="6213" spans="1:5" x14ac:dyDescent="0.45">
      <c r="A6213" s="2" t="s">
        <v>721</v>
      </c>
      <c r="B6213" s="2" t="s">
        <v>10853</v>
      </c>
      <c r="C6213" s="2" t="s">
        <v>22563</v>
      </c>
      <c r="D6213" s="2" t="str">
        <f>"飲食店営業"</f>
        <v>飲食店営業</v>
      </c>
      <c r="E6213" s="2" t="str">
        <f>"R01.11.05"</f>
        <v>R01.11.05</v>
      </c>
    </row>
    <row r="6214" spans="1:5" x14ac:dyDescent="0.45">
      <c r="A6214" s="2" t="s">
        <v>721</v>
      </c>
      <c r="B6214" s="2" t="s">
        <v>10853</v>
      </c>
      <c r="C6214" s="2" t="s">
        <v>22563</v>
      </c>
      <c r="D6214" s="2" t="str">
        <f>"菓子製造業"</f>
        <v>菓子製造業</v>
      </c>
      <c r="E6214" s="2" t="str">
        <f>"R01.11.05"</f>
        <v>R01.11.05</v>
      </c>
    </row>
    <row r="6215" spans="1:5" x14ac:dyDescent="0.45">
      <c r="A6215" s="2" t="s">
        <v>1887</v>
      </c>
      <c r="B6215" s="2" t="s">
        <v>11658</v>
      </c>
      <c r="C6215" s="2" t="s">
        <v>23311</v>
      </c>
      <c r="D6215" s="2" t="str">
        <f>"飲食店営業"</f>
        <v>飲食店営業</v>
      </c>
      <c r="E6215" s="2" t="str">
        <f>"R01.08.06"</f>
        <v>R01.08.06</v>
      </c>
    </row>
    <row r="6216" spans="1:5" x14ac:dyDescent="0.45">
      <c r="A6216" s="2" t="s">
        <v>1888</v>
      </c>
      <c r="B6216" s="2" t="s">
        <v>11659</v>
      </c>
      <c r="C6216" s="2" t="s">
        <v>23312</v>
      </c>
      <c r="D6216" s="2" t="str">
        <f>"そうざい製造業"</f>
        <v>そうざい製造業</v>
      </c>
      <c r="E6216" s="2" t="str">
        <f>"H29.02.22"</f>
        <v>H29.02.22</v>
      </c>
    </row>
    <row r="6217" spans="1:5" x14ac:dyDescent="0.45">
      <c r="A6217" s="2" t="s">
        <v>1731</v>
      </c>
      <c r="B6217" s="2" t="s">
        <v>11660</v>
      </c>
      <c r="C6217" s="2" t="s">
        <v>22454</v>
      </c>
      <c r="D6217" s="2" t="str">
        <f>"そうざい製造業"</f>
        <v>そうざい製造業</v>
      </c>
      <c r="E6217" s="2" t="str">
        <f>"R01.11.06"</f>
        <v>R01.11.06</v>
      </c>
    </row>
    <row r="6218" spans="1:5" x14ac:dyDescent="0.45">
      <c r="A6218" s="2" t="s">
        <v>1731</v>
      </c>
      <c r="B6218" s="2" t="s">
        <v>11435</v>
      </c>
      <c r="C6218" s="2" t="s">
        <v>23117</v>
      </c>
      <c r="D6218" s="2" t="str">
        <f>"飲食店営業"</f>
        <v>飲食店営業</v>
      </c>
      <c r="E6218" s="2" t="str">
        <f>"R01.11.06"</f>
        <v>R01.11.06</v>
      </c>
    </row>
    <row r="6219" spans="1:5" x14ac:dyDescent="0.45">
      <c r="A6219" s="2" t="s">
        <v>1890</v>
      </c>
      <c r="B6219" s="2" t="s">
        <v>11664</v>
      </c>
      <c r="C6219" s="2" t="s">
        <v>23314</v>
      </c>
      <c r="D6219" s="2" t="str">
        <f>"飲食店営業"</f>
        <v>飲食店営業</v>
      </c>
      <c r="E6219" s="2" t="str">
        <f>"H30.06.11"</f>
        <v>H30.06.11</v>
      </c>
    </row>
    <row r="6220" spans="1:5" x14ac:dyDescent="0.45">
      <c r="A6220" s="2" t="s">
        <v>1891</v>
      </c>
      <c r="B6220" s="2" t="s">
        <v>11665</v>
      </c>
      <c r="C6220" s="2" t="s">
        <v>23315</v>
      </c>
      <c r="D6220" s="2" t="str">
        <f>"飲食店営業"</f>
        <v>飲食店営業</v>
      </c>
      <c r="E6220" s="2" t="str">
        <f>"H29.05.17"</f>
        <v>H29.05.17</v>
      </c>
    </row>
    <row r="6221" spans="1:5" x14ac:dyDescent="0.45">
      <c r="A6221" s="2" t="s">
        <v>1893</v>
      </c>
      <c r="B6221" s="2" t="s">
        <v>11667</v>
      </c>
      <c r="C6221" s="2" t="s">
        <v>22056</v>
      </c>
      <c r="D6221" s="2" t="str">
        <f>"飲食店営業"</f>
        <v>飲食店営業</v>
      </c>
      <c r="E6221" s="2" t="str">
        <f>"H30.02.26"</f>
        <v>H30.02.26</v>
      </c>
    </row>
    <row r="6222" spans="1:5" x14ac:dyDescent="0.45">
      <c r="A6222" s="2" t="s">
        <v>1893</v>
      </c>
      <c r="B6222" s="2" t="s">
        <v>11668</v>
      </c>
      <c r="C6222" s="2" t="s">
        <v>22056</v>
      </c>
      <c r="D6222" s="2" t="str">
        <f>"魚介類販売業"</f>
        <v>魚介類販売業</v>
      </c>
      <c r="E6222" s="2" t="str">
        <f>"R02.09.03"</f>
        <v>R02.09.03</v>
      </c>
    </row>
    <row r="6223" spans="1:5" x14ac:dyDescent="0.45">
      <c r="A6223" s="2" t="s">
        <v>1893</v>
      </c>
      <c r="B6223" s="2" t="s">
        <v>11668</v>
      </c>
      <c r="C6223" s="2" t="s">
        <v>23317</v>
      </c>
      <c r="D6223" s="2" t="str">
        <f>"菓子製造業"</f>
        <v>菓子製造業</v>
      </c>
      <c r="E6223" s="2" t="str">
        <f>"H29.08.10"</f>
        <v>H29.08.10</v>
      </c>
    </row>
    <row r="6224" spans="1:5" x14ac:dyDescent="0.45">
      <c r="A6224" s="2" t="s">
        <v>1896</v>
      </c>
      <c r="B6224" s="2" t="s">
        <v>11672</v>
      </c>
      <c r="C6224" s="2" t="s">
        <v>23321</v>
      </c>
      <c r="D6224" s="2" t="str">
        <f>"飲食店営業"</f>
        <v>飲食店営業</v>
      </c>
      <c r="E6224" s="2" t="str">
        <f>"H29.05.17"</f>
        <v>H29.05.17</v>
      </c>
    </row>
    <row r="6225" spans="1:5" x14ac:dyDescent="0.45">
      <c r="A6225" s="2" t="s">
        <v>1737</v>
      </c>
      <c r="B6225" s="2" t="s">
        <v>11427</v>
      </c>
      <c r="C6225" s="2" t="s">
        <v>23106</v>
      </c>
      <c r="D6225" s="2" t="str">
        <f>"飲食店営業"</f>
        <v>飲食店営業</v>
      </c>
      <c r="E6225" s="2" t="str">
        <f>"R02.11.30"</f>
        <v>R02.11.30</v>
      </c>
    </row>
    <row r="6226" spans="1:5" x14ac:dyDescent="0.45">
      <c r="A6226" s="2" t="s">
        <v>1133</v>
      </c>
      <c r="B6226" s="2" t="s">
        <v>11685</v>
      </c>
      <c r="C6226" s="2" t="s">
        <v>23334</v>
      </c>
      <c r="D6226" s="2" t="str">
        <f>"飲食店営業"</f>
        <v>飲食店営業</v>
      </c>
      <c r="E6226" s="2" t="str">
        <f>"H29.08.22"</f>
        <v>H29.08.22</v>
      </c>
    </row>
    <row r="6227" spans="1:5" x14ac:dyDescent="0.45">
      <c r="A6227" s="2" t="s">
        <v>1907</v>
      </c>
      <c r="B6227" s="2" t="s">
        <v>1907</v>
      </c>
      <c r="C6227" s="2" t="s">
        <v>22717</v>
      </c>
      <c r="D6227" s="2" t="str">
        <f>"そうざい製造業"</f>
        <v>そうざい製造業</v>
      </c>
      <c r="E6227" s="2" t="str">
        <f>"R01.08.06"</f>
        <v>R01.08.06</v>
      </c>
    </row>
    <row r="6228" spans="1:5" x14ac:dyDescent="0.45">
      <c r="A6228" s="2" t="s">
        <v>1907</v>
      </c>
      <c r="B6228" s="2" t="s">
        <v>1907</v>
      </c>
      <c r="C6228" s="2" t="s">
        <v>22717</v>
      </c>
      <c r="D6228" s="2" t="str">
        <f>"食肉販売業"</f>
        <v>食肉販売業</v>
      </c>
      <c r="E6228" s="2" t="str">
        <f>"R01.08.06"</f>
        <v>R01.08.06</v>
      </c>
    </row>
    <row r="6229" spans="1:5" x14ac:dyDescent="0.45">
      <c r="A6229" s="2" t="s">
        <v>1907</v>
      </c>
      <c r="B6229" s="2" t="s">
        <v>1907</v>
      </c>
      <c r="C6229" s="2" t="s">
        <v>22717</v>
      </c>
      <c r="D6229" s="2" t="str">
        <f>"食肉製品製造業"</f>
        <v>食肉製品製造業</v>
      </c>
      <c r="E6229" s="2" t="str">
        <f>"R01.08.06"</f>
        <v>R01.08.06</v>
      </c>
    </row>
    <row r="6230" spans="1:5" x14ac:dyDescent="0.45">
      <c r="A6230" s="2" t="s">
        <v>1686</v>
      </c>
      <c r="B6230" s="2" t="s">
        <v>11694</v>
      </c>
      <c r="C6230" s="2" t="s">
        <v>23340</v>
      </c>
      <c r="D6230" s="2" t="str">
        <f>"飲食店営業"</f>
        <v>飲食店営業</v>
      </c>
      <c r="E6230" s="2" t="str">
        <f>"R02.10.30"</f>
        <v>R02.10.30</v>
      </c>
    </row>
    <row r="6231" spans="1:5" x14ac:dyDescent="0.45">
      <c r="A6231" s="2" t="s">
        <v>1684</v>
      </c>
      <c r="B6231" s="2" t="s">
        <v>11346</v>
      </c>
      <c r="C6231" s="2" t="s">
        <v>23031</v>
      </c>
      <c r="D6231" s="2" t="str">
        <f>"飲食店営業"</f>
        <v>飲食店営業</v>
      </c>
      <c r="E6231" s="2" t="str">
        <f>"R02.09.03"</f>
        <v>R02.09.03</v>
      </c>
    </row>
    <row r="6232" spans="1:5" x14ac:dyDescent="0.45">
      <c r="A6232" s="2" t="s">
        <v>1910</v>
      </c>
      <c r="B6232" s="2" t="s">
        <v>11698</v>
      </c>
      <c r="C6232" s="2" t="s">
        <v>23344</v>
      </c>
      <c r="D6232" s="2" t="str">
        <f>"飲食店営業"</f>
        <v>飲食店営業</v>
      </c>
      <c r="E6232" s="2" t="str">
        <f>"H29.05.25"</f>
        <v>H29.05.25</v>
      </c>
    </row>
    <row r="6233" spans="1:5" x14ac:dyDescent="0.45">
      <c r="A6233" s="2" t="s">
        <v>1911</v>
      </c>
      <c r="B6233" s="2" t="s">
        <v>11700</v>
      </c>
      <c r="C6233" s="2" t="s">
        <v>23346</v>
      </c>
      <c r="D6233" s="2" t="str">
        <f>"菓子製造業"</f>
        <v>菓子製造業</v>
      </c>
      <c r="E6233" s="2" t="str">
        <f>"R01.05.20"</f>
        <v>R01.05.20</v>
      </c>
    </row>
    <row r="6234" spans="1:5" x14ac:dyDescent="0.45">
      <c r="A6234" s="2" t="s">
        <v>1824</v>
      </c>
      <c r="B6234" s="2" t="s">
        <v>11704</v>
      </c>
      <c r="C6234" s="2" t="s">
        <v>23349</v>
      </c>
      <c r="D6234" s="2" t="str">
        <f>"飲食店営業"</f>
        <v>飲食店営業</v>
      </c>
      <c r="E6234" s="2" t="str">
        <f>"H28.12.15"</f>
        <v>H28.12.15</v>
      </c>
    </row>
    <row r="6235" spans="1:5" x14ac:dyDescent="0.45">
      <c r="A6235" s="2" t="s">
        <v>1916</v>
      </c>
      <c r="B6235" s="2" t="s">
        <v>11708</v>
      </c>
      <c r="C6235" s="2" t="s">
        <v>23352</v>
      </c>
      <c r="D6235" s="2" t="str">
        <f>"飲食店営業"</f>
        <v>飲食店営業</v>
      </c>
      <c r="E6235" s="2" t="str">
        <f>"H30.05.09"</f>
        <v>H30.05.09</v>
      </c>
    </row>
    <row r="6236" spans="1:5" x14ac:dyDescent="0.45">
      <c r="A6236" s="2" t="s">
        <v>1719</v>
      </c>
      <c r="B6236" s="2" t="s">
        <v>11397</v>
      </c>
      <c r="C6236" s="2" t="s">
        <v>23083</v>
      </c>
      <c r="D6236" s="2" t="str">
        <f>"飲食店営業"</f>
        <v>飲食店営業</v>
      </c>
      <c r="E6236" s="2" t="str">
        <f>"R02.11.13"</f>
        <v>R02.11.13</v>
      </c>
    </row>
    <row r="6237" spans="1:5" x14ac:dyDescent="0.45">
      <c r="A6237" s="2" t="s">
        <v>1919</v>
      </c>
      <c r="B6237" s="2" t="s">
        <v>11712</v>
      </c>
      <c r="C6237" s="2" t="s">
        <v>23295</v>
      </c>
      <c r="D6237" s="2" t="str">
        <f>"乳類販売業"</f>
        <v>乳類販売業</v>
      </c>
      <c r="E6237" s="2" t="str">
        <f>"H30.09.25"</f>
        <v>H30.09.25</v>
      </c>
    </row>
    <row r="6238" spans="1:5" x14ac:dyDescent="0.45">
      <c r="A6238" s="2" t="s">
        <v>1919</v>
      </c>
      <c r="B6238" s="2" t="s">
        <v>11712</v>
      </c>
      <c r="C6238" s="2" t="s">
        <v>23295</v>
      </c>
      <c r="D6238" s="2" t="str">
        <f>"食品販売業"</f>
        <v>食品販売業</v>
      </c>
      <c r="E6238" s="2" t="str">
        <f>"H30.09.25"</f>
        <v>H30.09.25</v>
      </c>
    </row>
    <row r="6239" spans="1:5" x14ac:dyDescent="0.45">
      <c r="A6239" s="2" t="s">
        <v>5246</v>
      </c>
      <c r="B6239" s="2" t="s">
        <v>16083</v>
      </c>
      <c r="C6239" s="2" t="s">
        <v>27652</v>
      </c>
      <c r="D6239" s="2" t="str">
        <f>"飲食店営業"</f>
        <v>飲食店営業</v>
      </c>
      <c r="E6239" s="2" t="str">
        <f>"H28.12.15"</f>
        <v>H28.12.15</v>
      </c>
    </row>
    <row r="6240" spans="1:5" x14ac:dyDescent="0.45">
      <c r="A6240" s="2" t="s">
        <v>5266</v>
      </c>
      <c r="B6240" s="2" t="s">
        <v>16103</v>
      </c>
      <c r="C6240" s="2" t="s">
        <v>27674</v>
      </c>
      <c r="D6240" s="2" t="str">
        <f>"飲食店営業"</f>
        <v>飲食店営業</v>
      </c>
      <c r="E6240" s="2" t="str">
        <f>"H29.02.28"</f>
        <v>H29.02.28</v>
      </c>
    </row>
    <row r="6241" spans="1:5" x14ac:dyDescent="0.45">
      <c r="A6241" s="2" t="s">
        <v>5270</v>
      </c>
      <c r="B6241" s="2" t="s">
        <v>16107</v>
      </c>
      <c r="C6241" s="2" t="s">
        <v>27678</v>
      </c>
      <c r="D6241" s="2" t="str">
        <f>"菓子製造業"</f>
        <v>菓子製造業</v>
      </c>
      <c r="E6241" s="2" t="str">
        <f>"H29.02.28"</f>
        <v>H29.02.28</v>
      </c>
    </row>
    <row r="6242" spans="1:5" x14ac:dyDescent="0.45">
      <c r="A6242" s="2" t="s">
        <v>5278</v>
      </c>
      <c r="B6242" s="2" t="s">
        <v>16116</v>
      </c>
      <c r="C6242" s="2" t="s">
        <v>27688</v>
      </c>
      <c r="D6242" s="2" t="str">
        <f>"そうざい製造業"</f>
        <v>そうざい製造業</v>
      </c>
      <c r="E6242" s="2" t="str">
        <f>"H29.03.22"</f>
        <v>H29.03.22</v>
      </c>
    </row>
    <row r="6243" spans="1:5" x14ac:dyDescent="0.45">
      <c r="A6243" s="2" t="s">
        <v>5278</v>
      </c>
      <c r="B6243" s="2" t="s">
        <v>16116</v>
      </c>
      <c r="C6243" s="2" t="s">
        <v>27688</v>
      </c>
      <c r="D6243" s="2" t="str">
        <f>"菓子製造業"</f>
        <v>菓子製造業</v>
      </c>
      <c r="E6243" s="2" t="str">
        <f>"H29.03.22"</f>
        <v>H29.03.22</v>
      </c>
    </row>
    <row r="6244" spans="1:5" x14ac:dyDescent="0.45">
      <c r="A6244" s="2" t="s">
        <v>5286</v>
      </c>
      <c r="B6244" s="2" t="s">
        <v>16124</v>
      </c>
      <c r="C6244" s="2" t="s">
        <v>27696</v>
      </c>
      <c r="D6244" s="2" t="str">
        <f>"そうざい製造業"</f>
        <v>そうざい製造業</v>
      </c>
      <c r="E6244" s="2" t="str">
        <f>"H29.04.20"</f>
        <v>H29.04.20</v>
      </c>
    </row>
    <row r="6245" spans="1:5" x14ac:dyDescent="0.45">
      <c r="A6245" s="2" t="s">
        <v>5291</v>
      </c>
      <c r="B6245" s="2" t="s">
        <v>16129</v>
      </c>
      <c r="C6245" s="2" t="s">
        <v>27701</v>
      </c>
      <c r="D6245" s="2" t="str">
        <f>"飲食店営業"</f>
        <v>飲食店営業</v>
      </c>
      <c r="E6245" s="2" t="str">
        <f>"H29.05.15"</f>
        <v>H29.05.15</v>
      </c>
    </row>
    <row r="6246" spans="1:5" x14ac:dyDescent="0.45">
      <c r="A6246" s="2" t="s">
        <v>5327</v>
      </c>
      <c r="B6246" s="2" t="s">
        <v>5327</v>
      </c>
      <c r="C6246" s="2" t="s">
        <v>27738</v>
      </c>
      <c r="D6246" s="2" t="str">
        <f>"魚介類販売業"</f>
        <v>魚介類販売業</v>
      </c>
      <c r="E6246" s="2" t="str">
        <f>"H29.06.28"</f>
        <v>H29.06.28</v>
      </c>
    </row>
    <row r="6247" spans="1:5" x14ac:dyDescent="0.45">
      <c r="A6247" s="2" t="s">
        <v>5328</v>
      </c>
      <c r="B6247" s="2" t="s">
        <v>16162</v>
      </c>
      <c r="C6247" s="2" t="s">
        <v>27739</v>
      </c>
      <c r="D6247" s="2" t="str">
        <f>"飲食店営業"</f>
        <v>飲食店営業</v>
      </c>
      <c r="E6247" s="2" t="str">
        <f>"H29.07.07"</f>
        <v>H29.07.07</v>
      </c>
    </row>
    <row r="6248" spans="1:5" x14ac:dyDescent="0.45">
      <c r="A6248" s="2" t="s">
        <v>5327</v>
      </c>
      <c r="B6248" s="2" t="s">
        <v>5327</v>
      </c>
      <c r="C6248" s="2" t="s">
        <v>27742</v>
      </c>
      <c r="D6248" s="2" t="str">
        <f>"飲食店営業"</f>
        <v>飲食店営業</v>
      </c>
      <c r="E6248" s="2" t="str">
        <f>"H29.06.28"</f>
        <v>H29.06.28</v>
      </c>
    </row>
    <row r="6249" spans="1:5" x14ac:dyDescent="0.45">
      <c r="A6249" s="2" t="s">
        <v>5330</v>
      </c>
      <c r="B6249" s="2" t="s">
        <v>16165</v>
      </c>
      <c r="C6249" s="2" t="s">
        <v>27743</v>
      </c>
      <c r="D6249" s="2" t="str">
        <f>"飲食店営業"</f>
        <v>飲食店営業</v>
      </c>
      <c r="E6249" s="2" t="str">
        <f>"H29.07.27"</f>
        <v>H29.07.27</v>
      </c>
    </row>
    <row r="6250" spans="1:5" x14ac:dyDescent="0.45">
      <c r="A6250" s="2" t="s">
        <v>5332</v>
      </c>
      <c r="B6250" s="2" t="s">
        <v>16167</v>
      </c>
      <c r="C6250" s="2" t="s">
        <v>27745</v>
      </c>
      <c r="D6250" s="2" t="str">
        <f>"魚介類販売業"</f>
        <v>魚介類販売業</v>
      </c>
      <c r="E6250" s="2" t="str">
        <f>"H29.08.14"</f>
        <v>H29.08.14</v>
      </c>
    </row>
    <row r="6251" spans="1:5" x14ac:dyDescent="0.45">
      <c r="A6251" s="2" t="s">
        <v>5332</v>
      </c>
      <c r="B6251" s="2" t="s">
        <v>16167</v>
      </c>
      <c r="C6251" s="2" t="s">
        <v>27745</v>
      </c>
      <c r="D6251" s="2" t="str">
        <f>"食肉販売業"</f>
        <v>食肉販売業</v>
      </c>
      <c r="E6251" s="2" t="str">
        <f>"H29.08.14"</f>
        <v>H29.08.14</v>
      </c>
    </row>
    <row r="6252" spans="1:5" x14ac:dyDescent="0.45">
      <c r="A6252" s="2" t="s">
        <v>5273</v>
      </c>
      <c r="B6252" s="2" t="s">
        <v>16172</v>
      </c>
      <c r="C6252" s="2" t="s">
        <v>27750</v>
      </c>
      <c r="D6252" s="2" t="str">
        <f>"乳類販売業"</f>
        <v>乳類販売業</v>
      </c>
      <c r="E6252" s="2" t="str">
        <f>"H29.08.25"</f>
        <v>H29.08.25</v>
      </c>
    </row>
    <row r="6253" spans="1:5" x14ac:dyDescent="0.45">
      <c r="A6253" s="2" t="s">
        <v>5273</v>
      </c>
      <c r="B6253" s="2" t="s">
        <v>16172</v>
      </c>
      <c r="C6253" s="2" t="s">
        <v>27750</v>
      </c>
      <c r="D6253" s="2" t="str">
        <f>"魚介類販売業"</f>
        <v>魚介類販売業</v>
      </c>
      <c r="E6253" s="2" t="str">
        <f>"H29.08.25"</f>
        <v>H29.08.25</v>
      </c>
    </row>
    <row r="6254" spans="1:5" x14ac:dyDescent="0.45">
      <c r="A6254" s="2" t="s">
        <v>5273</v>
      </c>
      <c r="B6254" s="2" t="s">
        <v>16172</v>
      </c>
      <c r="C6254" s="2" t="s">
        <v>27750</v>
      </c>
      <c r="D6254" s="2" t="str">
        <f>"食肉販売業"</f>
        <v>食肉販売業</v>
      </c>
      <c r="E6254" s="2" t="str">
        <f>"H29.08.25"</f>
        <v>H29.08.25</v>
      </c>
    </row>
    <row r="6255" spans="1:5" x14ac:dyDescent="0.45">
      <c r="A6255" s="2" t="s">
        <v>5343</v>
      </c>
      <c r="B6255" s="2" t="s">
        <v>16182</v>
      </c>
      <c r="C6255" s="2" t="s">
        <v>27760</v>
      </c>
      <c r="D6255" s="2" t="str">
        <f>"食肉処理業"</f>
        <v>食肉処理業</v>
      </c>
      <c r="E6255" s="2" t="str">
        <f>"H29.08.30"</f>
        <v>H29.08.30</v>
      </c>
    </row>
    <row r="6256" spans="1:5" x14ac:dyDescent="0.45">
      <c r="A6256" s="2" t="s">
        <v>5343</v>
      </c>
      <c r="B6256" s="2" t="s">
        <v>16182</v>
      </c>
      <c r="C6256" s="2" t="s">
        <v>27760</v>
      </c>
      <c r="D6256" s="2" t="str">
        <f>"そうざい製造業"</f>
        <v>そうざい製造業</v>
      </c>
      <c r="E6256" s="2" t="str">
        <f>"H29.08.30"</f>
        <v>H29.08.30</v>
      </c>
    </row>
    <row r="6257" spans="1:5" x14ac:dyDescent="0.45">
      <c r="A6257" s="2" t="s">
        <v>5344</v>
      </c>
      <c r="B6257" s="2" t="s">
        <v>5344</v>
      </c>
      <c r="C6257" s="2" t="s">
        <v>27761</v>
      </c>
      <c r="D6257" s="2" t="str">
        <f>"魚介類販売業"</f>
        <v>魚介類販売業</v>
      </c>
      <c r="E6257" s="2" t="str">
        <f>"H29.08.30"</f>
        <v>H29.08.30</v>
      </c>
    </row>
    <row r="6258" spans="1:5" x14ac:dyDescent="0.45">
      <c r="A6258" s="2" t="s">
        <v>5345</v>
      </c>
      <c r="B6258" s="2" t="s">
        <v>16184</v>
      </c>
      <c r="C6258" s="2" t="s">
        <v>27763</v>
      </c>
      <c r="D6258" s="2" t="str">
        <f>"飲食店営業"</f>
        <v>飲食店営業</v>
      </c>
      <c r="E6258" s="2" t="str">
        <f>"H29.08.30"</f>
        <v>H29.08.30</v>
      </c>
    </row>
    <row r="6259" spans="1:5" x14ac:dyDescent="0.45">
      <c r="A6259" s="2" t="s">
        <v>5347</v>
      </c>
      <c r="B6259" s="2" t="s">
        <v>16186</v>
      </c>
      <c r="C6259" s="2" t="s">
        <v>27765</v>
      </c>
      <c r="D6259" s="2" t="str">
        <f>"菓子製造業"</f>
        <v>菓子製造業</v>
      </c>
      <c r="E6259" s="2" t="str">
        <f>"H29.08.31"</f>
        <v>H29.08.31</v>
      </c>
    </row>
    <row r="6260" spans="1:5" x14ac:dyDescent="0.45">
      <c r="A6260" s="2" t="s">
        <v>5349</v>
      </c>
      <c r="B6260" s="2" t="s">
        <v>16188</v>
      </c>
      <c r="C6260" s="2" t="s">
        <v>27767</v>
      </c>
      <c r="D6260" s="2" t="str">
        <f>"飲食店営業"</f>
        <v>飲食店営業</v>
      </c>
      <c r="E6260" s="2" t="str">
        <f>"H29.08.31"</f>
        <v>H29.08.31</v>
      </c>
    </row>
    <row r="6261" spans="1:5" x14ac:dyDescent="0.45">
      <c r="A6261" s="2" t="s">
        <v>5350</v>
      </c>
      <c r="B6261" s="2" t="s">
        <v>16189</v>
      </c>
      <c r="C6261" s="2" t="s">
        <v>27768</v>
      </c>
      <c r="D6261" s="2" t="str">
        <f>"飲食店営業"</f>
        <v>飲食店営業</v>
      </c>
      <c r="E6261" s="2" t="str">
        <f>"H29.08.31"</f>
        <v>H29.08.31</v>
      </c>
    </row>
    <row r="6262" spans="1:5" x14ac:dyDescent="0.45">
      <c r="A6262" s="2" t="s">
        <v>5354</v>
      </c>
      <c r="B6262" s="2" t="s">
        <v>5354</v>
      </c>
      <c r="C6262" s="2" t="s">
        <v>27772</v>
      </c>
      <c r="D6262" s="2" t="str">
        <f>"缶詰又は瓶詰食品製造業"</f>
        <v>缶詰又は瓶詰食品製造業</v>
      </c>
      <c r="E6262" s="2" t="str">
        <f>"H29.09.08"</f>
        <v>H29.09.08</v>
      </c>
    </row>
    <row r="6263" spans="1:5" x14ac:dyDescent="0.45">
      <c r="A6263" s="2" t="s">
        <v>165</v>
      </c>
      <c r="B6263" s="2" t="s">
        <v>16202</v>
      </c>
      <c r="C6263" s="2" t="s">
        <v>27780</v>
      </c>
      <c r="D6263" s="2" t="str">
        <f>"喫茶店営業"</f>
        <v>喫茶店営業</v>
      </c>
      <c r="E6263" s="2" t="str">
        <f>"H29.10.16"</f>
        <v>H29.10.16</v>
      </c>
    </row>
    <row r="6264" spans="1:5" x14ac:dyDescent="0.45">
      <c r="A6264" s="2" t="s">
        <v>1624</v>
      </c>
      <c r="B6264" s="2" t="s">
        <v>16203</v>
      </c>
      <c r="C6264" s="2" t="s">
        <v>27781</v>
      </c>
      <c r="D6264" s="2" t="str">
        <f>"食肉販売業"</f>
        <v>食肉販売業</v>
      </c>
      <c r="E6264" s="2" t="str">
        <f>"H29.10.13"</f>
        <v>H29.10.13</v>
      </c>
    </row>
    <row r="6265" spans="1:5" x14ac:dyDescent="0.45">
      <c r="A6265" s="2" t="s">
        <v>5365</v>
      </c>
      <c r="B6265" s="2" t="s">
        <v>16207</v>
      </c>
      <c r="C6265" s="2" t="s">
        <v>27786</v>
      </c>
      <c r="D6265" s="2" t="str">
        <f>"飲食店営業"</f>
        <v>飲食店営業</v>
      </c>
      <c r="E6265" s="2" t="str">
        <f>"H29.10.25"</f>
        <v>H29.10.25</v>
      </c>
    </row>
    <row r="6266" spans="1:5" x14ac:dyDescent="0.45">
      <c r="A6266" s="2" t="s">
        <v>5377</v>
      </c>
      <c r="B6266" s="2" t="s">
        <v>16218</v>
      </c>
      <c r="C6266" s="2" t="s">
        <v>27798</v>
      </c>
      <c r="D6266" s="2" t="str">
        <f>"菓子製造業"</f>
        <v>菓子製造業</v>
      </c>
      <c r="E6266" s="2" t="str">
        <f>"H29.11.20"</f>
        <v>H29.11.20</v>
      </c>
    </row>
    <row r="6267" spans="1:5" x14ac:dyDescent="0.45">
      <c r="A6267" s="2" t="s">
        <v>5378</v>
      </c>
      <c r="B6267" s="2" t="s">
        <v>16219</v>
      </c>
      <c r="C6267" s="2" t="s">
        <v>27799</v>
      </c>
      <c r="D6267" s="2" t="str">
        <f>"菓子製造業"</f>
        <v>菓子製造業</v>
      </c>
      <c r="E6267" s="2" t="str">
        <f>"H29.11.20"</f>
        <v>H29.11.20</v>
      </c>
    </row>
    <row r="6268" spans="1:5" x14ac:dyDescent="0.45">
      <c r="A6268" s="2" t="s">
        <v>1624</v>
      </c>
      <c r="B6268" s="2" t="s">
        <v>16225</v>
      </c>
      <c r="C6268" s="2" t="s">
        <v>27781</v>
      </c>
      <c r="D6268" s="2" t="str">
        <f>"乳類販売業"</f>
        <v>乳類販売業</v>
      </c>
      <c r="E6268" s="2" t="str">
        <f>"H29.11.28"</f>
        <v>H29.11.28</v>
      </c>
    </row>
    <row r="6269" spans="1:5" x14ac:dyDescent="0.45">
      <c r="A6269" s="2" t="s">
        <v>5384</v>
      </c>
      <c r="B6269" s="2" t="s">
        <v>16228</v>
      </c>
      <c r="C6269" s="2" t="s">
        <v>27809</v>
      </c>
      <c r="D6269" s="2" t="str">
        <f>"飲食店営業"</f>
        <v>飲食店営業</v>
      </c>
      <c r="E6269" s="2" t="str">
        <f>"H29.11.28"</f>
        <v>H29.11.28</v>
      </c>
    </row>
    <row r="6270" spans="1:5" x14ac:dyDescent="0.45">
      <c r="A6270" s="2" t="s">
        <v>5386</v>
      </c>
      <c r="B6270" s="2" t="s">
        <v>16229</v>
      </c>
      <c r="C6270" s="2" t="s">
        <v>27811</v>
      </c>
      <c r="D6270" s="2" t="str">
        <f>"飲食店営業"</f>
        <v>飲食店営業</v>
      </c>
      <c r="E6270" s="2" t="str">
        <f>"H29.11.28"</f>
        <v>H29.11.28</v>
      </c>
    </row>
    <row r="6271" spans="1:5" x14ac:dyDescent="0.45">
      <c r="A6271" s="2" t="s">
        <v>5390</v>
      </c>
      <c r="B6271" s="2" t="s">
        <v>16233</v>
      </c>
      <c r="C6271" s="2" t="s">
        <v>27816</v>
      </c>
      <c r="D6271" s="2" t="str">
        <f>"そうざい製造業"</f>
        <v>そうざい製造業</v>
      </c>
      <c r="E6271" s="2" t="str">
        <f>"H29.11.29"</f>
        <v>H29.11.29</v>
      </c>
    </row>
    <row r="6272" spans="1:5" x14ac:dyDescent="0.45">
      <c r="A6272" s="2" t="s">
        <v>3828</v>
      </c>
      <c r="B6272" s="2" t="s">
        <v>16243</v>
      </c>
      <c r="C6272" s="2" t="s">
        <v>27826</v>
      </c>
      <c r="D6272" s="2" t="str">
        <f>"飲食店営業"</f>
        <v>飲食店営業</v>
      </c>
      <c r="E6272" s="2" t="str">
        <f>"H29.12.08"</f>
        <v>H29.12.08</v>
      </c>
    </row>
    <row r="6273" spans="1:5" x14ac:dyDescent="0.45">
      <c r="A6273" s="2" t="s">
        <v>5418</v>
      </c>
      <c r="B6273" s="2" t="s">
        <v>16261</v>
      </c>
      <c r="C6273" s="2" t="s">
        <v>27846</v>
      </c>
      <c r="D6273" s="2" t="str">
        <f>"食品製造業"</f>
        <v>食品製造業</v>
      </c>
      <c r="E6273" s="2" t="str">
        <f>"H30.02.21"</f>
        <v>H30.02.21</v>
      </c>
    </row>
    <row r="6274" spans="1:5" x14ac:dyDescent="0.45">
      <c r="A6274" s="2" t="s">
        <v>5421</v>
      </c>
      <c r="B6274" s="2" t="s">
        <v>16265</v>
      </c>
      <c r="C6274" s="2" t="s">
        <v>27851</v>
      </c>
      <c r="D6274" s="2" t="str">
        <f>"食品販売業"</f>
        <v>食品販売業</v>
      </c>
      <c r="E6274" s="2" t="str">
        <f>"H30.02.21"</f>
        <v>H30.02.21</v>
      </c>
    </row>
    <row r="6275" spans="1:5" x14ac:dyDescent="0.45">
      <c r="A6275" s="2" t="s">
        <v>5423</v>
      </c>
      <c r="B6275" s="2" t="s">
        <v>16267</v>
      </c>
      <c r="C6275" s="2" t="s">
        <v>27853</v>
      </c>
      <c r="D6275" s="2" t="str">
        <f>"食品販売業"</f>
        <v>食品販売業</v>
      </c>
      <c r="E6275" s="2" t="str">
        <f>"H30.02.21"</f>
        <v>H30.02.21</v>
      </c>
    </row>
    <row r="6276" spans="1:5" x14ac:dyDescent="0.45">
      <c r="A6276" s="2" t="s">
        <v>5428</v>
      </c>
      <c r="B6276" s="2" t="s">
        <v>16272</v>
      </c>
      <c r="C6276" s="2" t="s">
        <v>27858</v>
      </c>
      <c r="D6276" s="2" t="str">
        <f>"菓子製造業"</f>
        <v>菓子製造業</v>
      </c>
      <c r="E6276" s="2" t="str">
        <f>"H30.02.22"</f>
        <v>H30.02.22</v>
      </c>
    </row>
    <row r="6277" spans="1:5" x14ac:dyDescent="0.45">
      <c r="A6277" s="2" t="s">
        <v>5428</v>
      </c>
      <c r="B6277" s="2" t="s">
        <v>16272</v>
      </c>
      <c r="C6277" s="2" t="s">
        <v>27858</v>
      </c>
      <c r="D6277" s="2" t="str">
        <f>"缶詰又は瓶詰食品製造業"</f>
        <v>缶詰又は瓶詰食品製造業</v>
      </c>
      <c r="E6277" s="2" t="str">
        <f>"H30.02.22"</f>
        <v>H30.02.22</v>
      </c>
    </row>
    <row r="6278" spans="1:5" x14ac:dyDescent="0.45">
      <c r="A6278" s="2" t="s">
        <v>5432</v>
      </c>
      <c r="B6278" s="2" t="s">
        <v>16277</v>
      </c>
      <c r="C6278" s="2" t="s">
        <v>27864</v>
      </c>
      <c r="D6278" s="2" t="str">
        <f>"飲食店営業"</f>
        <v>飲食店営業</v>
      </c>
      <c r="E6278" s="2" t="str">
        <f>"H30.02.23"</f>
        <v>H30.02.23</v>
      </c>
    </row>
    <row r="6279" spans="1:5" x14ac:dyDescent="0.45">
      <c r="A6279" s="2" t="s">
        <v>5433</v>
      </c>
      <c r="B6279" s="2" t="s">
        <v>16278</v>
      </c>
      <c r="C6279" s="2" t="s">
        <v>27865</v>
      </c>
      <c r="D6279" s="2" t="str">
        <f>"飲食店営業"</f>
        <v>飲食店営業</v>
      </c>
      <c r="E6279" s="2" t="str">
        <f>"H30.02.23"</f>
        <v>H30.02.23</v>
      </c>
    </row>
    <row r="6280" spans="1:5" x14ac:dyDescent="0.45">
      <c r="A6280" s="2" t="s">
        <v>5276</v>
      </c>
      <c r="B6280" s="2" t="s">
        <v>16285</v>
      </c>
      <c r="C6280" s="2" t="s">
        <v>27780</v>
      </c>
      <c r="D6280" s="2" t="str">
        <f>"喫茶店営業"</f>
        <v>喫茶店営業</v>
      </c>
      <c r="E6280" s="2" t="str">
        <f>"H30.02.27"</f>
        <v>H30.02.27</v>
      </c>
    </row>
    <row r="6281" spans="1:5" x14ac:dyDescent="0.45">
      <c r="A6281" s="2" t="s">
        <v>5445</v>
      </c>
      <c r="B6281" s="2" t="s">
        <v>16296</v>
      </c>
      <c r="C6281" s="2" t="s">
        <v>27883</v>
      </c>
      <c r="D6281" s="2" t="str">
        <f>"飲食店営業"</f>
        <v>飲食店営業</v>
      </c>
      <c r="E6281" s="2" t="str">
        <f>"H30.03.16"</f>
        <v>H30.03.16</v>
      </c>
    </row>
    <row r="6282" spans="1:5" x14ac:dyDescent="0.45">
      <c r="A6282" s="2" t="s">
        <v>5453</v>
      </c>
      <c r="B6282" s="2" t="s">
        <v>16304</v>
      </c>
      <c r="C6282" s="2" t="s">
        <v>27889</v>
      </c>
      <c r="D6282" s="2" t="str">
        <f>"飲食店営業"</f>
        <v>飲食店営業</v>
      </c>
      <c r="E6282" s="2" t="str">
        <f>"H30.04.06"</f>
        <v>H30.04.06</v>
      </c>
    </row>
    <row r="6283" spans="1:5" x14ac:dyDescent="0.45">
      <c r="A6283" s="2" t="s">
        <v>5453</v>
      </c>
      <c r="B6283" s="2" t="s">
        <v>16304</v>
      </c>
      <c r="C6283" s="2" t="s">
        <v>27889</v>
      </c>
      <c r="D6283" s="2" t="str">
        <f>"菓子製造業"</f>
        <v>菓子製造業</v>
      </c>
      <c r="E6283" s="2" t="str">
        <f>"H30.04.06"</f>
        <v>H30.04.06</v>
      </c>
    </row>
    <row r="6284" spans="1:5" x14ac:dyDescent="0.45">
      <c r="A6284" s="2" t="s">
        <v>5457</v>
      </c>
      <c r="B6284" s="2" t="s">
        <v>16308</v>
      </c>
      <c r="C6284" s="2" t="s">
        <v>27894</v>
      </c>
      <c r="D6284" s="2" t="str">
        <f>"食品販売業"</f>
        <v>食品販売業</v>
      </c>
      <c r="E6284" s="2" t="str">
        <f>"H30.04.24"</f>
        <v>H30.04.24</v>
      </c>
    </row>
    <row r="6285" spans="1:5" x14ac:dyDescent="0.45">
      <c r="A6285" s="2" t="s">
        <v>5457</v>
      </c>
      <c r="B6285" s="2" t="s">
        <v>16309</v>
      </c>
      <c r="C6285" s="2" t="s">
        <v>27894</v>
      </c>
      <c r="D6285" s="2" t="str">
        <f>"飲食店営業"</f>
        <v>飲食店営業</v>
      </c>
      <c r="E6285" s="2" t="str">
        <f>"H30.04.24"</f>
        <v>H30.04.24</v>
      </c>
    </row>
    <row r="6286" spans="1:5" x14ac:dyDescent="0.45">
      <c r="A6286" s="2" t="s">
        <v>5458</v>
      </c>
      <c r="B6286" s="2" t="s">
        <v>16310</v>
      </c>
      <c r="C6286" s="2" t="s">
        <v>27652</v>
      </c>
      <c r="D6286" s="2" t="str">
        <f>"飲食店営業"</f>
        <v>飲食店営業</v>
      </c>
      <c r="E6286" s="2" t="str">
        <f>"H30.04.24"</f>
        <v>H30.04.24</v>
      </c>
    </row>
    <row r="6287" spans="1:5" x14ac:dyDescent="0.45">
      <c r="A6287" s="2" t="s">
        <v>5463</v>
      </c>
      <c r="B6287" s="2" t="s">
        <v>16316</v>
      </c>
      <c r="C6287" s="2" t="s">
        <v>27904</v>
      </c>
      <c r="D6287" s="2" t="str">
        <f>"菓子製造業"</f>
        <v>菓子製造業</v>
      </c>
      <c r="E6287" s="2" t="str">
        <f>"H30.05.16"</f>
        <v>H30.05.16</v>
      </c>
    </row>
    <row r="6288" spans="1:5" x14ac:dyDescent="0.45">
      <c r="A6288" s="2" t="s">
        <v>5464</v>
      </c>
      <c r="B6288" s="2" t="s">
        <v>16318</v>
      </c>
      <c r="C6288" s="2" t="s">
        <v>27905</v>
      </c>
      <c r="D6288" s="2" t="str">
        <f>"食品販売業"</f>
        <v>食品販売業</v>
      </c>
      <c r="E6288" s="2" t="str">
        <f>"H30.05.16"</f>
        <v>H30.05.16</v>
      </c>
    </row>
    <row r="6289" spans="1:5" x14ac:dyDescent="0.45">
      <c r="A6289" s="2" t="s">
        <v>5470</v>
      </c>
      <c r="B6289" s="2" t="s">
        <v>16325</v>
      </c>
      <c r="C6289" s="2" t="s">
        <v>27913</v>
      </c>
      <c r="D6289" s="2" t="str">
        <f>"そうざい製造業"</f>
        <v>そうざい製造業</v>
      </c>
      <c r="E6289" s="2" t="str">
        <f>"H30.05.28"</f>
        <v>H30.05.28</v>
      </c>
    </row>
    <row r="6290" spans="1:5" x14ac:dyDescent="0.45">
      <c r="A6290" s="2" t="s">
        <v>5471</v>
      </c>
      <c r="B6290" s="2" t="s">
        <v>16327</v>
      </c>
      <c r="C6290" s="2" t="s">
        <v>27915</v>
      </c>
      <c r="D6290" s="2" t="str">
        <f>"食品製造業"</f>
        <v>食品製造業</v>
      </c>
      <c r="E6290" s="2" t="str">
        <f>"H30.05.28"</f>
        <v>H30.05.28</v>
      </c>
    </row>
    <row r="6291" spans="1:5" x14ac:dyDescent="0.45">
      <c r="A6291" s="2" t="s">
        <v>5488</v>
      </c>
      <c r="B6291" s="2" t="s">
        <v>16344</v>
      </c>
      <c r="C6291" s="2" t="s">
        <v>27934</v>
      </c>
      <c r="D6291" s="2" t="str">
        <f>"清涼飲料水製造業"</f>
        <v>清涼飲料水製造業</v>
      </c>
      <c r="E6291" s="2" t="str">
        <f>"H30.05.31"</f>
        <v>H30.05.31</v>
      </c>
    </row>
    <row r="6292" spans="1:5" x14ac:dyDescent="0.45">
      <c r="A6292" s="2" t="s">
        <v>5499</v>
      </c>
      <c r="B6292" s="2" t="s">
        <v>16367</v>
      </c>
      <c r="C6292" s="2" t="s">
        <v>27961</v>
      </c>
      <c r="D6292" s="2" t="str">
        <f>"飲食店営業"</f>
        <v>飲食店営業</v>
      </c>
      <c r="E6292" s="2" t="str">
        <f>"H30.08.22"</f>
        <v>H30.08.22</v>
      </c>
    </row>
    <row r="6293" spans="1:5" x14ac:dyDescent="0.45">
      <c r="A6293" s="2" t="s">
        <v>5506</v>
      </c>
      <c r="B6293" s="2" t="s">
        <v>16325</v>
      </c>
      <c r="C6293" s="2" t="s">
        <v>27973</v>
      </c>
      <c r="D6293" s="2" t="str">
        <f>"食品製造業"</f>
        <v>食品製造業</v>
      </c>
      <c r="E6293" s="2" t="str">
        <f>"H30.08.29"</f>
        <v>H30.08.29</v>
      </c>
    </row>
    <row r="6294" spans="1:5" x14ac:dyDescent="0.45">
      <c r="A6294" s="2" t="s">
        <v>5508</v>
      </c>
      <c r="B6294" s="2" t="s">
        <v>16379</v>
      </c>
      <c r="C6294" s="2" t="s">
        <v>27976</v>
      </c>
      <c r="D6294" s="2" t="str">
        <f>"飲食店営業"</f>
        <v>飲食店営業</v>
      </c>
      <c r="E6294" s="2" t="str">
        <f>"H30.08.29"</f>
        <v>H30.08.29</v>
      </c>
    </row>
    <row r="6295" spans="1:5" x14ac:dyDescent="0.45">
      <c r="A6295" s="2" t="s">
        <v>5347</v>
      </c>
      <c r="B6295" s="2" t="s">
        <v>16186</v>
      </c>
      <c r="C6295" s="2" t="s">
        <v>27993</v>
      </c>
      <c r="D6295" s="2" t="str">
        <f>"食品販売業（移動販売）"</f>
        <v>食品販売業（移動販売）</v>
      </c>
      <c r="E6295" s="2" t="str">
        <f>"H30.08.31"</f>
        <v>H30.08.31</v>
      </c>
    </row>
    <row r="6296" spans="1:5" x14ac:dyDescent="0.45">
      <c r="A6296" s="2" t="s">
        <v>5531</v>
      </c>
      <c r="B6296" s="2" t="s">
        <v>16404</v>
      </c>
      <c r="C6296" s="2" t="s">
        <v>28004</v>
      </c>
      <c r="D6296" s="2" t="str">
        <f>"そうざい製造業"</f>
        <v>そうざい製造業</v>
      </c>
      <c r="E6296" s="2" t="str">
        <f>"H30.09.14"</f>
        <v>H30.09.14</v>
      </c>
    </row>
    <row r="6297" spans="1:5" x14ac:dyDescent="0.45">
      <c r="A6297" s="2" t="s">
        <v>5531</v>
      </c>
      <c r="B6297" s="2" t="s">
        <v>16404</v>
      </c>
      <c r="C6297" s="2" t="s">
        <v>28004</v>
      </c>
      <c r="D6297" s="2" t="str">
        <f>"菓子製造業"</f>
        <v>菓子製造業</v>
      </c>
      <c r="E6297" s="2" t="str">
        <f>"H30.09.14"</f>
        <v>H30.09.14</v>
      </c>
    </row>
    <row r="6298" spans="1:5" x14ac:dyDescent="0.45">
      <c r="A6298" s="2" t="s">
        <v>165</v>
      </c>
      <c r="B6298" s="2" t="s">
        <v>16414</v>
      </c>
      <c r="C6298" s="2" t="s">
        <v>28012</v>
      </c>
      <c r="D6298" s="2" t="str">
        <f>"喫茶店営業"</f>
        <v>喫茶店営業</v>
      </c>
      <c r="E6298" s="2" t="str">
        <f>"H30.11.16"</f>
        <v>H30.11.16</v>
      </c>
    </row>
    <row r="6299" spans="1:5" x14ac:dyDescent="0.45">
      <c r="A6299" s="2" t="s">
        <v>5539</v>
      </c>
      <c r="B6299" s="2" t="s">
        <v>16416</v>
      </c>
      <c r="C6299" s="2" t="s">
        <v>28014</v>
      </c>
      <c r="D6299" s="2" t="str">
        <f>"食品製造業"</f>
        <v>食品製造業</v>
      </c>
      <c r="E6299" s="2" t="str">
        <f>"H30.11.16"</f>
        <v>H30.11.16</v>
      </c>
    </row>
    <row r="6300" spans="1:5" x14ac:dyDescent="0.45">
      <c r="A6300" s="2" t="s">
        <v>5543</v>
      </c>
      <c r="B6300" s="2" t="s">
        <v>16423</v>
      </c>
      <c r="C6300" s="2" t="s">
        <v>28021</v>
      </c>
      <c r="D6300" s="2" t="str">
        <f>"魚介類販売業"</f>
        <v>魚介類販売業</v>
      </c>
      <c r="E6300" s="2" t="str">
        <f t="shared" ref="E6300:E6311" si="294">"H30.11.27"</f>
        <v>H30.11.27</v>
      </c>
    </row>
    <row r="6301" spans="1:5" x14ac:dyDescent="0.45">
      <c r="A6301" s="2" t="s">
        <v>5544</v>
      </c>
      <c r="B6301" s="2" t="s">
        <v>16424</v>
      </c>
      <c r="C6301" s="2" t="s">
        <v>28022</v>
      </c>
      <c r="D6301" s="2" t="str">
        <f>"食品販売業"</f>
        <v>食品販売業</v>
      </c>
      <c r="E6301" s="2" t="str">
        <f t="shared" si="294"/>
        <v>H30.11.27</v>
      </c>
    </row>
    <row r="6302" spans="1:5" x14ac:dyDescent="0.45">
      <c r="A6302" s="2" t="s">
        <v>5547</v>
      </c>
      <c r="B6302" s="2" t="s">
        <v>16427</v>
      </c>
      <c r="C6302" s="2" t="s">
        <v>28025</v>
      </c>
      <c r="D6302" s="2" t="str">
        <f>"食品製造業"</f>
        <v>食品製造業</v>
      </c>
      <c r="E6302" s="2" t="str">
        <f t="shared" si="294"/>
        <v>H30.11.27</v>
      </c>
    </row>
    <row r="6303" spans="1:5" x14ac:dyDescent="0.45">
      <c r="A6303" s="2" t="s">
        <v>5273</v>
      </c>
      <c r="B6303" s="2" t="s">
        <v>16429</v>
      </c>
      <c r="C6303" s="2" t="s">
        <v>28027</v>
      </c>
      <c r="D6303" s="2" t="str">
        <f>"乳類販売業"</f>
        <v>乳類販売業</v>
      </c>
      <c r="E6303" s="2" t="str">
        <f t="shared" si="294"/>
        <v>H30.11.27</v>
      </c>
    </row>
    <row r="6304" spans="1:5" x14ac:dyDescent="0.45">
      <c r="A6304" s="2" t="s">
        <v>5273</v>
      </c>
      <c r="B6304" s="2" t="s">
        <v>16429</v>
      </c>
      <c r="C6304" s="2" t="s">
        <v>28027</v>
      </c>
      <c r="D6304" s="2" t="str">
        <f>"食肉販売業"</f>
        <v>食肉販売業</v>
      </c>
      <c r="E6304" s="2" t="str">
        <f t="shared" si="294"/>
        <v>H30.11.27</v>
      </c>
    </row>
    <row r="6305" spans="1:5" x14ac:dyDescent="0.45">
      <c r="A6305" s="2" t="s">
        <v>5273</v>
      </c>
      <c r="B6305" s="2" t="s">
        <v>16429</v>
      </c>
      <c r="C6305" s="2" t="s">
        <v>28027</v>
      </c>
      <c r="D6305" s="2" t="str">
        <f>"食肉処理業"</f>
        <v>食肉処理業</v>
      </c>
      <c r="E6305" s="2" t="str">
        <f t="shared" si="294"/>
        <v>H30.11.27</v>
      </c>
    </row>
    <row r="6306" spans="1:5" x14ac:dyDescent="0.45">
      <c r="A6306" s="2" t="s">
        <v>5273</v>
      </c>
      <c r="B6306" s="2" t="s">
        <v>16429</v>
      </c>
      <c r="C6306" s="2" t="s">
        <v>28027</v>
      </c>
      <c r="D6306" s="2" t="str">
        <f>"菓子製造業"</f>
        <v>菓子製造業</v>
      </c>
      <c r="E6306" s="2" t="str">
        <f t="shared" si="294"/>
        <v>H30.11.27</v>
      </c>
    </row>
    <row r="6307" spans="1:5" x14ac:dyDescent="0.45">
      <c r="A6307" s="2" t="s">
        <v>5557</v>
      </c>
      <c r="B6307" s="2" t="s">
        <v>16441</v>
      </c>
      <c r="C6307" s="2" t="s">
        <v>28039</v>
      </c>
      <c r="D6307" s="2" t="str">
        <f>"飲食店営業"</f>
        <v>飲食店営業</v>
      </c>
      <c r="E6307" s="2" t="str">
        <f t="shared" si="294"/>
        <v>H30.11.27</v>
      </c>
    </row>
    <row r="6308" spans="1:5" x14ac:dyDescent="0.45">
      <c r="A6308" s="2" t="s">
        <v>5558</v>
      </c>
      <c r="B6308" s="2" t="s">
        <v>16442</v>
      </c>
      <c r="C6308" s="2" t="s">
        <v>28040</v>
      </c>
      <c r="D6308" s="2" t="str">
        <f>"飲食店営業"</f>
        <v>飲食店営業</v>
      </c>
      <c r="E6308" s="2" t="str">
        <f t="shared" si="294"/>
        <v>H30.11.27</v>
      </c>
    </row>
    <row r="6309" spans="1:5" x14ac:dyDescent="0.45">
      <c r="A6309" s="2" t="s">
        <v>5560</v>
      </c>
      <c r="B6309" s="2" t="s">
        <v>16444</v>
      </c>
      <c r="C6309" s="2" t="s">
        <v>28042</v>
      </c>
      <c r="D6309" s="2" t="str">
        <f>"飲食店営業"</f>
        <v>飲食店営業</v>
      </c>
      <c r="E6309" s="2" t="str">
        <f t="shared" si="294"/>
        <v>H30.11.27</v>
      </c>
    </row>
    <row r="6310" spans="1:5" x14ac:dyDescent="0.45">
      <c r="A6310" s="2" t="s">
        <v>5562</v>
      </c>
      <c r="B6310" s="2" t="s">
        <v>16446</v>
      </c>
      <c r="C6310" s="2" t="s">
        <v>28044</v>
      </c>
      <c r="D6310" s="2" t="str">
        <f>"飲食店営業"</f>
        <v>飲食店営業</v>
      </c>
      <c r="E6310" s="2" t="str">
        <f t="shared" si="294"/>
        <v>H30.11.27</v>
      </c>
    </row>
    <row r="6311" spans="1:5" x14ac:dyDescent="0.45">
      <c r="A6311" s="2" t="s">
        <v>5273</v>
      </c>
      <c r="B6311" s="2" t="s">
        <v>16429</v>
      </c>
      <c r="C6311" s="2" t="s">
        <v>28027</v>
      </c>
      <c r="D6311" s="2" t="str">
        <f>"飲食店営業"</f>
        <v>飲食店営業</v>
      </c>
      <c r="E6311" s="2" t="str">
        <f t="shared" si="294"/>
        <v>H30.11.27</v>
      </c>
    </row>
    <row r="6312" spans="1:5" x14ac:dyDescent="0.45">
      <c r="A6312" s="2" t="s">
        <v>5585</v>
      </c>
      <c r="B6312" s="2" t="s">
        <v>16472</v>
      </c>
      <c r="C6312" s="2" t="s">
        <v>28072</v>
      </c>
      <c r="D6312" s="2" t="str">
        <f>"食品製造業"</f>
        <v>食品製造業</v>
      </c>
      <c r="E6312" s="2" t="str">
        <f>"H30.12.20"</f>
        <v>H30.12.20</v>
      </c>
    </row>
    <row r="6313" spans="1:5" x14ac:dyDescent="0.45">
      <c r="A6313" s="2" t="s">
        <v>5590</v>
      </c>
      <c r="B6313" s="2" t="s">
        <v>16482</v>
      </c>
      <c r="C6313" s="2" t="s">
        <v>28083</v>
      </c>
      <c r="D6313" s="2" t="str">
        <f>"食肉処理業"</f>
        <v>食肉処理業</v>
      </c>
      <c r="E6313" s="2" t="str">
        <f>"H31.01.11"</f>
        <v>H31.01.11</v>
      </c>
    </row>
    <row r="6314" spans="1:5" x14ac:dyDescent="0.45">
      <c r="A6314" s="2" t="s">
        <v>4315</v>
      </c>
      <c r="B6314" s="2" t="s">
        <v>16483</v>
      </c>
      <c r="C6314" s="2" t="s">
        <v>28084</v>
      </c>
      <c r="D6314" s="2" t="str">
        <f>"飲食店営業"</f>
        <v>飲食店営業</v>
      </c>
      <c r="E6314" s="2" t="str">
        <f>"H31.01.31"</f>
        <v>H31.01.31</v>
      </c>
    </row>
    <row r="6315" spans="1:5" x14ac:dyDescent="0.45">
      <c r="A6315" s="2" t="s">
        <v>5594</v>
      </c>
      <c r="B6315" s="2" t="s">
        <v>16488</v>
      </c>
      <c r="C6315" s="2" t="s">
        <v>28089</v>
      </c>
      <c r="D6315" s="2" t="str">
        <f>"そうざい製造業"</f>
        <v>そうざい製造業</v>
      </c>
      <c r="E6315" s="2" t="str">
        <f>"H31.02.20"</f>
        <v>H31.02.20</v>
      </c>
    </row>
    <row r="6316" spans="1:5" x14ac:dyDescent="0.45">
      <c r="A6316" s="2" t="s">
        <v>5606</v>
      </c>
      <c r="B6316" s="2" t="s">
        <v>16499</v>
      </c>
      <c r="C6316" s="2" t="s">
        <v>28101</v>
      </c>
      <c r="D6316" s="2" t="str">
        <f>"飲食店営業"</f>
        <v>飲食店営業</v>
      </c>
      <c r="E6316" s="2" t="str">
        <f t="shared" ref="E6316:E6322" si="295">"H31.02.21"</f>
        <v>H31.02.21</v>
      </c>
    </row>
    <row r="6317" spans="1:5" x14ac:dyDescent="0.45">
      <c r="A6317" s="2" t="s">
        <v>5607</v>
      </c>
      <c r="B6317" s="2" t="s">
        <v>16500</v>
      </c>
      <c r="C6317" s="2" t="s">
        <v>28102</v>
      </c>
      <c r="D6317" s="2" t="str">
        <f>"飲食店営業"</f>
        <v>飲食店営業</v>
      </c>
      <c r="E6317" s="2" t="str">
        <f t="shared" si="295"/>
        <v>H31.02.21</v>
      </c>
    </row>
    <row r="6318" spans="1:5" x14ac:dyDescent="0.45">
      <c r="A6318" s="2" t="s">
        <v>5608</v>
      </c>
      <c r="B6318" s="2" t="s">
        <v>16501</v>
      </c>
      <c r="C6318" s="2" t="s">
        <v>28103</v>
      </c>
      <c r="D6318" s="2" t="str">
        <f>"飲食店営業"</f>
        <v>飲食店営業</v>
      </c>
      <c r="E6318" s="2" t="str">
        <f t="shared" si="295"/>
        <v>H31.02.21</v>
      </c>
    </row>
    <row r="6319" spans="1:5" x14ac:dyDescent="0.45">
      <c r="A6319" s="2" t="s">
        <v>5609</v>
      </c>
      <c r="B6319" s="2" t="s">
        <v>16502</v>
      </c>
      <c r="C6319" s="2" t="s">
        <v>28104</v>
      </c>
      <c r="D6319" s="2" t="str">
        <f>"飲食店営業"</f>
        <v>飲食店営業</v>
      </c>
      <c r="E6319" s="2" t="str">
        <f t="shared" si="295"/>
        <v>H31.02.21</v>
      </c>
    </row>
    <row r="6320" spans="1:5" x14ac:dyDescent="0.45">
      <c r="A6320" s="2" t="s">
        <v>5610</v>
      </c>
      <c r="B6320" s="2" t="s">
        <v>5610</v>
      </c>
      <c r="C6320" s="2" t="s">
        <v>28105</v>
      </c>
      <c r="D6320" s="2" t="str">
        <f>"飲食店営業"</f>
        <v>飲食店営業</v>
      </c>
      <c r="E6320" s="2" t="str">
        <f t="shared" si="295"/>
        <v>H31.02.21</v>
      </c>
    </row>
    <row r="6321" spans="1:5" x14ac:dyDescent="0.45">
      <c r="A6321" s="2" t="s">
        <v>5607</v>
      </c>
      <c r="B6321" s="2" t="s">
        <v>16500</v>
      </c>
      <c r="C6321" s="2" t="s">
        <v>28102</v>
      </c>
      <c r="D6321" s="2" t="str">
        <f>"魚介類販売業"</f>
        <v>魚介類販売業</v>
      </c>
      <c r="E6321" s="2" t="str">
        <f t="shared" si="295"/>
        <v>H31.02.21</v>
      </c>
    </row>
    <row r="6322" spans="1:5" x14ac:dyDescent="0.45">
      <c r="A6322" s="2" t="s">
        <v>5612</v>
      </c>
      <c r="B6322" s="2" t="s">
        <v>5612</v>
      </c>
      <c r="C6322" s="2" t="s">
        <v>27745</v>
      </c>
      <c r="D6322" s="2" t="str">
        <f>"そうざい製造業"</f>
        <v>そうざい製造業</v>
      </c>
      <c r="E6322" s="2" t="str">
        <f t="shared" si="295"/>
        <v>H31.02.21</v>
      </c>
    </row>
    <row r="6323" spans="1:5" x14ac:dyDescent="0.45">
      <c r="A6323" s="2" t="s">
        <v>5620</v>
      </c>
      <c r="B6323" s="2" t="s">
        <v>16512</v>
      </c>
      <c r="C6323" s="2" t="s">
        <v>28116</v>
      </c>
      <c r="D6323" s="2" t="str">
        <f>"飲食店営業"</f>
        <v>飲食店営業</v>
      </c>
      <c r="E6323" s="2" t="str">
        <f>"H31.02.27"</f>
        <v>H31.02.27</v>
      </c>
    </row>
    <row r="6324" spans="1:5" x14ac:dyDescent="0.45">
      <c r="A6324" s="2" t="s">
        <v>5620</v>
      </c>
      <c r="B6324" s="2" t="s">
        <v>16513</v>
      </c>
      <c r="C6324" s="2" t="s">
        <v>28116</v>
      </c>
      <c r="D6324" s="2" t="str">
        <f>"飲食店営業"</f>
        <v>飲食店営業</v>
      </c>
      <c r="E6324" s="2" t="str">
        <f>"H31.02.27"</f>
        <v>H31.02.27</v>
      </c>
    </row>
    <row r="6325" spans="1:5" x14ac:dyDescent="0.45">
      <c r="A6325" s="2" t="s">
        <v>5628</v>
      </c>
      <c r="B6325" s="2" t="s">
        <v>16522</v>
      </c>
      <c r="C6325" s="2" t="s">
        <v>28124</v>
      </c>
      <c r="D6325" s="2" t="str">
        <f>"食品販売業"</f>
        <v>食品販売業</v>
      </c>
      <c r="E6325" s="2" t="str">
        <f>"H31.02.28"</f>
        <v>H31.02.28</v>
      </c>
    </row>
    <row r="6326" spans="1:5" x14ac:dyDescent="0.45">
      <c r="A6326" s="2" t="s">
        <v>5642</v>
      </c>
      <c r="B6326" s="2" t="s">
        <v>16537</v>
      </c>
      <c r="C6326" s="2" t="s">
        <v>28141</v>
      </c>
      <c r="D6326" s="2" t="str">
        <f>"食品販売業"</f>
        <v>食品販売業</v>
      </c>
      <c r="E6326" s="2" t="str">
        <f>"H31.03.29"</f>
        <v>H31.03.29</v>
      </c>
    </row>
    <row r="6327" spans="1:5" x14ac:dyDescent="0.45">
      <c r="A6327" s="2" t="s">
        <v>5642</v>
      </c>
      <c r="B6327" s="2" t="s">
        <v>16537</v>
      </c>
      <c r="C6327" s="2" t="s">
        <v>28141</v>
      </c>
      <c r="D6327" s="2" t="str">
        <f>"乳類販売業"</f>
        <v>乳類販売業</v>
      </c>
      <c r="E6327" s="2" t="str">
        <f>"H31.03.29"</f>
        <v>H31.03.29</v>
      </c>
    </row>
    <row r="6328" spans="1:5" x14ac:dyDescent="0.45">
      <c r="A6328" s="2" t="s">
        <v>5642</v>
      </c>
      <c r="B6328" s="2" t="s">
        <v>16537</v>
      </c>
      <c r="C6328" s="2" t="s">
        <v>28141</v>
      </c>
      <c r="D6328" s="2" t="str">
        <f>"魚介類販売業"</f>
        <v>魚介類販売業</v>
      </c>
      <c r="E6328" s="2" t="str">
        <f>"H31.03.29"</f>
        <v>H31.03.29</v>
      </c>
    </row>
    <row r="6329" spans="1:5" x14ac:dyDescent="0.45">
      <c r="A6329" s="2" t="s">
        <v>5642</v>
      </c>
      <c r="B6329" s="2" t="s">
        <v>16537</v>
      </c>
      <c r="C6329" s="2" t="s">
        <v>28141</v>
      </c>
      <c r="D6329" s="2" t="str">
        <f>"食肉販売業"</f>
        <v>食肉販売業</v>
      </c>
      <c r="E6329" s="2" t="str">
        <f>"H31.03.29"</f>
        <v>H31.03.29</v>
      </c>
    </row>
    <row r="6330" spans="1:5" x14ac:dyDescent="0.45">
      <c r="A6330" s="2" t="s">
        <v>5594</v>
      </c>
      <c r="B6330" s="2" t="s">
        <v>16488</v>
      </c>
      <c r="C6330" s="2" t="s">
        <v>28089</v>
      </c>
      <c r="D6330" s="2" t="str">
        <f>"食品販売業"</f>
        <v>食品販売業</v>
      </c>
      <c r="E6330" s="2" t="str">
        <f>"H31.04.16"</f>
        <v>H31.04.16</v>
      </c>
    </row>
    <row r="6331" spans="1:5" x14ac:dyDescent="0.45">
      <c r="A6331" s="2" t="s">
        <v>5646</v>
      </c>
      <c r="B6331" s="2" t="s">
        <v>16544</v>
      </c>
      <c r="C6331" s="2" t="s">
        <v>28148</v>
      </c>
      <c r="D6331" s="2" t="str">
        <f>"飲食店営業"</f>
        <v>飲食店営業</v>
      </c>
      <c r="E6331" s="2" t="str">
        <f>"H31.04.26"</f>
        <v>H31.04.26</v>
      </c>
    </row>
    <row r="6332" spans="1:5" x14ac:dyDescent="0.45">
      <c r="A6332" s="2" t="s">
        <v>5649</v>
      </c>
      <c r="B6332" s="2" t="s">
        <v>16547</v>
      </c>
      <c r="C6332" s="2" t="s">
        <v>28150</v>
      </c>
      <c r="D6332" s="2" t="str">
        <f>"そうざい製造業"</f>
        <v>そうざい製造業</v>
      </c>
      <c r="E6332" s="2" t="str">
        <f>"R01.05.13"</f>
        <v>R01.05.13</v>
      </c>
    </row>
    <row r="6333" spans="1:5" x14ac:dyDescent="0.45">
      <c r="A6333" s="2" t="s">
        <v>5660</v>
      </c>
      <c r="B6333" s="2" t="s">
        <v>16560</v>
      </c>
      <c r="C6333" s="2" t="s">
        <v>28165</v>
      </c>
      <c r="D6333" s="2" t="str">
        <f>"食品製造業"</f>
        <v>食品製造業</v>
      </c>
      <c r="E6333" s="2" t="str">
        <f t="shared" ref="E6333:E6343" si="296">"R01.05.21"</f>
        <v>R01.05.21</v>
      </c>
    </row>
    <row r="6334" spans="1:5" x14ac:dyDescent="0.45">
      <c r="A6334" s="2" t="s">
        <v>5661</v>
      </c>
      <c r="B6334" s="2" t="s">
        <v>16561</v>
      </c>
      <c r="C6334" s="2" t="s">
        <v>28166</v>
      </c>
      <c r="D6334" s="2" t="str">
        <f>"食品製造業"</f>
        <v>食品製造業</v>
      </c>
      <c r="E6334" s="2" t="str">
        <f t="shared" si="296"/>
        <v>R01.05.21</v>
      </c>
    </row>
    <row r="6335" spans="1:5" x14ac:dyDescent="0.45">
      <c r="A6335" s="2" t="s">
        <v>5662</v>
      </c>
      <c r="B6335" s="2" t="s">
        <v>16562</v>
      </c>
      <c r="C6335" s="2" t="s">
        <v>28167</v>
      </c>
      <c r="D6335" s="2" t="str">
        <f>"食品製造業"</f>
        <v>食品製造業</v>
      </c>
      <c r="E6335" s="2" t="str">
        <f t="shared" si="296"/>
        <v>R01.05.21</v>
      </c>
    </row>
    <row r="6336" spans="1:5" x14ac:dyDescent="0.45">
      <c r="A6336" s="2" t="s">
        <v>5663</v>
      </c>
      <c r="B6336" s="2" t="s">
        <v>16563</v>
      </c>
      <c r="C6336" s="2" t="s">
        <v>28168</v>
      </c>
      <c r="D6336" s="2" t="str">
        <f>"飲食店営業"</f>
        <v>飲食店営業</v>
      </c>
      <c r="E6336" s="2" t="str">
        <f t="shared" si="296"/>
        <v>R01.05.21</v>
      </c>
    </row>
    <row r="6337" spans="1:5" x14ac:dyDescent="0.45">
      <c r="A6337" s="2" t="s">
        <v>5664</v>
      </c>
      <c r="B6337" s="2" t="s">
        <v>16564</v>
      </c>
      <c r="C6337" s="2" t="s">
        <v>28169</v>
      </c>
      <c r="D6337" s="2" t="str">
        <f>"飲食店営業"</f>
        <v>飲食店営業</v>
      </c>
      <c r="E6337" s="2" t="str">
        <f t="shared" si="296"/>
        <v>R01.05.21</v>
      </c>
    </row>
    <row r="6338" spans="1:5" x14ac:dyDescent="0.45">
      <c r="A6338" s="2" t="s">
        <v>5667</v>
      </c>
      <c r="B6338" s="2" t="s">
        <v>16566</v>
      </c>
      <c r="C6338" s="2" t="s">
        <v>28172</v>
      </c>
      <c r="D6338" s="2" t="str">
        <f>"みそ製造業"</f>
        <v>みそ製造業</v>
      </c>
      <c r="E6338" s="2" t="str">
        <f t="shared" si="296"/>
        <v>R01.05.21</v>
      </c>
    </row>
    <row r="6339" spans="1:5" x14ac:dyDescent="0.45">
      <c r="A6339" s="2" t="s">
        <v>5668</v>
      </c>
      <c r="B6339" s="2" t="s">
        <v>16567</v>
      </c>
      <c r="C6339" s="2" t="s">
        <v>28173</v>
      </c>
      <c r="D6339" s="2" t="str">
        <f>"飲食店営業"</f>
        <v>飲食店営業</v>
      </c>
      <c r="E6339" s="2" t="str">
        <f t="shared" si="296"/>
        <v>R01.05.21</v>
      </c>
    </row>
    <row r="6340" spans="1:5" x14ac:dyDescent="0.45">
      <c r="A6340" s="2" t="s">
        <v>5347</v>
      </c>
      <c r="B6340" s="2" t="s">
        <v>16568</v>
      </c>
      <c r="C6340" s="2" t="s">
        <v>27765</v>
      </c>
      <c r="D6340" s="2" t="str">
        <f>"飲食店営業"</f>
        <v>飲食店営業</v>
      </c>
      <c r="E6340" s="2" t="str">
        <f t="shared" si="296"/>
        <v>R01.05.21</v>
      </c>
    </row>
    <row r="6341" spans="1:5" x14ac:dyDescent="0.45">
      <c r="A6341" s="2" t="s">
        <v>5669</v>
      </c>
      <c r="B6341" s="2" t="s">
        <v>16569</v>
      </c>
      <c r="C6341" s="2" t="s">
        <v>28174</v>
      </c>
      <c r="D6341" s="2" t="str">
        <f>"飲食店営業"</f>
        <v>飲食店営業</v>
      </c>
      <c r="E6341" s="2" t="str">
        <f t="shared" si="296"/>
        <v>R01.05.21</v>
      </c>
    </row>
    <row r="6342" spans="1:5" x14ac:dyDescent="0.45">
      <c r="A6342" s="2" t="s">
        <v>5670</v>
      </c>
      <c r="B6342" s="2" t="s">
        <v>16570</v>
      </c>
      <c r="C6342" s="2" t="s">
        <v>28175</v>
      </c>
      <c r="D6342" s="2" t="str">
        <f>"食品製造業"</f>
        <v>食品製造業</v>
      </c>
      <c r="E6342" s="2" t="str">
        <f t="shared" si="296"/>
        <v>R01.05.21</v>
      </c>
    </row>
    <row r="6343" spans="1:5" x14ac:dyDescent="0.45">
      <c r="A6343" s="2" t="s">
        <v>5671</v>
      </c>
      <c r="B6343" s="2" t="s">
        <v>16571</v>
      </c>
      <c r="C6343" s="2" t="s">
        <v>28176</v>
      </c>
      <c r="D6343" s="2" t="str">
        <f>"食品販売業"</f>
        <v>食品販売業</v>
      </c>
      <c r="E6343" s="2" t="str">
        <f t="shared" si="296"/>
        <v>R01.05.21</v>
      </c>
    </row>
    <row r="6344" spans="1:5" x14ac:dyDescent="0.45">
      <c r="A6344" s="2" t="s">
        <v>5675</v>
      </c>
      <c r="B6344" s="2" t="s">
        <v>16575</v>
      </c>
      <c r="C6344" s="2" t="s">
        <v>28179</v>
      </c>
      <c r="D6344" s="2" t="str">
        <f>"酒類製造業"</f>
        <v>酒類製造業</v>
      </c>
      <c r="E6344" s="2" t="str">
        <f>"R01.05.24"</f>
        <v>R01.05.24</v>
      </c>
    </row>
    <row r="6345" spans="1:5" x14ac:dyDescent="0.45">
      <c r="A6345" s="2" t="s">
        <v>5687</v>
      </c>
      <c r="B6345" s="2" t="s">
        <v>16591</v>
      </c>
      <c r="C6345" s="2" t="s">
        <v>28195</v>
      </c>
      <c r="D6345" s="2" t="str">
        <f>"食品販売業"</f>
        <v>食品販売業</v>
      </c>
      <c r="E6345" s="2" t="str">
        <f>"R01.05.21"</f>
        <v>R01.05.21</v>
      </c>
    </row>
    <row r="6346" spans="1:5" x14ac:dyDescent="0.45">
      <c r="A6346" s="2" t="s">
        <v>5628</v>
      </c>
      <c r="B6346" s="2" t="s">
        <v>5628</v>
      </c>
      <c r="C6346" s="2" t="s">
        <v>28124</v>
      </c>
      <c r="D6346" s="2" t="str">
        <f>"酒類製造業"</f>
        <v>酒類製造業</v>
      </c>
      <c r="E6346" s="2" t="str">
        <f>"R01.05.31"</f>
        <v>R01.05.31</v>
      </c>
    </row>
    <row r="6347" spans="1:5" x14ac:dyDescent="0.45">
      <c r="A6347" s="2" t="s">
        <v>5606</v>
      </c>
      <c r="B6347" s="2" t="s">
        <v>16614</v>
      </c>
      <c r="C6347" s="2" t="s">
        <v>28220</v>
      </c>
      <c r="D6347" s="2" t="str">
        <f>"菓子製造業"</f>
        <v>菓子製造業</v>
      </c>
      <c r="E6347" s="2" t="str">
        <f>"R01.06.06"</f>
        <v>R01.06.06</v>
      </c>
    </row>
    <row r="6348" spans="1:5" x14ac:dyDescent="0.45">
      <c r="A6348" s="2" t="s">
        <v>165</v>
      </c>
      <c r="B6348" s="2" t="s">
        <v>16619</v>
      </c>
      <c r="C6348" s="2" t="s">
        <v>28225</v>
      </c>
      <c r="D6348" s="2" t="str">
        <f>"喫茶店営業"</f>
        <v>喫茶店営業</v>
      </c>
      <c r="E6348" s="2" t="str">
        <f>"R01.06.26"</f>
        <v>R01.06.26</v>
      </c>
    </row>
    <row r="6349" spans="1:5" x14ac:dyDescent="0.45">
      <c r="A6349" s="2" t="s">
        <v>5354</v>
      </c>
      <c r="B6349" s="2" t="s">
        <v>5354</v>
      </c>
      <c r="C6349" s="2" t="s">
        <v>28225</v>
      </c>
      <c r="D6349" s="2" t="str">
        <f>"そうざい製造業"</f>
        <v>そうざい製造業</v>
      </c>
      <c r="E6349" s="2" t="str">
        <f>"R01.06.24"</f>
        <v>R01.06.24</v>
      </c>
    </row>
    <row r="6350" spans="1:5" x14ac:dyDescent="0.45">
      <c r="A6350" s="2" t="s">
        <v>5354</v>
      </c>
      <c r="B6350" s="2" t="s">
        <v>5354</v>
      </c>
      <c r="C6350" s="2" t="s">
        <v>28225</v>
      </c>
      <c r="D6350" s="2" t="str">
        <f>"缶詰又は瓶詰食品製造業"</f>
        <v>缶詰又は瓶詰食品製造業</v>
      </c>
      <c r="E6350" s="2" t="str">
        <f>"R01.06.24"</f>
        <v>R01.06.24</v>
      </c>
    </row>
    <row r="6351" spans="1:5" x14ac:dyDescent="0.45">
      <c r="A6351" s="2" t="s">
        <v>5354</v>
      </c>
      <c r="B6351" s="2" t="s">
        <v>5354</v>
      </c>
      <c r="C6351" s="2" t="s">
        <v>28225</v>
      </c>
      <c r="D6351" s="2" t="str">
        <f>"食品の冷凍又は冷蔵業"</f>
        <v>食品の冷凍又は冷蔵業</v>
      </c>
      <c r="E6351" s="2" t="str">
        <f>"R01.06.24"</f>
        <v>R01.06.24</v>
      </c>
    </row>
    <row r="6352" spans="1:5" x14ac:dyDescent="0.45">
      <c r="A6352" s="2" t="s">
        <v>5354</v>
      </c>
      <c r="B6352" s="2" t="s">
        <v>5354</v>
      </c>
      <c r="C6352" s="2" t="s">
        <v>28225</v>
      </c>
      <c r="D6352" s="2" t="str">
        <f>"食品製造業"</f>
        <v>食品製造業</v>
      </c>
      <c r="E6352" s="2" t="str">
        <f>"R01.06.24"</f>
        <v>R01.06.24</v>
      </c>
    </row>
    <row r="6353" spans="1:5" x14ac:dyDescent="0.45">
      <c r="A6353" s="2" t="s">
        <v>5716</v>
      </c>
      <c r="B6353" s="2" t="s">
        <v>16625</v>
      </c>
      <c r="C6353" s="2" t="s">
        <v>28230</v>
      </c>
      <c r="D6353" s="2" t="str">
        <f>"そうざい製造業"</f>
        <v>そうざい製造業</v>
      </c>
      <c r="E6353" s="2" t="str">
        <f>"R01.07.09"</f>
        <v>R01.07.09</v>
      </c>
    </row>
    <row r="6354" spans="1:5" x14ac:dyDescent="0.45">
      <c r="A6354" s="2" t="s">
        <v>5544</v>
      </c>
      <c r="B6354" s="2" t="s">
        <v>16424</v>
      </c>
      <c r="C6354" s="2" t="s">
        <v>28267</v>
      </c>
      <c r="D6354" s="2" t="str">
        <f>"食品販売業（移動販売）"</f>
        <v>食品販売業（移動販売）</v>
      </c>
      <c r="E6354" s="2" t="str">
        <f t="shared" ref="E6354:E6365" si="297">"R01.08.30"</f>
        <v>R01.08.30</v>
      </c>
    </row>
    <row r="6355" spans="1:5" x14ac:dyDescent="0.45">
      <c r="A6355" s="2" t="s">
        <v>270</v>
      </c>
      <c r="B6355" s="2" t="s">
        <v>16658</v>
      </c>
      <c r="C6355" s="2" t="s">
        <v>28268</v>
      </c>
      <c r="D6355" s="2" t="str">
        <f>"食品販売業"</f>
        <v>食品販売業</v>
      </c>
      <c r="E6355" s="2" t="str">
        <f t="shared" si="297"/>
        <v>R01.08.30</v>
      </c>
    </row>
    <row r="6356" spans="1:5" x14ac:dyDescent="0.45">
      <c r="A6356" s="2" t="s">
        <v>5745</v>
      </c>
      <c r="B6356" s="2" t="s">
        <v>16660</v>
      </c>
      <c r="C6356" s="2" t="s">
        <v>28270</v>
      </c>
      <c r="D6356" s="2" t="str">
        <f>"魚肉ねり製品製造業"</f>
        <v>魚肉ねり製品製造業</v>
      </c>
      <c r="E6356" s="2" t="str">
        <f t="shared" si="297"/>
        <v>R01.08.30</v>
      </c>
    </row>
    <row r="6357" spans="1:5" x14ac:dyDescent="0.45">
      <c r="A6357" s="2" t="s">
        <v>5544</v>
      </c>
      <c r="B6357" s="2" t="s">
        <v>16424</v>
      </c>
      <c r="C6357" s="2" t="s">
        <v>28267</v>
      </c>
      <c r="D6357" s="2" t="str">
        <f>"魚介類販売業"</f>
        <v>魚介類販売業</v>
      </c>
      <c r="E6357" s="2" t="str">
        <f t="shared" si="297"/>
        <v>R01.08.30</v>
      </c>
    </row>
    <row r="6358" spans="1:5" x14ac:dyDescent="0.45">
      <c r="A6358" s="2" t="s">
        <v>5544</v>
      </c>
      <c r="B6358" s="2" t="s">
        <v>16424</v>
      </c>
      <c r="C6358" s="2" t="s">
        <v>28267</v>
      </c>
      <c r="D6358" s="2" t="str">
        <f>"食肉販売業"</f>
        <v>食肉販売業</v>
      </c>
      <c r="E6358" s="2" t="str">
        <f t="shared" si="297"/>
        <v>R01.08.30</v>
      </c>
    </row>
    <row r="6359" spans="1:5" x14ac:dyDescent="0.45">
      <c r="A6359" s="2" t="s">
        <v>5746</v>
      </c>
      <c r="B6359" s="2" t="s">
        <v>16661</v>
      </c>
      <c r="C6359" s="2" t="s">
        <v>28271</v>
      </c>
      <c r="D6359" s="2" t="str">
        <f>"そうざい製造業"</f>
        <v>そうざい製造業</v>
      </c>
      <c r="E6359" s="2" t="str">
        <f t="shared" si="297"/>
        <v>R01.08.30</v>
      </c>
    </row>
    <row r="6360" spans="1:5" x14ac:dyDescent="0.45">
      <c r="A6360" s="2" t="s">
        <v>5745</v>
      </c>
      <c r="B6360" s="2" t="s">
        <v>16660</v>
      </c>
      <c r="C6360" s="2" t="s">
        <v>28270</v>
      </c>
      <c r="D6360" s="2" t="str">
        <f>"そうざい製造業"</f>
        <v>そうざい製造業</v>
      </c>
      <c r="E6360" s="2" t="str">
        <f t="shared" si="297"/>
        <v>R01.08.30</v>
      </c>
    </row>
    <row r="6361" spans="1:5" x14ac:dyDescent="0.45">
      <c r="A6361" s="2" t="s">
        <v>5747</v>
      </c>
      <c r="B6361" s="2" t="s">
        <v>16662</v>
      </c>
      <c r="C6361" s="2" t="s">
        <v>28272</v>
      </c>
      <c r="D6361" s="2" t="str">
        <f>"飲食店営業"</f>
        <v>飲食店営業</v>
      </c>
      <c r="E6361" s="2" t="str">
        <f t="shared" si="297"/>
        <v>R01.08.30</v>
      </c>
    </row>
    <row r="6362" spans="1:5" x14ac:dyDescent="0.45">
      <c r="A6362" s="2" t="s">
        <v>5749</v>
      </c>
      <c r="B6362" s="2" t="s">
        <v>9714</v>
      </c>
      <c r="C6362" s="2" t="s">
        <v>28274</v>
      </c>
      <c r="D6362" s="2" t="str">
        <f>"飲食店営業"</f>
        <v>飲食店営業</v>
      </c>
      <c r="E6362" s="2" t="str">
        <f t="shared" si="297"/>
        <v>R01.08.30</v>
      </c>
    </row>
    <row r="6363" spans="1:5" x14ac:dyDescent="0.45">
      <c r="A6363" s="2" t="s">
        <v>5750</v>
      </c>
      <c r="B6363" s="2" t="s">
        <v>16664</v>
      </c>
      <c r="C6363" s="2" t="s">
        <v>28275</v>
      </c>
      <c r="D6363" s="2" t="str">
        <f>"菓子製造業"</f>
        <v>菓子製造業</v>
      </c>
      <c r="E6363" s="2" t="str">
        <f t="shared" si="297"/>
        <v>R01.08.30</v>
      </c>
    </row>
    <row r="6364" spans="1:5" x14ac:dyDescent="0.45">
      <c r="A6364" s="2" t="s">
        <v>5606</v>
      </c>
      <c r="B6364" s="2" t="s">
        <v>16673</v>
      </c>
      <c r="C6364" s="2" t="s">
        <v>28101</v>
      </c>
      <c r="D6364" s="2" t="str">
        <f>"氷雪販売業"</f>
        <v>氷雪販売業</v>
      </c>
      <c r="E6364" s="2" t="str">
        <f t="shared" si="297"/>
        <v>R01.08.30</v>
      </c>
    </row>
    <row r="6365" spans="1:5" x14ac:dyDescent="0.45">
      <c r="A6365" s="2" t="s">
        <v>5454</v>
      </c>
      <c r="B6365" s="2" t="s">
        <v>16675</v>
      </c>
      <c r="C6365" s="2" t="s">
        <v>28285</v>
      </c>
      <c r="D6365" s="2" t="str">
        <f>"乳類販売業"</f>
        <v>乳類販売業</v>
      </c>
      <c r="E6365" s="2" t="str">
        <f t="shared" si="297"/>
        <v>R01.08.30</v>
      </c>
    </row>
    <row r="6366" spans="1:5" x14ac:dyDescent="0.45">
      <c r="A6366" s="2" t="s">
        <v>5762</v>
      </c>
      <c r="B6366" s="2" t="s">
        <v>5762</v>
      </c>
      <c r="C6366" s="2" t="s">
        <v>28288</v>
      </c>
      <c r="D6366" s="2" t="str">
        <f>"菓子製造業"</f>
        <v>菓子製造業</v>
      </c>
      <c r="E6366" s="2" t="str">
        <f>"R01.09.10"</f>
        <v>R01.09.10</v>
      </c>
    </row>
    <row r="6367" spans="1:5" x14ac:dyDescent="0.45">
      <c r="A6367" s="2" t="s">
        <v>270</v>
      </c>
      <c r="B6367" s="2" t="s">
        <v>16680</v>
      </c>
      <c r="C6367" s="2" t="s">
        <v>28290</v>
      </c>
      <c r="D6367" s="2" t="str">
        <f>"魚介類販売業"</f>
        <v>魚介類販売業</v>
      </c>
      <c r="E6367" s="2" t="str">
        <f>"R01.09.10"</f>
        <v>R01.09.10</v>
      </c>
    </row>
    <row r="6368" spans="1:5" x14ac:dyDescent="0.45">
      <c r="A6368" s="2" t="s">
        <v>270</v>
      </c>
      <c r="B6368" s="2" t="s">
        <v>16658</v>
      </c>
      <c r="C6368" s="2" t="s">
        <v>28291</v>
      </c>
      <c r="D6368" s="2" t="str">
        <f>"魚介類販売業"</f>
        <v>魚介類販売業</v>
      </c>
      <c r="E6368" s="2" t="str">
        <f>"R01.09.10"</f>
        <v>R01.09.10</v>
      </c>
    </row>
    <row r="6369" spans="1:5" x14ac:dyDescent="0.45">
      <c r="A6369" s="2" t="s">
        <v>5762</v>
      </c>
      <c r="B6369" s="2" t="s">
        <v>5762</v>
      </c>
      <c r="C6369" s="2" t="s">
        <v>28288</v>
      </c>
      <c r="D6369" s="2" t="str">
        <f>"食肉製品製造業"</f>
        <v>食肉製品製造業</v>
      </c>
      <c r="E6369" s="2" t="str">
        <f>"R01.09.10"</f>
        <v>R01.09.10</v>
      </c>
    </row>
    <row r="6370" spans="1:5" x14ac:dyDescent="0.45">
      <c r="A6370" s="2" t="s">
        <v>5344</v>
      </c>
      <c r="B6370" s="2" t="s">
        <v>5344</v>
      </c>
      <c r="C6370" s="2" t="s">
        <v>28314</v>
      </c>
      <c r="D6370" s="2" t="str">
        <f>"乳類販売業"</f>
        <v>乳類販売業</v>
      </c>
      <c r="E6370" s="2" t="str">
        <f>"R01.07.08"</f>
        <v>R01.07.08</v>
      </c>
    </row>
    <row r="6371" spans="1:5" x14ac:dyDescent="0.45">
      <c r="A6371" s="2" t="s">
        <v>5776</v>
      </c>
      <c r="B6371" s="2" t="s">
        <v>16706</v>
      </c>
      <c r="C6371" s="2" t="s">
        <v>28317</v>
      </c>
      <c r="D6371" s="2" t="str">
        <f>"食品販売業"</f>
        <v>食品販売業</v>
      </c>
      <c r="E6371" s="2" t="str">
        <f>"R01.11.21"</f>
        <v>R01.11.21</v>
      </c>
    </row>
    <row r="6372" spans="1:5" x14ac:dyDescent="0.45">
      <c r="A6372" s="2" t="s">
        <v>5777</v>
      </c>
      <c r="B6372" s="2" t="s">
        <v>16708</v>
      </c>
      <c r="C6372" s="2" t="s">
        <v>28319</v>
      </c>
      <c r="D6372" s="2" t="str">
        <f>"食品製造業"</f>
        <v>食品製造業</v>
      </c>
      <c r="E6372" s="2" t="str">
        <f>"R01.11.21"</f>
        <v>R01.11.21</v>
      </c>
    </row>
    <row r="6373" spans="1:5" x14ac:dyDescent="0.45">
      <c r="A6373" s="2" t="s">
        <v>5778</v>
      </c>
      <c r="B6373" s="2" t="s">
        <v>16709</v>
      </c>
      <c r="C6373" s="2" t="s">
        <v>28320</v>
      </c>
      <c r="D6373" s="2" t="str">
        <f>"食品製造業"</f>
        <v>食品製造業</v>
      </c>
      <c r="E6373" s="2" t="str">
        <f>"R01.11.21"</f>
        <v>R01.11.21</v>
      </c>
    </row>
    <row r="6374" spans="1:5" x14ac:dyDescent="0.45">
      <c r="A6374" s="2" t="s">
        <v>5779</v>
      </c>
      <c r="B6374" s="2" t="s">
        <v>16710</v>
      </c>
      <c r="C6374" s="2" t="s">
        <v>28321</v>
      </c>
      <c r="D6374" s="2" t="str">
        <f>"飲食店営業"</f>
        <v>飲食店営業</v>
      </c>
      <c r="E6374" s="2" t="str">
        <f>"R01.11.21"</f>
        <v>R01.11.21</v>
      </c>
    </row>
    <row r="6375" spans="1:5" x14ac:dyDescent="0.45">
      <c r="A6375" s="2" t="s">
        <v>5544</v>
      </c>
      <c r="B6375" s="2" t="s">
        <v>16424</v>
      </c>
      <c r="C6375" s="2" t="s">
        <v>28022</v>
      </c>
      <c r="D6375" s="2" t="str">
        <f>"飲食店営業"</f>
        <v>飲食店営業</v>
      </c>
      <c r="E6375" s="2" t="str">
        <f>"R01.11.21"</f>
        <v>R01.11.21</v>
      </c>
    </row>
    <row r="6376" spans="1:5" x14ac:dyDescent="0.45">
      <c r="A6376" s="2" t="s">
        <v>5544</v>
      </c>
      <c r="B6376" s="2" t="s">
        <v>16424</v>
      </c>
      <c r="C6376" s="2" t="s">
        <v>28022</v>
      </c>
      <c r="D6376" s="2" t="str">
        <f>"魚介類販売業"</f>
        <v>魚介類販売業</v>
      </c>
      <c r="E6376" s="2" t="str">
        <f>"R01.11.25"</f>
        <v>R01.11.25</v>
      </c>
    </row>
    <row r="6377" spans="1:5" x14ac:dyDescent="0.45">
      <c r="A6377" s="2" t="s">
        <v>5544</v>
      </c>
      <c r="B6377" s="2" t="s">
        <v>16424</v>
      </c>
      <c r="C6377" s="2" t="s">
        <v>28022</v>
      </c>
      <c r="D6377" s="2" t="str">
        <f>"食肉販売業"</f>
        <v>食肉販売業</v>
      </c>
      <c r="E6377" s="2" t="str">
        <f>"R01.11.21"</f>
        <v>R01.11.21</v>
      </c>
    </row>
    <row r="6378" spans="1:5" x14ac:dyDescent="0.45">
      <c r="A6378" s="2" t="s">
        <v>5793</v>
      </c>
      <c r="B6378" s="2" t="s">
        <v>16726</v>
      </c>
      <c r="C6378" s="2" t="s">
        <v>28174</v>
      </c>
      <c r="D6378" s="2" t="str">
        <f>"飲食店営業"</f>
        <v>飲食店営業</v>
      </c>
      <c r="E6378" s="2" t="str">
        <f>"R01.11.27"</f>
        <v>R01.11.27</v>
      </c>
    </row>
    <row r="6379" spans="1:5" x14ac:dyDescent="0.45">
      <c r="A6379" s="2" t="s">
        <v>5506</v>
      </c>
      <c r="B6379" s="2" t="s">
        <v>16325</v>
      </c>
      <c r="C6379" s="2" t="s">
        <v>28346</v>
      </c>
      <c r="D6379" s="2" t="str">
        <f>"菓子製造業"</f>
        <v>菓子製造業</v>
      </c>
      <c r="E6379" s="2" t="str">
        <f>"R01.11.28"</f>
        <v>R01.11.28</v>
      </c>
    </row>
    <row r="6380" spans="1:5" x14ac:dyDescent="0.45">
      <c r="A6380" s="2" t="s">
        <v>5802</v>
      </c>
      <c r="B6380" s="2" t="s">
        <v>16735</v>
      </c>
      <c r="C6380" s="2" t="s">
        <v>28347</v>
      </c>
      <c r="D6380" s="2" t="str">
        <f>"飲食店営業"</f>
        <v>飲食店営業</v>
      </c>
      <c r="E6380" s="2" t="str">
        <f>"R01.11.28"</f>
        <v>R01.11.28</v>
      </c>
    </row>
    <row r="6381" spans="1:5" x14ac:dyDescent="0.45">
      <c r="A6381" s="2" t="s">
        <v>5820</v>
      </c>
      <c r="B6381" s="2" t="s">
        <v>16757</v>
      </c>
      <c r="C6381" s="2" t="s">
        <v>28366</v>
      </c>
      <c r="D6381" s="2" t="str">
        <f>"菓子製造業"</f>
        <v>菓子製造業</v>
      </c>
      <c r="E6381" s="2" t="str">
        <f>"R01.12.17"</f>
        <v>R01.12.17</v>
      </c>
    </row>
    <row r="6382" spans="1:5" x14ac:dyDescent="0.45">
      <c r="A6382" s="2" t="s">
        <v>5835</v>
      </c>
      <c r="B6382" s="2" t="s">
        <v>16779</v>
      </c>
      <c r="C6382" s="2" t="s">
        <v>28385</v>
      </c>
      <c r="D6382" s="2" t="str">
        <f>"飲食店営業"</f>
        <v>飲食店営業</v>
      </c>
      <c r="E6382" s="2" t="str">
        <f>"R02.02.19"</f>
        <v>R02.02.19</v>
      </c>
    </row>
    <row r="6383" spans="1:5" x14ac:dyDescent="0.45">
      <c r="A6383" s="2" t="s">
        <v>5836</v>
      </c>
      <c r="B6383" s="2" t="s">
        <v>16780</v>
      </c>
      <c r="C6383" s="2" t="s">
        <v>28386</v>
      </c>
      <c r="D6383" s="2" t="str">
        <f>"飲食店営業"</f>
        <v>飲食店営業</v>
      </c>
      <c r="E6383" s="2" t="str">
        <f>"R02.02.19"</f>
        <v>R02.02.19</v>
      </c>
    </row>
    <row r="6384" spans="1:5" x14ac:dyDescent="0.45">
      <c r="A6384" s="2" t="s">
        <v>5837</v>
      </c>
      <c r="B6384" s="2" t="s">
        <v>16781</v>
      </c>
      <c r="C6384" s="2" t="s">
        <v>28387</v>
      </c>
      <c r="D6384" s="2" t="str">
        <f>"飲食店営業"</f>
        <v>飲食店営業</v>
      </c>
      <c r="E6384" s="2" t="str">
        <f>"R02.02.19"</f>
        <v>R02.02.19</v>
      </c>
    </row>
    <row r="6385" spans="1:5" x14ac:dyDescent="0.45">
      <c r="A6385" s="2" t="s">
        <v>5299</v>
      </c>
      <c r="B6385" s="2" t="s">
        <v>16793</v>
      </c>
      <c r="C6385" s="2" t="s">
        <v>27780</v>
      </c>
      <c r="D6385" s="2" t="str">
        <f>"乳類販売業"</f>
        <v>乳類販売業</v>
      </c>
      <c r="E6385" s="2" t="str">
        <f>"R02.02.26"</f>
        <v>R02.02.26</v>
      </c>
    </row>
    <row r="6386" spans="1:5" x14ac:dyDescent="0.45">
      <c r="A6386" s="2" t="s">
        <v>5472</v>
      </c>
      <c r="B6386" s="2" t="s">
        <v>16799</v>
      </c>
      <c r="C6386" s="2" t="s">
        <v>28403</v>
      </c>
      <c r="D6386" s="2" t="str">
        <f>"飲食店営業"</f>
        <v>飲食店営業</v>
      </c>
      <c r="E6386" s="2" t="str">
        <f>"R02.02.26"</f>
        <v>R02.02.26</v>
      </c>
    </row>
    <row r="6387" spans="1:5" x14ac:dyDescent="0.45">
      <c r="A6387" s="2" t="s">
        <v>5851</v>
      </c>
      <c r="B6387" s="2" t="s">
        <v>14182</v>
      </c>
      <c r="C6387" s="2" t="s">
        <v>28404</v>
      </c>
      <c r="D6387" s="2" t="str">
        <f>"飲食店営業"</f>
        <v>飲食店営業</v>
      </c>
      <c r="E6387" s="2" t="str">
        <f>"R02.02.26"</f>
        <v>R02.02.26</v>
      </c>
    </row>
    <row r="6388" spans="1:5" x14ac:dyDescent="0.45">
      <c r="A6388" s="2" t="s">
        <v>5423</v>
      </c>
      <c r="B6388" s="2" t="s">
        <v>16267</v>
      </c>
      <c r="C6388" s="2" t="s">
        <v>27853</v>
      </c>
      <c r="D6388" s="2" t="str">
        <f>"乳類販売業"</f>
        <v>乳類販売業</v>
      </c>
      <c r="E6388" s="2" t="str">
        <f>"R02.02.28"</f>
        <v>R02.02.28</v>
      </c>
    </row>
    <row r="6389" spans="1:5" x14ac:dyDescent="0.45">
      <c r="A6389" s="2" t="s">
        <v>5423</v>
      </c>
      <c r="B6389" s="2" t="s">
        <v>16267</v>
      </c>
      <c r="C6389" s="2" t="s">
        <v>28415</v>
      </c>
      <c r="D6389" s="2" t="str">
        <f>"食肉販売業"</f>
        <v>食肉販売業</v>
      </c>
      <c r="E6389" s="2" t="str">
        <f>"R02.02.28"</f>
        <v>R02.02.28</v>
      </c>
    </row>
    <row r="6390" spans="1:5" x14ac:dyDescent="0.45">
      <c r="A6390" s="2" t="s">
        <v>5423</v>
      </c>
      <c r="B6390" s="2" t="s">
        <v>16267</v>
      </c>
      <c r="C6390" s="2" t="s">
        <v>28415</v>
      </c>
      <c r="D6390" s="2" t="str">
        <f>"魚介類販売業"</f>
        <v>魚介類販売業</v>
      </c>
      <c r="E6390" s="2" t="str">
        <f>"R02.02.28"</f>
        <v>R02.02.28</v>
      </c>
    </row>
    <row r="6391" spans="1:5" x14ac:dyDescent="0.45">
      <c r="A6391" s="2" t="s">
        <v>5423</v>
      </c>
      <c r="B6391" s="2" t="s">
        <v>16808</v>
      </c>
      <c r="C6391" s="2" t="s">
        <v>28416</v>
      </c>
      <c r="D6391" s="2" t="str">
        <f>"食品販売業"</f>
        <v>食品販売業</v>
      </c>
      <c r="E6391" s="2" t="str">
        <f>"R02.02.28"</f>
        <v>R02.02.28</v>
      </c>
    </row>
    <row r="6392" spans="1:5" x14ac:dyDescent="0.45">
      <c r="A6392" s="2" t="s">
        <v>5349</v>
      </c>
      <c r="B6392" s="2" t="s">
        <v>16188</v>
      </c>
      <c r="C6392" s="2" t="s">
        <v>28432</v>
      </c>
      <c r="D6392" s="2" t="str">
        <f>"食肉販売業"</f>
        <v>食肉販売業</v>
      </c>
      <c r="E6392" s="2" t="str">
        <f>"R02.04.17"</f>
        <v>R02.04.17</v>
      </c>
    </row>
    <row r="6393" spans="1:5" x14ac:dyDescent="0.45">
      <c r="A6393" s="2" t="s">
        <v>5875</v>
      </c>
      <c r="B6393" s="2" t="s">
        <v>16834</v>
      </c>
      <c r="C6393" s="2" t="s">
        <v>28443</v>
      </c>
      <c r="D6393" s="2" t="str">
        <f>"食品販売業"</f>
        <v>食品販売業</v>
      </c>
      <c r="E6393" s="2" t="str">
        <f>"R02.05.28"</f>
        <v>R02.05.28</v>
      </c>
    </row>
    <row r="6394" spans="1:5" x14ac:dyDescent="0.45">
      <c r="A6394" s="2" t="s">
        <v>5876</v>
      </c>
      <c r="B6394" s="2" t="s">
        <v>16835</v>
      </c>
      <c r="C6394" s="2" t="s">
        <v>28444</v>
      </c>
      <c r="D6394" s="2" t="str">
        <f>"そうざい製造業"</f>
        <v>そうざい製造業</v>
      </c>
      <c r="E6394" s="2" t="str">
        <f>"R02.05.28"</f>
        <v>R02.05.28</v>
      </c>
    </row>
    <row r="6395" spans="1:5" x14ac:dyDescent="0.45">
      <c r="A6395" s="2" t="s">
        <v>5879</v>
      </c>
      <c r="B6395" s="2" t="s">
        <v>16838</v>
      </c>
      <c r="C6395" s="2" t="s">
        <v>28447</v>
      </c>
      <c r="D6395" s="2" t="str">
        <f>"飲食店営業"</f>
        <v>飲食店営業</v>
      </c>
      <c r="E6395" s="2" t="str">
        <f>"R02.05.29"</f>
        <v>R02.05.29</v>
      </c>
    </row>
    <row r="6396" spans="1:5" x14ac:dyDescent="0.45">
      <c r="A6396" s="2" t="s">
        <v>5879</v>
      </c>
      <c r="B6396" s="2" t="s">
        <v>16838</v>
      </c>
      <c r="C6396" s="2" t="s">
        <v>28447</v>
      </c>
      <c r="D6396" s="2" t="str">
        <f>"食肉販売業"</f>
        <v>食肉販売業</v>
      </c>
      <c r="E6396" s="2" t="str">
        <f>"R02.05.29"</f>
        <v>R02.05.29</v>
      </c>
    </row>
    <row r="6397" spans="1:5" x14ac:dyDescent="0.45">
      <c r="A6397" s="2" t="s">
        <v>5877</v>
      </c>
      <c r="B6397" s="2" t="s">
        <v>16839</v>
      </c>
      <c r="C6397" s="2" t="s">
        <v>28448</v>
      </c>
      <c r="D6397" s="2" t="str">
        <f>"飲食店営業"</f>
        <v>飲食店営業</v>
      </c>
      <c r="E6397" s="2" t="str">
        <f>"R02.06.10"</f>
        <v>R02.06.10</v>
      </c>
    </row>
    <row r="6398" spans="1:5" x14ac:dyDescent="0.45">
      <c r="A6398" s="2" t="s">
        <v>1552</v>
      </c>
      <c r="B6398" s="2" t="s">
        <v>16890</v>
      </c>
      <c r="C6398" s="2" t="s">
        <v>28500</v>
      </c>
      <c r="D6398" s="2" t="str">
        <f>"食品販売業"</f>
        <v>食品販売業</v>
      </c>
      <c r="E6398" s="2" t="str">
        <f>"H30.09.27"</f>
        <v>H30.09.27</v>
      </c>
    </row>
    <row r="6399" spans="1:5" x14ac:dyDescent="0.45">
      <c r="A6399" s="2" t="s">
        <v>5499</v>
      </c>
      <c r="B6399" s="2" t="s">
        <v>16367</v>
      </c>
      <c r="C6399" s="2" t="s">
        <v>27961</v>
      </c>
      <c r="D6399" s="2" t="str">
        <f>"魚介類販売業"</f>
        <v>魚介類販売業</v>
      </c>
      <c r="E6399" s="2" t="str">
        <f t="shared" ref="E6399:E6410" si="298">"R02.12.11"</f>
        <v>R02.12.11</v>
      </c>
    </row>
    <row r="6400" spans="1:5" x14ac:dyDescent="0.45">
      <c r="A6400" s="2" t="s">
        <v>5612</v>
      </c>
      <c r="B6400" s="2" t="s">
        <v>16946</v>
      </c>
      <c r="C6400" s="2" t="s">
        <v>27745</v>
      </c>
      <c r="D6400" s="2" t="str">
        <f>"魚介類販売業"</f>
        <v>魚介類販売業</v>
      </c>
      <c r="E6400" s="2" t="str">
        <f t="shared" si="298"/>
        <v>R02.12.11</v>
      </c>
    </row>
    <row r="6401" spans="1:5" x14ac:dyDescent="0.45">
      <c r="A6401" s="2" t="s">
        <v>5499</v>
      </c>
      <c r="B6401" s="2" t="s">
        <v>16367</v>
      </c>
      <c r="C6401" s="2" t="s">
        <v>27961</v>
      </c>
      <c r="D6401" s="2" t="str">
        <f>"乳類販売業"</f>
        <v>乳類販売業</v>
      </c>
      <c r="E6401" s="2" t="str">
        <f t="shared" si="298"/>
        <v>R02.12.11</v>
      </c>
    </row>
    <row r="6402" spans="1:5" x14ac:dyDescent="0.45">
      <c r="A6402" s="2" t="s">
        <v>270</v>
      </c>
      <c r="B6402" s="2" t="s">
        <v>16947</v>
      </c>
      <c r="C6402" s="2" t="s">
        <v>28553</v>
      </c>
      <c r="D6402" s="2" t="str">
        <f>"乳類販売業"</f>
        <v>乳類販売業</v>
      </c>
      <c r="E6402" s="2" t="str">
        <f t="shared" si="298"/>
        <v>R02.12.11</v>
      </c>
    </row>
    <row r="6403" spans="1:5" x14ac:dyDescent="0.45">
      <c r="A6403" s="2" t="s">
        <v>5957</v>
      </c>
      <c r="B6403" s="2" t="s">
        <v>14924</v>
      </c>
      <c r="C6403" s="2" t="s">
        <v>28554</v>
      </c>
      <c r="D6403" s="2" t="str">
        <f>"飲食店営業"</f>
        <v>飲食店営業</v>
      </c>
      <c r="E6403" s="2" t="str">
        <f t="shared" si="298"/>
        <v>R02.12.11</v>
      </c>
    </row>
    <row r="6404" spans="1:5" x14ac:dyDescent="0.45">
      <c r="A6404" s="2" t="s">
        <v>5958</v>
      </c>
      <c r="B6404" s="2" t="s">
        <v>16948</v>
      </c>
      <c r="C6404" s="2" t="s">
        <v>28555</v>
      </c>
      <c r="D6404" s="2" t="str">
        <f>"飲食店営業"</f>
        <v>飲食店営業</v>
      </c>
      <c r="E6404" s="2" t="str">
        <f t="shared" si="298"/>
        <v>R02.12.11</v>
      </c>
    </row>
    <row r="6405" spans="1:5" x14ac:dyDescent="0.45">
      <c r="A6405" s="2" t="s">
        <v>5959</v>
      </c>
      <c r="B6405" s="2" t="s">
        <v>16949</v>
      </c>
      <c r="C6405" s="2" t="s">
        <v>28556</v>
      </c>
      <c r="D6405" s="2" t="str">
        <f>"飲食店営業"</f>
        <v>飲食店営業</v>
      </c>
      <c r="E6405" s="2" t="str">
        <f t="shared" si="298"/>
        <v>R02.12.11</v>
      </c>
    </row>
    <row r="6406" spans="1:5" x14ac:dyDescent="0.45">
      <c r="A6406" s="2" t="s">
        <v>5960</v>
      </c>
      <c r="B6406" s="2" t="s">
        <v>16950</v>
      </c>
      <c r="C6406" s="2" t="s">
        <v>28557</v>
      </c>
      <c r="D6406" s="2" t="str">
        <f>"飲食店営業"</f>
        <v>飲食店営業</v>
      </c>
      <c r="E6406" s="2" t="str">
        <f t="shared" si="298"/>
        <v>R02.12.11</v>
      </c>
    </row>
    <row r="6407" spans="1:5" x14ac:dyDescent="0.45">
      <c r="A6407" s="2" t="s">
        <v>5961</v>
      </c>
      <c r="B6407" s="2" t="s">
        <v>16951</v>
      </c>
      <c r="C6407" s="2" t="s">
        <v>28558</v>
      </c>
      <c r="D6407" s="2" t="str">
        <f>"飲食店営業"</f>
        <v>飲食店営業</v>
      </c>
      <c r="E6407" s="2" t="str">
        <f t="shared" si="298"/>
        <v>R02.12.11</v>
      </c>
    </row>
    <row r="6408" spans="1:5" x14ac:dyDescent="0.45">
      <c r="A6408" s="2" t="s">
        <v>5957</v>
      </c>
      <c r="B6408" s="2" t="s">
        <v>14924</v>
      </c>
      <c r="C6408" s="2" t="s">
        <v>28559</v>
      </c>
      <c r="D6408" s="2" t="str">
        <f>"食肉販売業"</f>
        <v>食肉販売業</v>
      </c>
      <c r="E6408" s="2" t="str">
        <f t="shared" si="298"/>
        <v>R02.12.11</v>
      </c>
    </row>
    <row r="6409" spans="1:5" x14ac:dyDescent="0.45">
      <c r="A6409" s="2" t="s">
        <v>5499</v>
      </c>
      <c r="B6409" s="2" t="s">
        <v>16367</v>
      </c>
      <c r="C6409" s="2" t="s">
        <v>28560</v>
      </c>
      <c r="D6409" s="2" t="str">
        <f>"食品製造業"</f>
        <v>食品製造業</v>
      </c>
      <c r="E6409" s="2" t="str">
        <f t="shared" si="298"/>
        <v>R02.12.11</v>
      </c>
    </row>
    <row r="6410" spans="1:5" x14ac:dyDescent="0.45">
      <c r="A6410" s="2" t="s">
        <v>5488</v>
      </c>
      <c r="B6410" s="2" t="s">
        <v>16952</v>
      </c>
      <c r="C6410" s="2" t="s">
        <v>27934</v>
      </c>
      <c r="D6410" s="2" t="str">
        <f>"酒類製造業"</f>
        <v>酒類製造業</v>
      </c>
      <c r="E6410" s="2" t="str">
        <f t="shared" si="298"/>
        <v>R02.12.11</v>
      </c>
    </row>
    <row r="6411" spans="1:5" x14ac:dyDescent="0.45">
      <c r="A6411" s="2" t="s">
        <v>5966</v>
      </c>
      <c r="B6411" s="2" t="s">
        <v>16957</v>
      </c>
      <c r="C6411" s="2" t="s">
        <v>28564</v>
      </c>
      <c r="D6411" s="2" t="str">
        <f>"食品製造業"</f>
        <v>食品製造業</v>
      </c>
      <c r="E6411" s="2" t="str">
        <f t="shared" ref="E6411:E6426" si="299">"R02.12.16"</f>
        <v>R02.12.16</v>
      </c>
    </row>
    <row r="6412" spans="1:5" x14ac:dyDescent="0.45">
      <c r="A6412" s="2" t="s">
        <v>5967</v>
      </c>
      <c r="B6412" s="2" t="s">
        <v>16958</v>
      </c>
      <c r="C6412" s="2" t="s">
        <v>28565</v>
      </c>
      <c r="D6412" s="2" t="str">
        <f>"食品製造業"</f>
        <v>食品製造業</v>
      </c>
      <c r="E6412" s="2" t="str">
        <f t="shared" si="299"/>
        <v>R02.12.16</v>
      </c>
    </row>
    <row r="6413" spans="1:5" x14ac:dyDescent="0.45">
      <c r="A6413" s="2" t="s">
        <v>5716</v>
      </c>
      <c r="B6413" s="2" t="s">
        <v>16625</v>
      </c>
      <c r="C6413" s="2" t="s">
        <v>28230</v>
      </c>
      <c r="D6413" s="2" t="str">
        <f>"食品製造業"</f>
        <v>食品製造業</v>
      </c>
      <c r="E6413" s="2" t="str">
        <f t="shared" si="299"/>
        <v>R02.12.16</v>
      </c>
    </row>
    <row r="6414" spans="1:5" x14ac:dyDescent="0.45">
      <c r="A6414" s="2" t="s">
        <v>5590</v>
      </c>
      <c r="B6414" s="2" t="s">
        <v>16959</v>
      </c>
      <c r="C6414" s="2" t="s">
        <v>28083</v>
      </c>
      <c r="D6414" s="2" t="str">
        <f>"そうざい製造業"</f>
        <v>そうざい製造業</v>
      </c>
      <c r="E6414" s="2" t="str">
        <f t="shared" si="299"/>
        <v>R02.12.16</v>
      </c>
    </row>
    <row r="6415" spans="1:5" x14ac:dyDescent="0.45">
      <c r="A6415" s="2" t="s">
        <v>5968</v>
      </c>
      <c r="B6415" s="2" t="s">
        <v>16960</v>
      </c>
      <c r="C6415" s="2" t="s">
        <v>28566</v>
      </c>
      <c r="D6415" s="2" t="str">
        <f>"そうざい製造業"</f>
        <v>そうざい製造業</v>
      </c>
      <c r="E6415" s="2" t="str">
        <f t="shared" si="299"/>
        <v>R02.12.16</v>
      </c>
    </row>
    <row r="6416" spans="1:5" x14ac:dyDescent="0.45">
      <c r="A6416" s="2" t="s">
        <v>5969</v>
      </c>
      <c r="B6416" s="2" t="s">
        <v>16961</v>
      </c>
      <c r="C6416" s="2" t="s">
        <v>28567</v>
      </c>
      <c r="D6416" s="2" t="str">
        <f>"そうざい製造業"</f>
        <v>そうざい製造業</v>
      </c>
      <c r="E6416" s="2" t="str">
        <f t="shared" si="299"/>
        <v>R02.12.16</v>
      </c>
    </row>
    <row r="6417" spans="1:5" x14ac:dyDescent="0.45">
      <c r="A6417" s="2" t="s">
        <v>5970</v>
      </c>
      <c r="B6417" s="2" t="s">
        <v>16962</v>
      </c>
      <c r="C6417" s="2" t="s">
        <v>28568</v>
      </c>
      <c r="D6417" s="2" t="str">
        <f>"飲食店営業"</f>
        <v>飲食店営業</v>
      </c>
      <c r="E6417" s="2" t="str">
        <f t="shared" si="299"/>
        <v>R02.12.16</v>
      </c>
    </row>
    <row r="6418" spans="1:5" x14ac:dyDescent="0.45">
      <c r="A6418" s="2" t="s">
        <v>5971</v>
      </c>
      <c r="B6418" s="2" t="s">
        <v>16963</v>
      </c>
      <c r="C6418" s="2" t="s">
        <v>28569</v>
      </c>
      <c r="D6418" s="2" t="str">
        <f>"飲食店営業"</f>
        <v>飲食店営業</v>
      </c>
      <c r="E6418" s="2" t="str">
        <f t="shared" si="299"/>
        <v>R02.12.16</v>
      </c>
    </row>
    <row r="6419" spans="1:5" x14ac:dyDescent="0.45">
      <c r="A6419" s="2" t="s">
        <v>5972</v>
      </c>
      <c r="B6419" s="2" t="s">
        <v>5972</v>
      </c>
      <c r="C6419" s="2" t="s">
        <v>28570</v>
      </c>
      <c r="D6419" s="2" t="str">
        <f>"飲食店営業"</f>
        <v>飲食店営業</v>
      </c>
      <c r="E6419" s="2" t="str">
        <f t="shared" si="299"/>
        <v>R02.12.16</v>
      </c>
    </row>
    <row r="6420" spans="1:5" x14ac:dyDescent="0.45">
      <c r="A6420" s="2" t="s">
        <v>5594</v>
      </c>
      <c r="B6420" s="2" t="s">
        <v>16964</v>
      </c>
      <c r="C6420" s="2" t="s">
        <v>28089</v>
      </c>
      <c r="D6420" s="2" t="str">
        <f>"豆腐製造業"</f>
        <v>豆腐製造業</v>
      </c>
      <c r="E6420" s="2" t="str">
        <f t="shared" si="299"/>
        <v>R02.12.16</v>
      </c>
    </row>
    <row r="6421" spans="1:5" x14ac:dyDescent="0.45">
      <c r="A6421" s="2" t="s">
        <v>5777</v>
      </c>
      <c r="B6421" s="2" t="s">
        <v>16708</v>
      </c>
      <c r="C6421" s="2" t="s">
        <v>28319</v>
      </c>
      <c r="D6421" s="2" t="str">
        <f>"豆腐製造業"</f>
        <v>豆腐製造業</v>
      </c>
      <c r="E6421" s="2" t="str">
        <f t="shared" si="299"/>
        <v>R02.12.16</v>
      </c>
    </row>
    <row r="6422" spans="1:5" x14ac:dyDescent="0.45">
      <c r="A6422" s="2" t="s">
        <v>5590</v>
      </c>
      <c r="B6422" s="2" t="s">
        <v>16959</v>
      </c>
      <c r="C6422" s="2" t="s">
        <v>28083</v>
      </c>
      <c r="D6422" s="2" t="str">
        <f>"食品の冷凍又は冷蔵業"</f>
        <v>食品の冷凍又は冷蔵業</v>
      </c>
      <c r="E6422" s="2" t="str">
        <f t="shared" si="299"/>
        <v>R02.12.16</v>
      </c>
    </row>
    <row r="6423" spans="1:5" x14ac:dyDescent="0.45">
      <c r="A6423" s="2" t="s">
        <v>5590</v>
      </c>
      <c r="B6423" s="2" t="s">
        <v>16959</v>
      </c>
      <c r="C6423" s="2" t="s">
        <v>28083</v>
      </c>
      <c r="D6423" s="2" t="str">
        <f>"食肉製品製造業"</f>
        <v>食肉製品製造業</v>
      </c>
      <c r="E6423" s="2" t="str">
        <f t="shared" si="299"/>
        <v>R02.12.16</v>
      </c>
    </row>
    <row r="6424" spans="1:5" x14ac:dyDescent="0.45">
      <c r="A6424" s="2" t="s">
        <v>5972</v>
      </c>
      <c r="B6424" s="2" t="s">
        <v>5972</v>
      </c>
      <c r="C6424" s="2" t="s">
        <v>28570</v>
      </c>
      <c r="D6424" s="2" t="str">
        <f>"魚介類販売業"</f>
        <v>魚介類販売業</v>
      </c>
      <c r="E6424" s="2" t="str">
        <f t="shared" si="299"/>
        <v>R02.12.16</v>
      </c>
    </row>
    <row r="6425" spans="1:5" x14ac:dyDescent="0.45">
      <c r="A6425" s="2" t="s">
        <v>5594</v>
      </c>
      <c r="B6425" s="2" t="s">
        <v>16964</v>
      </c>
      <c r="C6425" s="2" t="s">
        <v>28089</v>
      </c>
      <c r="D6425" s="2" t="str">
        <f>"菓子製造業"</f>
        <v>菓子製造業</v>
      </c>
      <c r="E6425" s="2" t="str">
        <f t="shared" si="299"/>
        <v>R02.12.16</v>
      </c>
    </row>
    <row r="6426" spans="1:5" x14ac:dyDescent="0.45">
      <c r="A6426" s="2" t="s">
        <v>5974</v>
      </c>
      <c r="B6426" s="2" t="s">
        <v>5974</v>
      </c>
      <c r="C6426" s="2" t="s">
        <v>28572</v>
      </c>
      <c r="D6426" s="2" t="str">
        <f>"酒類製造業"</f>
        <v>酒類製造業</v>
      </c>
      <c r="E6426" s="2" t="str">
        <f t="shared" si="299"/>
        <v>R02.12.16</v>
      </c>
    </row>
    <row r="6427" spans="1:5" x14ac:dyDescent="0.45">
      <c r="A6427" s="2" t="s">
        <v>5454</v>
      </c>
      <c r="B6427" s="2" t="s">
        <v>16969</v>
      </c>
      <c r="C6427" s="2" t="s">
        <v>27826</v>
      </c>
      <c r="D6427" s="2" t="str">
        <f>"飲食店営業"</f>
        <v>飲食店営業</v>
      </c>
      <c r="E6427" s="2" t="str">
        <f>"R02.12.22"</f>
        <v>R02.12.22</v>
      </c>
    </row>
    <row r="6428" spans="1:5" x14ac:dyDescent="0.45">
      <c r="A6428" s="2" t="s">
        <v>5978</v>
      </c>
      <c r="B6428" s="2" t="s">
        <v>16970</v>
      </c>
      <c r="C6428" s="2" t="s">
        <v>27826</v>
      </c>
      <c r="D6428" s="2" t="str">
        <f>"飲食店営業"</f>
        <v>飲食店営業</v>
      </c>
      <c r="E6428" s="2" t="str">
        <f>"R02.12.22"</f>
        <v>R02.12.22</v>
      </c>
    </row>
    <row r="6429" spans="1:5" x14ac:dyDescent="0.45">
      <c r="A6429" s="2" t="s">
        <v>5454</v>
      </c>
      <c r="B6429" s="2" t="s">
        <v>16675</v>
      </c>
      <c r="C6429" s="2" t="s">
        <v>28285</v>
      </c>
      <c r="D6429" s="2" t="str">
        <f>"食肉販売業"</f>
        <v>食肉販売業</v>
      </c>
      <c r="E6429" s="2" t="str">
        <f>"R02.12.22"</f>
        <v>R02.12.22</v>
      </c>
    </row>
    <row r="6430" spans="1:5" x14ac:dyDescent="0.45">
      <c r="A6430" s="2" t="s">
        <v>5594</v>
      </c>
      <c r="B6430" s="2" t="s">
        <v>16964</v>
      </c>
      <c r="C6430" s="2" t="s">
        <v>28089</v>
      </c>
      <c r="D6430" s="2" t="str">
        <f>"みそ製造業"</f>
        <v>みそ製造業</v>
      </c>
      <c r="E6430" s="2" t="str">
        <f>"R02.12.16"</f>
        <v>R02.12.16</v>
      </c>
    </row>
    <row r="6431" spans="1:5" x14ac:dyDescent="0.45">
      <c r="A6431" s="2" t="s">
        <v>5971</v>
      </c>
      <c r="B6431" s="2" t="s">
        <v>16997</v>
      </c>
      <c r="C6431" s="2" t="s">
        <v>28606</v>
      </c>
      <c r="D6431" s="2" t="str">
        <f>"飲食店営業"</f>
        <v>飲食店営業</v>
      </c>
      <c r="E6431" s="2" t="str">
        <f t="shared" ref="E6431:E6436" si="300">"R02.12.24"</f>
        <v>R02.12.24</v>
      </c>
    </row>
    <row r="6432" spans="1:5" x14ac:dyDescent="0.45">
      <c r="A6432" s="2" t="s">
        <v>5971</v>
      </c>
      <c r="B6432" s="2" t="s">
        <v>16997</v>
      </c>
      <c r="C6432" s="2" t="s">
        <v>28606</v>
      </c>
      <c r="D6432" s="2" t="str">
        <f>"魚介類販売業"</f>
        <v>魚介類販売業</v>
      </c>
      <c r="E6432" s="2" t="str">
        <f t="shared" si="300"/>
        <v>R02.12.24</v>
      </c>
    </row>
    <row r="6433" spans="1:5" x14ac:dyDescent="0.45">
      <c r="A6433" s="2" t="s">
        <v>5347</v>
      </c>
      <c r="B6433" s="2" t="s">
        <v>17003</v>
      </c>
      <c r="C6433" s="2" t="s">
        <v>27765</v>
      </c>
      <c r="D6433" s="2" t="str">
        <f>"飲食店営業"</f>
        <v>飲食店営業</v>
      </c>
      <c r="E6433" s="2" t="str">
        <f t="shared" si="300"/>
        <v>R02.12.24</v>
      </c>
    </row>
    <row r="6434" spans="1:5" x14ac:dyDescent="0.45">
      <c r="A6434" s="2" t="s">
        <v>273</v>
      </c>
      <c r="B6434" s="2" t="s">
        <v>17009</v>
      </c>
      <c r="C6434" s="2" t="s">
        <v>28617</v>
      </c>
      <c r="D6434" s="2" t="str">
        <f>"喫茶店営業"</f>
        <v>喫茶店営業</v>
      </c>
      <c r="E6434" s="2" t="str">
        <f t="shared" si="300"/>
        <v>R02.12.24</v>
      </c>
    </row>
    <row r="6435" spans="1:5" x14ac:dyDescent="0.45">
      <c r="A6435" s="2" t="s">
        <v>6009</v>
      </c>
      <c r="B6435" s="2" t="s">
        <v>17011</v>
      </c>
      <c r="C6435" s="2" t="s">
        <v>28619</v>
      </c>
      <c r="D6435" s="2" t="str">
        <f>"菓子製造業"</f>
        <v>菓子製造業</v>
      </c>
      <c r="E6435" s="2" t="str">
        <f t="shared" si="300"/>
        <v>R02.12.24</v>
      </c>
    </row>
    <row r="6436" spans="1:5" x14ac:dyDescent="0.45">
      <c r="A6436" s="2" t="s">
        <v>6009</v>
      </c>
      <c r="B6436" s="2" t="s">
        <v>17011</v>
      </c>
      <c r="C6436" s="2" t="s">
        <v>28619</v>
      </c>
      <c r="D6436" s="2" t="str">
        <f>"そうざい製造業"</f>
        <v>そうざい製造業</v>
      </c>
      <c r="E6436" s="2" t="str">
        <f t="shared" si="300"/>
        <v>R02.12.24</v>
      </c>
    </row>
    <row r="6437" spans="1:5" x14ac:dyDescent="0.45">
      <c r="A6437" s="2" t="s">
        <v>6015</v>
      </c>
      <c r="B6437" s="2" t="s">
        <v>17023</v>
      </c>
      <c r="C6437" s="2" t="s">
        <v>28174</v>
      </c>
      <c r="D6437" s="2" t="str">
        <f>"飲食店営業"</f>
        <v>飲食店営業</v>
      </c>
      <c r="E6437" s="2" t="str">
        <f>"R02.12.25"</f>
        <v>R02.12.25</v>
      </c>
    </row>
    <row r="6438" spans="1:5" x14ac:dyDescent="0.45">
      <c r="A6438" s="2" t="s">
        <v>6019</v>
      </c>
      <c r="B6438" s="2" t="s">
        <v>17030</v>
      </c>
      <c r="C6438" s="2" t="s">
        <v>28635</v>
      </c>
      <c r="D6438" s="2" t="str">
        <f>"食品製造業"</f>
        <v>食品製造業</v>
      </c>
      <c r="E6438" s="2" t="str">
        <f>"R02.12.25"</f>
        <v>R02.12.25</v>
      </c>
    </row>
    <row r="6439" spans="1:5" x14ac:dyDescent="0.45">
      <c r="A6439" s="2" t="s">
        <v>5445</v>
      </c>
      <c r="B6439" s="2" t="s">
        <v>17034</v>
      </c>
      <c r="C6439" s="2" t="s">
        <v>27883</v>
      </c>
      <c r="D6439" s="2" t="str">
        <f>"食品製造業"</f>
        <v>食品製造業</v>
      </c>
      <c r="E6439" s="2" t="str">
        <f>"R02.12.25"</f>
        <v>R02.12.25</v>
      </c>
    </row>
    <row r="6440" spans="1:5" x14ac:dyDescent="0.45">
      <c r="A6440" s="2" t="s">
        <v>5260</v>
      </c>
      <c r="B6440" s="2" t="s">
        <v>17064</v>
      </c>
      <c r="C6440" s="2" t="s">
        <v>28667</v>
      </c>
      <c r="D6440" s="2" t="str">
        <f>"飲食店営業"</f>
        <v>飲食店営業</v>
      </c>
      <c r="E6440" s="2" t="str">
        <f>"R03.01.28"</f>
        <v>R03.01.28</v>
      </c>
    </row>
    <row r="6441" spans="1:5" x14ac:dyDescent="0.45">
      <c r="A6441" s="2" t="s">
        <v>5260</v>
      </c>
      <c r="B6441" s="2" t="s">
        <v>17066</v>
      </c>
      <c r="C6441" s="2" t="s">
        <v>28669</v>
      </c>
      <c r="D6441" s="2" t="str">
        <f>"飲食店営業"</f>
        <v>飲食店営業</v>
      </c>
      <c r="E6441" s="2" t="str">
        <f>"R03.01.29"</f>
        <v>R03.01.29</v>
      </c>
    </row>
    <row r="6442" spans="1:5" x14ac:dyDescent="0.45">
      <c r="A6442" s="2" t="s">
        <v>6051</v>
      </c>
      <c r="B6442" s="2" t="s">
        <v>17079</v>
      </c>
      <c r="C6442" s="2" t="s">
        <v>28679</v>
      </c>
      <c r="D6442" s="2" t="str">
        <f>"清涼飲料水製造業"</f>
        <v>清涼飲料水製造業</v>
      </c>
      <c r="E6442" s="2" t="str">
        <f>"R02.12.16"</f>
        <v>R02.12.16</v>
      </c>
    </row>
    <row r="6443" spans="1:5" x14ac:dyDescent="0.45">
      <c r="A6443" s="2" t="s">
        <v>5762</v>
      </c>
      <c r="B6443" s="2" t="s">
        <v>5762</v>
      </c>
      <c r="C6443" s="2" t="s">
        <v>28288</v>
      </c>
      <c r="D6443" s="2" t="str">
        <f>"缶詰又は瓶詰食品製造業"</f>
        <v>缶詰又は瓶詰食品製造業</v>
      </c>
      <c r="E6443" s="2" t="str">
        <f>"R03.02.17"</f>
        <v>R03.02.17</v>
      </c>
    </row>
    <row r="6444" spans="1:5" x14ac:dyDescent="0.45">
      <c r="A6444" s="2" t="s">
        <v>6063</v>
      </c>
      <c r="B6444" s="2" t="s">
        <v>17095</v>
      </c>
      <c r="C6444" s="2" t="s">
        <v>28694</v>
      </c>
      <c r="D6444" s="2" t="str">
        <f>"飲食店営業"</f>
        <v>飲食店営業</v>
      </c>
      <c r="E6444" s="2" t="str">
        <f>"R03.02.17"</f>
        <v>R03.02.17</v>
      </c>
    </row>
    <row r="6445" spans="1:5" x14ac:dyDescent="0.45">
      <c r="A6445" s="2" t="s">
        <v>5667</v>
      </c>
      <c r="B6445" s="2" t="s">
        <v>16566</v>
      </c>
      <c r="C6445" s="2" t="s">
        <v>28172</v>
      </c>
      <c r="D6445" s="2" t="str">
        <f>"そうざい製造業"</f>
        <v>そうざい製造業</v>
      </c>
      <c r="E6445" s="2" t="str">
        <f>"R03.02.17"</f>
        <v>R03.02.17</v>
      </c>
    </row>
    <row r="6446" spans="1:5" x14ac:dyDescent="0.45">
      <c r="A6446" s="2" t="s">
        <v>6090</v>
      </c>
      <c r="B6446" s="2" t="s">
        <v>17131</v>
      </c>
      <c r="C6446" s="2" t="s">
        <v>28730</v>
      </c>
      <c r="D6446" s="2" t="str">
        <f>"飲食店営業"</f>
        <v>飲食店営業</v>
      </c>
      <c r="E6446" s="2" t="str">
        <f>"R03.02.26"</f>
        <v>R03.02.26</v>
      </c>
    </row>
    <row r="6447" spans="1:5" x14ac:dyDescent="0.45">
      <c r="A6447" s="2" t="s">
        <v>5299</v>
      </c>
      <c r="B6447" s="2" t="s">
        <v>16793</v>
      </c>
      <c r="C6447" s="2" t="s">
        <v>28737</v>
      </c>
      <c r="D6447" s="2" t="str">
        <f>"食品販売業"</f>
        <v>食品販売業</v>
      </c>
      <c r="E6447" s="2" t="str">
        <f>"R03.02.26"</f>
        <v>R03.02.26</v>
      </c>
    </row>
    <row r="6448" spans="1:5" x14ac:dyDescent="0.45">
      <c r="A6448" s="2" t="s">
        <v>1863</v>
      </c>
      <c r="B6448" s="2" t="s">
        <v>17171</v>
      </c>
      <c r="C6448" s="2" t="s">
        <v>28771</v>
      </c>
      <c r="D6448" s="2" t="str">
        <f>"飲食店営業"</f>
        <v>飲食店営業</v>
      </c>
      <c r="E6448" s="2" t="str">
        <f>"R03.05.21"</f>
        <v>R03.05.21</v>
      </c>
    </row>
    <row r="6449" spans="1:5" x14ac:dyDescent="0.45">
      <c r="A6449" s="2" t="s">
        <v>5762</v>
      </c>
      <c r="B6449" s="2" t="s">
        <v>5762</v>
      </c>
      <c r="C6449" s="2" t="s">
        <v>28288</v>
      </c>
      <c r="D6449" s="2" t="str">
        <f>"みそ製造業"</f>
        <v>みそ製造業</v>
      </c>
      <c r="E6449" s="2" t="str">
        <f>"H31.03.06"</f>
        <v>H31.03.06</v>
      </c>
    </row>
    <row r="6450" spans="1:5" x14ac:dyDescent="0.45">
      <c r="A6450" s="2" t="s">
        <v>5762</v>
      </c>
      <c r="B6450" s="2" t="s">
        <v>5762</v>
      </c>
      <c r="C6450" s="2" t="s">
        <v>28288</v>
      </c>
      <c r="D6450" s="2" t="str">
        <f>"清涼飲料水製造業"</f>
        <v>清涼飲料水製造業</v>
      </c>
      <c r="E6450" s="2" t="str">
        <f>"H31.03.06"</f>
        <v>H31.03.06</v>
      </c>
    </row>
    <row r="6451" spans="1:5" x14ac:dyDescent="0.45">
      <c r="A6451" s="2" t="s">
        <v>6115</v>
      </c>
      <c r="B6451" s="2" t="s">
        <v>17181</v>
      </c>
      <c r="C6451" s="2" t="s">
        <v>28780</v>
      </c>
      <c r="D6451" s="2" t="str">
        <f>"乳類販売業"</f>
        <v>乳類販売業</v>
      </c>
      <c r="E6451" s="2" t="str">
        <f>"R01.05.21"</f>
        <v>R01.05.21</v>
      </c>
    </row>
    <row r="6452" spans="1:5" x14ac:dyDescent="0.45">
      <c r="A6452" s="2" t="s">
        <v>6121</v>
      </c>
      <c r="B6452" s="2" t="s">
        <v>17187</v>
      </c>
      <c r="C6452" s="2" t="s">
        <v>28786</v>
      </c>
      <c r="D6452" s="2" t="str">
        <f>"菓子製造業"</f>
        <v>菓子製造業</v>
      </c>
      <c r="E6452" s="2" t="str">
        <f>"R02.12.16"</f>
        <v>R02.12.16</v>
      </c>
    </row>
    <row r="6453" spans="1:5" x14ac:dyDescent="0.45">
      <c r="A6453" s="2" t="s">
        <v>231</v>
      </c>
      <c r="B6453" s="2" t="s">
        <v>17196</v>
      </c>
      <c r="C6453" s="2" t="s">
        <v>28795</v>
      </c>
      <c r="D6453" s="2" t="str">
        <f>"飲食店営業"</f>
        <v>飲食店営業</v>
      </c>
      <c r="E6453" s="2" t="str">
        <f>"R02.12.24"</f>
        <v>R02.12.24</v>
      </c>
    </row>
    <row r="6454" spans="1:5" x14ac:dyDescent="0.45">
      <c r="A6454" s="2" t="s">
        <v>5411</v>
      </c>
      <c r="B6454" s="2" t="s">
        <v>17200</v>
      </c>
      <c r="C6454" s="2" t="s">
        <v>28798</v>
      </c>
      <c r="D6454" s="2" t="str">
        <f>"飲食店営業"</f>
        <v>飲食店営業</v>
      </c>
      <c r="E6454" s="2" t="str">
        <f>"H29.08.01"</f>
        <v>H29.08.01</v>
      </c>
    </row>
    <row r="6455" spans="1:5" x14ac:dyDescent="0.45">
      <c r="A6455" s="2" t="s">
        <v>165</v>
      </c>
      <c r="B6455" s="2" t="s">
        <v>16092</v>
      </c>
      <c r="C6455" s="2" t="s">
        <v>27661</v>
      </c>
      <c r="D6455" s="2" t="str">
        <f>"喫茶店営業"</f>
        <v>喫茶店営業</v>
      </c>
      <c r="E6455" s="2" t="str">
        <f>"H29.02.03"</f>
        <v>H29.02.03</v>
      </c>
    </row>
    <row r="6456" spans="1:5" x14ac:dyDescent="0.45">
      <c r="A6456" s="2" t="s">
        <v>5305</v>
      </c>
      <c r="B6456" s="2" t="s">
        <v>16142</v>
      </c>
      <c r="C6456" s="2" t="s">
        <v>27716</v>
      </c>
      <c r="D6456" s="2" t="str">
        <f>"飲食店営業"</f>
        <v>飲食店営業</v>
      </c>
      <c r="E6456" s="2" t="str">
        <f>"H29.05.26"</f>
        <v>H29.05.26</v>
      </c>
    </row>
    <row r="6457" spans="1:5" x14ac:dyDescent="0.45">
      <c r="A6457" s="2" t="s">
        <v>5260</v>
      </c>
      <c r="B6457" s="2" t="s">
        <v>16183</v>
      </c>
      <c r="C6457" s="2" t="s">
        <v>27762</v>
      </c>
      <c r="D6457" s="2" t="str">
        <f>"食肉販売業"</f>
        <v>食肉販売業</v>
      </c>
      <c r="E6457" s="2" t="str">
        <f>"H29.08.30"</f>
        <v>H29.08.30</v>
      </c>
    </row>
    <row r="6458" spans="1:5" x14ac:dyDescent="0.45">
      <c r="A6458" s="2" t="s">
        <v>5260</v>
      </c>
      <c r="B6458" s="2" t="s">
        <v>16183</v>
      </c>
      <c r="C6458" s="2" t="s">
        <v>27762</v>
      </c>
      <c r="D6458" s="2" t="str">
        <f>"乳類販売業"</f>
        <v>乳類販売業</v>
      </c>
      <c r="E6458" s="2" t="str">
        <f>"H29.08.30"</f>
        <v>H29.08.30</v>
      </c>
    </row>
    <row r="6459" spans="1:5" x14ac:dyDescent="0.45">
      <c r="A6459" s="2" t="s">
        <v>5260</v>
      </c>
      <c r="B6459" s="2" t="s">
        <v>16183</v>
      </c>
      <c r="C6459" s="2" t="s">
        <v>27762</v>
      </c>
      <c r="D6459" s="2" t="str">
        <f>"飲食店営業"</f>
        <v>飲食店営業</v>
      </c>
      <c r="E6459" s="2" t="str">
        <f>"H29.08.30"</f>
        <v>H29.08.30</v>
      </c>
    </row>
    <row r="6460" spans="1:5" x14ac:dyDescent="0.45">
      <c r="A6460" s="2" t="s">
        <v>5401</v>
      </c>
      <c r="B6460" s="2" t="s">
        <v>16248</v>
      </c>
      <c r="C6460" s="2" t="s">
        <v>27830</v>
      </c>
      <c r="D6460" s="2" t="str">
        <f>"乳類販売業"</f>
        <v>乳類販売業</v>
      </c>
      <c r="E6460" s="2" t="str">
        <f>"H29.12.19"</f>
        <v>H29.12.19</v>
      </c>
    </row>
    <row r="6461" spans="1:5" x14ac:dyDescent="0.45">
      <c r="A6461" s="2" t="s">
        <v>5401</v>
      </c>
      <c r="B6461" s="2" t="s">
        <v>16248</v>
      </c>
      <c r="C6461" s="2" t="s">
        <v>27830</v>
      </c>
      <c r="D6461" s="2" t="str">
        <f>"食肉販売業"</f>
        <v>食肉販売業</v>
      </c>
      <c r="E6461" s="2" t="str">
        <f>"H29.12.19"</f>
        <v>H29.12.19</v>
      </c>
    </row>
    <row r="6462" spans="1:5" x14ac:dyDescent="0.45">
      <c r="A6462" s="2" t="s">
        <v>5401</v>
      </c>
      <c r="B6462" s="2" t="s">
        <v>16248</v>
      </c>
      <c r="C6462" s="2" t="s">
        <v>27830</v>
      </c>
      <c r="D6462" s="2" t="str">
        <f>"食品販売業"</f>
        <v>食品販売業</v>
      </c>
      <c r="E6462" s="2" t="str">
        <f>"H29.12.19"</f>
        <v>H29.12.19</v>
      </c>
    </row>
    <row r="6463" spans="1:5" x14ac:dyDescent="0.45">
      <c r="A6463" s="2" t="s">
        <v>5406</v>
      </c>
      <c r="B6463" s="2" t="s">
        <v>16251</v>
      </c>
      <c r="C6463" s="2" t="s">
        <v>27835</v>
      </c>
      <c r="D6463" s="2" t="str">
        <f>"飲食店営業"</f>
        <v>飲食店営業</v>
      </c>
      <c r="E6463" s="2" t="str">
        <f>"H30.01.26"</f>
        <v>H30.01.26</v>
      </c>
    </row>
    <row r="6464" spans="1:5" x14ac:dyDescent="0.45">
      <c r="A6464" s="2" t="s">
        <v>5406</v>
      </c>
      <c r="B6464" s="2" t="s">
        <v>16251</v>
      </c>
      <c r="C6464" s="2" t="s">
        <v>27836</v>
      </c>
      <c r="D6464" s="2" t="str">
        <f>"食品販売業"</f>
        <v>食品販売業</v>
      </c>
      <c r="E6464" s="2" t="str">
        <f>"H30.01.26"</f>
        <v>H30.01.26</v>
      </c>
    </row>
    <row r="6465" spans="1:5" x14ac:dyDescent="0.45">
      <c r="A6465" s="2" t="s">
        <v>5442</v>
      </c>
      <c r="B6465" s="2" t="s">
        <v>16292</v>
      </c>
      <c r="C6465" s="2" t="s">
        <v>27880</v>
      </c>
      <c r="D6465" s="2" t="str">
        <f>"菓子製造業"</f>
        <v>菓子製造業</v>
      </c>
      <c r="E6465" s="2" t="str">
        <f>"H30.03.01"</f>
        <v>H30.03.01</v>
      </c>
    </row>
    <row r="6466" spans="1:5" x14ac:dyDescent="0.45">
      <c r="A6466" s="2" t="s">
        <v>5442</v>
      </c>
      <c r="B6466" s="2" t="s">
        <v>16292</v>
      </c>
      <c r="C6466" s="2" t="s">
        <v>27880</v>
      </c>
      <c r="D6466" s="2" t="str">
        <f>"そうざい製造業"</f>
        <v>そうざい製造業</v>
      </c>
      <c r="E6466" s="2" t="str">
        <f>"H30.03.01"</f>
        <v>H30.03.01</v>
      </c>
    </row>
    <row r="6467" spans="1:5" x14ac:dyDescent="0.45">
      <c r="A6467" s="2" t="s">
        <v>5406</v>
      </c>
      <c r="B6467" s="2" t="s">
        <v>16314</v>
      </c>
      <c r="C6467" s="2" t="s">
        <v>27899</v>
      </c>
      <c r="D6467" s="2" t="str">
        <f>"食肉販売業"</f>
        <v>食肉販売業</v>
      </c>
      <c r="E6467" s="2" t="str">
        <f>"H30.04.27"</f>
        <v>H30.04.27</v>
      </c>
    </row>
    <row r="6468" spans="1:5" x14ac:dyDescent="0.45">
      <c r="A6468" s="2" t="s">
        <v>5406</v>
      </c>
      <c r="B6468" s="2" t="s">
        <v>16314</v>
      </c>
      <c r="C6468" s="2" t="s">
        <v>27899</v>
      </c>
      <c r="D6468" s="2" t="str">
        <f>"魚介類販売業"</f>
        <v>魚介類販売業</v>
      </c>
      <c r="E6468" s="2" t="str">
        <f>"H30.04.27"</f>
        <v>H30.04.27</v>
      </c>
    </row>
    <row r="6469" spans="1:5" x14ac:dyDescent="0.45">
      <c r="A6469" s="2" t="s">
        <v>5475</v>
      </c>
      <c r="B6469" s="2" t="s">
        <v>16330</v>
      </c>
      <c r="C6469" s="2" t="s">
        <v>27918</v>
      </c>
      <c r="D6469" s="2" t="str">
        <f>"魚介類販売業"</f>
        <v>魚介類販売業</v>
      </c>
      <c r="E6469" s="2" t="str">
        <f>"H30.05.29"</f>
        <v>H30.05.29</v>
      </c>
    </row>
    <row r="6470" spans="1:5" x14ac:dyDescent="0.45">
      <c r="A6470" s="2" t="s">
        <v>5475</v>
      </c>
      <c r="B6470" s="2" t="s">
        <v>16330</v>
      </c>
      <c r="C6470" s="2" t="s">
        <v>27918</v>
      </c>
      <c r="D6470" s="2" t="str">
        <f>"食肉販売業"</f>
        <v>食肉販売業</v>
      </c>
      <c r="E6470" s="2" t="str">
        <f>"H30.05.29"</f>
        <v>H30.05.29</v>
      </c>
    </row>
    <row r="6471" spans="1:5" x14ac:dyDescent="0.45">
      <c r="A6471" s="2" t="s">
        <v>5476</v>
      </c>
      <c r="B6471" s="2" t="s">
        <v>16331</v>
      </c>
      <c r="C6471" s="2" t="s">
        <v>27919</v>
      </c>
      <c r="D6471" s="2" t="str">
        <f>"飲食店営業"</f>
        <v>飲食店営業</v>
      </c>
      <c r="E6471" s="2" t="str">
        <f>"H30.05.29"</f>
        <v>H30.05.29</v>
      </c>
    </row>
    <row r="6472" spans="1:5" x14ac:dyDescent="0.45">
      <c r="A6472" s="2" t="s">
        <v>5492</v>
      </c>
      <c r="B6472" s="2" t="s">
        <v>16357</v>
      </c>
      <c r="C6472" s="2" t="s">
        <v>27952</v>
      </c>
      <c r="D6472" s="2" t="str">
        <f>"食肉販売業"</f>
        <v>食肉販売業</v>
      </c>
      <c r="E6472" s="2" t="str">
        <f>"H30.08.07"</f>
        <v>H30.08.07</v>
      </c>
    </row>
    <row r="6473" spans="1:5" x14ac:dyDescent="0.45">
      <c r="A6473" s="2" t="s">
        <v>5475</v>
      </c>
      <c r="B6473" s="2" t="s">
        <v>16368</v>
      </c>
      <c r="C6473" s="2" t="s">
        <v>27962</v>
      </c>
      <c r="D6473" s="2" t="str">
        <f>"飲食店営業"</f>
        <v>飲食店営業</v>
      </c>
      <c r="E6473" s="2" t="str">
        <f>"H30.08.22"</f>
        <v>H30.08.22</v>
      </c>
    </row>
    <row r="6474" spans="1:5" x14ac:dyDescent="0.45">
      <c r="A6474" s="2" t="s">
        <v>5475</v>
      </c>
      <c r="B6474" s="2" t="s">
        <v>16368</v>
      </c>
      <c r="C6474" s="2" t="s">
        <v>27963</v>
      </c>
      <c r="D6474" s="2" t="str">
        <f>"飲食店営業"</f>
        <v>飲食店営業</v>
      </c>
      <c r="E6474" s="2" t="str">
        <f>"H30.08.22"</f>
        <v>H30.08.22</v>
      </c>
    </row>
    <row r="6475" spans="1:5" x14ac:dyDescent="0.45">
      <c r="A6475" s="2" t="s">
        <v>5501</v>
      </c>
      <c r="B6475" s="2" t="s">
        <v>16293</v>
      </c>
      <c r="C6475" s="2" t="s">
        <v>27965</v>
      </c>
      <c r="D6475" s="2" t="str">
        <f>"みそ製造業"</f>
        <v>みそ製造業</v>
      </c>
      <c r="E6475" s="2" t="str">
        <f>"H30.08.23"</f>
        <v>H30.08.23</v>
      </c>
    </row>
    <row r="6476" spans="1:5" x14ac:dyDescent="0.45">
      <c r="A6476" s="2" t="s">
        <v>5501</v>
      </c>
      <c r="B6476" s="2" t="s">
        <v>16293</v>
      </c>
      <c r="C6476" s="2" t="s">
        <v>27965</v>
      </c>
      <c r="D6476" s="2" t="str">
        <f>"菓子製造業"</f>
        <v>菓子製造業</v>
      </c>
      <c r="E6476" s="2" t="str">
        <f>"H30.08.23"</f>
        <v>H30.08.23</v>
      </c>
    </row>
    <row r="6477" spans="1:5" x14ac:dyDescent="0.45">
      <c r="A6477" s="2" t="s">
        <v>5501</v>
      </c>
      <c r="B6477" s="2" t="s">
        <v>16293</v>
      </c>
      <c r="C6477" s="2" t="s">
        <v>27965</v>
      </c>
      <c r="D6477" s="2" t="str">
        <f>"豆腐製造業"</f>
        <v>豆腐製造業</v>
      </c>
      <c r="E6477" s="2" t="str">
        <f>"H30.08.23"</f>
        <v>H30.08.23</v>
      </c>
    </row>
    <row r="6478" spans="1:5" x14ac:dyDescent="0.45">
      <c r="A6478" s="2" t="s">
        <v>5501</v>
      </c>
      <c r="B6478" s="2" t="s">
        <v>16293</v>
      </c>
      <c r="C6478" s="2" t="s">
        <v>27965</v>
      </c>
      <c r="D6478" s="2" t="str">
        <f>"そうざい製造業"</f>
        <v>そうざい製造業</v>
      </c>
      <c r="E6478" s="2" t="str">
        <f>"H30.08.23"</f>
        <v>H30.08.23</v>
      </c>
    </row>
    <row r="6479" spans="1:5" x14ac:dyDescent="0.45">
      <c r="A6479" s="2" t="s">
        <v>5566</v>
      </c>
      <c r="B6479" s="2" t="s">
        <v>16450</v>
      </c>
      <c r="C6479" s="2" t="s">
        <v>28049</v>
      </c>
      <c r="D6479" s="2" t="str">
        <f>"酒類製造業"</f>
        <v>酒類製造業</v>
      </c>
      <c r="E6479" s="2" t="str">
        <f>"H30.11.27"</f>
        <v>H30.11.27</v>
      </c>
    </row>
    <row r="6480" spans="1:5" x14ac:dyDescent="0.45">
      <c r="A6480" s="2" t="s">
        <v>5638</v>
      </c>
      <c r="B6480" s="2" t="s">
        <v>16532</v>
      </c>
      <c r="C6480" s="2" t="s">
        <v>28136</v>
      </c>
      <c r="D6480" s="2" t="str">
        <f>"食肉販売業"</f>
        <v>食肉販売業</v>
      </c>
      <c r="E6480" s="2" t="str">
        <f>"H31.03.20"</f>
        <v>H31.03.20</v>
      </c>
    </row>
    <row r="6481" spans="1:5" x14ac:dyDescent="0.45">
      <c r="A6481" s="2" t="s">
        <v>5715</v>
      </c>
      <c r="B6481" s="2" t="s">
        <v>16622</v>
      </c>
      <c r="C6481" s="2" t="s">
        <v>28228</v>
      </c>
      <c r="D6481" s="2" t="str">
        <f>"そうざい製造業"</f>
        <v>そうざい製造業</v>
      </c>
      <c r="E6481" s="2" t="str">
        <f>"R01.06.26"</f>
        <v>R01.06.26</v>
      </c>
    </row>
    <row r="6482" spans="1:5" x14ac:dyDescent="0.45">
      <c r="A6482" s="2" t="s">
        <v>5715</v>
      </c>
      <c r="B6482" s="2" t="s">
        <v>16622</v>
      </c>
      <c r="C6482" s="2" t="s">
        <v>28228</v>
      </c>
      <c r="D6482" s="2" t="str">
        <f>"魚介類販売業"</f>
        <v>魚介類販売業</v>
      </c>
      <c r="E6482" s="2" t="str">
        <f>"R01.06.26"</f>
        <v>R01.06.26</v>
      </c>
    </row>
    <row r="6483" spans="1:5" x14ac:dyDescent="0.45">
      <c r="A6483" s="2" t="s">
        <v>5406</v>
      </c>
      <c r="B6483" s="2" t="s">
        <v>16624</v>
      </c>
      <c r="C6483" s="2" t="s">
        <v>27836</v>
      </c>
      <c r="D6483" s="2" t="str">
        <f>"飲食店営業"</f>
        <v>飲食店営業</v>
      </c>
      <c r="E6483" s="2" t="str">
        <f>"R01.07.08"</f>
        <v>R01.07.08</v>
      </c>
    </row>
    <row r="6484" spans="1:5" x14ac:dyDescent="0.45">
      <c r="A6484" s="2" t="s">
        <v>5756</v>
      </c>
      <c r="B6484" s="2" t="s">
        <v>16671</v>
      </c>
      <c r="C6484" s="2" t="s">
        <v>28282</v>
      </c>
      <c r="D6484" s="2" t="str">
        <f>"菓子製造業"</f>
        <v>菓子製造業</v>
      </c>
      <c r="E6484" s="2" t="str">
        <f>"R01.08.30"</f>
        <v>R01.08.30</v>
      </c>
    </row>
    <row r="6485" spans="1:5" x14ac:dyDescent="0.45">
      <c r="A6485" s="2" t="s">
        <v>5260</v>
      </c>
      <c r="B6485" s="2" t="s">
        <v>16183</v>
      </c>
      <c r="C6485" s="2" t="s">
        <v>27762</v>
      </c>
      <c r="D6485" s="2" t="str">
        <f>"魚介類販売業"</f>
        <v>魚介類販売業</v>
      </c>
      <c r="E6485" s="2" t="str">
        <f>"R01.11.28"</f>
        <v>R01.11.28</v>
      </c>
    </row>
    <row r="6486" spans="1:5" x14ac:dyDescent="0.45">
      <c r="A6486" s="2" t="s">
        <v>5800</v>
      </c>
      <c r="B6486" s="2" t="s">
        <v>16734</v>
      </c>
      <c r="C6486" s="2" t="s">
        <v>28345</v>
      </c>
      <c r="D6486" s="2" t="str">
        <f>"食品販売業"</f>
        <v>食品販売業</v>
      </c>
      <c r="E6486" s="2" t="str">
        <f>"R01.11.28"</f>
        <v>R01.11.28</v>
      </c>
    </row>
    <row r="6487" spans="1:5" x14ac:dyDescent="0.45">
      <c r="A6487" s="2" t="s">
        <v>5817</v>
      </c>
      <c r="B6487" s="2" t="s">
        <v>16754</v>
      </c>
      <c r="C6487" s="2" t="s">
        <v>28364</v>
      </c>
      <c r="D6487" s="2" t="str">
        <f>"食品製造業"</f>
        <v>食品製造業</v>
      </c>
      <c r="E6487" s="2" t="str">
        <f>"R01.11.29"</f>
        <v>R01.11.29</v>
      </c>
    </row>
    <row r="6488" spans="1:5" x14ac:dyDescent="0.45">
      <c r="A6488" s="2" t="s">
        <v>5862</v>
      </c>
      <c r="B6488" s="2" t="s">
        <v>16813</v>
      </c>
      <c r="C6488" s="2" t="s">
        <v>28420</v>
      </c>
      <c r="D6488" s="2" t="str">
        <f>"飲食店営業"</f>
        <v>飲食店営業</v>
      </c>
      <c r="E6488" s="2" t="str">
        <f>"R02.02.28"</f>
        <v>R02.02.28</v>
      </c>
    </row>
    <row r="6489" spans="1:5" x14ac:dyDescent="0.45">
      <c r="A6489" s="2" t="s">
        <v>5800</v>
      </c>
      <c r="B6489" s="2" t="s">
        <v>16734</v>
      </c>
      <c r="C6489" s="2" t="s">
        <v>28345</v>
      </c>
      <c r="D6489" s="2" t="str">
        <f>"乳類販売業"</f>
        <v>乳類販売業</v>
      </c>
      <c r="E6489" s="2" t="str">
        <f>"R02.12.07"</f>
        <v>R02.12.07</v>
      </c>
    </row>
    <row r="6490" spans="1:5" x14ac:dyDescent="0.45">
      <c r="A6490" s="2" t="s">
        <v>6072</v>
      </c>
      <c r="B6490" s="2" t="s">
        <v>17108</v>
      </c>
      <c r="C6490" s="2" t="s">
        <v>28709</v>
      </c>
      <c r="D6490" s="2" t="str">
        <f>"乳類販売業"</f>
        <v>乳類販売業</v>
      </c>
      <c r="E6490" s="2" t="str">
        <f>"R03.02.22"</f>
        <v>R03.02.22</v>
      </c>
    </row>
    <row r="6491" spans="1:5" x14ac:dyDescent="0.45">
      <c r="A6491" s="2" t="s">
        <v>5756</v>
      </c>
      <c r="B6491" s="2" t="s">
        <v>16671</v>
      </c>
      <c r="C6491" s="2" t="s">
        <v>28731</v>
      </c>
      <c r="D6491" s="2" t="str">
        <f>"飲食店営業"</f>
        <v>飲食店営業</v>
      </c>
      <c r="E6491" s="2" t="str">
        <f>"R03.02.26"</f>
        <v>R03.02.26</v>
      </c>
    </row>
    <row r="6492" spans="1:5" x14ac:dyDescent="0.45">
      <c r="A6492" s="2" t="s">
        <v>5476</v>
      </c>
      <c r="B6492" s="2" t="s">
        <v>17161</v>
      </c>
      <c r="C6492" s="2" t="s">
        <v>28761</v>
      </c>
      <c r="D6492" s="2" t="str">
        <f>"飲食店営業"</f>
        <v>飲食店営業</v>
      </c>
      <c r="E6492" s="2" t="str">
        <f>"R03.04.30"</f>
        <v>R03.04.30</v>
      </c>
    </row>
    <row r="6493" spans="1:5" x14ac:dyDescent="0.45">
      <c r="A6493" s="2" t="s">
        <v>5240</v>
      </c>
      <c r="B6493" s="2" t="s">
        <v>16075</v>
      </c>
      <c r="C6493" s="2" t="s">
        <v>27645</v>
      </c>
      <c r="D6493" s="2" t="str">
        <f>"食用油脂製造業"</f>
        <v>食用油脂製造業</v>
      </c>
      <c r="E6493" s="2" t="str">
        <f>"H28.12.01"</f>
        <v>H28.12.01</v>
      </c>
    </row>
    <row r="6494" spans="1:5" x14ac:dyDescent="0.45">
      <c r="A6494" s="2" t="s">
        <v>5245</v>
      </c>
      <c r="B6494" s="2" t="s">
        <v>16082</v>
      </c>
      <c r="C6494" s="2" t="s">
        <v>27651</v>
      </c>
      <c r="D6494" s="2" t="str">
        <f>"菓子製造業"</f>
        <v>菓子製造業</v>
      </c>
      <c r="E6494" s="2" t="str">
        <f>"H28.12.12"</f>
        <v>H28.12.12</v>
      </c>
    </row>
    <row r="6495" spans="1:5" x14ac:dyDescent="0.45">
      <c r="A6495" s="2" t="s">
        <v>5250</v>
      </c>
      <c r="B6495" s="2" t="s">
        <v>16087</v>
      </c>
      <c r="C6495" s="2" t="s">
        <v>27656</v>
      </c>
      <c r="D6495" s="2" t="str">
        <f>"飲食店営業"</f>
        <v>飲食店営業</v>
      </c>
      <c r="E6495" s="2" t="str">
        <f>"H28.12.28"</f>
        <v>H28.12.28</v>
      </c>
    </row>
    <row r="6496" spans="1:5" x14ac:dyDescent="0.45">
      <c r="A6496" s="2" t="s">
        <v>5251</v>
      </c>
      <c r="B6496" s="2" t="s">
        <v>16088</v>
      </c>
      <c r="C6496" s="2" t="s">
        <v>27657</v>
      </c>
      <c r="D6496" s="2" t="str">
        <f>"飲食店営業"</f>
        <v>飲食店営業</v>
      </c>
      <c r="E6496" s="2" t="str">
        <f>"H29.01.18"</f>
        <v>H29.01.18</v>
      </c>
    </row>
    <row r="6497" spans="1:5" x14ac:dyDescent="0.45">
      <c r="A6497" s="2" t="s">
        <v>5251</v>
      </c>
      <c r="B6497" s="2" t="s">
        <v>16088</v>
      </c>
      <c r="C6497" s="2" t="s">
        <v>27657</v>
      </c>
      <c r="D6497" s="2" t="str">
        <f>"食肉販売業"</f>
        <v>食肉販売業</v>
      </c>
      <c r="E6497" s="2" t="str">
        <f>"H29.01.18"</f>
        <v>H29.01.18</v>
      </c>
    </row>
    <row r="6498" spans="1:5" x14ac:dyDescent="0.45">
      <c r="A6498" s="2" t="s">
        <v>5251</v>
      </c>
      <c r="B6498" s="2" t="s">
        <v>16088</v>
      </c>
      <c r="C6498" s="2" t="s">
        <v>27657</v>
      </c>
      <c r="D6498" s="2" t="str">
        <f>"魚介類販売業"</f>
        <v>魚介類販売業</v>
      </c>
      <c r="E6498" s="2" t="str">
        <f>"H29.01.18"</f>
        <v>H29.01.18</v>
      </c>
    </row>
    <row r="6499" spans="1:5" x14ac:dyDescent="0.45">
      <c r="A6499" s="2" t="s">
        <v>5251</v>
      </c>
      <c r="B6499" s="2" t="s">
        <v>16088</v>
      </c>
      <c r="C6499" s="2" t="s">
        <v>27657</v>
      </c>
      <c r="D6499" s="2" t="str">
        <f>"乳類販売業"</f>
        <v>乳類販売業</v>
      </c>
      <c r="E6499" s="2" t="str">
        <f>"H29.01.18"</f>
        <v>H29.01.18</v>
      </c>
    </row>
    <row r="6500" spans="1:5" x14ac:dyDescent="0.45">
      <c r="A6500" s="2" t="s">
        <v>5260</v>
      </c>
      <c r="B6500" s="2" t="s">
        <v>16098</v>
      </c>
      <c r="C6500" s="2" t="s">
        <v>27668</v>
      </c>
      <c r="D6500" s="2" t="str">
        <f>"食肉販売業"</f>
        <v>食肉販売業</v>
      </c>
      <c r="E6500" s="2" t="str">
        <f>"H29.02.28"</f>
        <v>H29.02.28</v>
      </c>
    </row>
    <row r="6501" spans="1:5" x14ac:dyDescent="0.45">
      <c r="A6501" s="2" t="s">
        <v>5260</v>
      </c>
      <c r="B6501" s="2" t="s">
        <v>16098</v>
      </c>
      <c r="C6501" s="2" t="s">
        <v>27668</v>
      </c>
      <c r="D6501" s="2" t="str">
        <f>"乳類販売業"</f>
        <v>乳類販売業</v>
      </c>
      <c r="E6501" s="2" t="str">
        <f>"H29.02.28"</f>
        <v>H29.02.28</v>
      </c>
    </row>
    <row r="6502" spans="1:5" x14ac:dyDescent="0.45">
      <c r="A6502" s="2" t="s">
        <v>165</v>
      </c>
      <c r="B6502" s="2" t="s">
        <v>16111</v>
      </c>
      <c r="C6502" s="2" t="s">
        <v>27683</v>
      </c>
      <c r="D6502" s="2" t="str">
        <f>"喫茶店営業"</f>
        <v>喫茶店営業</v>
      </c>
      <c r="E6502" s="2" t="str">
        <f>"H29.03.02"</f>
        <v>H29.03.02</v>
      </c>
    </row>
    <row r="6503" spans="1:5" x14ac:dyDescent="0.45">
      <c r="A6503" s="2" t="s">
        <v>5294</v>
      </c>
      <c r="B6503" s="2" t="s">
        <v>16132</v>
      </c>
      <c r="C6503" s="2" t="s">
        <v>27704</v>
      </c>
      <c r="D6503" s="2" t="str">
        <f>"菓子製造業"</f>
        <v>菓子製造業</v>
      </c>
      <c r="E6503" s="2" t="str">
        <f>"H29.05.22"</f>
        <v>H29.05.22</v>
      </c>
    </row>
    <row r="6504" spans="1:5" x14ac:dyDescent="0.45">
      <c r="A6504" s="2" t="s">
        <v>5297</v>
      </c>
      <c r="B6504" s="2" t="s">
        <v>16135</v>
      </c>
      <c r="C6504" s="2" t="s">
        <v>27708</v>
      </c>
      <c r="D6504" s="2" t="str">
        <f>"菓子製造業"</f>
        <v>菓子製造業</v>
      </c>
      <c r="E6504" s="2" t="str">
        <f>"H29.05.26"</f>
        <v>H29.05.26</v>
      </c>
    </row>
    <row r="6505" spans="1:5" x14ac:dyDescent="0.45">
      <c r="A6505" s="2" t="s">
        <v>5303</v>
      </c>
      <c r="B6505" s="2" t="s">
        <v>5303</v>
      </c>
      <c r="C6505" s="2" t="s">
        <v>27714</v>
      </c>
      <c r="D6505" s="2" t="str">
        <f>"缶詰又は瓶詰食品製造業"</f>
        <v>缶詰又は瓶詰食品製造業</v>
      </c>
      <c r="E6505" s="2" t="str">
        <f>"H29.05.26"</f>
        <v>H29.05.26</v>
      </c>
    </row>
    <row r="6506" spans="1:5" x14ac:dyDescent="0.45">
      <c r="A6506" s="2" t="s">
        <v>5312</v>
      </c>
      <c r="B6506" s="2" t="s">
        <v>16147</v>
      </c>
      <c r="C6506" s="2" t="s">
        <v>27723</v>
      </c>
      <c r="D6506" s="2" t="str">
        <f>"飲食店営業"</f>
        <v>飲食店営業</v>
      </c>
      <c r="E6506" s="2" t="str">
        <f>"H29.05.26"</f>
        <v>H29.05.26</v>
      </c>
    </row>
    <row r="6507" spans="1:5" x14ac:dyDescent="0.45">
      <c r="A6507" s="2" t="s">
        <v>5313</v>
      </c>
      <c r="B6507" s="2" t="s">
        <v>16148</v>
      </c>
      <c r="C6507" s="2" t="s">
        <v>27724</v>
      </c>
      <c r="D6507" s="2" t="str">
        <f>"飲食店営業"</f>
        <v>飲食店営業</v>
      </c>
      <c r="E6507" s="2" t="str">
        <f>"H29.05.26"</f>
        <v>H29.05.26</v>
      </c>
    </row>
    <row r="6508" spans="1:5" x14ac:dyDescent="0.45">
      <c r="A6508" s="2" t="s">
        <v>5315</v>
      </c>
      <c r="B6508" s="2" t="s">
        <v>16150</v>
      </c>
      <c r="C6508" s="2" t="s">
        <v>27726</v>
      </c>
      <c r="D6508" s="2" t="str">
        <f>"飲食店営業"</f>
        <v>飲食店営業</v>
      </c>
      <c r="E6508" s="2" t="str">
        <f>"H29.05.26"</f>
        <v>H29.05.26</v>
      </c>
    </row>
    <row r="6509" spans="1:5" x14ac:dyDescent="0.45">
      <c r="A6509" s="2" t="s">
        <v>5324</v>
      </c>
      <c r="B6509" s="2" t="s">
        <v>16159</v>
      </c>
      <c r="C6509" s="2" t="s">
        <v>27735</v>
      </c>
      <c r="D6509" s="2" t="str">
        <f>"そうざい製造業"</f>
        <v>そうざい製造業</v>
      </c>
      <c r="E6509" s="2" t="str">
        <f>"H29.06.19"</f>
        <v>H29.06.19</v>
      </c>
    </row>
    <row r="6510" spans="1:5" x14ac:dyDescent="0.45">
      <c r="A6510" s="2" t="s">
        <v>5325</v>
      </c>
      <c r="B6510" s="2" t="s">
        <v>16160</v>
      </c>
      <c r="C6510" s="2" t="s">
        <v>27736</v>
      </c>
      <c r="D6510" s="2" t="str">
        <f>"そうざい製造業"</f>
        <v>そうざい製造業</v>
      </c>
      <c r="E6510" s="2" t="str">
        <f>"H29.06.19"</f>
        <v>H29.06.19</v>
      </c>
    </row>
    <row r="6511" spans="1:5" x14ac:dyDescent="0.45">
      <c r="A6511" s="2" t="s">
        <v>5336</v>
      </c>
      <c r="B6511" s="2" t="s">
        <v>16175</v>
      </c>
      <c r="C6511" s="2" t="s">
        <v>27753</v>
      </c>
      <c r="D6511" s="2" t="str">
        <f>"食肉製品製造業"</f>
        <v>食肉製品製造業</v>
      </c>
      <c r="E6511" s="2" t="str">
        <f>"H29.08.25"</f>
        <v>H29.08.25</v>
      </c>
    </row>
    <row r="6512" spans="1:5" x14ac:dyDescent="0.45">
      <c r="A6512" s="2" t="s">
        <v>165</v>
      </c>
      <c r="B6512" s="2" t="s">
        <v>16200</v>
      </c>
      <c r="C6512" s="2" t="s">
        <v>27779</v>
      </c>
      <c r="D6512" s="2" t="str">
        <f>"喫茶店営業"</f>
        <v>喫茶店営業</v>
      </c>
      <c r="E6512" s="2" t="str">
        <f>"H29.10.16"</f>
        <v>H29.10.16</v>
      </c>
    </row>
    <row r="6513" spans="1:5" x14ac:dyDescent="0.45">
      <c r="A6513" s="2" t="s">
        <v>165</v>
      </c>
      <c r="B6513" s="2" t="s">
        <v>16201</v>
      </c>
      <c r="C6513" s="2" t="s">
        <v>27779</v>
      </c>
      <c r="D6513" s="2" t="str">
        <f>"喫茶店営業"</f>
        <v>喫茶店営業</v>
      </c>
      <c r="E6513" s="2" t="str">
        <f>"H29.10.16"</f>
        <v>H29.10.16</v>
      </c>
    </row>
    <row r="6514" spans="1:5" x14ac:dyDescent="0.45">
      <c r="A6514" s="2" t="s">
        <v>5366</v>
      </c>
      <c r="B6514" s="2" t="s">
        <v>16208</v>
      </c>
      <c r="C6514" s="2" t="s">
        <v>27787</v>
      </c>
      <c r="D6514" s="2" t="str">
        <f>"乳類販売業"</f>
        <v>乳類販売業</v>
      </c>
      <c r="E6514" s="2" t="str">
        <f>"H29.10.25"</f>
        <v>H29.10.25</v>
      </c>
    </row>
    <row r="6515" spans="1:5" x14ac:dyDescent="0.45">
      <c r="A6515" s="2" t="s">
        <v>5366</v>
      </c>
      <c r="B6515" s="2" t="s">
        <v>16208</v>
      </c>
      <c r="C6515" s="2" t="s">
        <v>27787</v>
      </c>
      <c r="D6515" s="2" t="str">
        <f>"食肉販売業"</f>
        <v>食肉販売業</v>
      </c>
      <c r="E6515" s="2" t="str">
        <f>"H29.10.25"</f>
        <v>H29.10.25</v>
      </c>
    </row>
    <row r="6516" spans="1:5" x14ac:dyDescent="0.45">
      <c r="A6516" s="2" t="s">
        <v>5366</v>
      </c>
      <c r="B6516" s="2" t="s">
        <v>16208</v>
      </c>
      <c r="C6516" s="2" t="s">
        <v>27787</v>
      </c>
      <c r="D6516" s="2" t="str">
        <f>"魚介類販売業"</f>
        <v>魚介類販売業</v>
      </c>
      <c r="E6516" s="2" t="str">
        <f>"H29.10.25"</f>
        <v>H29.10.25</v>
      </c>
    </row>
    <row r="6517" spans="1:5" x14ac:dyDescent="0.45">
      <c r="A6517" s="2" t="s">
        <v>5367</v>
      </c>
      <c r="B6517" s="2" t="s">
        <v>16209</v>
      </c>
      <c r="C6517" s="2" t="s">
        <v>27788</v>
      </c>
      <c r="D6517" s="2" t="str">
        <f>"飲食店営業"</f>
        <v>飲食店営業</v>
      </c>
      <c r="E6517" s="2" t="str">
        <f>"H29.10.27"</f>
        <v>H29.10.27</v>
      </c>
    </row>
    <row r="6518" spans="1:5" x14ac:dyDescent="0.45">
      <c r="A6518" s="2" t="s">
        <v>5371</v>
      </c>
      <c r="B6518" s="2" t="s">
        <v>5371</v>
      </c>
      <c r="C6518" s="2" t="s">
        <v>27792</v>
      </c>
      <c r="D6518" s="2" t="str">
        <f>"菓子製造業"</f>
        <v>菓子製造業</v>
      </c>
      <c r="E6518" s="2" t="str">
        <f>"H29.11.20"</f>
        <v>H29.11.20</v>
      </c>
    </row>
    <row r="6519" spans="1:5" x14ac:dyDescent="0.45">
      <c r="A6519" s="2" t="s">
        <v>5375</v>
      </c>
      <c r="B6519" s="2" t="s">
        <v>16216</v>
      </c>
      <c r="C6519" s="2" t="s">
        <v>27796</v>
      </c>
      <c r="D6519" s="2" t="str">
        <f>"菓子製造業"</f>
        <v>菓子製造業</v>
      </c>
      <c r="E6519" s="2" t="str">
        <f>"H29.11.20"</f>
        <v>H29.11.20</v>
      </c>
    </row>
    <row r="6520" spans="1:5" x14ac:dyDescent="0.45">
      <c r="A6520" s="2" t="s">
        <v>5382</v>
      </c>
      <c r="B6520" s="2" t="s">
        <v>16226</v>
      </c>
      <c r="C6520" s="2" t="s">
        <v>27806</v>
      </c>
      <c r="D6520" s="2" t="str">
        <f>"飲食店営業"</f>
        <v>飲食店営業</v>
      </c>
      <c r="E6520" s="2" t="str">
        <f>"H29.11.28"</f>
        <v>H29.11.28</v>
      </c>
    </row>
    <row r="6521" spans="1:5" x14ac:dyDescent="0.45">
      <c r="A6521" s="2" t="s">
        <v>5393</v>
      </c>
      <c r="B6521" s="2" t="s">
        <v>16236</v>
      </c>
      <c r="C6521" s="2" t="s">
        <v>27819</v>
      </c>
      <c r="D6521" s="2" t="str">
        <f>"飲食店営業"</f>
        <v>飲食店営業</v>
      </c>
      <c r="E6521" s="2" t="str">
        <f>"H29.11.30"</f>
        <v>H29.11.30</v>
      </c>
    </row>
    <row r="6522" spans="1:5" x14ac:dyDescent="0.45">
      <c r="A6522" s="2" t="s">
        <v>5375</v>
      </c>
      <c r="B6522" s="2" t="s">
        <v>16216</v>
      </c>
      <c r="C6522" s="2" t="s">
        <v>27796</v>
      </c>
      <c r="D6522" s="2" t="str">
        <f>"そうざい製造業"</f>
        <v>そうざい製造業</v>
      </c>
      <c r="E6522" s="2" t="str">
        <f>"H29.12.25"</f>
        <v>H29.12.25</v>
      </c>
    </row>
    <row r="6523" spans="1:5" x14ac:dyDescent="0.45">
      <c r="A6523" s="2" t="s">
        <v>5404</v>
      </c>
      <c r="B6523" s="2" t="s">
        <v>16250</v>
      </c>
      <c r="C6523" s="2" t="s">
        <v>27833</v>
      </c>
      <c r="D6523" s="2" t="str">
        <f>"飲食店営業"</f>
        <v>飲食店営業</v>
      </c>
      <c r="E6523" s="2" t="str">
        <f>"H30.01.18"</f>
        <v>H30.01.18</v>
      </c>
    </row>
    <row r="6524" spans="1:5" x14ac:dyDescent="0.45">
      <c r="A6524" s="2" t="s">
        <v>5417</v>
      </c>
      <c r="B6524" s="2" t="s">
        <v>14178</v>
      </c>
      <c r="C6524" s="2" t="s">
        <v>27845</v>
      </c>
      <c r="D6524" s="2" t="str">
        <f>"食品製造業"</f>
        <v>食品製造業</v>
      </c>
      <c r="E6524" s="2" t="str">
        <f>"H30.02.21"</f>
        <v>H30.02.21</v>
      </c>
    </row>
    <row r="6525" spans="1:5" x14ac:dyDescent="0.45">
      <c r="A6525" s="2" t="s">
        <v>5419</v>
      </c>
      <c r="B6525" s="2" t="s">
        <v>16262</v>
      </c>
      <c r="C6525" s="2" t="s">
        <v>27847</v>
      </c>
      <c r="D6525" s="2" t="str">
        <f>"食品製造業"</f>
        <v>食品製造業</v>
      </c>
      <c r="E6525" s="2" t="str">
        <f>"H30.02.21"</f>
        <v>H30.02.21</v>
      </c>
    </row>
    <row r="6526" spans="1:5" x14ac:dyDescent="0.45">
      <c r="A6526" s="2" t="s">
        <v>5420</v>
      </c>
      <c r="B6526" s="2" t="s">
        <v>15869</v>
      </c>
      <c r="C6526" s="2" t="s">
        <v>27848</v>
      </c>
      <c r="D6526" s="2" t="str">
        <f>"食品製造業"</f>
        <v>食品製造業</v>
      </c>
      <c r="E6526" s="2" t="str">
        <f>"H30.02.21"</f>
        <v>H30.02.21</v>
      </c>
    </row>
    <row r="6527" spans="1:5" x14ac:dyDescent="0.45">
      <c r="A6527" s="2" t="s">
        <v>5346</v>
      </c>
      <c r="B6527" s="2" t="s">
        <v>16263</v>
      </c>
      <c r="C6527" s="2" t="s">
        <v>27849</v>
      </c>
      <c r="D6527" s="2" t="str">
        <f>"食品販売業"</f>
        <v>食品販売業</v>
      </c>
      <c r="E6527" s="2" t="str">
        <f>"H30.02.21"</f>
        <v>H30.02.21</v>
      </c>
    </row>
    <row r="6528" spans="1:5" x14ac:dyDescent="0.45">
      <c r="A6528" s="2" t="s">
        <v>5427</v>
      </c>
      <c r="B6528" s="2" t="s">
        <v>5427</v>
      </c>
      <c r="C6528" s="2" t="s">
        <v>27857</v>
      </c>
      <c r="D6528" s="2" t="str">
        <f>"菓子製造業"</f>
        <v>菓子製造業</v>
      </c>
      <c r="E6528" s="2" t="str">
        <f>"H30.02.22"</f>
        <v>H30.02.22</v>
      </c>
    </row>
    <row r="6529" spans="1:5" x14ac:dyDescent="0.45">
      <c r="A6529" s="2" t="s">
        <v>5427</v>
      </c>
      <c r="B6529" s="2" t="s">
        <v>16275</v>
      </c>
      <c r="C6529" s="2" t="s">
        <v>27862</v>
      </c>
      <c r="D6529" s="2" t="str">
        <f>"そうざい製造業"</f>
        <v>そうざい製造業</v>
      </c>
      <c r="E6529" s="2" t="str">
        <f>"H30.02.22"</f>
        <v>H30.02.22</v>
      </c>
    </row>
    <row r="6530" spans="1:5" x14ac:dyDescent="0.45">
      <c r="A6530" s="2" t="s">
        <v>270</v>
      </c>
      <c r="B6530" s="2" t="s">
        <v>16287</v>
      </c>
      <c r="C6530" s="2" t="s">
        <v>27876</v>
      </c>
      <c r="D6530" s="2" t="str">
        <f>"食品販売業"</f>
        <v>食品販売業</v>
      </c>
      <c r="E6530" s="2" t="str">
        <f>"H30.02.27"</f>
        <v>H30.02.27</v>
      </c>
    </row>
    <row r="6531" spans="1:5" x14ac:dyDescent="0.45">
      <c r="A6531" s="2" t="s">
        <v>5441</v>
      </c>
      <c r="B6531" s="2" t="s">
        <v>16291</v>
      </c>
      <c r="C6531" s="2" t="s">
        <v>27879</v>
      </c>
      <c r="D6531" s="2" t="str">
        <f>"そうざい製造業"</f>
        <v>そうざい製造業</v>
      </c>
      <c r="E6531" s="2" t="str">
        <f>"H30.03.01"</f>
        <v>H30.03.01</v>
      </c>
    </row>
    <row r="6532" spans="1:5" x14ac:dyDescent="0.45">
      <c r="A6532" s="2" t="s">
        <v>5461</v>
      </c>
      <c r="B6532" s="2" t="s">
        <v>15290</v>
      </c>
      <c r="C6532" s="2" t="s">
        <v>27900</v>
      </c>
      <c r="D6532" s="2" t="str">
        <f>"食品販売業"</f>
        <v>食品販売業</v>
      </c>
      <c r="E6532" s="2" t="str">
        <f>"H30.05.02"</f>
        <v>H30.05.02</v>
      </c>
    </row>
    <row r="6533" spans="1:5" x14ac:dyDescent="0.45">
      <c r="A6533" s="2" t="s">
        <v>5441</v>
      </c>
      <c r="B6533" s="2" t="s">
        <v>16291</v>
      </c>
      <c r="C6533" s="2" t="s">
        <v>27902</v>
      </c>
      <c r="D6533" s="2" t="str">
        <f>"菓子製造業"</f>
        <v>菓子製造業</v>
      </c>
      <c r="E6533" s="2" t="str">
        <f>"H30.05.14"</f>
        <v>H30.05.14</v>
      </c>
    </row>
    <row r="6534" spans="1:5" x14ac:dyDescent="0.45">
      <c r="A6534" s="2" t="s">
        <v>5441</v>
      </c>
      <c r="B6534" s="2" t="s">
        <v>16291</v>
      </c>
      <c r="C6534" s="2" t="s">
        <v>27903</v>
      </c>
      <c r="D6534" s="2" t="str">
        <f>"食品製造業"</f>
        <v>食品製造業</v>
      </c>
      <c r="E6534" s="2" t="str">
        <f>"H30.05.14"</f>
        <v>H30.05.14</v>
      </c>
    </row>
    <row r="6535" spans="1:5" x14ac:dyDescent="0.45">
      <c r="A6535" s="2" t="s">
        <v>5465</v>
      </c>
      <c r="B6535" s="2" t="s">
        <v>16319</v>
      </c>
      <c r="C6535" s="2" t="s">
        <v>27906</v>
      </c>
      <c r="D6535" s="2" t="str">
        <f>"飲食店営業"</f>
        <v>飲食店営業</v>
      </c>
      <c r="E6535" s="2" t="str">
        <f>"H30.05.16"</f>
        <v>H30.05.16</v>
      </c>
    </row>
    <row r="6536" spans="1:5" x14ac:dyDescent="0.45">
      <c r="A6536" s="2" t="s">
        <v>5375</v>
      </c>
      <c r="B6536" s="2" t="s">
        <v>16320</v>
      </c>
      <c r="C6536" s="2" t="s">
        <v>27907</v>
      </c>
      <c r="D6536" s="2" t="str">
        <f>"喫茶店営業"</f>
        <v>喫茶店営業</v>
      </c>
      <c r="E6536" s="2" t="str">
        <f>"H30.05.16"</f>
        <v>H30.05.16</v>
      </c>
    </row>
    <row r="6537" spans="1:5" x14ac:dyDescent="0.45">
      <c r="A6537" s="2" t="s">
        <v>5466</v>
      </c>
      <c r="B6537" s="2" t="s">
        <v>5466</v>
      </c>
      <c r="C6537" s="2" t="s">
        <v>27908</v>
      </c>
      <c r="D6537" s="2" t="str">
        <f>"食肉処理業"</f>
        <v>食肉処理業</v>
      </c>
      <c r="E6537" s="2" t="str">
        <f>"H30.05.16"</f>
        <v>H30.05.16</v>
      </c>
    </row>
    <row r="6538" spans="1:5" x14ac:dyDescent="0.45">
      <c r="A6538" s="2" t="s">
        <v>5474</v>
      </c>
      <c r="B6538" s="2" t="s">
        <v>16329</v>
      </c>
      <c r="C6538" s="2" t="s">
        <v>27917</v>
      </c>
      <c r="D6538" s="2" t="str">
        <f>"魚介類販売業"</f>
        <v>魚介類販売業</v>
      </c>
      <c r="E6538" s="2" t="str">
        <f>"H30.05.29"</f>
        <v>H30.05.29</v>
      </c>
    </row>
    <row r="6539" spans="1:5" x14ac:dyDescent="0.45">
      <c r="A6539" s="2" t="s">
        <v>5474</v>
      </c>
      <c r="B6539" s="2" t="s">
        <v>16329</v>
      </c>
      <c r="C6539" s="2" t="s">
        <v>27917</v>
      </c>
      <c r="D6539" s="2" t="str">
        <f>"食肉販売業"</f>
        <v>食肉販売業</v>
      </c>
      <c r="E6539" s="2" t="str">
        <f>"H30.05.29"</f>
        <v>H30.05.29</v>
      </c>
    </row>
    <row r="6540" spans="1:5" x14ac:dyDescent="0.45">
      <c r="A6540" s="2" t="s">
        <v>5474</v>
      </c>
      <c r="B6540" s="2" t="s">
        <v>16329</v>
      </c>
      <c r="C6540" s="2" t="s">
        <v>27917</v>
      </c>
      <c r="D6540" s="2" t="str">
        <f>"食品販売業"</f>
        <v>食品販売業</v>
      </c>
      <c r="E6540" s="2" t="str">
        <f>"H30.05.29"</f>
        <v>H30.05.29</v>
      </c>
    </row>
    <row r="6541" spans="1:5" x14ac:dyDescent="0.45">
      <c r="A6541" s="2" t="s">
        <v>4252</v>
      </c>
      <c r="B6541" s="2" t="s">
        <v>16338</v>
      </c>
      <c r="C6541" s="2" t="s">
        <v>27926</v>
      </c>
      <c r="D6541" s="2" t="str">
        <f>"飲食店営業"</f>
        <v>飲食店営業</v>
      </c>
      <c r="E6541" s="2" t="str">
        <f>"H30.05.29"</f>
        <v>H30.05.29</v>
      </c>
    </row>
    <row r="6542" spans="1:5" x14ac:dyDescent="0.45">
      <c r="A6542" s="2" t="s">
        <v>5375</v>
      </c>
      <c r="B6542" s="2" t="s">
        <v>16216</v>
      </c>
      <c r="C6542" s="2" t="s">
        <v>27796</v>
      </c>
      <c r="D6542" s="2" t="str">
        <f>"喫茶店営業"</f>
        <v>喫茶店営業</v>
      </c>
      <c r="E6542" s="2" t="str">
        <f>"H30.05.31"</f>
        <v>H30.05.31</v>
      </c>
    </row>
    <row r="6543" spans="1:5" x14ac:dyDescent="0.45">
      <c r="A6543" s="2" t="s">
        <v>165</v>
      </c>
      <c r="B6543" s="2" t="s">
        <v>16348</v>
      </c>
      <c r="C6543" s="2" t="s">
        <v>27937</v>
      </c>
      <c r="D6543" s="2" t="str">
        <f>"喫茶店営業"</f>
        <v>喫茶店営業</v>
      </c>
      <c r="E6543" s="2" t="str">
        <f>"H30.06.06"</f>
        <v>H30.06.06</v>
      </c>
    </row>
    <row r="6544" spans="1:5" x14ac:dyDescent="0.45">
      <c r="A6544" s="2" t="s">
        <v>5327</v>
      </c>
      <c r="B6544" s="2" t="s">
        <v>16352</v>
      </c>
      <c r="C6544" s="2" t="s">
        <v>27949</v>
      </c>
      <c r="D6544" s="2" t="str">
        <f>"飲食店営業"</f>
        <v>飲食店営業</v>
      </c>
      <c r="E6544" s="2" t="str">
        <f>"H30.07.06"</f>
        <v>H30.07.06</v>
      </c>
    </row>
    <row r="6545" spans="1:5" x14ac:dyDescent="0.45">
      <c r="A6545" s="2" t="s">
        <v>165</v>
      </c>
      <c r="B6545" s="2" t="s">
        <v>16353</v>
      </c>
      <c r="C6545" s="2" t="s">
        <v>27683</v>
      </c>
      <c r="D6545" s="2" t="str">
        <f>"喫茶店営業"</f>
        <v>喫茶店営業</v>
      </c>
      <c r="E6545" s="2" t="str">
        <f>"H30.07.06"</f>
        <v>H30.07.06</v>
      </c>
    </row>
    <row r="6546" spans="1:5" x14ac:dyDescent="0.45">
      <c r="A6546" s="2" t="s">
        <v>5491</v>
      </c>
      <c r="B6546" s="2" t="s">
        <v>16354</v>
      </c>
      <c r="C6546" s="2" t="s">
        <v>27950</v>
      </c>
      <c r="D6546" s="2" t="str">
        <f>"飲食店営業"</f>
        <v>飲食店営業</v>
      </c>
      <c r="E6546" s="2" t="str">
        <f>"H30.07.11"</f>
        <v>H30.07.11</v>
      </c>
    </row>
    <row r="6547" spans="1:5" x14ac:dyDescent="0.45">
      <c r="A6547" s="2" t="s">
        <v>5370</v>
      </c>
      <c r="B6547" s="2" t="s">
        <v>16362</v>
      </c>
      <c r="C6547" s="2" t="s">
        <v>27955</v>
      </c>
      <c r="D6547" s="2" t="str">
        <f>"乳類販売業"</f>
        <v>乳類販売業</v>
      </c>
      <c r="E6547" s="2" t="str">
        <f>"H30.08.15"</f>
        <v>H30.08.15</v>
      </c>
    </row>
    <row r="6548" spans="1:5" x14ac:dyDescent="0.45">
      <c r="A6548" s="2" t="s">
        <v>5370</v>
      </c>
      <c r="B6548" s="2" t="s">
        <v>16362</v>
      </c>
      <c r="C6548" s="2" t="s">
        <v>27955</v>
      </c>
      <c r="D6548" s="2" t="str">
        <f>"魚介類販売業"</f>
        <v>魚介類販売業</v>
      </c>
      <c r="E6548" s="2" t="str">
        <f>"H30.08.15"</f>
        <v>H30.08.15</v>
      </c>
    </row>
    <row r="6549" spans="1:5" x14ac:dyDescent="0.45">
      <c r="A6549" s="2" t="s">
        <v>5370</v>
      </c>
      <c r="B6549" s="2" t="s">
        <v>16362</v>
      </c>
      <c r="C6549" s="2" t="s">
        <v>27955</v>
      </c>
      <c r="D6549" s="2" t="str">
        <f>"食肉販売業"</f>
        <v>食肉販売業</v>
      </c>
      <c r="E6549" s="2" t="str">
        <f>"H30.08.15"</f>
        <v>H30.08.15</v>
      </c>
    </row>
    <row r="6550" spans="1:5" x14ac:dyDescent="0.45">
      <c r="A6550" s="2" t="s">
        <v>5370</v>
      </c>
      <c r="B6550" s="2" t="s">
        <v>16362</v>
      </c>
      <c r="C6550" s="2" t="s">
        <v>27955</v>
      </c>
      <c r="D6550" s="2" t="str">
        <f>"飲食店営業"</f>
        <v>飲食店営業</v>
      </c>
      <c r="E6550" s="2" t="str">
        <f>"H30.08.15"</f>
        <v>H30.08.15</v>
      </c>
    </row>
    <row r="6551" spans="1:5" x14ac:dyDescent="0.45">
      <c r="A6551" s="2" t="s">
        <v>5496</v>
      </c>
      <c r="B6551" s="2" t="s">
        <v>16364</v>
      </c>
      <c r="C6551" s="2" t="s">
        <v>27957</v>
      </c>
      <c r="D6551" s="2" t="str">
        <f>"食品販売業"</f>
        <v>食品販売業</v>
      </c>
      <c r="E6551" s="2" t="str">
        <f>"H30.08.21"</f>
        <v>H30.08.21</v>
      </c>
    </row>
    <row r="6552" spans="1:5" x14ac:dyDescent="0.45">
      <c r="A6552" s="2" t="s">
        <v>5507</v>
      </c>
      <c r="B6552" s="2" t="s">
        <v>16377</v>
      </c>
      <c r="C6552" s="2" t="s">
        <v>27974</v>
      </c>
      <c r="D6552" s="2" t="str">
        <f>"食品製造業"</f>
        <v>食品製造業</v>
      </c>
      <c r="E6552" s="2" t="str">
        <f>"H30.08.29"</f>
        <v>H30.08.29</v>
      </c>
    </row>
    <row r="6553" spans="1:5" x14ac:dyDescent="0.45">
      <c r="A6553" s="2" t="s">
        <v>5513</v>
      </c>
      <c r="B6553" s="2" t="s">
        <v>16385</v>
      </c>
      <c r="C6553" s="2" t="s">
        <v>27981</v>
      </c>
      <c r="D6553" s="2" t="str">
        <f>"菓子製造業"</f>
        <v>菓子製造業</v>
      </c>
      <c r="E6553" s="2" t="str">
        <f>"H30.08.29"</f>
        <v>H30.08.29</v>
      </c>
    </row>
    <row r="6554" spans="1:5" x14ac:dyDescent="0.45">
      <c r="A6554" s="2" t="s">
        <v>5518</v>
      </c>
      <c r="B6554" s="2" t="s">
        <v>16391</v>
      </c>
      <c r="C6554" s="2" t="s">
        <v>27987</v>
      </c>
      <c r="D6554" s="2" t="str">
        <f>"飲食店営業"</f>
        <v>飲食店営業</v>
      </c>
      <c r="E6554" s="2" t="str">
        <f>"H30.08.31"</f>
        <v>H30.08.31</v>
      </c>
    </row>
    <row r="6555" spans="1:5" x14ac:dyDescent="0.45">
      <c r="A6555" s="2" t="s">
        <v>5521</v>
      </c>
      <c r="B6555" s="2" t="s">
        <v>16394</v>
      </c>
      <c r="C6555" s="2" t="s">
        <v>27990</v>
      </c>
      <c r="D6555" s="2" t="str">
        <f>"食品販売業"</f>
        <v>食品販売業</v>
      </c>
      <c r="E6555" s="2" t="str">
        <f>"H30.08.31"</f>
        <v>H30.08.31</v>
      </c>
    </row>
    <row r="6556" spans="1:5" x14ac:dyDescent="0.45">
      <c r="A6556" s="2" t="s">
        <v>165</v>
      </c>
      <c r="B6556" s="2" t="s">
        <v>16405</v>
      </c>
      <c r="C6556" s="2" t="s">
        <v>28005</v>
      </c>
      <c r="D6556" s="2" t="str">
        <f>"喫茶店営業"</f>
        <v>喫茶店営業</v>
      </c>
      <c r="E6556" s="2" t="str">
        <f>"H30.09.20"</f>
        <v>H30.09.20</v>
      </c>
    </row>
    <row r="6557" spans="1:5" x14ac:dyDescent="0.45">
      <c r="A6557" s="2" t="s">
        <v>165</v>
      </c>
      <c r="B6557" s="2" t="s">
        <v>16409</v>
      </c>
      <c r="C6557" s="2" t="s">
        <v>28009</v>
      </c>
      <c r="D6557" s="2" t="str">
        <f>"喫茶店営業"</f>
        <v>喫茶店営業</v>
      </c>
      <c r="E6557" s="2" t="str">
        <f>"H30.10.26"</f>
        <v>H30.10.26</v>
      </c>
    </row>
    <row r="6558" spans="1:5" x14ac:dyDescent="0.45">
      <c r="A6558" s="2" t="s">
        <v>5536</v>
      </c>
      <c r="B6558" s="2" t="s">
        <v>16411</v>
      </c>
      <c r="C6558" s="2" t="s">
        <v>28010</v>
      </c>
      <c r="D6558" s="2" t="str">
        <f>"菓子製造業"</f>
        <v>菓子製造業</v>
      </c>
      <c r="E6558" s="2" t="str">
        <f>"H30.11.02"</f>
        <v>H30.11.02</v>
      </c>
    </row>
    <row r="6559" spans="1:5" x14ac:dyDescent="0.45">
      <c r="A6559" s="2" t="s">
        <v>5250</v>
      </c>
      <c r="B6559" s="2" t="s">
        <v>16421</v>
      </c>
      <c r="C6559" s="2" t="s">
        <v>27656</v>
      </c>
      <c r="D6559" s="2" t="str">
        <f>"食肉販売業"</f>
        <v>食肉販売業</v>
      </c>
      <c r="E6559" s="2" t="str">
        <f>"H30.11.21"</f>
        <v>H30.11.21</v>
      </c>
    </row>
    <row r="6560" spans="1:5" x14ac:dyDescent="0.45">
      <c r="A6560" s="2" t="s">
        <v>165</v>
      </c>
      <c r="B6560" s="2" t="s">
        <v>16422</v>
      </c>
      <c r="C6560" s="2" t="s">
        <v>27683</v>
      </c>
      <c r="D6560" s="2" t="str">
        <f>"喫茶店営業"</f>
        <v>喫茶店営業</v>
      </c>
      <c r="E6560" s="2" t="str">
        <f>"H30.11.27"</f>
        <v>H30.11.27</v>
      </c>
    </row>
    <row r="6561" spans="1:5" x14ac:dyDescent="0.45">
      <c r="A6561" s="2" t="s">
        <v>5548</v>
      </c>
      <c r="B6561" s="2" t="s">
        <v>16428</v>
      </c>
      <c r="C6561" s="2" t="s">
        <v>28026</v>
      </c>
      <c r="D6561" s="2" t="str">
        <f>"魚介類販売業"</f>
        <v>魚介類販売業</v>
      </c>
      <c r="E6561" s="2" t="str">
        <f>"H30.11.27"</f>
        <v>H30.11.27</v>
      </c>
    </row>
    <row r="6562" spans="1:5" x14ac:dyDescent="0.45">
      <c r="A6562" s="2" t="s">
        <v>5561</v>
      </c>
      <c r="B6562" s="2" t="s">
        <v>16445</v>
      </c>
      <c r="C6562" s="2" t="s">
        <v>28043</v>
      </c>
      <c r="D6562" s="2" t="str">
        <f>"飲食店営業"</f>
        <v>飲食店営業</v>
      </c>
      <c r="E6562" s="2" t="str">
        <f>"H30.11.27"</f>
        <v>H30.11.27</v>
      </c>
    </row>
    <row r="6563" spans="1:5" x14ac:dyDescent="0.45">
      <c r="A6563" s="2" t="s">
        <v>5564</v>
      </c>
      <c r="B6563" s="2" t="s">
        <v>16448</v>
      </c>
      <c r="C6563" s="2" t="s">
        <v>28047</v>
      </c>
      <c r="D6563" s="2" t="str">
        <f>"みそ製造業"</f>
        <v>みそ製造業</v>
      </c>
      <c r="E6563" s="2" t="str">
        <f>"H30.11.27"</f>
        <v>H30.11.27</v>
      </c>
    </row>
    <row r="6564" spans="1:5" x14ac:dyDescent="0.45">
      <c r="A6564" s="2" t="s">
        <v>5570</v>
      </c>
      <c r="B6564" s="2" t="s">
        <v>16454</v>
      </c>
      <c r="C6564" s="2" t="s">
        <v>27907</v>
      </c>
      <c r="D6564" s="2" t="str">
        <f>"飲食店営業"</f>
        <v>飲食店営業</v>
      </c>
      <c r="E6564" s="2" t="str">
        <f>"H30.11.30"</f>
        <v>H30.11.30</v>
      </c>
    </row>
    <row r="6565" spans="1:5" x14ac:dyDescent="0.45">
      <c r="A6565" s="2" t="s">
        <v>5572</v>
      </c>
      <c r="B6565" s="2" t="s">
        <v>16457</v>
      </c>
      <c r="C6565" s="2" t="s">
        <v>28055</v>
      </c>
      <c r="D6565" s="2" t="str">
        <f>"飲食店営業"</f>
        <v>飲食店営業</v>
      </c>
      <c r="E6565" s="2" t="str">
        <f>"H30.11.30"</f>
        <v>H30.11.30</v>
      </c>
    </row>
    <row r="6566" spans="1:5" x14ac:dyDescent="0.45">
      <c r="A6566" s="2" t="s">
        <v>5325</v>
      </c>
      <c r="B6566" s="2" t="s">
        <v>16160</v>
      </c>
      <c r="C6566" s="2" t="s">
        <v>27736</v>
      </c>
      <c r="D6566" s="2" t="str">
        <f>"食品製造業"</f>
        <v>食品製造業</v>
      </c>
      <c r="E6566" s="2" t="str">
        <f>"H30.12.27"</f>
        <v>H30.12.27</v>
      </c>
    </row>
    <row r="6567" spans="1:5" x14ac:dyDescent="0.45">
      <c r="A6567" s="2" t="s">
        <v>1133</v>
      </c>
      <c r="B6567" s="2" t="s">
        <v>16478</v>
      </c>
      <c r="C6567" s="2" t="s">
        <v>28080</v>
      </c>
      <c r="D6567" s="2" t="str">
        <f>"食品販売業"</f>
        <v>食品販売業</v>
      </c>
      <c r="E6567" s="2" t="str">
        <f>"H31.01.04"</f>
        <v>H31.01.04</v>
      </c>
    </row>
    <row r="6568" spans="1:5" x14ac:dyDescent="0.45">
      <c r="A6568" s="2" t="s">
        <v>1133</v>
      </c>
      <c r="B6568" s="2" t="s">
        <v>16478</v>
      </c>
      <c r="C6568" s="2" t="s">
        <v>28080</v>
      </c>
      <c r="D6568" s="2" t="str">
        <f>"乳類販売業"</f>
        <v>乳類販売業</v>
      </c>
      <c r="E6568" s="2" t="str">
        <f>"H31.01.04"</f>
        <v>H31.01.04</v>
      </c>
    </row>
    <row r="6569" spans="1:5" x14ac:dyDescent="0.45">
      <c r="A6569" s="2" t="s">
        <v>5591</v>
      </c>
      <c r="B6569" s="2" t="s">
        <v>16484</v>
      </c>
      <c r="C6569" s="2" t="s">
        <v>28085</v>
      </c>
      <c r="D6569" s="2" t="str">
        <f>"食品販売業"</f>
        <v>食品販売業</v>
      </c>
      <c r="E6569" s="2" t="str">
        <f>"H31.02.06"</f>
        <v>H31.02.06</v>
      </c>
    </row>
    <row r="6570" spans="1:5" x14ac:dyDescent="0.45">
      <c r="A6570" s="2" t="s">
        <v>5346</v>
      </c>
      <c r="B6570" s="2" t="s">
        <v>16263</v>
      </c>
      <c r="C6570" s="2" t="s">
        <v>27849</v>
      </c>
      <c r="D6570" s="2" t="str">
        <f>"食肉販売業"</f>
        <v>食肉販売業</v>
      </c>
      <c r="E6570" s="2" t="str">
        <f t="shared" ref="E6570:E6577" si="301">"H31.02.20"</f>
        <v>H31.02.20</v>
      </c>
    </row>
    <row r="6571" spans="1:5" x14ac:dyDescent="0.45">
      <c r="A6571" s="2" t="s">
        <v>5346</v>
      </c>
      <c r="B6571" s="2" t="s">
        <v>16263</v>
      </c>
      <c r="C6571" s="2" t="s">
        <v>27849</v>
      </c>
      <c r="D6571" s="2" t="str">
        <f>"乳類販売業"</f>
        <v>乳類販売業</v>
      </c>
      <c r="E6571" s="2" t="str">
        <f t="shared" si="301"/>
        <v>H31.02.20</v>
      </c>
    </row>
    <row r="6572" spans="1:5" x14ac:dyDescent="0.45">
      <c r="A6572" s="2" t="s">
        <v>5346</v>
      </c>
      <c r="B6572" s="2" t="s">
        <v>16263</v>
      </c>
      <c r="C6572" s="2" t="s">
        <v>27849</v>
      </c>
      <c r="D6572" s="2" t="str">
        <f>"魚介類販売業"</f>
        <v>魚介類販売業</v>
      </c>
      <c r="E6572" s="2" t="str">
        <f t="shared" si="301"/>
        <v>H31.02.20</v>
      </c>
    </row>
    <row r="6573" spans="1:5" x14ac:dyDescent="0.45">
      <c r="A6573" s="2" t="s">
        <v>5346</v>
      </c>
      <c r="B6573" s="2" t="s">
        <v>16263</v>
      </c>
      <c r="C6573" s="2" t="s">
        <v>27849</v>
      </c>
      <c r="D6573" s="2" t="str">
        <f>"飲食店営業"</f>
        <v>飲食店営業</v>
      </c>
      <c r="E6573" s="2" t="str">
        <f t="shared" si="301"/>
        <v>H31.02.20</v>
      </c>
    </row>
    <row r="6574" spans="1:5" x14ac:dyDescent="0.45">
      <c r="A6574" s="2" t="s">
        <v>5598</v>
      </c>
      <c r="B6574" s="2" t="s">
        <v>16492</v>
      </c>
      <c r="C6574" s="2" t="s">
        <v>28093</v>
      </c>
      <c r="D6574" s="2" t="str">
        <f>"飲食店営業"</f>
        <v>飲食店営業</v>
      </c>
      <c r="E6574" s="2" t="str">
        <f t="shared" si="301"/>
        <v>H31.02.20</v>
      </c>
    </row>
    <row r="6575" spans="1:5" x14ac:dyDescent="0.45">
      <c r="A6575" s="2" t="s">
        <v>5598</v>
      </c>
      <c r="B6575" s="2" t="s">
        <v>16492</v>
      </c>
      <c r="C6575" s="2" t="s">
        <v>28093</v>
      </c>
      <c r="D6575" s="2" t="str">
        <f>"菓子製造業"</f>
        <v>菓子製造業</v>
      </c>
      <c r="E6575" s="2" t="str">
        <f t="shared" si="301"/>
        <v>H31.02.20</v>
      </c>
    </row>
    <row r="6576" spans="1:5" x14ac:dyDescent="0.45">
      <c r="A6576" s="2" t="s">
        <v>5599</v>
      </c>
      <c r="B6576" s="2" t="s">
        <v>16493</v>
      </c>
      <c r="C6576" s="2" t="s">
        <v>28094</v>
      </c>
      <c r="D6576" s="2" t="str">
        <f>"そうざい製造業"</f>
        <v>そうざい製造業</v>
      </c>
      <c r="E6576" s="2" t="str">
        <f t="shared" si="301"/>
        <v>H31.02.20</v>
      </c>
    </row>
    <row r="6577" spans="1:5" x14ac:dyDescent="0.45">
      <c r="A6577" s="2" t="s">
        <v>5601</v>
      </c>
      <c r="B6577" s="2" t="s">
        <v>12957</v>
      </c>
      <c r="C6577" s="2" t="s">
        <v>28096</v>
      </c>
      <c r="D6577" s="2" t="str">
        <f>"食品製造業"</f>
        <v>食品製造業</v>
      </c>
      <c r="E6577" s="2" t="str">
        <f t="shared" si="301"/>
        <v>H31.02.20</v>
      </c>
    </row>
    <row r="6578" spans="1:5" x14ac:dyDescent="0.45">
      <c r="A6578" s="2" t="s">
        <v>5466</v>
      </c>
      <c r="B6578" s="2" t="s">
        <v>16551</v>
      </c>
      <c r="C6578" s="2" t="s">
        <v>27908</v>
      </c>
      <c r="D6578" s="2" t="str">
        <f>"食肉販売業"</f>
        <v>食肉販売業</v>
      </c>
      <c r="E6578" s="2" t="str">
        <f>"R01.05.16"</f>
        <v>R01.05.16</v>
      </c>
    </row>
    <row r="6579" spans="1:5" x14ac:dyDescent="0.45">
      <c r="A6579" s="2" t="s">
        <v>5653</v>
      </c>
      <c r="B6579" s="2" t="s">
        <v>16552</v>
      </c>
      <c r="C6579" s="2" t="s">
        <v>28155</v>
      </c>
      <c r="D6579" s="2" t="str">
        <f>"飲食店営業"</f>
        <v>飲食店営業</v>
      </c>
      <c r="E6579" s="2" t="str">
        <f>"R01.05.16"</f>
        <v>R01.05.16</v>
      </c>
    </row>
    <row r="6580" spans="1:5" x14ac:dyDescent="0.45">
      <c r="A6580" s="2" t="s">
        <v>5655</v>
      </c>
      <c r="B6580" s="2" t="s">
        <v>16554</v>
      </c>
      <c r="C6580" s="2" t="s">
        <v>28157</v>
      </c>
      <c r="D6580" s="2" t="str">
        <f>"飲食店営業"</f>
        <v>飲食店営業</v>
      </c>
      <c r="E6580" s="2" t="str">
        <f>"R01.05.16"</f>
        <v>R01.05.16</v>
      </c>
    </row>
    <row r="6581" spans="1:5" x14ac:dyDescent="0.45">
      <c r="A6581" s="2" t="s">
        <v>5465</v>
      </c>
      <c r="B6581" s="2" t="s">
        <v>16319</v>
      </c>
      <c r="C6581" s="2" t="s">
        <v>28160</v>
      </c>
      <c r="D6581" s="2" t="str">
        <f>"菓子製造業"</f>
        <v>菓子製造業</v>
      </c>
      <c r="E6581" s="2" t="str">
        <f>"R01.05.16"</f>
        <v>R01.05.16</v>
      </c>
    </row>
    <row r="6582" spans="1:5" x14ac:dyDescent="0.45">
      <c r="A6582" s="2" t="s">
        <v>1715</v>
      </c>
      <c r="B6582" s="2" t="s">
        <v>16558</v>
      </c>
      <c r="C6582" s="2" t="s">
        <v>28163</v>
      </c>
      <c r="D6582" s="2" t="str">
        <f>"食肉販売業"</f>
        <v>食肉販売業</v>
      </c>
      <c r="E6582" s="2" t="str">
        <f>"R01.05.20"</f>
        <v>R01.05.20</v>
      </c>
    </row>
    <row r="6583" spans="1:5" x14ac:dyDescent="0.45">
      <c r="A6583" s="2" t="s">
        <v>5677</v>
      </c>
      <c r="B6583" s="2" t="s">
        <v>5677</v>
      </c>
      <c r="C6583" s="2" t="s">
        <v>28182</v>
      </c>
      <c r="D6583" s="2" t="str">
        <f>"酒類製造業"</f>
        <v>酒類製造業</v>
      </c>
      <c r="E6583" s="2" t="str">
        <f>"R01.05.24"</f>
        <v>R01.05.24</v>
      </c>
    </row>
    <row r="6584" spans="1:5" x14ac:dyDescent="0.45">
      <c r="A6584" s="2" t="s">
        <v>5513</v>
      </c>
      <c r="B6584" s="2" t="s">
        <v>16593</v>
      </c>
      <c r="C6584" s="2" t="s">
        <v>27981</v>
      </c>
      <c r="D6584" s="2" t="str">
        <f>"そうざい製造業"</f>
        <v>そうざい製造業</v>
      </c>
      <c r="E6584" s="2" t="str">
        <f>"R01.05.28"</f>
        <v>R01.05.28</v>
      </c>
    </row>
    <row r="6585" spans="1:5" x14ac:dyDescent="0.45">
      <c r="A6585" s="2" t="s">
        <v>5513</v>
      </c>
      <c r="B6585" s="2" t="s">
        <v>16593</v>
      </c>
      <c r="C6585" s="2" t="s">
        <v>27981</v>
      </c>
      <c r="D6585" s="2" t="str">
        <f>"乳製品製造業"</f>
        <v>乳製品製造業</v>
      </c>
      <c r="E6585" s="2" t="str">
        <f>"R01.05.28"</f>
        <v>R01.05.28</v>
      </c>
    </row>
    <row r="6586" spans="1:5" x14ac:dyDescent="0.45">
      <c r="A6586" s="2" t="s">
        <v>5690</v>
      </c>
      <c r="B6586" s="2" t="s">
        <v>16595</v>
      </c>
      <c r="C6586" s="2" t="s">
        <v>28198</v>
      </c>
      <c r="D6586" s="2" t="str">
        <f>"酒類製造業"</f>
        <v>酒類製造業</v>
      </c>
      <c r="E6586" s="2" t="str">
        <f>"R01.05.28"</f>
        <v>R01.05.28</v>
      </c>
    </row>
    <row r="6587" spans="1:5" x14ac:dyDescent="0.45">
      <c r="A6587" s="2" t="s">
        <v>5700</v>
      </c>
      <c r="B6587" s="2" t="s">
        <v>16604</v>
      </c>
      <c r="C6587" s="2" t="s">
        <v>28209</v>
      </c>
      <c r="D6587" s="2" t="str">
        <f>"そうざい製造業"</f>
        <v>そうざい製造業</v>
      </c>
      <c r="E6587" s="2" t="str">
        <f>"R01.05.29"</f>
        <v>R01.05.29</v>
      </c>
    </row>
    <row r="6588" spans="1:5" x14ac:dyDescent="0.45">
      <c r="A6588" s="2" t="s">
        <v>5720</v>
      </c>
      <c r="B6588" s="2" t="s">
        <v>16630</v>
      </c>
      <c r="C6588" s="2" t="s">
        <v>28234</v>
      </c>
      <c r="D6588" s="2" t="str">
        <f>"飲食店営業"</f>
        <v>飲食店営業</v>
      </c>
      <c r="E6588" s="2" t="str">
        <f>"R01.07.22"</f>
        <v>R01.07.22</v>
      </c>
    </row>
    <row r="6589" spans="1:5" x14ac:dyDescent="0.45">
      <c r="A6589" s="2" t="s">
        <v>5507</v>
      </c>
      <c r="B6589" s="2" t="s">
        <v>16638</v>
      </c>
      <c r="C6589" s="2" t="s">
        <v>28243</v>
      </c>
      <c r="D6589" s="2" t="str">
        <f>"食品の冷凍又は冷蔵業"</f>
        <v>食品の冷凍又は冷蔵業</v>
      </c>
      <c r="E6589" s="2" t="str">
        <f>"R01.08.22"</f>
        <v>R01.08.22</v>
      </c>
    </row>
    <row r="6590" spans="1:5" x14ac:dyDescent="0.45">
      <c r="A6590" s="2" t="s">
        <v>5744</v>
      </c>
      <c r="B6590" s="2" t="s">
        <v>16659</v>
      </c>
      <c r="C6590" s="2" t="s">
        <v>28269</v>
      </c>
      <c r="D6590" s="2" t="str">
        <f>"食品販売業"</f>
        <v>食品販売業</v>
      </c>
      <c r="E6590" s="2" t="str">
        <f>"R01.08.30"</f>
        <v>R01.08.30</v>
      </c>
    </row>
    <row r="6591" spans="1:5" x14ac:dyDescent="0.45">
      <c r="A6591" s="2" t="s">
        <v>5748</v>
      </c>
      <c r="B6591" s="2" t="s">
        <v>16663</v>
      </c>
      <c r="C6591" s="2" t="s">
        <v>28273</v>
      </c>
      <c r="D6591" s="2" t="str">
        <f>"飲食店営業"</f>
        <v>飲食店営業</v>
      </c>
      <c r="E6591" s="2" t="str">
        <f>"R01.08.30"</f>
        <v>R01.08.30</v>
      </c>
    </row>
    <row r="6592" spans="1:5" x14ac:dyDescent="0.45">
      <c r="A6592" s="2" t="s">
        <v>5466</v>
      </c>
      <c r="B6592" s="2" t="s">
        <v>5466</v>
      </c>
      <c r="C6592" s="2" t="s">
        <v>27908</v>
      </c>
      <c r="D6592" s="2" t="str">
        <f>"食肉製品製造業"</f>
        <v>食肉製品製造業</v>
      </c>
      <c r="E6592" s="2" t="str">
        <f>"R01.08.30"</f>
        <v>R01.08.30</v>
      </c>
    </row>
    <row r="6593" spans="1:5" x14ac:dyDescent="0.45">
      <c r="A6593" s="2" t="s">
        <v>5760</v>
      </c>
      <c r="B6593" s="2" t="s">
        <v>16677</v>
      </c>
      <c r="C6593" s="2" t="s">
        <v>27683</v>
      </c>
      <c r="D6593" s="2" t="str">
        <f>"飲食店営業"</f>
        <v>飲食店営業</v>
      </c>
      <c r="E6593" s="2" t="str">
        <f>"R01.08.30"</f>
        <v>R01.08.30</v>
      </c>
    </row>
    <row r="6594" spans="1:5" x14ac:dyDescent="0.45">
      <c r="A6594" s="2" t="s">
        <v>5761</v>
      </c>
      <c r="B6594" s="2" t="s">
        <v>16678</v>
      </c>
      <c r="C6594" s="2" t="s">
        <v>28287</v>
      </c>
      <c r="D6594" s="2" t="str">
        <f>"飲食店営業"</f>
        <v>飲食店営業</v>
      </c>
      <c r="E6594" s="2" t="str">
        <f>"R01.09.10"</f>
        <v>R01.09.10</v>
      </c>
    </row>
    <row r="6595" spans="1:5" x14ac:dyDescent="0.45">
      <c r="A6595" s="2" t="s">
        <v>5507</v>
      </c>
      <c r="B6595" s="2" t="s">
        <v>16377</v>
      </c>
      <c r="C6595" s="2" t="s">
        <v>28289</v>
      </c>
      <c r="D6595" s="2" t="str">
        <f>"そうざい製造業"</f>
        <v>そうざい製造業</v>
      </c>
      <c r="E6595" s="2" t="str">
        <f>"R01.09.10"</f>
        <v>R01.09.10</v>
      </c>
    </row>
    <row r="6596" spans="1:5" x14ac:dyDescent="0.45">
      <c r="A6596" s="2" t="s">
        <v>270</v>
      </c>
      <c r="B6596" s="2" t="s">
        <v>16287</v>
      </c>
      <c r="C6596" s="2" t="s">
        <v>27876</v>
      </c>
      <c r="D6596" s="2" t="str">
        <f>"魚介類販売業"</f>
        <v>魚介類販売業</v>
      </c>
      <c r="E6596" s="2" t="str">
        <f>"R01.09.10"</f>
        <v>R01.09.10</v>
      </c>
    </row>
    <row r="6597" spans="1:5" x14ac:dyDescent="0.45">
      <c r="A6597" s="2" t="s">
        <v>5760</v>
      </c>
      <c r="B6597" s="2" t="s">
        <v>16677</v>
      </c>
      <c r="C6597" s="2" t="s">
        <v>27683</v>
      </c>
      <c r="D6597" s="2" t="str">
        <f>"菓子製造業"</f>
        <v>菓子製造業</v>
      </c>
      <c r="E6597" s="2" t="str">
        <f>"R01.08.30"</f>
        <v>R01.08.30</v>
      </c>
    </row>
    <row r="6598" spans="1:5" x14ac:dyDescent="0.45">
      <c r="A6598" s="2" t="s">
        <v>5327</v>
      </c>
      <c r="B6598" s="2" t="s">
        <v>16684</v>
      </c>
      <c r="C6598" s="2" t="s">
        <v>28295</v>
      </c>
      <c r="D6598" s="2" t="str">
        <f>"魚介類販売業"</f>
        <v>魚介類販売業</v>
      </c>
      <c r="E6598" s="2" t="str">
        <f>"R01.10.01"</f>
        <v>R01.10.01</v>
      </c>
    </row>
    <row r="6599" spans="1:5" x14ac:dyDescent="0.45">
      <c r="A6599" s="2" t="s">
        <v>5327</v>
      </c>
      <c r="B6599" s="2" t="s">
        <v>16684</v>
      </c>
      <c r="C6599" s="2" t="s">
        <v>28295</v>
      </c>
      <c r="D6599" s="2" t="str">
        <f>"飲食店営業"</f>
        <v>飲食店営業</v>
      </c>
      <c r="E6599" s="2" t="str">
        <f>"R01.10.01"</f>
        <v>R01.10.01</v>
      </c>
    </row>
    <row r="6600" spans="1:5" x14ac:dyDescent="0.45">
      <c r="A6600" s="2" t="s">
        <v>273</v>
      </c>
      <c r="B6600" s="2" t="s">
        <v>16692</v>
      </c>
      <c r="C6600" s="2" t="s">
        <v>28302</v>
      </c>
      <c r="D6600" s="2" t="str">
        <f>"喫茶店営業"</f>
        <v>喫茶店営業</v>
      </c>
      <c r="E6600" s="2" t="str">
        <f>"R01.10.25"</f>
        <v>R01.10.25</v>
      </c>
    </row>
    <row r="6601" spans="1:5" x14ac:dyDescent="0.45">
      <c r="A6601" s="2" t="s">
        <v>5768</v>
      </c>
      <c r="B6601" s="2" t="s">
        <v>16693</v>
      </c>
      <c r="C6601" s="2" t="s">
        <v>28303</v>
      </c>
      <c r="D6601" s="2" t="str">
        <f>"飲食店営業"</f>
        <v>飲食店営業</v>
      </c>
      <c r="E6601" s="2" t="str">
        <f>"R01.10.30"</f>
        <v>R01.10.30</v>
      </c>
    </row>
    <row r="6602" spans="1:5" x14ac:dyDescent="0.45">
      <c r="A6602" s="2" t="s">
        <v>5769</v>
      </c>
      <c r="B6602" s="2" t="s">
        <v>16694</v>
      </c>
      <c r="C6602" s="2" t="s">
        <v>28304</v>
      </c>
      <c r="D6602" s="2" t="str">
        <f>"そうざい製造業"</f>
        <v>そうざい製造業</v>
      </c>
      <c r="E6602" s="2" t="str">
        <f>"R01.10.30"</f>
        <v>R01.10.30</v>
      </c>
    </row>
    <row r="6603" spans="1:5" x14ac:dyDescent="0.45">
      <c r="A6603" s="2" t="s">
        <v>5423</v>
      </c>
      <c r="B6603" s="2" t="s">
        <v>16701</v>
      </c>
      <c r="C6603" s="2" t="s">
        <v>28311</v>
      </c>
      <c r="D6603" s="2" t="str">
        <f>"そうざい製造業"</f>
        <v>そうざい製造業</v>
      </c>
      <c r="E6603" s="2" t="str">
        <f t="shared" ref="E6603:E6608" si="302">"R01.11.11"</f>
        <v>R01.11.11</v>
      </c>
    </row>
    <row r="6604" spans="1:5" x14ac:dyDescent="0.45">
      <c r="A6604" s="2" t="s">
        <v>5423</v>
      </c>
      <c r="B6604" s="2" t="s">
        <v>16701</v>
      </c>
      <c r="C6604" s="2" t="s">
        <v>28311</v>
      </c>
      <c r="D6604" s="2" t="str">
        <f>"飲食店営業"</f>
        <v>飲食店営業</v>
      </c>
      <c r="E6604" s="2" t="str">
        <f t="shared" si="302"/>
        <v>R01.11.11</v>
      </c>
    </row>
    <row r="6605" spans="1:5" x14ac:dyDescent="0.45">
      <c r="A6605" s="2" t="s">
        <v>5423</v>
      </c>
      <c r="B6605" s="2" t="s">
        <v>16701</v>
      </c>
      <c r="C6605" s="2" t="s">
        <v>28311</v>
      </c>
      <c r="D6605" s="2" t="str">
        <f>"魚介類販売業"</f>
        <v>魚介類販売業</v>
      </c>
      <c r="E6605" s="2" t="str">
        <f t="shared" si="302"/>
        <v>R01.11.11</v>
      </c>
    </row>
    <row r="6606" spans="1:5" x14ac:dyDescent="0.45">
      <c r="A6606" s="2" t="s">
        <v>5423</v>
      </c>
      <c r="B6606" s="2" t="s">
        <v>16701</v>
      </c>
      <c r="C6606" s="2" t="s">
        <v>28311</v>
      </c>
      <c r="D6606" s="2" t="str">
        <f>"乳類販売業"</f>
        <v>乳類販売業</v>
      </c>
      <c r="E6606" s="2" t="str">
        <f t="shared" si="302"/>
        <v>R01.11.11</v>
      </c>
    </row>
    <row r="6607" spans="1:5" x14ac:dyDescent="0.45">
      <c r="A6607" s="2" t="s">
        <v>5423</v>
      </c>
      <c r="B6607" s="2" t="s">
        <v>16701</v>
      </c>
      <c r="C6607" s="2" t="s">
        <v>28311</v>
      </c>
      <c r="D6607" s="2" t="str">
        <f>"食肉販売業"</f>
        <v>食肉販売業</v>
      </c>
      <c r="E6607" s="2" t="str">
        <f t="shared" si="302"/>
        <v>R01.11.11</v>
      </c>
    </row>
    <row r="6608" spans="1:5" x14ac:dyDescent="0.45">
      <c r="A6608" s="2" t="s">
        <v>5423</v>
      </c>
      <c r="B6608" s="2" t="s">
        <v>16701</v>
      </c>
      <c r="C6608" s="2" t="s">
        <v>28311</v>
      </c>
      <c r="D6608" s="2" t="str">
        <f>"食品販売業"</f>
        <v>食品販売業</v>
      </c>
      <c r="E6608" s="2" t="str">
        <f t="shared" si="302"/>
        <v>R01.11.11</v>
      </c>
    </row>
    <row r="6609" spans="1:5" x14ac:dyDescent="0.45">
      <c r="A6609" s="2" t="s">
        <v>5797</v>
      </c>
      <c r="B6609" s="2" t="s">
        <v>16731</v>
      </c>
      <c r="C6609" s="2" t="s">
        <v>28342</v>
      </c>
      <c r="D6609" s="2" t="str">
        <f>"食肉販売業"</f>
        <v>食肉販売業</v>
      </c>
      <c r="E6609" s="2" t="str">
        <f>"R01.11.28"</f>
        <v>R01.11.28</v>
      </c>
    </row>
    <row r="6610" spans="1:5" x14ac:dyDescent="0.45">
      <c r="A6610" s="2" t="s">
        <v>5260</v>
      </c>
      <c r="B6610" s="2" t="s">
        <v>16098</v>
      </c>
      <c r="C6610" s="2" t="s">
        <v>27668</v>
      </c>
      <c r="D6610" s="2" t="str">
        <f>"魚介類販売業"</f>
        <v>魚介類販売業</v>
      </c>
      <c r="E6610" s="2" t="str">
        <f>"R01.11.28"</f>
        <v>R01.11.28</v>
      </c>
    </row>
    <row r="6611" spans="1:5" x14ac:dyDescent="0.45">
      <c r="A6611" s="2" t="s">
        <v>5797</v>
      </c>
      <c r="B6611" s="2" t="s">
        <v>16731</v>
      </c>
      <c r="C6611" s="2" t="s">
        <v>28342</v>
      </c>
      <c r="D6611" s="2" t="str">
        <f>"飲食店営業"</f>
        <v>飲食店営業</v>
      </c>
      <c r="E6611" s="2" t="str">
        <f>"R01.11.28"</f>
        <v>R01.11.28</v>
      </c>
    </row>
    <row r="6612" spans="1:5" x14ac:dyDescent="0.45">
      <c r="A6612" s="2" t="s">
        <v>5798</v>
      </c>
      <c r="B6612" s="2" t="s">
        <v>16732</v>
      </c>
      <c r="C6612" s="2" t="s">
        <v>28343</v>
      </c>
      <c r="D6612" s="2" t="str">
        <f>"飲食店営業"</f>
        <v>飲食店営業</v>
      </c>
      <c r="E6612" s="2" t="str">
        <f>"R01.11.28"</f>
        <v>R01.11.28</v>
      </c>
    </row>
    <row r="6613" spans="1:5" x14ac:dyDescent="0.45">
      <c r="A6613" s="2" t="s">
        <v>5799</v>
      </c>
      <c r="B6613" s="2" t="s">
        <v>16733</v>
      </c>
      <c r="C6613" s="2" t="s">
        <v>28344</v>
      </c>
      <c r="D6613" s="2" t="str">
        <f>"飲食店営業"</f>
        <v>飲食店営業</v>
      </c>
      <c r="E6613" s="2" t="str">
        <f>"R01.11.28"</f>
        <v>R01.11.28</v>
      </c>
    </row>
    <row r="6614" spans="1:5" x14ac:dyDescent="0.45">
      <c r="A6614" s="2" t="s">
        <v>5814</v>
      </c>
      <c r="B6614" s="2" t="s">
        <v>16751</v>
      </c>
      <c r="C6614" s="2" t="s">
        <v>28361</v>
      </c>
      <c r="D6614" s="2" t="str">
        <f>"飲食店営業"</f>
        <v>飲食店営業</v>
      </c>
      <c r="E6614" s="2" t="str">
        <f>"R01.11.29"</f>
        <v>R01.11.29</v>
      </c>
    </row>
    <row r="6615" spans="1:5" x14ac:dyDescent="0.45">
      <c r="A6615" s="2" t="s">
        <v>5370</v>
      </c>
      <c r="B6615" s="2" t="s">
        <v>16758</v>
      </c>
      <c r="C6615" s="2" t="s">
        <v>28367</v>
      </c>
      <c r="D6615" s="2" t="str">
        <f>"飲食店営業"</f>
        <v>飲食店営業</v>
      </c>
      <c r="E6615" s="2" t="str">
        <f>"R01.12.18"</f>
        <v>R01.12.18</v>
      </c>
    </row>
    <row r="6616" spans="1:5" x14ac:dyDescent="0.45">
      <c r="A6616" s="2" t="s">
        <v>5370</v>
      </c>
      <c r="B6616" s="2" t="s">
        <v>16758</v>
      </c>
      <c r="C6616" s="2" t="s">
        <v>28367</v>
      </c>
      <c r="D6616" s="2" t="str">
        <f>"魚介類販売業"</f>
        <v>魚介類販売業</v>
      </c>
      <c r="E6616" s="2" t="str">
        <f>"R01.12.18"</f>
        <v>R01.12.18</v>
      </c>
    </row>
    <row r="6617" spans="1:5" x14ac:dyDescent="0.45">
      <c r="A6617" s="2" t="s">
        <v>5370</v>
      </c>
      <c r="B6617" s="2" t="s">
        <v>16758</v>
      </c>
      <c r="C6617" s="2" t="s">
        <v>28367</v>
      </c>
      <c r="D6617" s="2" t="str">
        <f>"食肉販売業"</f>
        <v>食肉販売業</v>
      </c>
      <c r="E6617" s="2" t="str">
        <f>"R01.12.18"</f>
        <v>R01.12.18</v>
      </c>
    </row>
    <row r="6618" spans="1:5" x14ac:dyDescent="0.45">
      <c r="A6618" s="2" t="s">
        <v>5370</v>
      </c>
      <c r="B6618" s="2" t="s">
        <v>16758</v>
      </c>
      <c r="C6618" s="2" t="s">
        <v>28367</v>
      </c>
      <c r="D6618" s="2" t="str">
        <f>"乳類販売業"</f>
        <v>乳類販売業</v>
      </c>
      <c r="E6618" s="2" t="str">
        <f>"R01.12.18"</f>
        <v>R01.12.18</v>
      </c>
    </row>
    <row r="6619" spans="1:5" x14ac:dyDescent="0.45">
      <c r="A6619" s="2" t="s">
        <v>5370</v>
      </c>
      <c r="B6619" s="2" t="s">
        <v>16758</v>
      </c>
      <c r="C6619" s="2" t="s">
        <v>28367</v>
      </c>
      <c r="D6619" s="2" t="str">
        <f>"食品販売業"</f>
        <v>食品販売業</v>
      </c>
      <c r="E6619" s="2" t="str">
        <f>"R01.12.18"</f>
        <v>R01.12.18</v>
      </c>
    </row>
    <row r="6620" spans="1:5" x14ac:dyDescent="0.45">
      <c r="A6620" s="2" t="s">
        <v>294</v>
      </c>
      <c r="B6620" s="2" t="s">
        <v>16762</v>
      </c>
      <c r="C6620" s="2" t="s">
        <v>28163</v>
      </c>
      <c r="D6620" s="2" t="str">
        <f>"乳類販売業"</f>
        <v>乳類販売業</v>
      </c>
      <c r="E6620" s="2" t="str">
        <f>"H30.11.16"</f>
        <v>H30.11.16</v>
      </c>
    </row>
    <row r="6621" spans="1:5" x14ac:dyDescent="0.45">
      <c r="A6621" s="2" t="s">
        <v>5843</v>
      </c>
      <c r="B6621" s="2" t="s">
        <v>16789</v>
      </c>
      <c r="C6621" s="2" t="s">
        <v>28394</v>
      </c>
      <c r="D6621" s="2" t="str">
        <f>"食品製造業"</f>
        <v>食品製造業</v>
      </c>
      <c r="E6621" s="2" t="str">
        <f t="shared" ref="E6621:E6627" si="303">"R02.02.26"</f>
        <v>R02.02.26</v>
      </c>
    </row>
    <row r="6622" spans="1:5" x14ac:dyDescent="0.45">
      <c r="A6622" s="2" t="s">
        <v>294</v>
      </c>
      <c r="B6622" s="2" t="s">
        <v>16762</v>
      </c>
      <c r="C6622" s="2" t="s">
        <v>28395</v>
      </c>
      <c r="D6622" s="2" t="str">
        <f>"魚介類販売業"</f>
        <v>魚介類販売業</v>
      </c>
      <c r="E6622" s="2" t="str">
        <f t="shared" si="303"/>
        <v>R02.02.26</v>
      </c>
    </row>
    <row r="6623" spans="1:5" x14ac:dyDescent="0.45">
      <c r="A6623" s="2" t="s">
        <v>294</v>
      </c>
      <c r="B6623" s="2" t="s">
        <v>16762</v>
      </c>
      <c r="C6623" s="2" t="s">
        <v>28395</v>
      </c>
      <c r="D6623" s="2" t="str">
        <f>"食肉販売業"</f>
        <v>食肉販売業</v>
      </c>
      <c r="E6623" s="2" t="str">
        <f t="shared" si="303"/>
        <v>R02.02.26</v>
      </c>
    </row>
    <row r="6624" spans="1:5" x14ac:dyDescent="0.45">
      <c r="A6624" s="2" t="s">
        <v>5844</v>
      </c>
      <c r="B6624" s="2" t="s">
        <v>5844</v>
      </c>
      <c r="C6624" s="2" t="s">
        <v>28396</v>
      </c>
      <c r="D6624" s="2" t="str">
        <f>"飲食店営業"</f>
        <v>飲食店営業</v>
      </c>
      <c r="E6624" s="2" t="str">
        <f t="shared" si="303"/>
        <v>R02.02.26</v>
      </c>
    </row>
    <row r="6625" spans="1:5" x14ac:dyDescent="0.45">
      <c r="A6625" s="2" t="s">
        <v>5845</v>
      </c>
      <c r="B6625" s="2" t="s">
        <v>16790</v>
      </c>
      <c r="C6625" s="2" t="s">
        <v>27683</v>
      </c>
      <c r="D6625" s="2" t="str">
        <f>"飲食店営業"</f>
        <v>飲食店営業</v>
      </c>
      <c r="E6625" s="2" t="str">
        <f t="shared" si="303"/>
        <v>R02.02.26</v>
      </c>
    </row>
    <row r="6626" spans="1:5" x14ac:dyDescent="0.45">
      <c r="A6626" s="2" t="s">
        <v>5844</v>
      </c>
      <c r="B6626" s="2" t="s">
        <v>5844</v>
      </c>
      <c r="C6626" s="2" t="s">
        <v>28396</v>
      </c>
      <c r="D6626" s="2" t="str">
        <f>"菓子製造業"</f>
        <v>菓子製造業</v>
      </c>
      <c r="E6626" s="2" t="str">
        <f t="shared" si="303"/>
        <v>R02.02.26</v>
      </c>
    </row>
    <row r="6627" spans="1:5" x14ac:dyDescent="0.45">
      <c r="A6627" s="2" t="s">
        <v>5260</v>
      </c>
      <c r="B6627" s="2" t="s">
        <v>16098</v>
      </c>
      <c r="C6627" s="2" t="s">
        <v>27668</v>
      </c>
      <c r="D6627" s="2" t="str">
        <f>"食品販売業"</f>
        <v>食品販売業</v>
      </c>
      <c r="E6627" s="2" t="str">
        <f t="shared" si="303"/>
        <v>R02.02.26</v>
      </c>
    </row>
    <row r="6628" spans="1:5" x14ac:dyDescent="0.45">
      <c r="A6628" s="2" t="s">
        <v>1716</v>
      </c>
      <c r="B6628" s="2" t="s">
        <v>13497</v>
      </c>
      <c r="C6628" s="2" t="s">
        <v>28395</v>
      </c>
      <c r="D6628" s="2" t="str">
        <f>"飲食店営業"</f>
        <v>飲食店営業</v>
      </c>
      <c r="E6628" s="2" t="str">
        <f>"R02.02.27"</f>
        <v>R02.02.27</v>
      </c>
    </row>
    <row r="6629" spans="1:5" x14ac:dyDescent="0.45">
      <c r="A6629" s="2" t="s">
        <v>5316</v>
      </c>
      <c r="B6629" s="2" t="s">
        <v>16831</v>
      </c>
      <c r="C6629" s="2" t="s">
        <v>28439</v>
      </c>
      <c r="D6629" s="2" t="str">
        <f>"そうざい製造業"</f>
        <v>そうざい製造業</v>
      </c>
      <c r="E6629" s="2" t="str">
        <f>"R02.05.07"</f>
        <v>R02.05.07</v>
      </c>
    </row>
    <row r="6630" spans="1:5" x14ac:dyDescent="0.45">
      <c r="A6630" s="2" t="s">
        <v>1552</v>
      </c>
      <c r="B6630" s="2" t="s">
        <v>16845</v>
      </c>
      <c r="C6630" s="2" t="s">
        <v>28455</v>
      </c>
      <c r="D6630" s="2" t="str">
        <f>"食品販売業"</f>
        <v>食品販売業</v>
      </c>
      <c r="E6630" s="2" t="str">
        <f>"H30.10.05"</f>
        <v>H30.10.05</v>
      </c>
    </row>
    <row r="6631" spans="1:5" x14ac:dyDescent="0.45">
      <c r="A6631" s="2" t="s">
        <v>5760</v>
      </c>
      <c r="B6631" s="2" t="s">
        <v>16677</v>
      </c>
      <c r="C6631" s="2" t="s">
        <v>27683</v>
      </c>
      <c r="D6631" s="2" t="str">
        <f>"乳類販売業"</f>
        <v>乳類販売業</v>
      </c>
      <c r="E6631" s="2" t="str">
        <f>"R02.08.13"</f>
        <v>R02.08.13</v>
      </c>
    </row>
    <row r="6632" spans="1:5" x14ac:dyDescent="0.45">
      <c r="A6632" s="2" t="s">
        <v>5417</v>
      </c>
      <c r="B6632" s="2" t="s">
        <v>16863</v>
      </c>
      <c r="C6632" s="2" t="s">
        <v>27845</v>
      </c>
      <c r="D6632" s="2" t="str">
        <f>"食品販売業（自動販売機）"</f>
        <v>食品販売業（自動販売機）</v>
      </c>
      <c r="E6632" s="2" t="str">
        <f>"R02.09.14"</f>
        <v>R02.09.14</v>
      </c>
    </row>
    <row r="6633" spans="1:5" x14ac:dyDescent="0.45">
      <c r="A6633" s="2" t="s">
        <v>5896</v>
      </c>
      <c r="B6633" s="2" t="s">
        <v>16864</v>
      </c>
      <c r="C6633" s="2" t="s">
        <v>28473</v>
      </c>
      <c r="D6633" s="2" t="str">
        <f>"飲食店営業"</f>
        <v>飲食店営業</v>
      </c>
      <c r="E6633" s="2" t="str">
        <f>"R02.09.14"</f>
        <v>R02.09.14</v>
      </c>
    </row>
    <row r="6634" spans="1:5" x14ac:dyDescent="0.45">
      <c r="A6634" s="2" t="s">
        <v>1671</v>
      </c>
      <c r="B6634" s="2" t="s">
        <v>16871</v>
      </c>
      <c r="C6634" s="2" t="s">
        <v>28480</v>
      </c>
      <c r="D6634" s="2" t="str">
        <f>"乳類販売業"</f>
        <v>乳類販売業</v>
      </c>
      <c r="E6634" s="2" t="str">
        <f>"R02.09.29"</f>
        <v>R02.09.29</v>
      </c>
    </row>
    <row r="6635" spans="1:5" x14ac:dyDescent="0.45">
      <c r="A6635" s="2" t="s">
        <v>5907</v>
      </c>
      <c r="B6635" s="2" t="s">
        <v>16879</v>
      </c>
      <c r="C6635" s="2" t="s">
        <v>28488</v>
      </c>
      <c r="D6635" s="2" t="str">
        <f>"そうざい製造業"</f>
        <v>そうざい製造業</v>
      </c>
      <c r="E6635" s="2" t="str">
        <f>"R02.10.12"</f>
        <v>R02.10.12</v>
      </c>
    </row>
    <row r="6636" spans="1:5" x14ac:dyDescent="0.45">
      <c r="A6636" s="2" t="s">
        <v>5896</v>
      </c>
      <c r="B6636" s="2" t="s">
        <v>16864</v>
      </c>
      <c r="C6636" s="2" t="s">
        <v>28573</v>
      </c>
      <c r="D6636" s="2" t="str">
        <f>"食品製造業"</f>
        <v>食品製造業</v>
      </c>
      <c r="E6636" s="2" t="str">
        <f t="shared" ref="E6636:E6645" si="304">"R02.12.22"</f>
        <v>R02.12.22</v>
      </c>
    </row>
    <row r="6637" spans="1:5" x14ac:dyDescent="0.45">
      <c r="A6637" s="2" t="s">
        <v>5975</v>
      </c>
      <c r="B6637" s="2" t="s">
        <v>16965</v>
      </c>
      <c r="C6637" s="2" t="s">
        <v>28574</v>
      </c>
      <c r="D6637" s="2" t="str">
        <f>"飲食店営業"</f>
        <v>飲食店営業</v>
      </c>
      <c r="E6637" s="2" t="str">
        <f t="shared" si="304"/>
        <v>R02.12.22</v>
      </c>
    </row>
    <row r="6638" spans="1:5" x14ac:dyDescent="0.45">
      <c r="A6638" s="2" t="s">
        <v>5324</v>
      </c>
      <c r="B6638" s="2" t="s">
        <v>16966</v>
      </c>
      <c r="C6638" s="2" t="s">
        <v>28575</v>
      </c>
      <c r="D6638" s="2" t="str">
        <f>"飲食店営業"</f>
        <v>飲食店営業</v>
      </c>
      <c r="E6638" s="2" t="str">
        <f t="shared" si="304"/>
        <v>R02.12.22</v>
      </c>
    </row>
    <row r="6639" spans="1:5" x14ac:dyDescent="0.45">
      <c r="A6639" s="2" t="s">
        <v>5977</v>
      </c>
      <c r="B6639" s="2" t="s">
        <v>16968</v>
      </c>
      <c r="C6639" s="2" t="s">
        <v>28577</v>
      </c>
      <c r="D6639" s="2" t="str">
        <f>"飲食店営業"</f>
        <v>飲食店営業</v>
      </c>
      <c r="E6639" s="2" t="str">
        <f t="shared" si="304"/>
        <v>R02.12.22</v>
      </c>
    </row>
    <row r="6640" spans="1:5" x14ac:dyDescent="0.45">
      <c r="A6640" s="2" t="s">
        <v>5417</v>
      </c>
      <c r="B6640" s="2" t="s">
        <v>14178</v>
      </c>
      <c r="C6640" s="2" t="s">
        <v>27845</v>
      </c>
      <c r="D6640" s="2" t="str">
        <f>"飲食店営業"</f>
        <v>飲食店営業</v>
      </c>
      <c r="E6640" s="2" t="str">
        <f t="shared" si="304"/>
        <v>R02.12.22</v>
      </c>
    </row>
    <row r="6641" spans="1:5" x14ac:dyDescent="0.45">
      <c r="A6641" s="2" t="s">
        <v>5979</v>
      </c>
      <c r="B6641" s="2" t="s">
        <v>16971</v>
      </c>
      <c r="C6641" s="2" t="s">
        <v>28578</v>
      </c>
      <c r="D6641" s="2" t="str">
        <f>"そうざい製造業"</f>
        <v>そうざい製造業</v>
      </c>
      <c r="E6641" s="2" t="str">
        <f t="shared" si="304"/>
        <v>R02.12.22</v>
      </c>
    </row>
    <row r="6642" spans="1:5" x14ac:dyDescent="0.45">
      <c r="A6642" s="2" t="s">
        <v>5980</v>
      </c>
      <c r="B6642" s="2" t="s">
        <v>16972</v>
      </c>
      <c r="C6642" s="2" t="s">
        <v>28579</v>
      </c>
      <c r="D6642" s="2" t="str">
        <f>"みそ製造業"</f>
        <v>みそ製造業</v>
      </c>
      <c r="E6642" s="2" t="str">
        <f t="shared" si="304"/>
        <v>R02.12.22</v>
      </c>
    </row>
    <row r="6643" spans="1:5" x14ac:dyDescent="0.45">
      <c r="A6643" s="2" t="s">
        <v>270</v>
      </c>
      <c r="B6643" s="2" t="s">
        <v>16287</v>
      </c>
      <c r="C6643" s="2" t="s">
        <v>27876</v>
      </c>
      <c r="D6643" s="2" t="str">
        <f>"乳類販売業"</f>
        <v>乳類販売業</v>
      </c>
      <c r="E6643" s="2" t="str">
        <f t="shared" si="304"/>
        <v>R02.12.22</v>
      </c>
    </row>
    <row r="6644" spans="1:5" x14ac:dyDescent="0.45">
      <c r="A6644" s="2" t="s">
        <v>5981</v>
      </c>
      <c r="B6644" s="2" t="s">
        <v>16974</v>
      </c>
      <c r="C6644" s="2" t="s">
        <v>28581</v>
      </c>
      <c r="D6644" s="2" t="str">
        <f>"食肉販売業"</f>
        <v>食肉販売業</v>
      </c>
      <c r="E6644" s="2" t="str">
        <f t="shared" si="304"/>
        <v>R02.12.22</v>
      </c>
    </row>
    <row r="6645" spans="1:5" x14ac:dyDescent="0.45">
      <c r="A6645" s="2" t="s">
        <v>5672</v>
      </c>
      <c r="B6645" s="2" t="s">
        <v>16977</v>
      </c>
      <c r="C6645" s="2" t="s">
        <v>28584</v>
      </c>
      <c r="D6645" s="2" t="str">
        <f>"飲食店営業"</f>
        <v>飲食店営業</v>
      </c>
      <c r="E6645" s="2" t="str">
        <f t="shared" si="304"/>
        <v>R02.12.22</v>
      </c>
    </row>
    <row r="6646" spans="1:5" x14ac:dyDescent="0.45">
      <c r="A6646" s="2" t="s">
        <v>6008</v>
      </c>
      <c r="B6646" s="2" t="s">
        <v>17008</v>
      </c>
      <c r="C6646" s="2" t="s">
        <v>21058</v>
      </c>
      <c r="D6646" s="2" t="str">
        <f>"喫茶店営業"</f>
        <v>喫茶店営業</v>
      </c>
      <c r="E6646" s="2" t="str">
        <f>"R02.12.24"</f>
        <v>R02.12.24</v>
      </c>
    </row>
    <row r="6647" spans="1:5" x14ac:dyDescent="0.45">
      <c r="A6647" s="2" t="s">
        <v>5299</v>
      </c>
      <c r="B6647" s="2" t="s">
        <v>17018</v>
      </c>
      <c r="C6647" s="2" t="s">
        <v>27683</v>
      </c>
      <c r="D6647" s="2" t="str">
        <f>"乳類販売業"</f>
        <v>乳類販売業</v>
      </c>
      <c r="E6647" s="2" t="str">
        <f>"R02.12.25"</f>
        <v>R02.12.25</v>
      </c>
    </row>
    <row r="6648" spans="1:5" x14ac:dyDescent="0.45">
      <c r="A6648" s="2" t="s">
        <v>5454</v>
      </c>
      <c r="B6648" s="2" t="s">
        <v>17031</v>
      </c>
      <c r="C6648" s="2" t="s">
        <v>28636</v>
      </c>
      <c r="D6648" s="2" t="str">
        <f>"食肉販売業"</f>
        <v>食肉販売業</v>
      </c>
      <c r="E6648" s="2" t="str">
        <f>"R02.12.25"</f>
        <v>R02.12.25</v>
      </c>
    </row>
    <row r="6649" spans="1:5" x14ac:dyDescent="0.45">
      <c r="A6649" s="2" t="s">
        <v>6020</v>
      </c>
      <c r="B6649" s="2" t="s">
        <v>17033</v>
      </c>
      <c r="C6649" s="2" t="s">
        <v>28638</v>
      </c>
      <c r="D6649" s="2" t="str">
        <f t="shared" ref="D6649:D6654" si="305">"飲食店営業"</f>
        <v>飲食店営業</v>
      </c>
      <c r="E6649" s="2" t="str">
        <f>"R02.12.28"</f>
        <v>R02.12.28</v>
      </c>
    </row>
    <row r="6650" spans="1:5" x14ac:dyDescent="0.45">
      <c r="A6650" s="2" t="s">
        <v>6031</v>
      </c>
      <c r="B6650" s="2" t="s">
        <v>17049</v>
      </c>
      <c r="C6650" s="2" t="s">
        <v>28652</v>
      </c>
      <c r="D6650" s="2" t="str">
        <f t="shared" si="305"/>
        <v>飲食店営業</v>
      </c>
      <c r="E6650" s="2" t="str">
        <f>"R03.01.07"</f>
        <v>R03.01.07</v>
      </c>
    </row>
    <row r="6651" spans="1:5" x14ac:dyDescent="0.45">
      <c r="A6651" s="2" t="s">
        <v>5260</v>
      </c>
      <c r="B6651" s="2" t="s">
        <v>17052</v>
      </c>
      <c r="C6651" s="2" t="s">
        <v>28654</v>
      </c>
      <c r="D6651" s="2" t="str">
        <f t="shared" si="305"/>
        <v>飲食店営業</v>
      </c>
      <c r="E6651" s="2" t="str">
        <f>"R03.01.13"</f>
        <v>R03.01.13</v>
      </c>
    </row>
    <row r="6652" spans="1:5" x14ac:dyDescent="0.45">
      <c r="A6652" s="2" t="s">
        <v>6041</v>
      </c>
      <c r="B6652" s="2" t="s">
        <v>17065</v>
      </c>
      <c r="C6652" s="2" t="s">
        <v>28668</v>
      </c>
      <c r="D6652" s="2" t="str">
        <f t="shared" si="305"/>
        <v>飲食店営業</v>
      </c>
      <c r="E6652" s="2" t="str">
        <f>"R03.01.28"</f>
        <v>R03.01.28</v>
      </c>
    </row>
    <row r="6653" spans="1:5" x14ac:dyDescent="0.45">
      <c r="A6653" s="2" t="s">
        <v>5454</v>
      </c>
      <c r="B6653" s="2" t="s">
        <v>17093</v>
      </c>
      <c r="C6653" s="2" t="s">
        <v>28302</v>
      </c>
      <c r="D6653" s="2" t="str">
        <f t="shared" si="305"/>
        <v>飲食店営業</v>
      </c>
      <c r="E6653" s="2" t="str">
        <f t="shared" ref="E6653:E6659" si="306">"R03.02.17"</f>
        <v>R03.02.17</v>
      </c>
    </row>
    <row r="6654" spans="1:5" x14ac:dyDescent="0.45">
      <c r="A6654" s="2" t="s">
        <v>6062</v>
      </c>
      <c r="B6654" s="2" t="s">
        <v>17094</v>
      </c>
      <c r="C6654" s="2" t="s">
        <v>28693</v>
      </c>
      <c r="D6654" s="2" t="str">
        <f t="shared" si="305"/>
        <v>飲食店営業</v>
      </c>
      <c r="E6654" s="2" t="str">
        <f t="shared" si="306"/>
        <v>R03.02.17</v>
      </c>
    </row>
    <row r="6655" spans="1:5" x14ac:dyDescent="0.45">
      <c r="A6655" s="2" t="s">
        <v>6064</v>
      </c>
      <c r="B6655" s="2" t="s">
        <v>17096</v>
      </c>
      <c r="C6655" s="2" t="s">
        <v>28695</v>
      </c>
      <c r="D6655" s="2" t="str">
        <f>"みそ製造業"</f>
        <v>みそ製造業</v>
      </c>
      <c r="E6655" s="2" t="str">
        <f t="shared" si="306"/>
        <v>R03.02.17</v>
      </c>
    </row>
    <row r="6656" spans="1:5" x14ac:dyDescent="0.45">
      <c r="A6656" s="2" t="s">
        <v>6065</v>
      </c>
      <c r="B6656" s="2" t="s">
        <v>17097</v>
      </c>
      <c r="C6656" s="2" t="s">
        <v>28696</v>
      </c>
      <c r="D6656" s="2" t="str">
        <f>"食品製造業"</f>
        <v>食品製造業</v>
      </c>
      <c r="E6656" s="2" t="str">
        <f t="shared" si="306"/>
        <v>R03.02.17</v>
      </c>
    </row>
    <row r="6657" spans="1:5" x14ac:dyDescent="0.45">
      <c r="A6657" s="2" t="s">
        <v>595</v>
      </c>
      <c r="B6657" s="2" t="s">
        <v>17099</v>
      </c>
      <c r="C6657" s="2" t="s">
        <v>28698</v>
      </c>
      <c r="D6657" s="2" t="str">
        <f>"食品販売業"</f>
        <v>食品販売業</v>
      </c>
      <c r="E6657" s="2" t="str">
        <f t="shared" si="306"/>
        <v>R03.02.17</v>
      </c>
    </row>
    <row r="6658" spans="1:5" x14ac:dyDescent="0.45">
      <c r="A6658" s="2" t="s">
        <v>5896</v>
      </c>
      <c r="B6658" s="2" t="s">
        <v>16864</v>
      </c>
      <c r="C6658" s="2" t="s">
        <v>28699</v>
      </c>
      <c r="D6658" s="2" t="str">
        <f>"食品販売業"</f>
        <v>食品販売業</v>
      </c>
      <c r="E6658" s="2" t="str">
        <f t="shared" si="306"/>
        <v>R03.02.17</v>
      </c>
    </row>
    <row r="6659" spans="1:5" x14ac:dyDescent="0.45">
      <c r="A6659" s="2" t="s">
        <v>5845</v>
      </c>
      <c r="B6659" s="2" t="s">
        <v>17100</v>
      </c>
      <c r="C6659" s="2" t="s">
        <v>28701</v>
      </c>
      <c r="D6659" s="2" t="str">
        <f>"食品販売業"</f>
        <v>食品販売業</v>
      </c>
      <c r="E6659" s="2" t="str">
        <f t="shared" si="306"/>
        <v>R03.02.17</v>
      </c>
    </row>
    <row r="6660" spans="1:5" x14ac:dyDescent="0.45">
      <c r="A6660" s="2" t="s">
        <v>6069</v>
      </c>
      <c r="B6660" s="2" t="s">
        <v>6069</v>
      </c>
      <c r="C6660" s="2" t="s">
        <v>28005</v>
      </c>
      <c r="D6660" s="2" t="str">
        <f>"食品販売業"</f>
        <v>食品販売業</v>
      </c>
      <c r="E6660" s="2" t="str">
        <f>"R03.02.22"</f>
        <v>R03.02.22</v>
      </c>
    </row>
    <row r="6661" spans="1:5" x14ac:dyDescent="0.45">
      <c r="A6661" s="2" t="s">
        <v>5419</v>
      </c>
      <c r="B6661" s="2" t="s">
        <v>17119</v>
      </c>
      <c r="C6661" s="2" t="s">
        <v>27847</v>
      </c>
      <c r="D6661" s="2" t="str">
        <f>"菓子製造業"</f>
        <v>菓子製造業</v>
      </c>
      <c r="E6661" s="2" t="str">
        <f>"R03.02.22"</f>
        <v>R03.02.22</v>
      </c>
    </row>
    <row r="6662" spans="1:5" x14ac:dyDescent="0.45">
      <c r="A6662" s="2" t="s">
        <v>6091</v>
      </c>
      <c r="B6662" s="2" t="s">
        <v>17132</v>
      </c>
      <c r="C6662" s="2" t="s">
        <v>28732</v>
      </c>
      <c r="D6662" s="2" t="str">
        <f>"食肉販売業"</f>
        <v>食肉販売業</v>
      </c>
      <c r="E6662" s="2" t="str">
        <f>"R03.02.26"</f>
        <v>R03.02.26</v>
      </c>
    </row>
    <row r="6663" spans="1:5" x14ac:dyDescent="0.45">
      <c r="A6663" s="2" t="s">
        <v>6091</v>
      </c>
      <c r="B6663" s="2" t="s">
        <v>17132</v>
      </c>
      <c r="C6663" s="2" t="s">
        <v>28735</v>
      </c>
      <c r="D6663" s="2" t="str">
        <f>"食品販売業"</f>
        <v>食品販売業</v>
      </c>
      <c r="E6663" s="2" t="str">
        <f>"R03.02.26"</f>
        <v>R03.02.26</v>
      </c>
    </row>
    <row r="6664" spans="1:5" x14ac:dyDescent="0.45">
      <c r="A6664" s="2" t="s">
        <v>6091</v>
      </c>
      <c r="B6664" s="2" t="s">
        <v>17132</v>
      </c>
      <c r="C6664" s="2" t="s">
        <v>28732</v>
      </c>
      <c r="D6664" s="2" t="str">
        <f>"魚介類販売業"</f>
        <v>魚介類販売業</v>
      </c>
      <c r="E6664" s="2" t="str">
        <f>"R03.02.26"</f>
        <v>R03.02.26</v>
      </c>
    </row>
    <row r="6665" spans="1:5" x14ac:dyDescent="0.45">
      <c r="A6665" s="2" t="s">
        <v>6069</v>
      </c>
      <c r="B6665" s="2" t="s">
        <v>6069</v>
      </c>
      <c r="C6665" s="2" t="s">
        <v>28005</v>
      </c>
      <c r="D6665" s="2" t="str">
        <f>"飲食店営業"</f>
        <v>飲食店営業</v>
      </c>
      <c r="E6665" s="2" t="str">
        <f>"R03.03.17"</f>
        <v>R03.03.17</v>
      </c>
    </row>
    <row r="6666" spans="1:5" x14ac:dyDescent="0.45">
      <c r="A6666" s="2" t="s">
        <v>5761</v>
      </c>
      <c r="B6666" s="2" t="s">
        <v>16678</v>
      </c>
      <c r="C6666" s="2" t="s">
        <v>28287</v>
      </c>
      <c r="D6666" s="2" t="str">
        <f>"そうざい製造業"</f>
        <v>そうざい製造業</v>
      </c>
      <c r="E6666" s="2" t="str">
        <f>"R03.03.17"</f>
        <v>R03.03.17</v>
      </c>
    </row>
    <row r="6667" spans="1:5" x14ac:dyDescent="0.45">
      <c r="A6667" s="2" t="s">
        <v>5297</v>
      </c>
      <c r="B6667" s="2" t="s">
        <v>17152</v>
      </c>
      <c r="C6667" s="2" t="s">
        <v>28751</v>
      </c>
      <c r="D6667" s="2" t="str">
        <f>"飲食店営業"</f>
        <v>飲食店営業</v>
      </c>
      <c r="E6667" s="2" t="str">
        <f>"R03.03.31"</f>
        <v>R03.03.31</v>
      </c>
    </row>
    <row r="6668" spans="1:5" x14ac:dyDescent="0.45">
      <c r="A6668" s="2" t="s">
        <v>1133</v>
      </c>
      <c r="B6668" s="2" t="s">
        <v>16478</v>
      </c>
      <c r="C6668" s="2" t="s">
        <v>28080</v>
      </c>
      <c r="D6668" s="2" t="str">
        <f>"飲食店営業"</f>
        <v>飲食店営業</v>
      </c>
      <c r="E6668" s="2" t="str">
        <f>"H31.01.04"</f>
        <v>H31.01.04</v>
      </c>
    </row>
    <row r="6669" spans="1:5" x14ac:dyDescent="0.45">
      <c r="A6669" s="2" t="s">
        <v>3330</v>
      </c>
      <c r="B6669" s="2" t="s">
        <v>17182</v>
      </c>
      <c r="C6669" s="2" t="s">
        <v>28781</v>
      </c>
      <c r="D6669" s="2" t="str">
        <f>"飲食店営業"</f>
        <v>飲食店営業</v>
      </c>
      <c r="E6669" s="2" t="str">
        <f>"H29.10.13"</f>
        <v>H29.10.13</v>
      </c>
    </row>
    <row r="6670" spans="1:5" x14ac:dyDescent="0.45">
      <c r="A6670" s="2" t="s">
        <v>5672</v>
      </c>
      <c r="B6670" s="2" t="s">
        <v>17189</v>
      </c>
      <c r="C6670" s="2" t="s">
        <v>28788</v>
      </c>
      <c r="D6670" s="2" t="str">
        <f>"そうざい製造業"</f>
        <v>そうざい製造業</v>
      </c>
      <c r="E6670" s="2" t="str">
        <f>"R03.02.26"</f>
        <v>R03.02.26</v>
      </c>
    </row>
    <row r="6671" spans="1:5" x14ac:dyDescent="0.45">
      <c r="A6671" s="2" t="s">
        <v>6008</v>
      </c>
      <c r="B6671" s="2" t="s">
        <v>17008</v>
      </c>
      <c r="C6671" s="2" t="s">
        <v>28801</v>
      </c>
      <c r="D6671" s="2" t="str">
        <f>"菓子製造業"</f>
        <v>菓子製造業</v>
      </c>
      <c r="E6671" s="2" t="str">
        <f>"H30.11.27"</f>
        <v>H30.11.27</v>
      </c>
    </row>
    <row r="6672" spans="1:5" x14ac:dyDescent="0.45">
      <c r="A6672" s="2" t="s">
        <v>5244</v>
      </c>
      <c r="B6672" s="2" t="s">
        <v>16081</v>
      </c>
      <c r="C6672" s="2" t="s">
        <v>27650</v>
      </c>
      <c r="D6672" s="2" t="str">
        <f>"みそ製造業"</f>
        <v>みそ製造業</v>
      </c>
      <c r="E6672" s="2" t="str">
        <f>"H28.12.01"</f>
        <v>H28.12.01</v>
      </c>
    </row>
    <row r="6673" spans="1:5" x14ac:dyDescent="0.45">
      <c r="A6673" s="2" t="s">
        <v>5352</v>
      </c>
      <c r="B6673" s="2" t="s">
        <v>16191</v>
      </c>
      <c r="C6673" s="2" t="s">
        <v>27770</v>
      </c>
      <c r="D6673" s="2" t="str">
        <f>"乳類販売業"</f>
        <v>乳類販売業</v>
      </c>
      <c r="E6673" s="2" t="str">
        <f>"H29.08.31"</f>
        <v>H29.08.31</v>
      </c>
    </row>
    <row r="6674" spans="1:5" x14ac:dyDescent="0.45">
      <c r="A6674" s="2" t="s">
        <v>5352</v>
      </c>
      <c r="B6674" s="2" t="s">
        <v>16191</v>
      </c>
      <c r="C6674" s="2" t="s">
        <v>27770</v>
      </c>
      <c r="D6674" s="2" t="str">
        <f>"食肉販売業"</f>
        <v>食肉販売業</v>
      </c>
      <c r="E6674" s="2" t="str">
        <f>"H29.08.31"</f>
        <v>H29.08.31</v>
      </c>
    </row>
    <row r="6675" spans="1:5" x14ac:dyDescent="0.45">
      <c r="A6675" s="2" t="s">
        <v>5388</v>
      </c>
      <c r="B6675" s="2" t="s">
        <v>16231</v>
      </c>
      <c r="C6675" s="2" t="s">
        <v>27814</v>
      </c>
      <c r="D6675" s="2" t="str">
        <f>"飲食店営業"</f>
        <v>飲食店営業</v>
      </c>
      <c r="E6675" s="2" t="str">
        <f>"H29.11.28"</f>
        <v>H29.11.28</v>
      </c>
    </row>
    <row r="6676" spans="1:5" x14ac:dyDescent="0.45">
      <c r="A6676" s="2" t="s">
        <v>5394</v>
      </c>
      <c r="B6676" s="2" t="s">
        <v>16237</v>
      </c>
      <c r="C6676" s="2" t="s">
        <v>27820</v>
      </c>
      <c r="D6676" s="2" t="str">
        <f>"飲食店営業"</f>
        <v>飲食店営業</v>
      </c>
      <c r="E6676" s="2" t="str">
        <f>"H29.11.30"</f>
        <v>H29.11.30</v>
      </c>
    </row>
    <row r="6677" spans="1:5" x14ac:dyDescent="0.45">
      <c r="A6677" s="2" t="s">
        <v>5459</v>
      </c>
      <c r="B6677" s="2" t="s">
        <v>16324</v>
      </c>
      <c r="C6677" s="2" t="s">
        <v>27912</v>
      </c>
      <c r="D6677" s="2" t="str">
        <f>"そうざい製造業"</f>
        <v>そうざい製造業</v>
      </c>
      <c r="E6677" s="2" t="str">
        <f>"H30.05.24"</f>
        <v>H30.05.24</v>
      </c>
    </row>
    <row r="6678" spans="1:5" x14ac:dyDescent="0.45">
      <c r="A6678" s="2" t="s">
        <v>5514</v>
      </c>
      <c r="B6678" s="2" t="s">
        <v>16387</v>
      </c>
      <c r="C6678" s="2" t="s">
        <v>27983</v>
      </c>
      <c r="D6678" s="2" t="str">
        <f>"魚介類販売業"</f>
        <v>魚介類販売業</v>
      </c>
      <c r="E6678" s="2" t="str">
        <f>"H30.08.31"</f>
        <v>H30.08.31</v>
      </c>
    </row>
    <row r="6679" spans="1:5" x14ac:dyDescent="0.45">
      <c r="A6679" s="2" t="s">
        <v>5519</v>
      </c>
      <c r="B6679" s="2" t="s">
        <v>16392</v>
      </c>
      <c r="C6679" s="2" t="s">
        <v>27988</v>
      </c>
      <c r="D6679" s="2" t="str">
        <f>"そうざい製造業"</f>
        <v>そうざい製造業</v>
      </c>
      <c r="E6679" s="2" t="str">
        <f>"H30.08.31"</f>
        <v>H30.08.31</v>
      </c>
    </row>
    <row r="6680" spans="1:5" x14ac:dyDescent="0.45">
      <c r="A6680" s="2" t="s">
        <v>5568</v>
      </c>
      <c r="B6680" s="2" t="s">
        <v>16452</v>
      </c>
      <c r="C6680" s="2" t="s">
        <v>28051</v>
      </c>
      <c r="D6680" s="2" t="str">
        <f>"飲食店営業"</f>
        <v>飲食店営業</v>
      </c>
      <c r="E6680" s="2" t="str">
        <f>"H30.11.27"</f>
        <v>H30.11.27</v>
      </c>
    </row>
    <row r="6681" spans="1:5" x14ac:dyDescent="0.45">
      <c r="A6681" s="2" t="s">
        <v>5459</v>
      </c>
      <c r="B6681" s="2" t="s">
        <v>16461</v>
      </c>
      <c r="C6681" s="2" t="s">
        <v>28062</v>
      </c>
      <c r="D6681" s="2" t="str">
        <f>"食品販売業"</f>
        <v>食品販売業</v>
      </c>
      <c r="E6681" s="2" t="str">
        <f>"H30.11.30"</f>
        <v>H30.11.30</v>
      </c>
    </row>
    <row r="6682" spans="1:5" x14ac:dyDescent="0.45">
      <c r="A6682" s="2" t="s">
        <v>5611</v>
      </c>
      <c r="B6682" s="2" t="s">
        <v>16504</v>
      </c>
      <c r="C6682" s="2" t="s">
        <v>28107</v>
      </c>
      <c r="D6682" s="2" t="str">
        <f>"菓子製造業"</f>
        <v>菓子製造業</v>
      </c>
      <c r="E6682" s="2" t="str">
        <f>"H31.02.21"</f>
        <v>H31.02.21</v>
      </c>
    </row>
    <row r="6683" spans="1:5" x14ac:dyDescent="0.45">
      <c r="A6683" s="2" t="s">
        <v>5611</v>
      </c>
      <c r="B6683" s="2" t="s">
        <v>16504</v>
      </c>
      <c r="C6683" s="2" t="s">
        <v>28107</v>
      </c>
      <c r="D6683" s="2" t="str">
        <f>"そうざい製造業"</f>
        <v>そうざい製造業</v>
      </c>
      <c r="E6683" s="2" t="str">
        <f>"H31.02.21"</f>
        <v>H31.02.21</v>
      </c>
    </row>
    <row r="6684" spans="1:5" x14ac:dyDescent="0.45">
      <c r="A6684" s="2" t="s">
        <v>5633</v>
      </c>
      <c r="B6684" s="2" t="s">
        <v>16527</v>
      </c>
      <c r="C6684" s="2" t="s">
        <v>28129</v>
      </c>
      <c r="D6684" s="2" t="str">
        <f>"魚介類販売業"</f>
        <v>魚介類販売業</v>
      </c>
      <c r="E6684" s="2" t="str">
        <f>"H31.02.28"</f>
        <v>H31.02.28</v>
      </c>
    </row>
    <row r="6685" spans="1:5" x14ac:dyDescent="0.45">
      <c r="A6685" s="2" t="s">
        <v>5635</v>
      </c>
      <c r="B6685" s="2" t="s">
        <v>5635</v>
      </c>
      <c r="C6685" s="2" t="s">
        <v>28131</v>
      </c>
      <c r="D6685" s="2" t="str">
        <f>"魚介類販売業"</f>
        <v>魚介類販売業</v>
      </c>
      <c r="E6685" s="2" t="str">
        <f>"H31.03.11"</f>
        <v>H31.03.11</v>
      </c>
    </row>
    <row r="6686" spans="1:5" x14ac:dyDescent="0.45">
      <c r="A6686" s="2" t="s">
        <v>5635</v>
      </c>
      <c r="B6686" s="2" t="s">
        <v>5635</v>
      </c>
      <c r="C6686" s="2" t="s">
        <v>28131</v>
      </c>
      <c r="D6686" s="2" t="str">
        <f>"食肉販売業"</f>
        <v>食肉販売業</v>
      </c>
      <c r="E6686" s="2" t="str">
        <f>"H31.03.11"</f>
        <v>H31.03.11</v>
      </c>
    </row>
    <row r="6687" spans="1:5" x14ac:dyDescent="0.45">
      <c r="A6687" s="2" t="s">
        <v>5635</v>
      </c>
      <c r="B6687" s="2" t="s">
        <v>5635</v>
      </c>
      <c r="C6687" s="2" t="s">
        <v>28131</v>
      </c>
      <c r="D6687" s="2" t="str">
        <f>"乳類販売業"</f>
        <v>乳類販売業</v>
      </c>
      <c r="E6687" s="2" t="str">
        <f>"H31.02.27"</f>
        <v>H31.02.27</v>
      </c>
    </row>
    <row r="6688" spans="1:5" x14ac:dyDescent="0.45">
      <c r="A6688" s="2" t="s">
        <v>5635</v>
      </c>
      <c r="B6688" s="2" t="s">
        <v>5635</v>
      </c>
      <c r="C6688" s="2" t="s">
        <v>28131</v>
      </c>
      <c r="D6688" s="2" t="str">
        <f>"食品販売業"</f>
        <v>食品販売業</v>
      </c>
      <c r="E6688" s="2" t="str">
        <f>"H30.02.21"</f>
        <v>H30.02.21</v>
      </c>
    </row>
    <row r="6689" spans="1:5" x14ac:dyDescent="0.45">
      <c r="A6689" s="2" t="s">
        <v>5640</v>
      </c>
      <c r="B6689" s="2" t="s">
        <v>16534</v>
      </c>
      <c r="C6689" s="2" t="s">
        <v>28138</v>
      </c>
      <c r="D6689" s="2" t="str">
        <f>"飲食店営業"</f>
        <v>飲食店営業</v>
      </c>
      <c r="E6689" s="2" t="str">
        <f>"H31.03.27"</f>
        <v>H31.03.27</v>
      </c>
    </row>
    <row r="6690" spans="1:5" x14ac:dyDescent="0.45">
      <c r="A6690" s="2" t="s">
        <v>5633</v>
      </c>
      <c r="B6690" s="2" t="s">
        <v>16538</v>
      </c>
      <c r="C6690" s="2" t="s">
        <v>28142</v>
      </c>
      <c r="D6690" s="2" t="str">
        <f>"飲食店営業"</f>
        <v>飲食店営業</v>
      </c>
      <c r="E6690" s="2" t="str">
        <f>"H31.04.03"</f>
        <v>H31.04.03</v>
      </c>
    </row>
    <row r="6691" spans="1:5" x14ac:dyDescent="0.45">
      <c r="A6691" s="2" t="s">
        <v>5633</v>
      </c>
      <c r="B6691" s="2" t="s">
        <v>16538</v>
      </c>
      <c r="C6691" s="2" t="s">
        <v>28142</v>
      </c>
      <c r="D6691" s="2" t="str">
        <f>"食品販売業"</f>
        <v>食品販売業</v>
      </c>
      <c r="E6691" s="2" t="str">
        <f>"H31.04.03"</f>
        <v>H31.04.03</v>
      </c>
    </row>
    <row r="6692" spans="1:5" x14ac:dyDescent="0.45">
      <c r="A6692" s="2" t="s">
        <v>5633</v>
      </c>
      <c r="B6692" s="2" t="s">
        <v>16539</v>
      </c>
      <c r="C6692" s="2" t="s">
        <v>28143</v>
      </c>
      <c r="D6692" s="2" t="str">
        <f>"食品販売業"</f>
        <v>食品販売業</v>
      </c>
      <c r="E6692" s="2" t="str">
        <f>"H31.04.03"</f>
        <v>H31.04.03</v>
      </c>
    </row>
    <row r="6693" spans="1:5" x14ac:dyDescent="0.45">
      <c r="A6693" s="2" t="s">
        <v>5650</v>
      </c>
      <c r="B6693" s="2" t="s">
        <v>16548</v>
      </c>
      <c r="C6693" s="2" t="s">
        <v>28151</v>
      </c>
      <c r="D6693" s="2" t="str">
        <f>"食品製造業"</f>
        <v>食品製造業</v>
      </c>
      <c r="E6693" s="2" t="str">
        <f>"R01.05.16"</f>
        <v>R01.05.16</v>
      </c>
    </row>
    <row r="6694" spans="1:5" x14ac:dyDescent="0.45">
      <c r="A6694" s="2" t="s">
        <v>5459</v>
      </c>
      <c r="B6694" s="2" t="s">
        <v>5459</v>
      </c>
      <c r="C6694" s="2" t="s">
        <v>28152</v>
      </c>
      <c r="D6694" s="2" t="str">
        <f>"食品製造業"</f>
        <v>食品製造業</v>
      </c>
      <c r="E6694" s="2" t="str">
        <f>"R01.05.16"</f>
        <v>R01.05.16</v>
      </c>
    </row>
    <row r="6695" spans="1:5" x14ac:dyDescent="0.45">
      <c r="A6695" s="2" t="s">
        <v>5459</v>
      </c>
      <c r="B6695" s="2" t="s">
        <v>5459</v>
      </c>
      <c r="C6695" s="2" t="s">
        <v>28152</v>
      </c>
      <c r="D6695" s="2" t="str">
        <f>"食品販売業"</f>
        <v>食品販売業</v>
      </c>
      <c r="E6695" s="2" t="str">
        <f>"R01.05.16"</f>
        <v>R01.05.16</v>
      </c>
    </row>
    <row r="6696" spans="1:5" x14ac:dyDescent="0.45">
      <c r="A6696" s="2" t="s">
        <v>5651</v>
      </c>
      <c r="B6696" s="2" t="s">
        <v>16549</v>
      </c>
      <c r="C6696" s="2" t="s">
        <v>28153</v>
      </c>
      <c r="D6696" s="2" t="str">
        <f>"食品販売業"</f>
        <v>食品販売業</v>
      </c>
      <c r="E6696" s="2" t="str">
        <f>"R01.05.16"</f>
        <v>R01.05.16</v>
      </c>
    </row>
    <row r="6697" spans="1:5" x14ac:dyDescent="0.45">
      <c r="A6697" s="2" t="s">
        <v>5652</v>
      </c>
      <c r="B6697" s="2" t="s">
        <v>16550</v>
      </c>
      <c r="C6697" s="2" t="s">
        <v>28154</v>
      </c>
      <c r="D6697" s="2" t="str">
        <f>"食肉処理業"</f>
        <v>食肉処理業</v>
      </c>
      <c r="E6697" s="2" t="str">
        <f>"R01.05.16"</f>
        <v>R01.05.16</v>
      </c>
    </row>
    <row r="6698" spans="1:5" x14ac:dyDescent="0.45">
      <c r="A6698" s="2" t="s">
        <v>5693</v>
      </c>
      <c r="B6698" s="2" t="s">
        <v>16599</v>
      </c>
      <c r="C6698" s="2" t="s">
        <v>28202</v>
      </c>
      <c r="D6698" s="2" t="str">
        <f>"食品製造業"</f>
        <v>食品製造業</v>
      </c>
      <c r="E6698" s="2" t="str">
        <f>"R01.05.28"</f>
        <v>R01.05.28</v>
      </c>
    </row>
    <row r="6699" spans="1:5" x14ac:dyDescent="0.45">
      <c r="A6699" s="2" t="s">
        <v>5697</v>
      </c>
      <c r="B6699" s="2" t="s">
        <v>16602</v>
      </c>
      <c r="C6699" s="2" t="s">
        <v>28206</v>
      </c>
      <c r="D6699" s="2" t="str">
        <f>"飲食店営業"</f>
        <v>飲食店営業</v>
      </c>
      <c r="E6699" s="2" t="str">
        <f>"R01.05.28"</f>
        <v>R01.05.28</v>
      </c>
    </row>
    <row r="6700" spans="1:5" x14ac:dyDescent="0.45">
      <c r="A6700" s="2" t="s">
        <v>5459</v>
      </c>
      <c r="B6700" s="2" t="s">
        <v>16626</v>
      </c>
      <c r="C6700" s="2" t="s">
        <v>28062</v>
      </c>
      <c r="D6700" s="2" t="str">
        <f>"飲食店営業"</f>
        <v>飲食店営業</v>
      </c>
      <c r="E6700" s="2" t="str">
        <f>"R01.07.09"</f>
        <v>R01.07.09</v>
      </c>
    </row>
    <row r="6701" spans="1:5" x14ac:dyDescent="0.45">
      <c r="A6701" s="2" t="s">
        <v>5519</v>
      </c>
      <c r="B6701" s="2" t="s">
        <v>16392</v>
      </c>
      <c r="C6701" s="2" t="s">
        <v>27988</v>
      </c>
      <c r="D6701" s="2" t="str">
        <f>"食品製造業"</f>
        <v>食品製造業</v>
      </c>
      <c r="E6701" s="2" t="str">
        <f>"R01.08.14"</f>
        <v>R01.08.14</v>
      </c>
    </row>
    <row r="6702" spans="1:5" x14ac:dyDescent="0.45">
      <c r="A6702" s="2" t="s">
        <v>5784</v>
      </c>
      <c r="B6702" s="2" t="s">
        <v>16715</v>
      </c>
      <c r="C6702" s="2" t="s">
        <v>28326</v>
      </c>
      <c r="D6702" s="2" t="str">
        <f>"飲食店営業"</f>
        <v>飲食店営業</v>
      </c>
      <c r="E6702" s="2" t="str">
        <f>"R01.11.21"</f>
        <v>R01.11.21</v>
      </c>
    </row>
    <row r="6703" spans="1:5" x14ac:dyDescent="0.45">
      <c r="A6703" s="2" t="s">
        <v>5388</v>
      </c>
      <c r="B6703" s="2" t="s">
        <v>16231</v>
      </c>
      <c r="C6703" s="2" t="s">
        <v>28330</v>
      </c>
      <c r="D6703" s="2" t="str">
        <f>"飲食店営業"</f>
        <v>飲食店営業</v>
      </c>
      <c r="E6703" s="2" t="str">
        <f>"R01.11.27"</f>
        <v>R01.11.27</v>
      </c>
    </row>
    <row r="6704" spans="1:5" x14ac:dyDescent="0.45">
      <c r="A6704" s="2" t="s">
        <v>5633</v>
      </c>
      <c r="B6704" s="2" t="s">
        <v>16749</v>
      </c>
      <c r="C6704" s="2" t="s">
        <v>28153</v>
      </c>
      <c r="D6704" s="2" t="str">
        <f>"食品販売業"</f>
        <v>食品販売業</v>
      </c>
      <c r="E6704" s="2" t="str">
        <f>"R01.05.16"</f>
        <v>R01.05.16</v>
      </c>
    </row>
    <row r="6705" spans="1:5" x14ac:dyDescent="0.45">
      <c r="A6705" s="2" t="s">
        <v>5633</v>
      </c>
      <c r="B6705" s="2" t="s">
        <v>16786</v>
      </c>
      <c r="C6705" s="2" t="s">
        <v>28153</v>
      </c>
      <c r="D6705" s="2" t="str">
        <f>"飲食店営業"</f>
        <v>飲食店営業</v>
      </c>
      <c r="E6705" s="2" t="str">
        <f>"R02.02.25"</f>
        <v>R02.02.25</v>
      </c>
    </row>
    <row r="6706" spans="1:5" x14ac:dyDescent="0.45">
      <c r="A6706" s="2" t="s">
        <v>5842</v>
      </c>
      <c r="B6706" s="2" t="s">
        <v>16788</v>
      </c>
      <c r="C6706" s="2" t="s">
        <v>28393</v>
      </c>
      <c r="D6706" s="2" t="str">
        <f>"食品製造業"</f>
        <v>食品製造業</v>
      </c>
      <c r="E6706" s="2" t="str">
        <f>"R02.02.25"</f>
        <v>R02.02.25</v>
      </c>
    </row>
    <row r="6707" spans="1:5" x14ac:dyDescent="0.45">
      <c r="A6707" s="2" t="s">
        <v>5633</v>
      </c>
      <c r="B6707" s="2" t="s">
        <v>16817</v>
      </c>
      <c r="C6707" s="2" t="s">
        <v>28153</v>
      </c>
      <c r="D6707" s="2" t="str">
        <f>"そうざい製造業"</f>
        <v>そうざい製造業</v>
      </c>
      <c r="E6707" s="2" t="str">
        <f>"R01.11.27"</f>
        <v>R01.11.27</v>
      </c>
    </row>
    <row r="6708" spans="1:5" x14ac:dyDescent="0.45">
      <c r="A6708" s="2" t="s">
        <v>5633</v>
      </c>
      <c r="B6708" s="2" t="s">
        <v>5633</v>
      </c>
      <c r="C6708" s="2" t="s">
        <v>28424</v>
      </c>
      <c r="D6708" s="2" t="str">
        <f>"菓子製造業"</f>
        <v>菓子製造業</v>
      </c>
      <c r="E6708" s="2" t="str">
        <f>"R01.07.22"</f>
        <v>R01.07.22</v>
      </c>
    </row>
    <row r="6709" spans="1:5" x14ac:dyDescent="0.45">
      <c r="A6709" s="2" t="s">
        <v>5892</v>
      </c>
      <c r="B6709" s="2" t="s">
        <v>16859</v>
      </c>
      <c r="C6709" s="2" t="s">
        <v>28469</v>
      </c>
      <c r="D6709" s="2" t="str">
        <f>"菓子製造業"</f>
        <v>菓子製造業</v>
      </c>
      <c r="E6709" s="2" t="str">
        <f>"R02.09.03"</f>
        <v>R02.09.03</v>
      </c>
    </row>
    <row r="6710" spans="1:5" x14ac:dyDescent="0.45">
      <c r="A6710" s="2" t="s">
        <v>5892</v>
      </c>
      <c r="B6710" s="2" t="s">
        <v>16859</v>
      </c>
      <c r="C6710" s="2" t="s">
        <v>28469</v>
      </c>
      <c r="D6710" s="2" t="str">
        <f>"飲食店営業"</f>
        <v>飲食店営業</v>
      </c>
      <c r="E6710" s="2" t="str">
        <f>"R02.09.03"</f>
        <v>R02.09.03</v>
      </c>
    </row>
    <row r="6711" spans="1:5" x14ac:dyDescent="0.45">
      <c r="A6711" s="2" t="s">
        <v>5640</v>
      </c>
      <c r="B6711" s="2" t="s">
        <v>16884</v>
      </c>
      <c r="C6711" s="2" t="s">
        <v>28138</v>
      </c>
      <c r="D6711" s="2" t="str">
        <f>"食肉販売業"</f>
        <v>食肉販売業</v>
      </c>
      <c r="E6711" s="2" t="str">
        <f>"R02.10.30"</f>
        <v>R02.10.30</v>
      </c>
    </row>
    <row r="6712" spans="1:5" x14ac:dyDescent="0.45">
      <c r="A6712" s="2" t="s">
        <v>5915</v>
      </c>
      <c r="B6712" s="2" t="s">
        <v>16893</v>
      </c>
      <c r="C6712" s="2" t="s">
        <v>28501</v>
      </c>
      <c r="D6712" s="2" t="str">
        <f>"食品製造業"</f>
        <v>食品製造業</v>
      </c>
      <c r="E6712" s="2" t="str">
        <f>"R02.11.25"</f>
        <v>R02.11.25</v>
      </c>
    </row>
    <row r="6713" spans="1:5" x14ac:dyDescent="0.45">
      <c r="A6713" s="2" t="s">
        <v>5946</v>
      </c>
      <c r="B6713" s="2" t="s">
        <v>16932</v>
      </c>
      <c r="C6713" s="2" t="s">
        <v>28540</v>
      </c>
      <c r="D6713" s="2" t="str">
        <f>"乳類販売業"</f>
        <v>乳類販売業</v>
      </c>
      <c r="E6713" s="2" t="str">
        <f t="shared" ref="E6713:E6718" si="307">"R02.12.09"</f>
        <v>R02.12.09</v>
      </c>
    </row>
    <row r="6714" spans="1:5" x14ac:dyDescent="0.45">
      <c r="A6714" s="2" t="s">
        <v>5950</v>
      </c>
      <c r="B6714" s="2" t="s">
        <v>16937</v>
      </c>
      <c r="C6714" s="2" t="s">
        <v>28545</v>
      </c>
      <c r="D6714" s="2" t="str">
        <f>"豆腐製造業"</f>
        <v>豆腐製造業</v>
      </c>
      <c r="E6714" s="2" t="str">
        <f t="shared" si="307"/>
        <v>R02.12.09</v>
      </c>
    </row>
    <row r="6715" spans="1:5" x14ac:dyDescent="0.45">
      <c r="A6715" s="2" t="s">
        <v>5951</v>
      </c>
      <c r="B6715" s="2" t="s">
        <v>16938</v>
      </c>
      <c r="C6715" s="2" t="s">
        <v>28546</v>
      </c>
      <c r="D6715" s="2" t="str">
        <f>"飲食店営業"</f>
        <v>飲食店営業</v>
      </c>
      <c r="E6715" s="2" t="str">
        <f t="shared" si="307"/>
        <v>R02.12.09</v>
      </c>
    </row>
    <row r="6716" spans="1:5" x14ac:dyDescent="0.45">
      <c r="A6716" s="2" t="s">
        <v>5953</v>
      </c>
      <c r="B6716" s="2" t="s">
        <v>16940</v>
      </c>
      <c r="C6716" s="2" t="s">
        <v>28548</v>
      </c>
      <c r="D6716" s="2" t="str">
        <f>"飲食店営業"</f>
        <v>飲食店営業</v>
      </c>
      <c r="E6716" s="2" t="str">
        <f t="shared" si="307"/>
        <v>R02.12.09</v>
      </c>
    </row>
    <row r="6717" spans="1:5" x14ac:dyDescent="0.45">
      <c r="A6717" s="2" t="s">
        <v>5459</v>
      </c>
      <c r="B6717" s="2" t="s">
        <v>5459</v>
      </c>
      <c r="C6717" s="2" t="s">
        <v>28152</v>
      </c>
      <c r="D6717" s="2" t="str">
        <f>"清涼飲料水製造業"</f>
        <v>清涼飲料水製造業</v>
      </c>
      <c r="E6717" s="2" t="str">
        <f t="shared" si="307"/>
        <v>R02.12.09</v>
      </c>
    </row>
    <row r="6718" spans="1:5" x14ac:dyDescent="0.45">
      <c r="A6718" s="2" t="s">
        <v>5963</v>
      </c>
      <c r="B6718" s="2" t="s">
        <v>16954</v>
      </c>
      <c r="C6718" s="2" t="s">
        <v>28562</v>
      </c>
      <c r="D6718" s="2" t="str">
        <f>"食品製造業"</f>
        <v>食品製造業</v>
      </c>
      <c r="E6718" s="2" t="str">
        <f t="shared" si="307"/>
        <v>R02.12.09</v>
      </c>
    </row>
    <row r="6719" spans="1:5" x14ac:dyDescent="0.45">
      <c r="A6719" s="2" t="s">
        <v>5633</v>
      </c>
      <c r="B6719" s="2" t="s">
        <v>17020</v>
      </c>
      <c r="C6719" s="2" t="s">
        <v>28153</v>
      </c>
      <c r="D6719" s="2" t="str">
        <f>"喫茶店営業"</f>
        <v>喫茶店営業</v>
      </c>
      <c r="E6719" s="2" t="str">
        <f>"R02.12.25"</f>
        <v>R02.12.25</v>
      </c>
    </row>
    <row r="6720" spans="1:5" x14ac:dyDescent="0.45">
      <c r="A6720" s="2" t="s">
        <v>6023</v>
      </c>
      <c r="B6720" s="2" t="s">
        <v>17041</v>
      </c>
      <c r="C6720" s="2" t="s">
        <v>28643</v>
      </c>
      <c r="D6720" s="2" t="str">
        <f>"飲食店営業"</f>
        <v>飲食店営業</v>
      </c>
      <c r="E6720" s="2" t="str">
        <f>"R02.12.28"</f>
        <v>R02.12.28</v>
      </c>
    </row>
    <row r="6721" spans="1:5" x14ac:dyDescent="0.45">
      <c r="A6721" s="2" t="s">
        <v>5352</v>
      </c>
      <c r="B6721" s="2" t="s">
        <v>16191</v>
      </c>
      <c r="C6721" s="2" t="s">
        <v>27770</v>
      </c>
      <c r="D6721" s="2" t="str">
        <f>"食品販売業"</f>
        <v>食品販売業</v>
      </c>
      <c r="E6721" s="2" t="str">
        <f>"R02.12.28"</f>
        <v>R02.12.28</v>
      </c>
    </row>
    <row r="6722" spans="1:5" x14ac:dyDescent="0.45">
      <c r="A6722" s="2" t="s">
        <v>6092</v>
      </c>
      <c r="B6722" s="2" t="s">
        <v>17137</v>
      </c>
      <c r="C6722" s="2" t="s">
        <v>28740</v>
      </c>
      <c r="D6722" s="2" t="str">
        <f>"菓子製造業"</f>
        <v>菓子製造業</v>
      </c>
      <c r="E6722" s="2" t="str">
        <f>"R03.03.05"</f>
        <v>R03.03.05</v>
      </c>
    </row>
    <row r="6723" spans="1:5" x14ac:dyDescent="0.45">
      <c r="A6723" s="2" t="s">
        <v>5262</v>
      </c>
      <c r="B6723" s="2" t="s">
        <v>5262</v>
      </c>
      <c r="C6723" s="2" t="s">
        <v>27670</v>
      </c>
      <c r="D6723" s="2" t="str">
        <f>"清涼飲料水製造業"</f>
        <v>清涼飲料水製造業</v>
      </c>
      <c r="E6723" s="2" t="str">
        <f>"H29.02.28"</f>
        <v>H29.02.28</v>
      </c>
    </row>
    <row r="6724" spans="1:5" x14ac:dyDescent="0.45">
      <c r="A6724" s="2" t="s">
        <v>5374</v>
      </c>
      <c r="B6724" s="2" t="s">
        <v>5374</v>
      </c>
      <c r="C6724" s="2" t="s">
        <v>27893</v>
      </c>
      <c r="D6724" s="2" t="str">
        <f>"アイスクリーム類製造業"</f>
        <v>アイスクリーム類製造業</v>
      </c>
      <c r="E6724" s="2" t="str">
        <f>"H30.04.19"</f>
        <v>H30.04.19</v>
      </c>
    </row>
    <row r="6725" spans="1:5" x14ac:dyDescent="0.45">
      <c r="A6725" s="2" t="s">
        <v>5460</v>
      </c>
      <c r="B6725" s="2" t="s">
        <v>16312</v>
      </c>
      <c r="C6725" s="2" t="s">
        <v>27896</v>
      </c>
      <c r="D6725" s="2" t="str">
        <f>"食品販売業"</f>
        <v>食品販売業</v>
      </c>
      <c r="E6725" s="2" t="str">
        <f t="shared" ref="E6725:E6734" si="308">"H30.04.27"</f>
        <v>H30.04.27</v>
      </c>
    </row>
    <row r="6726" spans="1:5" x14ac:dyDescent="0.45">
      <c r="A6726" s="2" t="s">
        <v>5460</v>
      </c>
      <c r="B6726" s="2" t="s">
        <v>16312</v>
      </c>
      <c r="C6726" s="2" t="s">
        <v>27897</v>
      </c>
      <c r="D6726" s="2" t="str">
        <f>"飲食店営業"</f>
        <v>飲食店営業</v>
      </c>
      <c r="E6726" s="2" t="str">
        <f t="shared" si="308"/>
        <v>H30.04.27</v>
      </c>
    </row>
    <row r="6727" spans="1:5" x14ac:dyDescent="0.45">
      <c r="A6727" s="2" t="s">
        <v>5460</v>
      </c>
      <c r="B6727" s="2" t="s">
        <v>16312</v>
      </c>
      <c r="C6727" s="2" t="s">
        <v>27897</v>
      </c>
      <c r="D6727" s="2" t="str">
        <f>"魚介類販売業"</f>
        <v>魚介類販売業</v>
      </c>
      <c r="E6727" s="2" t="str">
        <f t="shared" si="308"/>
        <v>H30.04.27</v>
      </c>
    </row>
    <row r="6728" spans="1:5" x14ac:dyDescent="0.45">
      <c r="A6728" s="2" t="s">
        <v>5460</v>
      </c>
      <c r="B6728" s="2" t="s">
        <v>16312</v>
      </c>
      <c r="C6728" s="2" t="s">
        <v>27897</v>
      </c>
      <c r="D6728" s="2" t="str">
        <f>"食肉販売業"</f>
        <v>食肉販売業</v>
      </c>
      <c r="E6728" s="2" t="str">
        <f t="shared" si="308"/>
        <v>H30.04.27</v>
      </c>
    </row>
    <row r="6729" spans="1:5" x14ac:dyDescent="0.45">
      <c r="A6729" s="2" t="s">
        <v>5460</v>
      </c>
      <c r="B6729" s="2" t="s">
        <v>16312</v>
      </c>
      <c r="C6729" s="2" t="s">
        <v>27897</v>
      </c>
      <c r="D6729" s="2" t="str">
        <f>"乳類販売業"</f>
        <v>乳類販売業</v>
      </c>
      <c r="E6729" s="2" t="str">
        <f t="shared" si="308"/>
        <v>H30.04.27</v>
      </c>
    </row>
    <row r="6730" spans="1:5" x14ac:dyDescent="0.45">
      <c r="A6730" s="2" t="s">
        <v>3766</v>
      </c>
      <c r="B6730" s="2" t="s">
        <v>16313</v>
      </c>
      <c r="C6730" s="2" t="s">
        <v>27898</v>
      </c>
      <c r="D6730" s="2" t="str">
        <f>"食品販売業"</f>
        <v>食品販売業</v>
      </c>
      <c r="E6730" s="2" t="str">
        <f t="shared" si="308"/>
        <v>H30.04.27</v>
      </c>
    </row>
    <row r="6731" spans="1:5" x14ac:dyDescent="0.45">
      <c r="A6731" s="2" t="s">
        <v>3766</v>
      </c>
      <c r="B6731" s="2" t="s">
        <v>16313</v>
      </c>
      <c r="C6731" s="2" t="s">
        <v>27898</v>
      </c>
      <c r="D6731" s="2" t="str">
        <f>"飲食店営業"</f>
        <v>飲食店営業</v>
      </c>
      <c r="E6731" s="2" t="str">
        <f t="shared" si="308"/>
        <v>H30.04.27</v>
      </c>
    </row>
    <row r="6732" spans="1:5" x14ac:dyDescent="0.45">
      <c r="A6732" s="2" t="s">
        <v>3766</v>
      </c>
      <c r="B6732" s="2" t="s">
        <v>16313</v>
      </c>
      <c r="C6732" s="2" t="s">
        <v>27898</v>
      </c>
      <c r="D6732" s="2" t="str">
        <f>"魚介類販売業"</f>
        <v>魚介類販売業</v>
      </c>
      <c r="E6732" s="2" t="str">
        <f t="shared" si="308"/>
        <v>H30.04.27</v>
      </c>
    </row>
    <row r="6733" spans="1:5" x14ac:dyDescent="0.45">
      <c r="A6733" s="2" t="s">
        <v>3766</v>
      </c>
      <c r="B6733" s="2" t="s">
        <v>16313</v>
      </c>
      <c r="C6733" s="2" t="s">
        <v>27898</v>
      </c>
      <c r="D6733" s="2" t="str">
        <f>"食肉販売業"</f>
        <v>食肉販売業</v>
      </c>
      <c r="E6733" s="2" t="str">
        <f t="shared" si="308"/>
        <v>H30.04.27</v>
      </c>
    </row>
    <row r="6734" spans="1:5" x14ac:dyDescent="0.45">
      <c r="A6734" s="2" t="s">
        <v>3766</v>
      </c>
      <c r="B6734" s="2" t="s">
        <v>16313</v>
      </c>
      <c r="C6734" s="2" t="s">
        <v>27898</v>
      </c>
      <c r="D6734" s="2" t="str">
        <f>"乳類販売業"</f>
        <v>乳類販売業</v>
      </c>
      <c r="E6734" s="2" t="str">
        <f t="shared" si="308"/>
        <v>H30.04.27</v>
      </c>
    </row>
    <row r="6735" spans="1:5" x14ac:dyDescent="0.45">
      <c r="A6735" s="2" t="s">
        <v>5477</v>
      </c>
      <c r="B6735" s="2" t="s">
        <v>16332</v>
      </c>
      <c r="C6735" s="2" t="s">
        <v>27920</v>
      </c>
      <c r="D6735" s="2" t="str">
        <f>"飲食店営業"</f>
        <v>飲食店営業</v>
      </c>
      <c r="E6735" s="2" t="str">
        <f>"H30.05.29"</f>
        <v>H30.05.29</v>
      </c>
    </row>
    <row r="6736" spans="1:5" x14ac:dyDescent="0.45">
      <c r="A6736" s="2" t="s">
        <v>5505</v>
      </c>
      <c r="B6736" s="2" t="s">
        <v>16376</v>
      </c>
      <c r="C6736" s="2" t="s">
        <v>27972</v>
      </c>
      <c r="D6736" s="2" t="str">
        <f>"食品製造業"</f>
        <v>食品製造業</v>
      </c>
      <c r="E6736" s="2" t="str">
        <f>"H30.08.29"</f>
        <v>H30.08.29</v>
      </c>
    </row>
    <row r="6737" spans="1:5" x14ac:dyDescent="0.45">
      <c r="A6737" s="2" t="s">
        <v>5632</v>
      </c>
      <c r="B6737" s="2" t="s">
        <v>16526</v>
      </c>
      <c r="C6737" s="2" t="s">
        <v>28128</v>
      </c>
      <c r="D6737" s="2" t="str">
        <f>"菓子製造業"</f>
        <v>菓子製造業</v>
      </c>
      <c r="E6737" s="2" t="str">
        <f>"H31.02.28"</f>
        <v>H31.02.28</v>
      </c>
    </row>
    <row r="6738" spans="1:5" x14ac:dyDescent="0.45">
      <c r="A6738" s="2" t="s">
        <v>5673</v>
      </c>
      <c r="B6738" s="2" t="s">
        <v>16573</v>
      </c>
      <c r="C6738" s="2" t="s">
        <v>28177</v>
      </c>
      <c r="D6738" s="2" t="str">
        <f>"食品製造業"</f>
        <v>食品製造業</v>
      </c>
      <c r="E6738" s="2" t="str">
        <f>"R01.05.24"</f>
        <v>R01.05.24</v>
      </c>
    </row>
    <row r="6739" spans="1:5" x14ac:dyDescent="0.45">
      <c r="A6739" s="2" t="s">
        <v>5751</v>
      </c>
      <c r="B6739" s="2" t="s">
        <v>16665</v>
      </c>
      <c r="C6739" s="2" t="s">
        <v>28276</v>
      </c>
      <c r="D6739" s="2" t="str">
        <f>"食品製造業"</f>
        <v>食品製造業</v>
      </c>
      <c r="E6739" s="2" t="str">
        <f>"R01.08.30"</f>
        <v>R01.08.30</v>
      </c>
    </row>
    <row r="6740" spans="1:5" x14ac:dyDescent="0.45">
      <c r="A6740" s="2" t="s">
        <v>5752</v>
      </c>
      <c r="B6740" s="2" t="s">
        <v>16666</v>
      </c>
      <c r="C6740" s="2" t="s">
        <v>28277</v>
      </c>
      <c r="D6740" s="2" t="str">
        <f>"食品製造業"</f>
        <v>食品製造業</v>
      </c>
      <c r="E6740" s="2" t="str">
        <f>"R01.08.30"</f>
        <v>R01.08.30</v>
      </c>
    </row>
    <row r="6741" spans="1:5" x14ac:dyDescent="0.45">
      <c r="A6741" s="2" t="s">
        <v>5753</v>
      </c>
      <c r="B6741" s="2" t="s">
        <v>16667</v>
      </c>
      <c r="C6741" s="2" t="s">
        <v>28278</v>
      </c>
      <c r="D6741" s="2" t="str">
        <f>"食品製造業"</f>
        <v>食品製造業</v>
      </c>
      <c r="E6741" s="2" t="str">
        <f>"R01.08.30"</f>
        <v>R01.08.30</v>
      </c>
    </row>
    <row r="6742" spans="1:5" x14ac:dyDescent="0.45">
      <c r="A6742" s="2" t="s">
        <v>5759</v>
      </c>
      <c r="B6742" s="2" t="s">
        <v>16676</v>
      </c>
      <c r="C6742" s="2" t="s">
        <v>28286</v>
      </c>
      <c r="D6742" s="2" t="str">
        <f>"飲食店営業"</f>
        <v>飲食店営業</v>
      </c>
      <c r="E6742" s="2" t="str">
        <f>"R01.08.30"</f>
        <v>R01.08.30</v>
      </c>
    </row>
    <row r="6743" spans="1:5" x14ac:dyDescent="0.45">
      <c r="A6743" s="2" t="s">
        <v>5771</v>
      </c>
      <c r="B6743" s="2" t="s">
        <v>16696</v>
      </c>
      <c r="C6743" s="2" t="s">
        <v>28306</v>
      </c>
      <c r="D6743" s="2" t="str">
        <f>"菓子製造業"</f>
        <v>菓子製造業</v>
      </c>
      <c r="E6743" s="2" t="str">
        <f>"R01.10.30"</f>
        <v>R01.10.30</v>
      </c>
    </row>
    <row r="6744" spans="1:5" x14ac:dyDescent="0.45">
      <c r="A6744" s="2" t="s">
        <v>5545</v>
      </c>
      <c r="B6744" s="2" t="s">
        <v>16425</v>
      </c>
      <c r="C6744" s="2" t="s">
        <v>28307</v>
      </c>
      <c r="D6744" s="2" t="str">
        <f>"アイスクリーム類製造業"</f>
        <v>アイスクリーム類製造業</v>
      </c>
      <c r="E6744" s="2" t="str">
        <f>"R01.11.05"</f>
        <v>R01.11.05</v>
      </c>
    </row>
    <row r="6745" spans="1:5" x14ac:dyDescent="0.45">
      <c r="A6745" s="2" t="s">
        <v>5789</v>
      </c>
      <c r="B6745" s="2" t="s">
        <v>16720</v>
      </c>
      <c r="C6745" s="2" t="s">
        <v>28332</v>
      </c>
      <c r="D6745" s="2" t="str">
        <f>"食品製造業"</f>
        <v>食品製造業</v>
      </c>
      <c r="E6745" s="2" t="str">
        <f>"R01.11.27"</f>
        <v>R01.11.27</v>
      </c>
    </row>
    <row r="6746" spans="1:5" x14ac:dyDescent="0.45">
      <c r="A6746" s="2" t="s">
        <v>5790</v>
      </c>
      <c r="B6746" s="2" t="s">
        <v>16721</v>
      </c>
      <c r="C6746" s="2" t="s">
        <v>28333</v>
      </c>
      <c r="D6746" s="2" t="str">
        <f>"食品製造業"</f>
        <v>食品製造業</v>
      </c>
      <c r="E6746" s="2" t="str">
        <f>"R01.11.27"</f>
        <v>R01.11.27</v>
      </c>
    </row>
    <row r="6747" spans="1:5" x14ac:dyDescent="0.45">
      <c r="A6747" s="2" t="s">
        <v>5823</v>
      </c>
      <c r="B6747" s="2" t="s">
        <v>16764</v>
      </c>
      <c r="C6747" s="2" t="s">
        <v>28373</v>
      </c>
      <c r="D6747" s="2" t="str">
        <f>"そうざい製造業"</f>
        <v>そうざい製造業</v>
      </c>
      <c r="E6747" s="2" t="str">
        <f>"R02.01.17"</f>
        <v>R02.01.17</v>
      </c>
    </row>
    <row r="6748" spans="1:5" x14ac:dyDescent="0.45">
      <c r="A6748" s="2" t="s">
        <v>5771</v>
      </c>
      <c r="B6748" s="2" t="s">
        <v>16833</v>
      </c>
      <c r="C6748" s="2" t="s">
        <v>28441</v>
      </c>
      <c r="D6748" s="2" t="str">
        <f>"食品販売業"</f>
        <v>食品販売業</v>
      </c>
      <c r="E6748" s="2" t="str">
        <f>"R02.05.12"</f>
        <v>R02.05.12</v>
      </c>
    </row>
    <row r="6749" spans="1:5" x14ac:dyDescent="0.45">
      <c r="A6749" s="2" t="s">
        <v>5545</v>
      </c>
      <c r="B6749" s="2" t="s">
        <v>17039</v>
      </c>
      <c r="C6749" s="2" t="s">
        <v>28642</v>
      </c>
      <c r="D6749" s="2" t="str">
        <f>"飲食店営業"</f>
        <v>飲食店営業</v>
      </c>
      <c r="E6749" s="2" t="str">
        <f>"R02.12.28"</f>
        <v>R02.12.28</v>
      </c>
    </row>
    <row r="6750" spans="1:5" x14ac:dyDescent="0.45">
      <c r="A6750" s="2" t="s">
        <v>6029</v>
      </c>
      <c r="B6750" s="2" t="s">
        <v>17047</v>
      </c>
      <c r="C6750" s="2" t="s">
        <v>28649</v>
      </c>
      <c r="D6750" s="2" t="str">
        <f>"缶詰又は瓶詰食品製造業"</f>
        <v>缶詰又は瓶詰食品製造業</v>
      </c>
      <c r="E6750" s="2" t="str">
        <f>"R02.12.28"</f>
        <v>R02.12.28</v>
      </c>
    </row>
    <row r="6751" spans="1:5" x14ac:dyDescent="0.45">
      <c r="A6751" s="2" t="s">
        <v>5823</v>
      </c>
      <c r="B6751" s="2" t="s">
        <v>17091</v>
      </c>
      <c r="C6751" s="2" t="s">
        <v>28691</v>
      </c>
      <c r="D6751" s="2" t="str">
        <f>"食肉販売業"</f>
        <v>食肉販売業</v>
      </c>
      <c r="E6751" s="2" t="str">
        <f>"R03.02.17"</f>
        <v>R03.02.17</v>
      </c>
    </row>
    <row r="6752" spans="1:5" x14ac:dyDescent="0.45">
      <c r="A6752" s="2" t="s">
        <v>5823</v>
      </c>
      <c r="B6752" s="2" t="s">
        <v>17091</v>
      </c>
      <c r="C6752" s="2" t="s">
        <v>28691</v>
      </c>
      <c r="D6752" s="2" t="str">
        <f>"魚介類販売業"</f>
        <v>魚介類販売業</v>
      </c>
      <c r="E6752" s="2" t="str">
        <f>"R03.02.17"</f>
        <v>R03.02.17</v>
      </c>
    </row>
    <row r="6753" spans="1:5" x14ac:dyDescent="0.45">
      <c r="A6753" s="2" t="s">
        <v>5823</v>
      </c>
      <c r="B6753" s="2" t="s">
        <v>17091</v>
      </c>
      <c r="C6753" s="2" t="s">
        <v>28691</v>
      </c>
      <c r="D6753" s="2" t="str">
        <f>"乳類販売業"</f>
        <v>乳類販売業</v>
      </c>
      <c r="E6753" s="2" t="str">
        <f>"R03.02.17"</f>
        <v>R03.02.17</v>
      </c>
    </row>
    <row r="6754" spans="1:5" x14ac:dyDescent="0.45">
      <c r="A6754" s="2" t="s">
        <v>5823</v>
      </c>
      <c r="B6754" s="2" t="s">
        <v>17091</v>
      </c>
      <c r="C6754" s="2" t="s">
        <v>28691</v>
      </c>
      <c r="D6754" s="2" t="str">
        <f>"食品販売業"</f>
        <v>食品販売業</v>
      </c>
      <c r="E6754" s="2" t="str">
        <f>"R03.02.17"</f>
        <v>R03.02.17</v>
      </c>
    </row>
    <row r="6755" spans="1:5" x14ac:dyDescent="0.45">
      <c r="A6755" s="2" t="s">
        <v>5632</v>
      </c>
      <c r="B6755" s="2" t="s">
        <v>17098</v>
      </c>
      <c r="C6755" s="2" t="s">
        <v>28697</v>
      </c>
      <c r="D6755" s="2" t="str">
        <f>"食品製造業"</f>
        <v>食品製造業</v>
      </c>
      <c r="E6755" s="2" t="str">
        <f>"R03.02.17"</f>
        <v>R03.02.17</v>
      </c>
    </row>
    <row r="6756" spans="1:5" x14ac:dyDescent="0.45">
      <c r="A6756" s="2" t="s">
        <v>6103</v>
      </c>
      <c r="B6756" s="2" t="s">
        <v>17155</v>
      </c>
      <c r="C6756" s="2" t="s">
        <v>28755</v>
      </c>
      <c r="D6756" s="2" t="str">
        <f>"飲食店営業"</f>
        <v>飲食店営業</v>
      </c>
      <c r="E6756" s="2" t="str">
        <f>"R03.04.23"</f>
        <v>R03.04.23</v>
      </c>
    </row>
    <row r="6757" spans="1:5" x14ac:dyDescent="0.45">
      <c r="A6757" s="2" t="s">
        <v>6119</v>
      </c>
      <c r="B6757" s="2" t="s">
        <v>6119</v>
      </c>
      <c r="C6757" s="2" t="s">
        <v>28784</v>
      </c>
      <c r="D6757" s="2" t="str">
        <f>"飲食店営業"</f>
        <v>飲食店営業</v>
      </c>
      <c r="E6757" s="2" t="str">
        <f>"R02.04.07"</f>
        <v>R02.04.07</v>
      </c>
    </row>
    <row r="6758" spans="1:5" x14ac:dyDescent="0.45">
      <c r="A6758" s="2" t="s">
        <v>6123</v>
      </c>
      <c r="B6758" s="2" t="s">
        <v>17190</v>
      </c>
      <c r="C6758" s="2" t="s">
        <v>28789</v>
      </c>
      <c r="D6758" s="2" t="str">
        <f>"喫茶店営業"</f>
        <v>喫茶店営業</v>
      </c>
      <c r="E6758" s="2" t="str">
        <f>"H30.04.27"</f>
        <v>H30.04.27</v>
      </c>
    </row>
    <row r="6759" spans="1:5" x14ac:dyDescent="0.45">
      <c r="A6759" s="2" t="s">
        <v>6123</v>
      </c>
      <c r="B6759" s="2" t="s">
        <v>17190</v>
      </c>
      <c r="C6759" s="2" t="s">
        <v>28789</v>
      </c>
      <c r="D6759" s="2" t="str">
        <f>"飲食店営業"</f>
        <v>飲食店営業</v>
      </c>
      <c r="E6759" s="2" t="str">
        <f>"H30.04.24"</f>
        <v>H30.04.24</v>
      </c>
    </row>
    <row r="6760" spans="1:5" x14ac:dyDescent="0.45">
      <c r="A6760" s="2" t="s">
        <v>6123</v>
      </c>
      <c r="B6760" s="2" t="s">
        <v>17190</v>
      </c>
      <c r="C6760" s="2" t="s">
        <v>28789</v>
      </c>
      <c r="D6760" s="2" t="str">
        <f>"食品販売業（仮設営業）"</f>
        <v>食品販売業（仮設営業）</v>
      </c>
      <c r="E6760" s="2" t="str">
        <f>"H30.04.27"</f>
        <v>H30.04.27</v>
      </c>
    </row>
    <row r="6761" spans="1:5" x14ac:dyDescent="0.45">
      <c r="A6761" s="2" t="s">
        <v>6123</v>
      </c>
      <c r="B6761" s="2" t="s">
        <v>17191</v>
      </c>
      <c r="C6761" s="2" t="s">
        <v>28790</v>
      </c>
      <c r="D6761" s="2" t="str">
        <f>"食品販売業（仮設営業）"</f>
        <v>食品販売業（仮設営業）</v>
      </c>
      <c r="E6761" s="2" t="str">
        <f>"H30.04.27"</f>
        <v>H30.04.27</v>
      </c>
    </row>
    <row r="6762" spans="1:5" x14ac:dyDescent="0.45">
      <c r="A6762" s="2" t="s">
        <v>6123</v>
      </c>
      <c r="B6762" s="2" t="s">
        <v>17191</v>
      </c>
      <c r="C6762" s="2" t="s">
        <v>28790</v>
      </c>
      <c r="D6762" s="2" t="str">
        <f>"喫茶店営業"</f>
        <v>喫茶店営業</v>
      </c>
      <c r="E6762" s="2" t="str">
        <f>"H30.04.27"</f>
        <v>H30.04.27</v>
      </c>
    </row>
    <row r="6763" spans="1:5" x14ac:dyDescent="0.45">
      <c r="A6763" s="2" t="s">
        <v>6123</v>
      </c>
      <c r="B6763" s="2" t="s">
        <v>17191</v>
      </c>
      <c r="C6763" s="2" t="s">
        <v>28790</v>
      </c>
      <c r="D6763" s="2" t="str">
        <f>"飲食店営業"</f>
        <v>飲食店営業</v>
      </c>
      <c r="E6763" s="2" t="str">
        <f>"H30.04.24"</f>
        <v>H30.04.24</v>
      </c>
    </row>
    <row r="6764" spans="1:5" x14ac:dyDescent="0.45">
      <c r="A6764" s="2" t="s">
        <v>5252</v>
      </c>
      <c r="B6764" s="2" t="s">
        <v>16089</v>
      </c>
      <c r="C6764" s="2" t="s">
        <v>27658</v>
      </c>
      <c r="D6764" s="2" t="str">
        <f>"食肉処理業"</f>
        <v>食肉処理業</v>
      </c>
      <c r="E6764" s="2" t="str">
        <f>"H29.01.20"</f>
        <v>H29.01.20</v>
      </c>
    </row>
    <row r="6765" spans="1:5" x14ac:dyDescent="0.45">
      <c r="A6765" s="2" t="s">
        <v>5254</v>
      </c>
      <c r="B6765" s="2" t="s">
        <v>16093</v>
      </c>
      <c r="C6765" s="2" t="s">
        <v>27662</v>
      </c>
      <c r="D6765" s="2" t="str">
        <f>"飲食店営業"</f>
        <v>飲食店営業</v>
      </c>
      <c r="E6765" s="2" t="str">
        <f>"H29.02.03"</f>
        <v>H29.02.03</v>
      </c>
    </row>
    <row r="6766" spans="1:5" x14ac:dyDescent="0.45">
      <c r="A6766" s="2" t="s">
        <v>5279</v>
      </c>
      <c r="B6766" s="2" t="s">
        <v>16117</v>
      </c>
      <c r="C6766" s="2" t="s">
        <v>27689</v>
      </c>
      <c r="D6766" s="2" t="str">
        <f>"飲食店営業"</f>
        <v>飲食店営業</v>
      </c>
      <c r="E6766" s="2" t="str">
        <f>"H29.03.22"</f>
        <v>H29.03.22</v>
      </c>
    </row>
    <row r="6767" spans="1:5" x14ac:dyDescent="0.45">
      <c r="A6767" s="2" t="s">
        <v>5293</v>
      </c>
      <c r="B6767" s="2" t="s">
        <v>16131</v>
      </c>
      <c r="C6767" s="2" t="s">
        <v>27703</v>
      </c>
      <c r="D6767" s="2" t="str">
        <f>"飲食店営業"</f>
        <v>飲食店営業</v>
      </c>
      <c r="E6767" s="2" t="str">
        <f>"H29.05.17"</f>
        <v>H29.05.17</v>
      </c>
    </row>
    <row r="6768" spans="1:5" x14ac:dyDescent="0.45">
      <c r="A6768" s="2" t="s">
        <v>5298</v>
      </c>
      <c r="B6768" s="2" t="s">
        <v>16136</v>
      </c>
      <c r="C6768" s="2" t="s">
        <v>27709</v>
      </c>
      <c r="D6768" s="2" t="str">
        <f>"菓子製造業"</f>
        <v>菓子製造業</v>
      </c>
      <c r="E6768" s="2" t="str">
        <f>"H29.05.26"</f>
        <v>H29.05.26</v>
      </c>
    </row>
    <row r="6769" spans="1:5" x14ac:dyDescent="0.45">
      <c r="A6769" s="2" t="s">
        <v>5379</v>
      </c>
      <c r="B6769" s="2" t="s">
        <v>16220</v>
      </c>
      <c r="C6769" s="2" t="s">
        <v>27800</v>
      </c>
      <c r="D6769" s="2" t="str">
        <f>"豆腐製造業"</f>
        <v>豆腐製造業</v>
      </c>
      <c r="E6769" s="2" t="str">
        <f>"H29.11.20"</f>
        <v>H29.11.20</v>
      </c>
    </row>
    <row r="6770" spans="1:5" x14ac:dyDescent="0.45">
      <c r="A6770" s="2" t="s">
        <v>5298</v>
      </c>
      <c r="B6770" s="2" t="s">
        <v>16136</v>
      </c>
      <c r="C6770" s="2" t="s">
        <v>27808</v>
      </c>
      <c r="D6770" s="2" t="str">
        <f>"飲食店営業"</f>
        <v>飲食店営業</v>
      </c>
      <c r="E6770" s="2" t="str">
        <f>"H29.11.28"</f>
        <v>H29.11.28</v>
      </c>
    </row>
    <row r="6771" spans="1:5" x14ac:dyDescent="0.45">
      <c r="A6771" s="2" t="s">
        <v>5252</v>
      </c>
      <c r="B6771" s="2" t="s">
        <v>16242</v>
      </c>
      <c r="C6771" s="2" t="s">
        <v>27825</v>
      </c>
      <c r="D6771" s="2" t="str">
        <f>"食肉製品製造業"</f>
        <v>食肉製品製造業</v>
      </c>
      <c r="E6771" s="2" t="str">
        <f>"H29.11.28"</f>
        <v>H29.11.28</v>
      </c>
    </row>
    <row r="6772" spans="1:5" x14ac:dyDescent="0.45">
      <c r="A6772" s="2" t="s">
        <v>5252</v>
      </c>
      <c r="B6772" s="2" t="s">
        <v>16326</v>
      </c>
      <c r="C6772" s="2" t="s">
        <v>27914</v>
      </c>
      <c r="D6772" s="2" t="str">
        <f>"食品販売業"</f>
        <v>食品販売業</v>
      </c>
      <c r="E6772" s="2" t="str">
        <f>"H30.05.28"</f>
        <v>H30.05.28</v>
      </c>
    </row>
    <row r="6773" spans="1:5" x14ac:dyDescent="0.45">
      <c r="A6773" s="2" t="s">
        <v>5487</v>
      </c>
      <c r="B6773" s="2" t="s">
        <v>16343</v>
      </c>
      <c r="C6773" s="2" t="s">
        <v>27932</v>
      </c>
      <c r="D6773" s="2" t="str">
        <f>"飲食店営業"</f>
        <v>飲食店営業</v>
      </c>
      <c r="E6773" s="2" t="str">
        <f>"H30.05.31"</f>
        <v>H30.05.31</v>
      </c>
    </row>
    <row r="6774" spans="1:5" x14ac:dyDescent="0.45">
      <c r="A6774" s="2" t="s">
        <v>5487</v>
      </c>
      <c r="B6774" s="2" t="s">
        <v>16343</v>
      </c>
      <c r="C6774" s="2" t="s">
        <v>27933</v>
      </c>
      <c r="D6774" s="2" t="str">
        <f>"食品販売業"</f>
        <v>食品販売業</v>
      </c>
      <c r="E6774" s="2" t="str">
        <f>"H30.05.31"</f>
        <v>H30.05.31</v>
      </c>
    </row>
    <row r="6775" spans="1:5" x14ac:dyDescent="0.45">
      <c r="A6775" s="2" t="s">
        <v>5534</v>
      </c>
      <c r="B6775" s="2" t="s">
        <v>16408</v>
      </c>
      <c r="C6775" s="2" t="s">
        <v>28008</v>
      </c>
      <c r="D6775" s="2" t="str">
        <f>"そうざい製造業"</f>
        <v>そうざい製造業</v>
      </c>
      <c r="E6775" s="2" t="str">
        <f>"H30.10.23"</f>
        <v>H30.10.23</v>
      </c>
    </row>
    <row r="6776" spans="1:5" x14ac:dyDescent="0.45">
      <c r="A6776" s="2" t="s">
        <v>5554</v>
      </c>
      <c r="B6776" s="2" t="s">
        <v>16437</v>
      </c>
      <c r="C6776" s="2" t="s">
        <v>28034</v>
      </c>
      <c r="D6776" s="2" t="str">
        <f>"飲食店営業"</f>
        <v>飲食店営業</v>
      </c>
      <c r="E6776" s="2" t="str">
        <f>"H30.11.27"</f>
        <v>H30.11.27</v>
      </c>
    </row>
    <row r="6777" spans="1:5" x14ac:dyDescent="0.45">
      <c r="A6777" s="2" t="s">
        <v>5559</v>
      </c>
      <c r="B6777" s="2" t="s">
        <v>16443</v>
      </c>
      <c r="C6777" s="2" t="s">
        <v>28041</v>
      </c>
      <c r="D6777" s="2" t="str">
        <f>"飲食店営業"</f>
        <v>飲食店営業</v>
      </c>
      <c r="E6777" s="2" t="str">
        <f>"H30.11.27"</f>
        <v>H30.11.27</v>
      </c>
    </row>
    <row r="6778" spans="1:5" x14ac:dyDescent="0.45">
      <c r="A6778" s="2" t="s">
        <v>5583</v>
      </c>
      <c r="B6778" s="2" t="s">
        <v>16468</v>
      </c>
      <c r="C6778" s="2" t="s">
        <v>28069</v>
      </c>
      <c r="D6778" s="2" t="str">
        <f>"食品製造業"</f>
        <v>食品製造業</v>
      </c>
      <c r="E6778" s="2" t="str">
        <f>"H30.12.18"</f>
        <v>H30.12.18</v>
      </c>
    </row>
    <row r="6779" spans="1:5" x14ac:dyDescent="0.45">
      <c r="A6779" s="2" t="s">
        <v>5602</v>
      </c>
      <c r="B6779" s="2" t="s">
        <v>16495</v>
      </c>
      <c r="C6779" s="2" t="s">
        <v>28097</v>
      </c>
      <c r="D6779" s="2" t="str">
        <f>"食品製造業"</f>
        <v>食品製造業</v>
      </c>
      <c r="E6779" s="2" t="str">
        <f>"H31.02.20"</f>
        <v>H31.02.20</v>
      </c>
    </row>
    <row r="6780" spans="1:5" x14ac:dyDescent="0.45">
      <c r="A6780" s="2" t="s">
        <v>5654</v>
      </c>
      <c r="B6780" s="2" t="s">
        <v>16553</v>
      </c>
      <c r="C6780" s="2" t="s">
        <v>28156</v>
      </c>
      <c r="D6780" s="2" t="str">
        <f>"飲食店営業"</f>
        <v>飲食店営業</v>
      </c>
      <c r="E6780" s="2" t="str">
        <f>"R01.05.16"</f>
        <v>R01.05.16</v>
      </c>
    </row>
    <row r="6781" spans="1:5" x14ac:dyDescent="0.45">
      <c r="A6781" s="2" t="s">
        <v>5656</v>
      </c>
      <c r="B6781" s="2" t="s">
        <v>16555</v>
      </c>
      <c r="C6781" s="2" t="s">
        <v>28158</v>
      </c>
      <c r="D6781" s="2" t="str">
        <f>"菓子製造業"</f>
        <v>菓子製造業</v>
      </c>
      <c r="E6781" s="2" t="str">
        <f>"R01.05.16"</f>
        <v>R01.05.16</v>
      </c>
    </row>
    <row r="6782" spans="1:5" x14ac:dyDescent="0.45">
      <c r="A6782" s="2" t="s">
        <v>5657</v>
      </c>
      <c r="B6782" s="2" t="s">
        <v>5657</v>
      </c>
      <c r="C6782" s="2" t="s">
        <v>28159</v>
      </c>
      <c r="D6782" s="2" t="str">
        <f>"菓子製造業"</f>
        <v>菓子製造業</v>
      </c>
      <c r="E6782" s="2" t="str">
        <f>"R01.05.16"</f>
        <v>R01.05.16</v>
      </c>
    </row>
    <row r="6783" spans="1:5" x14ac:dyDescent="0.45">
      <c r="A6783" s="2" t="s">
        <v>5658</v>
      </c>
      <c r="B6783" s="2" t="s">
        <v>16556</v>
      </c>
      <c r="C6783" s="2" t="s">
        <v>28161</v>
      </c>
      <c r="D6783" s="2" t="str">
        <f>"乳類販売業"</f>
        <v>乳類販売業</v>
      </c>
      <c r="E6783" s="2" t="str">
        <f>"R01.05.15"</f>
        <v>R01.05.15</v>
      </c>
    </row>
    <row r="6784" spans="1:5" x14ac:dyDescent="0.45">
      <c r="A6784" s="2" t="s">
        <v>5658</v>
      </c>
      <c r="B6784" s="2" t="s">
        <v>16556</v>
      </c>
      <c r="C6784" s="2" t="s">
        <v>28161</v>
      </c>
      <c r="D6784" s="2" t="str">
        <f>"魚介類販売業"</f>
        <v>魚介類販売業</v>
      </c>
      <c r="E6784" s="2" t="str">
        <f>"R01.05.15"</f>
        <v>R01.05.15</v>
      </c>
    </row>
    <row r="6785" spans="1:5" x14ac:dyDescent="0.45">
      <c r="A6785" s="2" t="s">
        <v>5658</v>
      </c>
      <c r="B6785" s="2" t="s">
        <v>16556</v>
      </c>
      <c r="C6785" s="2" t="s">
        <v>28161</v>
      </c>
      <c r="D6785" s="2" t="str">
        <f>"食肉販売業"</f>
        <v>食肉販売業</v>
      </c>
      <c r="E6785" s="2" t="str">
        <f>"R01.05.15"</f>
        <v>R01.05.15</v>
      </c>
    </row>
    <row r="6786" spans="1:5" x14ac:dyDescent="0.45">
      <c r="A6786" s="2" t="s">
        <v>5665</v>
      </c>
      <c r="B6786" s="2" t="s">
        <v>5665</v>
      </c>
      <c r="C6786" s="2" t="s">
        <v>28170</v>
      </c>
      <c r="D6786" s="2" t="str">
        <f>"酒類製造業"</f>
        <v>酒類製造業</v>
      </c>
      <c r="E6786" s="2" t="str">
        <f>"R01.05.21"</f>
        <v>R01.05.21</v>
      </c>
    </row>
    <row r="6787" spans="1:5" x14ac:dyDescent="0.45">
      <c r="A6787" s="2" t="s">
        <v>5696</v>
      </c>
      <c r="B6787" s="2" t="s">
        <v>16601</v>
      </c>
      <c r="C6787" s="2" t="s">
        <v>28205</v>
      </c>
      <c r="D6787" s="2" t="str">
        <f>"飲食店営業"</f>
        <v>飲食店営業</v>
      </c>
      <c r="E6787" s="2" t="str">
        <f>"R01.05.28"</f>
        <v>R01.05.28</v>
      </c>
    </row>
    <row r="6788" spans="1:5" x14ac:dyDescent="0.45">
      <c r="A6788" s="2" t="s">
        <v>5711</v>
      </c>
      <c r="B6788" s="2" t="s">
        <v>16617</v>
      </c>
      <c r="C6788" s="2" t="s">
        <v>28223</v>
      </c>
      <c r="D6788" s="2" t="str">
        <f>"食品製造業"</f>
        <v>食品製造業</v>
      </c>
      <c r="E6788" s="2" t="str">
        <f>"R01.06.14"</f>
        <v>R01.06.14</v>
      </c>
    </row>
    <row r="6789" spans="1:5" x14ac:dyDescent="0.45">
      <c r="A6789" s="2" t="s">
        <v>5487</v>
      </c>
      <c r="B6789" s="2" t="s">
        <v>16343</v>
      </c>
      <c r="C6789" s="2" t="s">
        <v>27932</v>
      </c>
      <c r="D6789" s="2" t="str">
        <f>"菓子製造業"</f>
        <v>菓子製造業</v>
      </c>
      <c r="E6789" s="2" t="str">
        <f>"R01.08.28"</f>
        <v>R01.08.28</v>
      </c>
    </row>
    <row r="6790" spans="1:5" x14ac:dyDescent="0.45">
      <c r="A6790" s="2" t="s">
        <v>5734</v>
      </c>
      <c r="B6790" s="2" t="s">
        <v>16651</v>
      </c>
      <c r="C6790" s="2" t="s">
        <v>28257</v>
      </c>
      <c r="D6790" s="2" t="str">
        <f>"飲食店営業"</f>
        <v>飲食店営業</v>
      </c>
      <c r="E6790" s="2" t="str">
        <f>"R01.08.28"</f>
        <v>R01.08.28</v>
      </c>
    </row>
    <row r="6791" spans="1:5" x14ac:dyDescent="0.45">
      <c r="A6791" s="2" t="s">
        <v>5735</v>
      </c>
      <c r="B6791" s="2" t="s">
        <v>16652</v>
      </c>
      <c r="C6791" s="2" t="s">
        <v>28258</v>
      </c>
      <c r="D6791" s="2" t="str">
        <f>"飲食店営業"</f>
        <v>飲食店営業</v>
      </c>
      <c r="E6791" s="2" t="str">
        <f>"R01.08.28"</f>
        <v>R01.08.28</v>
      </c>
    </row>
    <row r="6792" spans="1:5" x14ac:dyDescent="0.45">
      <c r="A6792" s="2" t="s">
        <v>5252</v>
      </c>
      <c r="B6792" s="2" t="s">
        <v>16697</v>
      </c>
      <c r="C6792" s="2" t="s">
        <v>28308</v>
      </c>
      <c r="D6792" s="2" t="str">
        <f>"そうざい製造業"</f>
        <v>そうざい製造業</v>
      </c>
      <c r="E6792" s="2" t="str">
        <f>"R01.11.06"</f>
        <v>R01.11.06</v>
      </c>
    </row>
    <row r="6793" spans="1:5" x14ac:dyDescent="0.45">
      <c r="A6793" s="2" t="s">
        <v>5775</v>
      </c>
      <c r="B6793" s="2" t="s">
        <v>16705</v>
      </c>
      <c r="C6793" s="2" t="s">
        <v>28316</v>
      </c>
      <c r="D6793" s="2" t="str">
        <f>"食品販売業"</f>
        <v>食品販売業</v>
      </c>
      <c r="E6793" s="2" t="str">
        <f>"R01.11.21"</f>
        <v>R01.11.21</v>
      </c>
    </row>
    <row r="6794" spans="1:5" x14ac:dyDescent="0.45">
      <c r="A6794" s="2" t="s">
        <v>5656</v>
      </c>
      <c r="B6794" s="2" t="s">
        <v>16555</v>
      </c>
      <c r="C6794" s="2" t="s">
        <v>21923</v>
      </c>
      <c r="D6794" s="2" t="str">
        <f>"飲食店営業"</f>
        <v>飲食店営業</v>
      </c>
      <c r="E6794" s="2" t="str">
        <f>"R01.11.21"</f>
        <v>R01.11.21</v>
      </c>
    </row>
    <row r="6795" spans="1:5" x14ac:dyDescent="0.45">
      <c r="A6795" s="2" t="s">
        <v>5656</v>
      </c>
      <c r="B6795" s="2" t="s">
        <v>16555</v>
      </c>
      <c r="C6795" s="2" t="s">
        <v>28158</v>
      </c>
      <c r="D6795" s="2" t="str">
        <f>"そうざい製造業"</f>
        <v>そうざい製造業</v>
      </c>
      <c r="E6795" s="2" t="str">
        <f>"R01.11.21"</f>
        <v>R01.11.21</v>
      </c>
    </row>
    <row r="6796" spans="1:5" x14ac:dyDescent="0.45">
      <c r="A6796" s="2" t="s">
        <v>5775</v>
      </c>
      <c r="B6796" s="2" t="s">
        <v>16705</v>
      </c>
      <c r="C6796" s="2" t="s">
        <v>28316</v>
      </c>
      <c r="D6796" s="2" t="str">
        <f>"食肉販売業"</f>
        <v>食肉販売業</v>
      </c>
      <c r="E6796" s="2" t="str">
        <f>"R01.11.21"</f>
        <v>R01.11.21</v>
      </c>
    </row>
    <row r="6797" spans="1:5" x14ac:dyDescent="0.45">
      <c r="A6797" s="2" t="s">
        <v>5810</v>
      </c>
      <c r="B6797" s="2" t="s">
        <v>16746</v>
      </c>
      <c r="C6797" s="2" t="s">
        <v>28357</v>
      </c>
      <c r="D6797" s="2" t="str">
        <f>"飲食店営業"</f>
        <v>飲食店営業</v>
      </c>
      <c r="E6797" s="2" t="str">
        <f>"R01.11.28"</f>
        <v>R01.11.28</v>
      </c>
    </row>
    <row r="6798" spans="1:5" x14ac:dyDescent="0.45">
      <c r="A6798" s="2" t="s">
        <v>5818</v>
      </c>
      <c r="B6798" s="2" t="s">
        <v>16755</v>
      </c>
      <c r="C6798" s="2" t="s">
        <v>28365</v>
      </c>
      <c r="D6798" s="2" t="str">
        <f>"食品製造業"</f>
        <v>食品製造業</v>
      </c>
      <c r="E6798" s="2" t="str">
        <f>"R01.12.09"</f>
        <v>R01.12.09</v>
      </c>
    </row>
    <row r="6799" spans="1:5" x14ac:dyDescent="0.45">
      <c r="A6799" s="2" t="s">
        <v>5818</v>
      </c>
      <c r="B6799" s="2" t="s">
        <v>16755</v>
      </c>
      <c r="C6799" s="2" t="s">
        <v>28365</v>
      </c>
      <c r="D6799" s="2" t="str">
        <f>"そうざい製造業"</f>
        <v>そうざい製造業</v>
      </c>
      <c r="E6799" s="2" t="str">
        <f>"R01.12.09"</f>
        <v>R01.12.09</v>
      </c>
    </row>
    <row r="6800" spans="1:5" x14ac:dyDescent="0.45">
      <c r="A6800" s="2" t="s">
        <v>5252</v>
      </c>
      <c r="B6800" s="2" t="s">
        <v>16759</v>
      </c>
      <c r="C6800" s="2" t="s">
        <v>28369</v>
      </c>
      <c r="D6800" s="2" t="str">
        <f>"食品販売業"</f>
        <v>食品販売業</v>
      </c>
      <c r="E6800" s="2" t="str">
        <f>"H30.08.21"</f>
        <v>H30.08.21</v>
      </c>
    </row>
    <row r="6801" spans="1:5" x14ac:dyDescent="0.45">
      <c r="A6801" s="2" t="s">
        <v>5831</v>
      </c>
      <c r="B6801" s="2" t="s">
        <v>16775</v>
      </c>
      <c r="C6801" s="2" t="s">
        <v>28008</v>
      </c>
      <c r="D6801" s="2" t="str">
        <f>"菓子製造業"</f>
        <v>菓子製造業</v>
      </c>
      <c r="E6801" s="2" t="str">
        <f>"R02.02.14"</f>
        <v>R02.02.14</v>
      </c>
    </row>
    <row r="6802" spans="1:5" x14ac:dyDescent="0.45">
      <c r="A6802" s="2" t="s">
        <v>5832</v>
      </c>
      <c r="B6802" s="2" t="s">
        <v>16776</v>
      </c>
      <c r="C6802" s="2" t="s">
        <v>28381</v>
      </c>
      <c r="D6802" s="2" t="str">
        <f>"飲食店営業"</f>
        <v>飲食店営業</v>
      </c>
      <c r="E6802" s="2" t="str">
        <f>"R02.02.14"</f>
        <v>R02.02.14</v>
      </c>
    </row>
    <row r="6803" spans="1:5" x14ac:dyDescent="0.45">
      <c r="A6803" s="2" t="s">
        <v>5657</v>
      </c>
      <c r="B6803" s="2" t="s">
        <v>5657</v>
      </c>
      <c r="C6803" s="2" t="s">
        <v>28159</v>
      </c>
      <c r="D6803" s="2" t="str">
        <f>"そうざい製造業"</f>
        <v>そうざい製造業</v>
      </c>
      <c r="E6803" s="2" t="str">
        <f>"R02.02.14"</f>
        <v>R02.02.14</v>
      </c>
    </row>
    <row r="6804" spans="1:5" x14ac:dyDescent="0.45">
      <c r="A6804" s="2" t="s">
        <v>5583</v>
      </c>
      <c r="B6804" s="2" t="s">
        <v>16468</v>
      </c>
      <c r="C6804" s="2" t="s">
        <v>28382</v>
      </c>
      <c r="D6804" s="2" t="str">
        <f>"菓子製造業"</f>
        <v>菓子製造業</v>
      </c>
      <c r="E6804" s="2" t="str">
        <f>"R02.02.14"</f>
        <v>R02.02.14</v>
      </c>
    </row>
    <row r="6805" spans="1:5" x14ac:dyDescent="0.45">
      <c r="A6805" s="2" t="s">
        <v>5696</v>
      </c>
      <c r="B6805" s="2" t="s">
        <v>16878</v>
      </c>
      <c r="C6805" s="2" t="s">
        <v>28205</v>
      </c>
      <c r="D6805" s="2" t="str">
        <f>"食品製造業"</f>
        <v>食品製造業</v>
      </c>
      <c r="E6805" s="2" t="str">
        <f>"R02.10.08"</f>
        <v>R02.10.08</v>
      </c>
    </row>
    <row r="6806" spans="1:5" x14ac:dyDescent="0.45">
      <c r="A6806" s="2" t="s">
        <v>5252</v>
      </c>
      <c r="B6806" s="2" t="s">
        <v>16242</v>
      </c>
      <c r="C6806" s="2" t="s">
        <v>28511</v>
      </c>
      <c r="D6806" s="2" t="str">
        <f>"飲食店営業"</f>
        <v>飲食店営業</v>
      </c>
      <c r="E6806" s="2" t="str">
        <f>"R02.12.04"</f>
        <v>R02.12.04</v>
      </c>
    </row>
    <row r="6807" spans="1:5" x14ac:dyDescent="0.45">
      <c r="A6807" s="2" t="s">
        <v>5925</v>
      </c>
      <c r="B6807" s="2" t="s">
        <v>16904</v>
      </c>
      <c r="C6807" s="2" t="s">
        <v>28513</v>
      </c>
      <c r="D6807" s="2" t="str">
        <f>"飲食店営業"</f>
        <v>飲食店営業</v>
      </c>
      <c r="E6807" s="2" t="str">
        <f>"R02.12.07"</f>
        <v>R02.12.07</v>
      </c>
    </row>
    <row r="6808" spans="1:5" x14ac:dyDescent="0.45">
      <c r="A6808" s="2" t="s">
        <v>5927</v>
      </c>
      <c r="B6808" s="2" t="s">
        <v>5927</v>
      </c>
      <c r="C6808" s="2" t="s">
        <v>28516</v>
      </c>
      <c r="D6808" s="2" t="str">
        <f>"酒類製造業"</f>
        <v>酒類製造業</v>
      </c>
      <c r="E6808" s="2" t="str">
        <f>"R02.12.07"</f>
        <v>R02.12.07</v>
      </c>
    </row>
    <row r="6809" spans="1:5" x14ac:dyDescent="0.45">
      <c r="A6809" s="2" t="s">
        <v>5927</v>
      </c>
      <c r="B6809" s="2" t="s">
        <v>5927</v>
      </c>
      <c r="C6809" s="2" t="s">
        <v>28517</v>
      </c>
      <c r="D6809" s="2" t="str">
        <f>"缶詰又は瓶詰食品製造業"</f>
        <v>缶詰又は瓶詰食品製造業</v>
      </c>
      <c r="E6809" s="2" t="str">
        <f>"R02.12.07"</f>
        <v>R02.12.07</v>
      </c>
    </row>
    <row r="6810" spans="1:5" x14ac:dyDescent="0.45">
      <c r="A6810" s="2" t="s">
        <v>5775</v>
      </c>
      <c r="B6810" s="2" t="s">
        <v>16705</v>
      </c>
      <c r="C6810" s="2" t="s">
        <v>28316</v>
      </c>
      <c r="D6810" s="2" t="str">
        <f>"乳類販売業"</f>
        <v>乳類販売業</v>
      </c>
      <c r="E6810" s="2" t="str">
        <f>"R02.12.07"</f>
        <v>R02.12.07</v>
      </c>
    </row>
    <row r="6811" spans="1:5" x14ac:dyDescent="0.45">
      <c r="A6811" s="2" t="s">
        <v>5775</v>
      </c>
      <c r="B6811" s="2" t="s">
        <v>16705</v>
      </c>
      <c r="C6811" s="2" t="s">
        <v>28316</v>
      </c>
      <c r="D6811" s="2" t="str">
        <f>"魚介類販売業"</f>
        <v>魚介類販売業</v>
      </c>
      <c r="E6811" s="2" t="str">
        <f>"R02.12.07"</f>
        <v>R02.12.07</v>
      </c>
    </row>
    <row r="6812" spans="1:5" x14ac:dyDescent="0.45">
      <c r="A6812" s="2" t="s">
        <v>5252</v>
      </c>
      <c r="B6812" s="2" t="s">
        <v>16936</v>
      </c>
      <c r="C6812" s="2" t="s">
        <v>28544</v>
      </c>
      <c r="D6812" s="2" t="str">
        <f>"食品販売業"</f>
        <v>食品販売業</v>
      </c>
      <c r="E6812" s="2" t="str">
        <f>"H30.11.16"</f>
        <v>H30.11.16</v>
      </c>
    </row>
    <row r="6813" spans="1:5" x14ac:dyDescent="0.45">
      <c r="A6813" s="2" t="s">
        <v>5658</v>
      </c>
      <c r="B6813" s="2" t="s">
        <v>16942</v>
      </c>
      <c r="C6813" s="2" t="s">
        <v>28161</v>
      </c>
      <c r="D6813" s="2" t="str">
        <f>"飲食店営業"</f>
        <v>飲食店営業</v>
      </c>
      <c r="E6813" s="2" t="str">
        <f>"R02.12.09"</f>
        <v>R02.12.09</v>
      </c>
    </row>
    <row r="6814" spans="1:5" x14ac:dyDescent="0.45">
      <c r="A6814" s="2" t="s">
        <v>6052</v>
      </c>
      <c r="B6814" s="2" t="s">
        <v>17080</v>
      </c>
      <c r="C6814" s="2" t="s">
        <v>28680</v>
      </c>
      <c r="D6814" s="2" t="str">
        <f>"乳類販売業"</f>
        <v>乳類販売業</v>
      </c>
      <c r="E6814" s="2" t="str">
        <f t="shared" ref="E6814:E6820" si="309">"R03.02.12"</f>
        <v>R03.02.12</v>
      </c>
    </row>
    <row r="6815" spans="1:5" x14ac:dyDescent="0.45">
      <c r="A6815" s="2" t="s">
        <v>6053</v>
      </c>
      <c r="B6815" s="2" t="s">
        <v>17081</v>
      </c>
      <c r="C6815" s="2" t="s">
        <v>28681</v>
      </c>
      <c r="D6815" s="2" t="str">
        <f>"豆腐製造業"</f>
        <v>豆腐製造業</v>
      </c>
      <c r="E6815" s="2" t="str">
        <f t="shared" si="309"/>
        <v>R03.02.12</v>
      </c>
    </row>
    <row r="6816" spans="1:5" x14ac:dyDescent="0.45">
      <c r="A6816" s="2" t="s">
        <v>6054</v>
      </c>
      <c r="B6816" s="2" t="s">
        <v>17082</v>
      </c>
      <c r="C6816" s="2" t="s">
        <v>28682</v>
      </c>
      <c r="D6816" s="2" t="str">
        <f>"そうざい製造業"</f>
        <v>そうざい製造業</v>
      </c>
      <c r="E6816" s="2" t="str">
        <f t="shared" si="309"/>
        <v>R03.02.12</v>
      </c>
    </row>
    <row r="6817" spans="1:5" x14ac:dyDescent="0.45">
      <c r="A6817" s="2" t="s">
        <v>5602</v>
      </c>
      <c r="B6817" s="2" t="s">
        <v>16495</v>
      </c>
      <c r="C6817" s="2" t="s">
        <v>28097</v>
      </c>
      <c r="D6817" s="2" t="str">
        <f>"そうざい製造業"</f>
        <v>そうざい製造業</v>
      </c>
      <c r="E6817" s="2" t="str">
        <f t="shared" si="309"/>
        <v>R03.02.12</v>
      </c>
    </row>
    <row r="6818" spans="1:5" x14ac:dyDescent="0.45">
      <c r="A6818" s="2" t="s">
        <v>5775</v>
      </c>
      <c r="B6818" s="2" t="s">
        <v>16705</v>
      </c>
      <c r="C6818" s="2" t="s">
        <v>28316</v>
      </c>
      <c r="D6818" s="2" t="str">
        <f t="shared" ref="D6818:D6823" si="310">"飲食店営業"</f>
        <v>飲食店営業</v>
      </c>
      <c r="E6818" s="2" t="str">
        <f t="shared" si="309"/>
        <v>R03.02.12</v>
      </c>
    </row>
    <row r="6819" spans="1:5" x14ac:dyDescent="0.45">
      <c r="A6819" s="2" t="s">
        <v>6056</v>
      </c>
      <c r="B6819" s="2" t="s">
        <v>17084</v>
      </c>
      <c r="C6819" s="2" t="s">
        <v>28684</v>
      </c>
      <c r="D6819" s="2" t="str">
        <f t="shared" si="310"/>
        <v>飲食店営業</v>
      </c>
      <c r="E6819" s="2" t="str">
        <f t="shared" si="309"/>
        <v>R03.02.12</v>
      </c>
    </row>
    <row r="6820" spans="1:5" x14ac:dyDescent="0.45">
      <c r="A6820" s="2" t="s">
        <v>6052</v>
      </c>
      <c r="B6820" s="2" t="s">
        <v>17085</v>
      </c>
      <c r="C6820" s="2" t="s">
        <v>28680</v>
      </c>
      <c r="D6820" s="2" t="str">
        <f t="shared" si="310"/>
        <v>飲食店営業</v>
      </c>
      <c r="E6820" s="2" t="str">
        <f t="shared" si="309"/>
        <v>R03.02.12</v>
      </c>
    </row>
    <row r="6821" spans="1:5" x14ac:dyDescent="0.45">
      <c r="A6821" s="2" t="s">
        <v>5832</v>
      </c>
      <c r="B6821" s="2" t="s">
        <v>17110</v>
      </c>
      <c r="C6821" s="2" t="s">
        <v>28710</v>
      </c>
      <c r="D6821" s="2" t="str">
        <f t="shared" si="310"/>
        <v>飲食店営業</v>
      </c>
      <c r="E6821" s="2" t="str">
        <f>"R03.02.22"</f>
        <v>R03.02.22</v>
      </c>
    </row>
    <row r="6822" spans="1:5" x14ac:dyDescent="0.45">
      <c r="A6822" s="2" t="s">
        <v>5252</v>
      </c>
      <c r="B6822" s="2" t="s">
        <v>17142</v>
      </c>
      <c r="C6822" s="2" t="s">
        <v>28308</v>
      </c>
      <c r="D6822" s="2" t="str">
        <f t="shared" si="310"/>
        <v>飲食店営業</v>
      </c>
      <c r="E6822" s="2" t="str">
        <f>"R03.03.15"</f>
        <v>R03.03.15</v>
      </c>
    </row>
    <row r="6823" spans="1:5" x14ac:dyDescent="0.45">
      <c r="A6823" s="2" t="s">
        <v>6098</v>
      </c>
      <c r="B6823" s="2" t="s">
        <v>17144</v>
      </c>
      <c r="C6823" s="2" t="s">
        <v>28746</v>
      </c>
      <c r="D6823" s="2" t="str">
        <f t="shared" si="310"/>
        <v>飲食店営業</v>
      </c>
      <c r="E6823" s="2" t="str">
        <f>"R03.03.19"</f>
        <v>R03.03.19</v>
      </c>
    </row>
    <row r="6824" spans="1:5" x14ac:dyDescent="0.45">
      <c r="A6824" s="2" t="s">
        <v>6098</v>
      </c>
      <c r="B6824" s="2" t="s">
        <v>17144</v>
      </c>
      <c r="C6824" s="2" t="s">
        <v>28746</v>
      </c>
      <c r="D6824" s="2" t="str">
        <f>"菓子製造業"</f>
        <v>菓子製造業</v>
      </c>
      <c r="E6824" s="2" t="str">
        <f>"R03.03.19"</f>
        <v>R03.03.19</v>
      </c>
    </row>
    <row r="6825" spans="1:5" x14ac:dyDescent="0.45">
      <c r="A6825" s="2" t="s">
        <v>6109</v>
      </c>
      <c r="B6825" s="2" t="s">
        <v>17168</v>
      </c>
      <c r="C6825" s="2" t="s">
        <v>28768</v>
      </c>
      <c r="D6825" s="2" t="str">
        <f>"飲食店営業"</f>
        <v>飲食店営業</v>
      </c>
      <c r="E6825" s="2" t="str">
        <f>"R03.05.21"</f>
        <v>R03.05.21</v>
      </c>
    </row>
    <row r="6826" spans="1:5" x14ac:dyDescent="0.45">
      <c r="A6826" s="2" t="s">
        <v>5273</v>
      </c>
      <c r="B6826" s="2" t="s">
        <v>16110</v>
      </c>
      <c r="C6826" s="2" t="s">
        <v>27682</v>
      </c>
      <c r="D6826" s="2" t="str">
        <f>"乳類販売業"</f>
        <v>乳類販売業</v>
      </c>
      <c r="E6826" s="2" t="str">
        <f>"H29.03.01"</f>
        <v>H29.03.01</v>
      </c>
    </row>
    <row r="6827" spans="1:5" x14ac:dyDescent="0.45">
      <c r="A6827" s="2" t="s">
        <v>5273</v>
      </c>
      <c r="B6827" s="2" t="s">
        <v>16110</v>
      </c>
      <c r="C6827" s="2" t="s">
        <v>27682</v>
      </c>
      <c r="D6827" s="2" t="str">
        <f>"食肉販売業"</f>
        <v>食肉販売業</v>
      </c>
      <c r="E6827" s="2" t="str">
        <f>"H29.03.01"</f>
        <v>H29.03.01</v>
      </c>
    </row>
    <row r="6828" spans="1:5" x14ac:dyDescent="0.45">
      <c r="A6828" s="2" t="s">
        <v>5273</v>
      </c>
      <c r="B6828" s="2" t="s">
        <v>16110</v>
      </c>
      <c r="C6828" s="2" t="s">
        <v>27682</v>
      </c>
      <c r="D6828" s="2" t="str">
        <f>"魚介類販売業"</f>
        <v>魚介類販売業</v>
      </c>
      <c r="E6828" s="2" t="str">
        <f>"H29.03.01"</f>
        <v>H29.03.01</v>
      </c>
    </row>
    <row r="6829" spans="1:5" x14ac:dyDescent="0.45">
      <c r="A6829" s="2" t="s">
        <v>5289</v>
      </c>
      <c r="B6829" s="2" t="s">
        <v>16127</v>
      </c>
      <c r="C6829" s="2" t="s">
        <v>27699</v>
      </c>
      <c r="D6829" s="2" t="str">
        <f>"乳類販売業"</f>
        <v>乳類販売業</v>
      </c>
      <c r="E6829" s="2" t="str">
        <f>"H29.04.25"</f>
        <v>H29.04.25</v>
      </c>
    </row>
    <row r="6830" spans="1:5" x14ac:dyDescent="0.45">
      <c r="A6830" s="2" t="s">
        <v>5370</v>
      </c>
      <c r="B6830" s="2" t="s">
        <v>16212</v>
      </c>
      <c r="C6830" s="2" t="s">
        <v>27791</v>
      </c>
      <c r="D6830" s="2" t="str">
        <f>"飲食店営業"</f>
        <v>飲食店営業</v>
      </c>
      <c r="E6830" s="2" t="str">
        <f>"H29.11.17"</f>
        <v>H29.11.17</v>
      </c>
    </row>
    <row r="6831" spans="1:5" x14ac:dyDescent="0.45">
      <c r="A6831" s="2" t="s">
        <v>5370</v>
      </c>
      <c r="B6831" s="2" t="s">
        <v>16212</v>
      </c>
      <c r="C6831" s="2" t="s">
        <v>27791</v>
      </c>
      <c r="D6831" s="2" t="str">
        <f>"魚介類販売業"</f>
        <v>魚介類販売業</v>
      </c>
      <c r="E6831" s="2" t="str">
        <f>"H29.11.17"</f>
        <v>H29.11.17</v>
      </c>
    </row>
    <row r="6832" spans="1:5" x14ac:dyDescent="0.45">
      <c r="A6832" s="2" t="s">
        <v>5370</v>
      </c>
      <c r="B6832" s="2" t="s">
        <v>16212</v>
      </c>
      <c r="C6832" s="2" t="s">
        <v>27791</v>
      </c>
      <c r="D6832" s="2" t="str">
        <f>"乳類販売業"</f>
        <v>乳類販売業</v>
      </c>
      <c r="E6832" s="2" t="str">
        <f>"H29.11.17"</f>
        <v>H29.11.17</v>
      </c>
    </row>
    <row r="6833" spans="1:5" x14ac:dyDescent="0.45">
      <c r="A6833" s="2" t="s">
        <v>5370</v>
      </c>
      <c r="B6833" s="2" t="s">
        <v>16212</v>
      </c>
      <c r="C6833" s="2" t="s">
        <v>27791</v>
      </c>
      <c r="D6833" s="2" t="str">
        <f>"食肉販売業"</f>
        <v>食肉販売業</v>
      </c>
      <c r="E6833" s="2" t="str">
        <f>"H29.11.17"</f>
        <v>H29.11.17</v>
      </c>
    </row>
    <row r="6834" spans="1:5" x14ac:dyDescent="0.45">
      <c r="A6834" s="2" t="s">
        <v>5397</v>
      </c>
      <c r="B6834" s="2" t="s">
        <v>16244</v>
      </c>
      <c r="C6834" s="2" t="s">
        <v>27827</v>
      </c>
      <c r="D6834" s="2" t="str">
        <f>"飲食店営業"</f>
        <v>飲食店営業</v>
      </c>
      <c r="E6834" s="2" t="str">
        <f>"H29.11.29"</f>
        <v>H29.11.29</v>
      </c>
    </row>
    <row r="6835" spans="1:5" x14ac:dyDescent="0.45">
      <c r="A6835" s="2" t="s">
        <v>5447</v>
      </c>
      <c r="B6835" s="2" t="s">
        <v>5447</v>
      </c>
      <c r="C6835" s="2" t="s">
        <v>27884</v>
      </c>
      <c r="D6835" s="2" t="str">
        <f>"菓子製造業"</f>
        <v>菓子製造業</v>
      </c>
      <c r="E6835" s="2" t="str">
        <f>"H30.03.22"</f>
        <v>H30.03.22</v>
      </c>
    </row>
    <row r="6836" spans="1:5" x14ac:dyDescent="0.45">
      <c r="A6836" s="2" t="s">
        <v>5447</v>
      </c>
      <c r="B6836" s="2" t="s">
        <v>16298</v>
      </c>
      <c r="C6836" s="2" t="s">
        <v>27884</v>
      </c>
      <c r="D6836" s="2" t="str">
        <f>"喫茶店営業"</f>
        <v>喫茶店営業</v>
      </c>
      <c r="E6836" s="2" t="str">
        <f>"H30.03.22"</f>
        <v>H30.03.22</v>
      </c>
    </row>
    <row r="6837" spans="1:5" x14ac:dyDescent="0.45">
      <c r="A6837" s="2" t="s">
        <v>5447</v>
      </c>
      <c r="B6837" s="2" t="s">
        <v>5447</v>
      </c>
      <c r="C6837" s="2" t="s">
        <v>27884</v>
      </c>
      <c r="D6837" s="2" t="str">
        <f>"そうざい製造業"</f>
        <v>そうざい製造業</v>
      </c>
      <c r="E6837" s="2" t="str">
        <f>"H30.03.22"</f>
        <v>H30.03.22</v>
      </c>
    </row>
    <row r="6838" spans="1:5" x14ac:dyDescent="0.45">
      <c r="A6838" s="2" t="s">
        <v>5478</v>
      </c>
      <c r="B6838" s="2" t="s">
        <v>16333</v>
      </c>
      <c r="C6838" s="2" t="s">
        <v>27921</v>
      </c>
      <c r="D6838" s="2" t="str">
        <f>"食品販売業"</f>
        <v>食品販売業</v>
      </c>
      <c r="E6838" s="2" t="str">
        <f>"H30.05.29"</f>
        <v>H30.05.29</v>
      </c>
    </row>
    <row r="6839" spans="1:5" x14ac:dyDescent="0.45">
      <c r="A6839" s="2" t="s">
        <v>5489</v>
      </c>
      <c r="B6839" s="2" t="s">
        <v>16345</v>
      </c>
      <c r="C6839" s="2" t="s">
        <v>27935</v>
      </c>
      <c r="D6839" s="2" t="str">
        <f>"食品販売業"</f>
        <v>食品販売業</v>
      </c>
      <c r="E6839" s="2" t="str">
        <f>"H30.05.31"</f>
        <v>H30.05.31</v>
      </c>
    </row>
    <row r="6840" spans="1:5" x14ac:dyDescent="0.45">
      <c r="A6840" s="2" t="s">
        <v>5517</v>
      </c>
      <c r="B6840" s="2" t="s">
        <v>16390</v>
      </c>
      <c r="C6840" s="2" t="s">
        <v>27986</v>
      </c>
      <c r="D6840" s="2" t="str">
        <f>"飲食店営業"</f>
        <v>飲食店営業</v>
      </c>
      <c r="E6840" s="2" t="str">
        <f>"H30.08.31"</f>
        <v>H30.08.31</v>
      </c>
    </row>
    <row r="6841" spans="1:5" x14ac:dyDescent="0.45">
      <c r="A6841" s="2" t="s">
        <v>5489</v>
      </c>
      <c r="B6841" s="2" t="s">
        <v>5489</v>
      </c>
      <c r="C6841" s="2" t="s">
        <v>27995</v>
      </c>
      <c r="D6841" s="2" t="str">
        <f>"そうざい製造業"</f>
        <v>そうざい製造業</v>
      </c>
      <c r="E6841" s="2" t="str">
        <f>"H30.08.31"</f>
        <v>H30.08.31</v>
      </c>
    </row>
    <row r="6842" spans="1:5" x14ac:dyDescent="0.45">
      <c r="A6842" s="2" t="s">
        <v>5489</v>
      </c>
      <c r="B6842" s="2" t="s">
        <v>5489</v>
      </c>
      <c r="C6842" s="2" t="s">
        <v>27996</v>
      </c>
      <c r="D6842" s="2" t="str">
        <f>"豆腐製造業"</f>
        <v>豆腐製造業</v>
      </c>
      <c r="E6842" s="2" t="str">
        <f>"H30.08.31"</f>
        <v>H30.08.31</v>
      </c>
    </row>
    <row r="6843" spans="1:5" x14ac:dyDescent="0.45">
      <c r="A6843" s="2" t="s">
        <v>5273</v>
      </c>
      <c r="B6843" s="2" t="s">
        <v>16447</v>
      </c>
      <c r="C6843" s="2" t="s">
        <v>28045</v>
      </c>
      <c r="D6843" s="2" t="str">
        <f>"乳類販売業"</f>
        <v>乳類販売業</v>
      </c>
      <c r="E6843" s="2" t="str">
        <f>"H30.11.27"</f>
        <v>H30.11.27</v>
      </c>
    </row>
    <row r="6844" spans="1:5" x14ac:dyDescent="0.45">
      <c r="A6844" s="2" t="s">
        <v>5565</v>
      </c>
      <c r="B6844" s="2" t="s">
        <v>16449</v>
      </c>
      <c r="C6844" s="2" t="s">
        <v>28048</v>
      </c>
      <c r="D6844" s="2" t="str">
        <f>"豆腐製造業"</f>
        <v>豆腐製造業</v>
      </c>
      <c r="E6844" s="2" t="str">
        <f>"H30.11.27"</f>
        <v>H30.11.27</v>
      </c>
    </row>
    <row r="6845" spans="1:5" x14ac:dyDescent="0.45">
      <c r="A6845" s="2" t="s">
        <v>5273</v>
      </c>
      <c r="B6845" s="2" t="s">
        <v>16447</v>
      </c>
      <c r="C6845" s="2" t="s">
        <v>28045</v>
      </c>
      <c r="D6845" s="2" t="str">
        <f>"食肉販売業"</f>
        <v>食肉販売業</v>
      </c>
      <c r="E6845" s="2" t="str">
        <f>"H30.11.27"</f>
        <v>H30.11.27</v>
      </c>
    </row>
    <row r="6846" spans="1:5" x14ac:dyDescent="0.45">
      <c r="A6846" s="2" t="s">
        <v>5622</v>
      </c>
      <c r="B6846" s="2" t="s">
        <v>16515</v>
      </c>
      <c r="C6846" s="2" t="s">
        <v>28118</v>
      </c>
      <c r="D6846" s="2" t="str">
        <f>"食品製造業"</f>
        <v>食品製造業</v>
      </c>
      <c r="E6846" s="2" t="str">
        <f>"H31.02.27"</f>
        <v>H31.02.27</v>
      </c>
    </row>
    <row r="6847" spans="1:5" x14ac:dyDescent="0.45">
      <c r="A6847" s="2" t="s">
        <v>5692</v>
      </c>
      <c r="B6847" s="2" t="s">
        <v>16598</v>
      </c>
      <c r="C6847" s="2" t="s">
        <v>28201</v>
      </c>
      <c r="D6847" s="2" t="str">
        <f>"飲食店営業"</f>
        <v>飲食店営業</v>
      </c>
      <c r="E6847" s="2" t="str">
        <f>"R01.05.28"</f>
        <v>R01.05.28</v>
      </c>
    </row>
    <row r="6848" spans="1:5" x14ac:dyDescent="0.45">
      <c r="A6848" s="2" t="s">
        <v>5723</v>
      </c>
      <c r="B6848" s="2" t="s">
        <v>16635</v>
      </c>
      <c r="C6848" s="2" t="s">
        <v>28240</v>
      </c>
      <c r="D6848" s="2" t="str">
        <f>"食品製造業"</f>
        <v>食品製造業</v>
      </c>
      <c r="E6848" s="2" t="str">
        <f>"R01.08.14"</f>
        <v>R01.08.14</v>
      </c>
    </row>
    <row r="6849" spans="1:5" x14ac:dyDescent="0.45">
      <c r="A6849" s="2" t="s">
        <v>5770</v>
      </c>
      <c r="B6849" s="2" t="s">
        <v>16695</v>
      </c>
      <c r="C6849" s="2" t="s">
        <v>28305</v>
      </c>
      <c r="D6849" s="2" t="str">
        <f>"菓子製造業"</f>
        <v>菓子製造業</v>
      </c>
      <c r="E6849" s="2" t="str">
        <f>"R01.10.30"</f>
        <v>R01.10.30</v>
      </c>
    </row>
    <row r="6850" spans="1:5" x14ac:dyDescent="0.45">
      <c r="A6850" s="2" t="s">
        <v>5788</v>
      </c>
      <c r="B6850" s="2" t="s">
        <v>16719</v>
      </c>
      <c r="C6850" s="2" t="s">
        <v>28331</v>
      </c>
      <c r="D6850" s="2" t="str">
        <f>"菓子製造業"</f>
        <v>菓子製造業</v>
      </c>
      <c r="E6850" s="2" t="str">
        <f>"R01.11.27"</f>
        <v>R01.11.27</v>
      </c>
    </row>
    <row r="6851" spans="1:5" x14ac:dyDescent="0.45">
      <c r="A6851" s="2" t="s">
        <v>5565</v>
      </c>
      <c r="B6851" s="2" t="s">
        <v>16449</v>
      </c>
      <c r="C6851" s="2" t="s">
        <v>28048</v>
      </c>
      <c r="D6851" s="2" t="str">
        <f>"食品製造業"</f>
        <v>食品製造業</v>
      </c>
      <c r="E6851" s="2" t="str">
        <f>"R01.11.27"</f>
        <v>R01.11.27</v>
      </c>
    </row>
    <row r="6852" spans="1:5" x14ac:dyDescent="0.45">
      <c r="A6852" s="2" t="s">
        <v>5805</v>
      </c>
      <c r="B6852" s="2" t="s">
        <v>16741</v>
      </c>
      <c r="C6852" s="2" t="s">
        <v>21923</v>
      </c>
      <c r="D6852" s="2" t="str">
        <f>"飲食店営業"</f>
        <v>飲食店営業</v>
      </c>
      <c r="E6852" s="2" t="str">
        <f>"R01.11.28"</f>
        <v>R01.11.28</v>
      </c>
    </row>
    <row r="6853" spans="1:5" x14ac:dyDescent="0.45">
      <c r="A6853" s="2" t="s">
        <v>5826</v>
      </c>
      <c r="B6853" s="2" t="s">
        <v>16768</v>
      </c>
      <c r="C6853" s="2" t="s">
        <v>28376</v>
      </c>
      <c r="D6853" s="2" t="str">
        <f>"そうざい製造業"</f>
        <v>そうざい製造業</v>
      </c>
      <c r="E6853" s="2" t="str">
        <f>"R02.02.03"</f>
        <v>R02.02.03</v>
      </c>
    </row>
    <row r="6854" spans="1:5" x14ac:dyDescent="0.45">
      <c r="A6854" s="2" t="s">
        <v>5826</v>
      </c>
      <c r="B6854" s="2" t="s">
        <v>16768</v>
      </c>
      <c r="C6854" s="2" t="s">
        <v>28376</v>
      </c>
      <c r="D6854" s="2" t="str">
        <f>"食品製造業"</f>
        <v>食品製造業</v>
      </c>
      <c r="E6854" s="2" t="str">
        <f>"R02.02.03"</f>
        <v>R02.02.03</v>
      </c>
    </row>
    <row r="6855" spans="1:5" x14ac:dyDescent="0.45">
      <c r="A6855" s="2" t="s">
        <v>5839</v>
      </c>
      <c r="B6855" s="2" t="s">
        <v>16783</v>
      </c>
      <c r="C6855" s="2" t="s">
        <v>28389</v>
      </c>
      <c r="D6855" s="2" t="str">
        <f>"魚介類販売業"</f>
        <v>魚介類販売業</v>
      </c>
      <c r="E6855" s="2" t="str">
        <f>"R02.02.25"</f>
        <v>R02.02.25</v>
      </c>
    </row>
    <row r="6856" spans="1:5" x14ac:dyDescent="0.45">
      <c r="A6856" s="2" t="s">
        <v>5839</v>
      </c>
      <c r="B6856" s="2" t="s">
        <v>16783</v>
      </c>
      <c r="C6856" s="2" t="s">
        <v>28389</v>
      </c>
      <c r="D6856" s="2" t="str">
        <f>"食肉販売業"</f>
        <v>食肉販売業</v>
      </c>
      <c r="E6856" s="2" t="str">
        <f>"R02.02.25"</f>
        <v>R02.02.25</v>
      </c>
    </row>
    <row r="6857" spans="1:5" x14ac:dyDescent="0.45">
      <c r="A6857" s="2" t="s">
        <v>5840</v>
      </c>
      <c r="B6857" s="2" t="s">
        <v>16784</v>
      </c>
      <c r="C6857" s="2" t="s">
        <v>28390</v>
      </c>
      <c r="D6857" s="2" t="str">
        <f>"食肉販売業"</f>
        <v>食肉販売業</v>
      </c>
      <c r="E6857" s="2" t="str">
        <f>"R02.02.25"</f>
        <v>R02.02.25</v>
      </c>
    </row>
    <row r="6858" spans="1:5" x14ac:dyDescent="0.45">
      <c r="A6858" s="2" t="s">
        <v>5841</v>
      </c>
      <c r="B6858" s="2" t="s">
        <v>16785</v>
      </c>
      <c r="C6858" s="2" t="s">
        <v>28391</v>
      </c>
      <c r="D6858" s="2" t="str">
        <f>"飲食店営業"</f>
        <v>飲食店営業</v>
      </c>
      <c r="E6858" s="2" t="str">
        <f>"R02.02.25"</f>
        <v>R02.02.25</v>
      </c>
    </row>
    <row r="6859" spans="1:5" x14ac:dyDescent="0.45">
      <c r="A6859" s="2" t="s">
        <v>5847</v>
      </c>
      <c r="B6859" s="2" t="s">
        <v>16795</v>
      </c>
      <c r="C6859" s="2" t="s">
        <v>28400</v>
      </c>
      <c r="D6859" s="2" t="str">
        <f>"そうざい製造業"</f>
        <v>そうざい製造業</v>
      </c>
      <c r="E6859" s="2" t="str">
        <f>"R02.02.26"</f>
        <v>R02.02.26</v>
      </c>
    </row>
    <row r="6860" spans="1:5" x14ac:dyDescent="0.45">
      <c r="A6860" s="2" t="s">
        <v>5952</v>
      </c>
      <c r="B6860" s="2" t="s">
        <v>16939</v>
      </c>
      <c r="C6860" s="2" t="s">
        <v>28547</v>
      </c>
      <c r="D6860" s="2" t="str">
        <f>"飲食店営業"</f>
        <v>飲食店営業</v>
      </c>
      <c r="E6860" s="2" t="str">
        <f>"R02.12.09"</f>
        <v>R02.12.09</v>
      </c>
    </row>
    <row r="6861" spans="1:5" x14ac:dyDescent="0.45">
      <c r="A6861" s="2" t="s">
        <v>5964</v>
      </c>
      <c r="B6861" s="2" t="s">
        <v>16955</v>
      </c>
      <c r="C6861" s="2" t="s">
        <v>28563</v>
      </c>
      <c r="D6861" s="2" t="str">
        <f>"食品製造業"</f>
        <v>食品製造業</v>
      </c>
      <c r="E6861" s="2" t="str">
        <f>"R02.12.09"</f>
        <v>R02.12.09</v>
      </c>
    </row>
    <row r="6862" spans="1:5" x14ac:dyDescent="0.45">
      <c r="A6862" s="2" t="s">
        <v>1262</v>
      </c>
      <c r="B6862" s="2" t="s">
        <v>16973</v>
      </c>
      <c r="C6862" s="2" t="s">
        <v>28580</v>
      </c>
      <c r="D6862" s="2" t="str">
        <f>"食肉販売業"</f>
        <v>食肉販売業</v>
      </c>
      <c r="E6862" s="2" t="str">
        <f>"R02.12.22"</f>
        <v>R02.12.22</v>
      </c>
    </row>
    <row r="6863" spans="1:5" x14ac:dyDescent="0.45">
      <c r="A6863" s="2" t="s">
        <v>1262</v>
      </c>
      <c r="B6863" s="2" t="s">
        <v>16973</v>
      </c>
      <c r="C6863" s="2" t="s">
        <v>28580</v>
      </c>
      <c r="D6863" s="2" t="str">
        <f>"魚介類販売業"</f>
        <v>魚介類販売業</v>
      </c>
      <c r="E6863" s="2" t="str">
        <f>"R02.12.22"</f>
        <v>R02.12.22</v>
      </c>
    </row>
    <row r="6864" spans="1:5" x14ac:dyDescent="0.45">
      <c r="A6864" s="2" t="s">
        <v>5840</v>
      </c>
      <c r="B6864" s="2" t="s">
        <v>16784</v>
      </c>
      <c r="C6864" s="2" t="s">
        <v>28700</v>
      </c>
      <c r="D6864" s="2" t="str">
        <f>"食品販売業"</f>
        <v>食品販売業</v>
      </c>
      <c r="E6864" s="2" t="str">
        <f>"R03.02.17"</f>
        <v>R03.02.17</v>
      </c>
    </row>
    <row r="6865" spans="1:5" x14ac:dyDescent="0.45">
      <c r="A6865" s="2" t="s">
        <v>5255</v>
      </c>
      <c r="B6865" s="2" t="s">
        <v>16094</v>
      </c>
      <c r="C6865" s="2" t="s">
        <v>27663</v>
      </c>
      <c r="D6865" s="2" t="str">
        <f>"飲食店営業"</f>
        <v>飲食店営業</v>
      </c>
      <c r="E6865" s="2" t="str">
        <f>"H29.02.10"</f>
        <v>H29.02.10</v>
      </c>
    </row>
    <row r="6866" spans="1:5" x14ac:dyDescent="0.45">
      <c r="A6866" s="2" t="s">
        <v>5263</v>
      </c>
      <c r="B6866" s="2" t="s">
        <v>16100</v>
      </c>
      <c r="C6866" s="2" t="s">
        <v>27671</v>
      </c>
      <c r="D6866" s="2" t="str">
        <f>"みそ製造業"</f>
        <v>みそ製造業</v>
      </c>
      <c r="E6866" s="2" t="str">
        <f>"H29.02.28"</f>
        <v>H29.02.28</v>
      </c>
    </row>
    <row r="6867" spans="1:5" x14ac:dyDescent="0.45">
      <c r="A6867" s="2" t="s">
        <v>5263</v>
      </c>
      <c r="B6867" s="2" t="s">
        <v>16100</v>
      </c>
      <c r="C6867" s="2" t="s">
        <v>27671</v>
      </c>
      <c r="D6867" s="2" t="str">
        <f>"そうざい製造業"</f>
        <v>そうざい製造業</v>
      </c>
      <c r="E6867" s="2" t="str">
        <f>"H29.02.28"</f>
        <v>H29.02.28</v>
      </c>
    </row>
    <row r="6868" spans="1:5" x14ac:dyDescent="0.45">
      <c r="A6868" s="2" t="s">
        <v>5263</v>
      </c>
      <c r="B6868" s="2" t="s">
        <v>16100</v>
      </c>
      <c r="C6868" s="2" t="s">
        <v>27671</v>
      </c>
      <c r="D6868" s="2" t="str">
        <f>"菓子製造業"</f>
        <v>菓子製造業</v>
      </c>
      <c r="E6868" s="2" t="str">
        <f>"H29.02.28"</f>
        <v>H29.02.28</v>
      </c>
    </row>
    <row r="6869" spans="1:5" x14ac:dyDescent="0.45">
      <c r="A6869" s="2" t="s">
        <v>5277</v>
      </c>
      <c r="B6869" s="2" t="s">
        <v>16115</v>
      </c>
      <c r="C6869" s="2" t="s">
        <v>27687</v>
      </c>
      <c r="D6869" s="2" t="str">
        <f>"飲食店営業"</f>
        <v>飲食店営業</v>
      </c>
      <c r="E6869" s="2" t="str">
        <f>"H29.03.13"</f>
        <v>H29.03.13</v>
      </c>
    </row>
    <row r="6870" spans="1:5" x14ac:dyDescent="0.45">
      <c r="A6870" s="2" t="s">
        <v>5280</v>
      </c>
      <c r="B6870" s="2" t="s">
        <v>16118</v>
      </c>
      <c r="C6870" s="2" t="s">
        <v>27690</v>
      </c>
      <c r="D6870" s="2" t="str">
        <f>"飲食店営業"</f>
        <v>飲食店営業</v>
      </c>
      <c r="E6870" s="2" t="str">
        <f>"H29.03.28"</f>
        <v>H29.03.28</v>
      </c>
    </row>
    <row r="6871" spans="1:5" x14ac:dyDescent="0.45">
      <c r="A6871" s="2" t="s">
        <v>5281</v>
      </c>
      <c r="B6871" s="2" t="s">
        <v>16119</v>
      </c>
      <c r="C6871" s="2" t="s">
        <v>27691</v>
      </c>
      <c r="D6871" s="2" t="str">
        <f>"飲食店営業"</f>
        <v>飲食店営業</v>
      </c>
      <c r="E6871" s="2" t="str">
        <f>"H29.03.29"</f>
        <v>H29.03.29</v>
      </c>
    </row>
    <row r="6872" spans="1:5" x14ac:dyDescent="0.45">
      <c r="A6872" s="2" t="s">
        <v>5295</v>
      </c>
      <c r="B6872" s="2" t="s">
        <v>16133</v>
      </c>
      <c r="C6872" s="2" t="s">
        <v>27705</v>
      </c>
      <c r="D6872" s="2" t="str">
        <f>"飲食店営業"</f>
        <v>飲食店営業</v>
      </c>
      <c r="E6872" s="2" t="str">
        <f>"H29.05.24"</f>
        <v>H29.05.24</v>
      </c>
    </row>
    <row r="6873" spans="1:5" x14ac:dyDescent="0.45">
      <c r="A6873" s="2" t="s">
        <v>5300</v>
      </c>
      <c r="B6873" s="2" t="s">
        <v>16138</v>
      </c>
      <c r="C6873" s="2" t="s">
        <v>27711</v>
      </c>
      <c r="D6873" s="2" t="str">
        <f>"そうざい製造業"</f>
        <v>そうざい製造業</v>
      </c>
      <c r="E6873" s="2" t="str">
        <f>"H29.05.26"</f>
        <v>H29.05.26</v>
      </c>
    </row>
    <row r="6874" spans="1:5" x14ac:dyDescent="0.45">
      <c r="A6874" s="2" t="s">
        <v>5311</v>
      </c>
      <c r="B6874" s="2" t="s">
        <v>5311</v>
      </c>
      <c r="C6874" s="2" t="s">
        <v>27722</v>
      </c>
      <c r="D6874" s="2" t="str">
        <f>"飲食店営業"</f>
        <v>飲食店営業</v>
      </c>
      <c r="E6874" s="2" t="str">
        <f>"H29.05.26"</f>
        <v>H29.05.26</v>
      </c>
    </row>
    <row r="6875" spans="1:5" x14ac:dyDescent="0.45">
      <c r="A6875" s="2" t="s">
        <v>5329</v>
      </c>
      <c r="B6875" s="2" t="s">
        <v>16163</v>
      </c>
      <c r="C6875" s="2" t="s">
        <v>27740</v>
      </c>
      <c r="D6875" s="2" t="str">
        <f>"飲食店営業"</f>
        <v>飲食店営業</v>
      </c>
      <c r="E6875" s="2" t="str">
        <f>"H29.07.11"</f>
        <v>H29.07.11</v>
      </c>
    </row>
    <row r="6876" spans="1:5" x14ac:dyDescent="0.45">
      <c r="A6876" s="2" t="s">
        <v>5346</v>
      </c>
      <c r="B6876" s="2" t="s">
        <v>16185</v>
      </c>
      <c r="C6876" s="2" t="s">
        <v>27764</v>
      </c>
      <c r="D6876" s="2" t="str">
        <f>"飲食店営業"</f>
        <v>飲食店営業</v>
      </c>
      <c r="E6876" s="2" t="str">
        <f t="shared" ref="E6876:E6881" si="311">"H29.08.31"</f>
        <v>H29.08.31</v>
      </c>
    </row>
    <row r="6877" spans="1:5" x14ac:dyDescent="0.45">
      <c r="A6877" s="2" t="s">
        <v>5346</v>
      </c>
      <c r="B6877" s="2" t="s">
        <v>16185</v>
      </c>
      <c r="C6877" s="2" t="s">
        <v>27764</v>
      </c>
      <c r="D6877" s="2" t="str">
        <f>"魚介類販売業"</f>
        <v>魚介類販売業</v>
      </c>
      <c r="E6877" s="2" t="str">
        <f t="shared" si="311"/>
        <v>H29.08.31</v>
      </c>
    </row>
    <row r="6878" spans="1:5" x14ac:dyDescent="0.45">
      <c r="A6878" s="2" t="s">
        <v>5346</v>
      </c>
      <c r="B6878" s="2" t="s">
        <v>16185</v>
      </c>
      <c r="C6878" s="2" t="s">
        <v>27764</v>
      </c>
      <c r="D6878" s="2" t="str">
        <f>"乳類販売業"</f>
        <v>乳類販売業</v>
      </c>
      <c r="E6878" s="2" t="str">
        <f t="shared" si="311"/>
        <v>H29.08.31</v>
      </c>
    </row>
    <row r="6879" spans="1:5" x14ac:dyDescent="0.45">
      <c r="A6879" s="2" t="s">
        <v>5346</v>
      </c>
      <c r="B6879" s="2" t="s">
        <v>16185</v>
      </c>
      <c r="C6879" s="2" t="s">
        <v>27764</v>
      </c>
      <c r="D6879" s="2" t="str">
        <f>"食肉販売業"</f>
        <v>食肉販売業</v>
      </c>
      <c r="E6879" s="2" t="str">
        <f t="shared" si="311"/>
        <v>H29.08.31</v>
      </c>
    </row>
    <row r="6880" spans="1:5" x14ac:dyDescent="0.45">
      <c r="A6880" s="2" t="s">
        <v>5351</v>
      </c>
      <c r="B6880" s="2" t="s">
        <v>16190</v>
      </c>
      <c r="C6880" s="2" t="s">
        <v>27769</v>
      </c>
      <c r="D6880" s="2" t="str">
        <f>"そうざい製造業"</f>
        <v>そうざい製造業</v>
      </c>
      <c r="E6880" s="2" t="str">
        <f t="shared" si="311"/>
        <v>H29.08.31</v>
      </c>
    </row>
    <row r="6881" spans="1:5" x14ac:dyDescent="0.45">
      <c r="A6881" s="2" t="s">
        <v>5358</v>
      </c>
      <c r="B6881" s="2" t="s">
        <v>16196</v>
      </c>
      <c r="C6881" s="2" t="s">
        <v>27776</v>
      </c>
      <c r="D6881" s="2" t="str">
        <f>"飲食店営業"</f>
        <v>飲食店営業</v>
      </c>
      <c r="E6881" s="2" t="str">
        <f t="shared" si="311"/>
        <v>H29.08.31</v>
      </c>
    </row>
    <row r="6882" spans="1:5" x14ac:dyDescent="0.45">
      <c r="A6882" s="2" t="s">
        <v>5359</v>
      </c>
      <c r="B6882" s="2" t="s">
        <v>16198</v>
      </c>
      <c r="C6882" s="2" t="s">
        <v>27778</v>
      </c>
      <c r="D6882" s="2" t="str">
        <f>"飲食店営業"</f>
        <v>飲食店営業</v>
      </c>
      <c r="E6882" s="2" t="str">
        <f>"H29.10.02"</f>
        <v>H29.10.02</v>
      </c>
    </row>
    <row r="6883" spans="1:5" x14ac:dyDescent="0.45">
      <c r="A6883" s="2" t="s">
        <v>5361</v>
      </c>
      <c r="B6883" s="2" t="s">
        <v>16204</v>
      </c>
      <c r="C6883" s="2" t="s">
        <v>27782</v>
      </c>
      <c r="D6883" s="2" t="str">
        <f>"食肉販売業"</f>
        <v>食肉販売業</v>
      </c>
      <c r="E6883" s="2" t="str">
        <f>"H29.10.17"</f>
        <v>H29.10.17</v>
      </c>
    </row>
    <row r="6884" spans="1:5" x14ac:dyDescent="0.45">
      <c r="A6884" s="2" t="s">
        <v>5311</v>
      </c>
      <c r="B6884" s="2" t="s">
        <v>14304</v>
      </c>
      <c r="C6884" s="2" t="s">
        <v>27801</v>
      </c>
      <c r="D6884" s="2" t="str">
        <f>"食肉販売業"</f>
        <v>食肉販売業</v>
      </c>
      <c r="E6884" s="2" t="str">
        <f>"H29.11.20"</f>
        <v>H29.11.20</v>
      </c>
    </row>
    <row r="6885" spans="1:5" x14ac:dyDescent="0.45">
      <c r="A6885" s="2" t="s">
        <v>5370</v>
      </c>
      <c r="B6885" s="2" t="s">
        <v>16224</v>
      </c>
      <c r="C6885" s="2" t="s">
        <v>27805</v>
      </c>
      <c r="D6885" s="2" t="str">
        <f>"食肉販売業"</f>
        <v>食肉販売業</v>
      </c>
      <c r="E6885" s="2" t="str">
        <f t="shared" ref="E6885:E6891" si="312">"H29.11.28"</f>
        <v>H29.11.28</v>
      </c>
    </row>
    <row r="6886" spans="1:5" x14ac:dyDescent="0.45">
      <c r="A6886" s="2" t="s">
        <v>5370</v>
      </c>
      <c r="B6886" s="2" t="s">
        <v>16224</v>
      </c>
      <c r="C6886" s="2" t="s">
        <v>27805</v>
      </c>
      <c r="D6886" s="2" t="str">
        <f>"魚介類販売業"</f>
        <v>魚介類販売業</v>
      </c>
      <c r="E6886" s="2" t="str">
        <f t="shared" si="312"/>
        <v>H29.11.28</v>
      </c>
    </row>
    <row r="6887" spans="1:5" x14ac:dyDescent="0.45">
      <c r="A6887" s="2" t="s">
        <v>5370</v>
      </c>
      <c r="B6887" s="2" t="s">
        <v>16224</v>
      </c>
      <c r="C6887" s="2" t="s">
        <v>27805</v>
      </c>
      <c r="D6887" s="2" t="str">
        <f>"乳類販売業"</f>
        <v>乳類販売業</v>
      </c>
      <c r="E6887" s="2" t="str">
        <f t="shared" si="312"/>
        <v>H29.11.28</v>
      </c>
    </row>
    <row r="6888" spans="1:5" x14ac:dyDescent="0.45">
      <c r="A6888" s="2" t="s">
        <v>5385</v>
      </c>
      <c r="B6888" s="2" t="s">
        <v>14587</v>
      </c>
      <c r="C6888" s="2" t="s">
        <v>27810</v>
      </c>
      <c r="D6888" s="2" t="str">
        <f>"飲食店営業"</f>
        <v>飲食店営業</v>
      </c>
      <c r="E6888" s="2" t="str">
        <f t="shared" si="312"/>
        <v>H29.11.28</v>
      </c>
    </row>
    <row r="6889" spans="1:5" x14ac:dyDescent="0.45">
      <c r="A6889" s="2" t="s">
        <v>5263</v>
      </c>
      <c r="B6889" s="2" t="s">
        <v>16100</v>
      </c>
      <c r="C6889" s="2" t="s">
        <v>27812</v>
      </c>
      <c r="D6889" s="2" t="str">
        <f>"飲食店営業"</f>
        <v>飲食店営業</v>
      </c>
      <c r="E6889" s="2" t="str">
        <f t="shared" si="312"/>
        <v>H29.11.28</v>
      </c>
    </row>
    <row r="6890" spans="1:5" x14ac:dyDescent="0.45">
      <c r="A6890" s="2" t="s">
        <v>5387</v>
      </c>
      <c r="B6890" s="2" t="s">
        <v>16230</v>
      </c>
      <c r="C6890" s="2" t="s">
        <v>27813</v>
      </c>
      <c r="D6890" s="2" t="str">
        <f>"飲食店営業"</f>
        <v>飲食店営業</v>
      </c>
      <c r="E6890" s="2" t="str">
        <f t="shared" si="312"/>
        <v>H29.11.28</v>
      </c>
    </row>
    <row r="6891" spans="1:5" x14ac:dyDescent="0.45">
      <c r="A6891" s="2" t="s">
        <v>5370</v>
      </c>
      <c r="B6891" s="2" t="s">
        <v>16224</v>
      </c>
      <c r="C6891" s="2" t="s">
        <v>27805</v>
      </c>
      <c r="D6891" s="2" t="str">
        <f>"飲食店営業"</f>
        <v>飲食店営業</v>
      </c>
      <c r="E6891" s="2" t="str">
        <f t="shared" si="312"/>
        <v>H29.11.28</v>
      </c>
    </row>
    <row r="6892" spans="1:5" x14ac:dyDescent="0.45">
      <c r="A6892" s="2" t="s">
        <v>5392</v>
      </c>
      <c r="B6892" s="2" t="s">
        <v>16235</v>
      </c>
      <c r="C6892" s="2" t="s">
        <v>27818</v>
      </c>
      <c r="D6892" s="2" t="str">
        <f>"食肉販売業"</f>
        <v>食肉販売業</v>
      </c>
      <c r="E6892" s="2" t="str">
        <f>"H29.11.29"</f>
        <v>H29.11.29</v>
      </c>
    </row>
    <row r="6893" spans="1:5" x14ac:dyDescent="0.45">
      <c r="A6893" s="2" t="s">
        <v>5403</v>
      </c>
      <c r="B6893" s="2" t="s">
        <v>5403</v>
      </c>
      <c r="C6893" s="2" t="s">
        <v>27832</v>
      </c>
      <c r="D6893" s="2" t="str">
        <f>"ソース類製造業"</f>
        <v>ソース類製造業</v>
      </c>
      <c r="E6893" s="2" t="str">
        <f>"H30.01.17"</f>
        <v>H30.01.17</v>
      </c>
    </row>
    <row r="6894" spans="1:5" x14ac:dyDescent="0.45">
      <c r="A6894" s="2" t="s">
        <v>5415</v>
      </c>
      <c r="B6894" s="2" t="s">
        <v>16259</v>
      </c>
      <c r="C6894" s="2" t="s">
        <v>27843</v>
      </c>
      <c r="D6894" s="2" t="str">
        <f>"食品製造業"</f>
        <v>食品製造業</v>
      </c>
      <c r="E6894" s="2" t="str">
        <f>"H30.02.21"</f>
        <v>H30.02.21</v>
      </c>
    </row>
    <row r="6895" spans="1:5" x14ac:dyDescent="0.45">
      <c r="A6895" s="2" t="s">
        <v>5416</v>
      </c>
      <c r="B6895" s="2" t="s">
        <v>16260</v>
      </c>
      <c r="C6895" s="2" t="s">
        <v>27844</v>
      </c>
      <c r="D6895" s="2" t="str">
        <f>"食品製造業"</f>
        <v>食品製造業</v>
      </c>
      <c r="E6895" s="2" t="str">
        <f>"H30.02.21"</f>
        <v>H30.02.21</v>
      </c>
    </row>
    <row r="6896" spans="1:5" x14ac:dyDescent="0.45">
      <c r="A6896" s="2" t="s">
        <v>5424</v>
      </c>
      <c r="B6896" s="2" t="s">
        <v>16268</v>
      </c>
      <c r="C6896" s="2" t="s">
        <v>27854</v>
      </c>
      <c r="D6896" s="2" t="str">
        <f>"飲食店営業"</f>
        <v>飲食店営業</v>
      </c>
      <c r="E6896" s="2" t="str">
        <f>"H30.02.21"</f>
        <v>H30.02.21</v>
      </c>
    </row>
    <row r="6897" spans="1:5" x14ac:dyDescent="0.45">
      <c r="A6897" s="2" t="s">
        <v>5435</v>
      </c>
      <c r="B6897" s="2" t="s">
        <v>16280</v>
      </c>
      <c r="C6897" s="2" t="s">
        <v>27869</v>
      </c>
      <c r="D6897" s="2" t="str">
        <f>"飲食店営業"</f>
        <v>飲食店営業</v>
      </c>
      <c r="E6897" s="2" t="str">
        <f>"H30.02.23"</f>
        <v>H30.02.23</v>
      </c>
    </row>
    <row r="6898" spans="1:5" x14ac:dyDescent="0.45">
      <c r="A6898" s="2" t="s">
        <v>5432</v>
      </c>
      <c r="B6898" s="2" t="s">
        <v>16281</v>
      </c>
      <c r="C6898" s="2" t="s">
        <v>27871</v>
      </c>
      <c r="D6898" s="2" t="str">
        <f>"飲食店営業"</f>
        <v>飲食店営業</v>
      </c>
      <c r="E6898" s="2" t="str">
        <f>"H30.02.23"</f>
        <v>H30.02.23</v>
      </c>
    </row>
    <row r="6899" spans="1:5" x14ac:dyDescent="0.45">
      <c r="A6899" s="2" t="s">
        <v>5439</v>
      </c>
      <c r="B6899" s="2" t="s">
        <v>16288</v>
      </c>
      <c r="C6899" s="2" t="s">
        <v>27877</v>
      </c>
      <c r="D6899" s="2" t="str">
        <f>"食品販売業"</f>
        <v>食品販売業</v>
      </c>
      <c r="E6899" s="2" t="str">
        <f>"H30.02.27"</f>
        <v>H30.02.27</v>
      </c>
    </row>
    <row r="6900" spans="1:5" x14ac:dyDescent="0.45">
      <c r="A6900" s="2" t="s">
        <v>5295</v>
      </c>
      <c r="B6900" s="2" t="s">
        <v>16289</v>
      </c>
      <c r="C6900" s="2" t="s">
        <v>27705</v>
      </c>
      <c r="D6900" s="2" t="str">
        <f>"菓子製造業"</f>
        <v>菓子製造業</v>
      </c>
      <c r="E6900" s="2" t="str">
        <f>"H30.02.27"</f>
        <v>H30.02.27</v>
      </c>
    </row>
    <row r="6901" spans="1:5" x14ac:dyDescent="0.45">
      <c r="A6901" s="2" t="s">
        <v>5455</v>
      </c>
      <c r="B6901" s="2" t="s">
        <v>16306</v>
      </c>
      <c r="C6901" s="2" t="s">
        <v>27891</v>
      </c>
      <c r="D6901" s="2" t="str">
        <f>"菓子製造業"</f>
        <v>菓子製造業</v>
      </c>
      <c r="E6901" s="2" t="str">
        <f>"H30.04.19"</f>
        <v>H30.04.19</v>
      </c>
    </row>
    <row r="6902" spans="1:5" x14ac:dyDescent="0.45">
      <c r="A6902" s="2" t="s">
        <v>5455</v>
      </c>
      <c r="B6902" s="2" t="s">
        <v>16306</v>
      </c>
      <c r="C6902" s="2" t="s">
        <v>27891</v>
      </c>
      <c r="D6902" s="2" t="str">
        <f>"飲食店営業"</f>
        <v>飲食店営業</v>
      </c>
      <c r="E6902" s="2" t="str">
        <f>"H30.04.19"</f>
        <v>H30.04.19</v>
      </c>
    </row>
    <row r="6903" spans="1:5" x14ac:dyDescent="0.45">
      <c r="A6903" s="2" t="s">
        <v>5462</v>
      </c>
      <c r="B6903" s="2" t="s">
        <v>16315</v>
      </c>
      <c r="C6903" s="2" t="s">
        <v>27901</v>
      </c>
      <c r="D6903" s="2" t="str">
        <f>"食肉処理業"</f>
        <v>食肉処理業</v>
      </c>
      <c r="E6903" s="2" t="str">
        <f>"H30.05.10"</f>
        <v>H30.05.10</v>
      </c>
    </row>
    <row r="6904" spans="1:5" x14ac:dyDescent="0.45">
      <c r="A6904" s="2" t="s">
        <v>5467</v>
      </c>
      <c r="B6904" s="2" t="s">
        <v>16321</v>
      </c>
      <c r="C6904" s="2" t="s">
        <v>27909</v>
      </c>
      <c r="D6904" s="2" t="str">
        <f>"菓子製造業"</f>
        <v>菓子製造業</v>
      </c>
      <c r="E6904" s="2" t="str">
        <f>"H30.05.16"</f>
        <v>H30.05.16</v>
      </c>
    </row>
    <row r="6905" spans="1:5" x14ac:dyDescent="0.45">
      <c r="A6905" s="2" t="s">
        <v>165</v>
      </c>
      <c r="B6905" s="2" t="s">
        <v>16346</v>
      </c>
      <c r="C6905" s="2" t="s">
        <v>27936</v>
      </c>
      <c r="D6905" s="2" t="str">
        <f>"喫茶店営業"</f>
        <v>喫茶店営業</v>
      </c>
      <c r="E6905" s="2" t="str">
        <f>"H30.06.06"</f>
        <v>H30.06.06</v>
      </c>
    </row>
    <row r="6906" spans="1:5" x14ac:dyDescent="0.45">
      <c r="A6906" s="2" t="s">
        <v>165</v>
      </c>
      <c r="B6906" s="2" t="s">
        <v>16347</v>
      </c>
      <c r="C6906" s="2" t="s">
        <v>27936</v>
      </c>
      <c r="D6906" s="2" t="str">
        <f>"喫茶店営業"</f>
        <v>喫茶店営業</v>
      </c>
      <c r="E6906" s="2" t="str">
        <f>"H30.06.06"</f>
        <v>H30.06.06</v>
      </c>
    </row>
    <row r="6907" spans="1:5" x14ac:dyDescent="0.45">
      <c r="A6907" s="2" t="s">
        <v>5493</v>
      </c>
      <c r="B6907" s="2" t="s">
        <v>16358</v>
      </c>
      <c r="C6907" s="2" t="s">
        <v>27953</v>
      </c>
      <c r="D6907" s="2" t="str">
        <f>"飲食店営業"</f>
        <v>飲食店営業</v>
      </c>
      <c r="E6907" s="2" t="str">
        <f>"H30.08.07"</f>
        <v>H30.08.07</v>
      </c>
    </row>
    <row r="6908" spans="1:5" x14ac:dyDescent="0.45">
      <c r="A6908" s="2" t="s">
        <v>5497</v>
      </c>
      <c r="B6908" s="2" t="s">
        <v>16365</v>
      </c>
      <c r="C6908" s="2" t="s">
        <v>27959</v>
      </c>
      <c r="D6908" s="2" t="str">
        <f>"菓子製造業"</f>
        <v>菓子製造業</v>
      </c>
      <c r="E6908" s="2" t="str">
        <f>"H30.08.22"</f>
        <v>H30.08.22</v>
      </c>
    </row>
    <row r="6909" spans="1:5" x14ac:dyDescent="0.45">
      <c r="A6909" s="2" t="s">
        <v>5500</v>
      </c>
      <c r="B6909" s="2" t="s">
        <v>16369</v>
      </c>
      <c r="C6909" s="2" t="s">
        <v>27964</v>
      </c>
      <c r="D6909" s="2" t="str">
        <f>"飲食店営業"</f>
        <v>飲食店営業</v>
      </c>
      <c r="E6909" s="2" t="str">
        <f>"H30.08.22"</f>
        <v>H30.08.22</v>
      </c>
    </row>
    <row r="6910" spans="1:5" x14ac:dyDescent="0.45">
      <c r="A6910" s="2" t="s">
        <v>270</v>
      </c>
      <c r="B6910" s="2" t="s">
        <v>16384</v>
      </c>
      <c r="C6910" s="2" t="s">
        <v>27980</v>
      </c>
      <c r="D6910" s="2" t="str">
        <f>"魚介類販売業"</f>
        <v>魚介類販売業</v>
      </c>
      <c r="E6910" s="2" t="str">
        <f>"H30.08.29"</f>
        <v>H30.08.29</v>
      </c>
    </row>
    <row r="6911" spans="1:5" x14ac:dyDescent="0.45">
      <c r="A6911" s="2" t="s">
        <v>5529</v>
      </c>
      <c r="B6911" s="2" t="s">
        <v>16402</v>
      </c>
      <c r="C6911" s="2" t="s">
        <v>28002</v>
      </c>
      <c r="D6911" s="2" t="str">
        <f>"飲食店営業"</f>
        <v>飲食店営業</v>
      </c>
      <c r="E6911" s="2" t="str">
        <f>"H29.05.26"</f>
        <v>H29.05.26</v>
      </c>
    </row>
    <row r="6912" spans="1:5" x14ac:dyDescent="0.45">
      <c r="A6912" s="2" t="s">
        <v>5532</v>
      </c>
      <c r="B6912" s="2" t="s">
        <v>16406</v>
      </c>
      <c r="C6912" s="2" t="s">
        <v>28006</v>
      </c>
      <c r="D6912" s="2" t="str">
        <f>"飲食店営業"</f>
        <v>飲食店営業</v>
      </c>
      <c r="E6912" s="2" t="str">
        <f>"H30.10.16"</f>
        <v>H30.10.16</v>
      </c>
    </row>
    <row r="6913" spans="1:5" x14ac:dyDescent="0.45">
      <c r="A6913" s="2" t="s">
        <v>165</v>
      </c>
      <c r="B6913" s="2" t="s">
        <v>16413</v>
      </c>
      <c r="C6913" s="2" t="s">
        <v>28011</v>
      </c>
      <c r="D6913" s="2" t="str">
        <f>"喫茶店営業"</f>
        <v>喫茶店営業</v>
      </c>
      <c r="E6913" s="2" t="str">
        <f>"H30.11.16"</f>
        <v>H30.11.16</v>
      </c>
    </row>
    <row r="6914" spans="1:5" x14ac:dyDescent="0.45">
      <c r="A6914" s="2" t="s">
        <v>5529</v>
      </c>
      <c r="B6914" s="2" t="s">
        <v>16402</v>
      </c>
      <c r="C6914" s="2" t="s">
        <v>28017</v>
      </c>
      <c r="D6914" s="2" t="str">
        <f>"食品販売業"</f>
        <v>食品販売業</v>
      </c>
      <c r="E6914" s="2" t="str">
        <f>"H30.11.16"</f>
        <v>H30.11.16</v>
      </c>
    </row>
    <row r="6915" spans="1:5" x14ac:dyDescent="0.45">
      <c r="A6915" s="2" t="s">
        <v>5542</v>
      </c>
      <c r="B6915" s="2" t="s">
        <v>5542</v>
      </c>
      <c r="C6915" s="2" t="s">
        <v>28019</v>
      </c>
      <c r="D6915" s="2" t="str">
        <f>"菓子製造業"</f>
        <v>菓子製造業</v>
      </c>
      <c r="E6915" s="2" t="str">
        <f>"H30.11.16"</f>
        <v>H30.11.16</v>
      </c>
    </row>
    <row r="6916" spans="1:5" x14ac:dyDescent="0.45">
      <c r="A6916" s="2" t="s">
        <v>5273</v>
      </c>
      <c r="B6916" s="2" t="s">
        <v>16420</v>
      </c>
      <c r="C6916" s="2" t="s">
        <v>28020</v>
      </c>
      <c r="D6916" s="2" t="str">
        <f>"乳類販売業"</f>
        <v>乳類販売業</v>
      </c>
      <c r="E6916" s="2" t="str">
        <f>"H30.11.16"</f>
        <v>H30.11.16</v>
      </c>
    </row>
    <row r="6917" spans="1:5" x14ac:dyDescent="0.45">
      <c r="A6917" s="2" t="s">
        <v>5273</v>
      </c>
      <c r="B6917" s="2" t="s">
        <v>16420</v>
      </c>
      <c r="C6917" s="2" t="s">
        <v>28020</v>
      </c>
      <c r="D6917" s="2" t="str">
        <f>"食肉販売業"</f>
        <v>食肉販売業</v>
      </c>
      <c r="E6917" s="2" t="str">
        <f>"H30.11.16"</f>
        <v>H30.11.16</v>
      </c>
    </row>
    <row r="6918" spans="1:5" x14ac:dyDescent="0.45">
      <c r="A6918" s="2" t="s">
        <v>5550</v>
      </c>
      <c r="B6918" s="2" t="s">
        <v>16432</v>
      </c>
      <c r="C6918" s="2" t="s">
        <v>28030</v>
      </c>
      <c r="D6918" s="2" t="str">
        <f t="shared" ref="D6918:D6923" si="313">"飲食店営業"</f>
        <v>飲食店営業</v>
      </c>
      <c r="E6918" s="2" t="str">
        <f t="shared" ref="E6918:E6927" si="314">"H30.11.27"</f>
        <v>H30.11.27</v>
      </c>
    </row>
    <row r="6919" spans="1:5" x14ac:dyDescent="0.45">
      <c r="A6919" s="2" t="s">
        <v>5542</v>
      </c>
      <c r="B6919" s="2" t="s">
        <v>16433</v>
      </c>
      <c r="C6919" s="2" t="s">
        <v>28019</v>
      </c>
      <c r="D6919" s="2" t="str">
        <f t="shared" si="313"/>
        <v>飲食店営業</v>
      </c>
      <c r="E6919" s="2" t="str">
        <f t="shared" si="314"/>
        <v>H30.11.27</v>
      </c>
    </row>
    <row r="6920" spans="1:5" x14ac:dyDescent="0.45">
      <c r="A6920" s="2" t="s">
        <v>5552</v>
      </c>
      <c r="B6920" s="2" t="s">
        <v>16435</v>
      </c>
      <c r="C6920" s="2" t="s">
        <v>28032</v>
      </c>
      <c r="D6920" s="2" t="str">
        <f t="shared" si="313"/>
        <v>飲食店営業</v>
      </c>
      <c r="E6920" s="2" t="str">
        <f t="shared" si="314"/>
        <v>H30.11.27</v>
      </c>
    </row>
    <row r="6921" spans="1:5" x14ac:dyDescent="0.45">
      <c r="A6921" s="2" t="s">
        <v>5553</v>
      </c>
      <c r="B6921" s="2" t="s">
        <v>16436</v>
      </c>
      <c r="C6921" s="2" t="s">
        <v>28033</v>
      </c>
      <c r="D6921" s="2" t="str">
        <f t="shared" si="313"/>
        <v>飲食店営業</v>
      </c>
      <c r="E6921" s="2" t="str">
        <f t="shared" si="314"/>
        <v>H30.11.27</v>
      </c>
    </row>
    <row r="6922" spans="1:5" x14ac:dyDescent="0.45">
      <c r="A6922" s="2" t="s">
        <v>5273</v>
      </c>
      <c r="B6922" s="2" t="s">
        <v>16420</v>
      </c>
      <c r="C6922" s="2" t="s">
        <v>28020</v>
      </c>
      <c r="D6922" s="2" t="str">
        <f t="shared" si="313"/>
        <v>飲食店営業</v>
      </c>
      <c r="E6922" s="2" t="str">
        <f t="shared" si="314"/>
        <v>H30.11.27</v>
      </c>
    </row>
    <row r="6923" spans="1:5" x14ac:dyDescent="0.45">
      <c r="A6923" s="2" t="s">
        <v>5361</v>
      </c>
      <c r="B6923" s="2" t="s">
        <v>5361</v>
      </c>
      <c r="C6923" s="2" t="s">
        <v>28035</v>
      </c>
      <c r="D6923" s="2" t="str">
        <f t="shared" si="313"/>
        <v>飲食店営業</v>
      </c>
      <c r="E6923" s="2" t="str">
        <f t="shared" si="314"/>
        <v>H30.11.27</v>
      </c>
    </row>
    <row r="6924" spans="1:5" x14ac:dyDescent="0.45">
      <c r="A6924" s="2" t="s">
        <v>5556</v>
      </c>
      <c r="B6924" s="2" t="s">
        <v>16440</v>
      </c>
      <c r="C6924" s="2" t="s">
        <v>28038</v>
      </c>
      <c r="D6924" s="2" t="str">
        <f>"めん類製造業"</f>
        <v>めん類製造業</v>
      </c>
      <c r="E6924" s="2" t="str">
        <f t="shared" si="314"/>
        <v>H30.11.27</v>
      </c>
    </row>
    <row r="6925" spans="1:5" x14ac:dyDescent="0.45">
      <c r="A6925" s="2" t="s">
        <v>5361</v>
      </c>
      <c r="B6925" s="2" t="s">
        <v>5361</v>
      </c>
      <c r="C6925" s="2" t="s">
        <v>28035</v>
      </c>
      <c r="D6925" s="2" t="str">
        <f>"魚介類販売業"</f>
        <v>魚介類販売業</v>
      </c>
      <c r="E6925" s="2" t="str">
        <f t="shared" si="314"/>
        <v>H30.11.27</v>
      </c>
    </row>
    <row r="6926" spans="1:5" x14ac:dyDescent="0.45">
      <c r="A6926" s="2" t="s">
        <v>5361</v>
      </c>
      <c r="B6926" s="2" t="s">
        <v>5361</v>
      </c>
      <c r="C6926" s="2" t="s">
        <v>28035</v>
      </c>
      <c r="D6926" s="2" t="str">
        <f>"氷雪販売業"</f>
        <v>氷雪販売業</v>
      </c>
      <c r="E6926" s="2" t="str">
        <f t="shared" si="314"/>
        <v>H30.11.27</v>
      </c>
    </row>
    <row r="6927" spans="1:5" x14ac:dyDescent="0.45">
      <c r="A6927" s="2" t="s">
        <v>5361</v>
      </c>
      <c r="B6927" s="2" t="s">
        <v>5361</v>
      </c>
      <c r="C6927" s="2" t="s">
        <v>28035</v>
      </c>
      <c r="D6927" s="2" t="str">
        <f>"そうざい製造業"</f>
        <v>そうざい製造業</v>
      </c>
      <c r="E6927" s="2" t="str">
        <f t="shared" si="314"/>
        <v>H30.11.27</v>
      </c>
    </row>
    <row r="6928" spans="1:5" x14ac:dyDescent="0.45">
      <c r="A6928" s="2" t="s">
        <v>5586</v>
      </c>
      <c r="B6928" s="2" t="s">
        <v>16473</v>
      </c>
      <c r="C6928" s="2" t="s">
        <v>28073</v>
      </c>
      <c r="D6928" s="2" t="str">
        <f>"清涼飲料水製造業"</f>
        <v>清涼飲料水製造業</v>
      </c>
      <c r="E6928" s="2" t="str">
        <f>"H30.12.20"</f>
        <v>H30.12.20</v>
      </c>
    </row>
    <row r="6929" spans="1:5" x14ac:dyDescent="0.45">
      <c r="A6929" s="2" t="s">
        <v>5592</v>
      </c>
      <c r="B6929" s="2" t="s">
        <v>16485</v>
      </c>
      <c r="C6929" s="2" t="s">
        <v>28086</v>
      </c>
      <c r="D6929" s="2" t="str">
        <f>"飲食店営業"</f>
        <v>飲食店営業</v>
      </c>
      <c r="E6929" s="2" t="str">
        <f>"H31.02.08"</f>
        <v>H31.02.08</v>
      </c>
    </row>
    <row r="6930" spans="1:5" x14ac:dyDescent="0.45">
      <c r="A6930" s="2" t="s">
        <v>5596</v>
      </c>
      <c r="B6930" s="2" t="s">
        <v>16490</v>
      </c>
      <c r="C6930" s="2" t="s">
        <v>28091</v>
      </c>
      <c r="D6930" s="2" t="str">
        <f>"飲食店営業"</f>
        <v>飲食店営業</v>
      </c>
      <c r="E6930" s="2" t="str">
        <f>"H31.02.20"</f>
        <v>H31.02.20</v>
      </c>
    </row>
    <row r="6931" spans="1:5" x14ac:dyDescent="0.45">
      <c r="A6931" s="2" t="s">
        <v>5597</v>
      </c>
      <c r="B6931" s="2" t="s">
        <v>16491</v>
      </c>
      <c r="C6931" s="2" t="s">
        <v>28092</v>
      </c>
      <c r="D6931" s="2" t="str">
        <f>"飲食店営業"</f>
        <v>飲食店営業</v>
      </c>
      <c r="E6931" s="2" t="str">
        <f>"H31.02.20"</f>
        <v>H31.02.20</v>
      </c>
    </row>
    <row r="6932" spans="1:5" x14ac:dyDescent="0.45">
      <c r="A6932" s="2" t="s">
        <v>5600</v>
      </c>
      <c r="B6932" s="2" t="s">
        <v>16494</v>
      </c>
      <c r="C6932" s="2" t="s">
        <v>28095</v>
      </c>
      <c r="D6932" s="2" t="str">
        <f>"そうざい製造業"</f>
        <v>そうざい製造業</v>
      </c>
      <c r="E6932" s="2" t="str">
        <f>"H31.02.25"</f>
        <v>H31.02.25</v>
      </c>
    </row>
    <row r="6933" spans="1:5" x14ac:dyDescent="0.45">
      <c r="A6933" s="2" t="s">
        <v>5603</v>
      </c>
      <c r="B6933" s="2" t="s">
        <v>16496</v>
      </c>
      <c r="C6933" s="2" t="s">
        <v>28098</v>
      </c>
      <c r="D6933" s="2" t="str">
        <f>"食品製造業"</f>
        <v>食品製造業</v>
      </c>
      <c r="E6933" s="2" t="str">
        <f>"H31.02.20"</f>
        <v>H31.02.20</v>
      </c>
    </row>
    <row r="6934" spans="1:5" x14ac:dyDescent="0.45">
      <c r="A6934" s="2" t="s">
        <v>5500</v>
      </c>
      <c r="B6934" s="2" t="s">
        <v>16559</v>
      </c>
      <c r="C6934" s="2" t="s">
        <v>28164</v>
      </c>
      <c r="D6934" s="2" t="str">
        <f>"飲食店営業"</f>
        <v>飲食店営業</v>
      </c>
      <c r="E6934" s="2" t="str">
        <f>"R01.05.20"</f>
        <v>R01.05.20</v>
      </c>
    </row>
    <row r="6935" spans="1:5" x14ac:dyDescent="0.45">
      <c r="A6935" s="2" t="s">
        <v>5666</v>
      </c>
      <c r="B6935" s="2" t="s">
        <v>16565</v>
      </c>
      <c r="C6935" s="2" t="s">
        <v>28171</v>
      </c>
      <c r="D6935" s="2" t="str">
        <f>"酒類製造業"</f>
        <v>酒類製造業</v>
      </c>
      <c r="E6935" s="2" t="str">
        <f>"R01.05.21"</f>
        <v>R01.05.21</v>
      </c>
    </row>
    <row r="6936" spans="1:5" x14ac:dyDescent="0.45">
      <c r="A6936" s="2" t="s">
        <v>5689</v>
      </c>
      <c r="B6936" s="2" t="s">
        <v>16594</v>
      </c>
      <c r="C6936" s="2" t="s">
        <v>28197</v>
      </c>
      <c r="D6936" s="2" t="str">
        <f>"酒類製造業"</f>
        <v>酒類製造業</v>
      </c>
      <c r="E6936" s="2" t="str">
        <f>"R01.05.28"</f>
        <v>R01.05.28</v>
      </c>
    </row>
    <row r="6937" spans="1:5" x14ac:dyDescent="0.45">
      <c r="A6937" s="2" t="s">
        <v>5705</v>
      </c>
      <c r="B6937" s="2" t="s">
        <v>16610</v>
      </c>
      <c r="C6937" s="2" t="s">
        <v>28215</v>
      </c>
      <c r="D6937" s="2" t="str">
        <f>"食品販売業"</f>
        <v>食品販売業</v>
      </c>
      <c r="E6937" s="2" t="str">
        <f>"R01.05.31"</f>
        <v>R01.05.31</v>
      </c>
    </row>
    <row r="6938" spans="1:5" x14ac:dyDescent="0.45">
      <c r="A6938" s="2" t="s">
        <v>1552</v>
      </c>
      <c r="B6938" s="2" t="s">
        <v>16616</v>
      </c>
      <c r="C6938" s="2" t="s">
        <v>28222</v>
      </c>
      <c r="D6938" s="2" t="str">
        <f>"食品販売業"</f>
        <v>食品販売業</v>
      </c>
      <c r="E6938" s="2" t="str">
        <f>"H30.09.25"</f>
        <v>H30.09.25</v>
      </c>
    </row>
    <row r="6939" spans="1:5" x14ac:dyDescent="0.45">
      <c r="A6939" s="2" t="s">
        <v>5712</v>
      </c>
      <c r="B6939" s="2" t="s">
        <v>12654</v>
      </c>
      <c r="C6939" s="2" t="s">
        <v>28224</v>
      </c>
      <c r="D6939" s="2" t="str">
        <f>"菓子製造業"</f>
        <v>菓子製造業</v>
      </c>
      <c r="E6939" s="2" t="str">
        <f>"R01.06.17"</f>
        <v>R01.06.17</v>
      </c>
    </row>
    <row r="6940" spans="1:5" x14ac:dyDescent="0.45">
      <c r="A6940" s="2" t="s">
        <v>5719</v>
      </c>
      <c r="B6940" s="2" t="s">
        <v>16629</v>
      </c>
      <c r="C6940" s="2" t="s">
        <v>28233</v>
      </c>
      <c r="D6940" s="2" t="str">
        <f>"菓子製造業"</f>
        <v>菓子製造業</v>
      </c>
      <c r="E6940" s="2" t="str">
        <f>"R01.07.17"</f>
        <v>R01.07.17</v>
      </c>
    </row>
    <row r="6941" spans="1:5" x14ac:dyDescent="0.45">
      <c r="A6941" s="2" t="s">
        <v>5719</v>
      </c>
      <c r="B6941" s="2" t="s">
        <v>16629</v>
      </c>
      <c r="C6941" s="2" t="s">
        <v>28233</v>
      </c>
      <c r="D6941" s="2" t="str">
        <f>"そうざい製造業"</f>
        <v>そうざい製造業</v>
      </c>
      <c r="E6941" s="2" t="str">
        <f>"R01.07.17"</f>
        <v>R01.07.17</v>
      </c>
    </row>
    <row r="6942" spans="1:5" x14ac:dyDescent="0.45">
      <c r="A6942" s="2" t="s">
        <v>5719</v>
      </c>
      <c r="B6942" s="2" t="s">
        <v>16629</v>
      </c>
      <c r="C6942" s="2" t="s">
        <v>28233</v>
      </c>
      <c r="D6942" s="2" t="str">
        <f>"食肉販売業"</f>
        <v>食肉販売業</v>
      </c>
      <c r="E6942" s="2" t="str">
        <f>"R01.07.17"</f>
        <v>R01.07.17</v>
      </c>
    </row>
    <row r="6943" spans="1:5" x14ac:dyDescent="0.45">
      <c r="A6943" s="2" t="s">
        <v>5719</v>
      </c>
      <c r="B6943" s="2" t="s">
        <v>16629</v>
      </c>
      <c r="C6943" s="2" t="s">
        <v>28233</v>
      </c>
      <c r="D6943" s="2" t="str">
        <f>"魚介類販売業"</f>
        <v>魚介類販売業</v>
      </c>
      <c r="E6943" s="2" t="str">
        <f>"R01.07.17"</f>
        <v>R01.07.17</v>
      </c>
    </row>
    <row r="6944" spans="1:5" x14ac:dyDescent="0.45">
      <c r="A6944" s="2" t="s">
        <v>5719</v>
      </c>
      <c r="B6944" s="2" t="s">
        <v>16629</v>
      </c>
      <c r="C6944" s="2" t="s">
        <v>28233</v>
      </c>
      <c r="D6944" s="2" t="str">
        <f>"食品販売業"</f>
        <v>食品販売業</v>
      </c>
      <c r="E6944" s="2" t="str">
        <f>"R01.07.17"</f>
        <v>R01.07.17</v>
      </c>
    </row>
    <row r="6945" spans="1:5" x14ac:dyDescent="0.45">
      <c r="A6945" s="2" t="s">
        <v>5370</v>
      </c>
      <c r="B6945" s="2" t="s">
        <v>16640</v>
      </c>
      <c r="C6945" s="2" t="s">
        <v>28245</v>
      </c>
      <c r="D6945" s="2" t="str">
        <f>"食品販売業"</f>
        <v>食品販売業</v>
      </c>
      <c r="E6945" s="2" t="str">
        <f>"R01.08.22"</f>
        <v>R01.08.22</v>
      </c>
    </row>
    <row r="6946" spans="1:5" x14ac:dyDescent="0.45">
      <c r="A6946" s="2" t="s">
        <v>5730</v>
      </c>
      <c r="B6946" s="2" t="s">
        <v>16648</v>
      </c>
      <c r="C6946" s="2" t="s">
        <v>28253</v>
      </c>
      <c r="D6946" s="2" t="str">
        <f>"酒類製造業"</f>
        <v>酒類製造業</v>
      </c>
      <c r="E6946" s="2" t="str">
        <f>"R01.08.28"</f>
        <v>R01.08.28</v>
      </c>
    </row>
    <row r="6947" spans="1:5" x14ac:dyDescent="0.45">
      <c r="A6947" s="2" t="s">
        <v>5732</v>
      </c>
      <c r="B6947" s="2" t="s">
        <v>16650</v>
      </c>
      <c r="C6947" s="2" t="s">
        <v>28255</v>
      </c>
      <c r="D6947" s="2" t="str">
        <f>"食品製造業"</f>
        <v>食品製造業</v>
      </c>
      <c r="E6947" s="2" t="str">
        <f>"R01.08.28"</f>
        <v>R01.08.28</v>
      </c>
    </row>
    <row r="6948" spans="1:5" x14ac:dyDescent="0.45">
      <c r="A6948" s="2" t="s">
        <v>5736</v>
      </c>
      <c r="B6948" s="2" t="s">
        <v>13682</v>
      </c>
      <c r="C6948" s="2" t="s">
        <v>28259</v>
      </c>
      <c r="D6948" s="2" t="str">
        <f>"食品製造業"</f>
        <v>食品製造業</v>
      </c>
      <c r="E6948" s="2" t="str">
        <f>"R01.08.28"</f>
        <v>R01.08.28</v>
      </c>
    </row>
    <row r="6949" spans="1:5" x14ac:dyDescent="0.45">
      <c r="A6949" s="2" t="s">
        <v>1624</v>
      </c>
      <c r="B6949" s="2" t="s">
        <v>16689</v>
      </c>
      <c r="C6949" s="2" t="s">
        <v>28299</v>
      </c>
      <c r="D6949" s="2" t="str">
        <f>"乳類販売業"</f>
        <v>乳類販売業</v>
      </c>
      <c r="E6949" s="2" t="str">
        <f>"H30.02.22"</f>
        <v>H30.02.22</v>
      </c>
    </row>
    <row r="6950" spans="1:5" x14ac:dyDescent="0.45">
      <c r="A6950" s="2" t="s">
        <v>1624</v>
      </c>
      <c r="B6950" s="2" t="s">
        <v>16690</v>
      </c>
      <c r="C6950" s="2" t="s">
        <v>28300</v>
      </c>
      <c r="D6950" s="2" t="str">
        <f>"食肉販売業"</f>
        <v>食肉販売業</v>
      </c>
      <c r="E6950" s="2" t="str">
        <f>"R01.10.18"</f>
        <v>R01.10.18</v>
      </c>
    </row>
    <row r="6951" spans="1:5" x14ac:dyDescent="0.45">
      <c r="A6951" s="2" t="s">
        <v>165</v>
      </c>
      <c r="B6951" s="2" t="s">
        <v>16699</v>
      </c>
      <c r="C6951" s="2" t="s">
        <v>28309</v>
      </c>
      <c r="D6951" s="2" t="str">
        <f>"喫茶店営業"</f>
        <v>喫茶店営業</v>
      </c>
      <c r="E6951" s="2" t="str">
        <f>"R01.11.06"</f>
        <v>R01.11.06</v>
      </c>
    </row>
    <row r="6952" spans="1:5" x14ac:dyDescent="0.45">
      <c r="A6952" s="2" t="s">
        <v>5461</v>
      </c>
      <c r="B6952" s="2" t="s">
        <v>16704</v>
      </c>
      <c r="C6952" s="2" t="s">
        <v>28315</v>
      </c>
      <c r="D6952" s="2" t="str">
        <f>"食品販売業"</f>
        <v>食品販売業</v>
      </c>
      <c r="E6952" s="2" t="str">
        <f t="shared" ref="E6952:E6958" si="315">"R01.11.21"</f>
        <v>R01.11.21</v>
      </c>
    </row>
    <row r="6953" spans="1:5" x14ac:dyDescent="0.45">
      <c r="A6953" s="2" t="s">
        <v>270</v>
      </c>
      <c r="B6953" s="2" t="s">
        <v>16384</v>
      </c>
      <c r="C6953" s="2" t="s">
        <v>27980</v>
      </c>
      <c r="D6953" s="2" t="str">
        <f>"食品販売業"</f>
        <v>食品販売業</v>
      </c>
      <c r="E6953" s="2" t="str">
        <f t="shared" si="315"/>
        <v>R01.11.21</v>
      </c>
    </row>
    <row r="6954" spans="1:5" x14ac:dyDescent="0.45">
      <c r="A6954" s="2" t="s">
        <v>5461</v>
      </c>
      <c r="B6954" s="2" t="s">
        <v>16707</v>
      </c>
      <c r="C6954" s="2" t="s">
        <v>28318</v>
      </c>
      <c r="D6954" s="2" t="str">
        <f>"食品販売業"</f>
        <v>食品販売業</v>
      </c>
      <c r="E6954" s="2" t="str">
        <f t="shared" si="315"/>
        <v>R01.11.21</v>
      </c>
    </row>
    <row r="6955" spans="1:5" x14ac:dyDescent="0.45">
      <c r="A6955" s="2" t="s">
        <v>5780</v>
      </c>
      <c r="B6955" s="2" t="s">
        <v>16711</v>
      </c>
      <c r="C6955" s="2" t="s">
        <v>28322</v>
      </c>
      <c r="D6955" s="2" t="str">
        <f>"飲食店営業"</f>
        <v>飲食店営業</v>
      </c>
      <c r="E6955" s="2" t="str">
        <f t="shared" si="315"/>
        <v>R01.11.21</v>
      </c>
    </row>
    <row r="6956" spans="1:5" x14ac:dyDescent="0.45">
      <c r="A6956" s="2" t="s">
        <v>5782</v>
      </c>
      <c r="B6956" s="2" t="s">
        <v>16713</v>
      </c>
      <c r="C6956" s="2" t="s">
        <v>28324</v>
      </c>
      <c r="D6956" s="2" t="str">
        <f>"飲食店営業"</f>
        <v>飲食店営業</v>
      </c>
      <c r="E6956" s="2" t="str">
        <f t="shared" si="315"/>
        <v>R01.11.21</v>
      </c>
    </row>
    <row r="6957" spans="1:5" x14ac:dyDescent="0.45">
      <c r="A6957" s="2" t="s">
        <v>5783</v>
      </c>
      <c r="B6957" s="2" t="s">
        <v>16714</v>
      </c>
      <c r="C6957" s="2" t="s">
        <v>28325</v>
      </c>
      <c r="D6957" s="2" t="str">
        <f>"飲食店営業"</f>
        <v>飲食店営業</v>
      </c>
      <c r="E6957" s="2" t="str">
        <f t="shared" si="315"/>
        <v>R01.11.21</v>
      </c>
    </row>
    <row r="6958" spans="1:5" x14ac:dyDescent="0.45">
      <c r="A6958" s="2" t="s">
        <v>5439</v>
      </c>
      <c r="B6958" s="2" t="s">
        <v>16288</v>
      </c>
      <c r="C6958" s="2" t="s">
        <v>28329</v>
      </c>
      <c r="D6958" s="2" t="str">
        <f>"魚介類販売業"</f>
        <v>魚介類販売業</v>
      </c>
      <c r="E6958" s="2" t="str">
        <f t="shared" si="315"/>
        <v>R01.11.21</v>
      </c>
    </row>
    <row r="6959" spans="1:5" x14ac:dyDescent="0.45">
      <c r="A6959" s="2" t="s">
        <v>5361</v>
      </c>
      <c r="B6959" s="2" t="s">
        <v>5361</v>
      </c>
      <c r="C6959" s="2" t="s">
        <v>28334</v>
      </c>
      <c r="D6959" s="2" t="str">
        <f>"食品製造業"</f>
        <v>食品製造業</v>
      </c>
      <c r="E6959" s="2" t="str">
        <f>"R01.11.27"</f>
        <v>R01.11.27</v>
      </c>
    </row>
    <row r="6960" spans="1:5" x14ac:dyDescent="0.45">
      <c r="A6960" s="2" t="s">
        <v>5361</v>
      </c>
      <c r="B6960" s="2" t="s">
        <v>5361</v>
      </c>
      <c r="C6960" s="2" t="s">
        <v>28334</v>
      </c>
      <c r="D6960" s="2" t="str">
        <f>"食品販売業"</f>
        <v>食品販売業</v>
      </c>
      <c r="E6960" s="2" t="str">
        <f>"R01.11.27"</f>
        <v>R01.11.27</v>
      </c>
    </row>
    <row r="6961" spans="1:5" x14ac:dyDescent="0.45">
      <c r="A6961" s="2" t="s">
        <v>421</v>
      </c>
      <c r="B6961" s="2" t="s">
        <v>16737</v>
      </c>
      <c r="C6961" s="2" t="s">
        <v>28349</v>
      </c>
      <c r="D6961" s="2" t="str">
        <f>"乳類販売業"</f>
        <v>乳類販売業</v>
      </c>
      <c r="E6961" s="2" t="str">
        <f>"R01.11.28"</f>
        <v>R01.11.28</v>
      </c>
    </row>
    <row r="6962" spans="1:5" x14ac:dyDescent="0.45">
      <c r="A6962" s="2" t="s">
        <v>5370</v>
      </c>
      <c r="B6962" s="2" t="s">
        <v>16739</v>
      </c>
      <c r="C6962" s="2" t="s">
        <v>28351</v>
      </c>
      <c r="D6962" s="2" t="str">
        <f>"食品販売業"</f>
        <v>食品販売業</v>
      </c>
      <c r="E6962" s="2" t="str">
        <f>"R01.11.28"</f>
        <v>R01.11.28</v>
      </c>
    </row>
    <row r="6963" spans="1:5" x14ac:dyDescent="0.45">
      <c r="A6963" s="2" t="s">
        <v>5813</v>
      </c>
      <c r="B6963" s="2" t="s">
        <v>16750</v>
      </c>
      <c r="C6963" s="2" t="s">
        <v>28360</v>
      </c>
      <c r="D6963" s="2" t="str">
        <f>"そうざい製造業"</f>
        <v>そうざい製造業</v>
      </c>
      <c r="E6963" s="2" t="str">
        <f>"R01.11.29"</f>
        <v>R01.11.29</v>
      </c>
    </row>
    <row r="6964" spans="1:5" x14ac:dyDescent="0.45">
      <c r="A6964" s="2" t="s">
        <v>5815</v>
      </c>
      <c r="B6964" s="2" t="s">
        <v>16752</v>
      </c>
      <c r="C6964" s="2" t="s">
        <v>28362</v>
      </c>
      <c r="D6964" s="2" t="str">
        <f>"菓子製造業"</f>
        <v>菓子製造業</v>
      </c>
      <c r="E6964" s="2" t="str">
        <f>"R01.11.29"</f>
        <v>R01.11.29</v>
      </c>
    </row>
    <row r="6965" spans="1:5" x14ac:dyDescent="0.45">
      <c r="A6965" s="2" t="s">
        <v>5819</v>
      </c>
      <c r="B6965" s="2" t="s">
        <v>16756</v>
      </c>
      <c r="C6965" s="2" t="s">
        <v>27663</v>
      </c>
      <c r="D6965" s="2" t="str">
        <f>"飲食店営業"</f>
        <v>飲食店営業</v>
      </c>
      <c r="E6965" s="2" t="str">
        <f>"R01.12.12"</f>
        <v>R01.12.12</v>
      </c>
    </row>
    <row r="6966" spans="1:5" x14ac:dyDescent="0.45">
      <c r="A6966" s="2" t="s">
        <v>5833</v>
      </c>
      <c r="B6966" s="2" t="s">
        <v>16777</v>
      </c>
      <c r="C6966" s="2" t="s">
        <v>28383</v>
      </c>
      <c r="D6966" s="2" t="str">
        <f>"飲食店営業"</f>
        <v>飲食店営業</v>
      </c>
      <c r="E6966" s="2" t="str">
        <f t="shared" ref="E6966:E6972" si="316">"R02.02.19"</f>
        <v>R02.02.19</v>
      </c>
    </row>
    <row r="6967" spans="1:5" x14ac:dyDescent="0.45">
      <c r="A6967" s="2" t="s">
        <v>5834</v>
      </c>
      <c r="B6967" s="2" t="s">
        <v>16778</v>
      </c>
      <c r="C6967" s="2" t="s">
        <v>28384</v>
      </c>
      <c r="D6967" s="2" t="str">
        <f>"飲食店営業"</f>
        <v>飲食店営業</v>
      </c>
      <c r="E6967" s="2" t="str">
        <f t="shared" si="316"/>
        <v>R02.02.19</v>
      </c>
    </row>
    <row r="6968" spans="1:5" x14ac:dyDescent="0.45">
      <c r="A6968" s="2" t="s">
        <v>5439</v>
      </c>
      <c r="B6968" s="2" t="s">
        <v>16288</v>
      </c>
      <c r="C6968" s="2" t="s">
        <v>27877</v>
      </c>
      <c r="D6968" s="2" t="str">
        <f>"飲食店営業"</f>
        <v>飲食店営業</v>
      </c>
      <c r="E6968" s="2" t="str">
        <f t="shared" si="316"/>
        <v>R02.02.19</v>
      </c>
    </row>
    <row r="6969" spans="1:5" x14ac:dyDescent="0.45">
      <c r="A6969" s="2" t="s">
        <v>5838</v>
      </c>
      <c r="B6969" s="2" t="s">
        <v>16782</v>
      </c>
      <c r="C6969" s="2" t="s">
        <v>28388</v>
      </c>
      <c r="D6969" s="2" t="str">
        <f>"飲食店営業"</f>
        <v>飲食店営業</v>
      </c>
      <c r="E6969" s="2" t="str">
        <f t="shared" si="316"/>
        <v>R02.02.19</v>
      </c>
    </row>
    <row r="6970" spans="1:5" x14ac:dyDescent="0.45">
      <c r="A6970" s="2" t="s">
        <v>5439</v>
      </c>
      <c r="B6970" s="2" t="s">
        <v>16288</v>
      </c>
      <c r="C6970" s="2" t="s">
        <v>27877</v>
      </c>
      <c r="D6970" s="2" t="str">
        <f>"乳類販売業"</f>
        <v>乳類販売業</v>
      </c>
      <c r="E6970" s="2" t="str">
        <f t="shared" si="316"/>
        <v>R02.02.19</v>
      </c>
    </row>
    <row r="6971" spans="1:5" x14ac:dyDescent="0.45">
      <c r="A6971" s="2" t="s">
        <v>5439</v>
      </c>
      <c r="B6971" s="2" t="s">
        <v>16288</v>
      </c>
      <c r="C6971" s="2" t="s">
        <v>27877</v>
      </c>
      <c r="D6971" s="2" t="str">
        <f>"食肉販売業"</f>
        <v>食肉販売業</v>
      </c>
      <c r="E6971" s="2" t="str">
        <f t="shared" si="316"/>
        <v>R02.02.19</v>
      </c>
    </row>
    <row r="6972" spans="1:5" x14ac:dyDescent="0.45">
      <c r="A6972" s="2" t="s">
        <v>5416</v>
      </c>
      <c r="B6972" s="2" t="s">
        <v>16260</v>
      </c>
      <c r="C6972" s="2" t="s">
        <v>27844</v>
      </c>
      <c r="D6972" s="2" t="str">
        <f>"みそ製造業"</f>
        <v>みそ製造業</v>
      </c>
      <c r="E6972" s="2" t="str">
        <f t="shared" si="316"/>
        <v>R02.02.19</v>
      </c>
    </row>
    <row r="6973" spans="1:5" x14ac:dyDescent="0.45">
      <c r="A6973" s="2" t="s">
        <v>5861</v>
      </c>
      <c r="B6973" s="2" t="s">
        <v>16812</v>
      </c>
      <c r="C6973" s="2" t="s">
        <v>28419</v>
      </c>
      <c r="D6973" s="2" t="str">
        <f>"飲食店営業"</f>
        <v>飲食店営業</v>
      </c>
      <c r="E6973" s="2" t="str">
        <f>"R02.02.28"</f>
        <v>R02.02.28</v>
      </c>
    </row>
    <row r="6974" spans="1:5" x14ac:dyDescent="0.45">
      <c r="A6974" s="2" t="s">
        <v>5864</v>
      </c>
      <c r="B6974" s="2" t="s">
        <v>16818</v>
      </c>
      <c r="C6974" s="2" t="s">
        <v>28425</v>
      </c>
      <c r="D6974" s="2" t="str">
        <f>"飲食店営業"</f>
        <v>飲食店営業</v>
      </c>
      <c r="E6974" s="2" t="str">
        <f>"R02.03.12"</f>
        <v>R02.03.12</v>
      </c>
    </row>
    <row r="6975" spans="1:5" x14ac:dyDescent="0.45">
      <c r="A6975" s="2" t="s">
        <v>1552</v>
      </c>
      <c r="B6975" s="2" t="s">
        <v>16844</v>
      </c>
      <c r="C6975" s="2" t="s">
        <v>28454</v>
      </c>
      <c r="D6975" s="2" t="str">
        <f>"食品販売業"</f>
        <v>食品販売業</v>
      </c>
      <c r="E6975" s="2" t="str">
        <f>"H30.09.28"</f>
        <v>H30.09.28</v>
      </c>
    </row>
    <row r="6976" spans="1:5" x14ac:dyDescent="0.45">
      <c r="A6976" s="2" t="s">
        <v>5885</v>
      </c>
      <c r="B6976" s="2" t="s">
        <v>16850</v>
      </c>
      <c r="C6976" s="2" t="s">
        <v>28459</v>
      </c>
      <c r="D6976" s="2" t="str">
        <f>"飲食店営業"</f>
        <v>飲食店営業</v>
      </c>
      <c r="E6976" s="2" t="str">
        <f>"R02.07.27"</f>
        <v>R02.07.27</v>
      </c>
    </row>
    <row r="6977" spans="1:5" x14ac:dyDescent="0.45">
      <c r="A6977" s="2" t="s">
        <v>5888</v>
      </c>
      <c r="B6977" s="2" t="s">
        <v>16854</v>
      </c>
      <c r="C6977" s="2" t="s">
        <v>28462</v>
      </c>
      <c r="D6977" s="2" t="str">
        <f>"飲食店営業"</f>
        <v>飲食店営業</v>
      </c>
      <c r="E6977" s="2" t="str">
        <f>"R02.08.13"</f>
        <v>R02.08.13</v>
      </c>
    </row>
    <row r="6978" spans="1:5" x14ac:dyDescent="0.45">
      <c r="A6978" s="2" t="s">
        <v>5890</v>
      </c>
      <c r="B6978" s="2" t="s">
        <v>16856</v>
      </c>
      <c r="C6978" s="2" t="s">
        <v>28466</v>
      </c>
      <c r="D6978" s="2" t="str">
        <f>"飲食店営業"</f>
        <v>飲食店営業</v>
      </c>
      <c r="E6978" s="2" t="str">
        <f>"R02.08.13"</f>
        <v>R02.08.13</v>
      </c>
    </row>
    <row r="6979" spans="1:5" x14ac:dyDescent="0.45">
      <c r="A6979" s="2" t="s">
        <v>5351</v>
      </c>
      <c r="B6979" s="2" t="s">
        <v>16869</v>
      </c>
      <c r="C6979" s="2" t="s">
        <v>28478</v>
      </c>
      <c r="D6979" s="2" t="str">
        <f>"食肉販売業"</f>
        <v>食肉販売業</v>
      </c>
      <c r="E6979" s="2" t="str">
        <f>"R02.09.24"</f>
        <v>R02.09.24</v>
      </c>
    </row>
    <row r="6980" spans="1:5" x14ac:dyDescent="0.45">
      <c r="A6980" s="2" t="s">
        <v>5901</v>
      </c>
      <c r="B6980" s="2" t="s">
        <v>16870</v>
      </c>
      <c r="C6980" s="2" t="s">
        <v>28479</v>
      </c>
      <c r="D6980" s="2" t="str">
        <f>"食品販売業"</f>
        <v>食品販売業</v>
      </c>
      <c r="E6980" s="2" t="str">
        <f>"R02.09.24"</f>
        <v>R02.09.24</v>
      </c>
    </row>
    <row r="6981" spans="1:5" x14ac:dyDescent="0.45">
      <c r="A6981" s="2" t="s">
        <v>5924</v>
      </c>
      <c r="B6981" s="2" t="s">
        <v>16902</v>
      </c>
      <c r="C6981" s="2" t="s">
        <v>28510</v>
      </c>
      <c r="D6981" s="2" t="str">
        <f>"食品製造業"</f>
        <v>食品製造業</v>
      </c>
      <c r="E6981" s="2" t="str">
        <f t="shared" ref="E6981:E6992" si="317">"R02.12.04"</f>
        <v>R02.12.04</v>
      </c>
    </row>
    <row r="6982" spans="1:5" x14ac:dyDescent="0.45">
      <c r="A6982" s="2" t="s">
        <v>5370</v>
      </c>
      <c r="B6982" s="2" t="s">
        <v>16913</v>
      </c>
      <c r="C6982" s="2" t="s">
        <v>28522</v>
      </c>
      <c r="D6982" s="2" t="str">
        <f>"乳類販売業"</f>
        <v>乳類販売業</v>
      </c>
      <c r="E6982" s="2" t="str">
        <f t="shared" si="317"/>
        <v>R02.12.04</v>
      </c>
    </row>
    <row r="6983" spans="1:5" x14ac:dyDescent="0.45">
      <c r="A6983" s="2" t="s">
        <v>5370</v>
      </c>
      <c r="B6983" s="2" t="s">
        <v>16739</v>
      </c>
      <c r="C6983" s="2" t="s">
        <v>28351</v>
      </c>
      <c r="D6983" s="2" t="str">
        <f>"乳類販売業"</f>
        <v>乳類販売業</v>
      </c>
      <c r="E6983" s="2" t="str">
        <f t="shared" si="317"/>
        <v>R02.12.04</v>
      </c>
    </row>
    <row r="6984" spans="1:5" x14ac:dyDescent="0.45">
      <c r="A6984" s="2" t="s">
        <v>5299</v>
      </c>
      <c r="B6984" s="2" t="s">
        <v>16914</v>
      </c>
      <c r="C6984" s="2" t="s">
        <v>28523</v>
      </c>
      <c r="D6984" s="2" t="str">
        <f>"魚介類販売業"</f>
        <v>魚介類販売業</v>
      </c>
      <c r="E6984" s="2" t="str">
        <f t="shared" si="317"/>
        <v>R02.12.04</v>
      </c>
    </row>
    <row r="6985" spans="1:5" x14ac:dyDescent="0.45">
      <c r="A6985" s="2" t="s">
        <v>5370</v>
      </c>
      <c r="B6985" s="2" t="s">
        <v>16913</v>
      </c>
      <c r="C6985" s="2" t="s">
        <v>28522</v>
      </c>
      <c r="D6985" s="2" t="str">
        <f>"魚介類販売業"</f>
        <v>魚介類販売業</v>
      </c>
      <c r="E6985" s="2" t="str">
        <f t="shared" si="317"/>
        <v>R02.12.04</v>
      </c>
    </row>
    <row r="6986" spans="1:5" x14ac:dyDescent="0.45">
      <c r="A6986" s="2" t="s">
        <v>5370</v>
      </c>
      <c r="B6986" s="2" t="s">
        <v>16739</v>
      </c>
      <c r="C6986" s="2" t="s">
        <v>28351</v>
      </c>
      <c r="D6986" s="2" t="str">
        <f>"魚介類販売業"</f>
        <v>魚介類販売業</v>
      </c>
      <c r="E6986" s="2" t="str">
        <f t="shared" si="317"/>
        <v>R02.12.04</v>
      </c>
    </row>
    <row r="6987" spans="1:5" x14ac:dyDescent="0.45">
      <c r="A6987" s="2" t="s">
        <v>5299</v>
      </c>
      <c r="B6987" s="2" t="s">
        <v>16914</v>
      </c>
      <c r="C6987" s="2" t="s">
        <v>28523</v>
      </c>
      <c r="D6987" s="2" t="str">
        <f>"食肉販売業"</f>
        <v>食肉販売業</v>
      </c>
      <c r="E6987" s="2" t="str">
        <f t="shared" si="317"/>
        <v>R02.12.04</v>
      </c>
    </row>
    <row r="6988" spans="1:5" x14ac:dyDescent="0.45">
      <c r="A6988" s="2" t="s">
        <v>5370</v>
      </c>
      <c r="B6988" s="2" t="s">
        <v>16913</v>
      </c>
      <c r="C6988" s="2" t="s">
        <v>28522</v>
      </c>
      <c r="D6988" s="2" t="str">
        <f>"食肉販売業"</f>
        <v>食肉販売業</v>
      </c>
      <c r="E6988" s="2" t="str">
        <f t="shared" si="317"/>
        <v>R02.12.04</v>
      </c>
    </row>
    <row r="6989" spans="1:5" x14ac:dyDescent="0.45">
      <c r="A6989" s="2" t="s">
        <v>5370</v>
      </c>
      <c r="B6989" s="2" t="s">
        <v>16739</v>
      </c>
      <c r="C6989" s="2" t="s">
        <v>28351</v>
      </c>
      <c r="D6989" s="2" t="str">
        <f>"食肉販売業"</f>
        <v>食肉販売業</v>
      </c>
      <c r="E6989" s="2" t="str">
        <f t="shared" si="317"/>
        <v>R02.12.04</v>
      </c>
    </row>
    <row r="6990" spans="1:5" x14ac:dyDescent="0.45">
      <c r="A6990" s="2" t="s">
        <v>5299</v>
      </c>
      <c r="B6990" s="2" t="s">
        <v>16914</v>
      </c>
      <c r="C6990" s="2" t="s">
        <v>28523</v>
      </c>
      <c r="D6990" s="2" t="str">
        <f>"飲食店営業"</f>
        <v>飲食店営業</v>
      </c>
      <c r="E6990" s="2" t="str">
        <f t="shared" si="317"/>
        <v>R02.12.04</v>
      </c>
    </row>
    <row r="6991" spans="1:5" x14ac:dyDescent="0.45">
      <c r="A6991" s="2" t="s">
        <v>5370</v>
      </c>
      <c r="B6991" s="2" t="s">
        <v>16913</v>
      </c>
      <c r="C6991" s="2" t="s">
        <v>28522</v>
      </c>
      <c r="D6991" s="2" t="str">
        <f>"飲食店営業"</f>
        <v>飲食店営業</v>
      </c>
      <c r="E6991" s="2" t="str">
        <f t="shared" si="317"/>
        <v>R02.12.04</v>
      </c>
    </row>
    <row r="6992" spans="1:5" x14ac:dyDescent="0.45">
      <c r="A6992" s="2" t="s">
        <v>5370</v>
      </c>
      <c r="B6992" s="2" t="s">
        <v>16739</v>
      </c>
      <c r="C6992" s="2" t="s">
        <v>28351</v>
      </c>
      <c r="D6992" s="2" t="str">
        <f>"飲食店営業"</f>
        <v>飲食店営業</v>
      </c>
      <c r="E6992" s="2" t="str">
        <f t="shared" si="317"/>
        <v>R02.12.04</v>
      </c>
    </row>
    <row r="6993" spans="1:5" x14ac:dyDescent="0.45">
      <c r="A6993" s="2" t="s">
        <v>5933</v>
      </c>
      <c r="B6993" s="2" t="s">
        <v>16915</v>
      </c>
      <c r="C6993" s="2" t="s">
        <v>28524</v>
      </c>
      <c r="D6993" s="2" t="str">
        <f>"食品製造業"</f>
        <v>食品製造業</v>
      </c>
      <c r="E6993" s="2" t="str">
        <f t="shared" ref="E6993:E7009" si="318">"R02.12.07"</f>
        <v>R02.12.07</v>
      </c>
    </row>
    <row r="6994" spans="1:5" x14ac:dyDescent="0.45">
      <c r="A6994" s="2" t="s">
        <v>5717</v>
      </c>
      <c r="B6994" s="2" t="s">
        <v>16916</v>
      </c>
      <c r="C6994" s="2" t="s">
        <v>28525</v>
      </c>
      <c r="D6994" s="2" t="str">
        <f>"食品製造業"</f>
        <v>食品製造業</v>
      </c>
      <c r="E6994" s="2" t="str">
        <f t="shared" si="318"/>
        <v>R02.12.07</v>
      </c>
    </row>
    <row r="6995" spans="1:5" x14ac:dyDescent="0.45">
      <c r="A6995" s="2" t="s">
        <v>5467</v>
      </c>
      <c r="B6995" s="2" t="s">
        <v>16917</v>
      </c>
      <c r="C6995" s="2" t="s">
        <v>28526</v>
      </c>
      <c r="D6995" s="2" t="str">
        <f>"食品製造業"</f>
        <v>食品製造業</v>
      </c>
      <c r="E6995" s="2" t="str">
        <f t="shared" si="318"/>
        <v>R02.12.07</v>
      </c>
    </row>
    <row r="6996" spans="1:5" x14ac:dyDescent="0.45">
      <c r="A6996" s="2" t="s">
        <v>5815</v>
      </c>
      <c r="B6996" s="2" t="s">
        <v>16918</v>
      </c>
      <c r="C6996" s="2" t="s">
        <v>28527</v>
      </c>
      <c r="D6996" s="2" t="str">
        <f>"食品製造業"</f>
        <v>食品製造業</v>
      </c>
      <c r="E6996" s="2" t="str">
        <f t="shared" si="318"/>
        <v>R02.12.07</v>
      </c>
    </row>
    <row r="6997" spans="1:5" x14ac:dyDescent="0.45">
      <c r="A6997" s="2" t="s">
        <v>5934</v>
      </c>
      <c r="B6997" s="2" t="s">
        <v>16919</v>
      </c>
      <c r="C6997" s="2" t="s">
        <v>28528</v>
      </c>
      <c r="D6997" s="2" t="str">
        <f>"飲食店営業"</f>
        <v>飲食店営業</v>
      </c>
      <c r="E6997" s="2" t="str">
        <f t="shared" si="318"/>
        <v>R02.12.07</v>
      </c>
    </row>
    <row r="6998" spans="1:5" x14ac:dyDescent="0.45">
      <c r="A6998" s="2" t="s">
        <v>5935</v>
      </c>
      <c r="B6998" s="2" t="s">
        <v>16920</v>
      </c>
      <c r="C6998" s="2" t="s">
        <v>28529</v>
      </c>
      <c r="D6998" s="2" t="str">
        <f>"飲食店営業"</f>
        <v>飲食店営業</v>
      </c>
      <c r="E6998" s="2" t="str">
        <f t="shared" si="318"/>
        <v>R02.12.07</v>
      </c>
    </row>
    <row r="6999" spans="1:5" x14ac:dyDescent="0.45">
      <c r="A6999" s="2" t="s">
        <v>5936</v>
      </c>
      <c r="B6999" s="2" t="s">
        <v>16921</v>
      </c>
      <c r="C6999" s="2" t="s">
        <v>28530</v>
      </c>
      <c r="D6999" s="2" t="str">
        <f>"飲食店営業"</f>
        <v>飲食店営業</v>
      </c>
      <c r="E6999" s="2" t="str">
        <f t="shared" si="318"/>
        <v>R02.12.07</v>
      </c>
    </row>
    <row r="7000" spans="1:5" x14ac:dyDescent="0.45">
      <c r="A7000" s="2" t="s">
        <v>5937</v>
      </c>
      <c r="B7000" s="2" t="s">
        <v>16922</v>
      </c>
      <c r="C7000" s="2" t="s">
        <v>28531</v>
      </c>
      <c r="D7000" s="2" t="str">
        <f>"飲食店営業"</f>
        <v>飲食店営業</v>
      </c>
      <c r="E7000" s="2" t="str">
        <f t="shared" si="318"/>
        <v>R02.12.07</v>
      </c>
    </row>
    <row r="7001" spans="1:5" x14ac:dyDescent="0.45">
      <c r="A7001" s="2" t="s">
        <v>5938</v>
      </c>
      <c r="B7001" s="2" t="s">
        <v>16923</v>
      </c>
      <c r="C7001" s="2" t="s">
        <v>28095</v>
      </c>
      <c r="D7001" s="2" t="str">
        <f>"魚介類販売業"</f>
        <v>魚介類販売業</v>
      </c>
      <c r="E7001" s="2" t="str">
        <f t="shared" si="318"/>
        <v>R02.12.07</v>
      </c>
    </row>
    <row r="7002" spans="1:5" x14ac:dyDescent="0.45">
      <c r="A7002" s="2" t="s">
        <v>5361</v>
      </c>
      <c r="B7002" s="2" t="s">
        <v>16924</v>
      </c>
      <c r="C7002" s="2" t="s">
        <v>27782</v>
      </c>
      <c r="D7002" s="2" t="str">
        <f>"魚介類販売業"</f>
        <v>魚介類販売業</v>
      </c>
      <c r="E7002" s="2" t="str">
        <f t="shared" si="318"/>
        <v>R02.12.07</v>
      </c>
    </row>
    <row r="7003" spans="1:5" x14ac:dyDescent="0.45">
      <c r="A7003" s="2" t="s">
        <v>5742</v>
      </c>
      <c r="B7003" s="2" t="s">
        <v>16925</v>
      </c>
      <c r="C7003" s="2" t="s">
        <v>28532</v>
      </c>
      <c r="D7003" s="2" t="str">
        <f>"食肉処理業"</f>
        <v>食肉処理業</v>
      </c>
      <c r="E7003" s="2" t="str">
        <f t="shared" si="318"/>
        <v>R02.12.07</v>
      </c>
    </row>
    <row r="7004" spans="1:5" x14ac:dyDescent="0.45">
      <c r="A7004" s="2" t="s">
        <v>5717</v>
      </c>
      <c r="B7004" s="2" t="s">
        <v>16916</v>
      </c>
      <c r="C7004" s="2" t="s">
        <v>28533</v>
      </c>
      <c r="D7004" s="2" t="str">
        <f>"酒類製造業"</f>
        <v>酒類製造業</v>
      </c>
      <c r="E7004" s="2" t="str">
        <f t="shared" si="318"/>
        <v>R02.12.07</v>
      </c>
    </row>
    <row r="7005" spans="1:5" x14ac:dyDescent="0.45">
      <c r="A7005" s="2" t="s">
        <v>5939</v>
      </c>
      <c r="B7005" s="2" t="s">
        <v>16926</v>
      </c>
      <c r="C7005" s="2" t="s">
        <v>28534</v>
      </c>
      <c r="D7005" s="2" t="str">
        <f>"酒類製造業"</f>
        <v>酒類製造業</v>
      </c>
      <c r="E7005" s="2" t="str">
        <f t="shared" si="318"/>
        <v>R02.12.07</v>
      </c>
    </row>
    <row r="7006" spans="1:5" x14ac:dyDescent="0.45">
      <c r="A7006" s="2" t="s">
        <v>270</v>
      </c>
      <c r="B7006" s="2" t="s">
        <v>16384</v>
      </c>
      <c r="C7006" s="2" t="s">
        <v>27980</v>
      </c>
      <c r="D7006" s="2" t="str">
        <f>"乳類販売業"</f>
        <v>乳類販売業</v>
      </c>
      <c r="E7006" s="2" t="str">
        <f t="shared" si="318"/>
        <v>R02.12.07</v>
      </c>
    </row>
    <row r="7007" spans="1:5" x14ac:dyDescent="0.45">
      <c r="A7007" s="2" t="s">
        <v>5940</v>
      </c>
      <c r="B7007" s="2" t="s">
        <v>16927</v>
      </c>
      <c r="C7007" s="2" t="s">
        <v>28535</v>
      </c>
      <c r="D7007" s="2" t="str">
        <f>"菓子製造業"</f>
        <v>菓子製造業</v>
      </c>
      <c r="E7007" s="2" t="str">
        <f t="shared" si="318"/>
        <v>R02.12.07</v>
      </c>
    </row>
    <row r="7008" spans="1:5" x14ac:dyDescent="0.45">
      <c r="A7008" s="2" t="s">
        <v>5941</v>
      </c>
      <c r="B7008" s="2" t="s">
        <v>16928</v>
      </c>
      <c r="C7008" s="2" t="s">
        <v>28536</v>
      </c>
      <c r="D7008" s="2" t="str">
        <f>"魚肉ねり製品製造業"</f>
        <v>魚肉ねり製品製造業</v>
      </c>
      <c r="E7008" s="2" t="str">
        <f t="shared" si="318"/>
        <v>R02.12.07</v>
      </c>
    </row>
    <row r="7009" spans="1:5" x14ac:dyDescent="0.45">
      <c r="A7009" s="2" t="s">
        <v>5941</v>
      </c>
      <c r="B7009" s="2" t="s">
        <v>16928</v>
      </c>
      <c r="C7009" s="2" t="s">
        <v>28536</v>
      </c>
      <c r="D7009" s="2" t="str">
        <f>"そうざい製造業"</f>
        <v>そうざい製造業</v>
      </c>
      <c r="E7009" s="2" t="str">
        <f t="shared" si="318"/>
        <v>R02.12.07</v>
      </c>
    </row>
    <row r="7010" spans="1:5" x14ac:dyDescent="0.45">
      <c r="A7010" s="2" t="s">
        <v>5942</v>
      </c>
      <c r="B7010" s="2" t="s">
        <v>16929</v>
      </c>
      <c r="C7010" s="2" t="s">
        <v>28537</v>
      </c>
      <c r="D7010" s="2" t="str">
        <f>"食肉販売業"</f>
        <v>食肉販売業</v>
      </c>
      <c r="E7010" s="2" t="str">
        <f>"R02.12.09"</f>
        <v>R02.12.09</v>
      </c>
    </row>
    <row r="7011" spans="1:5" x14ac:dyDescent="0.45">
      <c r="A7011" s="2" t="s">
        <v>5942</v>
      </c>
      <c r="B7011" s="2" t="s">
        <v>16929</v>
      </c>
      <c r="C7011" s="2" t="s">
        <v>28537</v>
      </c>
      <c r="D7011" s="2" t="str">
        <f>"魚介類販売業"</f>
        <v>魚介類販売業</v>
      </c>
      <c r="E7011" s="2" t="str">
        <f>"R02.12.09"</f>
        <v>R02.12.09</v>
      </c>
    </row>
    <row r="7012" spans="1:5" x14ac:dyDescent="0.45">
      <c r="A7012" s="2" t="s">
        <v>5943</v>
      </c>
      <c r="B7012" s="2" t="s">
        <v>16767</v>
      </c>
      <c r="C7012" s="2" t="s">
        <v>28538</v>
      </c>
      <c r="D7012" s="2" t="str">
        <f>"そうざい製造業"</f>
        <v>そうざい製造業</v>
      </c>
      <c r="E7012" s="2" t="str">
        <f>"R02.12.04"</f>
        <v>R02.12.04</v>
      </c>
    </row>
    <row r="7013" spans="1:5" x14ac:dyDescent="0.45">
      <c r="A7013" s="2" t="s">
        <v>5944</v>
      </c>
      <c r="B7013" s="2" t="s">
        <v>16930</v>
      </c>
      <c r="C7013" s="2" t="s">
        <v>28539</v>
      </c>
      <c r="D7013" s="2" t="str">
        <f>"飲食店営業"</f>
        <v>飲食店営業</v>
      </c>
      <c r="E7013" s="2" t="str">
        <f>"R02.12.04"</f>
        <v>R02.12.04</v>
      </c>
    </row>
    <row r="7014" spans="1:5" x14ac:dyDescent="0.45">
      <c r="A7014" s="2" t="s">
        <v>5945</v>
      </c>
      <c r="B7014" s="2" t="s">
        <v>16931</v>
      </c>
      <c r="C7014" s="2" t="s">
        <v>28537</v>
      </c>
      <c r="D7014" s="2" t="str">
        <f>"食品販売業"</f>
        <v>食品販売業</v>
      </c>
      <c r="E7014" s="2" t="str">
        <f>"R02.12.09"</f>
        <v>R02.12.09</v>
      </c>
    </row>
    <row r="7015" spans="1:5" x14ac:dyDescent="0.45">
      <c r="A7015" s="2" t="s">
        <v>5461</v>
      </c>
      <c r="B7015" s="2" t="s">
        <v>16704</v>
      </c>
      <c r="C7015" s="2" t="s">
        <v>28315</v>
      </c>
      <c r="D7015" s="2" t="str">
        <f>"飲食店営業"</f>
        <v>飲食店営業</v>
      </c>
      <c r="E7015" s="2" t="str">
        <f>"R02.12.11"</f>
        <v>R02.12.11</v>
      </c>
    </row>
    <row r="7016" spans="1:5" x14ac:dyDescent="0.45">
      <c r="A7016" s="2" t="s">
        <v>5962</v>
      </c>
      <c r="B7016" s="2" t="s">
        <v>16953</v>
      </c>
      <c r="C7016" s="2" t="s">
        <v>28561</v>
      </c>
      <c r="D7016" s="2" t="str">
        <f>"飲食店営業"</f>
        <v>飲食店営業</v>
      </c>
      <c r="E7016" s="2" t="str">
        <f>"H29.08.25"</f>
        <v>H29.08.25</v>
      </c>
    </row>
    <row r="7017" spans="1:5" x14ac:dyDescent="0.45">
      <c r="A7017" s="2" t="s">
        <v>5705</v>
      </c>
      <c r="B7017" s="2" t="s">
        <v>16610</v>
      </c>
      <c r="C7017" s="2" t="s">
        <v>28215</v>
      </c>
      <c r="D7017" s="2" t="str">
        <f>"飲食店営業"</f>
        <v>飲食店営業</v>
      </c>
      <c r="E7017" s="2" t="str">
        <f>"R02.12.16"</f>
        <v>R02.12.16</v>
      </c>
    </row>
    <row r="7018" spans="1:5" x14ac:dyDescent="0.45">
      <c r="A7018" s="2" t="s">
        <v>5705</v>
      </c>
      <c r="B7018" s="2" t="s">
        <v>16610</v>
      </c>
      <c r="C7018" s="2" t="s">
        <v>28215</v>
      </c>
      <c r="D7018" s="2" t="str">
        <f>"乳類販売業"</f>
        <v>乳類販売業</v>
      </c>
      <c r="E7018" s="2" t="str">
        <f>"R02.12.16"</f>
        <v>R02.12.16</v>
      </c>
    </row>
    <row r="7019" spans="1:5" x14ac:dyDescent="0.45">
      <c r="A7019" s="2" t="s">
        <v>5976</v>
      </c>
      <c r="B7019" s="2" t="s">
        <v>16967</v>
      </c>
      <c r="C7019" s="2" t="s">
        <v>28576</v>
      </c>
      <c r="D7019" s="2" t="str">
        <f>"飲食店営業"</f>
        <v>飲食店営業</v>
      </c>
      <c r="E7019" s="2" t="str">
        <f>"R02.12.22"</f>
        <v>R02.12.22</v>
      </c>
    </row>
    <row r="7020" spans="1:5" x14ac:dyDescent="0.45">
      <c r="A7020" s="2" t="s">
        <v>6010</v>
      </c>
      <c r="B7020" s="2" t="s">
        <v>9951</v>
      </c>
      <c r="C7020" s="2" t="s">
        <v>28620</v>
      </c>
      <c r="D7020" s="2" t="str">
        <f>"魚介類販売業"</f>
        <v>魚介類販売業</v>
      </c>
      <c r="E7020" s="2" t="str">
        <f>"R02.12.24"</f>
        <v>R02.12.24</v>
      </c>
    </row>
    <row r="7021" spans="1:5" x14ac:dyDescent="0.45">
      <c r="A7021" s="2" t="s">
        <v>6010</v>
      </c>
      <c r="B7021" s="2" t="s">
        <v>9951</v>
      </c>
      <c r="C7021" s="2" t="s">
        <v>28620</v>
      </c>
      <c r="D7021" s="2" t="str">
        <f>"食肉販売業"</f>
        <v>食肉販売業</v>
      </c>
      <c r="E7021" s="2" t="str">
        <f>"R02.12.25"</f>
        <v>R02.12.25</v>
      </c>
    </row>
    <row r="7022" spans="1:5" x14ac:dyDescent="0.45">
      <c r="A7022" s="2" t="s">
        <v>6010</v>
      </c>
      <c r="B7022" s="2" t="s">
        <v>9951</v>
      </c>
      <c r="C7022" s="2" t="s">
        <v>28620</v>
      </c>
      <c r="D7022" s="2" t="str">
        <f>"乳類販売業"</f>
        <v>乳類販売業</v>
      </c>
      <c r="E7022" s="2" t="str">
        <f>"R02.12.25"</f>
        <v>R02.12.25</v>
      </c>
    </row>
    <row r="7023" spans="1:5" x14ac:dyDescent="0.45">
      <c r="A7023" s="2" t="s">
        <v>5416</v>
      </c>
      <c r="B7023" s="2" t="s">
        <v>16260</v>
      </c>
      <c r="C7023" s="2" t="s">
        <v>27844</v>
      </c>
      <c r="D7023" s="2" t="str">
        <f>"菓子製造業"</f>
        <v>菓子製造業</v>
      </c>
      <c r="E7023" s="2" t="str">
        <f>"R02.12.25"</f>
        <v>R02.12.25</v>
      </c>
    </row>
    <row r="7024" spans="1:5" x14ac:dyDescent="0.45">
      <c r="A7024" s="2" t="s">
        <v>6025</v>
      </c>
      <c r="B7024" s="2" t="s">
        <v>17043</v>
      </c>
      <c r="C7024" s="2" t="s">
        <v>28645</v>
      </c>
      <c r="D7024" s="2" t="str">
        <f>"飲食店営業"</f>
        <v>飲食店営業</v>
      </c>
      <c r="E7024" s="2" t="str">
        <f>"R01.08.28"</f>
        <v>R01.08.28</v>
      </c>
    </row>
    <row r="7025" spans="1:5" x14ac:dyDescent="0.45">
      <c r="A7025" s="2" t="s">
        <v>5717</v>
      </c>
      <c r="B7025" s="2" t="s">
        <v>16916</v>
      </c>
      <c r="C7025" s="2" t="s">
        <v>28533</v>
      </c>
      <c r="D7025" s="2" t="str">
        <f>"缶詰又は瓶詰食品製造業"</f>
        <v>缶詰又は瓶詰食品製造業</v>
      </c>
      <c r="E7025" s="2" t="str">
        <f>"R02.12.07"</f>
        <v>R02.12.07</v>
      </c>
    </row>
    <row r="7026" spans="1:5" x14ac:dyDescent="0.45">
      <c r="A7026" s="2" t="s">
        <v>5603</v>
      </c>
      <c r="B7026" s="2" t="s">
        <v>16496</v>
      </c>
      <c r="C7026" s="2" t="s">
        <v>28098</v>
      </c>
      <c r="D7026" s="2" t="str">
        <f>"菓子製造業"</f>
        <v>菓子製造業</v>
      </c>
      <c r="E7026" s="2" t="str">
        <f t="shared" ref="E7026:E7032" si="319">"R03.02.12"</f>
        <v>R03.02.12</v>
      </c>
    </row>
    <row r="7027" spans="1:5" x14ac:dyDescent="0.45">
      <c r="A7027" s="2" t="s">
        <v>5263</v>
      </c>
      <c r="B7027" s="2" t="s">
        <v>16100</v>
      </c>
      <c r="C7027" s="2" t="s">
        <v>27671</v>
      </c>
      <c r="D7027" s="2" t="str">
        <f>"食品製造業"</f>
        <v>食品製造業</v>
      </c>
      <c r="E7027" s="2" t="str">
        <f t="shared" si="319"/>
        <v>R03.02.12</v>
      </c>
    </row>
    <row r="7028" spans="1:5" x14ac:dyDescent="0.45">
      <c r="A7028" s="2" t="s">
        <v>6055</v>
      </c>
      <c r="B7028" s="2" t="s">
        <v>17083</v>
      </c>
      <c r="C7028" s="2" t="s">
        <v>28683</v>
      </c>
      <c r="D7028" s="2" t="str">
        <f>"食品製造業"</f>
        <v>食品製造業</v>
      </c>
      <c r="E7028" s="2" t="str">
        <f t="shared" si="319"/>
        <v>R03.02.12</v>
      </c>
    </row>
    <row r="7029" spans="1:5" x14ac:dyDescent="0.45">
      <c r="A7029" s="2" t="s">
        <v>6057</v>
      </c>
      <c r="B7029" s="2" t="s">
        <v>14317</v>
      </c>
      <c r="C7029" s="2" t="s">
        <v>28685</v>
      </c>
      <c r="D7029" s="2" t="str">
        <f>"飲食店営業"</f>
        <v>飲食店営業</v>
      </c>
      <c r="E7029" s="2" t="str">
        <f t="shared" si="319"/>
        <v>R03.02.12</v>
      </c>
    </row>
    <row r="7030" spans="1:5" x14ac:dyDescent="0.45">
      <c r="A7030" s="2" t="s">
        <v>6058</v>
      </c>
      <c r="B7030" s="2" t="s">
        <v>17086</v>
      </c>
      <c r="C7030" s="2" t="s">
        <v>28686</v>
      </c>
      <c r="D7030" s="2" t="str">
        <f>"飲食店営業"</f>
        <v>飲食店営業</v>
      </c>
      <c r="E7030" s="2" t="str">
        <f t="shared" si="319"/>
        <v>R03.02.12</v>
      </c>
    </row>
    <row r="7031" spans="1:5" x14ac:dyDescent="0.45">
      <c r="A7031" s="2" t="s">
        <v>5415</v>
      </c>
      <c r="B7031" s="2" t="s">
        <v>17087</v>
      </c>
      <c r="C7031" s="2" t="s">
        <v>28687</v>
      </c>
      <c r="D7031" s="2" t="str">
        <f>"酒類製造業"</f>
        <v>酒類製造業</v>
      </c>
      <c r="E7031" s="2" t="str">
        <f t="shared" si="319"/>
        <v>R03.02.12</v>
      </c>
    </row>
    <row r="7032" spans="1:5" x14ac:dyDescent="0.45">
      <c r="A7032" s="2" t="s">
        <v>5415</v>
      </c>
      <c r="B7032" s="2" t="s">
        <v>17087</v>
      </c>
      <c r="C7032" s="2" t="s">
        <v>28688</v>
      </c>
      <c r="D7032" s="2" t="str">
        <f>"酒類製造業"</f>
        <v>酒類製造業</v>
      </c>
      <c r="E7032" s="2" t="str">
        <f t="shared" si="319"/>
        <v>R03.02.12</v>
      </c>
    </row>
    <row r="7033" spans="1:5" x14ac:dyDescent="0.45">
      <c r="A7033" s="2" t="s">
        <v>6066</v>
      </c>
      <c r="B7033" s="2" t="s">
        <v>17101</v>
      </c>
      <c r="C7033" s="2" t="s">
        <v>28702</v>
      </c>
      <c r="D7033" s="2" t="str">
        <f>"菓子製造業"</f>
        <v>菓子製造業</v>
      </c>
      <c r="E7033" s="2" t="str">
        <f>"R03.02.17"</f>
        <v>R03.02.17</v>
      </c>
    </row>
    <row r="7034" spans="1:5" x14ac:dyDescent="0.45">
      <c r="A7034" s="2" t="s">
        <v>6066</v>
      </c>
      <c r="B7034" s="2" t="s">
        <v>17101</v>
      </c>
      <c r="C7034" s="2" t="s">
        <v>28702</v>
      </c>
      <c r="D7034" s="2" t="str">
        <f>"食品販売業"</f>
        <v>食品販売業</v>
      </c>
      <c r="E7034" s="2" t="str">
        <f>"R03.02.17"</f>
        <v>R03.02.17</v>
      </c>
    </row>
    <row r="7035" spans="1:5" x14ac:dyDescent="0.45">
      <c r="A7035" s="2" t="s">
        <v>273</v>
      </c>
      <c r="B7035" s="2" t="s">
        <v>17109</v>
      </c>
      <c r="C7035" s="2" t="s">
        <v>28002</v>
      </c>
      <c r="D7035" s="2" t="str">
        <f>"喫茶店営業"</f>
        <v>喫茶店営業</v>
      </c>
      <c r="E7035" s="2" t="str">
        <f>"R03.02.22"</f>
        <v>R03.02.22</v>
      </c>
    </row>
    <row r="7036" spans="1:5" x14ac:dyDescent="0.45">
      <c r="A7036" s="2" t="s">
        <v>6103</v>
      </c>
      <c r="B7036" s="2" t="s">
        <v>17157</v>
      </c>
      <c r="C7036" s="2" t="s">
        <v>28757</v>
      </c>
      <c r="D7036" s="2" t="str">
        <f t="shared" ref="D7036:D7041" si="320">"飲食店営業"</f>
        <v>飲食店営業</v>
      </c>
      <c r="E7036" s="2" t="str">
        <f>"R03.04.30"</f>
        <v>R03.04.30</v>
      </c>
    </row>
    <row r="7037" spans="1:5" x14ac:dyDescent="0.45">
      <c r="A7037" s="2" t="s">
        <v>890</v>
      </c>
      <c r="B7037" s="2" t="s">
        <v>17176</v>
      </c>
      <c r="C7037" s="2" t="s">
        <v>28775</v>
      </c>
      <c r="D7037" s="2" t="str">
        <f t="shared" si="320"/>
        <v>飲食店営業</v>
      </c>
      <c r="E7037" s="2" t="str">
        <f>"R03.05.31"</f>
        <v>R03.05.31</v>
      </c>
    </row>
    <row r="7038" spans="1:5" x14ac:dyDescent="0.45">
      <c r="A7038" s="2" t="s">
        <v>6113</v>
      </c>
      <c r="B7038" s="2" t="s">
        <v>17179</v>
      </c>
      <c r="C7038" s="2" t="s">
        <v>28778</v>
      </c>
      <c r="D7038" s="2" t="str">
        <f t="shared" si="320"/>
        <v>飲食店営業</v>
      </c>
      <c r="E7038" s="2" t="str">
        <f>"R02.12.07"</f>
        <v>R02.12.07</v>
      </c>
    </row>
    <row r="7039" spans="1:5" x14ac:dyDescent="0.45">
      <c r="A7039" s="2" t="s">
        <v>5269</v>
      </c>
      <c r="B7039" s="2" t="s">
        <v>16106</v>
      </c>
      <c r="C7039" s="2" t="s">
        <v>27677</v>
      </c>
      <c r="D7039" s="2" t="str">
        <f t="shared" si="320"/>
        <v>飲食店営業</v>
      </c>
      <c r="E7039" s="2" t="str">
        <f>"H29.02.28"</f>
        <v>H29.02.28</v>
      </c>
    </row>
    <row r="7040" spans="1:5" x14ac:dyDescent="0.45">
      <c r="A7040" s="2" t="s">
        <v>5334</v>
      </c>
      <c r="B7040" s="2" t="s">
        <v>16173</v>
      </c>
      <c r="C7040" s="2" t="s">
        <v>27751</v>
      </c>
      <c r="D7040" s="2" t="str">
        <f t="shared" si="320"/>
        <v>飲食店営業</v>
      </c>
      <c r="E7040" s="2" t="str">
        <f>"H29.08.25"</f>
        <v>H29.08.25</v>
      </c>
    </row>
    <row r="7041" spans="1:5" x14ac:dyDescent="0.45">
      <c r="A7041" s="2" t="s">
        <v>5335</v>
      </c>
      <c r="B7041" s="2" t="s">
        <v>16174</v>
      </c>
      <c r="C7041" s="2" t="s">
        <v>27752</v>
      </c>
      <c r="D7041" s="2" t="str">
        <f t="shared" si="320"/>
        <v>飲食店営業</v>
      </c>
      <c r="E7041" s="2" t="str">
        <f>"H29.08.25"</f>
        <v>H29.08.25</v>
      </c>
    </row>
    <row r="7042" spans="1:5" x14ac:dyDescent="0.45">
      <c r="A7042" s="2" t="s">
        <v>5335</v>
      </c>
      <c r="B7042" s="2" t="s">
        <v>16174</v>
      </c>
      <c r="C7042" s="2" t="s">
        <v>27752</v>
      </c>
      <c r="D7042" s="2" t="str">
        <f>"魚介類販売業"</f>
        <v>魚介類販売業</v>
      </c>
      <c r="E7042" s="2" t="str">
        <f>"H29.08.25"</f>
        <v>H29.08.25</v>
      </c>
    </row>
    <row r="7043" spans="1:5" x14ac:dyDescent="0.45">
      <c r="A7043" s="2" t="s">
        <v>5335</v>
      </c>
      <c r="B7043" s="2" t="s">
        <v>16174</v>
      </c>
      <c r="C7043" s="2" t="s">
        <v>27752</v>
      </c>
      <c r="D7043" s="2" t="str">
        <f>"乳類販売業"</f>
        <v>乳類販売業</v>
      </c>
      <c r="E7043" s="2" t="str">
        <f>"H29.08.25"</f>
        <v>H29.08.25</v>
      </c>
    </row>
    <row r="7044" spans="1:5" x14ac:dyDescent="0.45">
      <c r="A7044" s="2" t="s">
        <v>5335</v>
      </c>
      <c r="B7044" s="2" t="s">
        <v>16174</v>
      </c>
      <c r="C7044" s="2" t="s">
        <v>27752</v>
      </c>
      <c r="D7044" s="2" t="str">
        <f>"食肉販売業"</f>
        <v>食肉販売業</v>
      </c>
      <c r="E7044" s="2" t="str">
        <f>"H29.08.25"</f>
        <v>H29.08.25</v>
      </c>
    </row>
    <row r="7045" spans="1:5" x14ac:dyDescent="0.45">
      <c r="A7045" s="2" t="s">
        <v>5363</v>
      </c>
      <c r="B7045" s="2" t="s">
        <v>16206</v>
      </c>
      <c r="C7045" s="2" t="s">
        <v>27784</v>
      </c>
      <c r="D7045" s="2" t="str">
        <f>"菓子製造業"</f>
        <v>菓子製造業</v>
      </c>
      <c r="E7045" s="2" t="str">
        <f>"H29.10.19"</f>
        <v>H29.10.19</v>
      </c>
    </row>
    <row r="7046" spans="1:5" x14ac:dyDescent="0.45">
      <c r="A7046" s="2" t="s">
        <v>5364</v>
      </c>
      <c r="B7046" s="2" t="s">
        <v>16206</v>
      </c>
      <c r="C7046" s="2" t="s">
        <v>27785</v>
      </c>
      <c r="D7046" s="2" t="str">
        <f>"飲食店営業"</f>
        <v>飲食店営業</v>
      </c>
      <c r="E7046" s="2" t="str">
        <f>"H29.10.20"</f>
        <v>H29.10.20</v>
      </c>
    </row>
    <row r="7047" spans="1:5" x14ac:dyDescent="0.45">
      <c r="A7047" s="2" t="s">
        <v>5369</v>
      </c>
      <c r="B7047" s="2" t="s">
        <v>16211</v>
      </c>
      <c r="C7047" s="2" t="s">
        <v>27790</v>
      </c>
      <c r="D7047" s="2" t="str">
        <f>"飲食店営業"</f>
        <v>飲食店営業</v>
      </c>
      <c r="E7047" s="2" t="str">
        <f>"H29.11.10"</f>
        <v>H29.11.10</v>
      </c>
    </row>
    <row r="7048" spans="1:5" x14ac:dyDescent="0.45">
      <c r="A7048" s="2" t="s">
        <v>5376</v>
      </c>
      <c r="B7048" s="2" t="s">
        <v>16217</v>
      </c>
      <c r="C7048" s="2" t="s">
        <v>27797</v>
      </c>
      <c r="D7048" s="2" t="str">
        <f>"菓子製造業"</f>
        <v>菓子製造業</v>
      </c>
      <c r="E7048" s="2" t="str">
        <f>"H29.11.20"</f>
        <v>H29.11.20</v>
      </c>
    </row>
    <row r="7049" spans="1:5" x14ac:dyDescent="0.45">
      <c r="A7049" s="2" t="s">
        <v>5363</v>
      </c>
      <c r="B7049" s="2" t="s">
        <v>16206</v>
      </c>
      <c r="C7049" s="2" t="s">
        <v>27829</v>
      </c>
      <c r="D7049" s="2" t="str">
        <f>"食品販売業"</f>
        <v>食品販売業</v>
      </c>
      <c r="E7049" s="2" t="str">
        <f>"H29.12.14"</f>
        <v>H29.12.14</v>
      </c>
    </row>
    <row r="7050" spans="1:5" x14ac:dyDescent="0.45">
      <c r="A7050" s="2" t="s">
        <v>5400</v>
      </c>
      <c r="B7050" s="2" t="s">
        <v>16247</v>
      </c>
      <c r="C7050" s="2" t="s">
        <v>27829</v>
      </c>
      <c r="D7050" s="2" t="str">
        <f>"食品販売業"</f>
        <v>食品販売業</v>
      </c>
      <c r="E7050" s="2" t="str">
        <f>"H29.12.13"</f>
        <v>H29.12.13</v>
      </c>
    </row>
    <row r="7051" spans="1:5" x14ac:dyDescent="0.45">
      <c r="A7051" s="2" t="s">
        <v>5363</v>
      </c>
      <c r="B7051" s="2" t="s">
        <v>16206</v>
      </c>
      <c r="C7051" s="2" t="s">
        <v>27829</v>
      </c>
      <c r="D7051" s="2" t="str">
        <f>"そうざい製造業"</f>
        <v>そうざい製造業</v>
      </c>
      <c r="E7051" s="2" t="str">
        <f>"H30.03.01"</f>
        <v>H30.03.01</v>
      </c>
    </row>
    <row r="7052" spans="1:5" x14ac:dyDescent="0.45">
      <c r="A7052" s="2" t="s">
        <v>5269</v>
      </c>
      <c r="B7052" s="2" t="s">
        <v>16317</v>
      </c>
      <c r="C7052" s="2" t="s">
        <v>27677</v>
      </c>
      <c r="D7052" s="2" t="str">
        <f>"食品製造業"</f>
        <v>食品製造業</v>
      </c>
      <c r="E7052" s="2" t="str">
        <f>"H30.05.16"</f>
        <v>H30.05.16</v>
      </c>
    </row>
    <row r="7053" spans="1:5" x14ac:dyDescent="0.45">
      <c r="A7053" s="2" t="s">
        <v>5400</v>
      </c>
      <c r="B7053" s="2" t="s">
        <v>16355</v>
      </c>
      <c r="C7053" s="2" t="s">
        <v>27829</v>
      </c>
      <c r="D7053" s="2" t="str">
        <f>"食肉販売業"</f>
        <v>食肉販売業</v>
      </c>
      <c r="E7053" s="2" t="str">
        <f>"H30.07.17"</f>
        <v>H30.07.17</v>
      </c>
    </row>
    <row r="7054" spans="1:5" x14ac:dyDescent="0.45">
      <c r="A7054" s="2" t="s">
        <v>5495</v>
      </c>
      <c r="B7054" s="2" t="s">
        <v>16363</v>
      </c>
      <c r="C7054" s="2" t="s">
        <v>27956</v>
      </c>
      <c r="D7054" s="2" t="str">
        <f>"食品販売業"</f>
        <v>食品販売業</v>
      </c>
      <c r="E7054" s="2" t="str">
        <f>"H30.08.21"</f>
        <v>H30.08.21</v>
      </c>
    </row>
    <row r="7055" spans="1:5" x14ac:dyDescent="0.45">
      <c r="A7055" s="2" t="s">
        <v>5498</v>
      </c>
      <c r="B7055" s="2" t="s">
        <v>16366</v>
      </c>
      <c r="C7055" s="2" t="s">
        <v>27960</v>
      </c>
      <c r="D7055" s="2" t="str">
        <f>"飲食店営業"</f>
        <v>飲食店営業</v>
      </c>
      <c r="E7055" s="2" t="str">
        <f>"H30.08.22"</f>
        <v>H30.08.22</v>
      </c>
    </row>
    <row r="7056" spans="1:5" x14ac:dyDescent="0.45">
      <c r="A7056" s="2" t="s">
        <v>5541</v>
      </c>
      <c r="B7056" s="2" t="s">
        <v>16419</v>
      </c>
      <c r="C7056" s="2" t="s">
        <v>28018</v>
      </c>
      <c r="D7056" s="2" t="str">
        <f>"豆腐製造業"</f>
        <v>豆腐製造業</v>
      </c>
      <c r="E7056" s="2" t="str">
        <f>"H30.11.16"</f>
        <v>H30.11.16</v>
      </c>
    </row>
    <row r="7057" spans="1:5" x14ac:dyDescent="0.45">
      <c r="A7057" s="2" t="s">
        <v>5273</v>
      </c>
      <c r="B7057" s="2" t="s">
        <v>16430</v>
      </c>
      <c r="C7057" s="2" t="s">
        <v>28028</v>
      </c>
      <c r="D7057" s="2" t="str">
        <f>"乳類販売業"</f>
        <v>乳類販売業</v>
      </c>
      <c r="E7057" s="2" t="str">
        <f>"H30.11.27"</f>
        <v>H30.11.27</v>
      </c>
    </row>
    <row r="7058" spans="1:5" x14ac:dyDescent="0.45">
      <c r="A7058" s="2" t="s">
        <v>5273</v>
      </c>
      <c r="B7058" s="2" t="s">
        <v>16430</v>
      </c>
      <c r="C7058" s="2" t="s">
        <v>28028</v>
      </c>
      <c r="D7058" s="2" t="str">
        <f>"食肉販売業"</f>
        <v>食肉販売業</v>
      </c>
      <c r="E7058" s="2" t="str">
        <f>"H30.11.27"</f>
        <v>H30.11.27</v>
      </c>
    </row>
    <row r="7059" spans="1:5" x14ac:dyDescent="0.45">
      <c r="A7059" s="2" t="s">
        <v>5551</v>
      </c>
      <c r="B7059" s="2" t="s">
        <v>16434</v>
      </c>
      <c r="C7059" s="2" t="s">
        <v>28031</v>
      </c>
      <c r="D7059" s="2" t="str">
        <f>"飲食店営業"</f>
        <v>飲食店営業</v>
      </c>
      <c r="E7059" s="2" t="str">
        <f>"H30.11.27"</f>
        <v>H30.11.27</v>
      </c>
    </row>
    <row r="7060" spans="1:5" x14ac:dyDescent="0.45">
      <c r="A7060" s="2" t="s">
        <v>5555</v>
      </c>
      <c r="B7060" s="2" t="s">
        <v>16438</v>
      </c>
      <c r="C7060" s="2" t="s">
        <v>28036</v>
      </c>
      <c r="D7060" s="2" t="str">
        <f>"飲食店営業"</f>
        <v>飲食店営業</v>
      </c>
      <c r="E7060" s="2" t="str">
        <f>"H30.11.27"</f>
        <v>H30.11.27</v>
      </c>
    </row>
    <row r="7061" spans="1:5" x14ac:dyDescent="0.45">
      <c r="A7061" s="2" t="s">
        <v>5555</v>
      </c>
      <c r="B7061" s="2" t="s">
        <v>16439</v>
      </c>
      <c r="C7061" s="2" t="s">
        <v>28037</v>
      </c>
      <c r="D7061" s="2" t="str">
        <f>"飲食店営業"</f>
        <v>飲食店営業</v>
      </c>
      <c r="E7061" s="2" t="str">
        <f>"H30.11.27"</f>
        <v>H30.11.27</v>
      </c>
    </row>
    <row r="7062" spans="1:5" x14ac:dyDescent="0.45">
      <c r="A7062" s="2" t="s">
        <v>5595</v>
      </c>
      <c r="B7062" s="2" t="s">
        <v>16489</v>
      </c>
      <c r="C7062" s="2" t="s">
        <v>28090</v>
      </c>
      <c r="D7062" s="2" t="str">
        <f>"飲食店営業"</f>
        <v>飲食店営業</v>
      </c>
      <c r="E7062" s="2" t="str">
        <f>"H31.02.20"</f>
        <v>H31.02.20</v>
      </c>
    </row>
    <row r="7063" spans="1:5" x14ac:dyDescent="0.45">
      <c r="A7063" s="2" t="s">
        <v>5495</v>
      </c>
      <c r="B7063" s="2" t="s">
        <v>16363</v>
      </c>
      <c r="C7063" s="2" t="s">
        <v>27956</v>
      </c>
      <c r="D7063" s="2" t="str">
        <f>"菓子製造業"</f>
        <v>菓子製造業</v>
      </c>
      <c r="E7063" s="2" t="str">
        <f>"H31.02.20"</f>
        <v>H31.02.20</v>
      </c>
    </row>
    <row r="7064" spans="1:5" x14ac:dyDescent="0.45">
      <c r="A7064" s="2" t="s">
        <v>5688</v>
      </c>
      <c r="B7064" s="2" t="s">
        <v>16592</v>
      </c>
      <c r="C7064" s="2" t="s">
        <v>28196</v>
      </c>
      <c r="D7064" s="2" t="str">
        <f>"飲食店営業"</f>
        <v>飲食店営業</v>
      </c>
      <c r="E7064" s="2" t="str">
        <f>"R01.05.24"</f>
        <v>R01.05.24</v>
      </c>
    </row>
    <row r="7065" spans="1:5" x14ac:dyDescent="0.45">
      <c r="A7065" s="2" t="s">
        <v>5713</v>
      </c>
      <c r="B7065" s="2" t="s">
        <v>16620</v>
      </c>
      <c r="C7065" s="2" t="s">
        <v>28226</v>
      </c>
      <c r="D7065" s="2" t="str">
        <f>"食品販売業"</f>
        <v>食品販売業</v>
      </c>
      <c r="E7065" s="2" t="str">
        <f>"H30.05.16"</f>
        <v>H30.05.16</v>
      </c>
    </row>
    <row r="7066" spans="1:5" x14ac:dyDescent="0.45">
      <c r="A7066" s="2" t="s">
        <v>5335</v>
      </c>
      <c r="B7066" s="2" t="s">
        <v>16174</v>
      </c>
      <c r="C7066" s="2" t="s">
        <v>28246</v>
      </c>
      <c r="D7066" s="2" t="str">
        <f>"食品販売業"</f>
        <v>食品販売業</v>
      </c>
      <c r="E7066" s="2" t="str">
        <f>"R01.08.22"</f>
        <v>R01.08.22</v>
      </c>
    </row>
    <row r="7067" spans="1:5" x14ac:dyDescent="0.45">
      <c r="A7067" s="2" t="s">
        <v>5731</v>
      </c>
      <c r="B7067" s="2" t="s">
        <v>16649</v>
      </c>
      <c r="C7067" s="2" t="s">
        <v>28254</v>
      </c>
      <c r="D7067" s="2" t="str">
        <f>"菓子製造業"</f>
        <v>菓子製造業</v>
      </c>
      <c r="E7067" s="2" t="str">
        <f>"R01.08.28"</f>
        <v>R01.08.28</v>
      </c>
    </row>
    <row r="7068" spans="1:5" x14ac:dyDescent="0.45">
      <c r="A7068" s="2" t="s">
        <v>5733</v>
      </c>
      <c r="B7068" s="2" t="s">
        <v>16500</v>
      </c>
      <c r="C7068" s="2" t="s">
        <v>28256</v>
      </c>
      <c r="D7068" s="2" t="str">
        <f>"飲食店営業"</f>
        <v>飲食店営業</v>
      </c>
      <c r="E7068" s="2" t="str">
        <f>"R01.08.28"</f>
        <v>R01.08.28</v>
      </c>
    </row>
    <row r="7069" spans="1:5" x14ac:dyDescent="0.45">
      <c r="A7069" s="2" t="s">
        <v>5763</v>
      </c>
      <c r="B7069" s="2" t="s">
        <v>5763</v>
      </c>
      <c r="C7069" s="2" t="s">
        <v>28292</v>
      </c>
      <c r="D7069" s="2" t="str">
        <f>"酒類製造業"</f>
        <v>酒類製造業</v>
      </c>
      <c r="E7069" s="2" t="str">
        <f>"R01.08.28"</f>
        <v>R01.08.28</v>
      </c>
    </row>
    <row r="7070" spans="1:5" x14ac:dyDescent="0.45">
      <c r="A7070" s="2" t="s">
        <v>5786</v>
      </c>
      <c r="B7070" s="2" t="s">
        <v>16717</v>
      </c>
      <c r="C7070" s="2" t="s">
        <v>28328</v>
      </c>
      <c r="D7070" s="2" t="str">
        <f>"そうざい製造業"</f>
        <v>そうざい製造業</v>
      </c>
      <c r="E7070" s="2" t="str">
        <f>"R01.11.21"</f>
        <v>R01.11.21</v>
      </c>
    </row>
    <row r="7071" spans="1:5" x14ac:dyDescent="0.45">
      <c r="A7071" s="2" t="s">
        <v>5299</v>
      </c>
      <c r="B7071" s="2" t="s">
        <v>16738</v>
      </c>
      <c r="C7071" s="2" t="s">
        <v>28350</v>
      </c>
      <c r="D7071" s="2" t="str">
        <f>"乳類販売業"</f>
        <v>乳類販売業</v>
      </c>
      <c r="E7071" s="2" t="str">
        <f>"R01.11.28"</f>
        <v>R01.11.28</v>
      </c>
    </row>
    <row r="7072" spans="1:5" x14ac:dyDescent="0.45">
      <c r="A7072" s="2" t="s">
        <v>5830</v>
      </c>
      <c r="B7072" s="2" t="s">
        <v>16773</v>
      </c>
      <c r="C7072" s="2" t="s">
        <v>28380</v>
      </c>
      <c r="D7072" s="2" t="str">
        <f>"食品製造業"</f>
        <v>食品製造業</v>
      </c>
      <c r="E7072" s="2" t="str">
        <f>"R02.02.14"</f>
        <v>R02.02.14</v>
      </c>
    </row>
    <row r="7073" spans="1:5" x14ac:dyDescent="0.45">
      <c r="A7073" s="2" t="s">
        <v>5731</v>
      </c>
      <c r="B7073" s="2" t="s">
        <v>16774</v>
      </c>
      <c r="C7073" s="2" t="s">
        <v>28254</v>
      </c>
      <c r="D7073" s="2" t="str">
        <f>"食品製造業"</f>
        <v>食品製造業</v>
      </c>
      <c r="E7073" s="2" t="str">
        <f>"R02.02.14"</f>
        <v>R02.02.14</v>
      </c>
    </row>
    <row r="7074" spans="1:5" x14ac:dyDescent="0.45">
      <c r="A7074" s="2" t="s">
        <v>5731</v>
      </c>
      <c r="B7074" s="2" t="s">
        <v>16774</v>
      </c>
      <c r="C7074" s="2" t="s">
        <v>28254</v>
      </c>
      <c r="D7074" s="2" t="str">
        <f>"そうざい製造業"</f>
        <v>そうざい製造業</v>
      </c>
      <c r="E7074" s="2" t="str">
        <f>"R02.02.14"</f>
        <v>R02.02.14</v>
      </c>
    </row>
    <row r="7075" spans="1:5" x14ac:dyDescent="0.45">
      <c r="A7075" s="2" t="s">
        <v>5922</v>
      </c>
      <c r="B7075" s="2" t="s">
        <v>16900</v>
      </c>
      <c r="C7075" s="2" t="s">
        <v>28508</v>
      </c>
      <c r="D7075" s="2" t="str">
        <f>"食品製造業"</f>
        <v>食品製造業</v>
      </c>
      <c r="E7075" s="2" t="str">
        <f>"R02.12.04"</f>
        <v>R02.12.04</v>
      </c>
    </row>
    <row r="7076" spans="1:5" x14ac:dyDescent="0.45">
      <c r="A7076" s="2" t="s">
        <v>5299</v>
      </c>
      <c r="B7076" s="2" t="s">
        <v>16903</v>
      </c>
      <c r="C7076" s="2" t="s">
        <v>28512</v>
      </c>
      <c r="D7076" s="2" t="str">
        <f>"飲食店営業"</f>
        <v>飲食店営業</v>
      </c>
      <c r="E7076" s="2" t="str">
        <f t="shared" ref="E7076:E7081" si="321">"R02.12.07"</f>
        <v>R02.12.07</v>
      </c>
    </row>
    <row r="7077" spans="1:5" x14ac:dyDescent="0.45">
      <c r="A7077" s="2" t="s">
        <v>5370</v>
      </c>
      <c r="B7077" s="2" t="s">
        <v>16905</v>
      </c>
      <c r="C7077" s="2" t="s">
        <v>28514</v>
      </c>
      <c r="D7077" s="2" t="str">
        <f>"食肉販売業"</f>
        <v>食肉販売業</v>
      </c>
      <c r="E7077" s="2" t="str">
        <f t="shared" si="321"/>
        <v>R02.12.07</v>
      </c>
    </row>
    <row r="7078" spans="1:5" x14ac:dyDescent="0.45">
      <c r="A7078" s="2" t="s">
        <v>5926</v>
      </c>
      <c r="B7078" s="2" t="s">
        <v>16906</v>
      </c>
      <c r="C7078" s="2" t="s">
        <v>28515</v>
      </c>
      <c r="D7078" s="2" t="str">
        <f>"食肉処理業"</f>
        <v>食肉処理業</v>
      </c>
      <c r="E7078" s="2" t="str">
        <f t="shared" si="321"/>
        <v>R02.12.07</v>
      </c>
    </row>
    <row r="7079" spans="1:5" x14ac:dyDescent="0.45">
      <c r="A7079" s="2" t="s">
        <v>5928</v>
      </c>
      <c r="B7079" s="2" t="s">
        <v>16907</v>
      </c>
      <c r="C7079" s="2" t="s">
        <v>28518</v>
      </c>
      <c r="D7079" s="2" t="str">
        <f>"魚介類販売業"</f>
        <v>魚介類販売業</v>
      </c>
      <c r="E7079" s="2" t="str">
        <f t="shared" si="321"/>
        <v>R02.12.07</v>
      </c>
    </row>
    <row r="7080" spans="1:5" x14ac:dyDescent="0.45">
      <c r="A7080" s="2" t="s">
        <v>5370</v>
      </c>
      <c r="B7080" s="2" t="s">
        <v>16905</v>
      </c>
      <c r="C7080" s="2" t="s">
        <v>28514</v>
      </c>
      <c r="D7080" s="2" t="str">
        <f>"魚介類販売業"</f>
        <v>魚介類販売業</v>
      </c>
      <c r="E7080" s="2" t="str">
        <f t="shared" si="321"/>
        <v>R02.12.07</v>
      </c>
    </row>
    <row r="7081" spans="1:5" x14ac:dyDescent="0.45">
      <c r="A7081" s="2" t="s">
        <v>5929</v>
      </c>
      <c r="B7081" s="2" t="s">
        <v>16908</v>
      </c>
      <c r="C7081" s="2" t="s">
        <v>28519</v>
      </c>
      <c r="D7081" s="2" t="str">
        <f>"飲食店営業"</f>
        <v>飲食店営業</v>
      </c>
      <c r="E7081" s="2" t="str">
        <f t="shared" si="321"/>
        <v>R02.12.07</v>
      </c>
    </row>
    <row r="7082" spans="1:5" x14ac:dyDescent="0.45">
      <c r="A7082" s="2" t="s">
        <v>5949</v>
      </c>
      <c r="B7082" s="2" t="s">
        <v>16935</v>
      </c>
      <c r="C7082" s="2" t="s">
        <v>28543</v>
      </c>
      <c r="D7082" s="2" t="str">
        <f>"食品製造業"</f>
        <v>食品製造業</v>
      </c>
      <c r="E7082" s="2" t="str">
        <f>"R02.12.04"</f>
        <v>R02.12.04</v>
      </c>
    </row>
    <row r="7083" spans="1:5" x14ac:dyDescent="0.45">
      <c r="A7083" s="2" t="s">
        <v>5260</v>
      </c>
      <c r="B7083" s="2" t="s">
        <v>17067</v>
      </c>
      <c r="C7083" s="2" t="s">
        <v>28670</v>
      </c>
      <c r="D7083" s="2" t="str">
        <f>"飲食店営業"</f>
        <v>飲食店営業</v>
      </c>
      <c r="E7083" s="2" t="str">
        <f>"R03.01.29"</f>
        <v>R03.01.29</v>
      </c>
    </row>
    <row r="7084" spans="1:5" x14ac:dyDescent="0.45">
      <c r="A7084" s="2" t="s">
        <v>6075</v>
      </c>
      <c r="B7084" s="2" t="s">
        <v>17113</v>
      </c>
      <c r="C7084" s="2" t="s">
        <v>28713</v>
      </c>
      <c r="D7084" s="2" t="str">
        <f>"飲食店営業"</f>
        <v>飲食店営業</v>
      </c>
      <c r="E7084" s="2" t="str">
        <f>"R03.02.22"</f>
        <v>R03.02.22</v>
      </c>
    </row>
    <row r="7085" spans="1:5" x14ac:dyDescent="0.45">
      <c r="A7085" s="2" t="s">
        <v>6075</v>
      </c>
      <c r="B7085" s="2" t="s">
        <v>17113</v>
      </c>
      <c r="C7085" s="2" t="s">
        <v>28713</v>
      </c>
      <c r="D7085" s="2" t="str">
        <f>"菓子製造業"</f>
        <v>菓子製造業</v>
      </c>
      <c r="E7085" s="2" t="str">
        <f>"R03.02.22"</f>
        <v>R03.02.22</v>
      </c>
    </row>
    <row r="7086" spans="1:5" x14ac:dyDescent="0.45">
      <c r="A7086" s="2" t="s">
        <v>5711</v>
      </c>
      <c r="B7086" s="2" t="s">
        <v>17126</v>
      </c>
      <c r="C7086" s="2" t="s">
        <v>28725</v>
      </c>
      <c r="D7086" s="2" t="str">
        <f>"菓子製造業"</f>
        <v>菓子製造業</v>
      </c>
      <c r="E7086" s="2" t="str">
        <f>"R03.02.26"</f>
        <v>R03.02.26</v>
      </c>
    </row>
    <row r="7087" spans="1:5" x14ac:dyDescent="0.45">
      <c r="A7087" s="2" t="s">
        <v>6163</v>
      </c>
      <c r="B7087" s="2" t="s">
        <v>17242</v>
      </c>
      <c r="C7087" s="2" t="s">
        <v>28844</v>
      </c>
      <c r="D7087" s="2" t="str">
        <f>"菓子製造業"</f>
        <v>菓子製造業</v>
      </c>
      <c r="E7087" s="2" t="str">
        <f>"H29.05.02"</f>
        <v>H29.05.02</v>
      </c>
    </row>
    <row r="7088" spans="1:5" x14ac:dyDescent="0.45">
      <c r="A7088" s="2" t="s">
        <v>6163</v>
      </c>
      <c r="B7088" s="2" t="s">
        <v>17242</v>
      </c>
      <c r="C7088" s="2" t="s">
        <v>28844</v>
      </c>
      <c r="D7088" s="2" t="str">
        <f>"飲食店営業"</f>
        <v>飲食店営業</v>
      </c>
      <c r="E7088" s="2" t="str">
        <f>"H29.05.02"</f>
        <v>H29.05.02</v>
      </c>
    </row>
    <row r="7089" spans="1:5" x14ac:dyDescent="0.45">
      <c r="A7089" s="2" t="s">
        <v>6203</v>
      </c>
      <c r="B7089" s="2" t="s">
        <v>17291</v>
      </c>
      <c r="C7089" s="2" t="s">
        <v>28894</v>
      </c>
      <c r="D7089" s="2" t="str">
        <f>"乳類販売業"</f>
        <v>乳類販売業</v>
      </c>
      <c r="E7089" s="2" t="str">
        <f>"H29.08.17"</f>
        <v>H29.08.17</v>
      </c>
    </row>
    <row r="7090" spans="1:5" x14ac:dyDescent="0.45">
      <c r="A7090" s="2" t="s">
        <v>6255</v>
      </c>
      <c r="B7090" s="2" t="s">
        <v>17348</v>
      </c>
      <c r="C7090" s="2" t="s">
        <v>28956</v>
      </c>
      <c r="D7090" s="2" t="str">
        <f>"飲食店営業"</f>
        <v>飲食店営業</v>
      </c>
      <c r="E7090" s="2" t="str">
        <f>"H30.01.25"</f>
        <v>H30.01.25</v>
      </c>
    </row>
    <row r="7091" spans="1:5" x14ac:dyDescent="0.45">
      <c r="A7091" s="2" t="s">
        <v>6264</v>
      </c>
      <c r="B7091" s="2" t="s">
        <v>17356</v>
      </c>
      <c r="C7091" s="2" t="s">
        <v>28964</v>
      </c>
      <c r="D7091" s="2" t="str">
        <f>"食品販売業"</f>
        <v>食品販売業</v>
      </c>
      <c r="E7091" s="2" t="str">
        <f>"H30.02.09"</f>
        <v>H30.02.09</v>
      </c>
    </row>
    <row r="7092" spans="1:5" x14ac:dyDescent="0.45">
      <c r="A7092" s="2" t="s">
        <v>6265</v>
      </c>
      <c r="B7092" s="2" t="s">
        <v>17357</v>
      </c>
      <c r="C7092" s="2" t="s">
        <v>28965</v>
      </c>
      <c r="D7092" s="2" t="str">
        <f>"菓子製造業"</f>
        <v>菓子製造業</v>
      </c>
      <c r="E7092" s="2" t="str">
        <f>"H30.02.09"</f>
        <v>H30.02.09</v>
      </c>
    </row>
    <row r="7093" spans="1:5" x14ac:dyDescent="0.45">
      <c r="A7093" s="2" t="s">
        <v>6163</v>
      </c>
      <c r="B7093" s="2" t="s">
        <v>17384</v>
      </c>
      <c r="C7093" s="2" t="s">
        <v>21923</v>
      </c>
      <c r="D7093" s="2" t="str">
        <f>"食品販売業（仮設営業）"</f>
        <v>食品販売業（仮設営業）</v>
      </c>
      <c r="E7093" s="2" t="str">
        <f>"H30.04.27"</f>
        <v>H30.04.27</v>
      </c>
    </row>
    <row r="7094" spans="1:5" x14ac:dyDescent="0.45">
      <c r="A7094" s="2" t="s">
        <v>6318</v>
      </c>
      <c r="B7094" s="2" t="s">
        <v>17421</v>
      </c>
      <c r="C7094" s="2" t="s">
        <v>29029</v>
      </c>
      <c r="D7094" s="2" t="str">
        <f>"そうざい製造業"</f>
        <v>そうざい製造業</v>
      </c>
      <c r="E7094" s="2" t="str">
        <f>"H30.05.23"</f>
        <v>H30.05.23</v>
      </c>
    </row>
    <row r="7095" spans="1:5" x14ac:dyDescent="0.45">
      <c r="A7095" s="2" t="s">
        <v>6341</v>
      </c>
      <c r="B7095" s="2" t="s">
        <v>17462</v>
      </c>
      <c r="C7095" s="2" t="s">
        <v>29061</v>
      </c>
      <c r="D7095" s="2" t="str">
        <f>"飲食店営業"</f>
        <v>飲食店営業</v>
      </c>
      <c r="E7095" s="2" t="str">
        <f>"H30.08.21"</f>
        <v>H30.08.21</v>
      </c>
    </row>
    <row r="7096" spans="1:5" x14ac:dyDescent="0.45">
      <c r="A7096" s="2" t="s">
        <v>6446</v>
      </c>
      <c r="B7096" s="2" t="s">
        <v>17604</v>
      </c>
      <c r="C7096" s="2" t="s">
        <v>29194</v>
      </c>
      <c r="D7096" s="2" t="str">
        <f>"食品製造業"</f>
        <v>食品製造業</v>
      </c>
      <c r="E7096" s="2" t="str">
        <f>"H30.12.25"</f>
        <v>H30.12.25</v>
      </c>
    </row>
    <row r="7097" spans="1:5" x14ac:dyDescent="0.45">
      <c r="A7097" s="2" t="s">
        <v>6478</v>
      </c>
      <c r="B7097" s="2" t="s">
        <v>6478</v>
      </c>
      <c r="C7097" s="2" t="s">
        <v>29236</v>
      </c>
      <c r="D7097" s="2" t="str">
        <f>"食肉販売業"</f>
        <v>食肉販売業</v>
      </c>
      <c r="E7097" s="2" t="str">
        <f>"H31.02.25"</f>
        <v>H31.02.25</v>
      </c>
    </row>
    <row r="7098" spans="1:5" x14ac:dyDescent="0.45">
      <c r="A7098" s="2" t="s">
        <v>6478</v>
      </c>
      <c r="B7098" s="2" t="s">
        <v>6478</v>
      </c>
      <c r="C7098" s="2" t="s">
        <v>29236</v>
      </c>
      <c r="D7098" s="2" t="str">
        <f>"飲食店営業"</f>
        <v>飲食店営業</v>
      </c>
      <c r="E7098" s="2" t="str">
        <f>"H31.02.25"</f>
        <v>H31.02.25</v>
      </c>
    </row>
    <row r="7099" spans="1:5" x14ac:dyDescent="0.45">
      <c r="A7099" s="2" t="s">
        <v>6478</v>
      </c>
      <c r="B7099" s="2" t="s">
        <v>6478</v>
      </c>
      <c r="C7099" s="2" t="s">
        <v>29236</v>
      </c>
      <c r="D7099" s="2" t="str">
        <f>"魚介類販売業"</f>
        <v>魚介類販売業</v>
      </c>
      <c r="E7099" s="2" t="str">
        <f>"H31.02.25"</f>
        <v>H31.02.25</v>
      </c>
    </row>
    <row r="7100" spans="1:5" x14ac:dyDescent="0.45">
      <c r="A7100" s="2" t="s">
        <v>6479</v>
      </c>
      <c r="B7100" s="2" t="s">
        <v>17648</v>
      </c>
      <c r="C7100" s="2" t="s">
        <v>29237</v>
      </c>
      <c r="D7100" s="2" t="str">
        <f>"飲食店営業"</f>
        <v>飲食店営業</v>
      </c>
      <c r="E7100" s="2" t="str">
        <f>"H31.02.26"</f>
        <v>H31.02.26</v>
      </c>
    </row>
    <row r="7101" spans="1:5" x14ac:dyDescent="0.45">
      <c r="A7101" s="2" t="s">
        <v>6264</v>
      </c>
      <c r="B7101" s="2" t="s">
        <v>17356</v>
      </c>
      <c r="C7101" s="2" t="s">
        <v>28964</v>
      </c>
      <c r="D7101" s="2" t="str">
        <f>"食肉販売業"</f>
        <v>食肉販売業</v>
      </c>
      <c r="E7101" s="2" t="str">
        <f>"H31.02.26"</f>
        <v>H31.02.26</v>
      </c>
    </row>
    <row r="7102" spans="1:5" x14ac:dyDescent="0.45">
      <c r="A7102" s="2" t="s">
        <v>6264</v>
      </c>
      <c r="B7102" s="2" t="s">
        <v>17356</v>
      </c>
      <c r="C7102" s="2" t="s">
        <v>28964</v>
      </c>
      <c r="D7102" s="2" t="str">
        <f>"乳類販売業"</f>
        <v>乳類販売業</v>
      </c>
      <c r="E7102" s="2" t="str">
        <f>"H31.02.26"</f>
        <v>H31.02.26</v>
      </c>
    </row>
    <row r="7103" spans="1:5" x14ac:dyDescent="0.45">
      <c r="A7103" s="2" t="s">
        <v>3362</v>
      </c>
      <c r="B7103" s="2" t="s">
        <v>17681</v>
      </c>
      <c r="C7103" s="2" t="s">
        <v>29269</v>
      </c>
      <c r="D7103" s="2" t="str">
        <f>"食肉販売業"</f>
        <v>食肉販売業</v>
      </c>
      <c r="E7103" s="2" t="str">
        <f>"H31.03.11"</f>
        <v>H31.03.11</v>
      </c>
    </row>
    <row r="7104" spans="1:5" x14ac:dyDescent="0.45">
      <c r="A7104" s="2" t="s">
        <v>890</v>
      </c>
      <c r="B7104" s="2" t="s">
        <v>17685</v>
      </c>
      <c r="C7104" s="2" t="s">
        <v>29274</v>
      </c>
      <c r="D7104" s="2" t="str">
        <f>"飲食店営業"</f>
        <v>飲食店営業</v>
      </c>
      <c r="E7104" s="2" t="str">
        <f>"H31.03.29"</f>
        <v>H31.03.29</v>
      </c>
    </row>
    <row r="7105" spans="1:5" x14ac:dyDescent="0.45">
      <c r="A7105" s="2" t="s">
        <v>890</v>
      </c>
      <c r="B7105" s="2" t="s">
        <v>17685</v>
      </c>
      <c r="C7105" s="2" t="s">
        <v>29274</v>
      </c>
      <c r="D7105" s="2" t="str">
        <f>"乳類販売業"</f>
        <v>乳類販売業</v>
      </c>
      <c r="E7105" s="2" t="str">
        <f>"H31.03.29"</f>
        <v>H31.03.29</v>
      </c>
    </row>
    <row r="7106" spans="1:5" x14ac:dyDescent="0.45">
      <c r="A7106" s="2" t="s">
        <v>6203</v>
      </c>
      <c r="B7106" s="2" t="s">
        <v>17722</v>
      </c>
      <c r="C7106" s="2" t="s">
        <v>29312</v>
      </c>
      <c r="D7106" s="2" t="str">
        <f>"食品販売業"</f>
        <v>食品販売業</v>
      </c>
      <c r="E7106" s="2" t="str">
        <f>"R01.05.27"</f>
        <v>R01.05.27</v>
      </c>
    </row>
    <row r="7107" spans="1:5" x14ac:dyDescent="0.45">
      <c r="A7107" s="2" t="s">
        <v>6318</v>
      </c>
      <c r="B7107" s="2" t="s">
        <v>17421</v>
      </c>
      <c r="C7107" s="2" t="s">
        <v>29313</v>
      </c>
      <c r="D7107" s="2" t="str">
        <f>"みそ製造業"</f>
        <v>みそ製造業</v>
      </c>
      <c r="E7107" s="2" t="str">
        <f>"R01.05.27"</f>
        <v>R01.05.27</v>
      </c>
    </row>
    <row r="7108" spans="1:5" x14ac:dyDescent="0.45">
      <c r="A7108" s="2" t="s">
        <v>6583</v>
      </c>
      <c r="B7108" s="2" t="s">
        <v>1795</v>
      </c>
      <c r="C7108" s="2" t="s">
        <v>29367</v>
      </c>
      <c r="D7108" s="2" t="str">
        <f>"食肉販売業"</f>
        <v>食肉販売業</v>
      </c>
      <c r="E7108" s="2" t="str">
        <f>"R01.08.13"</f>
        <v>R01.08.13</v>
      </c>
    </row>
    <row r="7109" spans="1:5" x14ac:dyDescent="0.45">
      <c r="A7109" s="2" t="s">
        <v>6596</v>
      </c>
      <c r="B7109" s="2" t="s">
        <v>17802</v>
      </c>
      <c r="C7109" s="2" t="s">
        <v>29388</v>
      </c>
      <c r="D7109" s="2" t="str">
        <f>"飲食店営業"</f>
        <v>飲食店営業</v>
      </c>
      <c r="E7109" s="2" t="str">
        <f>"R01.08.22"</f>
        <v>R01.08.22</v>
      </c>
    </row>
    <row r="7110" spans="1:5" x14ac:dyDescent="0.45">
      <c r="A7110" s="2" t="s">
        <v>6596</v>
      </c>
      <c r="B7110" s="2" t="s">
        <v>17802</v>
      </c>
      <c r="C7110" s="2" t="s">
        <v>29388</v>
      </c>
      <c r="D7110" s="2" t="str">
        <f>"魚介類販売業"</f>
        <v>魚介類販売業</v>
      </c>
      <c r="E7110" s="2" t="str">
        <f>"R01.08.22"</f>
        <v>R01.08.22</v>
      </c>
    </row>
    <row r="7111" spans="1:5" x14ac:dyDescent="0.45">
      <c r="A7111" s="2" t="s">
        <v>6624</v>
      </c>
      <c r="B7111" s="2" t="s">
        <v>17846</v>
      </c>
      <c r="C7111" s="2" t="s">
        <v>29430</v>
      </c>
      <c r="D7111" s="2" t="str">
        <f>"飲食店営業"</f>
        <v>飲食店営業</v>
      </c>
      <c r="E7111" s="2" t="str">
        <f>"H29.03.14"</f>
        <v>H29.03.14</v>
      </c>
    </row>
    <row r="7112" spans="1:5" x14ac:dyDescent="0.45">
      <c r="A7112" s="2" t="s">
        <v>6625</v>
      </c>
      <c r="B7112" s="2" t="s">
        <v>17847</v>
      </c>
      <c r="C7112" s="2" t="s">
        <v>29431</v>
      </c>
      <c r="D7112" s="2" t="str">
        <f>"喫茶店営業"</f>
        <v>喫茶店営業</v>
      </c>
      <c r="E7112" s="2" t="str">
        <f>"H30.06.12"</f>
        <v>H30.06.12</v>
      </c>
    </row>
    <row r="7113" spans="1:5" x14ac:dyDescent="0.45">
      <c r="A7113" s="2" t="s">
        <v>6625</v>
      </c>
      <c r="B7113" s="2" t="s">
        <v>17847</v>
      </c>
      <c r="C7113" s="2" t="s">
        <v>29431</v>
      </c>
      <c r="D7113" s="2" t="str">
        <f>"食品販売業"</f>
        <v>食品販売業</v>
      </c>
      <c r="E7113" s="2" t="str">
        <f>"H30.06.12"</f>
        <v>H30.06.12</v>
      </c>
    </row>
    <row r="7114" spans="1:5" x14ac:dyDescent="0.45">
      <c r="A7114" s="2" t="s">
        <v>6583</v>
      </c>
      <c r="B7114" s="2" t="s">
        <v>6583</v>
      </c>
      <c r="C7114" s="2" t="s">
        <v>29481</v>
      </c>
      <c r="D7114" s="2" t="str">
        <f>"魚介類販売業"</f>
        <v>魚介類販売業</v>
      </c>
      <c r="E7114" s="2" t="str">
        <f>"R01.11.25"</f>
        <v>R01.11.25</v>
      </c>
    </row>
    <row r="7115" spans="1:5" x14ac:dyDescent="0.45">
      <c r="A7115" s="2" t="s">
        <v>6583</v>
      </c>
      <c r="B7115" s="2" t="s">
        <v>6583</v>
      </c>
      <c r="C7115" s="2" t="s">
        <v>29505</v>
      </c>
      <c r="D7115" s="2" t="str">
        <f>"飲食店営業"</f>
        <v>飲食店営業</v>
      </c>
      <c r="E7115" s="2" t="str">
        <f>"R01.11.26"</f>
        <v>R01.11.26</v>
      </c>
    </row>
    <row r="7116" spans="1:5" x14ac:dyDescent="0.45">
      <c r="A7116" s="2" t="s">
        <v>6682</v>
      </c>
      <c r="B7116" s="2" t="s">
        <v>6682</v>
      </c>
      <c r="C7116" s="2" t="s">
        <v>29506</v>
      </c>
      <c r="D7116" s="2" t="str">
        <f>"飲食店営業"</f>
        <v>飲食店営業</v>
      </c>
      <c r="E7116" s="2" t="str">
        <f>"R01.11.26"</f>
        <v>R01.11.26</v>
      </c>
    </row>
    <row r="7117" spans="1:5" x14ac:dyDescent="0.45">
      <c r="A7117" s="2" t="s">
        <v>6478</v>
      </c>
      <c r="B7117" s="2" t="s">
        <v>6478</v>
      </c>
      <c r="C7117" s="2" t="s">
        <v>29236</v>
      </c>
      <c r="D7117" s="2" t="str">
        <f>"食品販売業"</f>
        <v>食品販売業</v>
      </c>
      <c r="E7117" s="2" t="str">
        <f>"R02.02.18"</f>
        <v>R02.02.18</v>
      </c>
    </row>
    <row r="7118" spans="1:5" x14ac:dyDescent="0.45">
      <c r="A7118" s="2" t="s">
        <v>6618</v>
      </c>
      <c r="B7118" s="2" t="s">
        <v>18032</v>
      </c>
      <c r="C7118" s="2" t="s">
        <v>29629</v>
      </c>
      <c r="D7118" s="2" t="str">
        <f>"飲食店営業"</f>
        <v>飲食店営業</v>
      </c>
      <c r="E7118" s="2" t="str">
        <f>"R02.03.23"</f>
        <v>R02.03.23</v>
      </c>
    </row>
    <row r="7119" spans="1:5" x14ac:dyDescent="0.45">
      <c r="A7119" s="2" t="s">
        <v>6618</v>
      </c>
      <c r="B7119" s="2" t="s">
        <v>18032</v>
      </c>
      <c r="C7119" s="2" t="s">
        <v>29629</v>
      </c>
      <c r="D7119" s="2" t="str">
        <f>"魚介類販売業"</f>
        <v>魚介類販売業</v>
      </c>
      <c r="E7119" s="2" t="str">
        <f>"R02.03.23"</f>
        <v>R02.03.23</v>
      </c>
    </row>
    <row r="7120" spans="1:5" x14ac:dyDescent="0.45">
      <c r="A7120" s="2" t="s">
        <v>6618</v>
      </c>
      <c r="B7120" s="2" t="s">
        <v>18032</v>
      </c>
      <c r="C7120" s="2" t="s">
        <v>29629</v>
      </c>
      <c r="D7120" s="2" t="str">
        <f>"食肉販売業"</f>
        <v>食肉販売業</v>
      </c>
      <c r="E7120" s="2" t="str">
        <f>"R02.03.23"</f>
        <v>R02.03.23</v>
      </c>
    </row>
    <row r="7121" spans="1:5" x14ac:dyDescent="0.45">
      <c r="A7121" s="2" t="s">
        <v>6618</v>
      </c>
      <c r="B7121" s="2" t="s">
        <v>18032</v>
      </c>
      <c r="C7121" s="2" t="s">
        <v>29629</v>
      </c>
      <c r="D7121" s="2" t="str">
        <f>"乳類販売業"</f>
        <v>乳類販売業</v>
      </c>
      <c r="E7121" s="2" t="str">
        <f>"R02.03.23"</f>
        <v>R02.03.23</v>
      </c>
    </row>
    <row r="7122" spans="1:5" x14ac:dyDescent="0.45">
      <c r="A7122" s="2" t="s">
        <v>6618</v>
      </c>
      <c r="B7122" s="2" t="s">
        <v>18032</v>
      </c>
      <c r="C7122" s="2" t="s">
        <v>29629</v>
      </c>
      <c r="D7122" s="2" t="str">
        <f>"食品販売業"</f>
        <v>食品販売業</v>
      </c>
      <c r="E7122" s="2" t="str">
        <f>"R02.03.23"</f>
        <v>R02.03.23</v>
      </c>
    </row>
    <row r="7123" spans="1:5" x14ac:dyDescent="0.45">
      <c r="A7123" s="2" t="s">
        <v>6203</v>
      </c>
      <c r="B7123" s="2" t="s">
        <v>18125</v>
      </c>
      <c r="C7123" s="2" t="s">
        <v>29723</v>
      </c>
      <c r="D7123" s="2" t="str">
        <f>"飲食店営業"</f>
        <v>飲食店営業</v>
      </c>
      <c r="E7123" s="2" t="str">
        <f t="shared" ref="E7123:E7128" si="322">"R02.05.25"</f>
        <v>R02.05.25</v>
      </c>
    </row>
    <row r="7124" spans="1:5" x14ac:dyDescent="0.45">
      <c r="A7124" s="2" t="s">
        <v>6818</v>
      </c>
      <c r="B7124" s="2" t="s">
        <v>18129</v>
      </c>
      <c r="C7124" s="2" t="s">
        <v>29727</v>
      </c>
      <c r="D7124" s="2" t="str">
        <f>"飲食店営業"</f>
        <v>飲食店営業</v>
      </c>
      <c r="E7124" s="2" t="str">
        <f t="shared" si="322"/>
        <v>R02.05.25</v>
      </c>
    </row>
    <row r="7125" spans="1:5" x14ac:dyDescent="0.45">
      <c r="A7125" s="2" t="s">
        <v>6818</v>
      </c>
      <c r="B7125" s="2" t="s">
        <v>18129</v>
      </c>
      <c r="C7125" s="2" t="s">
        <v>29727</v>
      </c>
      <c r="D7125" s="2" t="str">
        <f>"菓子製造業"</f>
        <v>菓子製造業</v>
      </c>
      <c r="E7125" s="2" t="str">
        <f t="shared" si="322"/>
        <v>R02.05.25</v>
      </c>
    </row>
    <row r="7126" spans="1:5" x14ac:dyDescent="0.45">
      <c r="A7126" s="2" t="s">
        <v>6596</v>
      </c>
      <c r="B7126" s="2" t="s">
        <v>17802</v>
      </c>
      <c r="C7126" s="2" t="s">
        <v>29733</v>
      </c>
      <c r="D7126" s="2" t="str">
        <f>"食品販売業"</f>
        <v>食品販売業</v>
      </c>
      <c r="E7126" s="2" t="str">
        <f t="shared" si="322"/>
        <v>R02.05.25</v>
      </c>
    </row>
    <row r="7127" spans="1:5" x14ac:dyDescent="0.45">
      <c r="A7127" s="2" t="s">
        <v>6824</v>
      </c>
      <c r="B7127" s="2" t="s">
        <v>18138</v>
      </c>
      <c r="C7127" s="2" t="s">
        <v>29734</v>
      </c>
      <c r="D7127" s="2" t="str">
        <f>"食品販売業"</f>
        <v>食品販売業</v>
      </c>
      <c r="E7127" s="2" t="str">
        <f t="shared" si="322"/>
        <v>R02.05.25</v>
      </c>
    </row>
    <row r="7128" spans="1:5" x14ac:dyDescent="0.45">
      <c r="A7128" s="2" t="s">
        <v>6830</v>
      </c>
      <c r="B7128" s="2" t="s">
        <v>18142</v>
      </c>
      <c r="C7128" s="2" t="s">
        <v>29740</v>
      </c>
      <c r="D7128" s="2" t="str">
        <f>"食品販売業"</f>
        <v>食品販売業</v>
      </c>
      <c r="E7128" s="2" t="str">
        <f t="shared" si="322"/>
        <v>R02.05.25</v>
      </c>
    </row>
    <row r="7129" spans="1:5" x14ac:dyDescent="0.45">
      <c r="A7129" s="2" t="s">
        <v>1386</v>
      </c>
      <c r="B7129" s="2" t="s">
        <v>18168</v>
      </c>
      <c r="C7129" s="2" t="s">
        <v>29763</v>
      </c>
      <c r="D7129" s="2" t="str">
        <f>"乳類販売業"</f>
        <v>乳類販売業</v>
      </c>
      <c r="E7129" s="2" t="str">
        <f>"H31.01.31"</f>
        <v>H31.01.31</v>
      </c>
    </row>
    <row r="7130" spans="1:5" x14ac:dyDescent="0.45">
      <c r="A7130" s="2" t="s">
        <v>1386</v>
      </c>
      <c r="B7130" s="2" t="s">
        <v>18168</v>
      </c>
      <c r="C7130" s="2" t="s">
        <v>29763</v>
      </c>
      <c r="D7130" s="2" t="str">
        <f>"魚介類販売業"</f>
        <v>魚介類販売業</v>
      </c>
      <c r="E7130" s="2" t="str">
        <f>"H31.01.31"</f>
        <v>H31.01.31</v>
      </c>
    </row>
    <row r="7131" spans="1:5" x14ac:dyDescent="0.45">
      <c r="A7131" s="2" t="s">
        <v>1386</v>
      </c>
      <c r="B7131" s="2" t="s">
        <v>18168</v>
      </c>
      <c r="C7131" s="2" t="s">
        <v>29763</v>
      </c>
      <c r="D7131" s="2" t="str">
        <f>"食肉販売業"</f>
        <v>食肉販売業</v>
      </c>
      <c r="E7131" s="2" t="str">
        <f>"H31.01.31"</f>
        <v>H31.01.31</v>
      </c>
    </row>
    <row r="7132" spans="1:5" x14ac:dyDescent="0.45">
      <c r="A7132" s="2" t="s">
        <v>1386</v>
      </c>
      <c r="B7132" s="2" t="s">
        <v>18168</v>
      </c>
      <c r="C7132" s="2" t="s">
        <v>29763</v>
      </c>
      <c r="D7132" s="2" t="str">
        <f>"食品販売業（移動販売）"</f>
        <v>食品販売業（移動販売）</v>
      </c>
      <c r="E7132" s="2" t="str">
        <f>"H31.01.31"</f>
        <v>H31.01.31</v>
      </c>
    </row>
    <row r="7133" spans="1:5" x14ac:dyDescent="0.45">
      <c r="A7133" s="2" t="s">
        <v>1386</v>
      </c>
      <c r="B7133" s="2" t="s">
        <v>18169</v>
      </c>
      <c r="C7133" s="2" t="s">
        <v>29764</v>
      </c>
      <c r="D7133" s="2" t="str">
        <f>"飲食店営業"</f>
        <v>飲食店営業</v>
      </c>
      <c r="E7133" s="2" t="str">
        <f>"R02.07.21"</f>
        <v>R02.07.21</v>
      </c>
    </row>
    <row r="7134" spans="1:5" x14ac:dyDescent="0.45">
      <c r="A7134" s="2" t="s">
        <v>1386</v>
      </c>
      <c r="B7134" s="2" t="s">
        <v>18169</v>
      </c>
      <c r="C7134" s="2" t="s">
        <v>29764</v>
      </c>
      <c r="D7134" s="2" t="str">
        <f>"乳類販売業"</f>
        <v>乳類販売業</v>
      </c>
      <c r="E7134" s="2" t="str">
        <f>"R02.07.21"</f>
        <v>R02.07.21</v>
      </c>
    </row>
    <row r="7135" spans="1:5" x14ac:dyDescent="0.45">
      <c r="A7135" s="2" t="s">
        <v>1386</v>
      </c>
      <c r="B7135" s="2" t="s">
        <v>18169</v>
      </c>
      <c r="C7135" s="2" t="s">
        <v>29764</v>
      </c>
      <c r="D7135" s="2" t="str">
        <f>"食肉販売業"</f>
        <v>食肉販売業</v>
      </c>
      <c r="E7135" s="2" t="str">
        <f>"R02.07.21"</f>
        <v>R02.07.21</v>
      </c>
    </row>
    <row r="7136" spans="1:5" x14ac:dyDescent="0.45">
      <c r="A7136" s="2" t="s">
        <v>1386</v>
      </c>
      <c r="B7136" s="2" t="s">
        <v>18169</v>
      </c>
      <c r="C7136" s="2" t="s">
        <v>29764</v>
      </c>
      <c r="D7136" s="2" t="str">
        <f>"魚介類販売業"</f>
        <v>魚介類販売業</v>
      </c>
      <c r="E7136" s="2" t="str">
        <f>"R02.07.21"</f>
        <v>R02.07.21</v>
      </c>
    </row>
    <row r="7137" spans="1:5" x14ac:dyDescent="0.45">
      <c r="A7137" s="2" t="s">
        <v>1386</v>
      </c>
      <c r="B7137" s="2" t="s">
        <v>18169</v>
      </c>
      <c r="C7137" s="2" t="s">
        <v>29764</v>
      </c>
      <c r="D7137" s="2" t="str">
        <f>"食品販売業"</f>
        <v>食品販売業</v>
      </c>
      <c r="E7137" s="2" t="str">
        <f>"R02.07.21"</f>
        <v>R02.07.21</v>
      </c>
    </row>
    <row r="7138" spans="1:5" x14ac:dyDescent="0.45">
      <c r="A7138" s="2" t="s">
        <v>6583</v>
      </c>
      <c r="B7138" s="2" t="s">
        <v>6583</v>
      </c>
      <c r="C7138" s="2" t="s">
        <v>29505</v>
      </c>
      <c r="D7138" s="2" t="str">
        <f>"乳類販売業"</f>
        <v>乳類販売業</v>
      </c>
      <c r="E7138" s="2" t="str">
        <f>"R02.11.19"</f>
        <v>R02.11.19</v>
      </c>
    </row>
    <row r="7139" spans="1:5" x14ac:dyDescent="0.45">
      <c r="A7139" s="2" t="s">
        <v>6956</v>
      </c>
      <c r="B7139" s="2" t="s">
        <v>18318</v>
      </c>
      <c r="C7139" s="2" t="s">
        <v>29911</v>
      </c>
      <c r="D7139" s="2" t="str">
        <f>"食品製造業"</f>
        <v>食品製造業</v>
      </c>
      <c r="E7139" s="2" t="str">
        <f>"R02.11.19"</f>
        <v>R02.11.19</v>
      </c>
    </row>
    <row r="7140" spans="1:5" x14ac:dyDescent="0.45">
      <c r="A7140" s="2" t="s">
        <v>6583</v>
      </c>
      <c r="B7140" s="2" t="s">
        <v>6583</v>
      </c>
      <c r="C7140" s="2" t="s">
        <v>29919</v>
      </c>
      <c r="D7140" s="2" t="str">
        <f>"食品販売業"</f>
        <v>食品販売業</v>
      </c>
      <c r="E7140" s="2" t="str">
        <f>"R02.11.20"</f>
        <v>R02.11.20</v>
      </c>
    </row>
    <row r="7141" spans="1:5" x14ac:dyDescent="0.45">
      <c r="A7141" s="2" t="s">
        <v>890</v>
      </c>
      <c r="B7141" s="2" t="s">
        <v>17685</v>
      </c>
      <c r="C7141" s="2" t="s">
        <v>29274</v>
      </c>
      <c r="D7141" s="2" t="str">
        <f>"食品販売業"</f>
        <v>食品販売業</v>
      </c>
      <c r="E7141" s="2" t="str">
        <f>"H31.03.29"</f>
        <v>H31.03.29</v>
      </c>
    </row>
    <row r="7142" spans="1:5" x14ac:dyDescent="0.45">
      <c r="A7142" s="2" t="s">
        <v>6958</v>
      </c>
      <c r="B7142" s="2" t="s">
        <v>18327</v>
      </c>
      <c r="C7142" s="2" t="s">
        <v>29922</v>
      </c>
      <c r="D7142" s="2" t="str">
        <f>"飲食店営業"</f>
        <v>飲食店営業</v>
      </c>
      <c r="E7142" s="2" t="str">
        <f>"R02.11.17"</f>
        <v>R02.11.17</v>
      </c>
    </row>
    <row r="7143" spans="1:5" x14ac:dyDescent="0.45">
      <c r="A7143" s="2" t="s">
        <v>7014</v>
      </c>
      <c r="B7143" s="2" t="s">
        <v>18407</v>
      </c>
      <c r="C7143" s="2" t="s">
        <v>30000</v>
      </c>
      <c r="D7143" s="2" t="str">
        <f>"飲食店営業"</f>
        <v>飲食店営業</v>
      </c>
      <c r="E7143" s="2" t="str">
        <f>"R03.02.08"</f>
        <v>R03.02.08</v>
      </c>
    </row>
    <row r="7144" spans="1:5" x14ac:dyDescent="0.45">
      <c r="A7144" s="2" t="s">
        <v>6478</v>
      </c>
      <c r="B7144" s="2" t="s">
        <v>6478</v>
      </c>
      <c r="C7144" s="2" t="s">
        <v>29236</v>
      </c>
      <c r="D7144" s="2" t="str">
        <f>"乳類販売業"</f>
        <v>乳類販売業</v>
      </c>
      <c r="E7144" s="2" t="str">
        <f>"R03.02.08"</f>
        <v>R03.02.08</v>
      </c>
    </row>
    <row r="7145" spans="1:5" x14ac:dyDescent="0.45">
      <c r="A7145" s="2" t="s">
        <v>7058</v>
      </c>
      <c r="B7145" s="2" t="s">
        <v>18472</v>
      </c>
      <c r="C7145" s="2" t="s">
        <v>30049</v>
      </c>
      <c r="D7145" s="2" t="str">
        <f>"飲食店営業"</f>
        <v>飲食店営業</v>
      </c>
      <c r="E7145" s="2" t="str">
        <f>"R03.03.30"</f>
        <v>R03.03.30</v>
      </c>
    </row>
    <row r="7146" spans="1:5" x14ac:dyDescent="0.45">
      <c r="A7146" s="2" t="s">
        <v>7059</v>
      </c>
      <c r="B7146" s="2" t="s">
        <v>18473</v>
      </c>
      <c r="C7146" s="2" t="s">
        <v>30050</v>
      </c>
      <c r="D7146" s="2" t="str">
        <f>"菓子製造業"</f>
        <v>菓子製造業</v>
      </c>
      <c r="E7146" s="2" t="str">
        <f>"H29.04.27"</f>
        <v>H29.04.27</v>
      </c>
    </row>
    <row r="7147" spans="1:5" x14ac:dyDescent="0.45">
      <c r="A7147" s="2" t="s">
        <v>3571</v>
      </c>
      <c r="B7147" s="2" t="s">
        <v>18475</v>
      </c>
      <c r="C7147" s="2" t="s">
        <v>30052</v>
      </c>
      <c r="D7147" s="2" t="str">
        <f>"飲食店営業"</f>
        <v>飲食店営業</v>
      </c>
      <c r="E7147" s="2" t="str">
        <f t="shared" ref="E7147:E7152" si="323">"R03.04.10"</f>
        <v>R03.04.10</v>
      </c>
    </row>
    <row r="7148" spans="1:5" x14ac:dyDescent="0.45">
      <c r="A7148" s="2" t="s">
        <v>3571</v>
      </c>
      <c r="B7148" s="2" t="s">
        <v>18475</v>
      </c>
      <c r="C7148" s="2" t="s">
        <v>30052</v>
      </c>
      <c r="D7148" s="2" t="str">
        <f>"乳類販売業"</f>
        <v>乳類販売業</v>
      </c>
      <c r="E7148" s="2" t="str">
        <f t="shared" si="323"/>
        <v>R03.04.10</v>
      </c>
    </row>
    <row r="7149" spans="1:5" x14ac:dyDescent="0.45">
      <c r="A7149" s="2" t="s">
        <v>3571</v>
      </c>
      <c r="B7149" s="2" t="s">
        <v>18475</v>
      </c>
      <c r="C7149" s="2" t="s">
        <v>30052</v>
      </c>
      <c r="D7149" s="2" t="str">
        <f>"飲食店営業"</f>
        <v>飲食店営業</v>
      </c>
      <c r="E7149" s="2" t="str">
        <f t="shared" si="323"/>
        <v>R03.04.10</v>
      </c>
    </row>
    <row r="7150" spans="1:5" x14ac:dyDescent="0.45">
      <c r="A7150" s="2" t="s">
        <v>3571</v>
      </c>
      <c r="B7150" s="2" t="s">
        <v>18475</v>
      </c>
      <c r="C7150" s="2" t="s">
        <v>30052</v>
      </c>
      <c r="D7150" s="2" t="str">
        <f>"食肉販売業"</f>
        <v>食肉販売業</v>
      </c>
      <c r="E7150" s="2" t="str">
        <f t="shared" si="323"/>
        <v>R03.04.10</v>
      </c>
    </row>
    <row r="7151" spans="1:5" x14ac:dyDescent="0.45">
      <c r="A7151" s="2" t="s">
        <v>3571</v>
      </c>
      <c r="B7151" s="2" t="s">
        <v>18475</v>
      </c>
      <c r="C7151" s="2" t="s">
        <v>30052</v>
      </c>
      <c r="D7151" s="2" t="str">
        <f>"魚介類販売業"</f>
        <v>魚介類販売業</v>
      </c>
      <c r="E7151" s="2" t="str">
        <f t="shared" si="323"/>
        <v>R03.04.10</v>
      </c>
    </row>
    <row r="7152" spans="1:5" x14ac:dyDescent="0.45">
      <c r="A7152" s="2" t="s">
        <v>3571</v>
      </c>
      <c r="B7152" s="2" t="s">
        <v>18475</v>
      </c>
      <c r="C7152" s="2" t="s">
        <v>30052</v>
      </c>
      <c r="D7152" s="2" t="str">
        <f>"食品販売業"</f>
        <v>食品販売業</v>
      </c>
      <c r="E7152" s="2" t="str">
        <f t="shared" si="323"/>
        <v>R03.04.10</v>
      </c>
    </row>
    <row r="7153" spans="1:5" x14ac:dyDescent="0.45">
      <c r="A7153" s="2" t="s">
        <v>3143</v>
      </c>
      <c r="B7153" s="2" t="s">
        <v>18475</v>
      </c>
      <c r="C7153" s="2" t="s">
        <v>30052</v>
      </c>
      <c r="D7153" s="2" t="str">
        <f>"喫茶店営業"</f>
        <v>喫茶店営業</v>
      </c>
      <c r="E7153" s="2" t="str">
        <f>"R03.04.13"</f>
        <v>R03.04.13</v>
      </c>
    </row>
    <row r="7154" spans="1:5" x14ac:dyDescent="0.45">
      <c r="A7154" s="2" t="s">
        <v>1803</v>
      </c>
      <c r="B7154" s="2" t="s">
        <v>18498</v>
      </c>
      <c r="C7154" s="2" t="s">
        <v>30076</v>
      </c>
      <c r="D7154" s="2" t="str">
        <f>"飲食店営業"</f>
        <v>飲食店営業</v>
      </c>
      <c r="E7154" s="2" t="str">
        <f>"R03.05.24"</f>
        <v>R03.05.24</v>
      </c>
    </row>
    <row r="7155" spans="1:5" x14ac:dyDescent="0.45">
      <c r="A7155" s="2" t="s">
        <v>1859</v>
      </c>
      <c r="B7155" s="2" t="s">
        <v>18517</v>
      </c>
      <c r="C7155" s="2" t="s">
        <v>30095</v>
      </c>
      <c r="D7155" s="2" t="str">
        <f>"食肉販売業"</f>
        <v>食肉販売業</v>
      </c>
      <c r="E7155" s="2" t="str">
        <f>"H31.03.18"</f>
        <v>H31.03.18</v>
      </c>
    </row>
    <row r="7156" spans="1:5" x14ac:dyDescent="0.45">
      <c r="A7156" s="2" t="s">
        <v>6574</v>
      </c>
      <c r="B7156" s="2" t="s">
        <v>17766</v>
      </c>
      <c r="C7156" s="2" t="s">
        <v>29353</v>
      </c>
      <c r="D7156" s="2" t="str">
        <f>"菓子製造業"</f>
        <v>菓子製造業</v>
      </c>
      <c r="E7156" s="2" t="str">
        <f>"R03.01.26"</f>
        <v>R03.01.26</v>
      </c>
    </row>
    <row r="7157" spans="1:5" x14ac:dyDescent="0.45">
      <c r="A7157" s="2" t="s">
        <v>6130</v>
      </c>
      <c r="B7157" s="2" t="s">
        <v>17205</v>
      </c>
      <c r="C7157" s="2" t="s">
        <v>28804</v>
      </c>
      <c r="D7157" s="2" t="str">
        <f>"菓子製造業"</f>
        <v>菓子製造業</v>
      </c>
      <c r="E7157" s="2" t="str">
        <f>"H28.12.12"</f>
        <v>H28.12.12</v>
      </c>
    </row>
    <row r="7158" spans="1:5" x14ac:dyDescent="0.45">
      <c r="A7158" s="2" t="s">
        <v>6132</v>
      </c>
      <c r="B7158" s="2" t="s">
        <v>17207</v>
      </c>
      <c r="C7158" s="2" t="s">
        <v>28806</v>
      </c>
      <c r="D7158" s="2" t="str">
        <f>"喫茶店営業"</f>
        <v>喫茶店営業</v>
      </c>
      <c r="E7158" s="2" t="str">
        <f>"H28.12.26"</f>
        <v>H28.12.26</v>
      </c>
    </row>
    <row r="7159" spans="1:5" x14ac:dyDescent="0.45">
      <c r="A7159" s="2" t="s">
        <v>6133</v>
      </c>
      <c r="B7159" s="2" t="s">
        <v>17208</v>
      </c>
      <c r="C7159" s="2" t="s">
        <v>28807</v>
      </c>
      <c r="D7159" s="2" t="str">
        <f>"そうざい製造業"</f>
        <v>そうざい製造業</v>
      </c>
      <c r="E7159" s="2" t="str">
        <f>"H29.01.06"</f>
        <v>H29.01.06</v>
      </c>
    </row>
    <row r="7160" spans="1:5" x14ac:dyDescent="0.45">
      <c r="A7160" s="2" t="s">
        <v>6133</v>
      </c>
      <c r="B7160" s="2" t="s">
        <v>17208</v>
      </c>
      <c r="C7160" s="2" t="s">
        <v>28807</v>
      </c>
      <c r="D7160" s="2" t="str">
        <f>"菓子製造業"</f>
        <v>菓子製造業</v>
      </c>
      <c r="E7160" s="2" t="str">
        <f>"H29.01.06"</f>
        <v>H29.01.06</v>
      </c>
    </row>
    <row r="7161" spans="1:5" x14ac:dyDescent="0.45">
      <c r="A7161" s="2" t="s">
        <v>6135</v>
      </c>
      <c r="B7161" s="2" t="s">
        <v>17211</v>
      </c>
      <c r="C7161" s="2" t="s">
        <v>28810</v>
      </c>
      <c r="D7161" s="2" t="str">
        <f>"飲食店営業"</f>
        <v>飲食店営業</v>
      </c>
      <c r="E7161" s="2" t="str">
        <f>"H29.01.25"</f>
        <v>H29.01.25</v>
      </c>
    </row>
    <row r="7162" spans="1:5" x14ac:dyDescent="0.45">
      <c r="A7162" s="2" t="s">
        <v>6135</v>
      </c>
      <c r="B7162" s="2" t="s">
        <v>17211</v>
      </c>
      <c r="C7162" s="2" t="s">
        <v>28810</v>
      </c>
      <c r="D7162" s="2" t="str">
        <f>"乳類販売業"</f>
        <v>乳類販売業</v>
      </c>
      <c r="E7162" s="2" t="str">
        <f>"H29.01.25"</f>
        <v>H29.01.25</v>
      </c>
    </row>
    <row r="7163" spans="1:5" x14ac:dyDescent="0.45">
      <c r="A7163" s="2" t="s">
        <v>6133</v>
      </c>
      <c r="B7163" s="2" t="s">
        <v>17208</v>
      </c>
      <c r="C7163" s="2" t="s">
        <v>28807</v>
      </c>
      <c r="D7163" s="2" t="str">
        <f>"喫茶店営業"</f>
        <v>喫茶店営業</v>
      </c>
      <c r="E7163" s="2" t="str">
        <f>"H29.02.02"</f>
        <v>H29.02.02</v>
      </c>
    </row>
    <row r="7164" spans="1:5" x14ac:dyDescent="0.45">
      <c r="A7164" s="2" t="s">
        <v>6151</v>
      </c>
      <c r="B7164" s="2" t="s">
        <v>17229</v>
      </c>
      <c r="C7164" s="2" t="s">
        <v>28831</v>
      </c>
      <c r="D7164" s="2" t="str">
        <f>"飲食店営業"</f>
        <v>飲食店営業</v>
      </c>
      <c r="E7164" s="2" t="str">
        <f>"H29.02.13"</f>
        <v>H29.02.13</v>
      </c>
    </row>
    <row r="7165" spans="1:5" x14ac:dyDescent="0.45">
      <c r="A7165" s="2" t="s">
        <v>6176</v>
      </c>
      <c r="B7165" s="2" t="s">
        <v>17256</v>
      </c>
      <c r="C7165" s="2" t="s">
        <v>28859</v>
      </c>
      <c r="D7165" s="2" t="str">
        <f>"食用油脂製造業"</f>
        <v>食用油脂製造業</v>
      </c>
      <c r="E7165" s="2" t="str">
        <f>"H29.05.22"</f>
        <v>H29.05.22</v>
      </c>
    </row>
    <row r="7166" spans="1:5" x14ac:dyDescent="0.45">
      <c r="A7166" s="2" t="s">
        <v>6212</v>
      </c>
      <c r="B7166" s="2" t="s">
        <v>17300</v>
      </c>
      <c r="C7166" s="2" t="s">
        <v>28903</v>
      </c>
      <c r="D7166" s="2" t="str">
        <f>"飲食店営業"</f>
        <v>飲食店営業</v>
      </c>
      <c r="E7166" s="2" t="str">
        <f>"H29.08.21"</f>
        <v>H29.08.21</v>
      </c>
    </row>
    <row r="7167" spans="1:5" x14ac:dyDescent="0.45">
      <c r="A7167" s="2" t="s">
        <v>315</v>
      </c>
      <c r="B7167" s="2" t="s">
        <v>17320</v>
      </c>
      <c r="C7167" s="2" t="s">
        <v>28925</v>
      </c>
      <c r="D7167" s="2" t="str">
        <f>"飲食店営業"</f>
        <v>飲食店営業</v>
      </c>
      <c r="E7167" s="2" t="str">
        <f>"H29.11.17"</f>
        <v>H29.11.17</v>
      </c>
    </row>
    <row r="7168" spans="1:5" x14ac:dyDescent="0.45">
      <c r="A7168" s="2" t="s">
        <v>6245</v>
      </c>
      <c r="B7168" s="2" t="s">
        <v>17338</v>
      </c>
      <c r="C7168" s="2" t="s">
        <v>28944</v>
      </c>
      <c r="D7168" s="2" t="str">
        <f>"乳類販売業"</f>
        <v>乳類販売業</v>
      </c>
      <c r="E7168" s="2" t="str">
        <f>"H29.11.20"</f>
        <v>H29.11.20</v>
      </c>
    </row>
    <row r="7169" spans="1:5" x14ac:dyDescent="0.45">
      <c r="A7169" s="2" t="s">
        <v>92</v>
      </c>
      <c r="B7169" s="2" t="s">
        <v>17346</v>
      </c>
      <c r="C7169" s="2" t="s">
        <v>28954</v>
      </c>
      <c r="D7169" s="2" t="str">
        <f>"飲食店営業"</f>
        <v>飲食店営業</v>
      </c>
      <c r="E7169" s="2" t="str">
        <f>"H30.01.19"</f>
        <v>H30.01.19</v>
      </c>
    </row>
    <row r="7170" spans="1:5" x14ac:dyDescent="0.45">
      <c r="A7170" s="2" t="s">
        <v>6257</v>
      </c>
      <c r="B7170" s="2" t="s">
        <v>17350</v>
      </c>
      <c r="C7170" s="2" t="s">
        <v>28957</v>
      </c>
      <c r="D7170" s="2" t="str">
        <f>"飲食店営業"</f>
        <v>飲食店営業</v>
      </c>
      <c r="E7170" s="2" t="str">
        <f>"H30.02.01"</f>
        <v>H30.02.01</v>
      </c>
    </row>
    <row r="7171" spans="1:5" x14ac:dyDescent="0.45">
      <c r="A7171" s="2" t="s">
        <v>6254</v>
      </c>
      <c r="B7171" s="2" t="s">
        <v>17414</v>
      </c>
      <c r="C7171" s="2" t="s">
        <v>29022</v>
      </c>
      <c r="D7171" s="2" t="str">
        <f>"食品販売業"</f>
        <v>食品販売業</v>
      </c>
      <c r="E7171" s="2" t="str">
        <f>"H30.05.23"</f>
        <v>H30.05.23</v>
      </c>
    </row>
    <row r="7172" spans="1:5" x14ac:dyDescent="0.45">
      <c r="A7172" s="2" t="s">
        <v>6315</v>
      </c>
      <c r="B7172" s="2" t="s">
        <v>17416</v>
      </c>
      <c r="C7172" s="2" t="s">
        <v>29024</v>
      </c>
      <c r="D7172" s="2" t="str">
        <f>"食品販売業"</f>
        <v>食品販売業</v>
      </c>
      <c r="E7172" s="2" t="str">
        <f>"H30.05.23"</f>
        <v>H30.05.23</v>
      </c>
    </row>
    <row r="7173" spans="1:5" x14ac:dyDescent="0.45">
      <c r="A7173" s="2" t="s">
        <v>165</v>
      </c>
      <c r="B7173" s="2" t="s">
        <v>17432</v>
      </c>
      <c r="C7173" s="2" t="s">
        <v>29039</v>
      </c>
      <c r="D7173" s="2" t="str">
        <f>"喫茶店営業"</f>
        <v>喫茶店営業</v>
      </c>
      <c r="E7173" s="2" t="str">
        <f>"H29.02.27"</f>
        <v>H29.02.27</v>
      </c>
    </row>
    <row r="7174" spans="1:5" x14ac:dyDescent="0.45">
      <c r="A7174" s="2" t="s">
        <v>165</v>
      </c>
      <c r="B7174" s="2" t="s">
        <v>17436</v>
      </c>
      <c r="C7174" s="2" t="s">
        <v>29043</v>
      </c>
      <c r="D7174" s="2" t="str">
        <f>"喫茶店営業"</f>
        <v>喫茶店営業</v>
      </c>
      <c r="E7174" s="2" t="str">
        <f>"H29.05.31"</f>
        <v>H29.05.31</v>
      </c>
    </row>
    <row r="7175" spans="1:5" x14ac:dyDescent="0.45">
      <c r="A7175" s="2" t="s">
        <v>165</v>
      </c>
      <c r="B7175" s="2" t="s">
        <v>17440</v>
      </c>
      <c r="C7175" s="2" t="s">
        <v>29044</v>
      </c>
      <c r="D7175" s="2" t="str">
        <f>"喫茶店営業"</f>
        <v>喫茶店営業</v>
      </c>
      <c r="E7175" s="2" t="str">
        <f>"H29.09.25"</f>
        <v>H29.09.25</v>
      </c>
    </row>
    <row r="7176" spans="1:5" x14ac:dyDescent="0.45">
      <c r="A7176" s="2" t="s">
        <v>165</v>
      </c>
      <c r="B7176" s="2" t="s">
        <v>17454</v>
      </c>
      <c r="C7176" s="2" t="s">
        <v>29055</v>
      </c>
      <c r="D7176" s="2" t="str">
        <f>"喫茶店営業"</f>
        <v>喫茶店営業</v>
      </c>
      <c r="E7176" s="2" t="str">
        <f>"H30.07.23"</f>
        <v>H30.07.23</v>
      </c>
    </row>
    <row r="7177" spans="1:5" x14ac:dyDescent="0.45">
      <c r="A7177" s="2" t="s">
        <v>6358</v>
      </c>
      <c r="B7177" s="2" t="s">
        <v>17489</v>
      </c>
      <c r="C7177" s="2" t="s">
        <v>29087</v>
      </c>
      <c r="D7177" s="2" t="str">
        <f>"飲食店営業"</f>
        <v>飲食店営業</v>
      </c>
      <c r="E7177" s="2" t="str">
        <f>"H30.08.27"</f>
        <v>H30.08.27</v>
      </c>
    </row>
    <row r="7178" spans="1:5" x14ac:dyDescent="0.45">
      <c r="A7178" s="2" t="s">
        <v>6359</v>
      </c>
      <c r="B7178" s="2" t="s">
        <v>17490</v>
      </c>
      <c r="C7178" s="2" t="s">
        <v>29088</v>
      </c>
      <c r="D7178" s="2" t="str">
        <f>"食品販売業"</f>
        <v>食品販売業</v>
      </c>
      <c r="E7178" s="2" t="str">
        <f>"H30.08.27"</f>
        <v>H30.08.27</v>
      </c>
    </row>
    <row r="7179" spans="1:5" x14ac:dyDescent="0.45">
      <c r="A7179" s="2" t="s">
        <v>252</v>
      </c>
      <c r="B7179" s="2" t="s">
        <v>17491</v>
      </c>
      <c r="C7179" s="2" t="s">
        <v>29089</v>
      </c>
      <c r="D7179" s="2" t="str">
        <f>"乳類販売業"</f>
        <v>乳類販売業</v>
      </c>
      <c r="E7179" s="2" t="str">
        <f>"H30.08.27"</f>
        <v>H30.08.27</v>
      </c>
    </row>
    <row r="7180" spans="1:5" x14ac:dyDescent="0.45">
      <c r="A7180" s="2" t="s">
        <v>2281</v>
      </c>
      <c r="B7180" s="2" t="s">
        <v>17515</v>
      </c>
      <c r="C7180" s="2" t="s">
        <v>29110</v>
      </c>
      <c r="D7180" s="2" t="str">
        <f>"飲食店営業"</f>
        <v>飲食店営業</v>
      </c>
      <c r="E7180" s="2" t="str">
        <f>"H30.10.15"</f>
        <v>H30.10.15</v>
      </c>
    </row>
    <row r="7181" spans="1:5" x14ac:dyDescent="0.45">
      <c r="A7181" s="2" t="s">
        <v>2281</v>
      </c>
      <c r="B7181" s="2" t="s">
        <v>17515</v>
      </c>
      <c r="C7181" s="2" t="s">
        <v>29110</v>
      </c>
      <c r="D7181" s="2" t="str">
        <f>"乳類販売業"</f>
        <v>乳類販売業</v>
      </c>
      <c r="E7181" s="2" t="str">
        <f>"H30.10.15"</f>
        <v>H30.10.15</v>
      </c>
    </row>
    <row r="7182" spans="1:5" x14ac:dyDescent="0.45">
      <c r="A7182" s="2" t="s">
        <v>2281</v>
      </c>
      <c r="B7182" s="2" t="s">
        <v>17515</v>
      </c>
      <c r="C7182" s="2" t="s">
        <v>29110</v>
      </c>
      <c r="D7182" s="2" t="str">
        <f>"魚介類販売業"</f>
        <v>魚介類販売業</v>
      </c>
      <c r="E7182" s="2" t="str">
        <f>"H30.10.15"</f>
        <v>H30.10.15</v>
      </c>
    </row>
    <row r="7183" spans="1:5" x14ac:dyDescent="0.45">
      <c r="A7183" s="2" t="s">
        <v>2281</v>
      </c>
      <c r="B7183" s="2" t="s">
        <v>17515</v>
      </c>
      <c r="C7183" s="2" t="s">
        <v>29110</v>
      </c>
      <c r="D7183" s="2" t="str">
        <f>"食肉販売業"</f>
        <v>食肉販売業</v>
      </c>
      <c r="E7183" s="2" t="str">
        <f>"H30.10.15"</f>
        <v>H30.10.15</v>
      </c>
    </row>
    <row r="7184" spans="1:5" x14ac:dyDescent="0.45">
      <c r="A7184" s="2" t="s">
        <v>2281</v>
      </c>
      <c r="B7184" s="2" t="s">
        <v>17515</v>
      </c>
      <c r="C7184" s="2" t="s">
        <v>29110</v>
      </c>
      <c r="D7184" s="2" t="str">
        <f>"食品販売業"</f>
        <v>食品販売業</v>
      </c>
      <c r="E7184" s="2" t="str">
        <f>"H30.10.15"</f>
        <v>H30.10.15</v>
      </c>
    </row>
    <row r="7185" spans="1:5" x14ac:dyDescent="0.45">
      <c r="A7185" s="2" t="s">
        <v>6383</v>
      </c>
      <c r="B7185" s="2" t="s">
        <v>17527</v>
      </c>
      <c r="C7185" s="2" t="s">
        <v>29121</v>
      </c>
      <c r="D7185" s="2" t="str">
        <f>"食品販売業（移動販売）"</f>
        <v>食品販売業（移動販売）</v>
      </c>
      <c r="E7185" s="2" t="str">
        <f>"H30.11.16"</f>
        <v>H30.11.16</v>
      </c>
    </row>
    <row r="7186" spans="1:5" x14ac:dyDescent="0.45">
      <c r="A7186" s="2" t="s">
        <v>6429</v>
      </c>
      <c r="B7186" s="2" t="s">
        <v>17582</v>
      </c>
      <c r="C7186" s="2" t="s">
        <v>29175</v>
      </c>
      <c r="D7186" s="2" t="str">
        <f>"食品販売業"</f>
        <v>食品販売業</v>
      </c>
      <c r="E7186" s="2" t="str">
        <f t="shared" ref="E7186:E7194" si="324">"H30.11.27"</f>
        <v>H30.11.27</v>
      </c>
    </row>
    <row r="7187" spans="1:5" x14ac:dyDescent="0.45">
      <c r="A7187" s="2" t="s">
        <v>6430</v>
      </c>
      <c r="B7187" s="2" t="s">
        <v>6430</v>
      </c>
      <c r="C7187" s="2" t="s">
        <v>29176</v>
      </c>
      <c r="D7187" s="2" t="str">
        <f>"そうざい製造業"</f>
        <v>そうざい製造業</v>
      </c>
      <c r="E7187" s="2" t="str">
        <f t="shared" si="324"/>
        <v>H30.11.27</v>
      </c>
    </row>
    <row r="7188" spans="1:5" x14ac:dyDescent="0.45">
      <c r="A7188" s="2" t="s">
        <v>6430</v>
      </c>
      <c r="B7188" s="2" t="s">
        <v>6430</v>
      </c>
      <c r="C7188" s="2" t="s">
        <v>29176</v>
      </c>
      <c r="D7188" s="2" t="str">
        <f>"豆腐製造業"</f>
        <v>豆腐製造業</v>
      </c>
      <c r="E7188" s="2" t="str">
        <f t="shared" si="324"/>
        <v>H30.11.27</v>
      </c>
    </row>
    <row r="7189" spans="1:5" x14ac:dyDescent="0.45">
      <c r="A7189" s="2" t="s">
        <v>6431</v>
      </c>
      <c r="B7189" s="2" t="s">
        <v>17583</v>
      </c>
      <c r="C7189" s="2" t="s">
        <v>29177</v>
      </c>
      <c r="D7189" s="2" t="str">
        <f>"飲食店営業"</f>
        <v>飲食店営業</v>
      </c>
      <c r="E7189" s="2" t="str">
        <f t="shared" si="324"/>
        <v>H30.11.27</v>
      </c>
    </row>
    <row r="7190" spans="1:5" x14ac:dyDescent="0.45">
      <c r="A7190" s="2" t="s">
        <v>6431</v>
      </c>
      <c r="B7190" s="2" t="s">
        <v>17583</v>
      </c>
      <c r="C7190" s="2" t="s">
        <v>29177</v>
      </c>
      <c r="D7190" s="2" t="str">
        <f>"食肉販売業"</f>
        <v>食肉販売業</v>
      </c>
      <c r="E7190" s="2" t="str">
        <f t="shared" si="324"/>
        <v>H30.11.27</v>
      </c>
    </row>
    <row r="7191" spans="1:5" x14ac:dyDescent="0.45">
      <c r="A7191" s="2" t="s">
        <v>6432</v>
      </c>
      <c r="B7191" s="2" t="s">
        <v>17584</v>
      </c>
      <c r="C7191" s="2" t="s">
        <v>29178</v>
      </c>
      <c r="D7191" s="2" t="str">
        <f>"飲食店営業"</f>
        <v>飲食店営業</v>
      </c>
      <c r="E7191" s="2" t="str">
        <f t="shared" si="324"/>
        <v>H30.11.27</v>
      </c>
    </row>
    <row r="7192" spans="1:5" x14ac:dyDescent="0.45">
      <c r="A7192" s="2" t="s">
        <v>6433</v>
      </c>
      <c r="B7192" s="2" t="s">
        <v>17585</v>
      </c>
      <c r="C7192" s="2" t="s">
        <v>29179</v>
      </c>
      <c r="D7192" s="2" t="str">
        <f>"食品販売業"</f>
        <v>食品販売業</v>
      </c>
      <c r="E7192" s="2" t="str">
        <f t="shared" si="324"/>
        <v>H30.11.27</v>
      </c>
    </row>
    <row r="7193" spans="1:5" x14ac:dyDescent="0.45">
      <c r="A7193" s="2" t="s">
        <v>6434</v>
      </c>
      <c r="B7193" s="2" t="s">
        <v>17586</v>
      </c>
      <c r="C7193" s="2" t="s">
        <v>29180</v>
      </c>
      <c r="D7193" s="2" t="str">
        <f>"飲食店営業"</f>
        <v>飲食店営業</v>
      </c>
      <c r="E7193" s="2" t="str">
        <f t="shared" si="324"/>
        <v>H30.11.27</v>
      </c>
    </row>
    <row r="7194" spans="1:5" x14ac:dyDescent="0.45">
      <c r="A7194" s="2" t="s">
        <v>6435</v>
      </c>
      <c r="B7194" s="2" t="s">
        <v>17587</v>
      </c>
      <c r="C7194" s="2" t="s">
        <v>29181</v>
      </c>
      <c r="D7194" s="2" t="str">
        <f>"飲食店営業"</f>
        <v>飲食店営業</v>
      </c>
      <c r="E7194" s="2" t="str">
        <f t="shared" si="324"/>
        <v>H30.11.27</v>
      </c>
    </row>
    <row r="7195" spans="1:5" x14ac:dyDescent="0.45">
      <c r="A7195" s="2" t="s">
        <v>165</v>
      </c>
      <c r="B7195" s="2" t="s">
        <v>17624</v>
      </c>
      <c r="C7195" s="2" t="s">
        <v>29213</v>
      </c>
      <c r="D7195" s="2" t="str">
        <f>"喫茶店営業"</f>
        <v>喫茶店営業</v>
      </c>
      <c r="E7195" s="2" t="str">
        <f>"H31.02.25"</f>
        <v>H31.02.25</v>
      </c>
    </row>
    <row r="7196" spans="1:5" x14ac:dyDescent="0.45">
      <c r="A7196" s="2" t="s">
        <v>6151</v>
      </c>
      <c r="B7196" s="2" t="s">
        <v>6151</v>
      </c>
      <c r="C7196" s="2" t="s">
        <v>29257</v>
      </c>
      <c r="D7196" s="2" t="str">
        <f>"食品販売業"</f>
        <v>食品販売業</v>
      </c>
      <c r="E7196" s="2" t="str">
        <f>"H31.02.27"</f>
        <v>H31.02.27</v>
      </c>
    </row>
    <row r="7197" spans="1:5" x14ac:dyDescent="0.45">
      <c r="A7197" s="2" t="s">
        <v>6499</v>
      </c>
      <c r="B7197" s="2" t="s">
        <v>17669</v>
      </c>
      <c r="C7197" s="2" t="s">
        <v>29258</v>
      </c>
      <c r="D7197" s="2" t="str">
        <f>"飲食店営業"</f>
        <v>飲食店営業</v>
      </c>
      <c r="E7197" s="2" t="str">
        <f>"H31.02.27"</f>
        <v>H31.02.27</v>
      </c>
    </row>
    <row r="7198" spans="1:5" x14ac:dyDescent="0.45">
      <c r="A7198" s="2" t="s">
        <v>6499</v>
      </c>
      <c r="B7198" s="2" t="s">
        <v>17670</v>
      </c>
      <c r="C7198" s="2" t="s">
        <v>29259</v>
      </c>
      <c r="D7198" s="2" t="str">
        <f>"飲食店営業"</f>
        <v>飲食店営業</v>
      </c>
      <c r="E7198" s="2" t="str">
        <f>"H31.02.27"</f>
        <v>H31.02.27</v>
      </c>
    </row>
    <row r="7199" spans="1:5" x14ac:dyDescent="0.45">
      <c r="A7199" s="2" t="s">
        <v>6499</v>
      </c>
      <c r="B7199" s="2" t="s">
        <v>17671</v>
      </c>
      <c r="C7199" s="2" t="s">
        <v>29259</v>
      </c>
      <c r="D7199" s="2" t="str">
        <f>"飲食店営業"</f>
        <v>飲食店営業</v>
      </c>
      <c r="E7199" s="2" t="str">
        <f>"H31.02.27"</f>
        <v>H31.02.27</v>
      </c>
    </row>
    <row r="7200" spans="1:5" x14ac:dyDescent="0.45">
      <c r="A7200" s="2" t="s">
        <v>6500</v>
      </c>
      <c r="B7200" s="2" t="s">
        <v>17672</v>
      </c>
      <c r="C7200" s="2" t="s">
        <v>29260</v>
      </c>
      <c r="D7200" s="2" t="str">
        <f>"魚介類販売業"</f>
        <v>魚介類販売業</v>
      </c>
      <c r="E7200" s="2" t="str">
        <f>"H31.02.26"</f>
        <v>H31.02.26</v>
      </c>
    </row>
    <row r="7201" spans="1:5" x14ac:dyDescent="0.45">
      <c r="A7201" s="2" t="s">
        <v>6501</v>
      </c>
      <c r="B7201" s="2" t="s">
        <v>17673</v>
      </c>
      <c r="C7201" s="2" t="s">
        <v>29261</v>
      </c>
      <c r="D7201" s="2" t="str">
        <f>"醤油製造業"</f>
        <v>醤油製造業</v>
      </c>
      <c r="E7201" s="2" t="str">
        <f>"H31.02.26"</f>
        <v>H31.02.26</v>
      </c>
    </row>
    <row r="7202" spans="1:5" x14ac:dyDescent="0.45">
      <c r="A7202" s="2" t="s">
        <v>6502</v>
      </c>
      <c r="B7202" s="2" t="s">
        <v>17674</v>
      </c>
      <c r="C7202" s="2" t="s">
        <v>29262</v>
      </c>
      <c r="D7202" s="2" t="str">
        <f>"醤油製造業"</f>
        <v>醤油製造業</v>
      </c>
      <c r="E7202" s="2" t="str">
        <f>"H31.02.26"</f>
        <v>H31.02.26</v>
      </c>
    </row>
    <row r="7203" spans="1:5" x14ac:dyDescent="0.45">
      <c r="A7203" s="2" t="s">
        <v>6502</v>
      </c>
      <c r="B7203" s="2" t="s">
        <v>17674</v>
      </c>
      <c r="C7203" s="2" t="s">
        <v>29262</v>
      </c>
      <c r="D7203" s="2" t="str">
        <f>"みそ製造業"</f>
        <v>みそ製造業</v>
      </c>
      <c r="E7203" s="2" t="str">
        <f>"H31.02.26"</f>
        <v>H31.02.26</v>
      </c>
    </row>
    <row r="7204" spans="1:5" x14ac:dyDescent="0.45">
      <c r="A7204" s="2" t="s">
        <v>6521</v>
      </c>
      <c r="B7204" s="2" t="s">
        <v>17696</v>
      </c>
      <c r="C7204" s="2" t="s">
        <v>29284</v>
      </c>
      <c r="D7204" s="2" t="str">
        <f>"飲食店営業"</f>
        <v>飲食店営業</v>
      </c>
      <c r="E7204" s="2" t="str">
        <f>"R01.05.23"</f>
        <v>R01.05.23</v>
      </c>
    </row>
    <row r="7205" spans="1:5" x14ac:dyDescent="0.45">
      <c r="A7205" s="2" t="s">
        <v>165</v>
      </c>
      <c r="B7205" s="2" t="s">
        <v>17697</v>
      </c>
      <c r="C7205" s="2" t="s">
        <v>29259</v>
      </c>
      <c r="D7205" s="2" t="str">
        <f>"喫茶店営業"</f>
        <v>喫茶店営業</v>
      </c>
      <c r="E7205" s="2" t="str">
        <f>"R01.05.24"</f>
        <v>R01.05.24</v>
      </c>
    </row>
    <row r="7206" spans="1:5" x14ac:dyDescent="0.45">
      <c r="A7206" s="2" t="s">
        <v>3571</v>
      </c>
      <c r="B7206" s="2" t="s">
        <v>17708</v>
      </c>
      <c r="C7206" s="2" t="s">
        <v>29297</v>
      </c>
      <c r="D7206" s="2" t="str">
        <f>"食品販売業"</f>
        <v>食品販売業</v>
      </c>
      <c r="E7206" s="2" t="str">
        <f>"R01.05.27"</f>
        <v>R01.05.27</v>
      </c>
    </row>
    <row r="7207" spans="1:5" x14ac:dyDescent="0.45">
      <c r="A7207" s="2" t="s">
        <v>6314</v>
      </c>
      <c r="B7207" s="2" t="s">
        <v>17748</v>
      </c>
      <c r="C7207" s="2" t="s">
        <v>29340</v>
      </c>
      <c r="D7207" s="2" t="str">
        <f>"飲食店営業"</f>
        <v>飲食店営業</v>
      </c>
      <c r="E7207" s="2" t="str">
        <f t="shared" ref="E7207:E7220" si="325">"R01.05.28"</f>
        <v>R01.05.28</v>
      </c>
    </row>
    <row r="7208" spans="1:5" x14ac:dyDescent="0.45">
      <c r="A7208" s="2" t="s">
        <v>6563</v>
      </c>
      <c r="B7208" s="2" t="s">
        <v>6563</v>
      </c>
      <c r="C7208" s="2" t="s">
        <v>29342</v>
      </c>
      <c r="D7208" s="2" t="str">
        <f>"豆腐製造業"</f>
        <v>豆腐製造業</v>
      </c>
      <c r="E7208" s="2" t="str">
        <f t="shared" si="325"/>
        <v>R01.05.28</v>
      </c>
    </row>
    <row r="7209" spans="1:5" x14ac:dyDescent="0.45">
      <c r="A7209" s="2" t="s">
        <v>6254</v>
      </c>
      <c r="B7209" s="2" t="s">
        <v>17414</v>
      </c>
      <c r="C7209" s="2" t="s">
        <v>29022</v>
      </c>
      <c r="D7209" s="2" t="str">
        <f>"飲食店営業"</f>
        <v>飲食店営業</v>
      </c>
      <c r="E7209" s="2" t="str">
        <f t="shared" si="325"/>
        <v>R01.05.28</v>
      </c>
    </row>
    <row r="7210" spans="1:5" x14ac:dyDescent="0.45">
      <c r="A7210" s="2" t="s">
        <v>6254</v>
      </c>
      <c r="B7210" s="2" t="s">
        <v>17414</v>
      </c>
      <c r="C7210" s="2" t="s">
        <v>29022</v>
      </c>
      <c r="D7210" s="2" t="str">
        <f>"飲食店営業"</f>
        <v>飲食店営業</v>
      </c>
      <c r="E7210" s="2" t="str">
        <f t="shared" si="325"/>
        <v>R01.05.28</v>
      </c>
    </row>
    <row r="7211" spans="1:5" x14ac:dyDescent="0.45">
      <c r="A7211" s="2" t="s">
        <v>6254</v>
      </c>
      <c r="B7211" s="2" t="s">
        <v>17414</v>
      </c>
      <c r="C7211" s="2" t="s">
        <v>29022</v>
      </c>
      <c r="D7211" s="2" t="str">
        <f>"乳類販売業"</f>
        <v>乳類販売業</v>
      </c>
      <c r="E7211" s="2" t="str">
        <f t="shared" si="325"/>
        <v>R01.05.28</v>
      </c>
    </row>
    <row r="7212" spans="1:5" x14ac:dyDescent="0.45">
      <c r="A7212" s="2" t="s">
        <v>6254</v>
      </c>
      <c r="B7212" s="2" t="s">
        <v>17414</v>
      </c>
      <c r="C7212" s="2" t="s">
        <v>29022</v>
      </c>
      <c r="D7212" s="2" t="str">
        <f>"魚介類販売業"</f>
        <v>魚介類販売業</v>
      </c>
      <c r="E7212" s="2" t="str">
        <f t="shared" si="325"/>
        <v>R01.05.28</v>
      </c>
    </row>
    <row r="7213" spans="1:5" x14ac:dyDescent="0.45">
      <c r="A7213" s="2" t="s">
        <v>6254</v>
      </c>
      <c r="B7213" s="2" t="s">
        <v>17414</v>
      </c>
      <c r="C7213" s="2" t="s">
        <v>29022</v>
      </c>
      <c r="D7213" s="2" t="str">
        <f>"食肉販売業"</f>
        <v>食肉販売業</v>
      </c>
      <c r="E7213" s="2" t="str">
        <f t="shared" si="325"/>
        <v>R01.05.28</v>
      </c>
    </row>
    <row r="7214" spans="1:5" x14ac:dyDescent="0.45">
      <c r="A7214" s="2" t="s">
        <v>6564</v>
      </c>
      <c r="B7214" s="2" t="s">
        <v>17750</v>
      </c>
      <c r="C7214" s="2" t="s">
        <v>29343</v>
      </c>
      <c r="D7214" s="2" t="str">
        <f>"飲食店営業"</f>
        <v>飲食店営業</v>
      </c>
      <c r="E7214" s="2" t="str">
        <f t="shared" si="325"/>
        <v>R01.05.28</v>
      </c>
    </row>
    <row r="7215" spans="1:5" x14ac:dyDescent="0.45">
      <c r="A7215" s="2" t="s">
        <v>6565</v>
      </c>
      <c r="B7215" s="2" t="s">
        <v>17751</v>
      </c>
      <c r="C7215" s="2" t="s">
        <v>29344</v>
      </c>
      <c r="D7215" s="2" t="str">
        <f>"飲食店営業"</f>
        <v>飲食店営業</v>
      </c>
      <c r="E7215" s="2" t="str">
        <f t="shared" si="325"/>
        <v>R01.05.28</v>
      </c>
    </row>
    <row r="7216" spans="1:5" x14ac:dyDescent="0.45">
      <c r="A7216" s="2" t="s">
        <v>6315</v>
      </c>
      <c r="B7216" s="2" t="s">
        <v>17416</v>
      </c>
      <c r="C7216" s="2" t="s">
        <v>29024</v>
      </c>
      <c r="D7216" s="2" t="str">
        <f>"乳類販売業"</f>
        <v>乳類販売業</v>
      </c>
      <c r="E7216" s="2" t="str">
        <f t="shared" si="325"/>
        <v>R01.05.28</v>
      </c>
    </row>
    <row r="7217" spans="1:5" x14ac:dyDescent="0.45">
      <c r="A7217" s="2" t="s">
        <v>6315</v>
      </c>
      <c r="B7217" s="2" t="s">
        <v>17416</v>
      </c>
      <c r="C7217" s="2" t="s">
        <v>29024</v>
      </c>
      <c r="D7217" s="2" t="str">
        <f>"魚介類販売業"</f>
        <v>魚介類販売業</v>
      </c>
      <c r="E7217" s="2" t="str">
        <f t="shared" si="325"/>
        <v>R01.05.28</v>
      </c>
    </row>
    <row r="7218" spans="1:5" x14ac:dyDescent="0.45">
      <c r="A7218" s="2" t="s">
        <v>6315</v>
      </c>
      <c r="B7218" s="2" t="s">
        <v>17416</v>
      </c>
      <c r="C7218" s="2" t="s">
        <v>29024</v>
      </c>
      <c r="D7218" s="2" t="str">
        <f>"食肉販売業"</f>
        <v>食肉販売業</v>
      </c>
      <c r="E7218" s="2" t="str">
        <f t="shared" si="325"/>
        <v>R01.05.28</v>
      </c>
    </row>
    <row r="7219" spans="1:5" x14ac:dyDescent="0.45">
      <c r="A7219" s="2" t="s">
        <v>6315</v>
      </c>
      <c r="B7219" s="2" t="s">
        <v>17416</v>
      </c>
      <c r="C7219" s="2" t="s">
        <v>29024</v>
      </c>
      <c r="D7219" s="2" t="str">
        <f>"飲食店営業"</f>
        <v>飲食店営業</v>
      </c>
      <c r="E7219" s="2" t="str">
        <f t="shared" si="325"/>
        <v>R01.05.28</v>
      </c>
    </row>
    <row r="7220" spans="1:5" x14ac:dyDescent="0.45">
      <c r="A7220" s="2" t="s">
        <v>792</v>
      </c>
      <c r="B7220" s="2" t="s">
        <v>17754</v>
      </c>
      <c r="C7220" s="2" t="s">
        <v>29345</v>
      </c>
      <c r="D7220" s="2" t="str">
        <f>"喫茶店営業"</f>
        <v>喫茶店営業</v>
      </c>
      <c r="E7220" s="2" t="str">
        <f t="shared" si="325"/>
        <v>R01.05.28</v>
      </c>
    </row>
    <row r="7221" spans="1:5" x14ac:dyDescent="0.45">
      <c r="A7221" s="2" t="s">
        <v>6580</v>
      </c>
      <c r="B7221" s="2" t="s">
        <v>17772</v>
      </c>
      <c r="C7221" s="2" t="s">
        <v>29359</v>
      </c>
      <c r="D7221" s="2" t="str">
        <f>"飲食店営業"</f>
        <v>飲食店営業</v>
      </c>
      <c r="E7221" s="2" t="str">
        <f>"R01.07.26"</f>
        <v>R01.07.26</v>
      </c>
    </row>
    <row r="7222" spans="1:5" x14ac:dyDescent="0.45">
      <c r="A7222" s="2" t="s">
        <v>3571</v>
      </c>
      <c r="B7222" s="2" t="s">
        <v>17796</v>
      </c>
      <c r="C7222" s="2" t="s">
        <v>29383</v>
      </c>
      <c r="D7222" s="2" t="str">
        <f>"食品販売業"</f>
        <v>食品販売業</v>
      </c>
      <c r="E7222" s="2" t="str">
        <f>"R01.08.16"</f>
        <v>R01.08.16</v>
      </c>
    </row>
    <row r="7223" spans="1:5" x14ac:dyDescent="0.45">
      <c r="A7223" s="2" t="s">
        <v>6383</v>
      </c>
      <c r="B7223" s="2" t="s">
        <v>17527</v>
      </c>
      <c r="C7223" s="2" t="s">
        <v>29407</v>
      </c>
      <c r="D7223" s="2" t="str">
        <f>"飲食店営業"</f>
        <v>飲食店営業</v>
      </c>
      <c r="E7223" s="2" t="str">
        <f t="shared" ref="E7223:E7229" si="326">"R01.08.22"</f>
        <v>R01.08.22</v>
      </c>
    </row>
    <row r="7224" spans="1:5" x14ac:dyDescent="0.45">
      <c r="A7224" s="2" t="s">
        <v>6613</v>
      </c>
      <c r="B7224" s="2" t="s">
        <v>17821</v>
      </c>
      <c r="C7224" s="2" t="s">
        <v>29409</v>
      </c>
      <c r="D7224" s="2" t="str">
        <f>"飲食店営業"</f>
        <v>飲食店営業</v>
      </c>
      <c r="E7224" s="2" t="str">
        <f t="shared" si="326"/>
        <v>R01.08.22</v>
      </c>
    </row>
    <row r="7225" spans="1:5" x14ac:dyDescent="0.45">
      <c r="A7225" s="2" t="s">
        <v>6245</v>
      </c>
      <c r="B7225" s="2" t="s">
        <v>17824</v>
      </c>
      <c r="C7225" s="2" t="s">
        <v>28944</v>
      </c>
      <c r="D7225" s="2" t="str">
        <f>"食肉販売業"</f>
        <v>食肉販売業</v>
      </c>
      <c r="E7225" s="2" t="str">
        <f t="shared" si="326"/>
        <v>R01.08.22</v>
      </c>
    </row>
    <row r="7226" spans="1:5" x14ac:dyDescent="0.45">
      <c r="A7226" s="2" t="s">
        <v>6245</v>
      </c>
      <c r="B7226" s="2" t="s">
        <v>17824</v>
      </c>
      <c r="C7226" s="2" t="s">
        <v>28944</v>
      </c>
      <c r="D7226" s="2" t="str">
        <f>"魚介類販売業"</f>
        <v>魚介類販売業</v>
      </c>
      <c r="E7226" s="2" t="str">
        <f t="shared" si="326"/>
        <v>R01.08.22</v>
      </c>
    </row>
    <row r="7227" spans="1:5" x14ac:dyDescent="0.45">
      <c r="A7227" s="2" t="s">
        <v>6151</v>
      </c>
      <c r="B7227" s="2" t="s">
        <v>17827</v>
      </c>
      <c r="C7227" s="2" t="s">
        <v>29413</v>
      </c>
      <c r="D7227" s="2" t="str">
        <f>"魚肉ねり製品製造業"</f>
        <v>魚肉ねり製品製造業</v>
      </c>
      <c r="E7227" s="2" t="str">
        <f t="shared" si="326"/>
        <v>R01.08.22</v>
      </c>
    </row>
    <row r="7228" spans="1:5" x14ac:dyDescent="0.45">
      <c r="A7228" s="2" t="s">
        <v>165</v>
      </c>
      <c r="B7228" s="2" t="s">
        <v>17828</v>
      </c>
      <c r="C7228" s="2" t="s">
        <v>29259</v>
      </c>
      <c r="D7228" s="2" t="str">
        <f>"喫茶店営業"</f>
        <v>喫茶店営業</v>
      </c>
      <c r="E7228" s="2" t="str">
        <f t="shared" si="326"/>
        <v>R01.08.22</v>
      </c>
    </row>
    <row r="7229" spans="1:5" x14ac:dyDescent="0.45">
      <c r="A7229" s="2" t="s">
        <v>6616</v>
      </c>
      <c r="B7229" s="2" t="s">
        <v>17829</v>
      </c>
      <c r="C7229" s="2" t="s">
        <v>29414</v>
      </c>
      <c r="D7229" s="2" t="str">
        <f>"食品販売業"</f>
        <v>食品販売業</v>
      </c>
      <c r="E7229" s="2" t="str">
        <f t="shared" si="326"/>
        <v>R01.08.22</v>
      </c>
    </row>
    <row r="7230" spans="1:5" x14ac:dyDescent="0.45">
      <c r="A7230" s="2" t="s">
        <v>1134</v>
      </c>
      <c r="B7230" s="2" t="s">
        <v>17841</v>
      </c>
      <c r="C7230" s="2" t="s">
        <v>29423</v>
      </c>
      <c r="D7230" s="2" t="str">
        <f>"魚介類販売業"</f>
        <v>魚介類販売業</v>
      </c>
      <c r="E7230" s="2" t="str">
        <f>"R01.09.09"</f>
        <v>R01.09.09</v>
      </c>
    </row>
    <row r="7231" spans="1:5" x14ac:dyDescent="0.45">
      <c r="A7231" s="2" t="s">
        <v>6151</v>
      </c>
      <c r="B7231" s="2" t="s">
        <v>6151</v>
      </c>
      <c r="C7231" s="2" t="s">
        <v>29428</v>
      </c>
      <c r="D7231" s="2" t="str">
        <f>"そうざい製造業"</f>
        <v>そうざい製造業</v>
      </c>
      <c r="E7231" s="2" t="str">
        <f>"R01.09.13"</f>
        <v>R01.09.13</v>
      </c>
    </row>
    <row r="7232" spans="1:5" x14ac:dyDescent="0.45">
      <c r="A7232" s="2" t="s">
        <v>421</v>
      </c>
      <c r="B7232" s="2" t="s">
        <v>17898</v>
      </c>
      <c r="C7232" s="2" t="s">
        <v>29486</v>
      </c>
      <c r="D7232" s="2" t="str">
        <f>"乳類販売業"</f>
        <v>乳類販売業</v>
      </c>
      <c r="E7232" s="2" t="str">
        <f t="shared" ref="E7232:E7239" si="327">"R01.11.25"</f>
        <v>R01.11.25</v>
      </c>
    </row>
    <row r="7233" spans="1:5" x14ac:dyDescent="0.45">
      <c r="A7233" s="2" t="s">
        <v>6132</v>
      </c>
      <c r="B7233" s="2" t="s">
        <v>17906</v>
      </c>
      <c r="C7233" s="2" t="s">
        <v>29259</v>
      </c>
      <c r="D7233" s="2" t="str">
        <f t="shared" ref="D7233:D7239" si="328">"喫茶店営業"</f>
        <v>喫茶店営業</v>
      </c>
      <c r="E7233" s="2" t="str">
        <f t="shared" si="327"/>
        <v>R01.11.25</v>
      </c>
    </row>
    <row r="7234" spans="1:5" x14ac:dyDescent="0.45">
      <c r="A7234" s="2" t="s">
        <v>6132</v>
      </c>
      <c r="B7234" s="2" t="s">
        <v>17907</v>
      </c>
      <c r="C7234" s="2" t="s">
        <v>29259</v>
      </c>
      <c r="D7234" s="2" t="str">
        <f t="shared" si="328"/>
        <v>喫茶店営業</v>
      </c>
      <c r="E7234" s="2" t="str">
        <f t="shared" si="327"/>
        <v>R01.11.25</v>
      </c>
    </row>
    <row r="7235" spans="1:5" x14ac:dyDescent="0.45">
      <c r="A7235" s="2" t="s">
        <v>6132</v>
      </c>
      <c r="B7235" s="2" t="s">
        <v>17908</v>
      </c>
      <c r="C7235" s="2" t="s">
        <v>29259</v>
      </c>
      <c r="D7235" s="2" t="str">
        <f t="shared" si="328"/>
        <v>喫茶店営業</v>
      </c>
      <c r="E7235" s="2" t="str">
        <f t="shared" si="327"/>
        <v>R01.11.25</v>
      </c>
    </row>
    <row r="7236" spans="1:5" x14ac:dyDescent="0.45">
      <c r="A7236" s="2" t="s">
        <v>6132</v>
      </c>
      <c r="B7236" s="2" t="s">
        <v>17909</v>
      </c>
      <c r="C7236" s="2" t="s">
        <v>29259</v>
      </c>
      <c r="D7236" s="2" t="str">
        <f t="shared" si="328"/>
        <v>喫茶店営業</v>
      </c>
      <c r="E7236" s="2" t="str">
        <f t="shared" si="327"/>
        <v>R01.11.25</v>
      </c>
    </row>
    <row r="7237" spans="1:5" x14ac:dyDescent="0.45">
      <c r="A7237" s="2" t="s">
        <v>6132</v>
      </c>
      <c r="B7237" s="2" t="s">
        <v>17910</v>
      </c>
      <c r="C7237" s="2" t="s">
        <v>29259</v>
      </c>
      <c r="D7237" s="2" t="str">
        <f t="shared" si="328"/>
        <v>喫茶店営業</v>
      </c>
      <c r="E7237" s="2" t="str">
        <f t="shared" si="327"/>
        <v>R01.11.25</v>
      </c>
    </row>
    <row r="7238" spans="1:5" x14ac:dyDescent="0.45">
      <c r="A7238" s="2" t="s">
        <v>6132</v>
      </c>
      <c r="B7238" s="2" t="s">
        <v>17911</v>
      </c>
      <c r="C7238" s="2" t="s">
        <v>29259</v>
      </c>
      <c r="D7238" s="2" t="str">
        <f t="shared" si="328"/>
        <v>喫茶店営業</v>
      </c>
      <c r="E7238" s="2" t="str">
        <f t="shared" si="327"/>
        <v>R01.11.25</v>
      </c>
    </row>
    <row r="7239" spans="1:5" x14ac:dyDescent="0.45">
      <c r="A7239" s="2" t="s">
        <v>6132</v>
      </c>
      <c r="B7239" s="2" t="s">
        <v>17912</v>
      </c>
      <c r="C7239" s="2" t="s">
        <v>29259</v>
      </c>
      <c r="D7239" s="2" t="str">
        <f t="shared" si="328"/>
        <v>喫茶店営業</v>
      </c>
      <c r="E7239" s="2" t="str">
        <f t="shared" si="327"/>
        <v>R01.11.25</v>
      </c>
    </row>
    <row r="7240" spans="1:5" x14ac:dyDescent="0.45">
      <c r="A7240" s="2" t="s">
        <v>6359</v>
      </c>
      <c r="B7240" s="2" t="s">
        <v>17913</v>
      </c>
      <c r="C7240" s="2" t="s">
        <v>29495</v>
      </c>
      <c r="D7240" s="2" t="str">
        <f>"飲食店営業"</f>
        <v>飲食店営業</v>
      </c>
      <c r="E7240" s="2" t="str">
        <f>"R01.11.22"</f>
        <v>R01.11.22</v>
      </c>
    </row>
    <row r="7241" spans="1:5" x14ac:dyDescent="0.45">
      <c r="A7241" s="2" t="s">
        <v>6695</v>
      </c>
      <c r="B7241" s="2" t="s">
        <v>17938</v>
      </c>
      <c r="C7241" s="2" t="s">
        <v>29524</v>
      </c>
      <c r="D7241" s="2" t="str">
        <f>"菓子製造業"</f>
        <v>菓子製造業</v>
      </c>
      <c r="E7241" s="2" t="str">
        <f>"R01.11.28"</f>
        <v>R01.11.28</v>
      </c>
    </row>
    <row r="7242" spans="1:5" x14ac:dyDescent="0.45">
      <c r="A7242" s="2" t="s">
        <v>6610</v>
      </c>
      <c r="B7242" s="2" t="s">
        <v>17946</v>
      </c>
      <c r="C7242" s="2" t="s">
        <v>29534</v>
      </c>
      <c r="D7242" s="2" t="str">
        <f>"飲食店営業"</f>
        <v>飲食店営業</v>
      </c>
      <c r="E7242" s="2" t="str">
        <f>"R01.11.28"</f>
        <v>R01.11.28</v>
      </c>
    </row>
    <row r="7243" spans="1:5" x14ac:dyDescent="0.45">
      <c r="A7243" s="2" t="s">
        <v>6738</v>
      </c>
      <c r="B7243" s="2" t="s">
        <v>18003</v>
      </c>
      <c r="C7243" s="2" t="s">
        <v>29596</v>
      </c>
      <c r="D7243" s="2" t="str">
        <f>"食品販売業"</f>
        <v>食品販売業</v>
      </c>
      <c r="E7243" s="2" t="str">
        <f>"R02.02.20"</f>
        <v>R02.02.20</v>
      </c>
    </row>
    <row r="7244" spans="1:5" x14ac:dyDescent="0.45">
      <c r="A7244" s="2" t="s">
        <v>6501</v>
      </c>
      <c r="B7244" s="2" t="s">
        <v>17673</v>
      </c>
      <c r="C7244" s="2" t="s">
        <v>29599</v>
      </c>
      <c r="D7244" s="2" t="str">
        <f>"みそ製造業"</f>
        <v>みそ製造業</v>
      </c>
      <c r="E7244" s="2" t="str">
        <f>"R02.02.19"</f>
        <v>R02.02.19</v>
      </c>
    </row>
    <row r="7245" spans="1:5" x14ac:dyDescent="0.45">
      <c r="A7245" s="2" t="s">
        <v>6738</v>
      </c>
      <c r="B7245" s="2" t="s">
        <v>18003</v>
      </c>
      <c r="C7245" s="2" t="s">
        <v>29600</v>
      </c>
      <c r="D7245" s="2" t="str">
        <f>"魚介類販売業"</f>
        <v>魚介類販売業</v>
      </c>
      <c r="E7245" s="2" t="str">
        <f>"R02.02.20"</f>
        <v>R02.02.20</v>
      </c>
    </row>
    <row r="7246" spans="1:5" x14ac:dyDescent="0.45">
      <c r="A7246" s="2" t="s">
        <v>6738</v>
      </c>
      <c r="B7246" s="2" t="s">
        <v>18003</v>
      </c>
      <c r="C7246" s="2" t="s">
        <v>29602</v>
      </c>
      <c r="D7246" s="2" t="str">
        <f>"食肉販売業"</f>
        <v>食肉販売業</v>
      </c>
      <c r="E7246" s="2" t="str">
        <f>"R02.02.20"</f>
        <v>R02.02.20</v>
      </c>
    </row>
    <row r="7247" spans="1:5" x14ac:dyDescent="0.45">
      <c r="A7247" s="2" t="s">
        <v>6132</v>
      </c>
      <c r="B7247" s="2" t="s">
        <v>18007</v>
      </c>
      <c r="C7247" s="2" t="s">
        <v>29603</v>
      </c>
      <c r="D7247" s="2" t="str">
        <f>"喫茶店営業"</f>
        <v>喫茶店営業</v>
      </c>
      <c r="E7247" s="2" t="str">
        <f>"R02.02.19"</f>
        <v>R02.02.19</v>
      </c>
    </row>
    <row r="7248" spans="1:5" x14ac:dyDescent="0.45">
      <c r="A7248" s="2" t="s">
        <v>6746</v>
      </c>
      <c r="B7248" s="2" t="s">
        <v>18018</v>
      </c>
      <c r="C7248" s="2" t="s">
        <v>29613</v>
      </c>
      <c r="D7248" s="2" t="str">
        <f>"飲食店営業"</f>
        <v>飲食店営業</v>
      </c>
      <c r="E7248" s="2" t="str">
        <f>"R02.02.25"</f>
        <v>R02.02.25</v>
      </c>
    </row>
    <row r="7249" spans="1:5" x14ac:dyDescent="0.45">
      <c r="A7249" s="2" t="s">
        <v>6804</v>
      </c>
      <c r="B7249" s="2" t="s">
        <v>18105</v>
      </c>
      <c r="C7249" s="2" t="s">
        <v>29698</v>
      </c>
      <c r="D7249" s="2" t="str">
        <f>"飲食店営業"</f>
        <v>飲食店営業</v>
      </c>
      <c r="E7249" s="2" t="str">
        <f t="shared" ref="E7249:E7263" si="329">"R02.05.21"</f>
        <v>R02.05.21</v>
      </c>
    </row>
    <row r="7250" spans="1:5" x14ac:dyDescent="0.45">
      <c r="A7250" s="2" t="s">
        <v>6805</v>
      </c>
      <c r="B7250" s="2" t="s">
        <v>18106</v>
      </c>
      <c r="C7250" s="2" t="s">
        <v>29699</v>
      </c>
      <c r="D7250" s="2" t="str">
        <f>"飲食店営業"</f>
        <v>飲食店営業</v>
      </c>
      <c r="E7250" s="2" t="str">
        <f t="shared" si="329"/>
        <v>R02.05.21</v>
      </c>
    </row>
    <row r="7251" spans="1:5" x14ac:dyDescent="0.45">
      <c r="A7251" s="2" t="s">
        <v>6580</v>
      </c>
      <c r="B7251" s="2" t="s">
        <v>18107</v>
      </c>
      <c r="C7251" s="2" t="s">
        <v>29700</v>
      </c>
      <c r="D7251" s="2" t="str">
        <f>"飲食店営業"</f>
        <v>飲食店営業</v>
      </c>
      <c r="E7251" s="2" t="str">
        <f t="shared" si="329"/>
        <v>R02.05.21</v>
      </c>
    </row>
    <row r="7252" spans="1:5" x14ac:dyDescent="0.45">
      <c r="A7252" s="2" t="s">
        <v>6806</v>
      </c>
      <c r="B7252" s="2" t="s">
        <v>17091</v>
      </c>
      <c r="C7252" s="2" t="s">
        <v>29701</v>
      </c>
      <c r="D7252" s="2" t="str">
        <f>"菓子製造業"</f>
        <v>菓子製造業</v>
      </c>
      <c r="E7252" s="2" t="str">
        <f t="shared" si="329"/>
        <v>R02.05.21</v>
      </c>
    </row>
    <row r="7253" spans="1:5" x14ac:dyDescent="0.45">
      <c r="A7253" s="2" t="s">
        <v>6807</v>
      </c>
      <c r="B7253" s="2" t="s">
        <v>18108</v>
      </c>
      <c r="C7253" s="2" t="s">
        <v>29702</v>
      </c>
      <c r="D7253" s="2" t="str">
        <f>"食肉販売業"</f>
        <v>食肉販売業</v>
      </c>
      <c r="E7253" s="2" t="str">
        <f t="shared" si="329"/>
        <v>R02.05.21</v>
      </c>
    </row>
    <row r="7254" spans="1:5" x14ac:dyDescent="0.45">
      <c r="A7254" s="2" t="s">
        <v>6807</v>
      </c>
      <c r="B7254" s="2" t="s">
        <v>18108</v>
      </c>
      <c r="C7254" s="2" t="s">
        <v>29702</v>
      </c>
      <c r="D7254" s="2" t="str">
        <f>"魚介類販売業"</f>
        <v>魚介類販売業</v>
      </c>
      <c r="E7254" s="2" t="str">
        <f t="shared" si="329"/>
        <v>R02.05.21</v>
      </c>
    </row>
    <row r="7255" spans="1:5" x14ac:dyDescent="0.45">
      <c r="A7255" s="2" t="s">
        <v>6314</v>
      </c>
      <c r="B7255" s="2" t="s">
        <v>17748</v>
      </c>
      <c r="C7255" s="2" t="s">
        <v>29710</v>
      </c>
      <c r="D7255" s="2" t="str">
        <f>"乳類販売業"</f>
        <v>乳類販売業</v>
      </c>
      <c r="E7255" s="2" t="str">
        <f t="shared" si="329"/>
        <v>R02.05.21</v>
      </c>
    </row>
    <row r="7256" spans="1:5" x14ac:dyDescent="0.45">
      <c r="A7256" s="2" t="s">
        <v>6695</v>
      </c>
      <c r="B7256" s="2" t="s">
        <v>17938</v>
      </c>
      <c r="C7256" s="2" t="s">
        <v>29712</v>
      </c>
      <c r="D7256" s="2" t="str">
        <f t="shared" ref="D7256:D7261" si="330">"食品販売業"</f>
        <v>食品販売業</v>
      </c>
      <c r="E7256" s="2" t="str">
        <f t="shared" si="329"/>
        <v>R02.05.21</v>
      </c>
    </row>
    <row r="7257" spans="1:5" x14ac:dyDescent="0.45">
      <c r="A7257" s="2" t="s">
        <v>6809</v>
      </c>
      <c r="B7257" s="2" t="s">
        <v>18118</v>
      </c>
      <c r="C7257" s="2" t="s">
        <v>29713</v>
      </c>
      <c r="D7257" s="2" t="str">
        <f t="shared" si="330"/>
        <v>食品販売業</v>
      </c>
      <c r="E7257" s="2" t="str">
        <f t="shared" si="329"/>
        <v>R02.05.21</v>
      </c>
    </row>
    <row r="7258" spans="1:5" x14ac:dyDescent="0.45">
      <c r="A7258" s="2" t="s">
        <v>6810</v>
      </c>
      <c r="B7258" s="2" t="s">
        <v>18119</v>
      </c>
      <c r="C7258" s="2" t="s">
        <v>29714</v>
      </c>
      <c r="D7258" s="2" t="str">
        <f t="shared" si="330"/>
        <v>食品販売業</v>
      </c>
      <c r="E7258" s="2" t="str">
        <f t="shared" si="329"/>
        <v>R02.05.21</v>
      </c>
    </row>
    <row r="7259" spans="1:5" x14ac:dyDescent="0.45">
      <c r="A7259" s="2" t="s">
        <v>6807</v>
      </c>
      <c r="B7259" s="2" t="s">
        <v>18108</v>
      </c>
      <c r="C7259" s="2" t="s">
        <v>29715</v>
      </c>
      <c r="D7259" s="2" t="str">
        <f t="shared" si="330"/>
        <v>食品販売業</v>
      </c>
      <c r="E7259" s="2" t="str">
        <f t="shared" si="329"/>
        <v>R02.05.21</v>
      </c>
    </row>
    <row r="7260" spans="1:5" x14ac:dyDescent="0.45">
      <c r="A7260" s="2" t="s">
        <v>6616</v>
      </c>
      <c r="B7260" s="2" t="s">
        <v>6616</v>
      </c>
      <c r="C7260" s="2" t="s">
        <v>29716</v>
      </c>
      <c r="D7260" s="2" t="str">
        <f t="shared" si="330"/>
        <v>食品販売業</v>
      </c>
      <c r="E7260" s="2" t="str">
        <f t="shared" si="329"/>
        <v>R02.05.21</v>
      </c>
    </row>
    <row r="7261" spans="1:5" x14ac:dyDescent="0.45">
      <c r="A7261" s="2" t="s">
        <v>6314</v>
      </c>
      <c r="B7261" s="2" t="s">
        <v>17748</v>
      </c>
      <c r="C7261" s="2" t="s">
        <v>29717</v>
      </c>
      <c r="D7261" s="2" t="str">
        <f t="shared" si="330"/>
        <v>食品販売業</v>
      </c>
      <c r="E7261" s="2" t="str">
        <f t="shared" si="329"/>
        <v>R02.05.21</v>
      </c>
    </row>
    <row r="7262" spans="1:5" x14ac:dyDescent="0.45">
      <c r="A7262" s="2" t="s">
        <v>6811</v>
      </c>
      <c r="B7262" s="2" t="s">
        <v>18120</v>
      </c>
      <c r="C7262" s="2" t="s">
        <v>29718</v>
      </c>
      <c r="D7262" s="2" t="str">
        <f>"食品製造業"</f>
        <v>食品製造業</v>
      </c>
      <c r="E7262" s="2" t="str">
        <f t="shared" si="329"/>
        <v>R02.05.21</v>
      </c>
    </row>
    <row r="7263" spans="1:5" x14ac:dyDescent="0.45">
      <c r="A7263" s="2" t="s">
        <v>6616</v>
      </c>
      <c r="B7263" s="2" t="s">
        <v>18121</v>
      </c>
      <c r="C7263" s="2" t="s">
        <v>29414</v>
      </c>
      <c r="D7263" s="2" t="str">
        <f>"食品製造業"</f>
        <v>食品製造業</v>
      </c>
      <c r="E7263" s="2" t="str">
        <f t="shared" si="329"/>
        <v>R02.05.21</v>
      </c>
    </row>
    <row r="7264" spans="1:5" x14ac:dyDescent="0.45">
      <c r="A7264" s="2" t="s">
        <v>6132</v>
      </c>
      <c r="B7264" s="2" t="s">
        <v>18171</v>
      </c>
      <c r="C7264" s="2" t="s">
        <v>29259</v>
      </c>
      <c r="D7264" s="2" t="str">
        <f>"喫茶店営業"</f>
        <v>喫茶店営業</v>
      </c>
      <c r="E7264" s="2" t="str">
        <f>"R02.07.22"</f>
        <v>R02.07.22</v>
      </c>
    </row>
    <row r="7265" spans="1:5" x14ac:dyDescent="0.45">
      <c r="A7265" s="2" t="s">
        <v>3571</v>
      </c>
      <c r="B7265" s="2" t="s">
        <v>17796</v>
      </c>
      <c r="C7265" s="2" t="s">
        <v>29383</v>
      </c>
      <c r="D7265" s="2" t="str">
        <f>"飲食店営業"</f>
        <v>飲食店営業</v>
      </c>
      <c r="E7265" s="2" t="str">
        <f>"R02.08.19"</f>
        <v>R02.08.19</v>
      </c>
    </row>
    <row r="7266" spans="1:5" x14ac:dyDescent="0.45">
      <c r="A7266" s="2" t="s">
        <v>3571</v>
      </c>
      <c r="B7266" s="2" t="s">
        <v>17796</v>
      </c>
      <c r="C7266" s="2" t="s">
        <v>29383</v>
      </c>
      <c r="D7266" s="2" t="str">
        <f>"飲食店営業"</f>
        <v>飲食店営業</v>
      </c>
      <c r="E7266" s="2" t="str">
        <f>"R02.08.19"</f>
        <v>R02.08.19</v>
      </c>
    </row>
    <row r="7267" spans="1:5" x14ac:dyDescent="0.45">
      <c r="A7267" s="2" t="s">
        <v>3571</v>
      </c>
      <c r="B7267" s="2" t="s">
        <v>17796</v>
      </c>
      <c r="C7267" s="2" t="s">
        <v>29383</v>
      </c>
      <c r="D7267" s="2" t="str">
        <f>"食肉販売業"</f>
        <v>食肉販売業</v>
      </c>
      <c r="E7267" s="2" t="str">
        <f>"R02.08.19"</f>
        <v>R02.08.19</v>
      </c>
    </row>
    <row r="7268" spans="1:5" x14ac:dyDescent="0.45">
      <c r="A7268" s="2" t="s">
        <v>3571</v>
      </c>
      <c r="B7268" s="2" t="s">
        <v>17796</v>
      </c>
      <c r="C7268" s="2" t="s">
        <v>29383</v>
      </c>
      <c r="D7268" s="2" t="str">
        <f>"乳類販売業"</f>
        <v>乳類販売業</v>
      </c>
      <c r="E7268" s="2" t="str">
        <f>"R02.08.19"</f>
        <v>R02.08.19</v>
      </c>
    </row>
    <row r="7269" spans="1:5" x14ac:dyDescent="0.45">
      <c r="A7269" s="2" t="s">
        <v>3571</v>
      </c>
      <c r="B7269" s="2" t="s">
        <v>17796</v>
      </c>
      <c r="C7269" s="2" t="s">
        <v>29383</v>
      </c>
      <c r="D7269" s="2" t="str">
        <f>"魚介類販売業"</f>
        <v>魚介類販売業</v>
      </c>
      <c r="E7269" s="2" t="str">
        <f>"R02.08.19"</f>
        <v>R02.08.19</v>
      </c>
    </row>
    <row r="7270" spans="1:5" x14ac:dyDescent="0.45">
      <c r="A7270" s="2" t="s">
        <v>6885</v>
      </c>
      <c r="B7270" s="2" t="s">
        <v>18215</v>
      </c>
      <c r="C7270" s="2" t="s">
        <v>29813</v>
      </c>
      <c r="D7270" s="2" t="str">
        <f t="shared" ref="D7270:D7277" si="331">"飲食店営業"</f>
        <v>飲食店営業</v>
      </c>
      <c r="E7270" s="2" t="str">
        <f t="shared" ref="E7270:E7281" si="332">"R02.08.28"</f>
        <v>R02.08.28</v>
      </c>
    </row>
    <row r="7271" spans="1:5" x14ac:dyDescent="0.45">
      <c r="A7271" s="2" t="s">
        <v>6886</v>
      </c>
      <c r="B7271" s="2" t="s">
        <v>18216</v>
      </c>
      <c r="C7271" s="2" t="s">
        <v>29814</v>
      </c>
      <c r="D7271" s="2" t="str">
        <f t="shared" si="331"/>
        <v>飲食店営業</v>
      </c>
      <c r="E7271" s="2" t="str">
        <f t="shared" si="332"/>
        <v>R02.08.28</v>
      </c>
    </row>
    <row r="7272" spans="1:5" x14ac:dyDescent="0.45">
      <c r="A7272" s="2" t="s">
        <v>6893</v>
      </c>
      <c r="B7272" s="2" t="s">
        <v>18224</v>
      </c>
      <c r="C7272" s="2" t="s">
        <v>29822</v>
      </c>
      <c r="D7272" s="2" t="str">
        <f t="shared" si="331"/>
        <v>飲食店営業</v>
      </c>
      <c r="E7272" s="2" t="str">
        <f t="shared" si="332"/>
        <v>R02.08.28</v>
      </c>
    </row>
    <row r="7273" spans="1:5" x14ac:dyDescent="0.45">
      <c r="A7273" s="2" t="s">
        <v>6580</v>
      </c>
      <c r="B7273" s="2" t="s">
        <v>18228</v>
      </c>
      <c r="C7273" s="2" t="s">
        <v>29826</v>
      </c>
      <c r="D7273" s="2" t="str">
        <f t="shared" si="331"/>
        <v>飲食店営業</v>
      </c>
      <c r="E7273" s="2" t="str">
        <f t="shared" si="332"/>
        <v>R02.08.28</v>
      </c>
    </row>
    <row r="7274" spans="1:5" x14ac:dyDescent="0.45">
      <c r="A7274" s="2" t="s">
        <v>6580</v>
      </c>
      <c r="B7274" s="2" t="s">
        <v>18229</v>
      </c>
      <c r="C7274" s="2" t="s">
        <v>29826</v>
      </c>
      <c r="D7274" s="2" t="str">
        <f t="shared" si="331"/>
        <v>飲食店営業</v>
      </c>
      <c r="E7274" s="2" t="str">
        <f t="shared" si="332"/>
        <v>R02.08.28</v>
      </c>
    </row>
    <row r="7275" spans="1:5" x14ac:dyDescent="0.45">
      <c r="A7275" s="2" t="s">
        <v>6580</v>
      </c>
      <c r="B7275" s="2" t="s">
        <v>18230</v>
      </c>
      <c r="C7275" s="2" t="s">
        <v>29826</v>
      </c>
      <c r="D7275" s="2" t="str">
        <f t="shared" si="331"/>
        <v>飲食店営業</v>
      </c>
      <c r="E7275" s="2" t="str">
        <f t="shared" si="332"/>
        <v>R02.08.28</v>
      </c>
    </row>
    <row r="7276" spans="1:5" x14ac:dyDescent="0.45">
      <c r="A7276" s="2" t="s">
        <v>6580</v>
      </c>
      <c r="B7276" s="2" t="s">
        <v>18231</v>
      </c>
      <c r="C7276" s="2" t="s">
        <v>29826</v>
      </c>
      <c r="D7276" s="2" t="str">
        <f t="shared" si="331"/>
        <v>飲食店営業</v>
      </c>
      <c r="E7276" s="2" t="str">
        <f t="shared" si="332"/>
        <v>R02.08.28</v>
      </c>
    </row>
    <row r="7277" spans="1:5" x14ac:dyDescent="0.45">
      <c r="A7277" s="2" t="s">
        <v>6580</v>
      </c>
      <c r="B7277" s="2" t="s">
        <v>18232</v>
      </c>
      <c r="C7277" s="2" t="s">
        <v>29826</v>
      </c>
      <c r="D7277" s="2" t="str">
        <f t="shared" si="331"/>
        <v>飲食店営業</v>
      </c>
      <c r="E7277" s="2" t="str">
        <f t="shared" si="332"/>
        <v>R02.08.28</v>
      </c>
    </row>
    <row r="7278" spans="1:5" x14ac:dyDescent="0.45">
      <c r="A7278" s="2" t="s">
        <v>6899</v>
      </c>
      <c r="B7278" s="2" t="s">
        <v>18238</v>
      </c>
      <c r="C7278" s="2" t="s">
        <v>29831</v>
      </c>
      <c r="D7278" s="2" t="str">
        <f>"食品製造業"</f>
        <v>食品製造業</v>
      </c>
      <c r="E7278" s="2" t="str">
        <f t="shared" si="332"/>
        <v>R02.08.28</v>
      </c>
    </row>
    <row r="7279" spans="1:5" x14ac:dyDescent="0.45">
      <c r="A7279" s="2" t="s">
        <v>6900</v>
      </c>
      <c r="B7279" s="2" t="s">
        <v>18239</v>
      </c>
      <c r="C7279" s="2" t="s">
        <v>29832</v>
      </c>
      <c r="D7279" s="2" t="str">
        <f>"食品製造業"</f>
        <v>食品製造業</v>
      </c>
      <c r="E7279" s="2" t="str">
        <f t="shared" si="332"/>
        <v>R02.08.28</v>
      </c>
    </row>
    <row r="7280" spans="1:5" x14ac:dyDescent="0.45">
      <c r="A7280" s="2" t="s">
        <v>6902</v>
      </c>
      <c r="B7280" s="2" t="s">
        <v>6902</v>
      </c>
      <c r="C7280" s="2" t="s">
        <v>29834</v>
      </c>
      <c r="D7280" s="2" t="str">
        <f>"食品製造業"</f>
        <v>食品製造業</v>
      </c>
      <c r="E7280" s="2" t="str">
        <f t="shared" si="332"/>
        <v>R02.08.28</v>
      </c>
    </row>
    <row r="7281" spans="1:5" x14ac:dyDescent="0.45">
      <c r="A7281" s="2" t="s">
        <v>1134</v>
      </c>
      <c r="B7281" s="2" t="s">
        <v>18241</v>
      </c>
      <c r="C7281" s="2" t="s">
        <v>29835</v>
      </c>
      <c r="D7281" s="2" t="str">
        <f>"乳類販売業"</f>
        <v>乳類販売業</v>
      </c>
      <c r="E7281" s="2" t="str">
        <f t="shared" si="332"/>
        <v>R02.08.28</v>
      </c>
    </row>
    <row r="7282" spans="1:5" x14ac:dyDescent="0.45">
      <c r="A7282" s="2" t="s">
        <v>6150</v>
      </c>
      <c r="B7282" s="2" t="s">
        <v>18248</v>
      </c>
      <c r="C7282" s="2" t="s">
        <v>29383</v>
      </c>
      <c r="D7282" s="2" t="str">
        <f>"喫茶店営業"</f>
        <v>喫茶店営業</v>
      </c>
      <c r="E7282" s="2" t="str">
        <f>"R02.08.31"</f>
        <v>R02.08.31</v>
      </c>
    </row>
    <row r="7283" spans="1:5" x14ac:dyDescent="0.45">
      <c r="A7283" s="2" t="s">
        <v>6935</v>
      </c>
      <c r="B7283" s="2" t="s">
        <v>18291</v>
      </c>
      <c r="C7283" s="2" t="s">
        <v>29883</v>
      </c>
      <c r="D7283" s="2" t="str">
        <f>"乳類販売業"</f>
        <v>乳類販売業</v>
      </c>
      <c r="E7283" s="2" t="str">
        <f>"R02.11.17"</f>
        <v>R02.11.17</v>
      </c>
    </row>
    <row r="7284" spans="1:5" x14ac:dyDescent="0.45">
      <c r="A7284" s="2" t="s">
        <v>6245</v>
      </c>
      <c r="B7284" s="2" t="s">
        <v>17338</v>
      </c>
      <c r="C7284" s="2" t="s">
        <v>28944</v>
      </c>
      <c r="D7284" s="2" t="str">
        <f>"食品販売業"</f>
        <v>食品販売業</v>
      </c>
      <c r="E7284" s="2" t="str">
        <f>"R02.11.17"</f>
        <v>R02.11.17</v>
      </c>
    </row>
    <row r="7285" spans="1:5" x14ac:dyDescent="0.45">
      <c r="A7285" s="2" t="s">
        <v>6212</v>
      </c>
      <c r="B7285" s="2" t="s">
        <v>18313</v>
      </c>
      <c r="C7285" s="2" t="s">
        <v>29905</v>
      </c>
      <c r="D7285" s="2" t="str">
        <f>"食品販売業"</f>
        <v>食品販売業</v>
      </c>
      <c r="E7285" s="2" t="str">
        <f>"R02.11.17"</f>
        <v>R02.11.17</v>
      </c>
    </row>
    <row r="7286" spans="1:5" x14ac:dyDescent="0.45">
      <c r="A7286" s="2" t="s">
        <v>6960</v>
      </c>
      <c r="B7286" s="2" t="s">
        <v>18329</v>
      </c>
      <c r="C7286" s="2" t="s">
        <v>29924</v>
      </c>
      <c r="D7286" s="2" t="str">
        <f>"食品製造業"</f>
        <v>食品製造業</v>
      </c>
      <c r="E7286" s="2" t="str">
        <f>"R02.11.20"</f>
        <v>R02.11.20</v>
      </c>
    </row>
    <row r="7287" spans="1:5" x14ac:dyDescent="0.45">
      <c r="A7287" s="2" t="s">
        <v>6962</v>
      </c>
      <c r="B7287" s="2" t="s">
        <v>18331</v>
      </c>
      <c r="C7287" s="2" t="s">
        <v>29926</v>
      </c>
      <c r="D7287" s="2" t="str">
        <f>"飲食店営業"</f>
        <v>飲食店営業</v>
      </c>
      <c r="E7287" s="2" t="str">
        <f>"R02.11.20"</f>
        <v>R02.11.20</v>
      </c>
    </row>
    <row r="7288" spans="1:5" x14ac:dyDescent="0.45">
      <c r="A7288" s="2" t="s">
        <v>231</v>
      </c>
      <c r="B7288" s="2" t="s">
        <v>18341</v>
      </c>
      <c r="C7288" s="2" t="s">
        <v>29935</v>
      </c>
      <c r="D7288" s="2" t="str">
        <f>"飲食店営業"</f>
        <v>飲食店営業</v>
      </c>
      <c r="E7288" s="2" t="str">
        <f>"R02.02.21"</f>
        <v>R02.02.21</v>
      </c>
    </row>
    <row r="7289" spans="1:5" x14ac:dyDescent="0.45">
      <c r="A7289" s="2" t="s">
        <v>165</v>
      </c>
      <c r="B7289" s="2" t="s">
        <v>18354</v>
      </c>
      <c r="C7289" s="2" t="s">
        <v>29950</v>
      </c>
      <c r="D7289" s="2" t="str">
        <f>"喫茶店営業"</f>
        <v>喫茶店営業</v>
      </c>
      <c r="E7289" s="2" t="str">
        <f>"R02.11.30"</f>
        <v>R02.11.30</v>
      </c>
    </row>
    <row r="7290" spans="1:5" x14ac:dyDescent="0.45">
      <c r="A7290" s="2" t="s">
        <v>6976</v>
      </c>
      <c r="B7290" s="2" t="s">
        <v>18359</v>
      </c>
      <c r="C7290" s="2" t="s">
        <v>29952</v>
      </c>
      <c r="D7290" s="2" t="str">
        <f>"食品販売業"</f>
        <v>食品販売業</v>
      </c>
      <c r="E7290" s="2" t="str">
        <f>"R02.08.28"</f>
        <v>R02.08.28</v>
      </c>
    </row>
    <row r="7291" spans="1:5" x14ac:dyDescent="0.45">
      <c r="A7291" s="2" t="s">
        <v>6976</v>
      </c>
      <c r="B7291" s="2" t="s">
        <v>18359</v>
      </c>
      <c r="C7291" s="2" t="s">
        <v>29953</v>
      </c>
      <c r="D7291" s="2" t="str">
        <f>"食品販売業"</f>
        <v>食品販売業</v>
      </c>
      <c r="E7291" s="2" t="str">
        <f>"R02.08.28"</f>
        <v>R02.08.28</v>
      </c>
    </row>
    <row r="7292" spans="1:5" x14ac:dyDescent="0.45">
      <c r="A7292" s="2" t="s">
        <v>6989</v>
      </c>
      <c r="B7292" s="2" t="s">
        <v>18374</v>
      </c>
      <c r="C7292" s="2" t="s">
        <v>29967</v>
      </c>
      <c r="D7292" s="2" t="str">
        <f>"飲食店営業"</f>
        <v>飲食店営業</v>
      </c>
      <c r="E7292" s="2" t="str">
        <f>"R02.12.28"</f>
        <v>R02.12.28</v>
      </c>
    </row>
    <row r="7293" spans="1:5" x14ac:dyDescent="0.45">
      <c r="A7293" s="2" t="s">
        <v>7005</v>
      </c>
      <c r="B7293" s="2" t="s">
        <v>18394</v>
      </c>
      <c r="C7293" s="2" t="s">
        <v>29986</v>
      </c>
      <c r="D7293" s="2" t="str">
        <f>"食品製造業"</f>
        <v>食品製造業</v>
      </c>
      <c r="E7293" s="2" t="str">
        <f>"R03.02.08"</f>
        <v>R03.02.08</v>
      </c>
    </row>
    <row r="7294" spans="1:5" x14ac:dyDescent="0.45">
      <c r="A7294" s="2" t="s">
        <v>6809</v>
      </c>
      <c r="B7294" s="2" t="s">
        <v>18440</v>
      </c>
      <c r="C7294" s="2" t="s">
        <v>30025</v>
      </c>
      <c r="D7294" s="2" t="str">
        <f>"飲食店営業"</f>
        <v>飲食店営業</v>
      </c>
      <c r="E7294" s="2" t="str">
        <f>"R03.02.22"</f>
        <v>R03.02.22</v>
      </c>
    </row>
    <row r="7295" spans="1:5" x14ac:dyDescent="0.45">
      <c r="A7295" s="2" t="s">
        <v>6132</v>
      </c>
      <c r="B7295" s="2" t="s">
        <v>18443</v>
      </c>
      <c r="C7295" s="2" t="s">
        <v>29259</v>
      </c>
      <c r="D7295" s="2" t="str">
        <f>"喫茶店営業"</f>
        <v>喫茶店営業</v>
      </c>
      <c r="E7295" s="2" t="str">
        <f>"R03.02.25"</f>
        <v>R03.02.25</v>
      </c>
    </row>
    <row r="7296" spans="1:5" x14ac:dyDescent="0.45">
      <c r="A7296" s="2" t="s">
        <v>6132</v>
      </c>
      <c r="B7296" s="2" t="s">
        <v>18444</v>
      </c>
      <c r="C7296" s="2" t="s">
        <v>29259</v>
      </c>
      <c r="D7296" s="2" t="str">
        <f>"喫茶店営業"</f>
        <v>喫茶店営業</v>
      </c>
      <c r="E7296" s="2" t="str">
        <f>"R03.02.25"</f>
        <v>R03.02.25</v>
      </c>
    </row>
    <row r="7297" spans="1:5" x14ac:dyDescent="0.45">
      <c r="A7297" s="2" t="s">
        <v>6132</v>
      </c>
      <c r="B7297" s="2" t="s">
        <v>18445</v>
      </c>
      <c r="C7297" s="2" t="s">
        <v>29259</v>
      </c>
      <c r="D7297" s="2" t="str">
        <f>"喫茶店営業"</f>
        <v>喫茶店営業</v>
      </c>
      <c r="E7297" s="2" t="str">
        <f>"R03.02.25"</f>
        <v>R03.02.25</v>
      </c>
    </row>
    <row r="7298" spans="1:5" x14ac:dyDescent="0.45">
      <c r="A7298" s="2" t="s">
        <v>165</v>
      </c>
      <c r="B7298" s="2" t="s">
        <v>18449</v>
      </c>
      <c r="C7298" s="2" t="s">
        <v>30030</v>
      </c>
      <c r="D7298" s="2" t="str">
        <f>"喫茶店営業"</f>
        <v>喫茶店営業</v>
      </c>
      <c r="E7298" s="2" t="str">
        <f>"R03.02.25"</f>
        <v>R03.02.25</v>
      </c>
    </row>
    <row r="7299" spans="1:5" x14ac:dyDescent="0.45">
      <c r="A7299" s="2" t="s">
        <v>165</v>
      </c>
      <c r="B7299" s="2" t="s">
        <v>18450</v>
      </c>
      <c r="C7299" s="2" t="s">
        <v>29044</v>
      </c>
      <c r="D7299" s="2" t="str">
        <f>"喫茶店営業"</f>
        <v>喫茶店営業</v>
      </c>
      <c r="E7299" s="2" t="str">
        <f>"R03.02.25"</f>
        <v>R03.02.25</v>
      </c>
    </row>
    <row r="7300" spans="1:5" x14ac:dyDescent="0.45">
      <c r="A7300" s="2" t="s">
        <v>7047</v>
      </c>
      <c r="B7300" s="2" t="s">
        <v>18460</v>
      </c>
      <c r="C7300" s="2" t="s">
        <v>29967</v>
      </c>
      <c r="D7300" s="2" t="str">
        <f>"飲食店営業"</f>
        <v>飲食店営業</v>
      </c>
      <c r="E7300" s="2" t="str">
        <f>"R03.03.18"</f>
        <v>R03.03.18</v>
      </c>
    </row>
    <row r="7301" spans="1:5" x14ac:dyDescent="0.45">
      <c r="A7301" s="2" t="s">
        <v>6314</v>
      </c>
      <c r="B7301" s="2" t="s">
        <v>18486</v>
      </c>
      <c r="C7301" s="2" t="s">
        <v>30064</v>
      </c>
      <c r="D7301" s="2" t="str">
        <f>"食品販売業"</f>
        <v>食品販売業</v>
      </c>
      <c r="E7301" s="2" t="str">
        <f>"R02.05.21"</f>
        <v>R02.05.21</v>
      </c>
    </row>
    <row r="7302" spans="1:5" x14ac:dyDescent="0.45">
      <c r="A7302" s="2" t="s">
        <v>27</v>
      </c>
      <c r="B7302" s="2" t="s">
        <v>18530</v>
      </c>
      <c r="C7302" s="2" t="s">
        <v>30107</v>
      </c>
      <c r="D7302" s="2" t="str">
        <f>"食品販売業"</f>
        <v>食品販売業</v>
      </c>
      <c r="E7302" s="2" t="str">
        <f>"R02.02.19"</f>
        <v>R02.02.19</v>
      </c>
    </row>
    <row r="7303" spans="1:5" x14ac:dyDescent="0.45">
      <c r="A7303" s="2" t="s">
        <v>6134</v>
      </c>
      <c r="B7303" s="2" t="s">
        <v>17210</v>
      </c>
      <c r="C7303" s="2" t="s">
        <v>28809</v>
      </c>
      <c r="D7303" s="2" t="str">
        <f>"菓子製造業"</f>
        <v>菓子製造業</v>
      </c>
      <c r="E7303" s="2" t="str">
        <f>"H29.01.12"</f>
        <v>H29.01.12</v>
      </c>
    </row>
    <row r="7304" spans="1:5" x14ac:dyDescent="0.45">
      <c r="A7304" s="2" t="s">
        <v>6145</v>
      </c>
      <c r="B7304" s="2" t="s">
        <v>17223</v>
      </c>
      <c r="C7304" s="2" t="s">
        <v>28824</v>
      </c>
      <c r="D7304" s="2" t="str">
        <f>"飲食店営業"</f>
        <v>飲食店営業</v>
      </c>
      <c r="E7304" s="2" t="str">
        <f>"H29.02.09"</f>
        <v>H29.02.09</v>
      </c>
    </row>
    <row r="7305" spans="1:5" x14ac:dyDescent="0.45">
      <c r="A7305" s="2" t="s">
        <v>6146</v>
      </c>
      <c r="B7305" s="2" t="s">
        <v>17224</v>
      </c>
      <c r="C7305" s="2" t="s">
        <v>28825</v>
      </c>
      <c r="D7305" s="2" t="str">
        <f>"めん類製造業"</f>
        <v>めん類製造業</v>
      </c>
      <c r="E7305" s="2" t="str">
        <f>"H29.02.09"</f>
        <v>H29.02.09</v>
      </c>
    </row>
    <row r="7306" spans="1:5" x14ac:dyDescent="0.45">
      <c r="A7306" s="2" t="s">
        <v>6147</v>
      </c>
      <c r="B7306" s="2" t="s">
        <v>17225</v>
      </c>
      <c r="C7306" s="2" t="s">
        <v>28826</v>
      </c>
      <c r="D7306" s="2" t="str">
        <f>"めん類製造業"</f>
        <v>めん類製造業</v>
      </c>
      <c r="E7306" s="2" t="str">
        <f>"H29.02.09"</f>
        <v>H29.02.09</v>
      </c>
    </row>
    <row r="7307" spans="1:5" x14ac:dyDescent="0.45">
      <c r="A7307" s="2" t="s">
        <v>6155</v>
      </c>
      <c r="B7307" s="2" t="s">
        <v>17232</v>
      </c>
      <c r="C7307" s="2" t="s">
        <v>28835</v>
      </c>
      <c r="D7307" s="2" t="str">
        <f>"飲食店営業"</f>
        <v>飲食店営業</v>
      </c>
      <c r="E7307" s="2" t="str">
        <f>"H29.02.22"</f>
        <v>H29.02.22</v>
      </c>
    </row>
    <row r="7308" spans="1:5" x14ac:dyDescent="0.45">
      <c r="A7308" s="2" t="s">
        <v>6168</v>
      </c>
      <c r="B7308" s="2" t="s">
        <v>17249</v>
      </c>
      <c r="C7308" s="2" t="s">
        <v>28851</v>
      </c>
      <c r="D7308" s="2" t="str">
        <f>"飲食店営業"</f>
        <v>飲食店営業</v>
      </c>
      <c r="E7308" s="2" t="str">
        <f>"H29.05.12"</f>
        <v>H29.05.12</v>
      </c>
    </row>
    <row r="7309" spans="1:5" x14ac:dyDescent="0.45">
      <c r="A7309" s="2" t="s">
        <v>6172</v>
      </c>
      <c r="B7309" s="2" t="s">
        <v>14867</v>
      </c>
      <c r="C7309" s="2" t="s">
        <v>28855</v>
      </c>
      <c r="D7309" s="2" t="str">
        <f>"食肉販売業"</f>
        <v>食肉販売業</v>
      </c>
      <c r="E7309" s="2" t="str">
        <f>"H29.05.12"</f>
        <v>H29.05.12</v>
      </c>
    </row>
    <row r="7310" spans="1:5" x14ac:dyDescent="0.45">
      <c r="A7310" s="2" t="s">
        <v>6182</v>
      </c>
      <c r="B7310" s="2" t="s">
        <v>17264</v>
      </c>
      <c r="C7310" s="2" t="s">
        <v>28867</v>
      </c>
      <c r="D7310" s="2" t="str">
        <f>"そうざい製造業"</f>
        <v>そうざい製造業</v>
      </c>
      <c r="E7310" s="2" t="str">
        <f>"H29.05.24"</f>
        <v>H29.05.24</v>
      </c>
    </row>
    <row r="7311" spans="1:5" x14ac:dyDescent="0.45">
      <c r="A7311" s="2" t="s">
        <v>6187</v>
      </c>
      <c r="B7311" s="2" t="s">
        <v>6187</v>
      </c>
      <c r="C7311" s="2" t="s">
        <v>28874</v>
      </c>
      <c r="D7311" s="2" t="str">
        <f>"菓子製造業"</f>
        <v>菓子製造業</v>
      </c>
      <c r="E7311" s="2" t="str">
        <f>"H29.06.12"</f>
        <v>H29.06.12</v>
      </c>
    </row>
    <row r="7312" spans="1:5" x14ac:dyDescent="0.45">
      <c r="A7312" s="2" t="s">
        <v>6189</v>
      </c>
      <c r="B7312" s="2" t="s">
        <v>17273</v>
      </c>
      <c r="C7312" s="2" t="s">
        <v>28877</v>
      </c>
      <c r="D7312" s="2" t="str">
        <f>"飲食店営業"</f>
        <v>飲食店営業</v>
      </c>
      <c r="E7312" s="2" t="str">
        <f>"H29.07.10"</f>
        <v>H29.07.10</v>
      </c>
    </row>
    <row r="7313" spans="1:5" x14ac:dyDescent="0.45">
      <c r="A7313" s="2" t="s">
        <v>6190</v>
      </c>
      <c r="B7313" s="2" t="s">
        <v>17274</v>
      </c>
      <c r="C7313" s="2" t="s">
        <v>28878</v>
      </c>
      <c r="D7313" s="2" t="str">
        <f>"めん類製造業"</f>
        <v>めん類製造業</v>
      </c>
      <c r="E7313" s="2" t="str">
        <f>"H29.07.12"</f>
        <v>H29.07.12</v>
      </c>
    </row>
    <row r="7314" spans="1:5" x14ac:dyDescent="0.45">
      <c r="A7314" s="2" t="s">
        <v>6202</v>
      </c>
      <c r="B7314" s="2" t="s">
        <v>17290</v>
      </c>
      <c r="C7314" s="2" t="s">
        <v>28893</v>
      </c>
      <c r="D7314" s="2" t="str">
        <f>"喫茶店営業"</f>
        <v>喫茶店営業</v>
      </c>
      <c r="E7314" s="2" t="str">
        <f>"H29.08.17"</f>
        <v>H29.08.17</v>
      </c>
    </row>
    <row r="7315" spans="1:5" x14ac:dyDescent="0.45">
      <c r="A7315" s="2" t="s">
        <v>6202</v>
      </c>
      <c r="B7315" s="2" t="s">
        <v>17290</v>
      </c>
      <c r="C7315" s="2" t="s">
        <v>28893</v>
      </c>
      <c r="D7315" s="2" t="str">
        <f>"菓子製造業"</f>
        <v>菓子製造業</v>
      </c>
      <c r="E7315" s="2" t="str">
        <f>"H29.08.17"</f>
        <v>H29.08.17</v>
      </c>
    </row>
    <row r="7316" spans="1:5" x14ac:dyDescent="0.45">
      <c r="A7316" s="2" t="s">
        <v>6218</v>
      </c>
      <c r="B7316" s="2" t="s">
        <v>17306</v>
      </c>
      <c r="C7316" s="2" t="s">
        <v>28909</v>
      </c>
      <c r="D7316" s="2" t="str">
        <f>"飲食店営業"</f>
        <v>飲食店営業</v>
      </c>
      <c r="E7316" s="2" t="str">
        <f>"H29.08.31"</f>
        <v>H29.08.31</v>
      </c>
    </row>
    <row r="7317" spans="1:5" x14ac:dyDescent="0.45">
      <c r="A7317" s="2" t="s">
        <v>6237</v>
      </c>
      <c r="B7317" s="2" t="s">
        <v>15585</v>
      </c>
      <c r="C7317" s="2" t="s">
        <v>28935</v>
      </c>
      <c r="D7317" s="2" t="str">
        <f>"そうざい製造業"</f>
        <v>そうざい製造業</v>
      </c>
      <c r="E7317" s="2" t="str">
        <f>"H29.11.20"</f>
        <v>H29.11.20</v>
      </c>
    </row>
    <row r="7318" spans="1:5" x14ac:dyDescent="0.45">
      <c r="A7318" s="2" t="s">
        <v>6280</v>
      </c>
      <c r="B7318" s="2" t="s">
        <v>17371</v>
      </c>
      <c r="C7318" s="2" t="s">
        <v>28981</v>
      </c>
      <c r="D7318" s="2" t="str">
        <f>"豆腐製造業"</f>
        <v>豆腐製造業</v>
      </c>
      <c r="E7318" s="2" t="str">
        <f>"H30.02.28"</f>
        <v>H30.02.28</v>
      </c>
    </row>
    <row r="7319" spans="1:5" x14ac:dyDescent="0.45">
      <c r="A7319" s="2" t="s">
        <v>6286</v>
      </c>
      <c r="B7319" s="2" t="s">
        <v>17379</v>
      </c>
      <c r="C7319" s="2" t="s">
        <v>28990</v>
      </c>
      <c r="D7319" s="2" t="str">
        <f>"飲食店営業"</f>
        <v>飲食店営業</v>
      </c>
      <c r="E7319" s="2" t="str">
        <f>"H30.03.28"</f>
        <v>H30.03.28</v>
      </c>
    </row>
    <row r="7320" spans="1:5" x14ac:dyDescent="0.45">
      <c r="A7320" s="2" t="s">
        <v>6289</v>
      </c>
      <c r="B7320" s="2" t="s">
        <v>17382</v>
      </c>
      <c r="C7320" s="2" t="s">
        <v>21923</v>
      </c>
      <c r="D7320" s="2" t="str">
        <f>"食品販売業（仮設営業）"</f>
        <v>食品販売業（仮設営業）</v>
      </c>
      <c r="E7320" s="2" t="str">
        <f>"H30.04.24"</f>
        <v>H30.04.24</v>
      </c>
    </row>
    <row r="7321" spans="1:5" x14ac:dyDescent="0.45">
      <c r="A7321" s="2" t="s">
        <v>6289</v>
      </c>
      <c r="B7321" s="2" t="s">
        <v>17382</v>
      </c>
      <c r="C7321" s="2" t="s">
        <v>21923</v>
      </c>
      <c r="D7321" s="2" t="str">
        <f>"飲食店営業"</f>
        <v>飲食店営業</v>
      </c>
      <c r="E7321" s="2" t="str">
        <f>"H30.04.24"</f>
        <v>H30.04.24</v>
      </c>
    </row>
    <row r="7322" spans="1:5" x14ac:dyDescent="0.45">
      <c r="A7322" s="2" t="s">
        <v>6290</v>
      </c>
      <c r="B7322" s="2" t="s">
        <v>17383</v>
      </c>
      <c r="C7322" s="2" t="s">
        <v>28993</v>
      </c>
      <c r="D7322" s="2" t="str">
        <f>"飲食店営業"</f>
        <v>飲食店営業</v>
      </c>
      <c r="E7322" s="2" t="str">
        <f>"H30.04.27"</f>
        <v>H30.04.27</v>
      </c>
    </row>
    <row r="7323" spans="1:5" x14ac:dyDescent="0.45">
      <c r="A7323" s="2" t="s">
        <v>6290</v>
      </c>
      <c r="B7323" s="2" t="s">
        <v>17383</v>
      </c>
      <c r="C7323" s="2" t="s">
        <v>28993</v>
      </c>
      <c r="D7323" s="2" t="str">
        <f>"乳類販売業"</f>
        <v>乳類販売業</v>
      </c>
      <c r="E7323" s="2" t="str">
        <f>"H30.04.27"</f>
        <v>H30.04.27</v>
      </c>
    </row>
    <row r="7324" spans="1:5" x14ac:dyDescent="0.45">
      <c r="A7324" s="2" t="s">
        <v>6290</v>
      </c>
      <c r="B7324" s="2" t="s">
        <v>17383</v>
      </c>
      <c r="C7324" s="2" t="s">
        <v>28993</v>
      </c>
      <c r="D7324" s="2" t="str">
        <f>"食肉販売業"</f>
        <v>食肉販売業</v>
      </c>
      <c r="E7324" s="2" t="str">
        <f>"H30.04.27"</f>
        <v>H30.04.27</v>
      </c>
    </row>
    <row r="7325" spans="1:5" x14ac:dyDescent="0.45">
      <c r="A7325" s="2" t="s">
        <v>6290</v>
      </c>
      <c r="B7325" s="2" t="s">
        <v>17383</v>
      </c>
      <c r="C7325" s="2" t="s">
        <v>28993</v>
      </c>
      <c r="D7325" s="2" t="str">
        <f>"魚介類販売業"</f>
        <v>魚介類販売業</v>
      </c>
      <c r="E7325" s="2" t="str">
        <f>"H30.04.27"</f>
        <v>H30.04.27</v>
      </c>
    </row>
    <row r="7326" spans="1:5" x14ac:dyDescent="0.45">
      <c r="A7326" s="2" t="s">
        <v>6290</v>
      </c>
      <c r="B7326" s="2" t="s">
        <v>17383</v>
      </c>
      <c r="C7326" s="2" t="s">
        <v>28993</v>
      </c>
      <c r="D7326" s="2" t="str">
        <f>"食品販売業"</f>
        <v>食品販売業</v>
      </c>
      <c r="E7326" s="2" t="str">
        <f>"H30.04.27"</f>
        <v>H30.04.27</v>
      </c>
    </row>
    <row r="7327" spans="1:5" x14ac:dyDescent="0.45">
      <c r="A7327" s="2" t="s">
        <v>6291</v>
      </c>
      <c r="B7327" s="2" t="s">
        <v>17385</v>
      </c>
      <c r="C7327" s="2" t="s">
        <v>28994</v>
      </c>
      <c r="D7327" s="2" t="str">
        <f>"そうざい製造業"</f>
        <v>そうざい製造業</v>
      </c>
      <c r="E7327" s="2" t="str">
        <f>"H30.05.01"</f>
        <v>H30.05.01</v>
      </c>
    </row>
    <row r="7328" spans="1:5" x14ac:dyDescent="0.45">
      <c r="A7328" s="2" t="s">
        <v>6291</v>
      </c>
      <c r="B7328" s="2" t="s">
        <v>17385</v>
      </c>
      <c r="C7328" s="2" t="s">
        <v>28994</v>
      </c>
      <c r="D7328" s="2" t="str">
        <f>"みそ製造業"</f>
        <v>みそ製造業</v>
      </c>
      <c r="E7328" s="2" t="str">
        <f>"H30.05.01"</f>
        <v>H30.05.01</v>
      </c>
    </row>
    <row r="7329" spans="1:5" x14ac:dyDescent="0.45">
      <c r="A7329" s="2" t="s">
        <v>6291</v>
      </c>
      <c r="B7329" s="2" t="s">
        <v>17385</v>
      </c>
      <c r="C7329" s="2" t="s">
        <v>28994</v>
      </c>
      <c r="D7329" s="2" t="str">
        <f>"食品製造業"</f>
        <v>食品製造業</v>
      </c>
      <c r="E7329" s="2" t="str">
        <f>"H30.05.01"</f>
        <v>H30.05.01</v>
      </c>
    </row>
    <row r="7330" spans="1:5" x14ac:dyDescent="0.45">
      <c r="A7330" s="2" t="s">
        <v>6305</v>
      </c>
      <c r="B7330" s="2" t="s">
        <v>17403</v>
      </c>
      <c r="C7330" s="2" t="s">
        <v>29012</v>
      </c>
      <c r="D7330" s="2" t="str">
        <f>"菓子製造業"</f>
        <v>菓子製造業</v>
      </c>
      <c r="E7330" s="2" t="str">
        <f>"H30.05.17"</f>
        <v>H30.05.17</v>
      </c>
    </row>
    <row r="7331" spans="1:5" x14ac:dyDescent="0.45">
      <c r="A7331" s="2" t="s">
        <v>6306</v>
      </c>
      <c r="B7331" s="2" t="s">
        <v>17404</v>
      </c>
      <c r="C7331" s="2" t="s">
        <v>29013</v>
      </c>
      <c r="D7331" s="2" t="str">
        <f>"食品販売業"</f>
        <v>食品販売業</v>
      </c>
      <c r="E7331" s="2" t="str">
        <f>"H30.05.17"</f>
        <v>H30.05.17</v>
      </c>
    </row>
    <row r="7332" spans="1:5" x14ac:dyDescent="0.45">
      <c r="A7332" s="2" t="s">
        <v>6310</v>
      </c>
      <c r="B7332" s="2" t="s">
        <v>17410</v>
      </c>
      <c r="C7332" s="2" t="s">
        <v>29017</v>
      </c>
      <c r="D7332" s="2" t="str">
        <f>"食品販売業"</f>
        <v>食品販売業</v>
      </c>
      <c r="E7332" s="2" t="str">
        <f>"H30.05.23"</f>
        <v>H30.05.23</v>
      </c>
    </row>
    <row r="7333" spans="1:5" x14ac:dyDescent="0.45">
      <c r="A7333" s="2" t="s">
        <v>6322</v>
      </c>
      <c r="B7333" s="2" t="s">
        <v>17425</v>
      </c>
      <c r="C7333" s="2" t="s">
        <v>29033</v>
      </c>
      <c r="D7333" s="2" t="str">
        <f>"飲食店営業"</f>
        <v>飲食店営業</v>
      </c>
      <c r="E7333" s="2" t="str">
        <f>"H30.05.28"</f>
        <v>H30.05.28</v>
      </c>
    </row>
    <row r="7334" spans="1:5" x14ac:dyDescent="0.45">
      <c r="A7334" s="2" t="s">
        <v>165</v>
      </c>
      <c r="B7334" s="2" t="s">
        <v>17434</v>
      </c>
      <c r="C7334" s="2" t="s">
        <v>29041</v>
      </c>
      <c r="D7334" s="2" t="str">
        <f>"喫茶店営業"</f>
        <v>喫茶店営業</v>
      </c>
      <c r="E7334" s="2" t="str">
        <f>"H29.04.07"</f>
        <v>H29.04.07</v>
      </c>
    </row>
    <row r="7335" spans="1:5" x14ac:dyDescent="0.45">
      <c r="A7335" s="2" t="s">
        <v>165</v>
      </c>
      <c r="B7335" s="2" t="s">
        <v>17435</v>
      </c>
      <c r="C7335" s="2" t="s">
        <v>29042</v>
      </c>
      <c r="D7335" s="2" t="str">
        <f>"喫茶店営業"</f>
        <v>喫茶店営業</v>
      </c>
      <c r="E7335" s="2" t="str">
        <f>"H29.04.07"</f>
        <v>H29.04.07</v>
      </c>
    </row>
    <row r="7336" spans="1:5" x14ac:dyDescent="0.45">
      <c r="A7336" s="2" t="s">
        <v>165</v>
      </c>
      <c r="B7336" s="2" t="s">
        <v>17446</v>
      </c>
      <c r="C7336" s="2" t="s">
        <v>29047</v>
      </c>
      <c r="D7336" s="2" t="str">
        <f>"喫茶店営業"</f>
        <v>喫茶店営業</v>
      </c>
      <c r="E7336" s="2" t="str">
        <f>"H30.06.15"</f>
        <v>H30.06.15</v>
      </c>
    </row>
    <row r="7337" spans="1:5" x14ac:dyDescent="0.45">
      <c r="A7337" s="2" t="s">
        <v>6330</v>
      </c>
      <c r="B7337" s="2" t="s">
        <v>17450</v>
      </c>
      <c r="C7337" s="2" t="s">
        <v>29051</v>
      </c>
      <c r="D7337" s="2" t="str">
        <f>"喫茶店営業"</f>
        <v>喫茶店営業</v>
      </c>
      <c r="E7337" s="2" t="str">
        <f>"H30.06.28"</f>
        <v>H30.06.28</v>
      </c>
    </row>
    <row r="7338" spans="1:5" x14ac:dyDescent="0.45">
      <c r="A7338" s="2" t="s">
        <v>6330</v>
      </c>
      <c r="B7338" s="2" t="s">
        <v>17450</v>
      </c>
      <c r="C7338" s="2" t="s">
        <v>29051</v>
      </c>
      <c r="D7338" s="2" t="str">
        <f>"乳類販売業"</f>
        <v>乳類販売業</v>
      </c>
      <c r="E7338" s="2" t="str">
        <f>"H30.06.28"</f>
        <v>H30.06.28</v>
      </c>
    </row>
    <row r="7339" spans="1:5" x14ac:dyDescent="0.45">
      <c r="A7339" s="2" t="s">
        <v>6330</v>
      </c>
      <c r="B7339" s="2" t="s">
        <v>17450</v>
      </c>
      <c r="C7339" s="2" t="s">
        <v>29051</v>
      </c>
      <c r="D7339" s="2" t="str">
        <f>"食肉販売業"</f>
        <v>食肉販売業</v>
      </c>
      <c r="E7339" s="2" t="str">
        <f>"H30.06.28"</f>
        <v>H30.06.28</v>
      </c>
    </row>
    <row r="7340" spans="1:5" x14ac:dyDescent="0.45">
      <c r="A7340" s="2" t="s">
        <v>6330</v>
      </c>
      <c r="B7340" s="2" t="s">
        <v>17450</v>
      </c>
      <c r="C7340" s="2" t="s">
        <v>29051</v>
      </c>
      <c r="D7340" s="2" t="str">
        <f>"食品販売業"</f>
        <v>食品販売業</v>
      </c>
      <c r="E7340" s="2" t="str">
        <f>"H30.06.28"</f>
        <v>H30.06.28</v>
      </c>
    </row>
    <row r="7341" spans="1:5" x14ac:dyDescent="0.45">
      <c r="A7341" s="2" t="s">
        <v>6338</v>
      </c>
      <c r="B7341" s="2" t="s">
        <v>17458</v>
      </c>
      <c r="C7341" s="2" t="s">
        <v>29058</v>
      </c>
      <c r="D7341" s="2" t="str">
        <f t="shared" ref="D7341:D7346" si="333">"飲食店営業"</f>
        <v>飲食店営業</v>
      </c>
      <c r="E7341" s="2" t="str">
        <f>"H30.08.01"</f>
        <v>H30.08.01</v>
      </c>
    </row>
    <row r="7342" spans="1:5" x14ac:dyDescent="0.45">
      <c r="A7342" s="2" t="s">
        <v>6330</v>
      </c>
      <c r="B7342" s="2" t="s">
        <v>17478</v>
      </c>
      <c r="C7342" s="2" t="s">
        <v>29080</v>
      </c>
      <c r="D7342" s="2" t="str">
        <f t="shared" si="333"/>
        <v>飲食店営業</v>
      </c>
      <c r="E7342" s="2" t="str">
        <f t="shared" ref="E7342:E7347" si="334">"H30.08.23"</f>
        <v>H30.08.23</v>
      </c>
    </row>
    <row r="7343" spans="1:5" x14ac:dyDescent="0.45">
      <c r="A7343" s="2" t="s">
        <v>6330</v>
      </c>
      <c r="B7343" s="2" t="s">
        <v>17479</v>
      </c>
      <c r="C7343" s="2" t="s">
        <v>29080</v>
      </c>
      <c r="D7343" s="2" t="str">
        <f t="shared" si="333"/>
        <v>飲食店営業</v>
      </c>
      <c r="E7343" s="2" t="str">
        <f t="shared" si="334"/>
        <v>H30.08.23</v>
      </c>
    </row>
    <row r="7344" spans="1:5" x14ac:dyDescent="0.45">
      <c r="A7344" s="2" t="s">
        <v>6330</v>
      </c>
      <c r="B7344" s="2" t="s">
        <v>17480</v>
      </c>
      <c r="C7344" s="2" t="s">
        <v>29080</v>
      </c>
      <c r="D7344" s="2" t="str">
        <f t="shared" si="333"/>
        <v>飲食店営業</v>
      </c>
      <c r="E7344" s="2" t="str">
        <f t="shared" si="334"/>
        <v>H30.08.23</v>
      </c>
    </row>
    <row r="7345" spans="1:5" x14ac:dyDescent="0.45">
      <c r="A7345" s="2" t="s">
        <v>6330</v>
      </c>
      <c r="B7345" s="2" t="s">
        <v>17481</v>
      </c>
      <c r="C7345" s="2" t="s">
        <v>29080</v>
      </c>
      <c r="D7345" s="2" t="str">
        <f t="shared" si="333"/>
        <v>飲食店営業</v>
      </c>
      <c r="E7345" s="2" t="str">
        <f t="shared" si="334"/>
        <v>H30.08.23</v>
      </c>
    </row>
    <row r="7346" spans="1:5" x14ac:dyDescent="0.45">
      <c r="A7346" s="2" t="s">
        <v>6330</v>
      </c>
      <c r="B7346" s="2" t="s">
        <v>17482</v>
      </c>
      <c r="C7346" s="2" t="s">
        <v>29080</v>
      </c>
      <c r="D7346" s="2" t="str">
        <f t="shared" si="333"/>
        <v>飲食店営業</v>
      </c>
      <c r="E7346" s="2" t="str">
        <f t="shared" si="334"/>
        <v>H30.08.23</v>
      </c>
    </row>
    <row r="7347" spans="1:5" x14ac:dyDescent="0.45">
      <c r="A7347" s="2" t="s">
        <v>6330</v>
      </c>
      <c r="B7347" s="2" t="s">
        <v>17483</v>
      </c>
      <c r="C7347" s="2" t="s">
        <v>29081</v>
      </c>
      <c r="D7347" s="2" t="str">
        <f>"缶詰又は瓶詰食品製造業"</f>
        <v>缶詰又は瓶詰食品製造業</v>
      </c>
      <c r="E7347" s="2" t="str">
        <f t="shared" si="334"/>
        <v>H30.08.23</v>
      </c>
    </row>
    <row r="7348" spans="1:5" x14ac:dyDescent="0.45">
      <c r="A7348" s="2" t="s">
        <v>6354</v>
      </c>
      <c r="B7348" s="2" t="s">
        <v>17484</v>
      </c>
      <c r="C7348" s="2" t="s">
        <v>29082</v>
      </c>
      <c r="D7348" s="2" t="str">
        <f>"飲食店営業"</f>
        <v>飲食店営業</v>
      </c>
      <c r="E7348" s="2" t="str">
        <f>"H30.08.27"</f>
        <v>H30.08.27</v>
      </c>
    </row>
    <row r="7349" spans="1:5" x14ac:dyDescent="0.45">
      <c r="A7349" s="2" t="s">
        <v>6371</v>
      </c>
      <c r="B7349" s="2" t="s">
        <v>17508</v>
      </c>
      <c r="C7349" s="2" t="s">
        <v>29103</v>
      </c>
      <c r="D7349" s="2" t="str">
        <f>"そうざい製造業"</f>
        <v>そうざい製造業</v>
      </c>
      <c r="E7349" s="2" t="str">
        <f>"H30.09.19"</f>
        <v>H30.09.19</v>
      </c>
    </row>
    <row r="7350" spans="1:5" x14ac:dyDescent="0.45">
      <c r="A7350" s="2" t="s">
        <v>6132</v>
      </c>
      <c r="B7350" s="2" t="s">
        <v>17528</v>
      </c>
      <c r="C7350" s="2" t="s">
        <v>29122</v>
      </c>
      <c r="D7350" s="2" t="str">
        <f>"喫茶店営業"</f>
        <v>喫茶店営業</v>
      </c>
      <c r="E7350" s="2" t="str">
        <f>"H30.11.16"</f>
        <v>H30.11.16</v>
      </c>
    </row>
    <row r="7351" spans="1:5" x14ac:dyDescent="0.45">
      <c r="A7351" s="2" t="s">
        <v>6413</v>
      </c>
      <c r="B7351" s="2" t="s">
        <v>17563</v>
      </c>
      <c r="C7351" s="2" t="s">
        <v>29157</v>
      </c>
      <c r="D7351" s="2" t="str">
        <f>"そうざい製造業"</f>
        <v>そうざい製造業</v>
      </c>
      <c r="E7351" s="2" t="str">
        <f>"H30.11.22"</f>
        <v>H30.11.22</v>
      </c>
    </row>
    <row r="7352" spans="1:5" x14ac:dyDescent="0.45">
      <c r="A7352" s="2" t="s">
        <v>6414</v>
      </c>
      <c r="B7352" s="2" t="s">
        <v>17564</v>
      </c>
      <c r="C7352" s="2" t="s">
        <v>29158</v>
      </c>
      <c r="D7352" s="2" t="str">
        <f>"菓子製造業"</f>
        <v>菓子製造業</v>
      </c>
      <c r="E7352" s="2" t="str">
        <f>"H30.11.22"</f>
        <v>H30.11.22</v>
      </c>
    </row>
    <row r="7353" spans="1:5" x14ac:dyDescent="0.45">
      <c r="A7353" s="2" t="s">
        <v>6415</v>
      </c>
      <c r="B7353" s="2" t="s">
        <v>17565</v>
      </c>
      <c r="C7353" s="2" t="s">
        <v>29159</v>
      </c>
      <c r="D7353" s="2" t="str">
        <f>"食品製造業"</f>
        <v>食品製造業</v>
      </c>
      <c r="E7353" s="2" t="str">
        <f>"H30.11.22"</f>
        <v>H30.11.22</v>
      </c>
    </row>
    <row r="7354" spans="1:5" x14ac:dyDescent="0.45">
      <c r="A7354" s="2" t="s">
        <v>6416</v>
      </c>
      <c r="B7354" s="2" t="s">
        <v>17566</v>
      </c>
      <c r="C7354" s="2" t="s">
        <v>29160</v>
      </c>
      <c r="D7354" s="2" t="str">
        <f>"飲食店営業"</f>
        <v>飲食店営業</v>
      </c>
      <c r="E7354" s="2" t="str">
        <f>"H30.11.22"</f>
        <v>H30.11.22</v>
      </c>
    </row>
    <row r="7355" spans="1:5" x14ac:dyDescent="0.45">
      <c r="A7355" s="2" t="s">
        <v>6416</v>
      </c>
      <c r="B7355" s="2" t="s">
        <v>17566</v>
      </c>
      <c r="C7355" s="2" t="s">
        <v>29160</v>
      </c>
      <c r="D7355" s="2" t="str">
        <f>"菓子製造業"</f>
        <v>菓子製造業</v>
      </c>
      <c r="E7355" s="2" t="str">
        <f>"H30.11.22"</f>
        <v>H30.11.22</v>
      </c>
    </row>
    <row r="7356" spans="1:5" x14ac:dyDescent="0.45">
      <c r="A7356" s="2" t="s">
        <v>6440</v>
      </c>
      <c r="B7356" s="2" t="s">
        <v>15676</v>
      </c>
      <c r="C7356" s="2" t="s">
        <v>29186</v>
      </c>
      <c r="D7356" s="2" t="str">
        <f>"飲食店営業"</f>
        <v>飲食店営業</v>
      </c>
      <c r="E7356" s="2" t="str">
        <f>"H30.11.28"</f>
        <v>H30.11.28</v>
      </c>
    </row>
    <row r="7357" spans="1:5" x14ac:dyDescent="0.45">
      <c r="A7357" s="2" t="s">
        <v>6442</v>
      </c>
      <c r="B7357" s="2" t="s">
        <v>17596</v>
      </c>
      <c r="C7357" s="2" t="s">
        <v>29187</v>
      </c>
      <c r="D7357" s="2" t="str">
        <f>"食品販売業"</f>
        <v>食品販売業</v>
      </c>
      <c r="E7357" s="2" t="str">
        <f>"H30.11.28"</f>
        <v>H30.11.28</v>
      </c>
    </row>
    <row r="7358" spans="1:5" x14ac:dyDescent="0.45">
      <c r="A7358" s="2" t="s">
        <v>165</v>
      </c>
      <c r="B7358" s="2" t="s">
        <v>17600</v>
      </c>
      <c r="C7358" s="2" t="s">
        <v>29189</v>
      </c>
      <c r="D7358" s="2" t="str">
        <f>"喫茶店営業"</f>
        <v>喫茶店営業</v>
      </c>
      <c r="E7358" s="2" t="str">
        <f>"H30.11.30"</f>
        <v>H30.11.30</v>
      </c>
    </row>
    <row r="7359" spans="1:5" x14ac:dyDescent="0.45">
      <c r="A7359" s="2" t="s">
        <v>6202</v>
      </c>
      <c r="B7359" s="2" t="s">
        <v>17290</v>
      </c>
      <c r="C7359" s="2" t="s">
        <v>29190</v>
      </c>
      <c r="D7359" s="2" t="str">
        <f>"缶詰又は瓶詰食品製造業"</f>
        <v>缶詰又は瓶詰食品製造業</v>
      </c>
      <c r="E7359" s="2" t="str">
        <f>"H30.12.07"</f>
        <v>H30.12.07</v>
      </c>
    </row>
    <row r="7360" spans="1:5" x14ac:dyDescent="0.45">
      <c r="A7360" s="2" t="s">
        <v>6449</v>
      </c>
      <c r="B7360" s="2" t="s">
        <v>17608</v>
      </c>
      <c r="C7360" s="2" t="s">
        <v>29197</v>
      </c>
      <c r="D7360" s="2" t="str">
        <f>"菓子製造業"</f>
        <v>菓子製造業</v>
      </c>
      <c r="E7360" s="2" t="str">
        <f>"H31.01.15"</f>
        <v>H31.01.15</v>
      </c>
    </row>
    <row r="7361" spans="1:5" x14ac:dyDescent="0.45">
      <c r="A7361" s="2" t="s">
        <v>6449</v>
      </c>
      <c r="B7361" s="2" t="s">
        <v>17608</v>
      </c>
      <c r="C7361" s="2" t="s">
        <v>21923</v>
      </c>
      <c r="D7361" s="2" t="str">
        <f>"飲食店営業"</f>
        <v>飲食店営業</v>
      </c>
      <c r="E7361" s="2" t="str">
        <f>"H31.02.14"</f>
        <v>H31.02.14</v>
      </c>
    </row>
    <row r="7362" spans="1:5" x14ac:dyDescent="0.45">
      <c r="A7362" s="2" t="s">
        <v>6202</v>
      </c>
      <c r="B7362" s="2" t="s">
        <v>17290</v>
      </c>
      <c r="C7362" s="2" t="s">
        <v>28893</v>
      </c>
      <c r="D7362" s="2" t="str">
        <f>"飲食店営業"</f>
        <v>飲食店営業</v>
      </c>
      <c r="E7362" s="2" t="str">
        <f>"H31.02.27"</f>
        <v>H31.02.27</v>
      </c>
    </row>
    <row r="7363" spans="1:5" x14ac:dyDescent="0.45">
      <c r="A7363" s="2" t="s">
        <v>6202</v>
      </c>
      <c r="B7363" s="2" t="s">
        <v>17290</v>
      </c>
      <c r="C7363" s="2" t="s">
        <v>28893</v>
      </c>
      <c r="D7363" s="2" t="str">
        <f>"菓子製造業"</f>
        <v>菓子製造業</v>
      </c>
      <c r="E7363" s="2" t="str">
        <f>"H31.02.26"</f>
        <v>H31.02.26</v>
      </c>
    </row>
    <row r="7364" spans="1:5" x14ac:dyDescent="0.45">
      <c r="A7364" s="2" t="s">
        <v>6202</v>
      </c>
      <c r="B7364" s="2" t="s">
        <v>17290</v>
      </c>
      <c r="C7364" s="2" t="s">
        <v>28893</v>
      </c>
      <c r="D7364" s="2" t="str">
        <f>"乳類販売業"</f>
        <v>乳類販売業</v>
      </c>
      <c r="E7364" s="2" t="str">
        <f>"H31.02.26"</f>
        <v>H31.02.26</v>
      </c>
    </row>
    <row r="7365" spans="1:5" x14ac:dyDescent="0.45">
      <c r="A7365" s="2" t="s">
        <v>6330</v>
      </c>
      <c r="B7365" s="2" t="s">
        <v>17654</v>
      </c>
      <c r="C7365" s="2" t="s">
        <v>29244</v>
      </c>
      <c r="D7365" s="2" t="str">
        <f>"飲食店営業"</f>
        <v>飲食店営業</v>
      </c>
      <c r="E7365" s="2" t="str">
        <f>"H31.02.27"</f>
        <v>H31.02.27</v>
      </c>
    </row>
    <row r="7366" spans="1:5" x14ac:dyDescent="0.45">
      <c r="A7366" s="2" t="s">
        <v>6485</v>
      </c>
      <c r="B7366" s="2" t="s">
        <v>17655</v>
      </c>
      <c r="C7366" s="2" t="s">
        <v>29245</v>
      </c>
      <c r="D7366" s="2" t="str">
        <f>"食肉販売業"</f>
        <v>食肉販売業</v>
      </c>
      <c r="E7366" s="2" t="str">
        <f>"H31.02.26"</f>
        <v>H31.02.26</v>
      </c>
    </row>
    <row r="7367" spans="1:5" x14ac:dyDescent="0.45">
      <c r="A7367" s="2" t="s">
        <v>6486</v>
      </c>
      <c r="B7367" s="2" t="s">
        <v>17656</v>
      </c>
      <c r="C7367" s="2" t="s">
        <v>28893</v>
      </c>
      <c r="D7367" s="2" t="str">
        <f>"食肉販売業"</f>
        <v>食肉販売業</v>
      </c>
      <c r="E7367" s="2" t="str">
        <f>"H31.02.26"</f>
        <v>H31.02.26</v>
      </c>
    </row>
    <row r="7368" spans="1:5" x14ac:dyDescent="0.45">
      <c r="A7368" s="2" t="s">
        <v>6487</v>
      </c>
      <c r="B7368" s="2" t="s">
        <v>17657</v>
      </c>
      <c r="C7368" s="2" t="s">
        <v>29246</v>
      </c>
      <c r="D7368" s="2" t="str">
        <f>"飲食店営業"</f>
        <v>飲食店営業</v>
      </c>
      <c r="E7368" s="2" t="str">
        <f>"H31.02.26"</f>
        <v>H31.02.26</v>
      </c>
    </row>
    <row r="7369" spans="1:5" x14ac:dyDescent="0.45">
      <c r="A7369" s="2" t="s">
        <v>6507</v>
      </c>
      <c r="B7369" s="2" t="s">
        <v>17680</v>
      </c>
      <c r="C7369" s="2" t="s">
        <v>29268</v>
      </c>
      <c r="D7369" s="2" t="str">
        <f>"喫茶店営業"</f>
        <v>喫茶店営業</v>
      </c>
      <c r="E7369" s="2" t="str">
        <f>"H31.02.28"</f>
        <v>H31.02.28</v>
      </c>
    </row>
    <row r="7370" spans="1:5" x14ac:dyDescent="0.45">
      <c r="A7370" s="2" t="s">
        <v>6508</v>
      </c>
      <c r="B7370" s="2" t="s">
        <v>6508</v>
      </c>
      <c r="C7370" s="2" t="s">
        <v>29270</v>
      </c>
      <c r="D7370" s="2" t="str">
        <f>"食肉処理業"</f>
        <v>食肉処理業</v>
      </c>
      <c r="E7370" s="2" t="str">
        <f>"H31.02.26"</f>
        <v>H31.02.26</v>
      </c>
    </row>
    <row r="7371" spans="1:5" x14ac:dyDescent="0.45">
      <c r="A7371" s="2" t="s">
        <v>6515</v>
      </c>
      <c r="B7371" s="2" t="s">
        <v>17690</v>
      </c>
      <c r="C7371" s="2" t="s">
        <v>29280</v>
      </c>
      <c r="D7371" s="2" t="str">
        <f>"飲食店営業"</f>
        <v>飲食店営業</v>
      </c>
      <c r="E7371" s="2" t="str">
        <f>"H31.04.19"</f>
        <v>H31.04.19</v>
      </c>
    </row>
    <row r="7372" spans="1:5" x14ac:dyDescent="0.45">
      <c r="A7372" s="2" t="s">
        <v>6236</v>
      </c>
      <c r="B7372" s="2" t="s">
        <v>17727</v>
      </c>
      <c r="C7372" s="2" t="s">
        <v>29319</v>
      </c>
      <c r="D7372" s="2" t="str">
        <f>"納豆製造業"</f>
        <v>納豆製造業</v>
      </c>
      <c r="E7372" s="2" t="str">
        <f t="shared" ref="E7372:E7378" si="335">"R01.05.27"</f>
        <v>R01.05.27</v>
      </c>
    </row>
    <row r="7373" spans="1:5" x14ac:dyDescent="0.45">
      <c r="A7373" s="2" t="s">
        <v>1978</v>
      </c>
      <c r="B7373" s="2" t="s">
        <v>17728</v>
      </c>
      <c r="C7373" s="2" t="s">
        <v>29320</v>
      </c>
      <c r="D7373" s="2" t="str">
        <f>"飲食店営業"</f>
        <v>飲食店営業</v>
      </c>
      <c r="E7373" s="2" t="str">
        <f t="shared" si="335"/>
        <v>R01.05.27</v>
      </c>
    </row>
    <row r="7374" spans="1:5" x14ac:dyDescent="0.45">
      <c r="A7374" s="2" t="s">
        <v>6545</v>
      </c>
      <c r="B7374" s="2" t="s">
        <v>17729</v>
      </c>
      <c r="C7374" s="2" t="s">
        <v>29321</v>
      </c>
      <c r="D7374" s="2" t="str">
        <f>"飲食店営業"</f>
        <v>飲食店営業</v>
      </c>
      <c r="E7374" s="2" t="str">
        <f t="shared" si="335"/>
        <v>R01.05.27</v>
      </c>
    </row>
    <row r="7375" spans="1:5" x14ac:dyDescent="0.45">
      <c r="A7375" s="2" t="s">
        <v>6546</v>
      </c>
      <c r="B7375" s="2" t="s">
        <v>17730</v>
      </c>
      <c r="C7375" s="2" t="s">
        <v>29322</v>
      </c>
      <c r="D7375" s="2" t="str">
        <f>"飲食店営業"</f>
        <v>飲食店営業</v>
      </c>
      <c r="E7375" s="2" t="str">
        <f t="shared" si="335"/>
        <v>R01.05.27</v>
      </c>
    </row>
    <row r="7376" spans="1:5" x14ac:dyDescent="0.45">
      <c r="A7376" s="2" t="s">
        <v>6310</v>
      </c>
      <c r="B7376" s="2" t="s">
        <v>17410</v>
      </c>
      <c r="C7376" s="2" t="s">
        <v>29017</v>
      </c>
      <c r="D7376" s="2" t="str">
        <f>"乳類販売業"</f>
        <v>乳類販売業</v>
      </c>
      <c r="E7376" s="2" t="str">
        <f t="shared" si="335"/>
        <v>R01.05.27</v>
      </c>
    </row>
    <row r="7377" spans="1:5" x14ac:dyDescent="0.45">
      <c r="A7377" s="2" t="s">
        <v>6310</v>
      </c>
      <c r="B7377" s="2" t="s">
        <v>17410</v>
      </c>
      <c r="C7377" s="2" t="s">
        <v>29017</v>
      </c>
      <c r="D7377" s="2" t="str">
        <f>"飲食店営業"</f>
        <v>飲食店営業</v>
      </c>
      <c r="E7377" s="2" t="str">
        <f t="shared" si="335"/>
        <v>R01.05.27</v>
      </c>
    </row>
    <row r="7378" spans="1:5" x14ac:dyDescent="0.45">
      <c r="A7378" s="2" t="s">
        <v>6310</v>
      </c>
      <c r="B7378" s="2" t="s">
        <v>17410</v>
      </c>
      <c r="C7378" s="2" t="s">
        <v>29017</v>
      </c>
      <c r="D7378" s="2" t="str">
        <f>"食肉販売業"</f>
        <v>食肉販売業</v>
      </c>
      <c r="E7378" s="2" t="str">
        <f t="shared" si="335"/>
        <v>R01.05.27</v>
      </c>
    </row>
    <row r="7379" spans="1:5" x14ac:dyDescent="0.45">
      <c r="A7379" s="2" t="s">
        <v>6132</v>
      </c>
      <c r="B7379" s="2" t="s">
        <v>17755</v>
      </c>
      <c r="C7379" s="2" t="s">
        <v>29346</v>
      </c>
      <c r="D7379" s="2" t="str">
        <f>"乳類販売業"</f>
        <v>乳類販売業</v>
      </c>
      <c r="E7379" s="2" t="str">
        <f>"R01.05.28"</f>
        <v>R01.05.28</v>
      </c>
    </row>
    <row r="7380" spans="1:5" x14ac:dyDescent="0.45">
      <c r="A7380" s="2" t="s">
        <v>6597</v>
      </c>
      <c r="B7380" s="2" t="s">
        <v>17805</v>
      </c>
      <c r="C7380" s="2" t="s">
        <v>29390</v>
      </c>
      <c r="D7380" s="2" t="str">
        <f>"飲食店営業"</f>
        <v>飲食店営業</v>
      </c>
      <c r="E7380" s="2" t="str">
        <f>"R01.08.22"</f>
        <v>R01.08.22</v>
      </c>
    </row>
    <row r="7381" spans="1:5" x14ac:dyDescent="0.45">
      <c r="A7381" s="2" t="s">
        <v>6600</v>
      </c>
      <c r="B7381" s="2" t="s">
        <v>17808</v>
      </c>
      <c r="C7381" s="2" t="s">
        <v>29394</v>
      </c>
      <c r="D7381" s="2" t="str">
        <f>"菓子製造業"</f>
        <v>菓子製造業</v>
      </c>
      <c r="E7381" s="2" t="str">
        <f>"R01.08.22"</f>
        <v>R01.08.22</v>
      </c>
    </row>
    <row r="7382" spans="1:5" x14ac:dyDescent="0.45">
      <c r="A7382" s="2" t="s">
        <v>6601</v>
      </c>
      <c r="B7382" s="2" t="s">
        <v>17809</v>
      </c>
      <c r="C7382" s="2" t="s">
        <v>29395</v>
      </c>
      <c r="D7382" s="2" t="str">
        <f>"めん類製造業"</f>
        <v>めん類製造業</v>
      </c>
      <c r="E7382" s="2" t="str">
        <f>"R01.08.22"</f>
        <v>R01.08.22</v>
      </c>
    </row>
    <row r="7383" spans="1:5" x14ac:dyDescent="0.45">
      <c r="A7383" s="2" t="s">
        <v>6604</v>
      </c>
      <c r="B7383" s="2" t="s">
        <v>17811</v>
      </c>
      <c r="C7383" s="2" t="s">
        <v>29399</v>
      </c>
      <c r="D7383" s="2" t="str">
        <f>"食品販売業"</f>
        <v>食品販売業</v>
      </c>
      <c r="E7383" s="2" t="str">
        <f>"R01.08.22"</f>
        <v>R01.08.22</v>
      </c>
    </row>
    <row r="7384" spans="1:5" x14ac:dyDescent="0.45">
      <c r="A7384" s="2" t="s">
        <v>6606</v>
      </c>
      <c r="B7384" s="2" t="s">
        <v>17813</v>
      </c>
      <c r="C7384" s="2" t="s">
        <v>29401</v>
      </c>
      <c r="D7384" s="2" t="str">
        <f>"食品販売業"</f>
        <v>食品販売業</v>
      </c>
      <c r="E7384" s="2" t="str">
        <f>"R01.08.22"</f>
        <v>R01.08.22</v>
      </c>
    </row>
    <row r="7385" spans="1:5" x14ac:dyDescent="0.45">
      <c r="A7385" s="2" t="s">
        <v>6618</v>
      </c>
      <c r="B7385" s="2" t="s">
        <v>17835</v>
      </c>
      <c r="C7385" s="2" t="s">
        <v>29418</v>
      </c>
      <c r="D7385" s="2" t="str">
        <f>"食品販売業"</f>
        <v>食品販売業</v>
      </c>
      <c r="E7385" s="2" t="str">
        <f>"H30.04.27"</f>
        <v>H30.04.27</v>
      </c>
    </row>
    <row r="7386" spans="1:5" x14ac:dyDescent="0.45">
      <c r="A7386" s="2" t="s">
        <v>6618</v>
      </c>
      <c r="B7386" s="2" t="s">
        <v>17835</v>
      </c>
      <c r="C7386" s="2" t="s">
        <v>29418</v>
      </c>
      <c r="D7386" s="2" t="str">
        <f>"魚介類販売業"</f>
        <v>魚介類販売業</v>
      </c>
      <c r="E7386" s="2" t="str">
        <f>"H30.04.27"</f>
        <v>H30.04.27</v>
      </c>
    </row>
    <row r="7387" spans="1:5" x14ac:dyDescent="0.45">
      <c r="A7387" s="2" t="s">
        <v>6618</v>
      </c>
      <c r="B7387" s="2" t="s">
        <v>17835</v>
      </c>
      <c r="C7387" s="2" t="s">
        <v>29418</v>
      </c>
      <c r="D7387" s="2" t="str">
        <f>"食肉販売業"</f>
        <v>食肉販売業</v>
      </c>
      <c r="E7387" s="2" t="str">
        <f>"H30.04.27"</f>
        <v>H30.04.27</v>
      </c>
    </row>
    <row r="7388" spans="1:5" x14ac:dyDescent="0.45">
      <c r="A7388" s="2" t="s">
        <v>6618</v>
      </c>
      <c r="B7388" s="2" t="s">
        <v>17835</v>
      </c>
      <c r="C7388" s="2" t="s">
        <v>29418</v>
      </c>
      <c r="D7388" s="2" t="str">
        <f>"乳類販売業"</f>
        <v>乳類販売業</v>
      </c>
      <c r="E7388" s="2" t="str">
        <f>"H30.04.27"</f>
        <v>H30.04.27</v>
      </c>
    </row>
    <row r="7389" spans="1:5" x14ac:dyDescent="0.45">
      <c r="A7389" s="2" t="s">
        <v>6618</v>
      </c>
      <c r="B7389" s="2" t="s">
        <v>17835</v>
      </c>
      <c r="C7389" s="2" t="s">
        <v>29418</v>
      </c>
      <c r="D7389" s="2" t="str">
        <f>"飲食店営業"</f>
        <v>飲食店営業</v>
      </c>
      <c r="E7389" s="2" t="str">
        <f>"H30.04.27"</f>
        <v>H30.04.27</v>
      </c>
    </row>
    <row r="7390" spans="1:5" x14ac:dyDescent="0.45">
      <c r="A7390" s="2" t="s">
        <v>6364</v>
      </c>
      <c r="B7390" s="2" t="s">
        <v>6364</v>
      </c>
      <c r="C7390" s="2" t="s">
        <v>29433</v>
      </c>
      <c r="D7390" s="2" t="str">
        <f>"菓子製造業"</f>
        <v>菓子製造業</v>
      </c>
      <c r="E7390" s="2" t="str">
        <f>"R01.09.25"</f>
        <v>R01.09.25</v>
      </c>
    </row>
    <row r="7391" spans="1:5" x14ac:dyDescent="0.45">
      <c r="A7391" s="2" t="s">
        <v>6290</v>
      </c>
      <c r="B7391" s="2" t="s">
        <v>17899</v>
      </c>
      <c r="C7391" s="2" t="s">
        <v>29488</v>
      </c>
      <c r="D7391" s="2" t="str">
        <f>"乳類販売業"</f>
        <v>乳類販売業</v>
      </c>
      <c r="E7391" s="2" t="str">
        <f t="shared" ref="E7391:E7396" si="336">"R01.11.22"</f>
        <v>R01.11.22</v>
      </c>
    </row>
    <row r="7392" spans="1:5" x14ac:dyDescent="0.45">
      <c r="A7392" s="2" t="s">
        <v>6289</v>
      </c>
      <c r="B7392" s="2" t="s">
        <v>17900</v>
      </c>
      <c r="C7392" s="2" t="s">
        <v>29489</v>
      </c>
      <c r="D7392" s="2" t="str">
        <f>"乳類販売業"</f>
        <v>乳類販売業</v>
      </c>
      <c r="E7392" s="2" t="str">
        <f t="shared" si="336"/>
        <v>R01.11.22</v>
      </c>
    </row>
    <row r="7393" spans="1:5" x14ac:dyDescent="0.45">
      <c r="A7393" s="2" t="s">
        <v>6669</v>
      </c>
      <c r="B7393" s="2" t="s">
        <v>17901</v>
      </c>
      <c r="C7393" s="2" t="s">
        <v>29490</v>
      </c>
      <c r="D7393" s="2" t="str">
        <f>"めん類製造業"</f>
        <v>めん類製造業</v>
      </c>
      <c r="E7393" s="2" t="str">
        <f t="shared" si="336"/>
        <v>R01.11.22</v>
      </c>
    </row>
    <row r="7394" spans="1:5" x14ac:dyDescent="0.45">
      <c r="A7394" s="2" t="s">
        <v>6290</v>
      </c>
      <c r="B7394" s="2" t="s">
        <v>17899</v>
      </c>
      <c r="C7394" s="2" t="s">
        <v>29488</v>
      </c>
      <c r="D7394" s="2" t="str">
        <f>"魚介類販売業"</f>
        <v>魚介類販売業</v>
      </c>
      <c r="E7394" s="2" t="str">
        <f t="shared" si="336"/>
        <v>R01.11.22</v>
      </c>
    </row>
    <row r="7395" spans="1:5" x14ac:dyDescent="0.45">
      <c r="A7395" s="2" t="s">
        <v>6289</v>
      </c>
      <c r="B7395" s="2" t="s">
        <v>17900</v>
      </c>
      <c r="C7395" s="2" t="s">
        <v>29489</v>
      </c>
      <c r="D7395" s="2" t="str">
        <f>"魚介類販売業"</f>
        <v>魚介類販売業</v>
      </c>
      <c r="E7395" s="2" t="str">
        <f t="shared" si="336"/>
        <v>R01.11.22</v>
      </c>
    </row>
    <row r="7396" spans="1:5" x14ac:dyDescent="0.45">
      <c r="A7396" s="2" t="s">
        <v>6290</v>
      </c>
      <c r="B7396" s="2" t="s">
        <v>17899</v>
      </c>
      <c r="C7396" s="2" t="s">
        <v>29488</v>
      </c>
      <c r="D7396" s="2" t="str">
        <f>"食肉販売業"</f>
        <v>食肉販売業</v>
      </c>
      <c r="E7396" s="2" t="str">
        <f t="shared" si="336"/>
        <v>R01.11.22</v>
      </c>
    </row>
    <row r="7397" spans="1:5" x14ac:dyDescent="0.45">
      <c r="A7397" s="2" t="s">
        <v>6673</v>
      </c>
      <c r="B7397" s="2" t="s">
        <v>17905</v>
      </c>
      <c r="C7397" s="2" t="s">
        <v>29245</v>
      </c>
      <c r="D7397" s="2" t="str">
        <f>"食品販売業"</f>
        <v>食品販売業</v>
      </c>
      <c r="E7397" s="2" t="str">
        <f>"R01.11.25"</f>
        <v>R01.11.25</v>
      </c>
    </row>
    <row r="7398" spans="1:5" x14ac:dyDescent="0.45">
      <c r="A7398" s="2" t="s">
        <v>6507</v>
      </c>
      <c r="B7398" s="2" t="s">
        <v>17917</v>
      </c>
      <c r="C7398" s="2" t="s">
        <v>29499</v>
      </c>
      <c r="D7398" s="2" t="str">
        <f>"飲食店営業"</f>
        <v>飲食店営業</v>
      </c>
      <c r="E7398" s="2" t="str">
        <f>"R01.11.26"</f>
        <v>R01.11.26</v>
      </c>
    </row>
    <row r="7399" spans="1:5" x14ac:dyDescent="0.45">
      <c r="A7399" s="2" t="s">
        <v>6678</v>
      </c>
      <c r="B7399" s="2" t="s">
        <v>17919</v>
      </c>
      <c r="C7399" s="2" t="s">
        <v>29501</v>
      </c>
      <c r="D7399" s="2" t="str">
        <f>"飲食店営業"</f>
        <v>飲食店営業</v>
      </c>
      <c r="E7399" s="2" t="str">
        <f>"R01.11.26"</f>
        <v>R01.11.26</v>
      </c>
    </row>
    <row r="7400" spans="1:5" x14ac:dyDescent="0.45">
      <c r="A7400" s="2" t="s">
        <v>6290</v>
      </c>
      <c r="B7400" s="2" t="s">
        <v>17899</v>
      </c>
      <c r="C7400" s="2" t="s">
        <v>29488</v>
      </c>
      <c r="D7400" s="2" t="str">
        <f>"飲食店営業"</f>
        <v>飲食店営業</v>
      </c>
      <c r="E7400" s="2" t="str">
        <f>"R01.11.28"</f>
        <v>R01.11.28</v>
      </c>
    </row>
    <row r="7401" spans="1:5" x14ac:dyDescent="0.45">
      <c r="A7401" s="2" t="s">
        <v>6289</v>
      </c>
      <c r="B7401" s="2" t="s">
        <v>17900</v>
      </c>
      <c r="C7401" s="2" t="s">
        <v>29489</v>
      </c>
      <c r="D7401" s="2" t="str">
        <f>"飲食店営業"</f>
        <v>飲食店営業</v>
      </c>
      <c r="E7401" s="2" t="str">
        <f>"R01.11.26"</f>
        <v>R01.11.26</v>
      </c>
    </row>
    <row r="7402" spans="1:5" x14ac:dyDescent="0.45">
      <c r="A7402" s="2" t="s">
        <v>6681</v>
      </c>
      <c r="B7402" s="2" t="s">
        <v>17922</v>
      </c>
      <c r="C7402" s="2" t="s">
        <v>29504</v>
      </c>
      <c r="D7402" s="2" t="str">
        <f>"飲食店営業"</f>
        <v>飲食店営業</v>
      </c>
      <c r="E7402" s="2" t="str">
        <f>"R01.11.26"</f>
        <v>R01.11.26</v>
      </c>
    </row>
    <row r="7403" spans="1:5" x14ac:dyDescent="0.45">
      <c r="A7403" s="2" t="s">
        <v>6681</v>
      </c>
      <c r="B7403" s="2" t="s">
        <v>17922</v>
      </c>
      <c r="C7403" s="2" t="s">
        <v>29507</v>
      </c>
      <c r="D7403" s="2" t="str">
        <f>"食品販売業"</f>
        <v>食品販売業</v>
      </c>
      <c r="E7403" s="2" t="str">
        <f>"R01.11.26"</f>
        <v>R01.11.26</v>
      </c>
    </row>
    <row r="7404" spans="1:5" x14ac:dyDescent="0.45">
      <c r="A7404" s="2" t="s">
        <v>6708</v>
      </c>
      <c r="B7404" s="2" t="s">
        <v>17956</v>
      </c>
      <c r="C7404" s="2" t="s">
        <v>29546</v>
      </c>
      <c r="D7404" s="2" t="str">
        <f>"食肉販売業"</f>
        <v>食肉販売業</v>
      </c>
      <c r="E7404" s="2" t="str">
        <f>"R01.12.09"</f>
        <v>R01.12.09</v>
      </c>
    </row>
    <row r="7405" spans="1:5" x14ac:dyDescent="0.45">
      <c r="A7405" s="2" t="s">
        <v>6709</v>
      </c>
      <c r="B7405" s="2" t="s">
        <v>17957</v>
      </c>
      <c r="C7405" s="2" t="s">
        <v>29547</v>
      </c>
      <c r="D7405" s="2" t="str">
        <f>"添加物製造業"</f>
        <v>添加物製造業</v>
      </c>
      <c r="E7405" s="2" t="str">
        <f>"H30.11.22"</f>
        <v>H30.11.22</v>
      </c>
    </row>
    <row r="7406" spans="1:5" x14ac:dyDescent="0.45">
      <c r="A7406" s="2" t="s">
        <v>6711</v>
      </c>
      <c r="B7406" s="2" t="s">
        <v>17959</v>
      </c>
      <c r="C7406" s="2" t="s">
        <v>29549</v>
      </c>
      <c r="D7406" s="2" t="str">
        <f>"飲食店営業"</f>
        <v>飲食店営業</v>
      </c>
      <c r="E7406" s="2" t="str">
        <f>"H29.11.20"</f>
        <v>H29.11.20</v>
      </c>
    </row>
    <row r="7407" spans="1:5" x14ac:dyDescent="0.45">
      <c r="A7407" s="2" t="s">
        <v>6638</v>
      </c>
      <c r="B7407" s="2" t="s">
        <v>17862</v>
      </c>
      <c r="C7407" s="2" t="s">
        <v>29561</v>
      </c>
      <c r="D7407" s="2" t="str">
        <f>"菓子製造業"</f>
        <v>菓子製造業</v>
      </c>
      <c r="E7407" s="2" t="str">
        <f>"R02.02.06"</f>
        <v>R02.02.06</v>
      </c>
    </row>
    <row r="7408" spans="1:5" x14ac:dyDescent="0.45">
      <c r="A7408" s="2" t="s">
        <v>6638</v>
      </c>
      <c r="B7408" s="2" t="s">
        <v>17862</v>
      </c>
      <c r="C7408" s="2" t="s">
        <v>29561</v>
      </c>
      <c r="D7408" s="2" t="str">
        <f>"喫茶店営業"</f>
        <v>喫茶店営業</v>
      </c>
      <c r="E7408" s="2" t="str">
        <f>"R02.02.06"</f>
        <v>R02.02.06</v>
      </c>
    </row>
    <row r="7409" spans="1:5" x14ac:dyDescent="0.45">
      <c r="A7409" s="2" t="s">
        <v>6720</v>
      </c>
      <c r="B7409" s="2" t="s">
        <v>17974</v>
      </c>
      <c r="C7409" s="2" t="s">
        <v>29563</v>
      </c>
      <c r="D7409" s="2" t="str">
        <f>"菓子製造業"</f>
        <v>菓子製造業</v>
      </c>
      <c r="E7409" s="2" t="str">
        <f>"R02.02.12"</f>
        <v>R02.02.12</v>
      </c>
    </row>
    <row r="7410" spans="1:5" x14ac:dyDescent="0.45">
      <c r="A7410" s="2" t="s">
        <v>6678</v>
      </c>
      <c r="B7410" s="2" t="s">
        <v>17975</v>
      </c>
      <c r="C7410" s="2" t="s">
        <v>29564</v>
      </c>
      <c r="D7410" s="2" t="str">
        <f>"食品販売業"</f>
        <v>食品販売業</v>
      </c>
      <c r="E7410" s="2" t="str">
        <f>"R02.02.12"</f>
        <v>R02.02.12</v>
      </c>
    </row>
    <row r="7411" spans="1:5" x14ac:dyDescent="0.45">
      <c r="A7411" s="2" t="s">
        <v>6507</v>
      </c>
      <c r="B7411" s="2" t="s">
        <v>17994</v>
      </c>
      <c r="C7411" s="2" t="s">
        <v>29499</v>
      </c>
      <c r="D7411" s="2" t="str">
        <f>"飲食店営業"</f>
        <v>飲食店営業</v>
      </c>
      <c r="E7411" s="2" t="str">
        <f>"R02.02.20"</f>
        <v>R02.02.20</v>
      </c>
    </row>
    <row r="7412" spans="1:5" x14ac:dyDescent="0.45">
      <c r="A7412" s="2" t="s">
        <v>6507</v>
      </c>
      <c r="B7412" s="2" t="s">
        <v>17995</v>
      </c>
      <c r="C7412" s="2" t="s">
        <v>29499</v>
      </c>
      <c r="D7412" s="2" t="str">
        <f>"飲食店営業"</f>
        <v>飲食店営業</v>
      </c>
      <c r="E7412" s="2" t="str">
        <f>"R02.02.20"</f>
        <v>R02.02.20</v>
      </c>
    </row>
    <row r="7413" spans="1:5" x14ac:dyDescent="0.45">
      <c r="A7413" s="2" t="s">
        <v>6751</v>
      </c>
      <c r="B7413" s="2" t="s">
        <v>6751</v>
      </c>
      <c r="C7413" s="2" t="s">
        <v>29618</v>
      </c>
      <c r="D7413" s="2" t="str">
        <f>"食品製造業"</f>
        <v>食品製造業</v>
      </c>
      <c r="E7413" s="2" t="str">
        <f>"R02.02.20"</f>
        <v>R02.02.20</v>
      </c>
    </row>
    <row r="7414" spans="1:5" x14ac:dyDescent="0.45">
      <c r="A7414" s="2" t="s">
        <v>6755</v>
      </c>
      <c r="B7414" s="2" t="s">
        <v>18029</v>
      </c>
      <c r="C7414" s="2" t="s">
        <v>29625</v>
      </c>
      <c r="D7414" s="2" t="str">
        <f>"飲食店営業"</f>
        <v>飲食店営業</v>
      </c>
      <c r="E7414" s="2" t="str">
        <f>"R02.03.06"</f>
        <v>R02.03.06</v>
      </c>
    </row>
    <row r="7415" spans="1:5" x14ac:dyDescent="0.45">
      <c r="A7415" s="2" t="s">
        <v>6766</v>
      </c>
      <c r="B7415" s="2" t="s">
        <v>18053</v>
      </c>
      <c r="C7415" s="2" t="s">
        <v>29644</v>
      </c>
      <c r="D7415" s="2" t="str">
        <f>"飲食店営業"</f>
        <v>飲食店営業</v>
      </c>
      <c r="E7415" s="2" t="str">
        <f>"R02.04.23"</f>
        <v>R02.04.23</v>
      </c>
    </row>
    <row r="7416" spans="1:5" x14ac:dyDescent="0.45">
      <c r="A7416" s="2" t="s">
        <v>6813</v>
      </c>
      <c r="B7416" s="2" t="s">
        <v>18123</v>
      </c>
      <c r="C7416" s="2" t="s">
        <v>29721</v>
      </c>
      <c r="D7416" s="2" t="str">
        <f>"飲食店営業"</f>
        <v>飲食店営業</v>
      </c>
      <c r="E7416" s="2" t="str">
        <f t="shared" ref="E7416:E7425" si="337">"R02.05.25"</f>
        <v>R02.05.25</v>
      </c>
    </row>
    <row r="7417" spans="1:5" x14ac:dyDescent="0.45">
      <c r="A7417" s="2" t="s">
        <v>6814</v>
      </c>
      <c r="B7417" s="2" t="s">
        <v>18124</v>
      </c>
      <c r="C7417" s="2" t="s">
        <v>29722</v>
      </c>
      <c r="D7417" s="2" t="str">
        <f>"飲食店営業"</f>
        <v>飲食店営業</v>
      </c>
      <c r="E7417" s="2" t="str">
        <f t="shared" si="337"/>
        <v>R02.05.25</v>
      </c>
    </row>
    <row r="7418" spans="1:5" x14ac:dyDescent="0.45">
      <c r="A7418" s="2" t="s">
        <v>6306</v>
      </c>
      <c r="B7418" s="2" t="s">
        <v>17404</v>
      </c>
      <c r="C7418" s="2" t="s">
        <v>29013</v>
      </c>
      <c r="D7418" s="2" t="str">
        <f>"菓子製造業"</f>
        <v>菓子製造業</v>
      </c>
      <c r="E7418" s="2" t="str">
        <f t="shared" si="337"/>
        <v>R02.05.25</v>
      </c>
    </row>
    <row r="7419" spans="1:5" x14ac:dyDescent="0.45">
      <c r="A7419" s="2" t="s">
        <v>6821</v>
      </c>
      <c r="B7419" s="2" t="s">
        <v>18133</v>
      </c>
      <c r="C7419" s="2" t="s">
        <v>29730</v>
      </c>
      <c r="D7419" s="2" t="str">
        <f>"豆腐製造業"</f>
        <v>豆腐製造業</v>
      </c>
      <c r="E7419" s="2" t="str">
        <f t="shared" si="337"/>
        <v>R02.05.25</v>
      </c>
    </row>
    <row r="7420" spans="1:5" x14ac:dyDescent="0.45">
      <c r="A7420" s="2" t="s">
        <v>6236</v>
      </c>
      <c r="B7420" s="2" t="s">
        <v>18135</v>
      </c>
      <c r="C7420" s="2" t="s">
        <v>29189</v>
      </c>
      <c r="D7420" s="2" t="str">
        <f>"食品の冷凍又は冷蔵業"</f>
        <v>食品の冷凍又は冷蔵業</v>
      </c>
      <c r="E7420" s="2" t="str">
        <f t="shared" si="337"/>
        <v>R02.05.25</v>
      </c>
    </row>
    <row r="7421" spans="1:5" x14ac:dyDescent="0.45">
      <c r="A7421" s="2" t="s">
        <v>6364</v>
      </c>
      <c r="B7421" s="2" t="s">
        <v>18136</v>
      </c>
      <c r="C7421" s="2" t="s">
        <v>29433</v>
      </c>
      <c r="D7421" s="2" t="str">
        <f>"食品販売業"</f>
        <v>食品販売業</v>
      </c>
      <c r="E7421" s="2" t="str">
        <f t="shared" si="337"/>
        <v>R02.05.25</v>
      </c>
    </row>
    <row r="7422" spans="1:5" x14ac:dyDescent="0.45">
      <c r="A7422" s="2" t="s">
        <v>6823</v>
      </c>
      <c r="B7422" s="2" t="s">
        <v>18137</v>
      </c>
      <c r="C7422" s="2" t="s">
        <v>29732</v>
      </c>
      <c r="D7422" s="2" t="str">
        <f>"食品販売業"</f>
        <v>食品販売業</v>
      </c>
      <c r="E7422" s="2" t="str">
        <f t="shared" si="337"/>
        <v>R02.05.25</v>
      </c>
    </row>
    <row r="7423" spans="1:5" x14ac:dyDescent="0.45">
      <c r="A7423" s="2" t="s">
        <v>6826</v>
      </c>
      <c r="B7423" s="2" t="s">
        <v>12214</v>
      </c>
      <c r="C7423" s="2" t="s">
        <v>29736</v>
      </c>
      <c r="D7423" s="2" t="str">
        <f>"食品販売業"</f>
        <v>食品販売業</v>
      </c>
      <c r="E7423" s="2" t="str">
        <f t="shared" si="337"/>
        <v>R02.05.25</v>
      </c>
    </row>
    <row r="7424" spans="1:5" x14ac:dyDescent="0.45">
      <c r="A7424" s="2" t="s">
        <v>6827</v>
      </c>
      <c r="B7424" s="2" t="s">
        <v>18139</v>
      </c>
      <c r="C7424" s="2" t="s">
        <v>29737</v>
      </c>
      <c r="D7424" s="2" t="str">
        <f>"食品販売業"</f>
        <v>食品販売業</v>
      </c>
      <c r="E7424" s="2" t="str">
        <f t="shared" si="337"/>
        <v>R02.05.25</v>
      </c>
    </row>
    <row r="7425" spans="1:5" x14ac:dyDescent="0.45">
      <c r="A7425" s="2" t="s">
        <v>6829</v>
      </c>
      <c r="B7425" s="2" t="s">
        <v>18141</v>
      </c>
      <c r="C7425" s="2" t="s">
        <v>29739</v>
      </c>
      <c r="D7425" s="2" t="str">
        <f>"食品販売業"</f>
        <v>食品販売業</v>
      </c>
      <c r="E7425" s="2" t="str">
        <f t="shared" si="337"/>
        <v>R02.05.25</v>
      </c>
    </row>
    <row r="7426" spans="1:5" x14ac:dyDescent="0.45">
      <c r="A7426" s="2" t="s">
        <v>421</v>
      </c>
      <c r="B7426" s="2" t="s">
        <v>18143</v>
      </c>
      <c r="C7426" s="2" t="s">
        <v>29741</v>
      </c>
      <c r="D7426" s="2" t="str">
        <f>"乳類販売業"</f>
        <v>乳類販売業</v>
      </c>
      <c r="E7426" s="2" t="str">
        <f>"R02.05.26"</f>
        <v>R02.05.26</v>
      </c>
    </row>
    <row r="7427" spans="1:5" x14ac:dyDescent="0.45">
      <c r="A7427" s="2" t="s">
        <v>421</v>
      </c>
      <c r="B7427" s="2" t="s">
        <v>18144</v>
      </c>
      <c r="C7427" s="2" t="s">
        <v>29741</v>
      </c>
      <c r="D7427" s="2" t="str">
        <f>"乳類販売業"</f>
        <v>乳類販売業</v>
      </c>
      <c r="E7427" s="2" t="str">
        <f>"R02.05.26"</f>
        <v>R02.05.26</v>
      </c>
    </row>
    <row r="7428" spans="1:5" x14ac:dyDescent="0.45">
      <c r="A7428" s="2" t="s">
        <v>421</v>
      </c>
      <c r="B7428" s="2" t="s">
        <v>18145</v>
      </c>
      <c r="C7428" s="2" t="s">
        <v>29741</v>
      </c>
      <c r="D7428" s="2" t="str">
        <f>"乳類販売業"</f>
        <v>乳類販売業</v>
      </c>
      <c r="E7428" s="2" t="str">
        <f>"R02.05.26"</f>
        <v>R02.05.26</v>
      </c>
    </row>
    <row r="7429" spans="1:5" x14ac:dyDescent="0.45">
      <c r="A7429" s="2" t="s">
        <v>421</v>
      </c>
      <c r="B7429" s="2" t="s">
        <v>18146</v>
      </c>
      <c r="C7429" s="2" t="s">
        <v>29741</v>
      </c>
      <c r="D7429" s="2" t="str">
        <f>"乳類販売業"</f>
        <v>乳類販売業</v>
      </c>
      <c r="E7429" s="2" t="str">
        <f>"R02.05.26"</f>
        <v>R02.05.26</v>
      </c>
    </row>
    <row r="7430" spans="1:5" x14ac:dyDescent="0.45">
      <c r="A7430" s="2" t="s">
        <v>421</v>
      </c>
      <c r="B7430" s="2" t="s">
        <v>18147</v>
      </c>
      <c r="C7430" s="2" t="s">
        <v>29741</v>
      </c>
      <c r="D7430" s="2" t="str">
        <f>"乳類販売業"</f>
        <v>乳類販売業</v>
      </c>
      <c r="E7430" s="2" t="str">
        <f>"R02.05.26"</f>
        <v>R02.05.26</v>
      </c>
    </row>
    <row r="7431" spans="1:5" x14ac:dyDescent="0.45">
      <c r="A7431" s="2" t="s">
        <v>6831</v>
      </c>
      <c r="B7431" s="2" t="s">
        <v>15360</v>
      </c>
      <c r="C7431" s="2" t="s">
        <v>29742</v>
      </c>
      <c r="D7431" s="2" t="str">
        <f>"食品販売業"</f>
        <v>食品販売業</v>
      </c>
      <c r="E7431" s="2" t="str">
        <f>"R02.05.25"</f>
        <v>R02.05.25</v>
      </c>
    </row>
    <row r="7432" spans="1:5" x14ac:dyDescent="0.45">
      <c r="A7432" s="2" t="s">
        <v>6487</v>
      </c>
      <c r="B7432" s="2" t="s">
        <v>18149</v>
      </c>
      <c r="C7432" s="2" t="s">
        <v>29744</v>
      </c>
      <c r="D7432" s="2" t="str">
        <f>"飲食店営業"</f>
        <v>飲食店営業</v>
      </c>
      <c r="E7432" s="2" t="str">
        <f>"R02.06.02"</f>
        <v>R02.06.02</v>
      </c>
    </row>
    <row r="7433" spans="1:5" x14ac:dyDescent="0.45">
      <c r="A7433" s="2" t="s">
        <v>6847</v>
      </c>
      <c r="B7433" s="2" t="s">
        <v>18170</v>
      </c>
      <c r="C7433" s="2" t="s">
        <v>29765</v>
      </c>
      <c r="D7433" s="2" t="str">
        <f>"飲食店営業"</f>
        <v>飲食店営業</v>
      </c>
      <c r="E7433" s="2" t="str">
        <f>"R02.07.21"</f>
        <v>R02.07.21</v>
      </c>
    </row>
    <row r="7434" spans="1:5" x14ac:dyDescent="0.45">
      <c r="A7434" s="2" t="s">
        <v>6847</v>
      </c>
      <c r="B7434" s="2" t="s">
        <v>18170</v>
      </c>
      <c r="C7434" s="2" t="s">
        <v>29765</v>
      </c>
      <c r="D7434" s="2" t="str">
        <f>"魚介類販売業"</f>
        <v>魚介類販売業</v>
      </c>
      <c r="E7434" s="2" t="str">
        <f>"R02.07.21"</f>
        <v>R02.07.21</v>
      </c>
    </row>
    <row r="7435" spans="1:5" x14ac:dyDescent="0.45">
      <c r="A7435" s="2" t="s">
        <v>6847</v>
      </c>
      <c r="B7435" s="2" t="s">
        <v>18170</v>
      </c>
      <c r="C7435" s="2" t="s">
        <v>29765</v>
      </c>
      <c r="D7435" s="2" t="str">
        <f>"食肉販売業"</f>
        <v>食肉販売業</v>
      </c>
      <c r="E7435" s="2" t="str">
        <f>"R02.07.21"</f>
        <v>R02.07.21</v>
      </c>
    </row>
    <row r="7436" spans="1:5" x14ac:dyDescent="0.45">
      <c r="A7436" s="2" t="s">
        <v>6847</v>
      </c>
      <c r="B7436" s="2" t="s">
        <v>18170</v>
      </c>
      <c r="C7436" s="2" t="s">
        <v>29765</v>
      </c>
      <c r="D7436" s="2" t="str">
        <f>"乳類販売業"</f>
        <v>乳類販売業</v>
      </c>
      <c r="E7436" s="2" t="str">
        <f>"R02.07.21"</f>
        <v>R02.07.21</v>
      </c>
    </row>
    <row r="7437" spans="1:5" x14ac:dyDescent="0.45">
      <c r="A7437" s="2" t="s">
        <v>6847</v>
      </c>
      <c r="B7437" s="2" t="s">
        <v>18170</v>
      </c>
      <c r="C7437" s="2" t="s">
        <v>29765</v>
      </c>
      <c r="D7437" s="2" t="str">
        <f>"食品販売業"</f>
        <v>食品販売業</v>
      </c>
      <c r="E7437" s="2" t="str">
        <f>"R02.07.21"</f>
        <v>R02.07.21</v>
      </c>
    </row>
    <row r="7438" spans="1:5" x14ac:dyDescent="0.45">
      <c r="A7438" s="2" t="s">
        <v>6872</v>
      </c>
      <c r="B7438" s="2" t="s">
        <v>18199</v>
      </c>
      <c r="C7438" s="2" t="s">
        <v>29793</v>
      </c>
      <c r="D7438" s="2" t="str">
        <f>"食品販売業"</f>
        <v>食品販売業</v>
      </c>
      <c r="E7438" s="2" t="str">
        <f t="shared" ref="E7438:E7447" si="338">"R02.08.19"</f>
        <v>R02.08.19</v>
      </c>
    </row>
    <row r="7439" spans="1:5" x14ac:dyDescent="0.45">
      <c r="A7439" s="2" t="s">
        <v>6872</v>
      </c>
      <c r="B7439" s="2" t="s">
        <v>18200</v>
      </c>
      <c r="C7439" s="2" t="s">
        <v>29794</v>
      </c>
      <c r="D7439" s="2" t="str">
        <f>"食品販売業"</f>
        <v>食品販売業</v>
      </c>
      <c r="E7439" s="2" t="str">
        <f t="shared" si="338"/>
        <v>R02.08.19</v>
      </c>
    </row>
    <row r="7440" spans="1:5" x14ac:dyDescent="0.45">
      <c r="A7440" s="2" t="s">
        <v>6874</v>
      </c>
      <c r="B7440" s="2" t="s">
        <v>18201</v>
      </c>
      <c r="C7440" s="2" t="s">
        <v>29796</v>
      </c>
      <c r="D7440" s="2" t="str">
        <f>"豆腐製造業"</f>
        <v>豆腐製造業</v>
      </c>
      <c r="E7440" s="2" t="str">
        <f t="shared" si="338"/>
        <v>R02.08.19</v>
      </c>
    </row>
    <row r="7441" spans="1:5" x14ac:dyDescent="0.45">
      <c r="A7441" s="2" t="s">
        <v>6604</v>
      </c>
      <c r="B7441" s="2" t="s">
        <v>17811</v>
      </c>
      <c r="C7441" s="2" t="s">
        <v>29798</v>
      </c>
      <c r="D7441" s="2" t="str">
        <f>"乳類販売業"</f>
        <v>乳類販売業</v>
      </c>
      <c r="E7441" s="2" t="str">
        <f t="shared" si="338"/>
        <v>R02.08.19</v>
      </c>
    </row>
    <row r="7442" spans="1:5" x14ac:dyDescent="0.45">
      <c r="A7442" s="2" t="s">
        <v>6875</v>
      </c>
      <c r="B7442" s="2" t="s">
        <v>18203</v>
      </c>
      <c r="C7442" s="2" t="s">
        <v>29799</v>
      </c>
      <c r="D7442" s="2" t="str">
        <f>"めん類製造業"</f>
        <v>めん類製造業</v>
      </c>
      <c r="E7442" s="2" t="str">
        <f t="shared" si="338"/>
        <v>R02.08.19</v>
      </c>
    </row>
    <row r="7443" spans="1:5" x14ac:dyDescent="0.45">
      <c r="A7443" s="2" t="s">
        <v>6604</v>
      </c>
      <c r="B7443" s="2" t="s">
        <v>17811</v>
      </c>
      <c r="C7443" s="2" t="s">
        <v>29798</v>
      </c>
      <c r="D7443" s="2" t="str">
        <f>"魚介類販売業"</f>
        <v>魚介類販売業</v>
      </c>
      <c r="E7443" s="2" t="str">
        <f t="shared" si="338"/>
        <v>R02.08.19</v>
      </c>
    </row>
    <row r="7444" spans="1:5" x14ac:dyDescent="0.45">
      <c r="A7444" s="2" t="s">
        <v>6876</v>
      </c>
      <c r="B7444" s="2" t="s">
        <v>18204</v>
      </c>
      <c r="C7444" s="2" t="s">
        <v>29800</v>
      </c>
      <c r="D7444" s="2" t="str">
        <f>"菓子製造業"</f>
        <v>菓子製造業</v>
      </c>
      <c r="E7444" s="2" t="str">
        <f t="shared" si="338"/>
        <v>R02.08.19</v>
      </c>
    </row>
    <row r="7445" spans="1:5" x14ac:dyDescent="0.45">
      <c r="A7445" s="2" t="s">
        <v>6604</v>
      </c>
      <c r="B7445" s="2" t="s">
        <v>17811</v>
      </c>
      <c r="C7445" s="2" t="s">
        <v>29798</v>
      </c>
      <c r="D7445" s="2" t="str">
        <f>"食肉販売業"</f>
        <v>食肉販売業</v>
      </c>
      <c r="E7445" s="2" t="str">
        <f t="shared" si="338"/>
        <v>R02.08.19</v>
      </c>
    </row>
    <row r="7446" spans="1:5" x14ac:dyDescent="0.45">
      <c r="A7446" s="2" t="s">
        <v>6878</v>
      </c>
      <c r="B7446" s="2" t="s">
        <v>18206</v>
      </c>
      <c r="C7446" s="2" t="s">
        <v>29801</v>
      </c>
      <c r="D7446" s="2" t="str">
        <f>"飲食店営業"</f>
        <v>飲食店営業</v>
      </c>
      <c r="E7446" s="2" t="str">
        <f t="shared" si="338"/>
        <v>R02.08.19</v>
      </c>
    </row>
    <row r="7447" spans="1:5" x14ac:dyDescent="0.45">
      <c r="A7447" s="2" t="s">
        <v>6879</v>
      </c>
      <c r="B7447" s="2" t="s">
        <v>15290</v>
      </c>
      <c r="C7447" s="2" t="s">
        <v>29802</v>
      </c>
      <c r="D7447" s="2" t="str">
        <f>"飲食店営業"</f>
        <v>飲食店営業</v>
      </c>
      <c r="E7447" s="2" t="str">
        <f t="shared" si="338"/>
        <v>R02.08.19</v>
      </c>
    </row>
    <row r="7448" spans="1:5" x14ac:dyDescent="0.45">
      <c r="A7448" s="2" t="s">
        <v>6880</v>
      </c>
      <c r="B7448" s="2" t="s">
        <v>18207</v>
      </c>
      <c r="C7448" s="2" t="s">
        <v>29803</v>
      </c>
      <c r="D7448" s="2" t="str">
        <f>"飲食店営業"</f>
        <v>飲食店営業</v>
      </c>
      <c r="E7448" s="2" t="str">
        <f t="shared" ref="E7448:E7453" si="339">"R02.08.20"</f>
        <v>R02.08.20</v>
      </c>
    </row>
    <row r="7449" spans="1:5" x14ac:dyDescent="0.45">
      <c r="A7449" s="2" t="s">
        <v>6882</v>
      </c>
      <c r="B7449" s="2" t="s">
        <v>18209</v>
      </c>
      <c r="C7449" s="2" t="s">
        <v>29805</v>
      </c>
      <c r="D7449" s="2" t="str">
        <f>"飲食店営業"</f>
        <v>飲食店営業</v>
      </c>
      <c r="E7449" s="2" t="str">
        <f t="shared" si="339"/>
        <v>R02.08.20</v>
      </c>
    </row>
    <row r="7450" spans="1:5" x14ac:dyDescent="0.45">
      <c r="A7450" s="2" t="s">
        <v>6606</v>
      </c>
      <c r="B7450" s="2" t="s">
        <v>17813</v>
      </c>
      <c r="C7450" s="2" t="s">
        <v>29401</v>
      </c>
      <c r="D7450" s="2" t="str">
        <f>"乳類販売業"</f>
        <v>乳類販売業</v>
      </c>
      <c r="E7450" s="2" t="str">
        <f t="shared" si="339"/>
        <v>R02.08.20</v>
      </c>
    </row>
    <row r="7451" spans="1:5" x14ac:dyDescent="0.45">
      <c r="A7451" s="2" t="s">
        <v>6606</v>
      </c>
      <c r="B7451" s="2" t="s">
        <v>17813</v>
      </c>
      <c r="C7451" s="2" t="s">
        <v>29401</v>
      </c>
      <c r="D7451" s="2" t="str">
        <f>"魚介類販売業"</f>
        <v>魚介類販売業</v>
      </c>
      <c r="E7451" s="2" t="str">
        <f t="shared" si="339"/>
        <v>R02.08.20</v>
      </c>
    </row>
    <row r="7452" spans="1:5" x14ac:dyDescent="0.45">
      <c r="A7452" s="2" t="s">
        <v>6606</v>
      </c>
      <c r="B7452" s="2" t="s">
        <v>17813</v>
      </c>
      <c r="C7452" s="2" t="s">
        <v>29401</v>
      </c>
      <c r="D7452" s="2" t="str">
        <f>"食肉販売業"</f>
        <v>食肉販売業</v>
      </c>
      <c r="E7452" s="2" t="str">
        <f t="shared" si="339"/>
        <v>R02.08.20</v>
      </c>
    </row>
    <row r="7453" spans="1:5" x14ac:dyDescent="0.45">
      <c r="A7453" s="2" t="s">
        <v>6606</v>
      </c>
      <c r="B7453" s="2" t="s">
        <v>17813</v>
      </c>
      <c r="C7453" s="2" t="s">
        <v>29401</v>
      </c>
      <c r="D7453" s="2" t="str">
        <f>"飲食店営業"</f>
        <v>飲食店営業</v>
      </c>
      <c r="E7453" s="2" t="str">
        <f t="shared" si="339"/>
        <v>R02.08.20</v>
      </c>
    </row>
    <row r="7454" spans="1:5" x14ac:dyDescent="0.45">
      <c r="A7454" s="2" t="s">
        <v>165</v>
      </c>
      <c r="B7454" s="2" t="s">
        <v>18211</v>
      </c>
      <c r="C7454" s="2" t="s">
        <v>29808</v>
      </c>
      <c r="D7454" s="2" t="str">
        <f>"喫茶店営業"</f>
        <v>喫茶店営業</v>
      </c>
      <c r="E7454" s="2" t="str">
        <f>"R02.08.24"</f>
        <v>R02.08.24</v>
      </c>
    </row>
    <row r="7455" spans="1:5" x14ac:dyDescent="0.45">
      <c r="A7455" s="2" t="s">
        <v>6904</v>
      </c>
      <c r="B7455" s="2" t="s">
        <v>18247</v>
      </c>
      <c r="C7455" s="2" t="s">
        <v>29840</v>
      </c>
      <c r="D7455" s="2" t="str">
        <f>"食品製造業"</f>
        <v>食品製造業</v>
      </c>
      <c r="E7455" s="2" t="str">
        <f>"R02.08.28"</f>
        <v>R02.08.28</v>
      </c>
    </row>
    <row r="7456" spans="1:5" x14ac:dyDescent="0.45">
      <c r="A7456" s="2" t="s">
        <v>6413</v>
      </c>
      <c r="B7456" s="2" t="s">
        <v>17563</v>
      </c>
      <c r="C7456" s="2" t="s">
        <v>29157</v>
      </c>
      <c r="D7456" s="2" t="str">
        <f>"缶詰又は瓶詰食品製造業"</f>
        <v>缶詰又は瓶詰食品製造業</v>
      </c>
      <c r="E7456" s="2" t="str">
        <f>"R02.08.31"</f>
        <v>R02.08.31</v>
      </c>
    </row>
    <row r="7457" spans="1:5" x14ac:dyDescent="0.45">
      <c r="A7457" s="2" t="s">
        <v>6913</v>
      </c>
      <c r="B7457" s="2" t="s">
        <v>18260</v>
      </c>
      <c r="C7457" s="2" t="s">
        <v>29741</v>
      </c>
      <c r="D7457" s="2" t="str">
        <f>"飲食店営業"</f>
        <v>飲食店営業</v>
      </c>
      <c r="E7457" s="2" t="str">
        <f>"R02.09.18"</f>
        <v>R02.09.18</v>
      </c>
    </row>
    <row r="7458" spans="1:5" x14ac:dyDescent="0.45">
      <c r="A7458" s="2" t="s">
        <v>6922</v>
      </c>
      <c r="B7458" s="2" t="s">
        <v>18275</v>
      </c>
      <c r="C7458" s="2" t="s">
        <v>29865</v>
      </c>
      <c r="D7458" s="2" t="str">
        <f>"めん類製造業"</f>
        <v>めん類製造業</v>
      </c>
      <c r="E7458" s="2" t="str">
        <f>"R02.11.02"</f>
        <v>R02.11.02</v>
      </c>
    </row>
    <row r="7459" spans="1:5" x14ac:dyDescent="0.45">
      <c r="A7459" s="2" t="s">
        <v>6930</v>
      </c>
      <c r="B7459" s="2" t="s">
        <v>18286</v>
      </c>
      <c r="C7459" s="2" t="s">
        <v>29876</v>
      </c>
      <c r="D7459" s="2" t="str">
        <f>"菓子製造業"</f>
        <v>菓子製造業</v>
      </c>
      <c r="E7459" s="2" t="str">
        <f>"R02.11.17"</f>
        <v>R02.11.17</v>
      </c>
    </row>
    <row r="7460" spans="1:5" x14ac:dyDescent="0.45">
      <c r="A7460" s="2" t="s">
        <v>6673</v>
      </c>
      <c r="B7460" s="2" t="s">
        <v>17905</v>
      </c>
      <c r="C7460" s="2" t="s">
        <v>29245</v>
      </c>
      <c r="D7460" s="2" t="str">
        <f>"喫茶店営業"</f>
        <v>喫茶店営業</v>
      </c>
      <c r="E7460" s="2" t="str">
        <f>"R02.11.17"</f>
        <v>R02.11.17</v>
      </c>
    </row>
    <row r="7461" spans="1:5" x14ac:dyDescent="0.45">
      <c r="A7461" s="2" t="s">
        <v>6930</v>
      </c>
      <c r="B7461" s="2" t="s">
        <v>18292</v>
      </c>
      <c r="C7461" s="2" t="s">
        <v>29876</v>
      </c>
      <c r="D7461" s="2" t="str">
        <f>"喫茶店営業"</f>
        <v>喫茶店営業</v>
      </c>
      <c r="E7461" s="2" t="str">
        <f>"R02.11.17"</f>
        <v>R02.11.17</v>
      </c>
    </row>
    <row r="7462" spans="1:5" x14ac:dyDescent="0.45">
      <c r="A7462" s="2" t="s">
        <v>6936</v>
      </c>
      <c r="B7462" s="2" t="s">
        <v>18293</v>
      </c>
      <c r="C7462" s="2" t="s">
        <v>29885</v>
      </c>
      <c r="D7462" s="2" t="str">
        <f>"めん類製造業"</f>
        <v>めん類製造業</v>
      </c>
      <c r="E7462" s="2" t="str">
        <f>"R02.11.17"</f>
        <v>R02.11.17</v>
      </c>
    </row>
    <row r="7463" spans="1:5" x14ac:dyDescent="0.45">
      <c r="A7463" s="2" t="s">
        <v>6961</v>
      </c>
      <c r="B7463" s="2" t="s">
        <v>18330</v>
      </c>
      <c r="C7463" s="2" t="s">
        <v>29925</v>
      </c>
      <c r="D7463" s="2" t="str">
        <f>"飲食店営業"</f>
        <v>飲食店営業</v>
      </c>
      <c r="E7463" s="2" t="str">
        <f>"R02.11.20"</f>
        <v>R02.11.20</v>
      </c>
    </row>
    <row r="7464" spans="1:5" x14ac:dyDescent="0.45">
      <c r="A7464" s="2" t="s">
        <v>6971</v>
      </c>
      <c r="B7464" s="2" t="s">
        <v>12180</v>
      </c>
      <c r="C7464" s="2" t="s">
        <v>29942</v>
      </c>
      <c r="D7464" s="2" t="str">
        <f>"飲食店営業"</f>
        <v>飲食店営業</v>
      </c>
      <c r="E7464" s="2" t="str">
        <f>"R02.11.24"</f>
        <v>R02.11.24</v>
      </c>
    </row>
    <row r="7465" spans="1:5" x14ac:dyDescent="0.45">
      <c r="A7465" s="2" t="s">
        <v>6974</v>
      </c>
      <c r="B7465" s="2" t="s">
        <v>18352</v>
      </c>
      <c r="C7465" s="2" t="s">
        <v>29947</v>
      </c>
      <c r="D7465" s="2" t="str">
        <f>"飲食店営業"</f>
        <v>飲食店営業</v>
      </c>
      <c r="E7465" s="2" t="str">
        <f>"R02.11.27"</f>
        <v>R02.11.27</v>
      </c>
    </row>
    <row r="7466" spans="1:5" x14ac:dyDescent="0.45">
      <c r="A7466" s="2" t="s">
        <v>6977</v>
      </c>
      <c r="B7466" s="2" t="s">
        <v>18360</v>
      </c>
      <c r="C7466" s="2" t="s">
        <v>29954</v>
      </c>
      <c r="D7466" s="2" t="str">
        <f>"食品販売業"</f>
        <v>食品販売業</v>
      </c>
      <c r="E7466" s="2" t="str">
        <f>"R02.12.08"</f>
        <v>R02.12.08</v>
      </c>
    </row>
    <row r="7467" spans="1:5" x14ac:dyDescent="0.45">
      <c r="A7467" s="2" t="s">
        <v>6998</v>
      </c>
      <c r="B7467" s="2" t="s">
        <v>18383</v>
      </c>
      <c r="C7467" s="2" t="s">
        <v>29977</v>
      </c>
      <c r="D7467" s="2" t="str">
        <f>"飲食店営業"</f>
        <v>飲食店営業</v>
      </c>
      <c r="E7467" s="2" t="str">
        <f>"R03.01.29"</f>
        <v>R03.01.29</v>
      </c>
    </row>
    <row r="7468" spans="1:5" x14ac:dyDescent="0.45">
      <c r="A7468" s="2" t="s">
        <v>7006</v>
      </c>
      <c r="B7468" s="2" t="s">
        <v>18395</v>
      </c>
      <c r="C7468" s="2" t="s">
        <v>29987</v>
      </c>
      <c r="D7468" s="2" t="str">
        <f>"食品製造業"</f>
        <v>食品製造業</v>
      </c>
      <c r="E7468" s="2" t="str">
        <f>"R03.02.25"</f>
        <v>R03.02.25</v>
      </c>
    </row>
    <row r="7469" spans="1:5" x14ac:dyDescent="0.45">
      <c r="A7469" s="2" t="s">
        <v>6487</v>
      </c>
      <c r="B7469" s="2" t="s">
        <v>17657</v>
      </c>
      <c r="C7469" s="2" t="s">
        <v>29246</v>
      </c>
      <c r="D7469" s="2" t="str">
        <f>"食品販売業"</f>
        <v>食品販売業</v>
      </c>
      <c r="E7469" s="2" t="str">
        <f>"R03.02.08"</f>
        <v>R03.02.08</v>
      </c>
    </row>
    <row r="7470" spans="1:5" x14ac:dyDescent="0.45">
      <c r="A7470" s="2" t="s">
        <v>7008</v>
      </c>
      <c r="B7470" s="2" t="s">
        <v>18397</v>
      </c>
      <c r="C7470" s="2" t="s">
        <v>29989</v>
      </c>
      <c r="D7470" s="2" t="str">
        <f>"食品販売業"</f>
        <v>食品販売業</v>
      </c>
      <c r="E7470" s="2" t="str">
        <f>"R03.02.08"</f>
        <v>R03.02.08</v>
      </c>
    </row>
    <row r="7471" spans="1:5" x14ac:dyDescent="0.45">
      <c r="A7471" s="2" t="s">
        <v>7025</v>
      </c>
      <c r="B7471" s="2" t="s">
        <v>18422</v>
      </c>
      <c r="C7471" s="2" t="s">
        <v>30013</v>
      </c>
      <c r="D7471" s="2" t="str">
        <f>"菓子製造業"</f>
        <v>菓子製造業</v>
      </c>
      <c r="E7471" s="2" t="str">
        <f>"R03.02.09"</f>
        <v>R03.02.09</v>
      </c>
    </row>
    <row r="7472" spans="1:5" x14ac:dyDescent="0.45">
      <c r="A7472" s="2" t="s">
        <v>7026</v>
      </c>
      <c r="B7472" s="2" t="s">
        <v>18423</v>
      </c>
      <c r="C7472" s="2" t="s">
        <v>30014</v>
      </c>
      <c r="D7472" s="2" t="str">
        <f>"菓子製造業"</f>
        <v>菓子製造業</v>
      </c>
      <c r="E7472" s="2" t="str">
        <f>"R03.02.09"</f>
        <v>R03.02.09</v>
      </c>
    </row>
    <row r="7473" spans="1:5" x14ac:dyDescent="0.45">
      <c r="A7473" s="2" t="s">
        <v>6449</v>
      </c>
      <c r="B7473" s="2" t="s">
        <v>17608</v>
      </c>
      <c r="C7473" s="2" t="s">
        <v>29197</v>
      </c>
      <c r="D7473" s="2" t="str">
        <f>"飲食店営業"</f>
        <v>飲食店営業</v>
      </c>
      <c r="E7473" s="2" t="str">
        <f>"R03.02.09"</f>
        <v>R03.02.09</v>
      </c>
    </row>
    <row r="7474" spans="1:5" x14ac:dyDescent="0.45">
      <c r="A7474" s="2" t="s">
        <v>165</v>
      </c>
      <c r="B7474" s="2" t="s">
        <v>18484</v>
      </c>
      <c r="C7474" s="2" t="s">
        <v>30062</v>
      </c>
      <c r="D7474" s="2" t="str">
        <f>"喫茶店営業"</f>
        <v>喫茶店営業</v>
      </c>
      <c r="E7474" s="2" t="str">
        <f>"R03.04.30"</f>
        <v>R03.04.30</v>
      </c>
    </row>
    <row r="7475" spans="1:5" x14ac:dyDescent="0.45">
      <c r="A7475" s="2" t="s">
        <v>7076</v>
      </c>
      <c r="B7475" s="2" t="s">
        <v>18504</v>
      </c>
      <c r="C7475" s="2" t="s">
        <v>30082</v>
      </c>
      <c r="D7475" s="2" t="str">
        <f>"菓子製造業"</f>
        <v>菓子製造業</v>
      </c>
      <c r="E7475" s="2" t="str">
        <f>"R03.05.31"</f>
        <v>R03.05.31</v>
      </c>
    </row>
    <row r="7476" spans="1:5" x14ac:dyDescent="0.45">
      <c r="A7476" s="2" t="s">
        <v>7008</v>
      </c>
      <c r="B7476" s="2" t="s">
        <v>18397</v>
      </c>
      <c r="C7476" s="2" t="s">
        <v>29989</v>
      </c>
      <c r="D7476" s="2" t="str">
        <f t="shared" ref="D7476:D7483" si="340">"飲食店営業"</f>
        <v>飲食店営業</v>
      </c>
      <c r="E7476" s="2" t="str">
        <f>"H29.02.09"</f>
        <v>H29.02.09</v>
      </c>
    </row>
    <row r="7477" spans="1:5" x14ac:dyDescent="0.45">
      <c r="A7477" s="2" t="s">
        <v>7093</v>
      </c>
      <c r="B7477" s="2" t="s">
        <v>18534</v>
      </c>
      <c r="C7477" s="2" t="s">
        <v>30111</v>
      </c>
      <c r="D7477" s="2" t="str">
        <f t="shared" si="340"/>
        <v>飲食店営業</v>
      </c>
      <c r="E7477" s="2" t="str">
        <f>"H30.11.26"</f>
        <v>H30.11.26</v>
      </c>
    </row>
    <row r="7478" spans="1:5" x14ac:dyDescent="0.45">
      <c r="A7478" s="2" t="s">
        <v>7094</v>
      </c>
      <c r="B7478" s="2" t="s">
        <v>18535</v>
      </c>
      <c r="C7478" s="2" t="s">
        <v>30112</v>
      </c>
      <c r="D7478" s="2" t="str">
        <f t="shared" si="340"/>
        <v>飲食店営業</v>
      </c>
      <c r="E7478" s="2" t="str">
        <f>"H30.11.26"</f>
        <v>H30.11.26</v>
      </c>
    </row>
    <row r="7479" spans="1:5" x14ac:dyDescent="0.45">
      <c r="A7479" s="2" t="s">
        <v>7094</v>
      </c>
      <c r="B7479" s="2" t="s">
        <v>18536</v>
      </c>
      <c r="C7479" s="2" t="s">
        <v>30112</v>
      </c>
      <c r="D7479" s="2" t="str">
        <f t="shared" si="340"/>
        <v>飲食店営業</v>
      </c>
      <c r="E7479" s="2" t="str">
        <f>"H30.11.26"</f>
        <v>H30.11.26</v>
      </c>
    </row>
    <row r="7480" spans="1:5" x14ac:dyDescent="0.45">
      <c r="A7480" s="2" t="s">
        <v>6442</v>
      </c>
      <c r="B7480" s="2" t="s">
        <v>17596</v>
      </c>
      <c r="C7480" s="2" t="s">
        <v>29187</v>
      </c>
      <c r="D7480" s="2" t="str">
        <f t="shared" si="340"/>
        <v>飲食店営業</v>
      </c>
      <c r="E7480" s="2" t="str">
        <f>"R01.11.26"</f>
        <v>R01.11.26</v>
      </c>
    </row>
    <row r="7481" spans="1:5" x14ac:dyDescent="0.45">
      <c r="A7481" s="2" t="s">
        <v>6486</v>
      </c>
      <c r="B7481" s="2" t="s">
        <v>17656</v>
      </c>
      <c r="C7481" s="2" t="s">
        <v>30133</v>
      </c>
      <c r="D7481" s="2" t="str">
        <f t="shared" si="340"/>
        <v>飲食店営業</v>
      </c>
      <c r="E7481" s="2" t="str">
        <f>"H29.08.17"</f>
        <v>H29.08.17</v>
      </c>
    </row>
    <row r="7482" spans="1:5" x14ac:dyDescent="0.45">
      <c r="A7482" s="2" t="s">
        <v>6486</v>
      </c>
      <c r="B7482" s="2" t="s">
        <v>18557</v>
      </c>
      <c r="C7482" s="2" t="s">
        <v>30133</v>
      </c>
      <c r="D7482" s="2" t="str">
        <f t="shared" si="340"/>
        <v>飲食店営業</v>
      </c>
      <c r="E7482" s="2" t="str">
        <f>"H29.08.17"</f>
        <v>H29.08.17</v>
      </c>
    </row>
    <row r="7483" spans="1:5" x14ac:dyDescent="0.45">
      <c r="A7483" s="2" t="s">
        <v>6486</v>
      </c>
      <c r="B7483" s="2" t="s">
        <v>17656</v>
      </c>
      <c r="C7483" s="2" t="s">
        <v>28893</v>
      </c>
      <c r="D7483" s="2" t="str">
        <f t="shared" si="340"/>
        <v>飲食店営業</v>
      </c>
      <c r="E7483" s="2" t="str">
        <f>"H29.08.17"</f>
        <v>H29.08.17</v>
      </c>
    </row>
    <row r="7484" spans="1:5" x14ac:dyDescent="0.45">
      <c r="A7484" s="2" t="s">
        <v>6486</v>
      </c>
      <c r="B7484" s="2" t="s">
        <v>17656</v>
      </c>
      <c r="C7484" s="2" t="s">
        <v>28893</v>
      </c>
      <c r="D7484" s="2" t="str">
        <f>"魚介類販売業"</f>
        <v>魚介類販売業</v>
      </c>
      <c r="E7484" s="2" t="str">
        <f>"H31.02.26"</f>
        <v>H31.02.26</v>
      </c>
    </row>
    <row r="7485" spans="1:5" x14ac:dyDescent="0.45">
      <c r="A7485" s="2" t="s">
        <v>6486</v>
      </c>
      <c r="B7485" s="2" t="s">
        <v>17656</v>
      </c>
      <c r="C7485" s="2" t="s">
        <v>28893</v>
      </c>
      <c r="D7485" s="2" t="str">
        <f>"豆腐製造業"</f>
        <v>豆腐製造業</v>
      </c>
      <c r="E7485" s="2" t="str">
        <f>"H31.02.26"</f>
        <v>H31.02.26</v>
      </c>
    </row>
    <row r="7486" spans="1:5" x14ac:dyDescent="0.45">
      <c r="A7486" s="2" t="s">
        <v>1978</v>
      </c>
      <c r="B7486" s="2" t="s">
        <v>17219</v>
      </c>
      <c r="C7486" s="2" t="s">
        <v>28818</v>
      </c>
      <c r="D7486" s="2" t="str">
        <f>"飲食店営業"</f>
        <v>飲食店営業</v>
      </c>
      <c r="E7486" s="2" t="str">
        <f t="shared" ref="E7486:E7491" si="341">"H29.02.09"</f>
        <v>H29.02.09</v>
      </c>
    </row>
    <row r="7487" spans="1:5" x14ac:dyDescent="0.45">
      <c r="A7487" s="2" t="s">
        <v>6143</v>
      </c>
      <c r="B7487" s="2" t="s">
        <v>17220</v>
      </c>
      <c r="C7487" s="2" t="s">
        <v>28819</v>
      </c>
      <c r="D7487" s="2" t="str">
        <f>"そうざい製造業"</f>
        <v>そうざい製造業</v>
      </c>
      <c r="E7487" s="2" t="str">
        <f t="shared" si="341"/>
        <v>H29.02.09</v>
      </c>
    </row>
    <row r="7488" spans="1:5" x14ac:dyDescent="0.45">
      <c r="A7488" s="2" t="s">
        <v>6143</v>
      </c>
      <c r="B7488" s="2" t="s">
        <v>17220</v>
      </c>
      <c r="C7488" s="2" t="s">
        <v>28819</v>
      </c>
      <c r="D7488" s="2" t="str">
        <f>"飲食店営業"</f>
        <v>飲食店営業</v>
      </c>
      <c r="E7488" s="2" t="str">
        <f t="shared" si="341"/>
        <v>H29.02.09</v>
      </c>
    </row>
    <row r="7489" spans="1:5" x14ac:dyDescent="0.45">
      <c r="A7489" s="2" t="s">
        <v>6144</v>
      </c>
      <c r="B7489" s="2" t="s">
        <v>17222</v>
      </c>
      <c r="C7489" s="2" t="s">
        <v>28822</v>
      </c>
      <c r="D7489" s="2" t="str">
        <f>"菓子製造業"</f>
        <v>菓子製造業</v>
      </c>
      <c r="E7489" s="2" t="str">
        <f t="shared" si="341"/>
        <v>H29.02.09</v>
      </c>
    </row>
    <row r="7490" spans="1:5" x14ac:dyDescent="0.45">
      <c r="A7490" s="2" t="s">
        <v>6144</v>
      </c>
      <c r="B7490" s="2" t="s">
        <v>17222</v>
      </c>
      <c r="C7490" s="2" t="s">
        <v>28822</v>
      </c>
      <c r="D7490" s="2" t="str">
        <f>"そうざい製造業"</f>
        <v>そうざい製造業</v>
      </c>
      <c r="E7490" s="2" t="str">
        <f t="shared" si="341"/>
        <v>H29.02.09</v>
      </c>
    </row>
    <row r="7491" spans="1:5" x14ac:dyDescent="0.45">
      <c r="A7491" s="2" t="s">
        <v>6144</v>
      </c>
      <c r="B7491" s="2" t="s">
        <v>17222</v>
      </c>
      <c r="C7491" s="2" t="s">
        <v>28823</v>
      </c>
      <c r="D7491" s="2" t="str">
        <f>"飲食店営業"</f>
        <v>飲食店営業</v>
      </c>
      <c r="E7491" s="2" t="str">
        <f t="shared" si="341"/>
        <v>H29.02.09</v>
      </c>
    </row>
    <row r="7492" spans="1:5" x14ac:dyDescent="0.45">
      <c r="A7492" s="2" t="s">
        <v>6157</v>
      </c>
      <c r="B7492" s="2" t="s">
        <v>17234</v>
      </c>
      <c r="C7492" s="2" t="s">
        <v>28837</v>
      </c>
      <c r="D7492" s="2" t="str">
        <f>"食用油脂製造業"</f>
        <v>食用油脂製造業</v>
      </c>
      <c r="E7492" s="2" t="str">
        <f>"H29.03.09"</f>
        <v>H29.03.09</v>
      </c>
    </row>
    <row r="7493" spans="1:5" x14ac:dyDescent="0.45">
      <c r="A7493" s="2" t="s">
        <v>126</v>
      </c>
      <c r="B7493" s="2" t="s">
        <v>17235</v>
      </c>
      <c r="C7493" s="2" t="s">
        <v>28838</v>
      </c>
      <c r="D7493" s="2" t="str">
        <f>"飲食店営業"</f>
        <v>飲食店営業</v>
      </c>
      <c r="E7493" s="2" t="str">
        <f>"H29.03.09"</f>
        <v>H29.03.09</v>
      </c>
    </row>
    <row r="7494" spans="1:5" x14ac:dyDescent="0.45">
      <c r="A7494" s="2" t="s">
        <v>6158</v>
      </c>
      <c r="B7494" s="2" t="s">
        <v>17236</v>
      </c>
      <c r="C7494" s="2" t="s">
        <v>28839</v>
      </c>
      <c r="D7494" s="2" t="str">
        <f>"喫茶店営業"</f>
        <v>喫茶店営業</v>
      </c>
      <c r="E7494" s="2" t="str">
        <f>"H29.03.13"</f>
        <v>H29.03.13</v>
      </c>
    </row>
    <row r="7495" spans="1:5" x14ac:dyDescent="0.45">
      <c r="A7495" s="2" t="s">
        <v>6169</v>
      </c>
      <c r="B7495" s="2" t="s">
        <v>17250</v>
      </c>
      <c r="C7495" s="2" t="s">
        <v>28852</v>
      </c>
      <c r="D7495" s="2" t="str">
        <f>"飲食店営業"</f>
        <v>飲食店営業</v>
      </c>
      <c r="E7495" s="2" t="str">
        <f>"H29.05.12"</f>
        <v>H29.05.12</v>
      </c>
    </row>
    <row r="7496" spans="1:5" x14ac:dyDescent="0.45">
      <c r="A7496" s="2" t="s">
        <v>6177</v>
      </c>
      <c r="B7496" s="2" t="s">
        <v>17257</v>
      </c>
      <c r="C7496" s="2" t="s">
        <v>28860</v>
      </c>
      <c r="D7496" s="2" t="str">
        <f>"菓子製造業"</f>
        <v>菓子製造業</v>
      </c>
      <c r="E7496" s="2" t="str">
        <f>"H29.05.22"</f>
        <v>H29.05.22</v>
      </c>
    </row>
    <row r="7497" spans="1:5" x14ac:dyDescent="0.45">
      <c r="A7497" s="2" t="s">
        <v>6178</v>
      </c>
      <c r="B7497" s="2" t="s">
        <v>17260</v>
      </c>
      <c r="C7497" s="2" t="s">
        <v>28862</v>
      </c>
      <c r="D7497" s="2" t="str">
        <f>"飲食店営業"</f>
        <v>飲食店営業</v>
      </c>
      <c r="E7497" s="2" t="str">
        <f>"H29.05.23"</f>
        <v>H29.05.23</v>
      </c>
    </row>
    <row r="7498" spans="1:5" x14ac:dyDescent="0.45">
      <c r="A7498" s="2" t="s">
        <v>6180</v>
      </c>
      <c r="B7498" s="2" t="s">
        <v>17262</v>
      </c>
      <c r="C7498" s="2" t="s">
        <v>28865</v>
      </c>
      <c r="D7498" s="2" t="str">
        <f>"乳類販売業"</f>
        <v>乳類販売業</v>
      </c>
      <c r="E7498" s="2" t="str">
        <f>"H29.05.23"</f>
        <v>H29.05.23</v>
      </c>
    </row>
    <row r="7499" spans="1:5" x14ac:dyDescent="0.45">
      <c r="A7499" s="2" t="s">
        <v>6181</v>
      </c>
      <c r="B7499" s="2" t="s">
        <v>17263</v>
      </c>
      <c r="C7499" s="2" t="s">
        <v>28866</v>
      </c>
      <c r="D7499" s="2" t="str">
        <f t="shared" ref="D7499:D7504" si="342">"飲食店営業"</f>
        <v>飲食店営業</v>
      </c>
      <c r="E7499" s="2" t="str">
        <f>"H29.05.25"</f>
        <v>H29.05.25</v>
      </c>
    </row>
    <row r="7500" spans="1:5" x14ac:dyDescent="0.45">
      <c r="A7500" s="2" t="s">
        <v>6185</v>
      </c>
      <c r="B7500" s="2" t="s">
        <v>17269</v>
      </c>
      <c r="C7500" s="2" t="s">
        <v>28872</v>
      </c>
      <c r="D7500" s="2" t="str">
        <f t="shared" si="342"/>
        <v>飲食店営業</v>
      </c>
      <c r="E7500" s="2" t="str">
        <f>"H29.05.31"</f>
        <v>H29.05.31</v>
      </c>
    </row>
    <row r="7501" spans="1:5" x14ac:dyDescent="0.45">
      <c r="A7501" s="2" t="s">
        <v>6194</v>
      </c>
      <c r="B7501" s="2" t="s">
        <v>17281</v>
      </c>
      <c r="C7501" s="2" t="s">
        <v>28884</v>
      </c>
      <c r="D7501" s="2" t="str">
        <f t="shared" si="342"/>
        <v>飲食店営業</v>
      </c>
      <c r="E7501" s="2" t="str">
        <f>"H29.07.21"</f>
        <v>H29.07.21</v>
      </c>
    </row>
    <row r="7502" spans="1:5" x14ac:dyDescent="0.45">
      <c r="A7502" s="2" t="s">
        <v>6217</v>
      </c>
      <c r="B7502" s="2" t="s">
        <v>17305</v>
      </c>
      <c r="C7502" s="2" t="s">
        <v>28908</v>
      </c>
      <c r="D7502" s="2" t="str">
        <f t="shared" si="342"/>
        <v>飲食店営業</v>
      </c>
      <c r="E7502" s="2" t="str">
        <f>"H29.08.29"</f>
        <v>H29.08.29</v>
      </c>
    </row>
    <row r="7503" spans="1:5" x14ac:dyDescent="0.45">
      <c r="A7503" s="2" t="s">
        <v>6219</v>
      </c>
      <c r="B7503" s="2" t="s">
        <v>17307</v>
      </c>
      <c r="C7503" s="2" t="s">
        <v>28910</v>
      </c>
      <c r="D7503" s="2" t="str">
        <f t="shared" si="342"/>
        <v>飲食店営業</v>
      </c>
      <c r="E7503" s="2" t="str">
        <f>"H29.08.31"</f>
        <v>H29.08.31</v>
      </c>
    </row>
    <row r="7504" spans="1:5" x14ac:dyDescent="0.45">
      <c r="A7504" s="2" t="s">
        <v>6227</v>
      </c>
      <c r="B7504" s="2" t="s">
        <v>17316</v>
      </c>
      <c r="C7504" s="2" t="s">
        <v>28921</v>
      </c>
      <c r="D7504" s="2" t="str">
        <f t="shared" si="342"/>
        <v>飲食店営業</v>
      </c>
      <c r="E7504" s="2" t="str">
        <f>"H29.11.17"</f>
        <v>H29.11.17</v>
      </c>
    </row>
    <row r="7505" spans="1:5" x14ac:dyDescent="0.45">
      <c r="A7505" s="2" t="s">
        <v>6234</v>
      </c>
      <c r="B7505" s="2" t="s">
        <v>17327</v>
      </c>
      <c r="C7505" s="2" t="s">
        <v>28932</v>
      </c>
      <c r="D7505" s="2" t="str">
        <f>"喫茶店営業"</f>
        <v>喫茶店営業</v>
      </c>
      <c r="E7505" s="2" t="str">
        <f>"H29.11.20"</f>
        <v>H29.11.20</v>
      </c>
    </row>
    <row r="7506" spans="1:5" x14ac:dyDescent="0.45">
      <c r="A7506" s="2" t="s">
        <v>6235</v>
      </c>
      <c r="B7506" s="2" t="s">
        <v>17328</v>
      </c>
      <c r="C7506" s="2" t="s">
        <v>28933</v>
      </c>
      <c r="D7506" s="2" t="str">
        <f>"菓子製造業"</f>
        <v>菓子製造業</v>
      </c>
      <c r="E7506" s="2" t="str">
        <f>"H29.11.20"</f>
        <v>H29.11.20</v>
      </c>
    </row>
    <row r="7507" spans="1:5" x14ac:dyDescent="0.45">
      <c r="A7507" s="2" t="s">
        <v>6236</v>
      </c>
      <c r="B7507" s="2" t="s">
        <v>17329</v>
      </c>
      <c r="C7507" s="2" t="s">
        <v>28934</v>
      </c>
      <c r="D7507" s="2" t="str">
        <f>"そうざい製造業"</f>
        <v>そうざい製造業</v>
      </c>
      <c r="E7507" s="2" t="str">
        <f>"H29.11.20"</f>
        <v>H29.11.20</v>
      </c>
    </row>
    <row r="7508" spans="1:5" x14ac:dyDescent="0.45">
      <c r="A7508" s="2" t="s">
        <v>6266</v>
      </c>
      <c r="B7508" s="2" t="s">
        <v>17358</v>
      </c>
      <c r="C7508" s="2" t="s">
        <v>28966</v>
      </c>
      <c r="D7508" s="2" t="str">
        <f>"飲食店営業"</f>
        <v>飲食店営業</v>
      </c>
      <c r="E7508" s="2" t="str">
        <f>"H30.02.09"</f>
        <v>H30.02.09</v>
      </c>
    </row>
    <row r="7509" spans="1:5" x14ac:dyDescent="0.45">
      <c r="A7509" s="2" t="s">
        <v>6273</v>
      </c>
      <c r="B7509" s="2" t="s">
        <v>6273</v>
      </c>
      <c r="C7509" s="2" t="s">
        <v>28973</v>
      </c>
      <c r="D7509" s="2" t="str">
        <f>"魚介類販売業"</f>
        <v>魚介類販売業</v>
      </c>
      <c r="E7509" s="2" t="str">
        <f>"H30.02.21"</f>
        <v>H30.02.21</v>
      </c>
    </row>
    <row r="7510" spans="1:5" x14ac:dyDescent="0.45">
      <c r="A7510" s="2" t="s">
        <v>6304</v>
      </c>
      <c r="B7510" s="2" t="s">
        <v>17402</v>
      </c>
      <c r="C7510" s="2" t="s">
        <v>29011</v>
      </c>
      <c r="D7510" s="2" t="str">
        <f>"食品販売業"</f>
        <v>食品販売業</v>
      </c>
      <c r="E7510" s="2" t="str">
        <f>"H30.05.17"</f>
        <v>H30.05.17</v>
      </c>
    </row>
    <row r="7511" spans="1:5" x14ac:dyDescent="0.45">
      <c r="A7511" s="2" t="s">
        <v>88</v>
      </c>
      <c r="B7511" s="2" t="s">
        <v>17417</v>
      </c>
      <c r="C7511" s="2" t="s">
        <v>29025</v>
      </c>
      <c r="D7511" s="2" t="str">
        <f>"乳類販売業"</f>
        <v>乳類販売業</v>
      </c>
      <c r="E7511" s="2" t="str">
        <f>"H30.05.23"</f>
        <v>H30.05.23</v>
      </c>
    </row>
    <row r="7512" spans="1:5" x14ac:dyDescent="0.45">
      <c r="A7512" s="2" t="s">
        <v>88</v>
      </c>
      <c r="B7512" s="2" t="s">
        <v>17418</v>
      </c>
      <c r="C7512" s="2" t="s">
        <v>29026</v>
      </c>
      <c r="D7512" s="2" t="str">
        <f>"乳類販売業"</f>
        <v>乳類販売業</v>
      </c>
      <c r="E7512" s="2" t="str">
        <f>"H30.05.23"</f>
        <v>H30.05.23</v>
      </c>
    </row>
    <row r="7513" spans="1:5" x14ac:dyDescent="0.45">
      <c r="A7513" s="2" t="s">
        <v>6316</v>
      </c>
      <c r="B7513" s="2" t="s">
        <v>17419</v>
      </c>
      <c r="C7513" s="2" t="s">
        <v>29027</v>
      </c>
      <c r="D7513" s="2" t="str">
        <f>"飲食店営業"</f>
        <v>飲食店営業</v>
      </c>
      <c r="E7513" s="2" t="str">
        <f>"H30.03.28"</f>
        <v>H30.03.28</v>
      </c>
    </row>
    <row r="7514" spans="1:5" x14ac:dyDescent="0.45">
      <c r="A7514" s="2" t="s">
        <v>6323</v>
      </c>
      <c r="B7514" s="2" t="s">
        <v>17426</v>
      </c>
      <c r="C7514" s="2" t="s">
        <v>29034</v>
      </c>
      <c r="D7514" s="2" t="str">
        <f>"食品製造業"</f>
        <v>食品製造業</v>
      </c>
      <c r="E7514" s="2" t="str">
        <f>"H30.05.28"</f>
        <v>H30.05.28</v>
      </c>
    </row>
    <row r="7515" spans="1:5" x14ac:dyDescent="0.45">
      <c r="A7515" s="2" t="s">
        <v>6185</v>
      </c>
      <c r="B7515" s="2" t="s">
        <v>17475</v>
      </c>
      <c r="C7515" s="2" t="s">
        <v>29075</v>
      </c>
      <c r="D7515" s="2" t="str">
        <f>"食肉販売業"</f>
        <v>食肉販売業</v>
      </c>
      <c r="E7515" s="2" t="str">
        <f t="shared" ref="E7515:E7520" si="343">"H30.08.23"</f>
        <v>H30.08.23</v>
      </c>
    </row>
    <row r="7516" spans="1:5" x14ac:dyDescent="0.45">
      <c r="A7516" s="2" t="s">
        <v>6185</v>
      </c>
      <c r="B7516" s="2" t="s">
        <v>17475</v>
      </c>
      <c r="C7516" s="2" t="s">
        <v>29076</v>
      </c>
      <c r="D7516" s="2" t="str">
        <f>"飲食店営業"</f>
        <v>飲食店営業</v>
      </c>
      <c r="E7516" s="2" t="str">
        <f t="shared" si="343"/>
        <v>H30.08.23</v>
      </c>
    </row>
    <row r="7517" spans="1:5" x14ac:dyDescent="0.45">
      <c r="A7517" s="2" t="s">
        <v>6351</v>
      </c>
      <c r="B7517" s="2" t="s">
        <v>17476</v>
      </c>
      <c r="C7517" s="2" t="s">
        <v>29077</v>
      </c>
      <c r="D7517" s="2" t="str">
        <f>"食品販売業"</f>
        <v>食品販売業</v>
      </c>
      <c r="E7517" s="2" t="str">
        <f t="shared" si="343"/>
        <v>H30.08.23</v>
      </c>
    </row>
    <row r="7518" spans="1:5" x14ac:dyDescent="0.45">
      <c r="A7518" s="2" t="s">
        <v>6352</v>
      </c>
      <c r="B7518" s="2" t="s">
        <v>17477</v>
      </c>
      <c r="C7518" s="2" t="s">
        <v>29078</v>
      </c>
      <c r="D7518" s="2" t="str">
        <f>"そうざい製造業"</f>
        <v>そうざい製造業</v>
      </c>
      <c r="E7518" s="2" t="str">
        <f t="shared" si="343"/>
        <v>H30.08.23</v>
      </c>
    </row>
    <row r="7519" spans="1:5" x14ac:dyDescent="0.45">
      <c r="A7519" s="2" t="s">
        <v>6352</v>
      </c>
      <c r="B7519" s="2" t="s">
        <v>17477</v>
      </c>
      <c r="C7519" s="2" t="s">
        <v>29078</v>
      </c>
      <c r="D7519" s="2" t="str">
        <f>"食肉販売業"</f>
        <v>食肉販売業</v>
      </c>
      <c r="E7519" s="2" t="str">
        <f t="shared" si="343"/>
        <v>H30.08.23</v>
      </c>
    </row>
    <row r="7520" spans="1:5" x14ac:dyDescent="0.45">
      <c r="A7520" s="2" t="s">
        <v>6353</v>
      </c>
      <c r="B7520" s="2" t="s">
        <v>17418</v>
      </c>
      <c r="C7520" s="2" t="s">
        <v>29079</v>
      </c>
      <c r="D7520" s="2" t="str">
        <f>"飲食店営業"</f>
        <v>飲食店営業</v>
      </c>
      <c r="E7520" s="2" t="str">
        <f t="shared" si="343"/>
        <v>H30.08.23</v>
      </c>
    </row>
    <row r="7521" spans="1:5" x14ac:dyDescent="0.45">
      <c r="A7521" s="2" t="s">
        <v>165</v>
      </c>
      <c r="B7521" s="2" t="s">
        <v>17499</v>
      </c>
      <c r="C7521" s="2" t="s">
        <v>29097</v>
      </c>
      <c r="D7521" s="2" t="str">
        <f>"喫茶店営業"</f>
        <v>喫茶店営業</v>
      </c>
      <c r="E7521" s="2" t="str">
        <f>"H30.08.28"</f>
        <v>H30.08.28</v>
      </c>
    </row>
    <row r="7522" spans="1:5" x14ac:dyDescent="0.45">
      <c r="A7522" s="2" t="s">
        <v>6363</v>
      </c>
      <c r="B7522" s="2" t="s">
        <v>17500</v>
      </c>
      <c r="C7522" s="2" t="s">
        <v>29098</v>
      </c>
      <c r="D7522" s="2" t="str">
        <f>"乳類販売業"</f>
        <v>乳類販売業</v>
      </c>
      <c r="E7522" s="2" t="str">
        <f>"H30.08.30"</f>
        <v>H30.08.30</v>
      </c>
    </row>
    <row r="7523" spans="1:5" x14ac:dyDescent="0.45">
      <c r="A7523" s="2" t="s">
        <v>6363</v>
      </c>
      <c r="B7523" s="2" t="s">
        <v>17500</v>
      </c>
      <c r="C7523" s="2" t="s">
        <v>29098</v>
      </c>
      <c r="D7523" s="2" t="str">
        <f>"食肉販売業"</f>
        <v>食肉販売業</v>
      </c>
      <c r="E7523" s="2" t="str">
        <f>"H30.08.30"</f>
        <v>H30.08.30</v>
      </c>
    </row>
    <row r="7524" spans="1:5" x14ac:dyDescent="0.45">
      <c r="A7524" s="2" t="s">
        <v>6363</v>
      </c>
      <c r="B7524" s="2" t="s">
        <v>17500</v>
      </c>
      <c r="C7524" s="2" t="s">
        <v>29098</v>
      </c>
      <c r="D7524" s="2" t="str">
        <f>"魚介類販売業"</f>
        <v>魚介類販売業</v>
      </c>
      <c r="E7524" s="2" t="str">
        <f>"H30.08.30"</f>
        <v>H30.08.30</v>
      </c>
    </row>
    <row r="7525" spans="1:5" x14ac:dyDescent="0.45">
      <c r="A7525" s="2" t="s">
        <v>6363</v>
      </c>
      <c r="B7525" s="2" t="s">
        <v>17500</v>
      </c>
      <c r="C7525" s="2" t="s">
        <v>29098</v>
      </c>
      <c r="D7525" s="2" t="str">
        <f>"飲食店営業"</f>
        <v>飲食店営業</v>
      </c>
      <c r="E7525" s="2" t="str">
        <f>"H30.08.30"</f>
        <v>H30.08.30</v>
      </c>
    </row>
    <row r="7526" spans="1:5" x14ac:dyDescent="0.45">
      <c r="A7526" s="2" t="s">
        <v>6250</v>
      </c>
      <c r="B7526" s="2" t="s">
        <v>17512</v>
      </c>
      <c r="C7526" s="2" t="s">
        <v>29107</v>
      </c>
      <c r="D7526" s="2" t="str">
        <f>"乳類販売業"</f>
        <v>乳類販売業</v>
      </c>
      <c r="E7526" s="2" t="str">
        <f>"H30.10.12"</f>
        <v>H30.10.12</v>
      </c>
    </row>
    <row r="7527" spans="1:5" x14ac:dyDescent="0.45">
      <c r="A7527" s="2" t="s">
        <v>6250</v>
      </c>
      <c r="B7527" s="2" t="s">
        <v>17512</v>
      </c>
      <c r="C7527" s="2" t="s">
        <v>29107</v>
      </c>
      <c r="D7527" s="2" t="str">
        <f>"魚介類販売業"</f>
        <v>魚介類販売業</v>
      </c>
      <c r="E7527" s="2" t="str">
        <f>"H30.10.12"</f>
        <v>H30.10.12</v>
      </c>
    </row>
    <row r="7528" spans="1:5" x14ac:dyDescent="0.45">
      <c r="A7528" s="2" t="s">
        <v>6250</v>
      </c>
      <c r="B7528" s="2" t="s">
        <v>17512</v>
      </c>
      <c r="C7528" s="2" t="s">
        <v>29107</v>
      </c>
      <c r="D7528" s="2" t="str">
        <f>"食肉販売業"</f>
        <v>食肉販売業</v>
      </c>
      <c r="E7528" s="2" t="str">
        <f>"H30.10.12"</f>
        <v>H30.10.12</v>
      </c>
    </row>
    <row r="7529" spans="1:5" x14ac:dyDescent="0.45">
      <c r="A7529" s="2" t="s">
        <v>6250</v>
      </c>
      <c r="B7529" s="2" t="s">
        <v>17512</v>
      </c>
      <c r="C7529" s="2" t="s">
        <v>29107</v>
      </c>
      <c r="D7529" s="2" t="str">
        <f>"食品販売業（移動販売）"</f>
        <v>食品販売業（移動販売）</v>
      </c>
      <c r="E7529" s="2" t="str">
        <f>"H30.10.12"</f>
        <v>H30.10.12</v>
      </c>
    </row>
    <row r="7530" spans="1:5" x14ac:dyDescent="0.45">
      <c r="A7530" s="2" t="s">
        <v>594</v>
      </c>
      <c r="B7530" s="2" t="s">
        <v>17523</v>
      </c>
      <c r="C7530" s="2" t="s">
        <v>29118</v>
      </c>
      <c r="D7530" s="2" t="str">
        <f>"飲食店営業"</f>
        <v>飲食店営業</v>
      </c>
      <c r="E7530" s="2" t="str">
        <f>"H30.11.09"</f>
        <v>H30.11.09</v>
      </c>
    </row>
    <row r="7531" spans="1:5" x14ac:dyDescent="0.45">
      <c r="A7531" s="2" t="s">
        <v>92</v>
      </c>
      <c r="B7531" s="2" t="s">
        <v>17524</v>
      </c>
      <c r="C7531" s="2" t="s">
        <v>29118</v>
      </c>
      <c r="D7531" s="2" t="str">
        <f>"乳類販売業"</f>
        <v>乳類販売業</v>
      </c>
      <c r="E7531" s="2" t="str">
        <f>"H30.11.09"</f>
        <v>H30.11.09</v>
      </c>
    </row>
    <row r="7532" spans="1:5" x14ac:dyDescent="0.45">
      <c r="A7532" s="2" t="s">
        <v>92</v>
      </c>
      <c r="B7532" s="2" t="s">
        <v>17524</v>
      </c>
      <c r="C7532" s="2" t="s">
        <v>29118</v>
      </c>
      <c r="D7532" s="2" t="str">
        <f>"食品販売業"</f>
        <v>食品販売業</v>
      </c>
      <c r="E7532" s="2" t="str">
        <f>"H30.11.09"</f>
        <v>H30.11.09</v>
      </c>
    </row>
    <row r="7533" spans="1:5" x14ac:dyDescent="0.45">
      <c r="A7533" s="2" t="s">
        <v>6410</v>
      </c>
      <c r="B7533" s="2" t="s">
        <v>17558</v>
      </c>
      <c r="C7533" s="2" t="s">
        <v>29152</v>
      </c>
      <c r="D7533" s="2" t="str">
        <f>"乳類販売業"</f>
        <v>乳類販売業</v>
      </c>
      <c r="E7533" s="2" t="str">
        <f>"H30.11.22"</f>
        <v>H30.11.22</v>
      </c>
    </row>
    <row r="7534" spans="1:5" x14ac:dyDescent="0.45">
      <c r="A7534" s="2" t="s">
        <v>6236</v>
      </c>
      <c r="B7534" s="2" t="s">
        <v>17559</v>
      </c>
      <c r="C7534" s="2" t="s">
        <v>29153</v>
      </c>
      <c r="D7534" s="2" t="str">
        <f>"食品販売業"</f>
        <v>食品販売業</v>
      </c>
      <c r="E7534" s="2" t="str">
        <f>"H30.11.22"</f>
        <v>H30.11.22</v>
      </c>
    </row>
    <row r="7535" spans="1:5" x14ac:dyDescent="0.45">
      <c r="A7535" s="2" t="s">
        <v>6236</v>
      </c>
      <c r="B7535" s="2" t="s">
        <v>17560</v>
      </c>
      <c r="C7535" s="2" t="s">
        <v>29154</v>
      </c>
      <c r="D7535" s="2" t="str">
        <f>"食品販売業（自動販売機）"</f>
        <v>食品販売業（自動販売機）</v>
      </c>
      <c r="E7535" s="2" t="str">
        <f>"H30.11.22"</f>
        <v>H30.11.22</v>
      </c>
    </row>
    <row r="7536" spans="1:5" x14ac:dyDescent="0.45">
      <c r="A7536" s="2" t="s">
        <v>6411</v>
      </c>
      <c r="B7536" s="2" t="s">
        <v>17561</v>
      </c>
      <c r="C7536" s="2" t="s">
        <v>29155</v>
      </c>
      <c r="D7536" s="2" t="str">
        <f>"飲食店営業"</f>
        <v>飲食店営業</v>
      </c>
      <c r="E7536" s="2" t="str">
        <f>"H30.11.22"</f>
        <v>H30.11.22</v>
      </c>
    </row>
    <row r="7537" spans="1:5" x14ac:dyDescent="0.45">
      <c r="A7537" s="2" t="s">
        <v>6412</v>
      </c>
      <c r="B7537" s="2" t="s">
        <v>17562</v>
      </c>
      <c r="C7537" s="2" t="s">
        <v>29156</v>
      </c>
      <c r="D7537" s="2" t="str">
        <f>"食品販売業"</f>
        <v>食品販売業</v>
      </c>
      <c r="E7537" s="2" t="str">
        <f>"H30.11.22"</f>
        <v>H30.11.22</v>
      </c>
    </row>
    <row r="7538" spans="1:5" x14ac:dyDescent="0.45">
      <c r="A7538" s="2" t="s">
        <v>6273</v>
      </c>
      <c r="B7538" s="2" t="s">
        <v>17601</v>
      </c>
      <c r="C7538" s="2" t="s">
        <v>21923</v>
      </c>
      <c r="D7538" s="2" t="str">
        <f>"食品販売業（仮設営業）"</f>
        <v>食品販売業（仮設営業）</v>
      </c>
      <c r="E7538" s="2" t="str">
        <f>"H30.12.05"</f>
        <v>H30.12.05</v>
      </c>
    </row>
    <row r="7539" spans="1:5" x14ac:dyDescent="0.45">
      <c r="A7539" s="2" t="s">
        <v>6177</v>
      </c>
      <c r="B7539" s="2" t="s">
        <v>17606</v>
      </c>
      <c r="C7539" s="2" t="s">
        <v>21923</v>
      </c>
      <c r="D7539" s="2" t="str">
        <f>"食品販売業（仮設営業）"</f>
        <v>食品販売業（仮設営業）</v>
      </c>
      <c r="E7539" s="2" t="str">
        <f>"H31.01.08"</f>
        <v>H31.01.08</v>
      </c>
    </row>
    <row r="7540" spans="1:5" x14ac:dyDescent="0.45">
      <c r="A7540" s="2" t="s">
        <v>6236</v>
      </c>
      <c r="B7540" s="2" t="s">
        <v>17559</v>
      </c>
      <c r="C7540" s="2" t="s">
        <v>29153</v>
      </c>
      <c r="D7540" s="2" t="str">
        <f>"そうざい製造業"</f>
        <v>そうざい製造業</v>
      </c>
      <c r="E7540" s="2" t="str">
        <f>"H31.01.09"</f>
        <v>H31.01.09</v>
      </c>
    </row>
    <row r="7541" spans="1:5" x14ac:dyDescent="0.45">
      <c r="A7541" s="2" t="s">
        <v>6236</v>
      </c>
      <c r="B7541" s="2" t="s">
        <v>17559</v>
      </c>
      <c r="C7541" s="2" t="s">
        <v>29153</v>
      </c>
      <c r="D7541" s="2" t="str">
        <f>"菓子製造業"</f>
        <v>菓子製造業</v>
      </c>
      <c r="E7541" s="2" t="str">
        <f>"H31.01.09"</f>
        <v>H31.01.09</v>
      </c>
    </row>
    <row r="7542" spans="1:5" x14ac:dyDescent="0.45">
      <c r="A7542" s="2" t="s">
        <v>6250</v>
      </c>
      <c r="B7542" s="2" t="s">
        <v>17610</v>
      </c>
      <c r="C7542" s="2" t="s">
        <v>29199</v>
      </c>
      <c r="D7542" s="2" t="str">
        <f>"乳類販売業"</f>
        <v>乳類販売業</v>
      </c>
      <c r="E7542" s="2" t="str">
        <f>"H29.02.21"</f>
        <v>H29.02.21</v>
      </c>
    </row>
    <row r="7543" spans="1:5" x14ac:dyDescent="0.45">
      <c r="A7543" s="2" t="s">
        <v>6250</v>
      </c>
      <c r="B7543" s="2" t="s">
        <v>17611</v>
      </c>
      <c r="C7543" s="2" t="s">
        <v>29200</v>
      </c>
      <c r="D7543" s="2" t="str">
        <f>"飲食店営業"</f>
        <v>飲食店営業</v>
      </c>
      <c r="E7543" s="2" t="str">
        <f>"H29.02.28"</f>
        <v>H29.02.28</v>
      </c>
    </row>
    <row r="7544" spans="1:5" x14ac:dyDescent="0.45">
      <c r="A7544" s="2" t="s">
        <v>6250</v>
      </c>
      <c r="B7544" s="2" t="s">
        <v>17610</v>
      </c>
      <c r="C7544" s="2" t="s">
        <v>29238</v>
      </c>
      <c r="D7544" s="2" t="str">
        <f>"食肉販売業"</f>
        <v>食肉販売業</v>
      </c>
      <c r="E7544" s="2" t="str">
        <f>"H31.02.26"</f>
        <v>H31.02.26</v>
      </c>
    </row>
    <row r="7545" spans="1:5" x14ac:dyDescent="0.45">
      <c r="A7545" s="2" t="s">
        <v>6250</v>
      </c>
      <c r="B7545" s="2" t="s">
        <v>17610</v>
      </c>
      <c r="C7545" s="2" t="s">
        <v>29238</v>
      </c>
      <c r="D7545" s="2" t="str">
        <f>"魚介類販売業"</f>
        <v>魚介類販売業</v>
      </c>
      <c r="E7545" s="2" t="str">
        <f>"H31.02.26"</f>
        <v>H31.02.26</v>
      </c>
    </row>
    <row r="7546" spans="1:5" x14ac:dyDescent="0.45">
      <c r="A7546" s="2" t="s">
        <v>6480</v>
      </c>
      <c r="B7546" s="2" t="s">
        <v>17649</v>
      </c>
      <c r="C7546" s="2" t="s">
        <v>29239</v>
      </c>
      <c r="D7546" s="2" t="str">
        <f>"豆腐製造業"</f>
        <v>豆腐製造業</v>
      </c>
      <c r="E7546" s="2" t="str">
        <f>"H31.02.26"</f>
        <v>H31.02.26</v>
      </c>
    </row>
    <row r="7547" spans="1:5" x14ac:dyDescent="0.45">
      <c r="A7547" s="2" t="s">
        <v>6481</v>
      </c>
      <c r="B7547" s="2" t="s">
        <v>17650</v>
      </c>
      <c r="C7547" s="2" t="s">
        <v>29240</v>
      </c>
      <c r="D7547" s="2" t="str">
        <f>"飲食店営業"</f>
        <v>飲食店営業</v>
      </c>
      <c r="E7547" s="2" t="str">
        <f>"H31.02.26"</f>
        <v>H31.02.26</v>
      </c>
    </row>
    <row r="7548" spans="1:5" x14ac:dyDescent="0.45">
      <c r="A7548" s="2" t="s">
        <v>6482</v>
      </c>
      <c r="B7548" s="2" t="s">
        <v>17651</v>
      </c>
      <c r="C7548" s="2" t="s">
        <v>29241</v>
      </c>
      <c r="D7548" s="2" t="str">
        <f>"飲食店営業"</f>
        <v>飲食店営業</v>
      </c>
      <c r="E7548" s="2" t="str">
        <f>"H31.02.27"</f>
        <v>H31.02.27</v>
      </c>
    </row>
    <row r="7549" spans="1:5" x14ac:dyDescent="0.45">
      <c r="A7549" s="2" t="s">
        <v>6483</v>
      </c>
      <c r="B7549" s="2" t="s">
        <v>17652</v>
      </c>
      <c r="C7549" s="2" t="s">
        <v>29242</v>
      </c>
      <c r="D7549" s="2" t="str">
        <f>"食品製造業"</f>
        <v>食品製造業</v>
      </c>
      <c r="E7549" s="2" t="str">
        <f>"H31.02.27"</f>
        <v>H31.02.27</v>
      </c>
    </row>
    <row r="7550" spans="1:5" x14ac:dyDescent="0.45">
      <c r="A7550" s="2" t="s">
        <v>6484</v>
      </c>
      <c r="B7550" s="2" t="s">
        <v>17653</v>
      </c>
      <c r="C7550" s="2" t="s">
        <v>29243</v>
      </c>
      <c r="D7550" s="2" t="str">
        <f>"食品製造業"</f>
        <v>食品製造業</v>
      </c>
      <c r="E7550" s="2" t="str">
        <f>"H31.02.27"</f>
        <v>H31.02.27</v>
      </c>
    </row>
    <row r="7551" spans="1:5" x14ac:dyDescent="0.45">
      <c r="A7551" s="2" t="s">
        <v>6509</v>
      </c>
      <c r="B7551" s="2" t="s">
        <v>17683</v>
      </c>
      <c r="C7551" s="2" t="s">
        <v>29272</v>
      </c>
      <c r="D7551" s="2" t="str">
        <f>"乳類販売業"</f>
        <v>乳類販売業</v>
      </c>
      <c r="E7551" s="2" t="str">
        <f>"H31.03.18"</f>
        <v>H31.03.18</v>
      </c>
    </row>
    <row r="7552" spans="1:5" x14ac:dyDescent="0.45">
      <c r="A7552" s="2" t="s">
        <v>6514</v>
      </c>
      <c r="B7552" s="2" t="s">
        <v>6514</v>
      </c>
      <c r="C7552" s="2" t="s">
        <v>29279</v>
      </c>
      <c r="D7552" s="2" t="str">
        <f>"飲食店営業"</f>
        <v>飲食店営業</v>
      </c>
      <c r="E7552" s="2" t="str">
        <f>"H31.04.19"</f>
        <v>H31.04.19</v>
      </c>
    </row>
    <row r="7553" spans="1:5" x14ac:dyDescent="0.45">
      <c r="A7553" s="2" t="s">
        <v>6541</v>
      </c>
      <c r="B7553" s="2" t="s">
        <v>17723</v>
      </c>
      <c r="C7553" s="2" t="s">
        <v>29314</v>
      </c>
      <c r="D7553" s="2" t="str">
        <f>"飲食店営業"</f>
        <v>飲食店営業</v>
      </c>
      <c r="E7553" s="2" t="str">
        <f>"R01.05.27"</f>
        <v>R01.05.27</v>
      </c>
    </row>
    <row r="7554" spans="1:5" x14ac:dyDescent="0.45">
      <c r="A7554" s="2" t="s">
        <v>6542</v>
      </c>
      <c r="B7554" s="2" t="s">
        <v>17724</v>
      </c>
      <c r="C7554" s="2" t="s">
        <v>29315</v>
      </c>
      <c r="D7554" s="2" t="str">
        <f>"食肉販売業"</f>
        <v>食肉販売業</v>
      </c>
      <c r="E7554" s="2" t="str">
        <f>"R01.05.27"</f>
        <v>R01.05.27</v>
      </c>
    </row>
    <row r="7555" spans="1:5" x14ac:dyDescent="0.45">
      <c r="A7555" s="2" t="s">
        <v>6543</v>
      </c>
      <c r="B7555" s="2" t="s">
        <v>17725</v>
      </c>
      <c r="C7555" s="2" t="s">
        <v>29316</v>
      </c>
      <c r="D7555" s="2" t="str">
        <f>"飲食店営業"</f>
        <v>飲食店営業</v>
      </c>
      <c r="E7555" s="2" t="str">
        <f>"R01.05.27"</f>
        <v>R01.05.27</v>
      </c>
    </row>
    <row r="7556" spans="1:5" x14ac:dyDescent="0.45">
      <c r="A7556" s="2" t="s">
        <v>6544</v>
      </c>
      <c r="B7556" s="2" t="s">
        <v>17726</v>
      </c>
      <c r="C7556" s="2" t="s">
        <v>29317</v>
      </c>
      <c r="D7556" s="2" t="str">
        <f>"飲食店営業"</f>
        <v>飲食店営業</v>
      </c>
      <c r="E7556" s="2" t="str">
        <f>"R01.05.27"</f>
        <v>R01.05.27</v>
      </c>
    </row>
    <row r="7557" spans="1:5" x14ac:dyDescent="0.45">
      <c r="A7557" s="2" t="s">
        <v>6177</v>
      </c>
      <c r="B7557" s="2" t="s">
        <v>17257</v>
      </c>
      <c r="C7557" s="2" t="s">
        <v>29318</v>
      </c>
      <c r="D7557" s="2" t="str">
        <f>"食品製造業"</f>
        <v>食品製造業</v>
      </c>
      <c r="E7557" s="2" t="str">
        <f>"R01.05.27"</f>
        <v>R01.05.27</v>
      </c>
    </row>
    <row r="7558" spans="1:5" x14ac:dyDescent="0.45">
      <c r="A7558" s="2" t="s">
        <v>6581</v>
      </c>
      <c r="B7558" s="2" t="s">
        <v>17773</v>
      </c>
      <c r="C7558" s="2" t="s">
        <v>29360</v>
      </c>
      <c r="D7558" s="2" t="str">
        <f>"食品販売業"</f>
        <v>食品販売業</v>
      </c>
      <c r="E7558" s="2" t="str">
        <f>"H30.06.21"</f>
        <v>H30.06.21</v>
      </c>
    </row>
    <row r="7559" spans="1:5" x14ac:dyDescent="0.45">
      <c r="A7559" s="2" t="s">
        <v>6581</v>
      </c>
      <c r="B7559" s="2" t="s">
        <v>17773</v>
      </c>
      <c r="C7559" s="2" t="s">
        <v>29360</v>
      </c>
      <c r="D7559" s="2" t="str">
        <f>"食肉販売業"</f>
        <v>食肉販売業</v>
      </c>
      <c r="E7559" s="2" t="str">
        <f>"H30.06.21"</f>
        <v>H30.06.21</v>
      </c>
    </row>
    <row r="7560" spans="1:5" x14ac:dyDescent="0.45">
      <c r="A7560" s="2" t="s">
        <v>6581</v>
      </c>
      <c r="B7560" s="2" t="s">
        <v>17774</v>
      </c>
      <c r="C7560" s="2" t="s">
        <v>29360</v>
      </c>
      <c r="D7560" s="2" t="str">
        <f>"飲食店営業"</f>
        <v>飲食店営業</v>
      </c>
      <c r="E7560" s="2" t="str">
        <f>"H29.11.20"</f>
        <v>H29.11.20</v>
      </c>
    </row>
    <row r="7561" spans="1:5" x14ac:dyDescent="0.45">
      <c r="A7561" s="2" t="s">
        <v>6598</v>
      </c>
      <c r="B7561" s="2" t="s">
        <v>17806</v>
      </c>
      <c r="C7561" s="2" t="s">
        <v>29391</v>
      </c>
      <c r="D7561" s="2" t="str">
        <f>"喫茶店営業"</f>
        <v>喫茶店営業</v>
      </c>
      <c r="E7561" s="2" t="str">
        <f>"R01.08.22"</f>
        <v>R01.08.22</v>
      </c>
    </row>
    <row r="7562" spans="1:5" x14ac:dyDescent="0.45">
      <c r="A7562" s="2" t="s">
        <v>6567</v>
      </c>
      <c r="B7562" s="2" t="s">
        <v>17753</v>
      </c>
      <c r="C7562" s="2" t="s">
        <v>29393</v>
      </c>
      <c r="D7562" s="2" t="str">
        <f>"そうざい製造業"</f>
        <v>そうざい製造業</v>
      </c>
      <c r="E7562" s="2" t="str">
        <f>"R01.08.22"</f>
        <v>R01.08.22</v>
      </c>
    </row>
    <row r="7563" spans="1:5" x14ac:dyDescent="0.45">
      <c r="A7563" s="2" t="s">
        <v>6602</v>
      </c>
      <c r="B7563" s="2" t="s">
        <v>15822</v>
      </c>
      <c r="C7563" s="2" t="s">
        <v>29396</v>
      </c>
      <c r="D7563" s="2" t="str">
        <f>"豆腐製造業"</f>
        <v>豆腐製造業</v>
      </c>
      <c r="E7563" s="2" t="str">
        <f>"R01.08.22"</f>
        <v>R01.08.22</v>
      </c>
    </row>
    <row r="7564" spans="1:5" x14ac:dyDescent="0.45">
      <c r="A7564" s="2" t="s">
        <v>6605</v>
      </c>
      <c r="B7564" s="2" t="s">
        <v>17812</v>
      </c>
      <c r="C7564" s="2" t="s">
        <v>29400</v>
      </c>
      <c r="D7564" s="2" t="str">
        <f>"食品販売業"</f>
        <v>食品販売業</v>
      </c>
      <c r="E7564" s="2" t="str">
        <f>"R01.08.22"</f>
        <v>R01.08.22</v>
      </c>
    </row>
    <row r="7565" spans="1:5" x14ac:dyDescent="0.45">
      <c r="A7565" s="2" t="s">
        <v>165</v>
      </c>
      <c r="B7565" s="2" t="s">
        <v>17830</v>
      </c>
      <c r="C7565" s="2" t="s">
        <v>29097</v>
      </c>
      <c r="D7565" s="2" t="str">
        <f>"喫茶店営業"</f>
        <v>喫茶店営業</v>
      </c>
      <c r="E7565" s="2" t="str">
        <f>"R01.08.26"</f>
        <v>R01.08.26</v>
      </c>
    </row>
    <row r="7566" spans="1:5" x14ac:dyDescent="0.45">
      <c r="A7566" s="2" t="s">
        <v>165</v>
      </c>
      <c r="B7566" s="2" t="s">
        <v>17831</v>
      </c>
      <c r="C7566" s="2" t="s">
        <v>29097</v>
      </c>
      <c r="D7566" s="2" t="str">
        <f>"喫茶店営業"</f>
        <v>喫茶店営業</v>
      </c>
      <c r="E7566" s="2" t="str">
        <f>"R01.08.26"</f>
        <v>R01.08.26</v>
      </c>
    </row>
    <row r="7567" spans="1:5" x14ac:dyDescent="0.45">
      <c r="A7567" s="2" t="s">
        <v>6661</v>
      </c>
      <c r="B7567" s="2" t="s">
        <v>17888</v>
      </c>
      <c r="C7567" s="2" t="s">
        <v>29473</v>
      </c>
      <c r="D7567" s="2" t="str">
        <f>"菓子製造業"</f>
        <v>菓子製造業</v>
      </c>
      <c r="E7567" s="2" t="str">
        <f>"R01.11.22"</f>
        <v>R01.11.22</v>
      </c>
    </row>
    <row r="7568" spans="1:5" x14ac:dyDescent="0.45">
      <c r="A7568" s="2" t="s">
        <v>6236</v>
      </c>
      <c r="B7568" s="2" t="s">
        <v>17559</v>
      </c>
      <c r="C7568" s="2" t="s">
        <v>29153</v>
      </c>
      <c r="D7568" s="2" t="str">
        <f>"食肉販売業"</f>
        <v>食肉販売業</v>
      </c>
      <c r="E7568" s="2" t="str">
        <f>"R01.11.25"</f>
        <v>R01.11.25</v>
      </c>
    </row>
    <row r="7569" spans="1:5" x14ac:dyDescent="0.45">
      <c r="A7569" s="2" t="s">
        <v>6236</v>
      </c>
      <c r="B7569" s="2" t="s">
        <v>17559</v>
      </c>
      <c r="C7569" s="2" t="s">
        <v>29153</v>
      </c>
      <c r="D7569" s="2" t="str">
        <f>"魚介類販売業"</f>
        <v>魚介類販売業</v>
      </c>
      <c r="E7569" s="2" t="str">
        <f>"R01.11.25"</f>
        <v>R01.11.25</v>
      </c>
    </row>
    <row r="7570" spans="1:5" x14ac:dyDescent="0.45">
      <c r="A7570" s="2" t="s">
        <v>6515</v>
      </c>
      <c r="B7570" s="2" t="s">
        <v>17895</v>
      </c>
      <c r="C7570" s="2" t="s">
        <v>29482</v>
      </c>
      <c r="D7570" s="2" t="str">
        <f>"喫茶店営業"</f>
        <v>喫茶店営業</v>
      </c>
      <c r="E7570" s="2" t="str">
        <f>"R01.11.22"</f>
        <v>R01.11.22</v>
      </c>
    </row>
    <row r="7571" spans="1:5" x14ac:dyDescent="0.45">
      <c r="A7571" s="2" t="s">
        <v>6515</v>
      </c>
      <c r="B7571" s="2" t="s">
        <v>6515</v>
      </c>
      <c r="C7571" s="2" t="s">
        <v>29484</v>
      </c>
      <c r="D7571" s="2" t="str">
        <f>"食品の冷凍又は冷蔵業"</f>
        <v>食品の冷凍又は冷蔵業</v>
      </c>
      <c r="E7571" s="2" t="str">
        <f>"R01.11.22"</f>
        <v>R01.11.22</v>
      </c>
    </row>
    <row r="7572" spans="1:5" x14ac:dyDescent="0.45">
      <c r="A7572" s="2" t="s">
        <v>6236</v>
      </c>
      <c r="B7572" s="2" t="s">
        <v>17560</v>
      </c>
      <c r="C7572" s="2" t="s">
        <v>29154</v>
      </c>
      <c r="D7572" s="2" t="str">
        <f>"乳類販売業"</f>
        <v>乳類販売業</v>
      </c>
      <c r="E7572" s="2" t="str">
        <f>"R01.11.22"</f>
        <v>R01.11.22</v>
      </c>
    </row>
    <row r="7573" spans="1:5" x14ac:dyDescent="0.45">
      <c r="A7573" s="2" t="s">
        <v>6236</v>
      </c>
      <c r="B7573" s="2" t="s">
        <v>17559</v>
      </c>
      <c r="C7573" s="2" t="s">
        <v>29153</v>
      </c>
      <c r="D7573" s="2" t="str">
        <f>"乳類販売業"</f>
        <v>乳類販売業</v>
      </c>
      <c r="E7573" s="2" t="str">
        <f>"R01.11.22"</f>
        <v>R01.11.22</v>
      </c>
    </row>
    <row r="7574" spans="1:5" x14ac:dyDescent="0.45">
      <c r="A7574" s="2" t="s">
        <v>6412</v>
      </c>
      <c r="B7574" s="2" t="s">
        <v>17562</v>
      </c>
      <c r="C7574" s="2" t="s">
        <v>29156</v>
      </c>
      <c r="D7574" s="2" t="str">
        <f>"乳類販売業"</f>
        <v>乳類販売業</v>
      </c>
      <c r="E7574" s="2" t="str">
        <f>"R01.11.25"</f>
        <v>R01.11.25</v>
      </c>
    </row>
    <row r="7575" spans="1:5" x14ac:dyDescent="0.45">
      <c r="A7575" s="2" t="s">
        <v>6671</v>
      </c>
      <c r="B7575" s="2" t="s">
        <v>17903</v>
      </c>
      <c r="C7575" s="2" t="s">
        <v>29492</v>
      </c>
      <c r="D7575" s="2" t="str">
        <f>"食品製造業"</f>
        <v>食品製造業</v>
      </c>
      <c r="E7575" s="2" t="str">
        <f>"R01.11.25"</f>
        <v>R01.11.25</v>
      </c>
    </row>
    <row r="7576" spans="1:5" x14ac:dyDescent="0.45">
      <c r="A7576" s="2" t="s">
        <v>6235</v>
      </c>
      <c r="B7576" s="2" t="s">
        <v>17328</v>
      </c>
      <c r="C7576" s="2" t="s">
        <v>29493</v>
      </c>
      <c r="D7576" s="2" t="str">
        <f>"食品製造業"</f>
        <v>食品製造業</v>
      </c>
      <c r="E7576" s="2" t="str">
        <f>"R01.11.25"</f>
        <v>R01.11.25</v>
      </c>
    </row>
    <row r="7577" spans="1:5" x14ac:dyDescent="0.45">
      <c r="A7577" s="2" t="s">
        <v>6672</v>
      </c>
      <c r="B7577" s="2" t="s">
        <v>17904</v>
      </c>
      <c r="C7577" s="2" t="s">
        <v>29494</v>
      </c>
      <c r="D7577" s="2" t="str">
        <f>"食品製造業"</f>
        <v>食品製造業</v>
      </c>
      <c r="E7577" s="2" t="str">
        <f>"R01.11.25"</f>
        <v>R01.11.25</v>
      </c>
    </row>
    <row r="7578" spans="1:5" x14ac:dyDescent="0.45">
      <c r="A7578" s="2" t="s">
        <v>6675</v>
      </c>
      <c r="B7578" s="2" t="s">
        <v>17915</v>
      </c>
      <c r="C7578" s="2" t="s">
        <v>29497</v>
      </c>
      <c r="D7578" s="2" t="str">
        <f>"飲食店営業"</f>
        <v>飲食店営業</v>
      </c>
      <c r="E7578" s="2" t="str">
        <f>"R01.11.26"</f>
        <v>R01.11.26</v>
      </c>
    </row>
    <row r="7579" spans="1:5" x14ac:dyDescent="0.45">
      <c r="A7579" s="2" t="s">
        <v>6672</v>
      </c>
      <c r="B7579" s="2" t="s">
        <v>17904</v>
      </c>
      <c r="C7579" s="2" t="s">
        <v>29494</v>
      </c>
      <c r="D7579" s="2" t="str">
        <f>"飲食店営業"</f>
        <v>飲食店営業</v>
      </c>
      <c r="E7579" s="2" t="str">
        <f>"R01.11.26"</f>
        <v>R01.11.26</v>
      </c>
    </row>
    <row r="7580" spans="1:5" x14ac:dyDescent="0.45">
      <c r="A7580" s="2" t="s">
        <v>6679</v>
      </c>
      <c r="B7580" s="2" t="s">
        <v>17920</v>
      </c>
      <c r="C7580" s="2" t="s">
        <v>29502</v>
      </c>
      <c r="D7580" s="2" t="str">
        <f>"飲食店営業"</f>
        <v>飲食店営業</v>
      </c>
      <c r="E7580" s="2" t="str">
        <f>"R01.11.26"</f>
        <v>R01.11.26</v>
      </c>
    </row>
    <row r="7581" spans="1:5" x14ac:dyDescent="0.45">
      <c r="A7581" s="2" t="s">
        <v>6680</v>
      </c>
      <c r="B7581" s="2" t="s">
        <v>17921</v>
      </c>
      <c r="C7581" s="2" t="s">
        <v>29503</v>
      </c>
      <c r="D7581" s="2" t="str">
        <f>"飲食店営業"</f>
        <v>飲食店営業</v>
      </c>
      <c r="E7581" s="2" t="str">
        <f>"R01.11.26"</f>
        <v>R01.11.26</v>
      </c>
    </row>
    <row r="7582" spans="1:5" x14ac:dyDescent="0.45">
      <c r="A7582" s="2" t="s">
        <v>6250</v>
      </c>
      <c r="B7582" s="2" t="s">
        <v>17611</v>
      </c>
      <c r="C7582" s="2" t="s">
        <v>29200</v>
      </c>
      <c r="D7582" s="2" t="str">
        <f>"食品販売業"</f>
        <v>食品販売業</v>
      </c>
      <c r="E7582" s="2" t="str">
        <f>"R01.11.26"</f>
        <v>R01.11.26</v>
      </c>
    </row>
    <row r="7583" spans="1:5" x14ac:dyDescent="0.45">
      <c r="A7583" s="2" t="s">
        <v>6697</v>
      </c>
      <c r="B7583" s="2" t="s">
        <v>17940</v>
      </c>
      <c r="C7583" s="2" t="s">
        <v>29526</v>
      </c>
      <c r="D7583" s="2" t="str">
        <f>"菓子製造業"</f>
        <v>菓子製造業</v>
      </c>
      <c r="E7583" s="2" t="str">
        <f>"R01.11.28"</f>
        <v>R01.11.28</v>
      </c>
    </row>
    <row r="7584" spans="1:5" x14ac:dyDescent="0.45">
      <c r="A7584" s="2" t="s">
        <v>6697</v>
      </c>
      <c r="B7584" s="2" t="s">
        <v>17940</v>
      </c>
      <c r="C7584" s="2" t="s">
        <v>29528</v>
      </c>
      <c r="D7584" s="2" t="str">
        <f>"食品製造業"</f>
        <v>食品製造業</v>
      </c>
      <c r="E7584" s="2" t="str">
        <f>"R01.11.28"</f>
        <v>R01.11.28</v>
      </c>
    </row>
    <row r="7585" spans="1:5" x14ac:dyDescent="0.45">
      <c r="A7585" s="2" t="s">
        <v>6706</v>
      </c>
      <c r="B7585" s="2" t="s">
        <v>17953</v>
      </c>
      <c r="C7585" s="2" t="s">
        <v>29541</v>
      </c>
      <c r="D7585" s="2" t="str">
        <f>"飲食店営業"</f>
        <v>飲食店営業</v>
      </c>
      <c r="E7585" s="2" t="str">
        <f>"R01.11.29"</f>
        <v>R01.11.29</v>
      </c>
    </row>
    <row r="7586" spans="1:5" x14ac:dyDescent="0.45">
      <c r="A7586" s="2" t="s">
        <v>6714</v>
      </c>
      <c r="B7586" s="2" t="s">
        <v>17968</v>
      </c>
      <c r="C7586" s="2" t="s">
        <v>29556</v>
      </c>
      <c r="D7586" s="2" t="str">
        <f>"菓子製造業"</f>
        <v>菓子製造業</v>
      </c>
      <c r="E7586" s="2" t="str">
        <f>"R02.01.15"</f>
        <v>R02.01.15</v>
      </c>
    </row>
    <row r="7587" spans="1:5" x14ac:dyDescent="0.45">
      <c r="A7587" s="2" t="s">
        <v>6714</v>
      </c>
      <c r="B7587" s="2" t="s">
        <v>17968</v>
      </c>
      <c r="C7587" s="2" t="s">
        <v>29556</v>
      </c>
      <c r="D7587" s="2" t="str">
        <f>"飲食店営業"</f>
        <v>飲食店営業</v>
      </c>
      <c r="E7587" s="2" t="str">
        <f>"R02.01.15"</f>
        <v>R02.01.15</v>
      </c>
    </row>
    <row r="7588" spans="1:5" x14ac:dyDescent="0.45">
      <c r="A7588" s="2" t="s">
        <v>6716</v>
      </c>
      <c r="B7588" s="2" t="s">
        <v>17970</v>
      </c>
      <c r="C7588" s="2" t="s">
        <v>29558</v>
      </c>
      <c r="D7588" s="2" t="str">
        <f>"飲食店営業"</f>
        <v>飲食店営業</v>
      </c>
      <c r="E7588" s="2" t="str">
        <f>"R02.01.24"</f>
        <v>R02.01.24</v>
      </c>
    </row>
    <row r="7589" spans="1:5" x14ac:dyDescent="0.45">
      <c r="A7589" s="2" t="s">
        <v>6515</v>
      </c>
      <c r="B7589" s="2" t="s">
        <v>17895</v>
      </c>
      <c r="C7589" s="2" t="s">
        <v>29484</v>
      </c>
      <c r="D7589" s="2" t="str">
        <f>"めん類製造業"</f>
        <v>めん類製造業</v>
      </c>
      <c r="E7589" s="2" t="str">
        <f>"R02.02.18"</f>
        <v>R02.02.18</v>
      </c>
    </row>
    <row r="7590" spans="1:5" x14ac:dyDescent="0.45">
      <c r="A7590" s="2" t="s">
        <v>6144</v>
      </c>
      <c r="B7590" s="2" t="s">
        <v>17222</v>
      </c>
      <c r="C7590" s="2" t="s">
        <v>28823</v>
      </c>
      <c r="D7590" s="2" t="str">
        <f>"食品製造業"</f>
        <v>食品製造業</v>
      </c>
      <c r="E7590" s="2" t="str">
        <f>"R02.02.18"</f>
        <v>R02.02.18</v>
      </c>
    </row>
    <row r="7591" spans="1:5" x14ac:dyDescent="0.45">
      <c r="A7591" s="2" t="s">
        <v>6459</v>
      </c>
      <c r="B7591" s="2" t="s">
        <v>17990</v>
      </c>
      <c r="C7591" s="2" t="s">
        <v>29586</v>
      </c>
      <c r="D7591" s="2" t="str">
        <f>"食品販売業"</f>
        <v>食品販売業</v>
      </c>
      <c r="E7591" s="2" t="str">
        <f>"R02.02.18"</f>
        <v>R02.02.18</v>
      </c>
    </row>
    <row r="7592" spans="1:5" x14ac:dyDescent="0.45">
      <c r="A7592" s="2" t="s">
        <v>6250</v>
      </c>
      <c r="B7592" s="2" t="s">
        <v>17610</v>
      </c>
      <c r="C7592" s="2" t="s">
        <v>29199</v>
      </c>
      <c r="D7592" s="2" t="str">
        <f>"食品販売業"</f>
        <v>食品販売業</v>
      </c>
      <c r="E7592" s="2" t="str">
        <f>"R02.02.18"</f>
        <v>R02.02.18</v>
      </c>
    </row>
    <row r="7593" spans="1:5" x14ac:dyDescent="0.45">
      <c r="A7593" s="2" t="s">
        <v>6236</v>
      </c>
      <c r="B7593" s="2" t="s">
        <v>17991</v>
      </c>
      <c r="C7593" s="2" t="s">
        <v>29587</v>
      </c>
      <c r="D7593" s="2" t="str">
        <f>"飲食店営業"</f>
        <v>飲食店営業</v>
      </c>
      <c r="E7593" s="2" t="str">
        <f>"R02.02.20"</f>
        <v>R02.02.20</v>
      </c>
    </row>
    <row r="7594" spans="1:5" x14ac:dyDescent="0.45">
      <c r="A7594" s="2" t="s">
        <v>6481</v>
      </c>
      <c r="B7594" s="2" t="s">
        <v>17992</v>
      </c>
      <c r="C7594" s="2" t="s">
        <v>29588</v>
      </c>
      <c r="D7594" s="2" t="str">
        <f>"飲食店営業"</f>
        <v>飲食店営業</v>
      </c>
      <c r="E7594" s="2" t="str">
        <f>"R02.02.20"</f>
        <v>R02.02.20</v>
      </c>
    </row>
    <row r="7595" spans="1:5" x14ac:dyDescent="0.45">
      <c r="A7595" s="2" t="s">
        <v>6731</v>
      </c>
      <c r="B7595" s="2" t="s">
        <v>17993</v>
      </c>
      <c r="C7595" s="2" t="s">
        <v>29589</v>
      </c>
      <c r="D7595" s="2" t="str">
        <f>"飲食店営業"</f>
        <v>飲食店営業</v>
      </c>
      <c r="E7595" s="2" t="str">
        <f>"R02.02.20"</f>
        <v>R02.02.20</v>
      </c>
    </row>
    <row r="7596" spans="1:5" x14ac:dyDescent="0.45">
      <c r="A7596" s="2" t="s">
        <v>165</v>
      </c>
      <c r="B7596" s="2" t="s">
        <v>18024</v>
      </c>
      <c r="C7596" s="2" t="s">
        <v>29097</v>
      </c>
      <c r="D7596" s="2" t="str">
        <f>"喫茶店営業"</f>
        <v>喫茶店営業</v>
      </c>
      <c r="E7596" s="2" t="str">
        <f>"R02.02.26"</f>
        <v>R02.02.26</v>
      </c>
    </row>
    <row r="7597" spans="1:5" x14ac:dyDescent="0.45">
      <c r="A7597" s="2" t="s">
        <v>6714</v>
      </c>
      <c r="B7597" s="2" t="s">
        <v>17968</v>
      </c>
      <c r="C7597" s="2" t="s">
        <v>29556</v>
      </c>
      <c r="D7597" s="2" t="str">
        <f>"乳類販売業"</f>
        <v>乳類販売業</v>
      </c>
      <c r="E7597" s="2" t="str">
        <f>"R02.02.26"</f>
        <v>R02.02.26</v>
      </c>
    </row>
    <row r="7598" spans="1:5" x14ac:dyDescent="0.45">
      <c r="A7598" s="2" t="s">
        <v>6812</v>
      </c>
      <c r="B7598" s="2" t="s">
        <v>18122</v>
      </c>
      <c r="C7598" s="2" t="s">
        <v>29720</v>
      </c>
      <c r="D7598" s="2" t="str">
        <f>"飲食店営業"</f>
        <v>飲食店営業</v>
      </c>
      <c r="E7598" s="2" t="str">
        <f t="shared" ref="E7598:E7605" si="344">"R02.05.25"</f>
        <v>R02.05.25</v>
      </c>
    </row>
    <row r="7599" spans="1:5" x14ac:dyDescent="0.45">
      <c r="A7599" s="2" t="s">
        <v>6815</v>
      </c>
      <c r="B7599" s="2" t="s">
        <v>18126</v>
      </c>
      <c r="C7599" s="2" t="s">
        <v>29724</v>
      </c>
      <c r="D7599" s="2" t="str">
        <f>"飲食店営業"</f>
        <v>飲食店営業</v>
      </c>
      <c r="E7599" s="2" t="str">
        <f t="shared" si="344"/>
        <v>R02.05.25</v>
      </c>
    </row>
    <row r="7600" spans="1:5" x14ac:dyDescent="0.45">
      <c r="A7600" s="2" t="s">
        <v>6816</v>
      </c>
      <c r="B7600" s="2" t="s">
        <v>18127</v>
      </c>
      <c r="C7600" s="2" t="s">
        <v>29725</v>
      </c>
      <c r="D7600" s="2" t="str">
        <f>"飲食店営業"</f>
        <v>飲食店営業</v>
      </c>
      <c r="E7600" s="2" t="str">
        <f t="shared" si="344"/>
        <v>R02.05.25</v>
      </c>
    </row>
    <row r="7601" spans="1:5" x14ac:dyDescent="0.45">
      <c r="A7601" s="2" t="s">
        <v>6817</v>
      </c>
      <c r="B7601" s="2" t="s">
        <v>18128</v>
      </c>
      <c r="C7601" s="2" t="s">
        <v>29726</v>
      </c>
      <c r="D7601" s="2" t="str">
        <f>"飲食店営業"</f>
        <v>飲食店営業</v>
      </c>
      <c r="E7601" s="2" t="str">
        <f t="shared" si="344"/>
        <v>R02.05.25</v>
      </c>
    </row>
    <row r="7602" spans="1:5" x14ac:dyDescent="0.45">
      <c r="A7602" s="2" t="s">
        <v>6820</v>
      </c>
      <c r="B7602" s="2" t="s">
        <v>18132</v>
      </c>
      <c r="C7602" s="2" t="s">
        <v>29729</v>
      </c>
      <c r="D7602" s="2" t="str">
        <f>"菓子製造業"</f>
        <v>菓子製造業</v>
      </c>
      <c r="E7602" s="2" t="str">
        <f t="shared" si="344"/>
        <v>R02.05.25</v>
      </c>
    </row>
    <row r="7603" spans="1:5" x14ac:dyDescent="0.45">
      <c r="A7603" s="2" t="s">
        <v>6822</v>
      </c>
      <c r="B7603" s="2" t="s">
        <v>18134</v>
      </c>
      <c r="C7603" s="2" t="s">
        <v>29731</v>
      </c>
      <c r="D7603" s="2" t="str">
        <f>"豆腐製造業"</f>
        <v>豆腐製造業</v>
      </c>
      <c r="E7603" s="2" t="str">
        <f t="shared" si="344"/>
        <v>R02.05.25</v>
      </c>
    </row>
    <row r="7604" spans="1:5" x14ac:dyDescent="0.45">
      <c r="A7604" s="2" t="s">
        <v>6825</v>
      </c>
      <c r="B7604" s="2" t="s">
        <v>6825</v>
      </c>
      <c r="C7604" s="2" t="s">
        <v>29735</v>
      </c>
      <c r="D7604" s="2" t="str">
        <f>"食品販売業"</f>
        <v>食品販売業</v>
      </c>
      <c r="E7604" s="2" t="str">
        <f t="shared" si="344"/>
        <v>R02.05.25</v>
      </c>
    </row>
    <row r="7605" spans="1:5" x14ac:dyDescent="0.45">
      <c r="A7605" s="2" t="s">
        <v>6828</v>
      </c>
      <c r="B7605" s="2" t="s">
        <v>18140</v>
      </c>
      <c r="C7605" s="2" t="s">
        <v>29738</v>
      </c>
      <c r="D7605" s="2" t="str">
        <f>"食品販売業"</f>
        <v>食品販売業</v>
      </c>
      <c r="E7605" s="2" t="str">
        <f t="shared" si="344"/>
        <v>R02.05.25</v>
      </c>
    </row>
    <row r="7606" spans="1:5" x14ac:dyDescent="0.45">
      <c r="A7606" s="2" t="s">
        <v>6542</v>
      </c>
      <c r="B7606" s="2" t="s">
        <v>18148</v>
      </c>
      <c r="C7606" s="2" t="s">
        <v>29743</v>
      </c>
      <c r="D7606" s="2" t="str">
        <f>"飲食店営業"</f>
        <v>飲食店営業</v>
      </c>
      <c r="E7606" s="2" t="str">
        <f>"R02.06.04"</f>
        <v>R02.06.04</v>
      </c>
    </row>
    <row r="7607" spans="1:5" x14ac:dyDescent="0.45">
      <c r="A7607" s="2" t="s">
        <v>6870</v>
      </c>
      <c r="B7607" s="2" t="s">
        <v>18197</v>
      </c>
      <c r="C7607" s="2" t="s">
        <v>29791</v>
      </c>
      <c r="D7607" s="2" t="str">
        <f>"食品販売業"</f>
        <v>食品販売業</v>
      </c>
      <c r="E7607" s="2" t="str">
        <f t="shared" ref="E7607:E7615" si="345">"R02.08.19"</f>
        <v>R02.08.19</v>
      </c>
    </row>
    <row r="7608" spans="1:5" x14ac:dyDescent="0.45">
      <c r="A7608" s="2" t="s">
        <v>6871</v>
      </c>
      <c r="B7608" s="2" t="s">
        <v>18198</v>
      </c>
      <c r="C7608" s="2" t="s">
        <v>29792</v>
      </c>
      <c r="D7608" s="2" t="str">
        <f>"食品販売業"</f>
        <v>食品販売業</v>
      </c>
      <c r="E7608" s="2" t="str">
        <f t="shared" si="345"/>
        <v>R02.08.19</v>
      </c>
    </row>
    <row r="7609" spans="1:5" x14ac:dyDescent="0.45">
      <c r="A7609" s="2" t="s">
        <v>6873</v>
      </c>
      <c r="B7609" s="2" t="s">
        <v>6873</v>
      </c>
      <c r="C7609" s="2" t="s">
        <v>29795</v>
      </c>
      <c r="D7609" s="2" t="str">
        <f>"食品販売業"</f>
        <v>食品販売業</v>
      </c>
      <c r="E7609" s="2" t="str">
        <f t="shared" si="345"/>
        <v>R02.08.19</v>
      </c>
    </row>
    <row r="7610" spans="1:5" x14ac:dyDescent="0.45">
      <c r="A7610" s="2" t="s">
        <v>6273</v>
      </c>
      <c r="B7610" s="2" t="s">
        <v>6273</v>
      </c>
      <c r="C7610" s="2" t="s">
        <v>29797</v>
      </c>
      <c r="D7610" s="2" t="str">
        <f>"豆腐製造業"</f>
        <v>豆腐製造業</v>
      </c>
      <c r="E7610" s="2" t="str">
        <f t="shared" si="345"/>
        <v>R02.08.19</v>
      </c>
    </row>
    <row r="7611" spans="1:5" x14ac:dyDescent="0.45">
      <c r="A7611" s="2" t="s">
        <v>6351</v>
      </c>
      <c r="B7611" s="2" t="s">
        <v>18202</v>
      </c>
      <c r="C7611" s="2" t="s">
        <v>29077</v>
      </c>
      <c r="D7611" s="2" t="str">
        <f>"乳類販売業"</f>
        <v>乳類販売業</v>
      </c>
      <c r="E7611" s="2" t="str">
        <f t="shared" si="345"/>
        <v>R02.08.19</v>
      </c>
    </row>
    <row r="7612" spans="1:5" x14ac:dyDescent="0.45">
      <c r="A7612" s="2" t="s">
        <v>6236</v>
      </c>
      <c r="B7612" s="2" t="s">
        <v>15445</v>
      </c>
      <c r="C7612" s="2" t="s">
        <v>29153</v>
      </c>
      <c r="D7612" s="2" t="str">
        <f>"菓子製造業"</f>
        <v>菓子製造業</v>
      </c>
      <c r="E7612" s="2" t="str">
        <f t="shared" si="345"/>
        <v>R02.08.19</v>
      </c>
    </row>
    <row r="7613" spans="1:5" x14ac:dyDescent="0.45">
      <c r="A7613" s="2" t="s">
        <v>6877</v>
      </c>
      <c r="B7613" s="2" t="s">
        <v>18205</v>
      </c>
      <c r="C7613" s="2" t="s">
        <v>28872</v>
      </c>
      <c r="D7613" s="2" t="str">
        <f>"菓子製造業"</f>
        <v>菓子製造業</v>
      </c>
      <c r="E7613" s="2" t="str">
        <f t="shared" si="345"/>
        <v>R02.08.19</v>
      </c>
    </row>
    <row r="7614" spans="1:5" x14ac:dyDescent="0.45">
      <c r="A7614" s="2" t="s">
        <v>6236</v>
      </c>
      <c r="B7614" s="2" t="s">
        <v>15445</v>
      </c>
      <c r="C7614" s="2" t="s">
        <v>29153</v>
      </c>
      <c r="D7614" s="2" t="str">
        <f>"飲食店営業"</f>
        <v>飲食店営業</v>
      </c>
      <c r="E7614" s="2" t="str">
        <f t="shared" si="345"/>
        <v>R02.08.19</v>
      </c>
    </row>
    <row r="7615" spans="1:5" x14ac:dyDescent="0.45">
      <c r="A7615" s="2" t="s">
        <v>6877</v>
      </c>
      <c r="B7615" s="2" t="s">
        <v>18205</v>
      </c>
      <c r="C7615" s="2" t="s">
        <v>28872</v>
      </c>
      <c r="D7615" s="2" t="str">
        <f>"飲食店営業"</f>
        <v>飲食店営業</v>
      </c>
      <c r="E7615" s="2" t="str">
        <f t="shared" si="345"/>
        <v>R02.08.19</v>
      </c>
    </row>
    <row r="7616" spans="1:5" x14ac:dyDescent="0.45">
      <c r="A7616" s="2" t="s">
        <v>6881</v>
      </c>
      <c r="B7616" s="2" t="s">
        <v>18208</v>
      </c>
      <c r="C7616" s="2" t="s">
        <v>29804</v>
      </c>
      <c r="D7616" s="2" t="str">
        <f>"飲食店営業"</f>
        <v>飲食店営業</v>
      </c>
      <c r="E7616" s="2" t="str">
        <f>"R02.08.20"</f>
        <v>R02.08.20</v>
      </c>
    </row>
    <row r="7617" spans="1:5" x14ac:dyDescent="0.45">
      <c r="A7617" s="2" t="s">
        <v>5299</v>
      </c>
      <c r="B7617" s="2" t="s">
        <v>18210</v>
      </c>
      <c r="C7617" s="2" t="s">
        <v>29807</v>
      </c>
      <c r="D7617" s="2" t="str">
        <f>"飲食店営業"</f>
        <v>飲食店営業</v>
      </c>
      <c r="E7617" s="2" t="str">
        <f>"R02.08.28"</f>
        <v>R02.08.28</v>
      </c>
    </row>
    <row r="7618" spans="1:5" x14ac:dyDescent="0.45">
      <c r="A7618" s="2" t="s">
        <v>5299</v>
      </c>
      <c r="B7618" s="2" t="s">
        <v>18210</v>
      </c>
      <c r="C7618" s="2" t="s">
        <v>29807</v>
      </c>
      <c r="D7618" s="2" t="str">
        <f>"食肉販売業"</f>
        <v>食肉販売業</v>
      </c>
      <c r="E7618" s="2" t="str">
        <f>"R02.08.28"</f>
        <v>R02.08.28</v>
      </c>
    </row>
    <row r="7619" spans="1:5" x14ac:dyDescent="0.45">
      <c r="A7619" s="2" t="s">
        <v>5299</v>
      </c>
      <c r="B7619" s="2" t="s">
        <v>18210</v>
      </c>
      <c r="C7619" s="2" t="s">
        <v>29807</v>
      </c>
      <c r="D7619" s="2" t="str">
        <f>"乳類販売業"</f>
        <v>乳類販売業</v>
      </c>
      <c r="E7619" s="2" t="str">
        <f>"R02.08.28"</f>
        <v>R02.08.28</v>
      </c>
    </row>
    <row r="7620" spans="1:5" x14ac:dyDescent="0.45">
      <c r="A7620" s="2" t="s">
        <v>5299</v>
      </c>
      <c r="B7620" s="2" t="s">
        <v>18210</v>
      </c>
      <c r="C7620" s="2" t="s">
        <v>29807</v>
      </c>
      <c r="D7620" s="2" t="str">
        <f>"魚介類販売業"</f>
        <v>魚介類販売業</v>
      </c>
      <c r="E7620" s="2" t="str">
        <f>"R02.08.28"</f>
        <v>R02.08.28</v>
      </c>
    </row>
    <row r="7621" spans="1:5" x14ac:dyDescent="0.45">
      <c r="A7621" s="2" t="s">
        <v>5299</v>
      </c>
      <c r="B7621" s="2" t="s">
        <v>18210</v>
      </c>
      <c r="C7621" s="2" t="s">
        <v>29807</v>
      </c>
      <c r="D7621" s="2" t="str">
        <f>"食品販売業"</f>
        <v>食品販売業</v>
      </c>
      <c r="E7621" s="2" t="str">
        <f>"R02.08.28"</f>
        <v>R02.08.28</v>
      </c>
    </row>
    <row r="7622" spans="1:5" x14ac:dyDescent="0.45">
      <c r="A7622" s="2" t="s">
        <v>6363</v>
      </c>
      <c r="B7622" s="2" t="s">
        <v>18249</v>
      </c>
      <c r="C7622" s="2" t="s">
        <v>29841</v>
      </c>
      <c r="D7622" s="2" t="str">
        <f>"食品販売業"</f>
        <v>食品販売業</v>
      </c>
      <c r="E7622" s="2" t="str">
        <f>"R02.08.31"</f>
        <v>R02.08.31</v>
      </c>
    </row>
    <row r="7623" spans="1:5" x14ac:dyDescent="0.45">
      <c r="A7623" s="2" t="s">
        <v>6873</v>
      </c>
      <c r="B7623" s="2" t="s">
        <v>6873</v>
      </c>
      <c r="C7623" s="2" t="s">
        <v>29858</v>
      </c>
      <c r="D7623" s="2" t="str">
        <f>"菓子製造業"</f>
        <v>菓子製造業</v>
      </c>
      <c r="E7623" s="2" t="str">
        <f>"R02.10.12"</f>
        <v>R02.10.12</v>
      </c>
    </row>
    <row r="7624" spans="1:5" x14ac:dyDescent="0.45">
      <c r="A7624" s="2" t="s">
        <v>6236</v>
      </c>
      <c r="B7624" s="2" t="s">
        <v>18295</v>
      </c>
      <c r="C7624" s="2" t="s">
        <v>29886</v>
      </c>
      <c r="D7624" s="2" t="str">
        <f>"豆腐製造業"</f>
        <v>豆腐製造業</v>
      </c>
      <c r="E7624" s="2" t="str">
        <f t="shared" ref="E7624:E7633" si="346">"R02.11.19"</f>
        <v>R02.11.19</v>
      </c>
    </row>
    <row r="7625" spans="1:5" x14ac:dyDescent="0.45">
      <c r="A7625" s="2" t="s">
        <v>6937</v>
      </c>
      <c r="B7625" s="2" t="s">
        <v>18296</v>
      </c>
      <c r="C7625" s="2" t="s">
        <v>29887</v>
      </c>
      <c r="D7625" s="2" t="str">
        <f>"みそ製造業"</f>
        <v>みそ製造業</v>
      </c>
      <c r="E7625" s="2" t="str">
        <f t="shared" si="346"/>
        <v>R02.11.19</v>
      </c>
    </row>
    <row r="7626" spans="1:5" x14ac:dyDescent="0.45">
      <c r="A7626" s="2" t="s">
        <v>6236</v>
      </c>
      <c r="B7626" s="2" t="s">
        <v>18297</v>
      </c>
      <c r="C7626" s="2" t="s">
        <v>29888</v>
      </c>
      <c r="D7626" s="2" t="str">
        <f>"そうざい製造業"</f>
        <v>そうざい製造業</v>
      </c>
      <c r="E7626" s="2" t="str">
        <f t="shared" si="346"/>
        <v>R02.11.19</v>
      </c>
    </row>
    <row r="7627" spans="1:5" x14ac:dyDescent="0.45">
      <c r="A7627" s="2" t="s">
        <v>6938</v>
      </c>
      <c r="B7627" s="2" t="s">
        <v>18299</v>
      </c>
      <c r="C7627" s="2" t="s">
        <v>29889</v>
      </c>
      <c r="D7627" s="2" t="str">
        <f>"飲食店営業"</f>
        <v>飲食店営業</v>
      </c>
      <c r="E7627" s="2" t="str">
        <f t="shared" si="346"/>
        <v>R02.11.19</v>
      </c>
    </row>
    <row r="7628" spans="1:5" x14ac:dyDescent="0.45">
      <c r="A7628" s="2" t="s">
        <v>6250</v>
      </c>
      <c r="B7628" s="2" t="s">
        <v>17610</v>
      </c>
      <c r="C7628" s="2" t="s">
        <v>29238</v>
      </c>
      <c r="D7628" s="2" t="str">
        <f>"飲食店営業"</f>
        <v>飲食店営業</v>
      </c>
      <c r="E7628" s="2" t="str">
        <f t="shared" si="346"/>
        <v>R02.11.19</v>
      </c>
    </row>
    <row r="7629" spans="1:5" x14ac:dyDescent="0.45">
      <c r="A7629" s="2" t="s">
        <v>6951</v>
      </c>
      <c r="B7629" s="2" t="s">
        <v>18111</v>
      </c>
      <c r="C7629" s="2" t="s">
        <v>29704</v>
      </c>
      <c r="D7629" s="2" t="str">
        <f>"魚介類販売業"</f>
        <v>魚介類販売業</v>
      </c>
      <c r="E7629" s="2" t="str">
        <f t="shared" si="346"/>
        <v>R02.11.19</v>
      </c>
    </row>
    <row r="7630" spans="1:5" x14ac:dyDescent="0.45">
      <c r="A7630" s="2" t="s">
        <v>6951</v>
      </c>
      <c r="B7630" s="2" t="s">
        <v>18111</v>
      </c>
      <c r="C7630" s="2" t="s">
        <v>29704</v>
      </c>
      <c r="D7630" s="2" t="str">
        <f>"食肉販売業"</f>
        <v>食肉販売業</v>
      </c>
      <c r="E7630" s="2" t="str">
        <f t="shared" si="346"/>
        <v>R02.11.19</v>
      </c>
    </row>
    <row r="7631" spans="1:5" x14ac:dyDescent="0.45">
      <c r="A7631" s="2" t="s">
        <v>6954</v>
      </c>
      <c r="B7631" s="2" t="s">
        <v>18315</v>
      </c>
      <c r="C7631" s="2" t="s">
        <v>29908</v>
      </c>
      <c r="D7631" s="2" t="str">
        <f>"乳類販売業"</f>
        <v>乳類販売業</v>
      </c>
      <c r="E7631" s="2" t="str">
        <f t="shared" si="346"/>
        <v>R02.11.19</v>
      </c>
    </row>
    <row r="7632" spans="1:5" x14ac:dyDescent="0.45">
      <c r="A7632" s="2" t="s">
        <v>6236</v>
      </c>
      <c r="B7632" s="2" t="s">
        <v>18317</v>
      </c>
      <c r="C7632" s="2" t="s">
        <v>28934</v>
      </c>
      <c r="D7632" s="2" t="str">
        <f>"食品製造業"</f>
        <v>食品製造業</v>
      </c>
      <c r="E7632" s="2" t="str">
        <f t="shared" si="346"/>
        <v>R02.11.19</v>
      </c>
    </row>
    <row r="7633" spans="1:5" x14ac:dyDescent="0.45">
      <c r="A7633" s="2" t="s">
        <v>6954</v>
      </c>
      <c r="B7633" s="2" t="s">
        <v>18320</v>
      </c>
      <c r="C7633" s="2" t="s">
        <v>29913</v>
      </c>
      <c r="D7633" s="2" t="str">
        <f>"食品製造業"</f>
        <v>食品製造業</v>
      </c>
      <c r="E7633" s="2" t="str">
        <f t="shared" si="346"/>
        <v>R02.11.19</v>
      </c>
    </row>
    <row r="7634" spans="1:5" x14ac:dyDescent="0.45">
      <c r="A7634" s="2" t="s">
        <v>6951</v>
      </c>
      <c r="B7634" s="2" t="s">
        <v>18111</v>
      </c>
      <c r="C7634" s="2" t="s">
        <v>29704</v>
      </c>
      <c r="D7634" s="2" t="str">
        <f>"食品販売業"</f>
        <v>食品販売業</v>
      </c>
      <c r="E7634" s="2" t="str">
        <f>"R02.11.20"</f>
        <v>R02.11.20</v>
      </c>
    </row>
    <row r="7635" spans="1:5" x14ac:dyDescent="0.45">
      <c r="A7635" s="2" t="s">
        <v>231</v>
      </c>
      <c r="B7635" s="2" t="s">
        <v>18343</v>
      </c>
      <c r="C7635" s="2" t="s">
        <v>29937</v>
      </c>
      <c r="D7635" s="2" t="str">
        <f>"飲食店営業"</f>
        <v>飲食店営業</v>
      </c>
      <c r="E7635" s="2" t="str">
        <f>"R01.08.16"</f>
        <v>R01.08.16</v>
      </c>
    </row>
    <row r="7636" spans="1:5" x14ac:dyDescent="0.45">
      <c r="A7636" s="2" t="s">
        <v>6975</v>
      </c>
      <c r="B7636" s="2" t="s">
        <v>18353</v>
      </c>
      <c r="C7636" s="2" t="s">
        <v>29948</v>
      </c>
      <c r="D7636" s="2" t="str">
        <f>"飲食店営業"</f>
        <v>飲食店営業</v>
      </c>
      <c r="E7636" s="2" t="str">
        <f>"R02.11.30"</f>
        <v>R02.11.30</v>
      </c>
    </row>
    <row r="7637" spans="1:5" x14ac:dyDescent="0.45">
      <c r="A7637" s="2" t="s">
        <v>6975</v>
      </c>
      <c r="B7637" s="2" t="s">
        <v>18358</v>
      </c>
      <c r="C7637" s="2" t="s">
        <v>29948</v>
      </c>
      <c r="D7637" s="2" t="str">
        <f>"めん類製造業"</f>
        <v>めん類製造業</v>
      </c>
      <c r="E7637" s="2" t="str">
        <f>"R02.12.02"</f>
        <v>R02.12.02</v>
      </c>
    </row>
    <row r="7638" spans="1:5" x14ac:dyDescent="0.45">
      <c r="A7638" s="2" t="s">
        <v>6975</v>
      </c>
      <c r="B7638" s="2" t="s">
        <v>18358</v>
      </c>
      <c r="C7638" s="2" t="s">
        <v>29948</v>
      </c>
      <c r="D7638" s="2" t="str">
        <f>"そうざい製造業"</f>
        <v>そうざい製造業</v>
      </c>
      <c r="E7638" s="2" t="str">
        <f>"R02.12.02"</f>
        <v>R02.12.02</v>
      </c>
    </row>
    <row r="7639" spans="1:5" x14ac:dyDescent="0.45">
      <c r="A7639" s="2" t="s">
        <v>6975</v>
      </c>
      <c r="B7639" s="2" t="s">
        <v>18358</v>
      </c>
      <c r="C7639" s="2" t="s">
        <v>29948</v>
      </c>
      <c r="D7639" s="2" t="str">
        <f>"菓子製造業"</f>
        <v>菓子製造業</v>
      </c>
      <c r="E7639" s="2" t="str">
        <f>"R02.12.02"</f>
        <v>R02.12.02</v>
      </c>
    </row>
    <row r="7640" spans="1:5" x14ac:dyDescent="0.45">
      <c r="A7640" s="2" t="s">
        <v>6982</v>
      </c>
      <c r="B7640" s="2" t="s">
        <v>18364</v>
      </c>
      <c r="C7640" s="2" t="s">
        <v>29958</v>
      </c>
      <c r="D7640" s="2" t="str">
        <f>"菓子製造業"</f>
        <v>菓子製造業</v>
      </c>
      <c r="E7640" s="2" t="str">
        <f>"R02.12.09"</f>
        <v>R02.12.09</v>
      </c>
    </row>
    <row r="7641" spans="1:5" x14ac:dyDescent="0.45">
      <c r="A7641" s="2" t="s">
        <v>6985</v>
      </c>
      <c r="B7641" s="2" t="s">
        <v>18370</v>
      </c>
      <c r="C7641" s="2" t="s">
        <v>29963</v>
      </c>
      <c r="D7641" s="2" t="str">
        <f>"飲食店営業"</f>
        <v>飲食店営業</v>
      </c>
      <c r="E7641" s="2" t="str">
        <f>"H31.02.26"</f>
        <v>H31.02.26</v>
      </c>
    </row>
    <row r="7642" spans="1:5" x14ac:dyDescent="0.45">
      <c r="A7642" s="2" t="s">
        <v>6514</v>
      </c>
      <c r="B7642" s="2" t="s">
        <v>18376</v>
      </c>
      <c r="C7642" s="2" t="s">
        <v>29969</v>
      </c>
      <c r="D7642" s="2" t="str">
        <f>"酒類製造業"</f>
        <v>酒類製造業</v>
      </c>
      <c r="E7642" s="2" t="str">
        <f>"R02.12.28"</f>
        <v>R02.12.28</v>
      </c>
    </row>
    <row r="7643" spans="1:5" x14ac:dyDescent="0.45">
      <c r="A7643" s="2" t="s">
        <v>7010</v>
      </c>
      <c r="B7643" s="2" t="s">
        <v>18401</v>
      </c>
      <c r="C7643" s="2" t="s">
        <v>29992</v>
      </c>
      <c r="D7643" s="2" t="str">
        <f>"食品製造業"</f>
        <v>食品製造業</v>
      </c>
      <c r="E7643" s="2" t="str">
        <f>"R03.02.08"</f>
        <v>R03.02.08</v>
      </c>
    </row>
    <row r="7644" spans="1:5" x14ac:dyDescent="0.45">
      <c r="A7644" s="2" t="s">
        <v>7012</v>
      </c>
      <c r="B7644" s="2" t="s">
        <v>18403</v>
      </c>
      <c r="C7644" s="2" t="s">
        <v>29994</v>
      </c>
      <c r="D7644" s="2" t="str">
        <f>"食品販売業"</f>
        <v>食品販売業</v>
      </c>
      <c r="E7644" s="2" t="str">
        <f>"R03.02.08"</f>
        <v>R03.02.08</v>
      </c>
    </row>
    <row r="7645" spans="1:5" x14ac:dyDescent="0.45">
      <c r="A7645" s="2" t="s">
        <v>6273</v>
      </c>
      <c r="B7645" s="2" t="s">
        <v>18414</v>
      </c>
      <c r="C7645" s="2" t="s">
        <v>28872</v>
      </c>
      <c r="D7645" s="2" t="str">
        <f>"飲食店営業"</f>
        <v>飲食店営業</v>
      </c>
      <c r="E7645" s="2" t="str">
        <f>"R03.02.08"</f>
        <v>R03.02.08</v>
      </c>
    </row>
    <row r="7646" spans="1:5" x14ac:dyDescent="0.45">
      <c r="A7646" s="2" t="s">
        <v>6273</v>
      </c>
      <c r="B7646" s="2" t="s">
        <v>18414</v>
      </c>
      <c r="C7646" s="2" t="s">
        <v>28872</v>
      </c>
      <c r="D7646" s="2" t="str">
        <f>"菓子製造業"</f>
        <v>菓子製造業</v>
      </c>
      <c r="E7646" s="2" t="str">
        <f>"R03.02.08"</f>
        <v>R03.02.08</v>
      </c>
    </row>
    <row r="7647" spans="1:5" x14ac:dyDescent="0.45">
      <c r="A7647" s="2" t="s">
        <v>7029</v>
      </c>
      <c r="B7647" s="2" t="s">
        <v>13552</v>
      </c>
      <c r="C7647" s="2" t="s">
        <v>30017</v>
      </c>
      <c r="D7647" s="2" t="str">
        <f>"飲食店営業"</f>
        <v>飲食店営業</v>
      </c>
      <c r="E7647" s="2" t="str">
        <f>"R03.02.09"</f>
        <v>R03.02.09</v>
      </c>
    </row>
    <row r="7648" spans="1:5" x14ac:dyDescent="0.45">
      <c r="A7648" s="2" t="s">
        <v>7036</v>
      </c>
      <c r="B7648" s="2" t="s">
        <v>18438</v>
      </c>
      <c r="C7648" s="2" t="s">
        <v>30023</v>
      </c>
      <c r="D7648" s="2" t="str">
        <f>"飲食店営業"</f>
        <v>飲食店営業</v>
      </c>
      <c r="E7648" s="2" t="str">
        <f>"H30.08.21"</f>
        <v>H30.08.21</v>
      </c>
    </row>
    <row r="7649" spans="1:5" x14ac:dyDescent="0.45">
      <c r="A7649" s="2" t="s">
        <v>7037</v>
      </c>
      <c r="B7649" s="2" t="s">
        <v>18439</v>
      </c>
      <c r="C7649" s="2" t="s">
        <v>29797</v>
      </c>
      <c r="D7649" s="2" t="str">
        <f>"喫茶店営業"</f>
        <v>喫茶店営業</v>
      </c>
      <c r="E7649" s="2" t="str">
        <f>"R03.02.18"</f>
        <v>R03.02.18</v>
      </c>
    </row>
    <row r="7650" spans="1:5" x14ac:dyDescent="0.45">
      <c r="A7650" s="2" t="s">
        <v>7046</v>
      </c>
      <c r="B7650" s="2" t="s">
        <v>18459</v>
      </c>
      <c r="C7650" s="2" t="s">
        <v>30037</v>
      </c>
      <c r="D7650" s="2" t="str">
        <f>"食品販売業（移動販売）"</f>
        <v>食品販売業（移動販売）</v>
      </c>
      <c r="E7650" s="2" t="str">
        <f>"R03.03.15"</f>
        <v>R03.03.15</v>
      </c>
    </row>
    <row r="7651" spans="1:5" x14ac:dyDescent="0.45">
      <c r="A7651" s="2" t="s">
        <v>7055</v>
      </c>
      <c r="B7651" s="2" t="s">
        <v>18469</v>
      </c>
      <c r="C7651" s="2" t="s">
        <v>30046</v>
      </c>
      <c r="D7651" s="2" t="str">
        <f>"喫茶店営業"</f>
        <v>喫茶店営業</v>
      </c>
      <c r="E7651" s="2" t="str">
        <f>"R02.11.19"</f>
        <v>R02.11.19</v>
      </c>
    </row>
    <row r="7652" spans="1:5" x14ac:dyDescent="0.45">
      <c r="A7652" s="2" t="s">
        <v>7055</v>
      </c>
      <c r="B7652" s="2" t="s">
        <v>18469</v>
      </c>
      <c r="C7652" s="2" t="s">
        <v>30046</v>
      </c>
      <c r="D7652" s="2" t="str">
        <f>"喫茶店営業"</f>
        <v>喫茶店営業</v>
      </c>
      <c r="E7652" s="2" t="str">
        <f>"H30.07.10"</f>
        <v>H30.07.10</v>
      </c>
    </row>
    <row r="7653" spans="1:5" x14ac:dyDescent="0.45">
      <c r="A7653" s="2" t="s">
        <v>7055</v>
      </c>
      <c r="B7653" s="2" t="s">
        <v>18469</v>
      </c>
      <c r="C7653" s="2" t="s">
        <v>30046</v>
      </c>
      <c r="D7653" s="2" t="str">
        <f>"食品販売業"</f>
        <v>食品販売業</v>
      </c>
      <c r="E7653" s="2" t="str">
        <f>"H31.02.26"</f>
        <v>H31.02.26</v>
      </c>
    </row>
    <row r="7654" spans="1:5" x14ac:dyDescent="0.45">
      <c r="A7654" s="2" t="s">
        <v>7055</v>
      </c>
      <c r="B7654" s="2" t="s">
        <v>18469</v>
      </c>
      <c r="C7654" s="2" t="s">
        <v>30046</v>
      </c>
      <c r="D7654" s="2" t="str">
        <f>"そうざい製造業"</f>
        <v>そうざい製造業</v>
      </c>
      <c r="E7654" s="2" t="str">
        <f>"R03.03.30"</f>
        <v>R03.03.30</v>
      </c>
    </row>
    <row r="7655" spans="1:5" x14ac:dyDescent="0.45">
      <c r="A7655" s="2" t="s">
        <v>7069</v>
      </c>
      <c r="B7655" s="2" t="s">
        <v>18487</v>
      </c>
      <c r="C7655" s="2" t="s">
        <v>30065</v>
      </c>
      <c r="D7655" s="2" t="str">
        <f>"飲食店営業"</f>
        <v>飲食店営業</v>
      </c>
      <c r="E7655" s="2" t="str">
        <f>"R03.05.10"</f>
        <v>R03.05.10</v>
      </c>
    </row>
    <row r="7656" spans="1:5" x14ac:dyDescent="0.45">
      <c r="A7656" s="2" t="s">
        <v>7069</v>
      </c>
      <c r="B7656" s="2" t="s">
        <v>18487</v>
      </c>
      <c r="C7656" s="2" t="s">
        <v>30065</v>
      </c>
      <c r="D7656" s="2" t="str">
        <f>"菓子製造業"</f>
        <v>菓子製造業</v>
      </c>
      <c r="E7656" s="2" t="str">
        <f>"R03.05.10"</f>
        <v>R03.05.10</v>
      </c>
    </row>
    <row r="7657" spans="1:5" x14ac:dyDescent="0.45">
      <c r="A7657" s="2" t="s">
        <v>296</v>
      </c>
      <c r="B7657" s="2" t="s">
        <v>18491</v>
      </c>
      <c r="C7657" s="2" t="s">
        <v>30070</v>
      </c>
      <c r="D7657" s="2" t="str">
        <f>"乳類販売業"</f>
        <v>乳類販売業</v>
      </c>
      <c r="E7657" s="2" t="str">
        <f>"H30.08.31"</f>
        <v>H30.08.31</v>
      </c>
    </row>
    <row r="7658" spans="1:5" x14ac:dyDescent="0.45">
      <c r="A7658" s="2" t="s">
        <v>1863</v>
      </c>
      <c r="B7658" s="2" t="s">
        <v>18499</v>
      </c>
      <c r="C7658" s="2" t="s">
        <v>29077</v>
      </c>
      <c r="D7658" s="2" t="str">
        <f>"飲食店営業"</f>
        <v>飲食店営業</v>
      </c>
      <c r="E7658" s="2" t="str">
        <f>"R03.05.24"</f>
        <v>R03.05.24</v>
      </c>
    </row>
    <row r="7659" spans="1:5" x14ac:dyDescent="0.45">
      <c r="A7659" s="2" t="s">
        <v>6515</v>
      </c>
      <c r="B7659" s="2" t="s">
        <v>18537</v>
      </c>
      <c r="C7659" s="2" t="s">
        <v>29482</v>
      </c>
      <c r="D7659" s="2" t="str">
        <f>"食品販売業"</f>
        <v>食品販売業</v>
      </c>
      <c r="E7659" s="2" t="str">
        <f>"R01.05.27"</f>
        <v>R01.05.27</v>
      </c>
    </row>
    <row r="7660" spans="1:5" x14ac:dyDescent="0.45">
      <c r="A7660" s="2" t="s">
        <v>6131</v>
      </c>
      <c r="B7660" s="2" t="s">
        <v>17206</v>
      </c>
      <c r="C7660" s="2" t="s">
        <v>28805</v>
      </c>
      <c r="D7660" s="2" t="str">
        <f>"飲食店営業"</f>
        <v>飲食店営業</v>
      </c>
      <c r="E7660" s="2" t="str">
        <f>"H28.12.26"</f>
        <v>H28.12.26</v>
      </c>
    </row>
    <row r="7661" spans="1:5" x14ac:dyDescent="0.45">
      <c r="A7661" s="2" t="s">
        <v>6137</v>
      </c>
      <c r="B7661" s="2" t="s">
        <v>17213</v>
      </c>
      <c r="C7661" s="2" t="s">
        <v>28812</v>
      </c>
      <c r="D7661" s="2" t="str">
        <f>"飲食店営業"</f>
        <v>飲食店営業</v>
      </c>
      <c r="E7661" s="2" t="str">
        <f t="shared" ref="E7661:E7673" si="347">"H29.02.09"</f>
        <v>H29.02.09</v>
      </c>
    </row>
    <row r="7662" spans="1:5" x14ac:dyDescent="0.45">
      <c r="A7662" s="2" t="s">
        <v>6137</v>
      </c>
      <c r="B7662" s="2" t="s">
        <v>17213</v>
      </c>
      <c r="C7662" s="2" t="s">
        <v>28812</v>
      </c>
      <c r="D7662" s="2" t="str">
        <f>"魚介類販売業"</f>
        <v>魚介類販売業</v>
      </c>
      <c r="E7662" s="2" t="str">
        <f t="shared" si="347"/>
        <v>H29.02.09</v>
      </c>
    </row>
    <row r="7663" spans="1:5" x14ac:dyDescent="0.45">
      <c r="A7663" s="2" t="s">
        <v>6138</v>
      </c>
      <c r="B7663" s="2" t="s">
        <v>17214</v>
      </c>
      <c r="C7663" s="2" t="s">
        <v>28813</v>
      </c>
      <c r="D7663" s="2" t="str">
        <f>"飲食店営業"</f>
        <v>飲食店営業</v>
      </c>
      <c r="E7663" s="2" t="str">
        <f t="shared" si="347"/>
        <v>H29.02.09</v>
      </c>
    </row>
    <row r="7664" spans="1:5" x14ac:dyDescent="0.45">
      <c r="A7664" s="2" t="s">
        <v>6139</v>
      </c>
      <c r="B7664" s="2" t="s">
        <v>17215</v>
      </c>
      <c r="C7664" s="2" t="s">
        <v>28814</v>
      </c>
      <c r="D7664" s="2" t="str">
        <f>"飲食店営業"</f>
        <v>飲食店営業</v>
      </c>
      <c r="E7664" s="2" t="str">
        <f t="shared" si="347"/>
        <v>H29.02.09</v>
      </c>
    </row>
    <row r="7665" spans="1:5" x14ac:dyDescent="0.45">
      <c r="A7665" s="2" t="s">
        <v>6140</v>
      </c>
      <c r="B7665" s="2" t="s">
        <v>17216</v>
      </c>
      <c r="C7665" s="2" t="s">
        <v>28815</v>
      </c>
      <c r="D7665" s="2" t="str">
        <f>"飲食店営業"</f>
        <v>飲食店営業</v>
      </c>
      <c r="E7665" s="2" t="str">
        <f t="shared" si="347"/>
        <v>H29.02.09</v>
      </c>
    </row>
    <row r="7666" spans="1:5" x14ac:dyDescent="0.45">
      <c r="A7666" s="2" t="s">
        <v>6141</v>
      </c>
      <c r="B7666" s="2" t="s">
        <v>17217</v>
      </c>
      <c r="C7666" s="2" t="s">
        <v>28816</v>
      </c>
      <c r="D7666" s="2" t="str">
        <f>"飲食店営業"</f>
        <v>飲食店営業</v>
      </c>
      <c r="E7666" s="2" t="str">
        <f t="shared" si="347"/>
        <v>H29.02.09</v>
      </c>
    </row>
    <row r="7667" spans="1:5" x14ac:dyDescent="0.45">
      <c r="A7667" s="2" t="s">
        <v>6141</v>
      </c>
      <c r="B7667" s="2" t="s">
        <v>17217</v>
      </c>
      <c r="C7667" s="2" t="s">
        <v>28816</v>
      </c>
      <c r="D7667" s="2" t="str">
        <f>"食肉販売業"</f>
        <v>食肉販売業</v>
      </c>
      <c r="E7667" s="2" t="str">
        <f t="shared" si="347"/>
        <v>H29.02.09</v>
      </c>
    </row>
    <row r="7668" spans="1:5" x14ac:dyDescent="0.45">
      <c r="A7668" s="2" t="s">
        <v>6141</v>
      </c>
      <c r="B7668" s="2" t="s">
        <v>17217</v>
      </c>
      <c r="C7668" s="2" t="s">
        <v>28816</v>
      </c>
      <c r="D7668" s="2" t="str">
        <f>"魚介類販売業"</f>
        <v>魚介類販売業</v>
      </c>
      <c r="E7668" s="2" t="str">
        <f t="shared" si="347"/>
        <v>H29.02.09</v>
      </c>
    </row>
    <row r="7669" spans="1:5" x14ac:dyDescent="0.45">
      <c r="A7669" s="2" t="s">
        <v>6141</v>
      </c>
      <c r="B7669" s="2" t="s">
        <v>17217</v>
      </c>
      <c r="C7669" s="2" t="s">
        <v>28816</v>
      </c>
      <c r="D7669" s="2" t="str">
        <f>"乳類販売業"</f>
        <v>乳類販売業</v>
      </c>
      <c r="E7669" s="2" t="str">
        <f t="shared" si="347"/>
        <v>H29.02.09</v>
      </c>
    </row>
    <row r="7670" spans="1:5" x14ac:dyDescent="0.45">
      <c r="A7670" s="2" t="s">
        <v>6142</v>
      </c>
      <c r="B7670" s="2" t="s">
        <v>17218</v>
      </c>
      <c r="C7670" s="2" t="s">
        <v>28817</v>
      </c>
      <c r="D7670" s="2" t="str">
        <f>"飲食店営業"</f>
        <v>飲食店営業</v>
      </c>
      <c r="E7670" s="2" t="str">
        <f t="shared" si="347"/>
        <v>H29.02.09</v>
      </c>
    </row>
    <row r="7671" spans="1:5" x14ac:dyDescent="0.45">
      <c r="A7671" s="2" t="s">
        <v>3571</v>
      </c>
      <c r="B7671" s="2" t="s">
        <v>17221</v>
      </c>
      <c r="C7671" s="2" t="s">
        <v>28820</v>
      </c>
      <c r="D7671" s="2" t="str">
        <f>"乳類販売業"</f>
        <v>乳類販売業</v>
      </c>
      <c r="E7671" s="2" t="str">
        <f t="shared" si="347"/>
        <v>H29.02.09</v>
      </c>
    </row>
    <row r="7672" spans="1:5" x14ac:dyDescent="0.45">
      <c r="A7672" s="2" t="s">
        <v>3571</v>
      </c>
      <c r="B7672" s="2" t="s">
        <v>17221</v>
      </c>
      <c r="C7672" s="2" t="s">
        <v>28821</v>
      </c>
      <c r="D7672" s="2" t="str">
        <f>"魚介類販売業"</f>
        <v>魚介類販売業</v>
      </c>
      <c r="E7672" s="2" t="str">
        <f t="shared" si="347"/>
        <v>H29.02.09</v>
      </c>
    </row>
    <row r="7673" spans="1:5" x14ac:dyDescent="0.45">
      <c r="A7673" s="2" t="s">
        <v>3571</v>
      </c>
      <c r="B7673" s="2" t="s">
        <v>17221</v>
      </c>
      <c r="C7673" s="2" t="s">
        <v>28820</v>
      </c>
      <c r="D7673" s="2" t="str">
        <f>"食肉販売業"</f>
        <v>食肉販売業</v>
      </c>
      <c r="E7673" s="2" t="str">
        <f t="shared" si="347"/>
        <v>H29.02.09</v>
      </c>
    </row>
    <row r="7674" spans="1:5" x14ac:dyDescent="0.45">
      <c r="A7674" s="2" t="s">
        <v>6150</v>
      </c>
      <c r="B7674" s="2" t="s">
        <v>17228</v>
      </c>
      <c r="C7674" s="2" t="s">
        <v>28830</v>
      </c>
      <c r="D7674" s="2" t="str">
        <f>"喫茶店営業"</f>
        <v>喫茶店営業</v>
      </c>
      <c r="E7674" s="2" t="str">
        <f>"H29.02.13"</f>
        <v>H29.02.13</v>
      </c>
    </row>
    <row r="7675" spans="1:5" x14ac:dyDescent="0.45">
      <c r="A7675" s="2" t="s">
        <v>6156</v>
      </c>
      <c r="B7675" s="2" t="s">
        <v>17233</v>
      </c>
      <c r="C7675" s="2" t="s">
        <v>28836</v>
      </c>
      <c r="D7675" s="2" t="str">
        <f>"飲食店営業"</f>
        <v>飲食店営業</v>
      </c>
      <c r="E7675" s="2" t="str">
        <f>"H29.02.24"</f>
        <v>H29.02.24</v>
      </c>
    </row>
    <row r="7676" spans="1:5" x14ac:dyDescent="0.45">
      <c r="A7676" s="2" t="s">
        <v>6159</v>
      </c>
      <c r="B7676" s="2" t="s">
        <v>17237</v>
      </c>
      <c r="C7676" s="2" t="s">
        <v>28840</v>
      </c>
      <c r="D7676" s="2" t="str">
        <f>"飲食店営業"</f>
        <v>飲食店営業</v>
      </c>
      <c r="E7676" s="2" t="str">
        <f>"H29.03.22"</f>
        <v>H29.03.22</v>
      </c>
    </row>
    <row r="7677" spans="1:5" x14ac:dyDescent="0.45">
      <c r="A7677" s="2" t="s">
        <v>6164</v>
      </c>
      <c r="B7677" s="2" t="s">
        <v>17243</v>
      </c>
      <c r="C7677" s="2" t="s">
        <v>28845</v>
      </c>
      <c r="D7677" s="2" t="str">
        <f>"飲食店営業"</f>
        <v>飲食店営業</v>
      </c>
      <c r="E7677" s="2" t="str">
        <f>"H29.05.09"</f>
        <v>H29.05.09</v>
      </c>
    </row>
    <row r="7678" spans="1:5" x14ac:dyDescent="0.45">
      <c r="A7678" s="2" t="s">
        <v>6165</v>
      </c>
      <c r="B7678" s="2" t="s">
        <v>17244</v>
      </c>
      <c r="C7678" s="2" t="s">
        <v>28846</v>
      </c>
      <c r="D7678" s="2" t="str">
        <f>"飲食店営業"</f>
        <v>飲食店営業</v>
      </c>
      <c r="E7678" s="2" t="str">
        <f>"H29.05.09"</f>
        <v>H29.05.09</v>
      </c>
    </row>
    <row r="7679" spans="1:5" x14ac:dyDescent="0.45">
      <c r="A7679" s="2" t="s">
        <v>1818</v>
      </c>
      <c r="B7679" s="2" t="s">
        <v>17245</v>
      </c>
      <c r="C7679" s="2" t="s">
        <v>28847</v>
      </c>
      <c r="D7679" s="2" t="str">
        <f>"菓子製造業"</f>
        <v>菓子製造業</v>
      </c>
      <c r="E7679" s="2" t="str">
        <f>"H29.05.09"</f>
        <v>H29.05.09</v>
      </c>
    </row>
    <row r="7680" spans="1:5" x14ac:dyDescent="0.45">
      <c r="A7680" s="2" t="s">
        <v>3260</v>
      </c>
      <c r="B7680" s="2" t="s">
        <v>17246</v>
      </c>
      <c r="C7680" s="2" t="s">
        <v>28848</v>
      </c>
      <c r="D7680" s="2" t="str">
        <f>"食肉販売業"</f>
        <v>食肉販売業</v>
      </c>
      <c r="E7680" s="2" t="str">
        <f t="shared" ref="E7680:E7687" si="348">"H29.05.12"</f>
        <v>H29.05.12</v>
      </c>
    </row>
    <row r="7681" spans="1:5" x14ac:dyDescent="0.45">
      <c r="A7681" s="2" t="s">
        <v>3260</v>
      </c>
      <c r="B7681" s="2" t="s">
        <v>17246</v>
      </c>
      <c r="C7681" s="2" t="s">
        <v>28848</v>
      </c>
      <c r="D7681" s="2" t="str">
        <f>"乳類販売業"</f>
        <v>乳類販売業</v>
      </c>
      <c r="E7681" s="2" t="str">
        <f t="shared" si="348"/>
        <v>H29.05.12</v>
      </c>
    </row>
    <row r="7682" spans="1:5" x14ac:dyDescent="0.45">
      <c r="A7682" s="2" t="s">
        <v>3260</v>
      </c>
      <c r="B7682" s="2" t="s">
        <v>17246</v>
      </c>
      <c r="C7682" s="2" t="s">
        <v>28848</v>
      </c>
      <c r="D7682" s="2" t="str">
        <f>"魚介類販売業"</f>
        <v>魚介類販売業</v>
      </c>
      <c r="E7682" s="2" t="str">
        <f t="shared" si="348"/>
        <v>H29.05.12</v>
      </c>
    </row>
    <row r="7683" spans="1:5" x14ac:dyDescent="0.45">
      <c r="A7683" s="2" t="s">
        <v>3260</v>
      </c>
      <c r="B7683" s="2" t="s">
        <v>17246</v>
      </c>
      <c r="C7683" s="2" t="s">
        <v>28848</v>
      </c>
      <c r="D7683" s="2" t="str">
        <f>"飲食店営業"</f>
        <v>飲食店営業</v>
      </c>
      <c r="E7683" s="2" t="str">
        <f t="shared" si="348"/>
        <v>H29.05.12</v>
      </c>
    </row>
    <row r="7684" spans="1:5" x14ac:dyDescent="0.45">
      <c r="A7684" s="2" t="s">
        <v>6166</v>
      </c>
      <c r="B7684" s="2" t="s">
        <v>17247</v>
      </c>
      <c r="C7684" s="2" t="s">
        <v>28849</v>
      </c>
      <c r="D7684" s="2" t="str">
        <f>"飲食店営業"</f>
        <v>飲食店営業</v>
      </c>
      <c r="E7684" s="2" t="str">
        <f t="shared" si="348"/>
        <v>H29.05.12</v>
      </c>
    </row>
    <row r="7685" spans="1:5" x14ac:dyDescent="0.45">
      <c r="A7685" s="2" t="s">
        <v>6170</v>
      </c>
      <c r="B7685" s="2" t="s">
        <v>17251</v>
      </c>
      <c r="C7685" s="2" t="s">
        <v>28853</v>
      </c>
      <c r="D7685" s="2" t="str">
        <f>"そうざい製造業"</f>
        <v>そうざい製造業</v>
      </c>
      <c r="E7685" s="2" t="str">
        <f t="shared" si="348"/>
        <v>H29.05.12</v>
      </c>
    </row>
    <row r="7686" spans="1:5" x14ac:dyDescent="0.45">
      <c r="A7686" s="2" t="s">
        <v>6171</v>
      </c>
      <c r="B7686" s="2" t="s">
        <v>17252</v>
      </c>
      <c r="C7686" s="2" t="s">
        <v>28854</v>
      </c>
      <c r="D7686" s="2" t="str">
        <f>"そうざい製造業"</f>
        <v>そうざい製造業</v>
      </c>
      <c r="E7686" s="2" t="str">
        <f t="shared" si="348"/>
        <v>H29.05.12</v>
      </c>
    </row>
    <row r="7687" spans="1:5" x14ac:dyDescent="0.45">
      <c r="A7687" s="2" t="s">
        <v>6173</v>
      </c>
      <c r="B7687" s="2" t="s">
        <v>17253</v>
      </c>
      <c r="C7687" s="2" t="s">
        <v>28856</v>
      </c>
      <c r="D7687" s="2" t="str">
        <f>"魚介類販売業"</f>
        <v>魚介類販売業</v>
      </c>
      <c r="E7687" s="2" t="str">
        <f t="shared" si="348"/>
        <v>H29.05.12</v>
      </c>
    </row>
    <row r="7688" spans="1:5" x14ac:dyDescent="0.45">
      <c r="A7688" s="2" t="s">
        <v>6179</v>
      </c>
      <c r="B7688" s="2" t="s">
        <v>17261</v>
      </c>
      <c r="C7688" s="2" t="s">
        <v>28863</v>
      </c>
      <c r="D7688" s="2" t="str">
        <f>"飲食店営業"</f>
        <v>飲食店営業</v>
      </c>
      <c r="E7688" s="2" t="str">
        <f>"H29.05.23"</f>
        <v>H29.05.23</v>
      </c>
    </row>
    <row r="7689" spans="1:5" x14ac:dyDescent="0.45">
      <c r="A7689" s="2" t="s">
        <v>6179</v>
      </c>
      <c r="B7689" s="2" t="s">
        <v>17261</v>
      </c>
      <c r="C7689" s="2" t="s">
        <v>28864</v>
      </c>
      <c r="D7689" s="2" t="str">
        <f>"魚介類販売業"</f>
        <v>魚介類販売業</v>
      </c>
      <c r="E7689" s="2" t="str">
        <f>"H29.05.23"</f>
        <v>H29.05.23</v>
      </c>
    </row>
    <row r="7690" spans="1:5" x14ac:dyDescent="0.45">
      <c r="A7690" s="2" t="s">
        <v>6179</v>
      </c>
      <c r="B7690" s="2" t="s">
        <v>17261</v>
      </c>
      <c r="C7690" s="2" t="s">
        <v>28863</v>
      </c>
      <c r="D7690" s="2" t="str">
        <f>"食肉販売業"</f>
        <v>食肉販売業</v>
      </c>
      <c r="E7690" s="2" t="str">
        <f>"H29.05.23"</f>
        <v>H29.05.23</v>
      </c>
    </row>
    <row r="7691" spans="1:5" x14ac:dyDescent="0.45">
      <c r="A7691" s="2" t="s">
        <v>6179</v>
      </c>
      <c r="B7691" s="2" t="s">
        <v>17261</v>
      </c>
      <c r="C7691" s="2" t="s">
        <v>28863</v>
      </c>
      <c r="D7691" s="2" t="str">
        <f>"乳類販売業"</f>
        <v>乳類販売業</v>
      </c>
      <c r="E7691" s="2" t="str">
        <f>"H29.05.23"</f>
        <v>H29.05.23</v>
      </c>
    </row>
    <row r="7692" spans="1:5" x14ac:dyDescent="0.45">
      <c r="A7692" s="2" t="s">
        <v>6183</v>
      </c>
      <c r="B7692" s="2" t="s">
        <v>17266</v>
      </c>
      <c r="C7692" s="2" t="s">
        <v>28869</v>
      </c>
      <c r="D7692" s="2" t="str">
        <f>"飲食店営業"</f>
        <v>飲食店営業</v>
      </c>
      <c r="E7692" s="2" t="str">
        <f>"H29.05.25"</f>
        <v>H29.05.25</v>
      </c>
    </row>
    <row r="7693" spans="1:5" x14ac:dyDescent="0.45">
      <c r="A7693" s="2" t="s">
        <v>6184</v>
      </c>
      <c r="B7693" s="2" t="s">
        <v>17268</v>
      </c>
      <c r="C7693" s="2" t="s">
        <v>28871</v>
      </c>
      <c r="D7693" s="2" t="str">
        <f>"乳類販売業"</f>
        <v>乳類販売業</v>
      </c>
      <c r="E7693" s="2" t="str">
        <f>"H29.05.31"</f>
        <v>H29.05.31</v>
      </c>
    </row>
    <row r="7694" spans="1:5" x14ac:dyDescent="0.45">
      <c r="A7694" s="2" t="s">
        <v>252</v>
      </c>
      <c r="B7694" s="2" t="s">
        <v>17271</v>
      </c>
      <c r="C7694" s="2" t="s">
        <v>28875</v>
      </c>
      <c r="D7694" s="2" t="str">
        <f>"乳類販売業"</f>
        <v>乳類販売業</v>
      </c>
      <c r="E7694" s="2" t="str">
        <f>"H29.06.20"</f>
        <v>H29.06.20</v>
      </c>
    </row>
    <row r="7695" spans="1:5" x14ac:dyDescent="0.45">
      <c r="A7695" s="2" t="s">
        <v>252</v>
      </c>
      <c r="B7695" s="2" t="s">
        <v>17271</v>
      </c>
      <c r="C7695" s="2" t="s">
        <v>28875</v>
      </c>
      <c r="D7695" s="2" t="str">
        <f>"魚介類販売業"</f>
        <v>魚介類販売業</v>
      </c>
      <c r="E7695" s="2" t="str">
        <f>"H29.06.20"</f>
        <v>H29.06.20</v>
      </c>
    </row>
    <row r="7696" spans="1:5" x14ac:dyDescent="0.45">
      <c r="A7696" s="2" t="s">
        <v>252</v>
      </c>
      <c r="B7696" s="2" t="s">
        <v>17271</v>
      </c>
      <c r="C7696" s="2" t="s">
        <v>28875</v>
      </c>
      <c r="D7696" s="2" t="str">
        <f>"食肉販売業"</f>
        <v>食肉販売業</v>
      </c>
      <c r="E7696" s="2" t="str">
        <f>"H29.06.20"</f>
        <v>H29.06.20</v>
      </c>
    </row>
    <row r="7697" spans="1:5" x14ac:dyDescent="0.45">
      <c r="A7697" s="2" t="s">
        <v>6188</v>
      </c>
      <c r="B7697" s="2" t="s">
        <v>17272</v>
      </c>
      <c r="C7697" s="2" t="s">
        <v>28876</v>
      </c>
      <c r="D7697" s="2" t="str">
        <f>"飲食店営業"</f>
        <v>飲食店営業</v>
      </c>
      <c r="E7697" s="2" t="str">
        <f>"H29.06.29"</f>
        <v>H29.06.29</v>
      </c>
    </row>
    <row r="7698" spans="1:5" x14ac:dyDescent="0.45">
      <c r="A7698" s="2" t="s">
        <v>6192</v>
      </c>
      <c r="B7698" s="2" t="s">
        <v>17277</v>
      </c>
      <c r="C7698" s="2" t="s">
        <v>28880</v>
      </c>
      <c r="D7698" s="2" t="str">
        <f>"飲食店営業"</f>
        <v>飲食店営業</v>
      </c>
      <c r="E7698" s="2" t="str">
        <f>"H29.07.13"</f>
        <v>H29.07.13</v>
      </c>
    </row>
    <row r="7699" spans="1:5" x14ac:dyDescent="0.45">
      <c r="A7699" s="2" t="s">
        <v>6132</v>
      </c>
      <c r="B7699" s="2" t="s">
        <v>17278</v>
      </c>
      <c r="C7699" s="2" t="s">
        <v>28881</v>
      </c>
      <c r="D7699" s="2" t="str">
        <f>"喫茶店営業"</f>
        <v>喫茶店営業</v>
      </c>
      <c r="E7699" s="2" t="str">
        <f>"H29.07.18"</f>
        <v>H29.07.18</v>
      </c>
    </row>
    <row r="7700" spans="1:5" x14ac:dyDescent="0.45">
      <c r="A7700" s="2" t="s">
        <v>6132</v>
      </c>
      <c r="B7700" s="2" t="s">
        <v>17279</v>
      </c>
      <c r="C7700" s="2" t="s">
        <v>28882</v>
      </c>
      <c r="D7700" s="2" t="str">
        <f>"喫茶店営業"</f>
        <v>喫茶店営業</v>
      </c>
      <c r="E7700" s="2" t="str">
        <f>"H29.07.18"</f>
        <v>H29.07.18</v>
      </c>
    </row>
    <row r="7701" spans="1:5" x14ac:dyDescent="0.45">
      <c r="A7701" s="2" t="s">
        <v>6196</v>
      </c>
      <c r="B7701" s="2" t="s">
        <v>17283</v>
      </c>
      <c r="C7701" s="2" t="s">
        <v>28886</v>
      </c>
      <c r="D7701" s="2" t="str">
        <f>"菓子製造業"</f>
        <v>菓子製造業</v>
      </c>
      <c r="E7701" s="2" t="str">
        <f>"H29.07.28"</f>
        <v>H29.07.28</v>
      </c>
    </row>
    <row r="7702" spans="1:5" x14ac:dyDescent="0.45">
      <c r="A7702" s="2" t="s">
        <v>6196</v>
      </c>
      <c r="B7702" s="2" t="s">
        <v>17283</v>
      </c>
      <c r="C7702" s="2" t="s">
        <v>28886</v>
      </c>
      <c r="D7702" s="2" t="str">
        <f>"飲食店営業"</f>
        <v>飲食店営業</v>
      </c>
      <c r="E7702" s="2" t="str">
        <f>"H29.07.28"</f>
        <v>H29.07.28</v>
      </c>
    </row>
    <row r="7703" spans="1:5" x14ac:dyDescent="0.45">
      <c r="A7703" s="2" t="s">
        <v>1978</v>
      </c>
      <c r="B7703" s="2" t="s">
        <v>17284</v>
      </c>
      <c r="C7703" s="2" t="s">
        <v>28887</v>
      </c>
      <c r="D7703" s="2" t="str">
        <f>"飲食店営業"</f>
        <v>飲食店営業</v>
      </c>
      <c r="E7703" s="2" t="str">
        <f>"H29.07.28"</f>
        <v>H29.07.28</v>
      </c>
    </row>
    <row r="7704" spans="1:5" x14ac:dyDescent="0.45">
      <c r="A7704" s="2" t="s">
        <v>6198</v>
      </c>
      <c r="B7704" s="2" t="s">
        <v>17286</v>
      </c>
      <c r="C7704" s="2" t="s">
        <v>28889</v>
      </c>
      <c r="D7704" s="2" t="str">
        <f>"乳類販売業"</f>
        <v>乳類販売業</v>
      </c>
      <c r="E7704" s="2" t="str">
        <f>"H29.08.17"</f>
        <v>H29.08.17</v>
      </c>
    </row>
    <row r="7705" spans="1:5" x14ac:dyDescent="0.45">
      <c r="A7705" s="2" t="s">
        <v>6199</v>
      </c>
      <c r="B7705" s="2" t="s">
        <v>17287</v>
      </c>
      <c r="C7705" s="2" t="s">
        <v>28890</v>
      </c>
      <c r="D7705" s="2" t="str">
        <f>"飲食店営業"</f>
        <v>飲食店営業</v>
      </c>
      <c r="E7705" s="2" t="str">
        <f>"H29.08.17"</f>
        <v>H29.08.17</v>
      </c>
    </row>
    <row r="7706" spans="1:5" x14ac:dyDescent="0.45">
      <c r="A7706" s="2" t="s">
        <v>6200</v>
      </c>
      <c r="B7706" s="2" t="s">
        <v>17288</v>
      </c>
      <c r="C7706" s="2" t="s">
        <v>28891</v>
      </c>
      <c r="D7706" s="2" t="str">
        <f>"飲食店営業"</f>
        <v>飲食店営業</v>
      </c>
      <c r="E7706" s="2" t="str">
        <f>"H29.08.17"</f>
        <v>H29.08.17</v>
      </c>
    </row>
    <row r="7707" spans="1:5" x14ac:dyDescent="0.45">
      <c r="A7707" s="2" t="s">
        <v>6201</v>
      </c>
      <c r="B7707" s="2" t="s">
        <v>17289</v>
      </c>
      <c r="C7707" s="2" t="s">
        <v>28892</v>
      </c>
      <c r="D7707" s="2" t="str">
        <f>"アイスクリーム類製造業"</f>
        <v>アイスクリーム類製造業</v>
      </c>
      <c r="E7707" s="2" t="str">
        <f>"H29.08.17"</f>
        <v>H29.08.17</v>
      </c>
    </row>
    <row r="7708" spans="1:5" x14ac:dyDescent="0.45">
      <c r="A7708" s="2" t="s">
        <v>6204</v>
      </c>
      <c r="B7708" s="2" t="s">
        <v>17292</v>
      </c>
      <c r="C7708" s="2" t="s">
        <v>28895</v>
      </c>
      <c r="D7708" s="2" t="str">
        <f>"飲食店営業"</f>
        <v>飲食店営業</v>
      </c>
      <c r="E7708" s="2" t="str">
        <f>"H29.08.17"</f>
        <v>H29.08.17</v>
      </c>
    </row>
    <row r="7709" spans="1:5" x14ac:dyDescent="0.45">
      <c r="A7709" s="2" t="s">
        <v>6213</v>
      </c>
      <c r="B7709" s="2" t="s">
        <v>17301</v>
      </c>
      <c r="C7709" s="2" t="s">
        <v>28904</v>
      </c>
      <c r="D7709" s="2" t="str">
        <f>"菓子製造業"</f>
        <v>菓子製造業</v>
      </c>
      <c r="E7709" s="2" t="str">
        <f>"H29.08.21"</f>
        <v>H29.08.21</v>
      </c>
    </row>
    <row r="7710" spans="1:5" x14ac:dyDescent="0.45">
      <c r="A7710" s="2" t="s">
        <v>6216</v>
      </c>
      <c r="B7710" s="2" t="s">
        <v>17304</v>
      </c>
      <c r="C7710" s="2" t="s">
        <v>28907</v>
      </c>
      <c r="D7710" s="2" t="str">
        <f>"飲食店営業"</f>
        <v>飲食店営業</v>
      </c>
      <c r="E7710" s="2" t="str">
        <f>"H29.08.25"</f>
        <v>H29.08.25</v>
      </c>
    </row>
    <row r="7711" spans="1:5" x14ac:dyDescent="0.45">
      <c r="A7711" s="2" t="s">
        <v>6220</v>
      </c>
      <c r="B7711" s="2" t="s">
        <v>6220</v>
      </c>
      <c r="C7711" s="2" t="s">
        <v>28911</v>
      </c>
      <c r="D7711" s="2" t="str">
        <f>"菓子製造業"</f>
        <v>菓子製造業</v>
      </c>
      <c r="E7711" s="2" t="str">
        <f>"H29.09.26"</f>
        <v>H29.09.26</v>
      </c>
    </row>
    <row r="7712" spans="1:5" x14ac:dyDescent="0.45">
      <c r="A7712" s="2" t="s">
        <v>1812</v>
      </c>
      <c r="B7712" s="2" t="s">
        <v>17309</v>
      </c>
      <c r="C7712" s="2" t="s">
        <v>28914</v>
      </c>
      <c r="D7712" s="2" t="str">
        <f>"飲食店営業"</f>
        <v>飲食店営業</v>
      </c>
      <c r="E7712" s="2" t="str">
        <f>"H29.10.23"</f>
        <v>H29.10.23</v>
      </c>
    </row>
    <row r="7713" spans="1:5" x14ac:dyDescent="0.45">
      <c r="A7713" s="2" t="s">
        <v>6223</v>
      </c>
      <c r="B7713" s="2" t="s">
        <v>17310</v>
      </c>
      <c r="C7713" s="2" t="s">
        <v>28915</v>
      </c>
      <c r="D7713" s="2" t="str">
        <f>"飲食店営業"</f>
        <v>飲食店営業</v>
      </c>
      <c r="E7713" s="2" t="str">
        <f>"H29.10.31"</f>
        <v>H29.10.31</v>
      </c>
    </row>
    <row r="7714" spans="1:5" x14ac:dyDescent="0.45">
      <c r="A7714" s="2" t="s">
        <v>6224</v>
      </c>
      <c r="B7714" s="2" t="s">
        <v>17311</v>
      </c>
      <c r="C7714" s="2" t="s">
        <v>28916</v>
      </c>
      <c r="D7714" s="2" t="str">
        <f>"飲食店営業"</f>
        <v>飲食店営業</v>
      </c>
      <c r="E7714" s="2" t="str">
        <f>"H29.10.31"</f>
        <v>H29.10.31</v>
      </c>
    </row>
    <row r="7715" spans="1:5" x14ac:dyDescent="0.45">
      <c r="A7715" s="2" t="s">
        <v>6225</v>
      </c>
      <c r="B7715" s="2" t="s">
        <v>6225</v>
      </c>
      <c r="C7715" s="2" t="s">
        <v>28917</v>
      </c>
      <c r="D7715" s="2" t="str">
        <f>"乳類販売業"</f>
        <v>乳類販売業</v>
      </c>
      <c r="E7715" s="2" t="str">
        <f>"H29.11.02"</f>
        <v>H29.11.02</v>
      </c>
    </row>
    <row r="7716" spans="1:5" x14ac:dyDescent="0.45">
      <c r="A7716" s="2" t="s">
        <v>6226</v>
      </c>
      <c r="B7716" s="2" t="s">
        <v>17312</v>
      </c>
      <c r="C7716" s="2" t="s">
        <v>28918</v>
      </c>
      <c r="D7716" s="2" t="str">
        <f>"菓子製造業"</f>
        <v>菓子製造業</v>
      </c>
      <c r="E7716" s="2" t="str">
        <f t="shared" ref="E7716:E7728" si="349">"H29.11.17"</f>
        <v>H29.11.17</v>
      </c>
    </row>
    <row r="7717" spans="1:5" x14ac:dyDescent="0.45">
      <c r="A7717" s="2" t="s">
        <v>6227</v>
      </c>
      <c r="B7717" s="2" t="s">
        <v>17313</v>
      </c>
      <c r="C7717" s="2" t="s">
        <v>28919</v>
      </c>
      <c r="D7717" s="2" t="str">
        <f>"飲食店営業"</f>
        <v>飲食店営業</v>
      </c>
      <c r="E7717" s="2" t="str">
        <f t="shared" si="349"/>
        <v>H29.11.17</v>
      </c>
    </row>
    <row r="7718" spans="1:5" x14ac:dyDescent="0.45">
      <c r="A7718" s="2" t="s">
        <v>6227</v>
      </c>
      <c r="B7718" s="2" t="s">
        <v>17314</v>
      </c>
      <c r="C7718" s="2" t="s">
        <v>28919</v>
      </c>
      <c r="D7718" s="2" t="str">
        <f>"飲食店営業"</f>
        <v>飲食店営業</v>
      </c>
      <c r="E7718" s="2" t="str">
        <f t="shared" si="349"/>
        <v>H29.11.17</v>
      </c>
    </row>
    <row r="7719" spans="1:5" x14ac:dyDescent="0.45">
      <c r="A7719" s="2" t="s">
        <v>6227</v>
      </c>
      <c r="B7719" s="2" t="s">
        <v>17315</v>
      </c>
      <c r="C7719" s="2" t="s">
        <v>28919</v>
      </c>
      <c r="D7719" s="2" t="str">
        <f>"喫茶店営業"</f>
        <v>喫茶店営業</v>
      </c>
      <c r="E7719" s="2" t="str">
        <f t="shared" si="349"/>
        <v>H29.11.17</v>
      </c>
    </row>
    <row r="7720" spans="1:5" x14ac:dyDescent="0.45">
      <c r="A7720" s="2" t="s">
        <v>6227</v>
      </c>
      <c r="B7720" s="2" t="s">
        <v>17315</v>
      </c>
      <c r="C7720" s="2" t="s">
        <v>28920</v>
      </c>
      <c r="D7720" s="2" t="str">
        <f>"乳類販売業"</f>
        <v>乳類販売業</v>
      </c>
      <c r="E7720" s="2" t="str">
        <f t="shared" si="349"/>
        <v>H29.11.17</v>
      </c>
    </row>
    <row r="7721" spans="1:5" x14ac:dyDescent="0.45">
      <c r="A7721" s="2" t="s">
        <v>315</v>
      </c>
      <c r="B7721" s="2" t="s">
        <v>17317</v>
      </c>
      <c r="C7721" s="2" t="s">
        <v>28922</v>
      </c>
      <c r="D7721" s="2" t="str">
        <f t="shared" ref="D7721:D7726" si="350">"飲食店営業"</f>
        <v>飲食店営業</v>
      </c>
      <c r="E7721" s="2" t="str">
        <f t="shared" si="349"/>
        <v>H29.11.17</v>
      </c>
    </row>
    <row r="7722" spans="1:5" x14ac:dyDescent="0.45">
      <c r="A7722" s="2" t="s">
        <v>315</v>
      </c>
      <c r="B7722" s="2" t="s">
        <v>17318</v>
      </c>
      <c r="C7722" s="2" t="s">
        <v>28923</v>
      </c>
      <c r="D7722" s="2" t="str">
        <f t="shared" si="350"/>
        <v>飲食店営業</v>
      </c>
      <c r="E7722" s="2" t="str">
        <f t="shared" si="349"/>
        <v>H29.11.17</v>
      </c>
    </row>
    <row r="7723" spans="1:5" x14ac:dyDescent="0.45">
      <c r="A7723" s="2" t="s">
        <v>6228</v>
      </c>
      <c r="B7723" s="2" t="s">
        <v>17321</v>
      </c>
      <c r="C7723" s="2" t="s">
        <v>28926</v>
      </c>
      <c r="D7723" s="2" t="str">
        <f t="shared" si="350"/>
        <v>飲食店営業</v>
      </c>
      <c r="E7723" s="2" t="str">
        <f t="shared" si="349"/>
        <v>H29.11.17</v>
      </c>
    </row>
    <row r="7724" spans="1:5" x14ac:dyDescent="0.45">
      <c r="A7724" s="2" t="s">
        <v>6229</v>
      </c>
      <c r="B7724" s="2" t="s">
        <v>17322</v>
      </c>
      <c r="C7724" s="2" t="s">
        <v>28927</v>
      </c>
      <c r="D7724" s="2" t="str">
        <f t="shared" si="350"/>
        <v>飲食店営業</v>
      </c>
      <c r="E7724" s="2" t="str">
        <f t="shared" si="349"/>
        <v>H29.11.17</v>
      </c>
    </row>
    <row r="7725" spans="1:5" x14ac:dyDescent="0.45">
      <c r="A7725" s="2" t="s">
        <v>6230</v>
      </c>
      <c r="B7725" s="2" t="s">
        <v>17323</v>
      </c>
      <c r="C7725" s="2" t="s">
        <v>28928</v>
      </c>
      <c r="D7725" s="2" t="str">
        <f t="shared" si="350"/>
        <v>飲食店営業</v>
      </c>
      <c r="E7725" s="2" t="str">
        <f t="shared" si="349"/>
        <v>H29.11.17</v>
      </c>
    </row>
    <row r="7726" spans="1:5" x14ac:dyDescent="0.45">
      <c r="A7726" s="2" t="s">
        <v>6231</v>
      </c>
      <c r="B7726" s="2" t="s">
        <v>17324</v>
      </c>
      <c r="C7726" s="2" t="s">
        <v>28929</v>
      </c>
      <c r="D7726" s="2" t="str">
        <f t="shared" si="350"/>
        <v>飲食店営業</v>
      </c>
      <c r="E7726" s="2" t="str">
        <f t="shared" si="349"/>
        <v>H29.11.17</v>
      </c>
    </row>
    <row r="7727" spans="1:5" x14ac:dyDescent="0.45">
      <c r="A7727" s="2" t="s">
        <v>6232</v>
      </c>
      <c r="B7727" s="2" t="s">
        <v>17325</v>
      </c>
      <c r="C7727" s="2" t="s">
        <v>28930</v>
      </c>
      <c r="D7727" s="2" t="str">
        <f>"豆腐製造業"</f>
        <v>豆腐製造業</v>
      </c>
      <c r="E7727" s="2" t="str">
        <f t="shared" si="349"/>
        <v>H29.11.17</v>
      </c>
    </row>
    <row r="7728" spans="1:5" x14ac:dyDescent="0.45">
      <c r="A7728" s="2" t="s">
        <v>6233</v>
      </c>
      <c r="B7728" s="2" t="s">
        <v>17326</v>
      </c>
      <c r="C7728" s="2" t="s">
        <v>28931</v>
      </c>
      <c r="D7728" s="2" t="str">
        <f>"清涼飲料水製造業"</f>
        <v>清涼飲料水製造業</v>
      </c>
      <c r="E7728" s="2" t="str">
        <f t="shared" si="349"/>
        <v>H29.11.17</v>
      </c>
    </row>
    <row r="7729" spans="1:5" x14ac:dyDescent="0.45">
      <c r="A7729" s="2" t="s">
        <v>6246</v>
      </c>
      <c r="B7729" s="2" t="s">
        <v>17339</v>
      </c>
      <c r="C7729" s="2" t="s">
        <v>28945</v>
      </c>
      <c r="D7729" s="2" t="str">
        <f>"飲食店営業"</f>
        <v>飲食店営業</v>
      </c>
      <c r="E7729" s="2" t="str">
        <f>"H29.11.22"</f>
        <v>H29.11.22</v>
      </c>
    </row>
    <row r="7730" spans="1:5" x14ac:dyDescent="0.45">
      <c r="A7730" s="2" t="s">
        <v>6249</v>
      </c>
      <c r="B7730" s="2" t="s">
        <v>17342</v>
      </c>
      <c r="C7730" s="2" t="s">
        <v>28948</v>
      </c>
      <c r="D7730" s="2" t="str">
        <f>"飲食店営業"</f>
        <v>飲食店営業</v>
      </c>
      <c r="E7730" s="2" t="str">
        <f>"H29.11.24"</f>
        <v>H29.11.24</v>
      </c>
    </row>
    <row r="7731" spans="1:5" x14ac:dyDescent="0.45">
      <c r="A7731" s="2" t="s">
        <v>6250</v>
      </c>
      <c r="B7731" s="2" t="s">
        <v>17343</v>
      </c>
      <c r="C7731" s="2" t="s">
        <v>28949</v>
      </c>
      <c r="D7731" s="2" t="str">
        <f>"喫茶店営業"</f>
        <v>喫茶店営業</v>
      </c>
      <c r="E7731" s="2" t="str">
        <f>"H29.12.01"</f>
        <v>H29.12.01</v>
      </c>
    </row>
    <row r="7732" spans="1:5" x14ac:dyDescent="0.45">
      <c r="A7732" s="2" t="s">
        <v>6225</v>
      </c>
      <c r="B7732" s="2" t="s">
        <v>6225</v>
      </c>
      <c r="C7732" s="2" t="s">
        <v>28950</v>
      </c>
      <c r="D7732" s="2" t="str">
        <f>"食肉販売業"</f>
        <v>食肉販売業</v>
      </c>
      <c r="E7732" s="2" t="str">
        <f>"H29.11.02"</f>
        <v>H29.11.02</v>
      </c>
    </row>
    <row r="7733" spans="1:5" x14ac:dyDescent="0.45">
      <c r="A7733" s="2" t="s">
        <v>6251</v>
      </c>
      <c r="B7733" s="2" t="s">
        <v>9903</v>
      </c>
      <c r="C7733" s="2" t="s">
        <v>28951</v>
      </c>
      <c r="D7733" s="2" t="str">
        <f>"飲食店営業"</f>
        <v>飲食店営業</v>
      </c>
      <c r="E7733" s="2" t="str">
        <f>"H29.12.15"</f>
        <v>H29.12.15</v>
      </c>
    </row>
    <row r="7734" spans="1:5" x14ac:dyDescent="0.45">
      <c r="A7734" s="2" t="s">
        <v>6252</v>
      </c>
      <c r="B7734" s="2" t="s">
        <v>17344</v>
      </c>
      <c r="C7734" s="2" t="s">
        <v>28952</v>
      </c>
      <c r="D7734" s="2" t="str">
        <f>"飲食店営業"</f>
        <v>飲食店営業</v>
      </c>
      <c r="E7734" s="2" t="str">
        <f>"H29.12.15"</f>
        <v>H29.12.15</v>
      </c>
    </row>
    <row r="7735" spans="1:5" x14ac:dyDescent="0.45">
      <c r="A7735" s="2" t="s">
        <v>6253</v>
      </c>
      <c r="B7735" s="2" t="s">
        <v>17345</v>
      </c>
      <c r="C7735" s="2" t="s">
        <v>28953</v>
      </c>
      <c r="D7735" s="2" t="str">
        <f>"飲食店営業"</f>
        <v>飲食店営業</v>
      </c>
      <c r="E7735" s="2" t="str">
        <f>"H30.01.17"</f>
        <v>H30.01.17</v>
      </c>
    </row>
    <row r="7736" spans="1:5" x14ac:dyDescent="0.45">
      <c r="A7736" s="2" t="s">
        <v>6259</v>
      </c>
      <c r="B7736" s="2" t="s">
        <v>17352</v>
      </c>
      <c r="C7736" s="2" t="s">
        <v>28959</v>
      </c>
      <c r="D7736" s="2" t="str">
        <f>"飲食店営業"</f>
        <v>飲食店営業</v>
      </c>
      <c r="E7736" s="2" t="str">
        <f>"H30.02.07"</f>
        <v>H30.02.07</v>
      </c>
    </row>
    <row r="7737" spans="1:5" x14ac:dyDescent="0.45">
      <c r="A7737" s="2" t="s">
        <v>6259</v>
      </c>
      <c r="B7737" s="2" t="s">
        <v>17352</v>
      </c>
      <c r="C7737" s="2" t="s">
        <v>28959</v>
      </c>
      <c r="D7737" s="2" t="str">
        <f>"魚介類販売業"</f>
        <v>魚介類販売業</v>
      </c>
      <c r="E7737" s="2" t="str">
        <f>"H30.02.07"</f>
        <v>H30.02.07</v>
      </c>
    </row>
    <row r="7738" spans="1:5" x14ac:dyDescent="0.45">
      <c r="A7738" s="2" t="s">
        <v>6260</v>
      </c>
      <c r="B7738" s="2" t="s">
        <v>17353</v>
      </c>
      <c r="C7738" s="2" t="s">
        <v>28960</v>
      </c>
      <c r="D7738" s="2" t="str">
        <f>"飲食店営業"</f>
        <v>飲食店営業</v>
      </c>
      <c r="E7738" s="2" t="str">
        <f t="shared" ref="E7738:E7744" si="351">"H30.02.09"</f>
        <v>H30.02.09</v>
      </c>
    </row>
    <row r="7739" spans="1:5" x14ac:dyDescent="0.45">
      <c r="A7739" s="2" t="s">
        <v>6261</v>
      </c>
      <c r="B7739" s="2" t="s">
        <v>17354</v>
      </c>
      <c r="C7739" s="2" t="s">
        <v>28961</v>
      </c>
      <c r="D7739" s="2" t="str">
        <f>"魚介類販売業"</f>
        <v>魚介類販売業</v>
      </c>
      <c r="E7739" s="2" t="str">
        <f t="shared" si="351"/>
        <v>H30.02.09</v>
      </c>
    </row>
    <row r="7740" spans="1:5" x14ac:dyDescent="0.45">
      <c r="A7740" s="2" t="s">
        <v>6261</v>
      </c>
      <c r="B7740" s="2" t="s">
        <v>17354</v>
      </c>
      <c r="C7740" s="2" t="s">
        <v>28961</v>
      </c>
      <c r="D7740" s="2" t="str">
        <f>"食肉販売業"</f>
        <v>食肉販売業</v>
      </c>
      <c r="E7740" s="2" t="str">
        <f t="shared" si="351"/>
        <v>H30.02.09</v>
      </c>
    </row>
    <row r="7741" spans="1:5" x14ac:dyDescent="0.45">
      <c r="A7741" s="2" t="s">
        <v>6261</v>
      </c>
      <c r="B7741" s="2" t="s">
        <v>17354</v>
      </c>
      <c r="C7741" s="2" t="s">
        <v>28961</v>
      </c>
      <c r="D7741" s="2" t="str">
        <f>"乳類販売業"</f>
        <v>乳類販売業</v>
      </c>
      <c r="E7741" s="2" t="str">
        <f t="shared" si="351"/>
        <v>H30.02.09</v>
      </c>
    </row>
    <row r="7742" spans="1:5" x14ac:dyDescent="0.45">
      <c r="A7742" s="2" t="s">
        <v>6261</v>
      </c>
      <c r="B7742" s="2" t="s">
        <v>17354</v>
      </c>
      <c r="C7742" s="2" t="s">
        <v>28961</v>
      </c>
      <c r="D7742" s="2" t="str">
        <f>"飲食店営業"</f>
        <v>飲食店営業</v>
      </c>
      <c r="E7742" s="2" t="str">
        <f t="shared" si="351"/>
        <v>H30.02.09</v>
      </c>
    </row>
    <row r="7743" spans="1:5" x14ac:dyDescent="0.45">
      <c r="A7743" s="2" t="s">
        <v>6262</v>
      </c>
      <c r="B7743" s="2" t="s">
        <v>9741</v>
      </c>
      <c r="C7743" s="2" t="s">
        <v>28962</v>
      </c>
      <c r="D7743" s="2" t="str">
        <f>"豆腐製造業"</f>
        <v>豆腐製造業</v>
      </c>
      <c r="E7743" s="2" t="str">
        <f t="shared" si="351"/>
        <v>H30.02.09</v>
      </c>
    </row>
    <row r="7744" spans="1:5" x14ac:dyDescent="0.45">
      <c r="A7744" s="2" t="s">
        <v>6263</v>
      </c>
      <c r="B7744" s="2" t="s">
        <v>17355</v>
      </c>
      <c r="C7744" s="2" t="s">
        <v>28963</v>
      </c>
      <c r="D7744" s="2" t="str">
        <f>"食品製造業"</f>
        <v>食品製造業</v>
      </c>
      <c r="E7744" s="2" t="str">
        <f t="shared" si="351"/>
        <v>H30.02.09</v>
      </c>
    </row>
    <row r="7745" spans="1:5" x14ac:dyDescent="0.45">
      <c r="A7745" s="2" t="s">
        <v>6271</v>
      </c>
      <c r="B7745" s="2" t="s">
        <v>17363</v>
      </c>
      <c r="C7745" s="2" t="s">
        <v>28971</v>
      </c>
      <c r="D7745" s="2" t="str">
        <f>"菓子製造業"</f>
        <v>菓子製造業</v>
      </c>
      <c r="E7745" s="2" t="str">
        <f>"H30.02.14"</f>
        <v>H30.02.14</v>
      </c>
    </row>
    <row r="7746" spans="1:5" x14ac:dyDescent="0.45">
      <c r="A7746" s="2" t="s">
        <v>6274</v>
      </c>
      <c r="B7746" s="2" t="s">
        <v>17364</v>
      </c>
      <c r="C7746" s="2" t="s">
        <v>28974</v>
      </c>
      <c r="D7746" s="2" t="str">
        <f>"飲食店営業"</f>
        <v>飲食店営業</v>
      </c>
      <c r="E7746" s="2" t="str">
        <f>"H30.02.21"</f>
        <v>H30.02.21</v>
      </c>
    </row>
    <row r="7747" spans="1:5" x14ac:dyDescent="0.45">
      <c r="A7747" s="2" t="s">
        <v>6276</v>
      </c>
      <c r="B7747" s="2" t="s">
        <v>17366</v>
      </c>
      <c r="C7747" s="2" t="s">
        <v>28976</v>
      </c>
      <c r="D7747" s="2" t="str">
        <f>"飲食店営業"</f>
        <v>飲食店営業</v>
      </c>
      <c r="E7747" s="2" t="str">
        <f>"H30.02.23"</f>
        <v>H30.02.23</v>
      </c>
    </row>
    <row r="7748" spans="1:5" x14ac:dyDescent="0.45">
      <c r="A7748" s="2" t="s">
        <v>6276</v>
      </c>
      <c r="B7748" s="2" t="s">
        <v>17366</v>
      </c>
      <c r="C7748" s="2" t="s">
        <v>28976</v>
      </c>
      <c r="D7748" s="2" t="str">
        <f>"乳類販売業"</f>
        <v>乳類販売業</v>
      </c>
      <c r="E7748" s="2" t="str">
        <f>"H30.02.23"</f>
        <v>H30.02.23</v>
      </c>
    </row>
    <row r="7749" spans="1:5" x14ac:dyDescent="0.45">
      <c r="A7749" s="2" t="s">
        <v>6276</v>
      </c>
      <c r="B7749" s="2" t="s">
        <v>17366</v>
      </c>
      <c r="C7749" s="2" t="s">
        <v>28976</v>
      </c>
      <c r="D7749" s="2" t="str">
        <f>"魚介類販売業"</f>
        <v>魚介類販売業</v>
      </c>
      <c r="E7749" s="2" t="str">
        <f>"H30.02.23"</f>
        <v>H30.02.23</v>
      </c>
    </row>
    <row r="7750" spans="1:5" x14ac:dyDescent="0.45">
      <c r="A7750" s="2" t="s">
        <v>6276</v>
      </c>
      <c r="B7750" s="2" t="s">
        <v>17366</v>
      </c>
      <c r="C7750" s="2" t="s">
        <v>28976</v>
      </c>
      <c r="D7750" s="2" t="str">
        <f>"食肉販売業"</f>
        <v>食肉販売業</v>
      </c>
      <c r="E7750" s="2" t="str">
        <f>"H30.02.23"</f>
        <v>H30.02.23</v>
      </c>
    </row>
    <row r="7751" spans="1:5" x14ac:dyDescent="0.45">
      <c r="A7751" s="2" t="s">
        <v>6279</v>
      </c>
      <c r="B7751" s="2" t="s">
        <v>17370</v>
      </c>
      <c r="C7751" s="2" t="s">
        <v>28980</v>
      </c>
      <c r="D7751" s="2" t="str">
        <f>"飲食店営業"</f>
        <v>飲食店営業</v>
      </c>
      <c r="E7751" s="2" t="str">
        <f>"H30.02.26"</f>
        <v>H30.02.26</v>
      </c>
    </row>
    <row r="7752" spans="1:5" x14ac:dyDescent="0.45">
      <c r="A7752" s="2" t="s">
        <v>6281</v>
      </c>
      <c r="B7752" s="2" t="s">
        <v>17372</v>
      </c>
      <c r="C7752" s="2" t="s">
        <v>28982</v>
      </c>
      <c r="D7752" s="2" t="str">
        <f>"乳類販売業"</f>
        <v>乳類販売業</v>
      </c>
      <c r="E7752" s="2" t="str">
        <f>"H30.03.02"</f>
        <v>H30.03.02</v>
      </c>
    </row>
    <row r="7753" spans="1:5" x14ac:dyDescent="0.45">
      <c r="A7753" s="2" t="s">
        <v>6281</v>
      </c>
      <c r="B7753" s="2" t="s">
        <v>17372</v>
      </c>
      <c r="C7753" s="2" t="s">
        <v>28982</v>
      </c>
      <c r="D7753" s="2" t="str">
        <f>"食品販売業"</f>
        <v>食品販売業</v>
      </c>
      <c r="E7753" s="2" t="str">
        <f>"H30.03.02"</f>
        <v>H30.03.02</v>
      </c>
    </row>
    <row r="7754" spans="1:5" x14ac:dyDescent="0.45">
      <c r="A7754" s="2" t="s">
        <v>6283</v>
      </c>
      <c r="B7754" s="2" t="s">
        <v>17374</v>
      </c>
      <c r="C7754" s="2" t="s">
        <v>28985</v>
      </c>
      <c r="D7754" s="2" t="str">
        <f>"飲食店営業"</f>
        <v>飲食店営業</v>
      </c>
      <c r="E7754" s="2" t="str">
        <f>"H30.03.14"</f>
        <v>H30.03.14</v>
      </c>
    </row>
    <row r="7755" spans="1:5" x14ac:dyDescent="0.45">
      <c r="A7755" s="2" t="s">
        <v>6285</v>
      </c>
      <c r="B7755" s="2" t="s">
        <v>17378</v>
      </c>
      <c r="C7755" s="2" t="s">
        <v>28989</v>
      </c>
      <c r="D7755" s="2" t="str">
        <f>"飲食店営業"</f>
        <v>飲食店営業</v>
      </c>
      <c r="E7755" s="2" t="str">
        <f>"H30.03.27"</f>
        <v>H30.03.27</v>
      </c>
    </row>
    <row r="7756" spans="1:5" x14ac:dyDescent="0.45">
      <c r="A7756" s="2" t="s">
        <v>6288</v>
      </c>
      <c r="B7756" s="2" t="s">
        <v>17381</v>
      </c>
      <c r="C7756" s="2" t="s">
        <v>28992</v>
      </c>
      <c r="D7756" s="2" t="str">
        <f>"飲食店営業"</f>
        <v>飲食店営業</v>
      </c>
      <c r="E7756" s="2" t="str">
        <f>"H30.04.16"</f>
        <v>H30.04.16</v>
      </c>
    </row>
    <row r="7757" spans="1:5" x14ac:dyDescent="0.45">
      <c r="A7757" s="2" t="s">
        <v>6292</v>
      </c>
      <c r="B7757" s="2" t="s">
        <v>17386</v>
      </c>
      <c r="C7757" s="2" t="s">
        <v>28995</v>
      </c>
      <c r="D7757" s="2" t="str">
        <f>"菓子製造業"</f>
        <v>菓子製造業</v>
      </c>
      <c r="E7757" s="2" t="str">
        <f>"H30.05.07"</f>
        <v>H30.05.07</v>
      </c>
    </row>
    <row r="7758" spans="1:5" x14ac:dyDescent="0.45">
      <c r="A7758" s="2" t="s">
        <v>6293</v>
      </c>
      <c r="B7758" s="2" t="s">
        <v>17387</v>
      </c>
      <c r="C7758" s="2" t="s">
        <v>28996</v>
      </c>
      <c r="D7758" s="2" t="str">
        <f>"菓子製造業"</f>
        <v>菓子製造業</v>
      </c>
      <c r="E7758" s="2" t="str">
        <f t="shared" ref="E7758:E7767" si="352">"H30.05.11"</f>
        <v>H30.05.11</v>
      </c>
    </row>
    <row r="7759" spans="1:5" x14ac:dyDescent="0.45">
      <c r="A7759" s="2" t="s">
        <v>6293</v>
      </c>
      <c r="B7759" s="2" t="s">
        <v>17387</v>
      </c>
      <c r="C7759" s="2" t="s">
        <v>28996</v>
      </c>
      <c r="D7759" s="2" t="str">
        <f>"飲食店営業"</f>
        <v>飲食店営業</v>
      </c>
      <c r="E7759" s="2" t="str">
        <f t="shared" si="352"/>
        <v>H30.05.11</v>
      </c>
    </row>
    <row r="7760" spans="1:5" x14ac:dyDescent="0.45">
      <c r="A7760" s="2" t="s">
        <v>6294</v>
      </c>
      <c r="B7760" s="2" t="s">
        <v>17388</v>
      </c>
      <c r="C7760" s="2" t="s">
        <v>28997</v>
      </c>
      <c r="D7760" s="2" t="str">
        <f>"飲食店営業"</f>
        <v>飲食店営業</v>
      </c>
      <c r="E7760" s="2" t="str">
        <f t="shared" si="352"/>
        <v>H30.05.11</v>
      </c>
    </row>
    <row r="7761" spans="1:5" x14ac:dyDescent="0.45">
      <c r="A7761" s="2" t="s">
        <v>6295</v>
      </c>
      <c r="B7761" s="2" t="s">
        <v>6295</v>
      </c>
      <c r="C7761" s="2" t="s">
        <v>28998</v>
      </c>
      <c r="D7761" s="2" t="str">
        <f>"食品製造業"</f>
        <v>食品製造業</v>
      </c>
      <c r="E7761" s="2" t="str">
        <f t="shared" si="352"/>
        <v>H30.05.11</v>
      </c>
    </row>
    <row r="7762" spans="1:5" x14ac:dyDescent="0.45">
      <c r="A7762" s="2" t="s">
        <v>1053</v>
      </c>
      <c r="B7762" s="2" t="s">
        <v>17389</v>
      </c>
      <c r="C7762" s="2" t="s">
        <v>28999</v>
      </c>
      <c r="D7762" s="2" t="str">
        <f>"魚介類販売業"</f>
        <v>魚介類販売業</v>
      </c>
      <c r="E7762" s="2" t="str">
        <f t="shared" si="352"/>
        <v>H30.05.11</v>
      </c>
    </row>
    <row r="7763" spans="1:5" x14ac:dyDescent="0.45">
      <c r="A7763" s="2" t="s">
        <v>1053</v>
      </c>
      <c r="B7763" s="2" t="s">
        <v>17389</v>
      </c>
      <c r="C7763" s="2" t="s">
        <v>28999</v>
      </c>
      <c r="D7763" s="2" t="str">
        <f>"食肉販売業"</f>
        <v>食肉販売業</v>
      </c>
      <c r="E7763" s="2" t="str">
        <f t="shared" si="352"/>
        <v>H30.05.11</v>
      </c>
    </row>
    <row r="7764" spans="1:5" x14ac:dyDescent="0.45">
      <c r="A7764" s="2" t="s">
        <v>1053</v>
      </c>
      <c r="B7764" s="2" t="s">
        <v>17389</v>
      </c>
      <c r="C7764" s="2" t="s">
        <v>28999</v>
      </c>
      <c r="D7764" s="2" t="str">
        <f>"乳類販売業"</f>
        <v>乳類販売業</v>
      </c>
      <c r="E7764" s="2" t="str">
        <f t="shared" si="352"/>
        <v>H30.05.11</v>
      </c>
    </row>
    <row r="7765" spans="1:5" x14ac:dyDescent="0.45">
      <c r="A7765" s="2" t="s">
        <v>6296</v>
      </c>
      <c r="B7765" s="2" t="s">
        <v>17390</v>
      </c>
      <c r="C7765" s="2" t="s">
        <v>29000</v>
      </c>
      <c r="D7765" s="2" t="str">
        <f>"飲食店営業"</f>
        <v>飲食店営業</v>
      </c>
      <c r="E7765" s="2" t="str">
        <f t="shared" si="352"/>
        <v>H30.05.11</v>
      </c>
    </row>
    <row r="7766" spans="1:5" x14ac:dyDescent="0.45">
      <c r="A7766" s="2" t="s">
        <v>3260</v>
      </c>
      <c r="B7766" s="2" t="s">
        <v>17391</v>
      </c>
      <c r="C7766" s="2" t="s">
        <v>29001</v>
      </c>
      <c r="D7766" s="2" t="str">
        <f>"食品販売業"</f>
        <v>食品販売業</v>
      </c>
      <c r="E7766" s="2" t="str">
        <f t="shared" si="352"/>
        <v>H30.05.11</v>
      </c>
    </row>
    <row r="7767" spans="1:5" x14ac:dyDescent="0.45">
      <c r="A7767" s="2" t="s">
        <v>6297</v>
      </c>
      <c r="B7767" s="2" t="s">
        <v>17392</v>
      </c>
      <c r="C7767" s="2" t="s">
        <v>29002</v>
      </c>
      <c r="D7767" s="2" t="str">
        <f>"みそ製造業"</f>
        <v>みそ製造業</v>
      </c>
      <c r="E7767" s="2" t="str">
        <f t="shared" si="352"/>
        <v>H30.05.11</v>
      </c>
    </row>
    <row r="7768" spans="1:5" x14ac:dyDescent="0.45">
      <c r="A7768" s="2" t="s">
        <v>6297</v>
      </c>
      <c r="B7768" s="2" t="s">
        <v>17392</v>
      </c>
      <c r="C7768" s="2" t="s">
        <v>29003</v>
      </c>
      <c r="D7768" s="2" t="str">
        <f>"醤油製造業"</f>
        <v>醤油製造業</v>
      </c>
      <c r="E7768" s="2" t="str">
        <f t="shared" ref="E7768:E7777" si="353">"H30.05.14"</f>
        <v>H30.05.14</v>
      </c>
    </row>
    <row r="7769" spans="1:5" x14ac:dyDescent="0.45">
      <c r="A7769" s="2" t="s">
        <v>6297</v>
      </c>
      <c r="B7769" s="2" t="s">
        <v>17392</v>
      </c>
      <c r="C7769" s="2" t="s">
        <v>29003</v>
      </c>
      <c r="D7769" s="2" t="str">
        <f>"缶詰又は瓶詰食品製造業"</f>
        <v>缶詰又は瓶詰食品製造業</v>
      </c>
      <c r="E7769" s="2" t="str">
        <f t="shared" si="353"/>
        <v>H30.05.14</v>
      </c>
    </row>
    <row r="7770" spans="1:5" x14ac:dyDescent="0.45">
      <c r="A7770" s="2" t="s">
        <v>6298</v>
      </c>
      <c r="B7770" s="2" t="s">
        <v>17394</v>
      </c>
      <c r="C7770" s="2" t="s">
        <v>29004</v>
      </c>
      <c r="D7770" s="2" t="str">
        <f>"食品販売業"</f>
        <v>食品販売業</v>
      </c>
      <c r="E7770" s="2" t="str">
        <f t="shared" si="353"/>
        <v>H30.05.14</v>
      </c>
    </row>
    <row r="7771" spans="1:5" x14ac:dyDescent="0.45">
      <c r="A7771" s="2" t="s">
        <v>6299</v>
      </c>
      <c r="B7771" s="2" t="s">
        <v>17395</v>
      </c>
      <c r="C7771" s="2" t="s">
        <v>29005</v>
      </c>
      <c r="D7771" s="2" t="str">
        <f>"飲食店営業"</f>
        <v>飲食店営業</v>
      </c>
      <c r="E7771" s="2" t="str">
        <f t="shared" si="353"/>
        <v>H30.05.14</v>
      </c>
    </row>
    <row r="7772" spans="1:5" x14ac:dyDescent="0.45">
      <c r="A7772" s="2" t="s">
        <v>6300</v>
      </c>
      <c r="B7772" s="2" t="s">
        <v>17396</v>
      </c>
      <c r="C7772" s="2" t="s">
        <v>29006</v>
      </c>
      <c r="D7772" s="2" t="str">
        <f>"食品販売業"</f>
        <v>食品販売業</v>
      </c>
      <c r="E7772" s="2" t="str">
        <f t="shared" si="353"/>
        <v>H30.05.14</v>
      </c>
    </row>
    <row r="7773" spans="1:5" x14ac:dyDescent="0.45">
      <c r="A7773" s="2" t="s">
        <v>6301</v>
      </c>
      <c r="B7773" s="2" t="s">
        <v>17397</v>
      </c>
      <c r="C7773" s="2" t="s">
        <v>29007</v>
      </c>
      <c r="D7773" s="2" t="str">
        <f>"飲食店営業"</f>
        <v>飲食店営業</v>
      </c>
      <c r="E7773" s="2" t="str">
        <f t="shared" si="353"/>
        <v>H30.05.14</v>
      </c>
    </row>
    <row r="7774" spans="1:5" x14ac:dyDescent="0.45">
      <c r="A7774" s="2" t="s">
        <v>6302</v>
      </c>
      <c r="B7774" s="2" t="s">
        <v>17398</v>
      </c>
      <c r="C7774" s="2" t="s">
        <v>29008</v>
      </c>
      <c r="D7774" s="2" t="str">
        <f>"飲食店営業"</f>
        <v>飲食店営業</v>
      </c>
      <c r="E7774" s="2" t="str">
        <f t="shared" si="353"/>
        <v>H30.05.14</v>
      </c>
    </row>
    <row r="7775" spans="1:5" x14ac:dyDescent="0.45">
      <c r="A7775" s="2" t="s">
        <v>27</v>
      </c>
      <c r="B7775" s="2" t="s">
        <v>17399</v>
      </c>
      <c r="C7775" s="2" t="s">
        <v>29009</v>
      </c>
      <c r="D7775" s="2" t="str">
        <f>"食品販売業"</f>
        <v>食品販売業</v>
      </c>
      <c r="E7775" s="2" t="str">
        <f t="shared" si="353"/>
        <v>H30.05.14</v>
      </c>
    </row>
    <row r="7776" spans="1:5" x14ac:dyDescent="0.45">
      <c r="A7776" s="2" t="s">
        <v>6303</v>
      </c>
      <c r="B7776" s="2" t="s">
        <v>17400</v>
      </c>
      <c r="C7776" s="2" t="s">
        <v>29010</v>
      </c>
      <c r="D7776" s="2" t="str">
        <f>"食品販売業"</f>
        <v>食品販売業</v>
      </c>
      <c r="E7776" s="2" t="str">
        <f t="shared" si="353"/>
        <v>H30.05.14</v>
      </c>
    </row>
    <row r="7777" spans="1:5" x14ac:dyDescent="0.45">
      <c r="A7777" s="2" t="s">
        <v>3571</v>
      </c>
      <c r="B7777" s="2" t="s">
        <v>17401</v>
      </c>
      <c r="C7777" s="2" t="s">
        <v>28820</v>
      </c>
      <c r="D7777" s="2" t="str">
        <f>"飲食店営業"</f>
        <v>飲食店営業</v>
      </c>
      <c r="E7777" s="2" t="str">
        <f t="shared" si="353"/>
        <v>H30.05.14</v>
      </c>
    </row>
    <row r="7778" spans="1:5" x14ac:dyDescent="0.45">
      <c r="A7778" s="2" t="s">
        <v>6317</v>
      </c>
      <c r="B7778" s="2" t="s">
        <v>17420</v>
      </c>
      <c r="C7778" s="2" t="s">
        <v>29028</v>
      </c>
      <c r="D7778" s="2" t="str">
        <f>"菓子製造業"</f>
        <v>菓子製造業</v>
      </c>
      <c r="E7778" s="2" t="str">
        <f>"H30.05.23"</f>
        <v>H30.05.23</v>
      </c>
    </row>
    <row r="7779" spans="1:5" x14ac:dyDescent="0.45">
      <c r="A7779" s="2" t="s">
        <v>6324</v>
      </c>
      <c r="B7779" s="2" t="s">
        <v>17427</v>
      </c>
      <c r="C7779" s="2" t="s">
        <v>29035</v>
      </c>
      <c r="D7779" s="2" t="str">
        <f>"飲食店営業"</f>
        <v>飲食店営業</v>
      </c>
      <c r="E7779" s="2" t="str">
        <f>"H30.05.28"</f>
        <v>H30.05.28</v>
      </c>
    </row>
    <row r="7780" spans="1:5" x14ac:dyDescent="0.45">
      <c r="A7780" s="2" t="s">
        <v>6324</v>
      </c>
      <c r="B7780" s="2" t="s">
        <v>17427</v>
      </c>
      <c r="C7780" s="2" t="s">
        <v>29035</v>
      </c>
      <c r="D7780" s="2" t="str">
        <f>"魚介類販売業"</f>
        <v>魚介類販売業</v>
      </c>
      <c r="E7780" s="2" t="str">
        <f>"H30.05.28"</f>
        <v>H30.05.28</v>
      </c>
    </row>
    <row r="7781" spans="1:5" x14ac:dyDescent="0.45">
      <c r="A7781" s="2" t="s">
        <v>6324</v>
      </c>
      <c r="B7781" s="2" t="s">
        <v>17427</v>
      </c>
      <c r="C7781" s="2" t="s">
        <v>29035</v>
      </c>
      <c r="D7781" s="2" t="str">
        <f>"乳類販売業"</f>
        <v>乳類販売業</v>
      </c>
      <c r="E7781" s="2" t="str">
        <f>"H30.05.28"</f>
        <v>H30.05.28</v>
      </c>
    </row>
    <row r="7782" spans="1:5" x14ac:dyDescent="0.45">
      <c r="A7782" s="2" t="s">
        <v>6324</v>
      </c>
      <c r="B7782" s="2" t="s">
        <v>17427</v>
      </c>
      <c r="C7782" s="2" t="s">
        <v>29035</v>
      </c>
      <c r="D7782" s="2" t="str">
        <f>"食肉販売業"</f>
        <v>食肉販売業</v>
      </c>
      <c r="E7782" s="2" t="str">
        <f>"H30.05.28"</f>
        <v>H30.05.28</v>
      </c>
    </row>
    <row r="7783" spans="1:5" x14ac:dyDescent="0.45">
      <c r="A7783" s="2" t="s">
        <v>6324</v>
      </c>
      <c r="B7783" s="2" t="s">
        <v>17428</v>
      </c>
      <c r="C7783" s="2" t="s">
        <v>29035</v>
      </c>
      <c r="D7783" s="2" t="str">
        <f>"食品販売業"</f>
        <v>食品販売業</v>
      </c>
      <c r="E7783" s="2" t="str">
        <f>"H30.05.28"</f>
        <v>H30.05.28</v>
      </c>
    </row>
    <row r="7784" spans="1:5" x14ac:dyDescent="0.45">
      <c r="A7784" s="2" t="s">
        <v>6325</v>
      </c>
      <c r="B7784" s="2" t="s">
        <v>17429</v>
      </c>
      <c r="C7784" s="2" t="s">
        <v>29036</v>
      </c>
      <c r="D7784" s="2" t="str">
        <f>"飲食店営業"</f>
        <v>飲食店営業</v>
      </c>
      <c r="E7784" s="2" t="str">
        <f>"H30.05.29"</f>
        <v>H30.05.29</v>
      </c>
    </row>
    <row r="7785" spans="1:5" x14ac:dyDescent="0.45">
      <c r="A7785" s="2" t="s">
        <v>165</v>
      </c>
      <c r="B7785" s="2" t="s">
        <v>17431</v>
      </c>
      <c r="C7785" s="2" t="s">
        <v>29038</v>
      </c>
      <c r="D7785" s="2" t="str">
        <f t="shared" ref="D7785:D7790" si="354">"喫茶店営業"</f>
        <v>喫茶店営業</v>
      </c>
      <c r="E7785" s="2" t="str">
        <f>"H29.02.27"</f>
        <v>H29.02.27</v>
      </c>
    </row>
    <row r="7786" spans="1:5" x14ac:dyDescent="0.45">
      <c r="A7786" s="2" t="s">
        <v>165</v>
      </c>
      <c r="B7786" s="2" t="s">
        <v>17433</v>
      </c>
      <c r="C7786" s="2" t="s">
        <v>29040</v>
      </c>
      <c r="D7786" s="2" t="str">
        <f t="shared" si="354"/>
        <v>喫茶店営業</v>
      </c>
      <c r="E7786" s="2" t="str">
        <f>"H29.03.14"</f>
        <v>H29.03.14</v>
      </c>
    </row>
    <row r="7787" spans="1:5" x14ac:dyDescent="0.45">
      <c r="A7787" s="2" t="s">
        <v>165</v>
      </c>
      <c r="B7787" s="2" t="s">
        <v>17437</v>
      </c>
      <c r="C7787" s="2" t="s">
        <v>29038</v>
      </c>
      <c r="D7787" s="2" t="str">
        <f t="shared" si="354"/>
        <v>喫茶店営業</v>
      </c>
      <c r="E7787" s="2" t="str">
        <f>"H29.05.31"</f>
        <v>H29.05.31</v>
      </c>
    </row>
    <row r="7788" spans="1:5" x14ac:dyDescent="0.45">
      <c r="A7788" s="2" t="s">
        <v>165</v>
      </c>
      <c r="B7788" s="2" t="s">
        <v>17438</v>
      </c>
      <c r="C7788" s="2" t="s">
        <v>29038</v>
      </c>
      <c r="D7788" s="2" t="str">
        <f t="shared" si="354"/>
        <v>喫茶店営業</v>
      </c>
      <c r="E7788" s="2" t="str">
        <f>"H29.05.31"</f>
        <v>H29.05.31</v>
      </c>
    </row>
    <row r="7789" spans="1:5" x14ac:dyDescent="0.45">
      <c r="A7789" s="2" t="s">
        <v>165</v>
      </c>
      <c r="B7789" s="2" t="s">
        <v>17439</v>
      </c>
      <c r="C7789" s="2" t="s">
        <v>29038</v>
      </c>
      <c r="D7789" s="2" t="str">
        <f t="shared" si="354"/>
        <v>喫茶店営業</v>
      </c>
      <c r="E7789" s="2" t="str">
        <f>"H29.09.25"</f>
        <v>H29.09.25</v>
      </c>
    </row>
    <row r="7790" spans="1:5" x14ac:dyDescent="0.45">
      <c r="A7790" s="2" t="s">
        <v>165</v>
      </c>
      <c r="B7790" s="2" t="s">
        <v>17445</v>
      </c>
      <c r="C7790" s="2" t="s">
        <v>29046</v>
      </c>
      <c r="D7790" s="2" t="str">
        <f t="shared" si="354"/>
        <v>喫茶店営業</v>
      </c>
      <c r="E7790" s="2" t="str">
        <f>"H29.12.01"</f>
        <v>H29.12.01</v>
      </c>
    </row>
    <row r="7791" spans="1:5" x14ac:dyDescent="0.45">
      <c r="A7791" s="2" t="s">
        <v>6331</v>
      </c>
      <c r="B7791" s="2" t="s">
        <v>17451</v>
      </c>
      <c r="C7791" s="2" t="s">
        <v>29052</v>
      </c>
      <c r="D7791" s="2" t="str">
        <f>"飲食店営業"</f>
        <v>飲食店営業</v>
      </c>
      <c r="E7791" s="2" t="str">
        <f>"H30.07.06"</f>
        <v>H30.07.06</v>
      </c>
    </row>
    <row r="7792" spans="1:5" x14ac:dyDescent="0.45">
      <c r="A7792" s="2" t="s">
        <v>6333</v>
      </c>
      <c r="B7792" s="2" t="s">
        <v>17452</v>
      </c>
      <c r="C7792" s="2" t="s">
        <v>29053</v>
      </c>
      <c r="D7792" s="2" t="str">
        <f>"飲食店営業"</f>
        <v>飲食店営業</v>
      </c>
      <c r="E7792" s="2" t="str">
        <f>"H30.07.13"</f>
        <v>H30.07.13</v>
      </c>
    </row>
    <row r="7793" spans="1:5" x14ac:dyDescent="0.45">
      <c r="A7793" s="2" t="s">
        <v>6335</v>
      </c>
      <c r="B7793" s="2" t="s">
        <v>17455</v>
      </c>
      <c r="C7793" s="2" t="s">
        <v>29056</v>
      </c>
      <c r="D7793" s="2" t="str">
        <f>"飲食店営業"</f>
        <v>飲食店営業</v>
      </c>
      <c r="E7793" s="2" t="str">
        <f>"H30.07.26"</f>
        <v>H30.07.26</v>
      </c>
    </row>
    <row r="7794" spans="1:5" x14ac:dyDescent="0.45">
      <c r="A7794" s="2" t="s">
        <v>6337</v>
      </c>
      <c r="B7794" s="2" t="s">
        <v>17457</v>
      </c>
      <c r="C7794" s="2" t="s">
        <v>29057</v>
      </c>
      <c r="D7794" s="2" t="str">
        <f>"飲食店営業"</f>
        <v>飲食店営業</v>
      </c>
      <c r="E7794" s="2" t="str">
        <f>"H30.08.01"</f>
        <v>H30.08.01</v>
      </c>
    </row>
    <row r="7795" spans="1:5" x14ac:dyDescent="0.45">
      <c r="A7795" s="2" t="s">
        <v>6300</v>
      </c>
      <c r="B7795" s="2" t="s">
        <v>17459</v>
      </c>
      <c r="C7795" s="2" t="s">
        <v>29059</v>
      </c>
      <c r="D7795" s="2" t="str">
        <f>"乳類販売業"</f>
        <v>乳類販売業</v>
      </c>
      <c r="E7795" s="2" t="str">
        <f>"H30.08.06"</f>
        <v>H30.08.06</v>
      </c>
    </row>
    <row r="7796" spans="1:5" x14ac:dyDescent="0.45">
      <c r="A7796" s="2" t="s">
        <v>6340</v>
      </c>
      <c r="B7796" s="2" t="s">
        <v>17461</v>
      </c>
      <c r="C7796" s="2" t="s">
        <v>21923</v>
      </c>
      <c r="D7796" s="2" t="str">
        <f>"飲食店営業"</f>
        <v>飲食店営業</v>
      </c>
      <c r="E7796" s="2" t="str">
        <f>"H30.08.13"</f>
        <v>H30.08.13</v>
      </c>
    </row>
    <row r="7797" spans="1:5" x14ac:dyDescent="0.45">
      <c r="A7797" s="2" t="s">
        <v>6342</v>
      </c>
      <c r="B7797" s="2" t="s">
        <v>17463</v>
      </c>
      <c r="C7797" s="2" t="s">
        <v>29062</v>
      </c>
      <c r="D7797" s="2" t="str">
        <f>"食肉販売業"</f>
        <v>食肉販売業</v>
      </c>
      <c r="E7797" s="2" t="str">
        <f t="shared" ref="E7797:E7811" si="355">"H30.08.23"</f>
        <v>H30.08.23</v>
      </c>
    </row>
    <row r="7798" spans="1:5" x14ac:dyDescent="0.45">
      <c r="A7798" s="2" t="s">
        <v>6227</v>
      </c>
      <c r="B7798" s="2" t="s">
        <v>17464</v>
      </c>
      <c r="C7798" s="2" t="s">
        <v>29063</v>
      </c>
      <c r="D7798" s="2" t="str">
        <f>"菓子製造業"</f>
        <v>菓子製造業</v>
      </c>
      <c r="E7798" s="2" t="str">
        <f t="shared" si="355"/>
        <v>H30.08.23</v>
      </c>
    </row>
    <row r="7799" spans="1:5" x14ac:dyDescent="0.45">
      <c r="A7799" s="2" t="s">
        <v>6227</v>
      </c>
      <c r="B7799" s="2" t="s">
        <v>17465</v>
      </c>
      <c r="C7799" s="2" t="s">
        <v>29064</v>
      </c>
      <c r="D7799" s="2" t="str">
        <f>"飲食店営業"</f>
        <v>飲食店営業</v>
      </c>
      <c r="E7799" s="2" t="str">
        <f t="shared" si="355"/>
        <v>H30.08.23</v>
      </c>
    </row>
    <row r="7800" spans="1:5" x14ac:dyDescent="0.45">
      <c r="A7800" s="2" t="s">
        <v>6343</v>
      </c>
      <c r="B7800" s="2" t="s">
        <v>17466</v>
      </c>
      <c r="C7800" s="2" t="s">
        <v>29065</v>
      </c>
      <c r="D7800" s="2" t="str">
        <f>"食品製造業"</f>
        <v>食品製造業</v>
      </c>
      <c r="E7800" s="2" t="str">
        <f t="shared" si="355"/>
        <v>H30.08.23</v>
      </c>
    </row>
    <row r="7801" spans="1:5" x14ac:dyDescent="0.45">
      <c r="A7801" s="2" t="s">
        <v>6344</v>
      </c>
      <c r="B7801" s="2" t="s">
        <v>17467</v>
      </c>
      <c r="C7801" s="2" t="s">
        <v>29066</v>
      </c>
      <c r="D7801" s="2" t="str">
        <f>"飲食店営業"</f>
        <v>飲食店営業</v>
      </c>
      <c r="E7801" s="2" t="str">
        <f t="shared" si="355"/>
        <v>H30.08.23</v>
      </c>
    </row>
    <row r="7802" spans="1:5" x14ac:dyDescent="0.45">
      <c r="A7802" s="2" t="s">
        <v>6345</v>
      </c>
      <c r="B7802" s="2" t="s">
        <v>17468</v>
      </c>
      <c r="C7802" s="2" t="s">
        <v>29067</v>
      </c>
      <c r="D7802" s="2" t="str">
        <f>"飲食店営業"</f>
        <v>飲食店営業</v>
      </c>
      <c r="E7802" s="2" t="str">
        <f t="shared" si="355"/>
        <v>H30.08.23</v>
      </c>
    </row>
    <row r="7803" spans="1:5" x14ac:dyDescent="0.45">
      <c r="A7803" s="2" t="s">
        <v>6346</v>
      </c>
      <c r="B7803" s="2" t="s">
        <v>10308</v>
      </c>
      <c r="C7803" s="2" t="s">
        <v>29068</v>
      </c>
      <c r="D7803" s="2" t="str">
        <f>"飲食店営業"</f>
        <v>飲食店営業</v>
      </c>
      <c r="E7803" s="2" t="str">
        <f t="shared" si="355"/>
        <v>H30.08.23</v>
      </c>
    </row>
    <row r="7804" spans="1:5" x14ac:dyDescent="0.45">
      <c r="A7804" s="2" t="s">
        <v>6201</v>
      </c>
      <c r="B7804" s="2" t="s">
        <v>17289</v>
      </c>
      <c r="C7804" s="2" t="s">
        <v>28892</v>
      </c>
      <c r="D7804" s="2" t="str">
        <f>"喫茶店営業"</f>
        <v>喫茶店営業</v>
      </c>
      <c r="E7804" s="2" t="str">
        <f t="shared" si="355"/>
        <v>H30.08.23</v>
      </c>
    </row>
    <row r="7805" spans="1:5" x14ac:dyDescent="0.45">
      <c r="A7805" s="2" t="s">
        <v>6347</v>
      </c>
      <c r="B7805" s="2" t="s">
        <v>17469</v>
      </c>
      <c r="C7805" s="2" t="s">
        <v>29069</v>
      </c>
      <c r="D7805" s="2" t="str">
        <f>"飲食店営業"</f>
        <v>飲食店営業</v>
      </c>
      <c r="E7805" s="2" t="str">
        <f t="shared" si="355"/>
        <v>H30.08.23</v>
      </c>
    </row>
    <row r="7806" spans="1:5" x14ac:dyDescent="0.45">
      <c r="A7806" s="2" t="s">
        <v>6348</v>
      </c>
      <c r="B7806" s="2" t="s">
        <v>17470</v>
      </c>
      <c r="C7806" s="2" t="s">
        <v>29070</v>
      </c>
      <c r="D7806" s="2" t="str">
        <f>"飲食店営業"</f>
        <v>飲食店営業</v>
      </c>
      <c r="E7806" s="2" t="str">
        <f t="shared" si="355"/>
        <v>H30.08.23</v>
      </c>
    </row>
    <row r="7807" spans="1:5" x14ac:dyDescent="0.45">
      <c r="A7807" s="2" t="s">
        <v>421</v>
      </c>
      <c r="B7807" s="2" t="s">
        <v>17471</v>
      </c>
      <c r="C7807" s="2" t="s">
        <v>29071</v>
      </c>
      <c r="D7807" s="2" t="str">
        <f>"乳類販売業"</f>
        <v>乳類販売業</v>
      </c>
      <c r="E7807" s="2" t="str">
        <f t="shared" si="355"/>
        <v>H30.08.23</v>
      </c>
    </row>
    <row r="7808" spans="1:5" x14ac:dyDescent="0.45">
      <c r="A7808" s="2" t="s">
        <v>27</v>
      </c>
      <c r="B7808" s="2" t="s">
        <v>17472</v>
      </c>
      <c r="C7808" s="2" t="s">
        <v>29072</v>
      </c>
      <c r="D7808" s="2" t="str">
        <f>"食品販売業"</f>
        <v>食品販売業</v>
      </c>
      <c r="E7808" s="2" t="str">
        <f t="shared" si="355"/>
        <v>H30.08.23</v>
      </c>
    </row>
    <row r="7809" spans="1:5" x14ac:dyDescent="0.45">
      <c r="A7809" s="2" t="s">
        <v>6349</v>
      </c>
      <c r="B7809" s="2" t="s">
        <v>17473</v>
      </c>
      <c r="C7809" s="2" t="s">
        <v>29073</v>
      </c>
      <c r="D7809" s="2" t="str">
        <f>"食品販売業"</f>
        <v>食品販売業</v>
      </c>
      <c r="E7809" s="2" t="str">
        <f t="shared" si="355"/>
        <v>H30.08.23</v>
      </c>
    </row>
    <row r="7810" spans="1:5" x14ac:dyDescent="0.45">
      <c r="A7810" s="2" t="s">
        <v>6350</v>
      </c>
      <c r="B7810" s="2" t="s">
        <v>17474</v>
      </c>
      <c r="C7810" s="2" t="s">
        <v>29074</v>
      </c>
      <c r="D7810" s="2" t="str">
        <f>"飲食店営業"</f>
        <v>飲食店営業</v>
      </c>
      <c r="E7810" s="2" t="str">
        <f t="shared" si="355"/>
        <v>H30.08.23</v>
      </c>
    </row>
    <row r="7811" spans="1:5" x14ac:dyDescent="0.45">
      <c r="A7811" s="2" t="s">
        <v>6350</v>
      </c>
      <c r="B7811" s="2" t="s">
        <v>17474</v>
      </c>
      <c r="C7811" s="2" t="s">
        <v>29074</v>
      </c>
      <c r="D7811" s="2" t="str">
        <f>"乳類販売業"</f>
        <v>乳類販売業</v>
      </c>
      <c r="E7811" s="2" t="str">
        <f t="shared" si="355"/>
        <v>H30.08.23</v>
      </c>
    </row>
    <row r="7812" spans="1:5" x14ac:dyDescent="0.45">
      <c r="A7812" s="2" t="s">
        <v>165</v>
      </c>
      <c r="B7812" s="2" t="s">
        <v>17495</v>
      </c>
      <c r="C7812" s="2" t="s">
        <v>29093</v>
      </c>
      <c r="D7812" s="2" t="str">
        <f>"喫茶店営業"</f>
        <v>喫茶店営業</v>
      </c>
      <c r="E7812" s="2" t="str">
        <f>"H30.08.27"</f>
        <v>H30.08.27</v>
      </c>
    </row>
    <row r="7813" spans="1:5" x14ac:dyDescent="0.45">
      <c r="A7813" s="2" t="s">
        <v>6361</v>
      </c>
      <c r="B7813" s="2" t="s">
        <v>17497</v>
      </c>
      <c r="C7813" s="2" t="s">
        <v>29095</v>
      </c>
      <c r="D7813" s="2" t="str">
        <f>"飲食店営業"</f>
        <v>飲食店営業</v>
      </c>
      <c r="E7813" s="2" t="str">
        <f>"H30.08.27"</f>
        <v>H30.08.27</v>
      </c>
    </row>
    <row r="7814" spans="1:5" x14ac:dyDescent="0.45">
      <c r="A7814" s="2" t="s">
        <v>6365</v>
      </c>
      <c r="B7814" s="2" t="s">
        <v>17502</v>
      </c>
      <c r="C7814" s="2" t="s">
        <v>29099</v>
      </c>
      <c r="D7814" s="2" t="str">
        <f>"飲食店営業"</f>
        <v>飲食店営業</v>
      </c>
      <c r="E7814" s="2" t="str">
        <f>"H30.08.30"</f>
        <v>H30.08.30</v>
      </c>
    </row>
    <row r="7815" spans="1:5" x14ac:dyDescent="0.45">
      <c r="A7815" s="2" t="s">
        <v>6368</v>
      </c>
      <c r="B7815" s="2" t="s">
        <v>17505</v>
      </c>
      <c r="C7815" s="2" t="s">
        <v>21923</v>
      </c>
      <c r="D7815" s="2" t="str">
        <f>"菓子製造業"</f>
        <v>菓子製造業</v>
      </c>
      <c r="E7815" s="2" t="str">
        <f>"H30.09.07"</f>
        <v>H30.09.07</v>
      </c>
    </row>
    <row r="7816" spans="1:5" x14ac:dyDescent="0.45">
      <c r="A7816" s="2" t="s">
        <v>6370</v>
      </c>
      <c r="B7816" s="2" t="s">
        <v>17507</v>
      </c>
      <c r="C7816" s="2" t="s">
        <v>29102</v>
      </c>
      <c r="D7816" s="2" t="str">
        <f>"乳類販売業"</f>
        <v>乳類販売業</v>
      </c>
      <c r="E7816" s="2" t="str">
        <f>"H30.09.19"</f>
        <v>H30.09.19</v>
      </c>
    </row>
    <row r="7817" spans="1:5" x14ac:dyDescent="0.45">
      <c r="A7817" s="2" t="s">
        <v>6370</v>
      </c>
      <c r="B7817" s="2" t="s">
        <v>17507</v>
      </c>
      <c r="C7817" s="2" t="s">
        <v>29102</v>
      </c>
      <c r="D7817" s="2" t="str">
        <f>"食肉販売業"</f>
        <v>食肉販売業</v>
      </c>
      <c r="E7817" s="2" t="str">
        <f>"H30.09.19"</f>
        <v>H30.09.19</v>
      </c>
    </row>
    <row r="7818" spans="1:5" x14ac:dyDescent="0.45">
      <c r="A7818" s="2" t="s">
        <v>6370</v>
      </c>
      <c r="B7818" s="2" t="s">
        <v>17507</v>
      </c>
      <c r="C7818" s="2" t="s">
        <v>29102</v>
      </c>
      <c r="D7818" s="2" t="str">
        <f>"食品販売業"</f>
        <v>食品販売業</v>
      </c>
      <c r="E7818" s="2" t="str">
        <f>"H30.09.19"</f>
        <v>H30.09.19</v>
      </c>
    </row>
    <row r="7819" spans="1:5" x14ac:dyDescent="0.45">
      <c r="A7819" s="2" t="s">
        <v>6372</v>
      </c>
      <c r="B7819" s="2" t="s">
        <v>17509</v>
      </c>
      <c r="C7819" s="2" t="s">
        <v>29104</v>
      </c>
      <c r="D7819" s="2" t="str">
        <f>"飲食店営業"</f>
        <v>飲食店営業</v>
      </c>
      <c r="E7819" s="2" t="str">
        <f>"H30.09.25"</f>
        <v>H30.09.25</v>
      </c>
    </row>
    <row r="7820" spans="1:5" x14ac:dyDescent="0.45">
      <c r="A7820" s="2" t="s">
        <v>6373</v>
      </c>
      <c r="B7820" s="2" t="s">
        <v>17510</v>
      </c>
      <c r="C7820" s="2" t="s">
        <v>29105</v>
      </c>
      <c r="D7820" s="2" t="str">
        <f>"魚介類販売業"</f>
        <v>魚介類販売業</v>
      </c>
      <c r="E7820" s="2" t="str">
        <f>"H29.05.30"</f>
        <v>H29.05.30</v>
      </c>
    </row>
    <row r="7821" spans="1:5" x14ac:dyDescent="0.45">
      <c r="A7821" s="2" t="s">
        <v>6373</v>
      </c>
      <c r="B7821" s="2" t="s">
        <v>17510</v>
      </c>
      <c r="C7821" s="2" t="s">
        <v>29105</v>
      </c>
      <c r="D7821" s="2" t="str">
        <f>"そうざい製造業"</f>
        <v>そうざい製造業</v>
      </c>
      <c r="E7821" s="2" t="str">
        <f>"H29.05.30"</f>
        <v>H29.05.30</v>
      </c>
    </row>
    <row r="7822" spans="1:5" x14ac:dyDescent="0.45">
      <c r="A7822" s="2" t="s">
        <v>6377</v>
      </c>
      <c r="B7822" s="2" t="s">
        <v>17517</v>
      </c>
      <c r="C7822" s="2" t="s">
        <v>29112</v>
      </c>
      <c r="D7822" s="2" t="str">
        <f>"魚介類販売業"</f>
        <v>魚介類販売業</v>
      </c>
      <c r="E7822" s="2" t="str">
        <f>"H30.10.26"</f>
        <v>H30.10.26</v>
      </c>
    </row>
    <row r="7823" spans="1:5" x14ac:dyDescent="0.45">
      <c r="A7823" s="2" t="s">
        <v>6378</v>
      </c>
      <c r="B7823" s="2" t="s">
        <v>17518</v>
      </c>
      <c r="C7823" s="2" t="s">
        <v>29113</v>
      </c>
      <c r="D7823" s="2" t="str">
        <f>"喫茶店営業"</f>
        <v>喫茶店営業</v>
      </c>
      <c r="E7823" s="2" t="str">
        <f>"H29.05.30"</f>
        <v>H29.05.30</v>
      </c>
    </row>
    <row r="7824" spans="1:5" x14ac:dyDescent="0.45">
      <c r="A7824" s="2" t="s">
        <v>6378</v>
      </c>
      <c r="B7824" s="2" t="s">
        <v>17519</v>
      </c>
      <c r="C7824" s="2" t="s">
        <v>29114</v>
      </c>
      <c r="D7824" s="2" t="str">
        <f>"魚介類販売業"</f>
        <v>魚介類販売業</v>
      </c>
      <c r="E7824" s="2" t="str">
        <f>"H30.02.08"</f>
        <v>H30.02.08</v>
      </c>
    </row>
    <row r="7825" spans="1:5" x14ac:dyDescent="0.45">
      <c r="A7825" s="2" t="s">
        <v>6380</v>
      </c>
      <c r="B7825" s="2" t="s">
        <v>17522</v>
      </c>
      <c r="C7825" s="2" t="s">
        <v>29117</v>
      </c>
      <c r="D7825" s="2" t="str">
        <f>"食品販売業"</f>
        <v>食品販売業</v>
      </c>
      <c r="E7825" s="2" t="str">
        <f>"H30.05.11"</f>
        <v>H30.05.11</v>
      </c>
    </row>
    <row r="7826" spans="1:5" x14ac:dyDescent="0.45">
      <c r="A7826" s="2" t="s">
        <v>6385</v>
      </c>
      <c r="B7826" s="2" t="s">
        <v>17530</v>
      </c>
      <c r="C7826" s="2" t="s">
        <v>29124</v>
      </c>
      <c r="D7826" s="2" t="str">
        <f t="shared" ref="D7826:D7832" si="356">"飲食店営業"</f>
        <v>飲食店営業</v>
      </c>
      <c r="E7826" s="2" t="str">
        <f>"H30.11.16"</f>
        <v>H30.11.16</v>
      </c>
    </row>
    <row r="7827" spans="1:5" x14ac:dyDescent="0.45">
      <c r="A7827" s="2" t="s">
        <v>6389</v>
      </c>
      <c r="B7827" s="2" t="s">
        <v>17534</v>
      </c>
      <c r="C7827" s="2" t="s">
        <v>29127</v>
      </c>
      <c r="D7827" s="2" t="str">
        <f t="shared" si="356"/>
        <v>飲食店営業</v>
      </c>
      <c r="E7827" s="2" t="str">
        <f t="shared" ref="E7827:E7840" si="357">"H30.11.20"</f>
        <v>H30.11.20</v>
      </c>
    </row>
    <row r="7828" spans="1:5" x14ac:dyDescent="0.45">
      <c r="A7828" s="2" t="s">
        <v>6390</v>
      </c>
      <c r="B7828" s="2" t="s">
        <v>17535</v>
      </c>
      <c r="C7828" s="2" t="s">
        <v>29128</v>
      </c>
      <c r="D7828" s="2" t="str">
        <f t="shared" si="356"/>
        <v>飲食店営業</v>
      </c>
      <c r="E7828" s="2" t="str">
        <f t="shared" si="357"/>
        <v>H30.11.20</v>
      </c>
    </row>
    <row r="7829" spans="1:5" x14ac:dyDescent="0.45">
      <c r="A7829" s="2" t="s">
        <v>6391</v>
      </c>
      <c r="B7829" s="2" t="s">
        <v>17536</v>
      </c>
      <c r="C7829" s="2" t="s">
        <v>29129</v>
      </c>
      <c r="D7829" s="2" t="str">
        <f t="shared" si="356"/>
        <v>飲食店営業</v>
      </c>
      <c r="E7829" s="2" t="str">
        <f t="shared" si="357"/>
        <v>H30.11.20</v>
      </c>
    </row>
    <row r="7830" spans="1:5" x14ac:dyDescent="0.45">
      <c r="A7830" s="2" t="s">
        <v>6392</v>
      </c>
      <c r="B7830" s="2" t="s">
        <v>15608</v>
      </c>
      <c r="C7830" s="2" t="s">
        <v>29130</v>
      </c>
      <c r="D7830" s="2" t="str">
        <f t="shared" si="356"/>
        <v>飲食店営業</v>
      </c>
      <c r="E7830" s="2" t="str">
        <f t="shared" si="357"/>
        <v>H30.11.20</v>
      </c>
    </row>
    <row r="7831" spans="1:5" x14ac:dyDescent="0.45">
      <c r="A7831" s="2" t="s">
        <v>2187</v>
      </c>
      <c r="B7831" s="2" t="s">
        <v>17537</v>
      </c>
      <c r="C7831" s="2" t="s">
        <v>29131</v>
      </c>
      <c r="D7831" s="2" t="str">
        <f t="shared" si="356"/>
        <v>飲食店営業</v>
      </c>
      <c r="E7831" s="2" t="str">
        <f t="shared" si="357"/>
        <v>H30.11.20</v>
      </c>
    </row>
    <row r="7832" spans="1:5" x14ac:dyDescent="0.45">
      <c r="A7832" s="2" t="s">
        <v>6393</v>
      </c>
      <c r="B7832" s="2" t="s">
        <v>17538</v>
      </c>
      <c r="C7832" s="2" t="s">
        <v>29132</v>
      </c>
      <c r="D7832" s="2" t="str">
        <f t="shared" si="356"/>
        <v>飲食店営業</v>
      </c>
      <c r="E7832" s="2" t="str">
        <f t="shared" si="357"/>
        <v>H30.11.20</v>
      </c>
    </row>
    <row r="7833" spans="1:5" x14ac:dyDescent="0.45">
      <c r="A7833" s="2" t="s">
        <v>6394</v>
      </c>
      <c r="B7833" s="2" t="s">
        <v>11977</v>
      </c>
      <c r="C7833" s="2" t="s">
        <v>29133</v>
      </c>
      <c r="D7833" s="2" t="str">
        <f>"豆腐製造業"</f>
        <v>豆腐製造業</v>
      </c>
      <c r="E7833" s="2" t="str">
        <f t="shared" si="357"/>
        <v>H30.11.20</v>
      </c>
    </row>
    <row r="7834" spans="1:5" x14ac:dyDescent="0.45">
      <c r="A7834" s="2" t="s">
        <v>6395</v>
      </c>
      <c r="B7834" s="2" t="s">
        <v>17539</v>
      </c>
      <c r="C7834" s="2" t="s">
        <v>29134</v>
      </c>
      <c r="D7834" s="2" t="str">
        <f>"菓子製造業"</f>
        <v>菓子製造業</v>
      </c>
      <c r="E7834" s="2" t="str">
        <f t="shared" si="357"/>
        <v>H30.11.20</v>
      </c>
    </row>
    <row r="7835" spans="1:5" x14ac:dyDescent="0.45">
      <c r="A7835" s="2" t="s">
        <v>6396</v>
      </c>
      <c r="B7835" s="2" t="s">
        <v>17540</v>
      </c>
      <c r="C7835" s="2" t="s">
        <v>29135</v>
      </c>
      <c r="D7835" s="2" t="str">
        <f>"飲食店営業"</f>
        <v>飲食店営業</v>
      </c>
      <c r="E7835" s="2" t="str">
        <f t="shared" si="357"/>
        <v>H30.11.20</v>
      </c>
    </row>
    <row r="7836" spans="1:5" x14ac:dyDescent="0.45">
      <c r="A7836" s="2" t="s">
        <v>6397</v>
      </c>
      <c r="B7836" s="2" t="s">
        <v>17541</v>
      </c>
      <c r="C7836" s="2" t="s">
        <v>29136</v>
      </c>
      <c r="D7836" s="2" t="str">
        <f>"そうざい製造業"</f>
        <v>そうざい製造業</v>
      </c>
      <c r="E7836" s="2" t="str">
        <f t="shared" si="357"/>
        <v>H30.11.20</v>
      </c>
    </row>
    <row r="7837" spans="1:5" x14ac:dyDescent="0.45">
      <c r="A7837" s="2" t="s">
        <v>6398</v>
      </c>
      <c r="B7837" s="2" t="s">
        <v>17542</v>
      </c>
      <c r="C7837" s="2" t="s">
        <v>29137</v>
      </c>
      <c r="D7837" s="2" t="str">
        <f>"食肉販売業"</f>
        <v>食肉販売業</v>
      </c>
      <c r="E7837" s="2" t="str">
        <f t="shared" si="357"/>
        <v>H30.11.20</v>
      </c>
    </row>
    <row r="7838" spans="1:5" x14ac:dyDescent="0.45">
      <c r="A7838" s="2" t="s">
        <v>6399</v>
      </c>
      <c r="B7838" s="2" t="s">
        <v>17543</v>
      </c>
      <c r="C7838" s="2" t="s">
        <v>29138</v>
      </c>
      <c r="D7838" s="2" t="str">
        <f>"飲食店営業"</f>
        <v>飲食店営業</v>
      </c>
      <c r="E7838" s="2" t="str">
        <f t="shared" si="357"/>
        <v>H30.11.20</v>
      </c>
    </row>
    <row r="7839" spans="1:5" x14ac:dyDescent="0.45">
      <c r="A7839" s="2" t="s">
        <v>6400</v>
      </c>
      <c r="B7839" s="2" t="s">
        <v>17544</v>
      </c>
      <c r="C7839" s="2" t="s">
        <v>29139</v>
      </c>
      <c r="D7839" s="2" t="str">
        <f>"食品販売業"</f>
        <v>食品販売業</v>
      </c>
      <c r="E7839" s="2" t="str">
        <f t="shared" si="357"/>
        <v>H30.11.20</v>
      </c>
    </row>
    <row r="7840" spans="1:5" x14ac:dyDescent="0.45">
      <c r="A7840" s="2" t="s">
        <v>3491</v>
      </c>
      <c r="B7840" s="2" t="s">
        <v>17545</v>
      </c>
      <c r="C7840" s="2" t="s">
        <v>29140</v>
      </c>
      <c r="D7840" s="2" t="str">
        <f>"飲食店営業"</f>
        <v>飲食店営業</v>
      </c>
      <c r="E7840" s="2" t="str">
        <f t="shared" si="357"/>
        <v>H30.11.20</v>
      </c>
    </row>
    <row r="7841" spans="1:5" x14ac:dyDescent="0.45">
      <c r="A7841" s="2" t="s">
        <v>6401</v>
      </c>
      <c r="B7841" s="2" t="s">
        <v>17546</v>
      </c>
      <c r="C7841" s="2" t="s">
        <v>29141</v>
      </c>
      <c r="D7841" s="2" t="str">
        <f>"飲食店営業"</f>
        <v>飲食店営業</v>
      </c>
      <c r="E7841" s="2" t="str">
        <f t="shared" ref="E7841:E7856" si="358">"H30.11.22"</f>
        <v>H30.11.22</v>
      </c>
    </row>
    <row r="7842" spans="1:5" x14ac:dyDescent="0.45">
      <c r="A7842" s="2" t="s">
        <v>6402</v>
      </c>
      <c r="B7842" s="2" t="s">
        <v>17547</v>
      </c>
      <c r="C7842" s="2" t="s">
        <v>29142</v>
      </c>
      <c r="D7842" s="2" t="str">
        <f>"飲食店営業"</f>
        <v>飲食店営業</v>
      </c>
      <c r="E7842" s="2" t="str">
        <f t="shared" si="358"/>
        <v>H30.11.22</v>
      </c>
    </row>
    <row r="7843" spans="1:5" x14ac:dyDescent="0.45">
      <c r="A7843" s="2" t="s">
        <v>6403</v>
      </c>
      <c r="B7843" s="2" t="s">
        <v>17548</v>
      </c>
      <c r="C7843" s="2" t="s">
        <v>29143</v>
      </c>
      <c r="D7843" s="2" t="str">
        <f>"飲食店営業"</f>
        <v>飲食店営業</v>
      </c>
      <c r="E7843" s="2" t="str">
        <f t="shared" si="358"/>
        <v>H30.11.22</v>
      </c>
    </row>
    <row r="7844" spans="1:5" x14ac:dyDescent="0.45">
      <c r="A7844" s="2" t="s">
        <v>6404</v>
      </c>
      <c r="B7844" s="2" t="s">
        <v>17549</v>
      </c>
      <c r="C7844" s="2" t="s">
        <v>29144</v>
      </c>
      <c r="D7844" s="2" t="str">
        <f>"みそ製造業"</f>
        <v>みそ製造業</v>
      </c>
      <c r="E7844" s="2" t="str">
        <f t="shared" si="358"/>
        <v>H30.11.22</v>
      </c>
    </row>
    <row r="7845" spans="1:5" x14ac:dyDescent="0.45">
      <c r="A7845" s="2" t="s">
        <v>277</v>
      </c>
      <c r="B7845" s="2" t="s">
        <v>17550</v>
      </c>
      <c r="C7845" s="2" t="s">
        <v>29145</v>
      </c>
      <c r="D7845" s="2" t="str">
        <f>"飲食店営業"</f>
        <v>飲食店営業</v>
      </c>
      <c r="E7845" s="2" t="str">
        <f t="shared" si="358"/>
        <v>H30.11.22</v>
      </c>
    </row>
    <row r="7846" spans="1:5" x14ac:dyDescent="0.45">
      <c r="A7846" s="2" t="s">
        <v>6405</v>
      </c>
      <c r="B7846" s="2" t="s">
        <v>17551</v>
      </c>
      <c r="C7846" s="2" t="s">
        <v>29146</v>
      </c>
      <c r="D7846" s="2" t="str">
        <f>"飲食店営業"</f>
        <v>飲食店営業</v>
      </c>
      <c r="E7846" s="2" t="str">
        <f t="shared" si="358"/>
        <v>H30.11.22</v>
      </c>
    </row>
    <row r="7847" spans="1:5" x14ac:dyDescent="0.45">
      <c r="A7847" s="2" t="s">
        <v>6406</v>
      </c>
      <c r="B7847" s="2" t="s">
        <v>17552</v>
      </c>
      <c r="C7847" s="2" t="s">
        <v>29147</v>
      </c>
      <c r="D7847" s="2" t="str">
        <f>"飲食店営業"</f>
        <v>飲食店営業</v>
      </c>
      <c r="E7847" s="2" t="str">
        <f t="shared" si="358"/>
        <v>H30.11.22</v>
      </c>
    </row>
    <row r="7848" spans="1:5" x14ac:dyDescent="0.45">
      <c r="A7848" s="2" t="s">
        <v>6407</v>
      </c>
      <c r="B7848" s="2" t="s">
        <v>17553</v>
      </c>
      <c r="C7848" s="2" t="s">
        <v>29148</v>
      </c>
      <c r="D7848" s="2" t="str">
        <f>"魚介類販売業"</f>
        <v>魚介類販売業</v>
      </c>
      <c r="E7848" s="2" t="str">
        <f t="shared" si="358"/>
        <v>H30.11.22</v>
      </c>
    </row>
    <row r="7849" spans="1:5" x14ac:dyDescent="0.45">
      <c r="A7849" s="2" t="s">
        <v>6407</v>
      </c>
      <c r="B7849" s="2" t="s">
        <v>17553</v>
      </c>
      <c r="C7849" s="2" t="s">
        <v>29148</v>
      </c>
      <c r="D7849" s="2" t="str">
        <f>"食肉販売業"</f>
        <v>食肉販売業</v>
      </c>
      <c r="E7849" s="2" t="str">
        <f t="shared" si="358"/>
        <v>H30.11.22</v>
      </c>
    </row>
    <row r="7850" spans="1:5" x14ac:dyDescent="0.45">
      <c r="A7850" s="2" t="s">
        <v>6407</v>
      </c>
      <c r="B7850" s="2" t="s">
        <v>17553</v>
      </c>
      <c r="C7850" s="2" t="s">
        <v>29148</v>
      </c>
      <c r="D7850" s="2" t="str">
        <f>"乳類販売業"</f>
        <v>乳類販売業</v>
      </c>
      <c r="E7850" s="2" t="str">
        <f t="shared" si="358"/>
        <v>H30.11.22</v>
      </c>
    </row>
    <row r="7851" spans="1:5" x14ac:dyDescent="0.45">
      <c r="A7851" s="2" t="s">
        <v>6378</v>
      </c>
      <c r="B7851" s="2" t="s">
        <v>6378</v>
      </c>
      <c r="C7851" s="2" t="s">
        <v>29113</v>
      </c>
      <c r="D7851" s="2" t="str">
        <f>"菓子製造業"</f>
        <v>菓子製造業</v>
      </c>
      <c r="E7851" s="2" t="str">
        <f t="shared" si="358"/>
        <v>H30.11.22</v>
      </c>
    </row>
    <row r="7852" spans="1:5" x14ac:dyDescent="0.45">
      <c r="A7852" s="2" t="s">
        <v>3571</v>
      </c>
      <c r="B7852" s="2" t="s">
        <v>17554</v>
      </c>
      <c r="C7852" s="2" t="s">
        <v>28830</v>
      </c>
      <c r="D7852" s="2" t="str">
        <f>"魚介類販売業"</f>
        <v>魚介類販売業</v>
      </c>
      <c r="E7852" s="2" t="str">
        <f t="shared" si="358"/>
        <v>H30.11.22</v>
      </c>
    </row>
    <row r="7853" spans="1:5" x14ac:dyDescent="0.45">
      <c r="A7853" s="2" t="s">
        <v>3571</v>
      </c>
      <c r="B7853" s="2" t="s">
        <v>17554</v>
      </c>
      <c r="C7853" s="2" t="s">
        <v>28830</v>
      </c>
      <c r="D7853" s="2" t="str">
        <f>"食肉販売業"</f>
        <v>食肉販売業</v>
      </c>
      <c r="E7853" s="2" t="str">
        <f t="shared" si="358"/>
        <v>H30.11.22</v>
      </c>
    </row>
    <row r="7854" spans="1:5" x14ac:dyDescent="0.45">
      <c r="A7854" s="2" t="s">
        <v>6408</v>
      </c>
      <c r="B7854" s="2" t="s">
        <v>17555</v>
      </c>
      <c r="C7854" s="2" t="s">
        <v>29149</v>
      </c>
      <c r="D7854" s="2" t="str">
        <f>"食肉販売業"</f>
        <v>食肉販売業</v>
      </c>
      <c r="E7854" s="2" t="str">
        <f t="shared" si="358"/>
        <v>H30.11.22</v>
      </c>
    </row>
    <row r="7855" spans="1:5" x14ac:dyDescent="0.45">
      <c r="A7855" s="2" t="s">
        <v>6409</v>
      </c>
      <c r="B7855" s="2" t="s">
        <v>17556</v>
      </c>
      <c r="C7855" s="2" t="s">
        <v>29150</v>
      </c>
      <c r="D7855" s="2" t="str">
        <f>"菓子製造業"</f>
        <v>菓子製造業</v>
      </c>
      <c r="E7855" s="2" t="str">
        <f t="shared" si="358"/>
        <v>H30.11.22</v>
      </c>
    </row>
    <row r="7856" spans="1:5" x14ac:dyDescent="0.45">
      <c r="A7856" s="2" t="s">
        <v>6350</v>
      </c>
      <c r="B7856" s="2" t="s">
        <v>17557</v>
      </c>
      <c r="C7856" s="2" t="s">
        <v>29151</v>
      </c>
      <c r="D7856" s="2" t="str">
        <f>"飲食店営業"</f>
        <v>飲食店営業</v>
      </c>
      <c r="E7856" s="2" t="str">
        <f t="shared" si="358"/>
        <v>H30.11.22</v>
      </c>
    </row>
    <row r="7857" spans="1:5" x14ac:dyDescent="0.45">
      <c r="A7857" s="2" t="s">
        <v>6417</v>
      </c>
      <c r="B7857" s="2" t="s">
        <v>17567</v>
      </c>
      <c r="C7857" s="2" t="s">
        <v>29161</v>
      </c>
      <c r="D7857" s="2" t="str">
        <f>"魚介類販売業"</f>
        <v>魚介類販売業</v>
      </c>
      <c r="E7857" s="2" t="str">
        <f>"H30.11.26"</f>
        <v>H30.11.26</v>
      </c>
    </row>
    <row r="7858" spans="1:5" x14ac:dyDescent="0.45">
      <c r="A7858" s="2" t="s">
        <v>6418</v>
      </c>
      <c r="B7858" s="2" t="s">
        <v>17568</v>
      </c>
      <c r="C7858" s="2" t="s">
        <v>29162</v>
      </c>
      <c r="D7858" s="2" t="str">
        <f>"飲食店営業"</f>
        <v>飲食店営業</v>
      </c>
      <c r="E7858" s="2" t="str">
        <f>"H30.11.26"</f>
        <v>H30.11.26</v>
      </c>
    </row>
    <row r="7859" spans="1:5" x14ac:dyDescent="0.45">
      <c r="A7859" s="2" t="s">
        <v>6418</v>
      </c>
      <c r="B7859" s="2" t="s">
        <v>17568</v>
      </c>
      <c r="C7859" s="2" t="s">
        <v>29162</v>
      </c>
      <c r="D7859" s="2" t="str">
        <f>"食肉販売業"</f>
        <v>食肉販売業</v>
      </c>
      <c r="E7859" s="2" t="str">
        <f>"H30.11.26"</f>
        <v>H30.11.26</v>
      </c>
    </row>
    <row r="7860" spans="1:5" x14ac:dyDescent="0.45">
      <c r="A7860" s="2" t="s">
        <v>6227</v>
      </c>
      <c r="B7860" s="2" t="s">
        <v>17589</v>
      </c>
      <c r="C7860" s="2" t="s">
        <v>28920</v>
      </c>
      <c r="D7860" s="2" t="str">
        <f>"乳類販売業"</f>
        <v>乳類販売業</v>
      </c>
      <c r="E7860" s="2" t="str">
        <f t="shared" ref="E7860:E7867" si="359">"H30.11.27"</f>
        <v>H30.11.27</v>
      </c>
    </row>
    <row r="7861" spans="1:5" x14ac:dyDescent="0.45">
      <c r="A7861" s="2" t="s">
        <v>6227</v>
      </c>
      <c r="B7861" s="2" t="s">
        <v>17590</v>
      </c>
      <c r="C7861" s="2" t="s">
        <v>28920</v>
      </c>
      <c r="D7861" s="2" t="str">
        <f>"乳類販売業"</f>
        <v>乳類販売業</v>
      </c>
      <c r="E7861" s="2" t="str">
        <f t="shared" si="359"/>
        <v>H30.11.27</v>
      </c>
    </row>
    <row r="7862" spans="1:5" x14ac:dyDescent="0.45">
      <c r="A7862" s="2" t="s">
        <v>6438</v>
      </c>
      <c r="B7862" s="2" t="s">
        <v>17592</v>
      </c>
      <c r="C7862" s="2" t="s">
        <v>29183</v>
      </c>
      <c r="D7862" s="2" t="str">
        <f>"そうざい製造業"</f>
        <v>そうざい製造業</v>
      </c>
      <c r="E7862" s="2" t="str">
        <f t="shared" si="359"/>
        <v>H30.11.27</v>
      </c>
    </row>
    <row r="7863" spans="1:5" x14ac:dyDescent="0.45">
      <c r="A7863" s="2" t="s">
        <v>6438</v>
      </c>
      <c r="B7863" s="2" t="s">
        <v>17592</v>
      </c>
      <c r="C7863" s="2" t="s">
        <v>29183</v>
      </c>
      <c r="D7863" s="2" t="str">
        <f>"飲食店営業"</f>
        <v>飲食店営業</v>
      </c>
      <c r="E7863" s="2" t="str">
        <f t="shared" si="359"/>
        <v>H30.11.27</v>
      </c>
    </row>
    <row r="7864" spans="1:5" x14ac:dyDescent="0.45">
      <c r="A7864" s="2" t="s">
        <v>6438</v>
      </c>
      <c r="B7864" s="2" t="s">
        <v>17592</v>
      </c>
      <c r="C7864" s="2" t="s">
        <v>29183</v>
      </c>
      <c r="D7864" s="2" t="str">
        <f>"魚介類販売業"</f>
        <v>魚介類販売業</v>
      </c>
      <c r="E7864" s="2" t="str">
        <f t="shared" si="359"/>
        <v>H30.11.27</v>
      </c>
    </row>
    <row r="7865" spans="1:5" x14ac:dyDescent="0.45">
      <c r="A7865" s="2" t="s">
        <v>6438</v>
      </c>
      <c r="B7865" s="2" t="s">
        <v>17592</v>
      </c>
      <c r="C7865" s="2" t="s">
        <v>29183</v>
      </c>
      <c r="D7865" s="2" t="str">
        <f>"食肉販売業"</f>
        <v>食肉販売業</v>
      </c>
      <c r="E7865" s="2" t="str">
        <f t="shared" si="359"/>
        <v>H30.11.27</v>
      </c>
    </row>
    <row r="7866" spans="1:5" x14ac:dyDescent="0.45">
      <c r="A7866" s="2" t="s">
        <v>6438</v>
      </c>
      <c r="B7866" s="2" t="s">
        <v>17592</v>
      </c>
      <c r="C7866" s="2" t="s">
        <v>29183</v>
      </c>
      <c r="D7866" s="2" t="str">
        <f>"乳類販売業"</f>
        <v>乳類販売業</v>
      </c>
      <c r="E7866" s="2" t="str">
        <f t="shared" si="359"/>
        <v>H30.11.27</v>
      </c>
    </row>
    <row r="7867" spans="1:5" x14ac:dyDescent="0.45">
      <c r="A7867" s="2" t="s">
        <v>6438</v>
      </c>
      <c r="B7867" s="2" t="s">
        <v>17592</v>
      </c>
      <c r="C7867" s="2" t="s">
        <v>29183</v>
      </c>
      <c r="D7867" s="2" t="str">
        <f>"食品販売業"</f>
        <v>食品販売業</v>
      </c>
      <c r="E7867" s="2" t="str">
        <f t="shared" si="359"/>
        <v>H30.11.27</v>
      </c>
    </row>
    <row r="7868" spans="1:5" x14ac:dyDescent="0.45">
      <c r="A7868" s="2" t="s">
        <v>6417</v>
      </c>
      <c r="B7868" s="2" t="s">
        <v>17593</v>
      </c>
      <c r="C7868" s="2" t="s">
        <v>29184</v>
      </c>
      <c r="D7868" s="2" t="str">
        <f>"食品製造業"</f>
        <v>食品製造業</v>
      </c>
      <c r="E7868" s="2" t="str">
        <f>"H30.11.30"</f>
        <v>H30.11.30</v>
      </c>
    </row>
    <row r="7869" spans="1:5" x14ac:dyDescent="0.45">
      <c r="A7869" s="2" t="s">
        <v>165</v>
      </c>
      <c r="B7869" s="2" t="s">
        <v>17598</v>
      </c>
      <c r="C7869" s="2" t="s">
        <v>29188</v>
      </c>
      <c r="D7869" s="2" t="str">
        <f>"喫茶店営業"</f>
        <v>喫茶店営業</v>
      </c>
      <c r="E7869" s="2" t="str">
        <f>"H30.11.30"</f>
        <v>H30.11.30</v>
      </c>
    </row>
    <row r="7870" spans="1:5" x14ac:dyDescent="0.45">
      <c r="A7870" s="2" t="s">
        <v>165</v>
      </c>
      <c r="B7870" s="2" t="s">
        <v>17599</v>
      </c>
      <c r="C7870" s="2" t="s">
        <v>29188</v>
      </c>
      <c r="D7870" s="2" t="str">
        <f>"喫茶店営業"</f>
        <v>喫茶店営業</v>
      </c>
      <c r="E7870" s="2" t="str">
        <f>"H30.11.30"</f>
        <v>H30.11.30</v>
      </c>
    </row>
    <row r="7871" spans="1:5" x14ac:dyDescent="0.45">
      <c r="A7871" s="2" t="s">
        <v>6444</v>
      </c>
      <c r="B7871" s="2" t="s">
        <v>17602</v>
      </c>
      <c r="C7871" s="2" t="s">
        <v>29191</v>
      </c>
      <c r="D7871" s="2" t="str">
        <f>"飲食店営業"</f>
        <v>飲食店営業</v>
      </c>
      <c r="E7871" s="2" t="str">
        <f>"H30.12.07"</f>
        <v>H30.12.07</v>
      </c>
    </row>
    <row r="7872" spans="1:5" x14ac:dyDescent="0.45">
      <c r="A7872" s="2" t="s">
        <v>6404</v>
      </c>
      <c r="B7872" s="2" t="s">
        <v>17549</v>
      </c>
      <c r="C7872" s="2" t="s">
        <v>29192</v>
      </c>
      <c r="D7872" s="2" t="str">
        <f>"食品製造業"</f>
        <v>食品製造業</v>
      </c>
      <c r="E7872" s="2" t="str">
        <f>"H30.12.17"</f>
        <v>H30.12.17</v>
      </c>
    </row>
    <row r="7873" spans="1:5" x14ac:dyDescent="0.45">
      <c r="A7873" s="2" t="s">
        <v>6445</v>
      </c>
      <c r="B7873" s="2" t="s">
        <v>17603</v>
      </c>
      <c r="C7873" s="2" t="s">
        <v>29193</v>
      </c>
      <c r="D7873" s="2" t="str">
        <f>"食品販売業"</f>
        <v>食品販売業</v>
      </c>
      <c r="E7873" s="2" t="str">
        <f>"H30.12.25"</f>
        <v>H30.12.25</v>
      </c>
    </row>
    <row r="7874" spans="1:5" x14ac:dyDescent="0.45">
      <c r="A7874" s="2" t="s">
        <v>6451</v>
      </c>
      <c r="B7874" s="2" t="s">
        <v>17612</v>
      </c>
      <c r="C7874" s="2" t="s">
        <v>29201</v>
      </c>
      <c r="D7874" s="2" t="str">
        <f>"飲食店営業"</f>
        <v>飲食店営業</v>
      </c>
      <c r="E7874" s="2" t="str">
        <f>"H31.02.06"</f>
        <v>H31.02.06</v>
      </c>
    </row>
    <row r="7875" spans="1:5" x14ac:dyDescent="0.45">
      <c r="A7875" s="2" t="s">
        <v>6455</v>
      </c>
      <c r="B7875" s="2" t="s">
        <v>17616</v>
      </c>
      <c r="C7875" s="2" t="s">
        <v>29204</v>
      </c>
      <c r="D7875" s="2" t="str">
        <f>"飲食店営業"</f>
        <v>飲食店営業</v>
      </c>
      <c r="E7875" s="2" t="str">
        <f>"H31.02.20"</f>
        <v>H31.02.20</v>
      </c>
    </row>
    <row r="7876" spans="1:5" x14ac:dyDescent="0.45">
      <c r="A7876" s="2" t="s">
        <v>6456</v>
      </c>
      <c r="B7876" s="2" t="s">
        <v>17617</v>
      </c>
      <c r="C7876" s="2" t="s">
        <v>29205</v>
      </c>
      <c r="D7876" s="2" t="str">
        <f>"食品販売業"</f>
        <v>食品販売業</v>
      </c>
      <c r="E7876" s="2" t="str">
        <f>"H31.02.20"</f>
        <v>H31.02.20</v>
      </c>
    </row>
    <row r="7877" spans="1:5" x14ac:dyDescent="0.45">
      <c r="A7877" s="2" t="s">
        <v>6261</v>
      </c>
      <c r="B7877" s="2" t="s">
        <v>17618</v>
      </c>
      <c r="C7877" s="2" t="s">
        <v>29206</v>
      </c>
      <c r="D7877" s="2" t="str">
        <f>"飲食店営業"</f>
        <v>飲食店営業</v>
      </c>
      <c r="E7877" s="2" t="str">
        <f>"H31.02.20"</f>
        <v>H31.02.20</v>
      </c>
    </row>
    <row r="7878" spans="1:5" x14ac:dyDescent="0.45">
      <c r="A7878" s="2" t="s">
        <v>6457</v>
      </c>
      <c r="B7878" s="2" t="s">
        <v>17619</v>
      </c>
      <c r="C7878" s="2" t="s">
        <v>29207</v>
      </c>
      <c r="D7878" s="2" t="str">
        <f>"飲食店営業"</f>
        <v>飲食店営業</v>
      </c>
      <c r="E7878" s="2" t="str">
        <f>"H31.02.19"</f>
        <v>H31.02.19</v>
      </c>
    </row>
    <row r="7879" spans="1:5" x14ac:dyDescent="0.45">
      <c r="A7879" s="2" t="s">
        <v>6458</v>
      </c>
      <c r="B7879" s="2" t="s">
        <v>17620</v>
      </c>
      <c r="C7879" s="2" t="s">
        <v>29208</v>
      </c>
      <c r="D7879" s="2" t="str">
        <f>"飲食店営業"</f>
        <v>飲食店営業</v>
      </c>
      <c r="E7879" s="2" t="str">
        <f>"H31.02.18"</f>
        <v>H31.02.18</v>
      </c>
    </row>
    <row r="7880" spans="1:5" x14ac:dyDescent="0.45">
      <c r="A7880" s="2" t="s">
        <v>6227</v>
      </c>
      <c r="B7880" s="2" t="s">
        <v>17464</v>
      </c>
      <c r="C7880" s="2" t="s">
        <v>29209</v>
      </c>
      <c r="D7880" s="2" t="str">
        <f>"アイスクリーム類製造業"</f>
        <v>アイスクリーム類製造業</v>
      </c>
      <c r="E7880" s="2" t="str">
        <f>"H31.02.19"</f>
        <v>H31.02.19</v>
      </c>
    </row>
    <row r="7881" spans="1:5" x14ac:dyDescent="0.45">
      <c r="A7881" s="2" t="s">
        <v>6459</v>
      </c>
      <c r="B7881" s="2" t="s">
        <v>17621</v>
      </c>
      <c r="C7881" s="2" t="s">
        <v>29210</v>
      </c>
      <c r="D7881" s="2" t="str">
        <f>"食品販売業"</f>
        <v>食品販売業</v>
      </c>
      <c r="E7881" s="2" t="str">
        <f>"H31.02.20"</f>
        <v>H31.02.20</v>
      </c>
    </row>
    <row r="7882" spans="1:5" x14ac:dyDescent="0.45">
      <c r="A7882" s="2" t="s">
        <v>6460</v>
      </c>
      <c r="B7882" s="2" t="s">
        <v>17625</v>
      </c>
      <c r="C7882" s="2" t="s">
        <v>29214</v>
      </c>
      <c r="D7882" s="2" t="str">
        <f>"飲食店営業"</f>
        <v>飲食店営業</v>
      </c>
      <c r="E7882" s="2" t="str">
        <f t="shared" ref="E7882:E7906" si="360">"H31.02.25"</f>
        <v>H31.02.25</v>
      </c>
    </row>
    <row r="7883" spans="1:5" x14ac:dyDescent="0.45">
      <c r="A7883" s="2" t="s">
        <v>907</v>
      </c>
      <c r="B7883" s="2" t="s">
        <v>17626</v>
      </c>
      <c r="C7883" s="2" t="s">
        <v>29215</v>
      </c>
      <c r="D7883" s="2" t="str">
        <f>"飲食店営業"</f>
        <v>飲食店営業</v>
      </c>
      <c r="E7883" s="2" t="str">
        <f t="shared" si="360"/>
        <v>H31.02.25</v>
      </c>
    </row>
    <row r="7884" spans="1:5" x14ac:dyDescent="0.45">
      <c r="A7884" s="2" t="s">
        <v>252</v>
      </c>
      <c r="B7884" s="2" t="s">
        <v>17627</v>
      </c>
      <c r="C7884" s="2" t="s">
        <v>29216</v>
      </c>
      <c r="D7884" s="2" t="str">
        <f>"乳類販売業"</f>
        <v>乳類販売業</v>
      </c>
      <c r="E7884" s="2" t="str">
        <f t="shared" si="360"/>
        <v>H31.02.25</v>
      </c>
    </row>
    <row r="7885" spans="1:5" x14ac:dyDescent="0.45">
      <c r="A7885" s="2" t="s">
        <v>6461</v>
      </c>
      <c r="B7885" s="2" t="s">
        <v>17628</v>
      </c>
      <c r="C7885" s="2" t="s">
        <v>29217</v>
      </c>
      <c r="D7885" s="2" t="str">
        <f>"清涼飲料水製造業"</f>
        <v>清涼飲料水製造業</v>
      </c>
      <c r="E7885" s="2" t="str">
        <f t="shared" si="360"/>
        <v>H31.02.25</v>
      </c>
    </row>
    <row r="7886" spans="1:5" x14ac:dyDescent="0.45">
      <c r="A7886" s="2" t="s">
        <v>6462</v>
      </c>
      <c r="B7886" s="2" t="s">
        <v>17629</v>
      </c>
      <c r="C7886" s="2" t="s">
        <v>29218</v>
      </c>
      <c r="D7886" s="2" t="str">
        <f>"飲食店営業"</f>
        <v>飲食店営業</v>
      </c>
      <c r="E7886" s="2" t="str">
        <f t="shared" si="360"/>
        <v>H31.02.25</v>
      </c>
    </row>
    <row r="7887" spans="1:5" x14ac:dyDescent="0.45">
      <c r="A7887" s="2" t="s">
        <v>1812</v>
      </c>
      <c r="B7887" s="2" t="s">
        <v>17630</v>
      </c>
      <c r="C7887" s="2" t="s">
        <v>29219</v>
      </c>
      <c r="D7887" s="2" t="str">
        <f>"食品販売業"</f>
        <v>食品販売業</v>
      </c>
      <c r="E7887" s="2" t="str">
        <f t="shared" si="360"/>
        <v>H31.02.25</v>
      </c>
    </row>
    <row r="7888" spans="1:5" x14ac:dyDescent="0.45">
      <c r="A7888" s="2" t="s">
        <v>6463</v>
      </c>
      <c r="B7888" s="2" t="s">
        <v>17631</v>
      </c>
      <c r="C7888" s="2" t="s">
        <v>29220</v>
      </c>
      <c r="D7888" s="2" t="str">
        <f>"飲食店営業"</f>
        <v>飲食店営業</v>
      </c>
      <c r="E7888" s="2" t="str">
        <f t="shared" si="360"/>
        <v>H31.02.25</v>
      </c>
    </row>
    <row r="7889" spans="1:5" x14ac:dyDescent="0.45">
      <c r="A7889" s="2" t="s">
        <v>6464</v>
      </c>
      <c r="B7889" s="2" t="s">
        <v>17632</v>
      </c>
      <c r="C7889" s="2" t="s">
        <v>29221</v>
      </c>
      <c r="D7889" s="2" t="str">
        <f>"食肉販売業"</f>
        <v>食肉販売業</v>
      </c>
      <c r="E7889" s="2" t="str">
        <f t="shared" si="360"/>
        <v>H31.02.25</v>
      </c>
    </row>
    <row r="7890" spans="1:5" x14ac:dyDescent="0.45">
      <c r="A7890" s="2" t="s">
        <v>6465</v>
      </c>
      <c r="B7890" s="2" t="s">
        <v>17633</v>
      </c>
      <c r="C7890" s="2" t="s">
        <v>29222</v>
      </c>
      <c r="D7890" s="2" t="str">
        <f>"飲食店営業"</f>
        <v>飲食店営業</v>
      </c>
      <c r="E7890" s="2" t="str">
        <f t="shared" si="360"/>
        <v>H31.02.25</v>
      </c>
    </row>
    <row r="7891" spans="1:5" x14ac:dyDescent="0.45">
      <c r="A7891" s="2" t="s">
        <v>6466</v>
      </c>
      <c r="B7891" s="2" t="s">
        <v>17634</v>
      </c>
      <c r="C7891" s="2" t="s">
        <v>29223</v>
      </c>
      <c r="D7891" s="2" t="str">
        <f>"魚介類販売業"</f>
        <v>魚介類販売業</v>
      </c>
      <c r="E7891" s="2" t="str">
        <f t="shared" si="360"/>
        <v>H31.02.25</v>
      </c>
    </row>
    <row r="7892" spans="1:5" x14ac:dyDescent="0.45">
      <c r="A7892" s="2" t="s">
        <v>6467</v>
      </c>
      <c r="B7892" s="2" t="s">
        <v>17635</v>
      </c>
      <c r="C7892" s="2" t="s">
        <v>29224</v>
      </c>
      <c r="D7892" s="2" t="str">
        <f>"飲食店営業"</f>
        <v>飲食店営業</v>
      </c>
      <c r="E7892" s="2" t="str">
        <f t="shared" si="360"/>
        <v>H31.02.25</v>
      </c>
    </row>
    <row r="7893" spans="1:5" x14ac:dyDescent="0.45">
      <c r="A7893" s="2" t="s">
        <v>6468</v>
      </c>
      <c r="B7893" s="2" t="s">
        <v>17636</v>
      </c>
      <c r="C7893" s="2" t="s">
        <v>29225</v>
      </c>
      <c r="D7893" s="2" t="str">
        <f>"飲食店営業"</f>
        <v>飲食店営業</v>
      </c>
      <c r="E7893" s="2" t="str">
        <f t="shared" si="360"/>
        <v>H31.02.25</v>
      </c>
    </row>
    <row r="7894" spans="1:5" x14ac:dyDescent="0.45">
      <c r="A7894" s="2" t="s">
        <v>6468</v>
      </c>
      <c r="B7894" s="2" t="s">
        <v>17636</v>
      </c>
      <c r="C7894" s="2" t="s">
        <v>29225</v>
      </c>
      <c r="D7894" s="2" t="str">
        <f>"菓子製造業"</f>
        <v>菓子製造業</v>
      </c>
      <c r="E7894" s="2" t="str">
        <f t="shared" si="360"/>
        <v>H31.02.25</v>
      </c>
    </row>
    <row r="7895" spans="1:5" x14ac:dyDescent="0.45">
      <c r="A7895" s="2" t="s">
        <v>6469</v>
      </c>
      <c r="B7895" s="2" t="s">
        <v>17637</v>
      </c>
      <c r="C7895" s="2" t="s">
        <v>29226</v>
      </c>
      <c r="D7895" s="2" t="str">
        <f>"飲食店営業"</f>
        <v>飲食店営業</v>
      </c>
      <c r="E7895" s="2" t="str">
        <f t="shared" si="360"/>
        <v>H31.02.25</v>
      </c>
    </row>
    <row r="7896" spans="1:5" x14ac:dyDescent="0.45">
      <c r="A7896" s="2" t="s">
        <v>6470</v>
      </c>
      <c r="B7896" s="2" t="s">
        <v>17638</v>
      </c>
      <c r="C7896" s="2" t="s">
        <v>29227</v>
      </c>
      <c r="D7896" s="2" t="str">
        <f>"飲食店営業"</f>
        <v>飲食店営業</v>
      </c>
      <c r="E7896" s="2" t="str">
        <f t="shared" si="360"/>
        <v>H31.02.25</v>
      </c>
    </row>
    <row r="7897" spans="1:5" x14ac:dyDescent="0.45">
      <c r="A7897" s="2" t="s">
        <v>6471</v>
      </c>
      <c r="B7897" s="2" t="s">
        <v>17639</v>
      </c>
      <c r="C7897" s="2" t="s">
        <v>29228</v>
      </c>
      <c r="D7897" s="2" t="str">
        <f>"菓子製造業"</f>
        <v>菓子製造業</v>
      </c>
      <c r="E7897" s="2" t="str">
        <f t="shared" si="360"/>
        <v>H31.02.25</v>
      </c>
    </row>
    <row r="7898" spans="1:5" x14ac:dyDescent="0.45">
      <c r="A7898" s="2" t="s">
        <v>6472</v>
      </c>
      <c r="B7898" s="2" t="s">
        <v>17640</v>
      </c>
      <c r="C7898" s="2" t="s">
        <v>29229</v>
      </c>
      <c r="D7898" s="2" t="str">
        <f>"飲食店営業"</f>
        <v>飲食店営業</v>
      </c>
      <c r="E7898" s="2" t="str">
        <f t="shared" si="360"/>
        <v>H31.02.25</v>
      </c>
    </row>
    <row r="7899" spans="1:5" x14ac:dyDescent="0.45">
      <c r="A7899" s="2" t="s">
        <v>6473</v>
      </c>
      <c r="B7899" s="2" t="s">
        <v>17641</v>
      </c>
      <c r="C7899" s="2" t="s">
        <v>29230</v>
      </c>
      <c r="D7899" s="2" t="str">
        <f>"菓子製造業"</f>
        <v>菓子製造業</v>
      </c>
      <c r="E7899" s="2" t="str">
        <f t="shared" si="360"/>
        <v>H31.02.25</v>
      </c>
    </row>
    <row r="7900" spans="1:5" x14ac:dyDescent="0.45">
      <c r="A7900" s="2" t="s">
        <v>6474</v>
      </c>
      <c r="B7900" s="2" t="s">
        <v>17642</v>
      </c>
      <c r="C7900" s="2" t="s">
        <v>29231</v>
      </c>
      <c r="D7900" s="2" t="str">
        <f>"飲食店営業"</f>
        <v>飲食店営業</v>
      </c>
      <c r="E7900" s="2" t="str">
        <f t="shared" si="360"/>
        <v>H31.02.25</v>
      </c>
    </row>
    <row r="7901" spans="1:5" x14ac:dyDescent="0.45">
      <c r="A7901" s="2" t="s">
        <v>6418</v>
      </c>
      <c r="B7901" s="2" t="s">
        <v>17568</v>
      </c>
      <c r="C7901" s="2" t="s">
        <v>29162</v>
      </c>
      <c r="D7901" s="2" t="str">
        <f>"魚介類販売業"</f>
        <v>魚介類販売業</v>
      </c>
      <c r="E7901" s="2" t="str">
        <f t="shared" si="360"/>
        <v>H31.02.25</v>
      </c>
    </row>
    <row r="7902" spans="1:5" x14ac:dyDescent="0.45">
      <c r="A7902" s="2" t="s">
        <v>6475</v>
      </c>
      <c r="B7902" s="2" t="s">
        <v>17643</v>
      </c>
      <c r="C7902" s="2" t="s">
        <v>29232</v>
      </c>
      <c r="D7902" s="2" t="str">
        <f>"食肉販売業"</f>
        <v>食肉販売業</v>
      </c>
      <c r="E7902" s="2" t="str">
        <f t="shared" si="360"/>
        <v>H31.02.25</v>
      </c>
    </row>
    <row r="7903" spans="1:5" x14ac:dyDescent="0.45">
      <c r="A7903" s="2" t="s">
        <v>3571</v>
      </c>
      <c r="B7903" s="2" t="s">
        <v>17644</v>
      </c>
      <c r="C7903" s="2" t="s">
        <v>28820</v>
      </c>
      <c r="D7903" s="2" t="str">
        <f>"食品販売業"</f>
        <v>食品販売業</v>
      </c>
      <c r="E7903" s="2" t="str">
        <f t="shared" si="360"/>
        <v>H31.02.25</v>
      </c>
    </row>
    <row r="7904" spans="1:5" x14ac:dyDescent="0.45">
      <c r="A7904" s="2" t="s">
        <v>5591</v>
      </c>
      <c r="B7904" s="2" t="s">
        <v>17645</v>
      </c>
      <c r="C7904" s="2" t="s">
        <v>29233</v>
      </c>
      <c r="D7904" s="2" t="str">
        <f>"食品販売業"</f>
        <v>食品販売業</v>
      </c>
      <c r="E7904" s="2" t="str">
        <f t="shared" si="360"/>
        <v>H31.02.25</v>
      </c>
    </row>
    <row r="7905" spans="1:5" x14ac:dyDescent="0.45">
      <c r="A7905" s="2" t="s">
        <v>6476</v>
      </c>
      <c r="B7905" s="2" t="s">
        <v>17646</v>
      </c>
      <c r="C7905" s="2" t="s">
        <v>29234</v>
      </c>
      <c r="D7905" s="2" t="str">
        <f>"菓子製造業"</f>
        <v>菓子製造業</v>
      </c>
      <c r="E7905" s="2" t="str">
        <f t="shared" si="360"/>
        <v>H31.02.25</v>
      </c>
    </row>
    <row r="7906" spans="1:5" x14ac:dyDescent="0.45">
      <c r="A7906" s="2" t="s">
        <v>6477</v>
      </c>
      <c r="B7906" s="2" t="s">
        <v>17647</v>
      </c>
      <c r="C7906" s="2" t="s">
        <v>29235</v>
      </c>
      <c r="D7906" s="2" t="str">
        <f>"豆腐製造業"</f>
        <v>豆腐製造業</v>
      </c>
      <c r="E7906" s="2" t="str">
        <f t="shared" si="360"/>
        <v>H31.02.25</v>
      </c>
    </row>
    <row r="7907" spans="1:5" x14ac:dyDescent="0.45">
      <c r="A7907" s="2" t="s">
        <v>6504</v>
      </c>
      <c r="B7907" s="2" t="s">
        <v>17677</v>
      </c>
      <c r="C7907" s="2" t="s">
        <v>29265</v>
      </c>
      <c r="D7907" s="2" t="str">
        <f>"飲食店営業"</f>
        <v>飲食店営業</v>
      </c>
      <c r="E7907" s="2" t="str">
        <f>"H31.02.28"</f>
        <v>H31.02.28</v>
      </c>
    </row>
    <row r="7908" spans="1:5" x14ac:dyDescent="0.45">
      <c r="A7908" s="2" t="s">
        <v>126</v>
      </c>
      <c r="B7908" s="2" t="s">
        <v>17682</v>
      </c>
      <c r="C7908" s="2" t="s">
        <v>29271</v>
      </c>
      <c r="D7908" s="2" t="str">
        <f>"飲食店営業"</f>
        <v>飲食店営業</v>
      </c>
      <c r="E7908" s="2" t="str">
        <f>"H31.03.11"</f>
        <v>H31.03.11</v>
      </c>
    </row>
    <row r="7909" spans="1:5" x14ac:dyDescent="0.45">
      <c r="A7909" s="2" t="s">
        <v>6510</v>
      </c>
      <c r="B7909" s="2" t="s">
        <v>17684</v>
      </c>
      <c r="C7909" s="2" t="s">
        <v>29273</v>
      </c>
      <c r="D7909" s="2" t="str">
        <f>"菓子製造業"</f>
        <v>菓子製造業</v>
      </c>
      <c r="E7909" s="2" t="str">
        <f>"H31.03.25"</f>
        <v>H31.03.25</v>
      </c>
    </row>
    <row r="7910" spans="1:5" x14ac:dyDescent="0.45">
      <c r="A7910" s="2" t="s">
        <v>6512</v>
      </c>
      <c r="B7910" s="2" t="s">
        <v>17687</v>
      </c>
      <c r="C7910" s="2" t="s">
        <v>29276</v>
      </c>
      <c r="D7910" s="2" t="str">
        <f>"飲食店営業"</f>
        <v>飲食店営業</v>
      </c>
      <c r="E7910" s="2" t="str">
        <f>"H31.03.29"</f>
        <v>H31.03.29</v>
      </c>
    </row>
    <row r="7911" spans="1:5" x14ac:dyDescent="0.45">
      <c r="A7911" s="2" t="s">
        <v>2785</v>
      </c>
      <c r="B7911" s="2" t="s">
        <v>17688</v>
      </c>
      <c r="C7911" s="2" t="s">
        <v>29277</v>
      </c>
      <c r="D7911" s="2" t="str">
        <f>"乳類販売業"</f>
        <v>乳類販売業</v>
      </c>
      <c r="E7911" s="2" t="str">
        <f>"H29.05.09"</f>
        <v>H29.05.09</v>
      </c>
    </row>
    <row r="7912" spans="1:5" x14ac:dyDescent="0.45">
      <c r="A7912" s="2" t="s">
        <v>6520</v>
      </c>
      <c r="B7912" s="2" t="s">
        <v>17695</v>
      </c>
      <c r="C7912" s="2" t="s">
        <v>29283</v>
      </c>
      <c r="D7912" s="2" t="str">
        <f>"飲食店営業"</f>
        <v>飲食店営業</v>
      </c>
      <c r="E7912" s="2" t="str">
        <f>"H31.04.26"</f>
        <v>H31.04.26</v>
      </c>
    </row>
    <row r="7913" spans="1:5" x14ac:dyDescent="0.45">
      <c r="A7913" s="2" t="s">
        <v>6132</v>
      </c>
      <c r="B7913" s="2" t="s">
        <v>17698</v>
      </c>
      <c r="C7913" s="2" t="s">
        <v>29285</v>
      </c>
      <c r="D7913" s="2" t="str">
        <f>"喫茶店営業"</f>
        <v>喫茶店営業</v>
      </c>
      <c r="E7913" s="2" t="str">
        <f>"R01.05.24"</f>
        <v>R01.05.24</v>
      </c>
    </row>
    <row r="7914" spans="1:5" x14ac:dyDescent="0.45">
      <c r="A7914" s="2" t="s">
        <v>6522</v>
      </c>
      <c r="B7914" s="2" t="s">
        <v>17699</v>
      </c>
      <c r="C7914" s="2" t="s">
        <v>29286</v>
      </c>
      <c r="D7914" s="2" t="str">
        <f>"菓子製造業"</f>
        <v>菓子製造業</v>
      </c>
      <c r="E7914" s="2" t="str">
        <f>"R01.05.28"</f>
        <v>R01.05.28</v>
      </c>
    </row>
    <row r="7915" spans="1:5" x14ac:dyDescent="0.45">
      <c r="A7915" s="2" t="s">
        <v>6523</v>
      </c>
      <c r="B7915" s="2" t="s">
        <v>6523</v>
      </c>
      <c r="C7915" s="2" t="s">
        <v>29287</v>
      </c>
      <c r="D7915" s="2" t="str">
        <f>"食品販売業"</f>
        <v>食品販売業</v>
      </c>
      <c r="E7915" s="2" t="str">
        <f t="shared" ref="E7915:E7947" si="361">"R01.05.27"</f>
        <v>R01.05.27</v>
      </c>
    </row>
    <row r="7916" spans="1:5" x14ac:dyDescent="0.45">
      <c r="A7916" s="2" t="s">
        <v>6524</v>
      </c>
      <c r="B7916" s="2" t="s">
        <v>6524</v>
      </c>
      <c r="C7916" s="2" t="s">
        <v>29288</v>
      </c>
      <c r="D7916" s="2" t="str">
        <f>"食品製造業"</f>
        <v>食品製造業</v>
      </c>
      <c r="E7916" s="2" t="str">
        <f t="shared" si="361"/>
        <v>R01.05.27</v>
      </c>
    </row>
    <row r="7917" spans="1:5" x14ac:dyDescent="0.45">
      <c r="A7917" s="2" t="s">
        <v>6525</v>
      </c>
      <c r="B7917" s="2" t="s">
        <v>17700</v>
      </c>
      <c r="C7917" s="2" t="s">
        <v>29289</v>
      </c>
      <c r="D7917" s="2" t="str">
        <f>"菓子製造業"</f>
        <v>菓子製造業</v>
      </c>
      <c r="E7917" s="2" t="str">
        <f t="shared" si="361"/>
        <v>R01.05.27</v>
      </c>
    </row>
    <row r="7918" spans="1:5" x14ac:dyDescent="0.45">
      <c r="A7918" s="2" t="s">
        <v>6526</v>
      </c>
      <c r="B7918" s="2" t="s">
        <v>17701</v>
      </c>
      <c r="C7918" s="2" t="s">
        <v>29290</v>
      </c>
      <c r="D7918" s="2" t="str">
        <f>"そうざい製造業"</f>
        <v>そうざい製造業</v>
      </c>
      <c r="E7918" s="2" t="str">
        <f t="shared" si="361"/>
        <v>R01.05.27</v>
      </c>
    </row>
    <row r="7919" spans="1:5" x14ac:dyDescent="0.45">
      <c r="A7919" s="2" t="s">
        <v>6527</v>
      </c>
      <c r="B7919" s="2" t="s">
        <v>17702</v>
      </c>
      <c r="C7919" s="2" t="s">
        <v>29291</v>
      </c>
      <c r="D7919" s="2" t="str">
        <f>"飲食店営業"</f>
        <v>飲食店営業</v>
      </c>
      <c r="E7919" s="2" t="str">
        <f t="shared" si="361"/>
        <v>R01.05.27</v>
      </c>
    </row>
    <row r="7920" spans="1:5" x14ac:dyDescent="0.45">
      <c r="A7920" s="2" t="s">
        <v>6528</v>
      </c>
      <c r="B7920" s="2" t="s">
        <v>17703</v>
      </c>
      <c r="C7920" s="2" t="s">
        <v>29292</v>
      </c>
      <c r="D7920" s="2" t="str">
        <f>"飲食店営業"</f>
        <v>飲食店営業</v>
      </c>
      <c r="E7920" s="2" t="str">
        <f t="shared" si="361"/>
        <v>R01.05.27</v>
      </c>
    </row>
    <row r="7921" spans="1:5" x14ac:dyDescent="0.45">
      <c r="A7921" s="2" t="s">
        <v>6526</v>
      </c>
      <c r="B7921" s="2" t="s">
        <v>17701</v>
      </c>
      <c r="C7921" s="2" t="s">
        <v>29290</v>
      </c>
      <c r="D7921" s="2" t="str">
        <f>"菓子製造業"</f>
        <v>菓子製造業</v>
      </c>
      <c r="E7921" s="2" t="str">
        <f t="shared" si="361"/>
        <v>R01.05.27</v>
      </c>
    </row>
    <row r="7922" spans="1:5" x14ac:dyDescent="0.45">
      <c r="A7922" s="2" t="s">
        <v>6459</v>
      </c>
      <c r="B7922" s="2" t="s">
        <v>17704</v>
      </c>
      <c r="C7922" s="2" t="s">
        <v>29293</v>
      </c>
      <c r="D7922" s="2" t="str">
        <f>"みそ製造業"</f>
        <v>みそ製造業</v>
      </c>
      <c r="E7922" s="2" t="str">
        <f t="shared" si="361"/>
        <v>R01.05.27</v>
      </c>
    </row>
    <row r="7923" spans="1:5" x14ac:dyDescent="0.45">
      <c r="A7923" s="2" t="s">
        <v>6459</v>
      </c>
      <c r="B7923" s="2" t="s">
        <v>17705</v>
      </c>
      <c r="C7923" s="2" t="s">
        <v>29294</v>
      </c>
      <c r="D7923" s="2" t="str">
        <f>"食品販売業"</f>
        <v>食品販売業</v>
      </c>
      <c r="E7923" s="2" t="str">
        <f t="shared" si="361"/>
        <v>R01.05.27</v>
      </c>
    </row>
    <row r="7924" spans="1:5" x14ac:dyDescent="0.45">
      <c r="A7924" s="2" t="s">
        <v>3571</v>
      </c>
      <c r="B7924" s="2" t="s">
        <v>17706</v>
      </c>
      <c r="C7924" s="2" t="s">
        <v>29295</v>
      </c>
      <c r="D7924" s="2" t="str">
        <f>"食肉販売業"</f>
        <v>食肉販売業</v>
      </c>
      <c r="E7924" s="2" t="str">
        <f t="shared" si="361"/>
        <v>R01.05.27</v>
      </c>
    </row>
    <row r="7925" spans="1:5" x14ac:dyDescent="0.45">
      <c r="A7925" s="2" t="s">
        <v>3571</v>
      </c>
      <c r="B7925" s="2" t="s">
        <v>17706</v>
      </c>
      <c r="C7925" s="2" t="s">
        <v>29295</v>
      </c>
      <c r="D7925" s="2" t="str">
        <f>"魚介類販売業"</f>
        <v>魚介類販売業</v>
      </c>
      <c r="E7925" s="2" t="str">
        <f t="shared" si="361"/>
        <v>R01.05.27</v>
      </c>
    </row>
    <row r="7926" spans="1:5" x14ac:dyDescent="0.45">
      <c r="A7926" s="2" t="s">
        <v>3571</v>
      </c>
      <c r="B7926" s="2" t="s">
        <v>17706</v>
      </c>
      <c r="C7926" s="2" t="s">
        <v>29295</v>
      </c>
      <c r="D7926" s="2" t="str">
        <f>"乳類販売業"</f>
        <v>乳類販売業</v>
      </c>
      <c r="E7926" s="2" t="str">
        <f t="shared" si="361"/>
        <v>R01.05.27</v>
      </c>
    </row>
    <row r="7927" spans="1:5" x14ac:dyDescent="0.45">
      <c r="A7927" s="2" t="s">
        <v>3571</v>
      </c>
      <c r="B7927" s="2" t="s">
        <v>17707</v>
      </c>
      <c r="C7927" s="2" t="s">
        <v>29296</v>
      </c>
      <c r="D7927" s="2" t="str">
        <f>"そうざい製造業"</f>
        <v>そうざい製造業</v>
      </c>
      <c r="E7927" s="2" t="str">
        <f t="shared" si="361"/>
        <v>R01.05.27</v>
      </c>
    </row>
    <row r="7928" spans="1:5" x14ac:dyDescent="0.45">
      <c r="A7928" s="2" t="s">
        <v>3260</v>
      </c>
      <c r="B7928" s="2" t="s">
        <v>17709</v>
      </c>
      <c r="C7928" s="2" t="s">
        <v>29298</v>
      </c>
      <c r="D7928" s="2" t="str">
        <f>"食品販売業"</f>
        <v>食品販売業</v>
      </c>
      <c r="E7928" s="2" t="str">
        <f t="shared" si="361"/>
        <v>R01.05.27</v>
      </c>
    </row>
    <row r="7929" spans="1:5" x14ac:dyDescent="0.45">
      <c r="A7929" s="2" t="s">
        <v>3260</v>
      </c>
      <c r="B7929" s="2" t="s">
        <v>17391</v>
      </c>
      <c r="C7929" s="2" t="s">
        <v>29001</v>
      </c>
      <c r="D7929" s="2" t="str">
        <f>"食肉販売業"</f>
        <v>食肉販売業</v>
      </c>
      <c r="E7929" s="2" t="str">
        <f t="shared" si="361"/>
        <v>R01.05.27</v>
      </c>
    </row>
    <row r="7930" spans="1:5" x14ac:dyDescent="0.45">
      <c r="A7930" s="2" t="s">
        <v>3260</v>
      </c>
      <c r="B7930" s="2" t="s">
        <v>17391</v>
      </c>
      <c r="C7930" s="2" t="s">
        <v>29001</v>
      </c>
      <c r="D7930" s="2" t="str">
        <f>"魚介類販売業"</f>
        <v>魚介類販売業</v>
      </c>
      <c r="E7930" s="2" t="str">
        <f t="shared" si="361"/>
        <v>R01.05.27</v>
      </c>
    </row>
    <row r="7931" spans="1:5" x14ac:dyDescent="0.45">
      <c r="A7931" s="2" t="s">
        <v>3260</v>
      </c>
      <c r="B7931" s="2" t="s">
        <v>17391</v>
      </c>
      <c r="C7931" s="2" t="s">
        <v>29001</v>
      </c>
      <c r="D7931" s="2" t="str">
        <f>"飲食店営業"</f>
        <v>飲食店営業</v>
      </c>
      <c r="E7931" s="2" t="str">
        <f t="shared" si="361"/>
        <v>R01.05.27</v>
      </c>
    </row>
    <row r="7932" spans="1:5" x14ac:dyDescent="0.45">
      <c r="A7932" s="2" t="s">
        <v>3260</v>
      </c>
      <c r="B7932" s="2" t="s">
        <v>17391</v>
      </c>
      <c r="C7932" s="2" t="s">
        <v>29001</v>
      </c>
      <c r="D7932" s="2" t="str">
        <f>"乳類販売業"</f>
        <v>乳類販売業</v>
      </c>
      <c r="E7932" s="2" t="str">
        <f t="shared" si="361"/>
        <v>R01.05.27</v>
      </c>
    </row>
    <row r="7933" spans="1:5" x14ac:dyDescent="0.45">
      <c r="A7933" s="2" t="s">
        <v>6529</v>
      </c>
      <c r="B7933" s="2" t="s">
        <v>17710</v>
      </c>
      <c r="C7933" s="2" t="s">
        <v>29299</v>
      </c>
      <c r="D7933" s="2" t="str">
        <f>"食品販売業"</f>
        <v>食品販売業</v>
      </c>
      <c r="E7933" s="2" t="str">
        <f t="shared" si="361"/>
        <v>R01.05.27</v>
      </c>
    </row>
    <row r="7934" spans="1:5" x14ac:dyDescent="0.45">
      <c r="A7934" s="2" t="s">
        <v>6530</v>
      </c>
      <c r="B7934" s="2" t="s">
        <v>17711</v>
      </c>
      <c r="C7934" s="2" t="s">
        <v>29300</v>
      </c>
      <c r="D7934" s="2" t="str">
        <f>"飲食店営業"</f>
        <v>飲食店営業</v>
      </c>
      <c r="E7934" s="2" t="str">
        <f t="shared" si="361"/>
        <v>R01.05.27</v>
      </c>
    </row>
    <row r="7935" spans="1:5" x14ac:dyDescent="0.45">
      <c r="A7935" s="2" t="s">
        <v>6300</v>
      </c>
      <c r="B7935" s="2" t="s">
        <v>17459</v>
      </c>
      <c r="C7935" s="2" t="s">
        <v>29301</v>
      </c>
      <c r="D7935" s="2" t="str">
        <f>"魚介類販売業"</f>
        <v>魚介類販売業</v>
      </c>
      <c r="E7935" s="2" t="str">
        <f t="shared" si="361"/>
        <v>R01.05.27</v>
      </c>
    </row>
    <row r="7936" spans="1:5" x14ac:dyDescent="0.45">
      <c r="A7936" s="2" t="s">
        <v>6531</v>
      </c>
      <c r="B7936" s="2" t="s">
        <v>17712</v>
      </c>
      <c r="C7936" s="2" t="s">
        <v>29302</v>
      </c>
      <c r="D7936" s="2" t="str">
        <f>"食肉販売業"</f>
        <v>食肉販売業</v>
      </c>
      <c r="E7936" s="2" t="str">
        <f t="shared" si="361"/>
        <v>R01.05.27</v>
      </c>
    </row>
    <row r="7937" spans="1:5" x14ac:dyDescent="0.45">
      <c r="A7937" s="2" t="s">
        <v>6532</v>
      </c>
      <c r="B7937" s="2" t="s">
        <v>17713</v>
      </c>
      <c r="C7937" s="2" t="s">
        <v>29303</v>
      </c>
      <c r="D7937" s="2" t="str">
        <f>"飲食店営業"</f>
        <v>飲食店営業</v>
      </c>
      <c r="E7937" s="2" t="str">
        <f t="shared" si="361"/>
        <v>R01.05.27</v>
      </c>
    </row>
    <row r="7938" spans="1:5" x14ac:dyDescent="0.45">
      <c r="A7938" s="2" t="s">
        <v>6533</v>
      </c>
      <c r="B7938" s="2" t="s">
        <v>17714</v>
      </c>
      <c r="C7938" s="2" t="s">
        <v>29304</v>
      </c>
      <c r="D7938" s="2" t="str">
        <f>"飲食店営業"</f>
        <v>飲食店営業</v>
      </c>
      <c r="E7938" s="2" t="str">
        <f t="shared" si="361"/>
        <v>R01.05.27</v>
      </c>
    </row>
    <row r="7939" spans="1:5" x14ac:dyDescent="0.45">
      <c r="A7939" s="2" t="s">
        <v>6534</v>
      </c>
      <c r="B7939" s="2" t="s">
        <v>17715</v>
      </c>
      <c r="C7939" s="2" t="s">
        <v>29305</v>
      </c>
      <c r="D7939" s="2" t="str">
        <f>"喫茶店営業"</f>
        <v>喫茶店営業</v>
      </c>
      <c r="E7939" s="2" t="str">
        <f t="shared" si="361"/>
        <v>R01.05.27</v>
      </c>
    </row>
    <row r="7940" spans="1:5" x14ac:dyDescent="0.45">
      <c r="A7940" s="2" t="s">
        <v>6535</v>
      </c>
      <c r="B7940" s="2" t="s">
        <v>17716</v>
      </c>
      <c r="C7940" s="2" t="s">
        <v>29306</v>
      </c>
      <c r="D7940" s="2" t="str">
        <f>"食品製造業"</f>
        <v>食品製造業</v>
      </c>
      <c r="E7940" s="2" t="str">
        <f t="shared" si="361"/>
        <v>R01.05.27</v>
      </c>
    </row>
    <row r="7941" spans="1:5" x14ac:dyDescent="0.45">
      <c r="A7941" s="2" t="s">
        <v>6536</v>
      </c>
      <c r="B7941" s="2" t="s">
        <v>17717</v>
      </c>
      <c r="C7941" s="2" t="s">
        <v>29307</v>
      </c>
      <c r="D7941" s="2" t="str">
        <f>"飲食店営業"</f>
        <v>飲食店営業</v>
      </c>
      <c r="E7941" s="2" t="str">
        <f t="shared" si="361"/>
        <v>R01.05.27</v>
      </c>
    </row>
    <row r="7942" spans="1:5" x14ac:dyDescent="0.45">
      <c r="A7942" s="2" t="s">
        <v>6537</v>
      </c>
      <c r="B7942" s="2" t="s">
        <v>17718</v>
      </c>
      <c r="C7942" s="2" t="s">
        <v>29308</v>
      </c>
      <c r="D7942" s="2" t="str">
        <f>"飲食店営業"</f>
        <v>飲食店営業</v>
      </c>
      <c r="E7942" s="2" t="str">
        <f t="shared" si="361"/>
        <v>R01.05.27</v>
      </c>
    </row>
    <row r="7943" spans="1:5" x14ac:dyDescent="0.45">
      <c r="A7943" s="2" t="s">
        <v>6538</v>
      </c>
      <c r="B7943" s="2" t="s">
        <v>17719</v>
      </c>
      <c r="C7943" s="2" t="s">
        <v>29309</v>
      </c>
      <c r="D7943" s="2" t="str">
        <f>"豆腐製造業"</f>
        <v>豆腐製造業</v>
      </c>
      <c r="E7943" s="2" t="str">
        <f t="shared" si="361"/>
        <v>R01.05.27</v>
      </c>
    </row>
    <row r="7944" spans="1:5" x14ac:dyDescent="0.45">
      <c r="A7944" s="2" t="s">
        <v>6539</v>
      </c>
      <c r="B7944" s="2" t="s">
        <v>17720</v>
      </c>
      <c r="C7944" s="2" t="s">
        <v>29310</v>
      </c>
      <c r="D7944" s="2" t="str">
        <f>"飲食店営業"</f>
        <v>飲食店営業</v>
      </c>
      <c r="E7944" s="2" t="str">
        <f t="shared" si="361"/>
        <v>R01.05.27</v>
      </c>
    </row>
    <row r="7945" spans="1:5" x14ac:dyDescent="0.45">
      <c r="A7945" s="2" t="s">
        <v>6378</v>
      </c>
      <c r="B7945" s="2" t="s">
        <v>6378</v>
      </c>
      <c r="C7945" s="2" t="s">
        <v>29113</v>
      </c>
      <c r="D7945" s="2" t="str">
        <f>"清涼飲料水製造業"</f>
        <v>清涼飲料水製造業</v>
      </c>
      <c r="E7945" s="2" t="str">
        <f t="shared" si="361"/>
        <v>R01.05.27</v>
      </c>
    </row>
    <row r="7946" spans="1:5" x14ac:dyDescent="0.45">
      <c r="A7946" s="2" t="s">
        <v>6540</v>
      </c>
      <c r="B7946" s="2" t="s">
        <v>17721</v>
      </c>
      <c r="C7946" s="2" t="s">
        <v>29311</v>
      </c>
      <c r="D7946" s="2" t="str">
        <f>"飲食店営業"</f>
        <v>飲食店営業</v>
      </c>
      <c r="E7946" s="2" t="str">
        <f t="shared" si="361"/>
        <v>R01.05.27</v>
      </c>
    </row>
    <row r="7947" spans="1:5" x14ac:dyDescent="0.45">
      <c r="A7947" s="2" t="s">
        <v>6179</v>
      </c>
      <c r="B7947" s="2" t="s">
        <v>17261</v>
      </c>
      <c r="C7947" s="2" t="s">
        <v>28863</v>
      </c>
      <c r="D7947" s="2" t="str">
        <f>"食品販売業"</f>
        <v>食品販売業</v>
      </c>
      <c r="E7947" s="2" t="str">
        <f t="shared" si="361"/>
        <v>R01.05.27</v>
      </c>
    </row>
    <row r="7948" spans="1:5" x14ac:dyDescent="0.45">
      <c r="A7948" s="2" t="s">
        <v>165</v>
      </c>
      <c r="B7948" s="2" t="s">
        <v>17756</v>
      </c>
      <c r="C7948" s="2" t="s">
        <v>29188</v>
      </c>
      <c r="D7948" s="2" t="str">
        <f>"喫茶店営業"</f>
        <v>喫茶店営業</v>
      </c>
      <c r="E7948" s="2" t="str">
        <f>"R01.05.28"</f>
        <v>R01.05.28</v>
      </c>
    </row>
    <row r="7949" spans="1:5" x14ac:dyDescent="0.45">
      <c r="A7949" s="2" t="s">
        <v>6568</v>
      </c>
      <c r="B7949" s="2" t="s">
        <v>17757</v>
      </c>
      <c r="C7949" s="2" t="s">
        <v>29347</v>
      </c>
      <c r="D7949" s="2" t="str">
        <f>"飲食店営業"</f>
        <v>飲食店営業</v>
      </c>
      <c r="E7949" s="2" t="str">
        <f>"R01.05.28"</f>
        <v>R01.05.28</v>
      </c>
    </row>
    <row r="7950" spans="1:5" x14ac:dyDescent="0.45">
      <c r="A7950" s="2" t="s">
        <v>6569</v>
      </c>
      <c r="B7950" s="2" t="s">
        <v>17758</v>
      </c>
      <c r="C7950" s="2" t="s">
        <v>29348</v>
      </c>
      <c r="D7950" s="2" t="str">
        <f>"飲食店営業"</f>
        <v>飲食店営業</v>
      </c>
      <c r="E7950" s="2" t="str">
        <f>"R01.05.31"</f>
        <v>R01.05.31</v>
      </c>
    </row>
    <row r="7951" spans="1:5" x14ac:dyDescent="0.45">
      <c r="A7951" s="2" t="s">
        <v>6570</v>
      </c>
      <c r="B7951" s="2" t="s">
        <v>17760</v>
      </c>
      <c r="C7951" s="2" t="s">
        <v>29350</v>
      </c>
      <c r="D7951" s="2" t="str">
        <f>"飲食店営業"</f>
        <v>飲食店営業</v>
      </c>
      <c r="E7951" s="2" t="str">
        <f>"H31.04.26"</f>
        <v>H31.04.26</v>
      </c>
    </row>
    <row r="7952" spans="1:5" x14ac:dyDescent="0.45">
      <c r="A7952" s="2" t="s">
        <v>294</v>
      </c>
      <c r="B7952" s="2" t="s">
        <v>17762</v>
      </c>
      <c r="C7952" s="2" t="s">
        <v>29351</v>
      </c>
      <c r="D7952" s="2" t="str">
        <f>"魚介類販売業"</f>
        <v>魚介類販売業</v>
      </c>
      <c r="E7952" s="2" t="str">
        <f>"H29.08.17"</f>
        <v>H29.08.17</v>
      </c>
    </row>
    <row r="7953" spans="1:5" x14ac:dyDescent="0.45">
      <c r="A7953" s="2" t="s">
        <v>294</v>
      </c>
      <c r="B7953" s="2" t="s">
        <v>17762</v>
      </c>
      <c r="C7953" s="2" t="s">
        <v>29351</v>
      </c>
      <c r="D7953" s="2" t="str">
        <f>"食肉販売業"</f>
        <v>食肉販売業</v>
      </c>
      <c r="E7953" s="2" t="str">
        <f>"H29.08.17"</f>
        <v>H29.08.17</v>
      </c>
    </row>
    <row r="7954" spans="1:5" x14ac:dyDescent="0.45">
      <c r="A7954" s="2" t="s">
        <v>294</v>
      </c>
      <c r="B7954" s="2" t="s">
        <v>17762</v>
      </c>
      <c r="C7954" s="2" t="s">
        <v>29351</v>
      </c>
      <c r="D7954" s="2" t="str">
        <f>"乳類販売業"</f>
        <v>乳類販売業</v>
      </c>
      <c r="E7954" s="2" t="str">
        <f>"H29.08.17"</f>
        <v>H29.08.17</v>
      </c>
    </row>
    <row r="7955" spans="1:5" x14ac:dyDescent="0.45">
      <c r="A7955" s="2" t="s">
        <v>6573</v>
      </c>
      <c r="B7955" s="2" t="s">
        <v>17765</v>
      </c>
      <c r="C7955" s="2" t="s">
        <v>29352</v>
      </c>
      <c r="D7955" s="2" t="str">
        <f>"そうざい製造業"</f>
        <v>そうざい製造業</v>
      </c>
      <c r="E7955" s="2" t="str">
        <f>"H30.10.19"</f>
        <v>H30.10.19</v>
      </c>
    </row>
    <row r="7956" spans="1:5" x14ac:dyDescent="0.45">
      <c r="A7956" s="2" t="s">
        <v>6573</v>
      </c>
      <c r="B7956" s="2" t="s">
        <v>17765</v>
      </c>
      <c r="C7956" s="2" t="s">
        <v>29352</v>
      </c>
      <c r="D7956" s="2" t="str">
        <f>"菓子製造業"</f>
        <v>菓子製造業</v>
      </c>
      <c r="E7956" s="2" t="str">
        <f>"H30.10.19"</f>
        <v>H30.10.19</v>
      </c>
    </row>
    <row r="7957" spans="1:5" x14ac:dyDescent="0.45">
      <c r="A7957" s="2" t="s">
        <v>6574</v>
      </c>
      <c r="B7957" s="2" t="s">
        <v>17766</v>
      </c>
      <c r="C7957" s="2" t="s">
        <v>29353</v>
      </c>
      <c r="D7957" s="2" t="str">
        <f>"飲食店営業"</f>
        <v>飲食店営業</v>
      </c>
      <c r="E7957" s="2" t="str">
        <f>"R01.07.12"</f>
        <v>R01.07.12</v>
      </c>
    </row>
    <row r="7958" spans="1:5" x14ac:dyDescent="0.45">
      <c r="A7958" s="2" t="s">
        <v>6575</v>
      </c>
      <c r="B7958" s="2" t="s">
        <v>17767</v>
      </c>
      <c r="C7958" s="2" t="s">
        <v>29354</v>
      </c>
      <c r="D7958" s="2" t="str">
        <f>"飲食店営業"</f>
        <v>飲食店営業</v>
      </c>
      <c r="E7958" s="2" t="str">
        <f>"R01.07.16"</f>
        <v>R01.07.16</v>
      </c>
    </row>
    <row r="7959" spans="1:5" x14ac:dyDescent="0.45">
      <c r="A7959" s="2" t="s">
        <v>6577</v>
      </c>
      <c r="B7959" s="2" t="s">
        <v>17769</v>
      </c>
      <c r="C7959" s="2" t="s">
        <v>29356</v>
      </c>
      <c r="D7959" s="2" t="str">
        <f>"乳類販売業"</f>
        <v>乳類販売業</v>
      </c>
      <c r="E7959" s="2" t="str">
        <f>"R01.07.25"</f>
        <v>R01.07.25</v>
      </c>
    </row>
    <row r="7960" spans="1:5" x14ac:dyDescent="0.45">
      <c r="A7960" s="2" t="s">
        <v>6577</v>
      </c>
      <c r="B7960" s="2" t="s">
        <v>17769</v>
      </c>
      <c r="C7960" s="2" t="s">
        <v>29356</v>
      </c>
      <c r="D7960" s="2" t="str">
        <f>"食品販売業"</f>
        <v>食品販売業</v>
      </c>
      <c r="E7960" s="2" t="str">
        <f>"R01.07.25"</f>
        <v>R01.07.25</v>
      </c>
    </row>
    <row r="7961" spans="1:5" x14ac:dyDescent="0.45">
      <c r="A7961" s="2" t="s">
        <v>6578</v>
      </c>
      <c r="B7961" s="2" t="s">
        <v>17770</v>
      </c>
      <c r="C7961" s="2" t="s">
        <v>29357</v>
      </c>
      <c r="D7961" s="2" t="str">
        <f>"飲食店営業"</f>
        <v>飲食店営業</v>
      </c>
      <c r="E7961" s="2" t="str">
        <f>"R01.07.25"</f>
        <v>R01.07.25</v>
      </c>
    </row>
    <row r="7962" spans="1:5" x14ac:dyDescent="0.45">
      <c r="A7962" s="2" t="s">
        <v>1134</v>
      </c>
      <c r="B7962" s="2" t="s">
        <v>17776</v>
      </c>
      <c r="C7962" s="2" t="s">
        <v>29362</v>
      </c>
      <c r="D7962" s="2" t="str">
        <f>"食品販売業"</f>
        <v>食品販売業</v>
      </c>
      <c r="E7962" s="2" t="str">
        <f>"H30.11.20"</f>
        <v>H30.11.20</v>
      </c>
    </row>
    <row r="7963" spans="1:5" x14ac:dyDescent="0.45">
      <c r="A7963" s="2" t="s">
        <v>1134</v>
      </c>
      <c r="B7963" s="2" t="s">
        <v>17777</v>
      </c>
      <c r="C7963" s="2" t="s">
        <v>29363</v>
      </c>
      <c r="D7963" s="2" t="str">
        <f>"乳類販売業"</f>
        <v>乳類販売業</v>
      </c>
      <c r="E7963" s="2" t="str">
        <f>"H30.03.22"</f>
        <v>H30.03.22</v>
      </c>
    </row>
    <row r="7964" spans="1:5" x14ac:dyDescent="0.45">
      <c r="A7964" s="2" t="s">
        <v>1134</v>
      </c>
      <c r="B7964" s="2" t="s">
        <v>17777</v>
      </c>
      <c r="C7964" s="2" t="s">
        <v>29363</v>
      </c>
      <c r="D7964" s="2" t="str">
        <f>"食肉販売業"</f>
        <v>食肉販売業</v>
      </c>
      <c r="E7964" s="2" t="str">
        <f>"H30.03.22"</f>
        <v>H30.03.22</v>
      </c>
    </row>
    <row r="7965" spans="1:5" x14ac:dyDescent="0.45">
      <c r="A7965" s="2" t="s">
        <v>1134</v>
      </c>
      <c r="B7965" s="2" t="s">
        <v>17777</v>
      </c>
      <c r="C7965" s="2" t="s">
        <v>29363</v>
      </c>
      <c r="D7965" s="2" t="str">
        <f>"食品販売業"</f>
        <v>食品販売業</v>
      </c>
      <c r="E7965" s="2" t="str">
        <f>"H30.03.22"</f>
        <v>H30.03.22</v>
      </c>
    </row>
    <row r="7966" spans="1:5" x14ac:dyDescent="0.45">
      <c r="A7966" s="2" t="s">
        <v>1134</v>
      </c>
      <c r="B7966" s="2" t="s">
        <v>17778</v>
      </c>
      <c r="C7966" s="2" t="s">
        <v>29364</v>
      </c>
      <c r="D7966" s="2" t="str">
        <f>"食品販売業"</f>
        <v>食品販売業</v>
      </c>
      <c r="E7966" s="2" t="str">
        <f>"H30.05.11"</f>
        <v>H30.05.11</v>
      </c>
    </row>
    <row r="7967" spans="1:5" x14ac:dyDescent="0.45">
      <c r="A7967" s="2" t="s">
        <v>6455</v>
      </c>
      <c r="B7967" s="2" t="s">
        <v>17781</v>
      </c>
      <c r="C7967" s="2" t="s">
        <v>29368</v>
      </c>
      <c r="D7967" s="2" t="str">
        <f>"飲食店営業"</f>
        <v>飲食店営業</v>
      </c>
      <c r="E7967" s="2" t="str">
        <f t="shared" ref="E7967:E7986" si="362">"R01.08.16"</f>
        <v>R01.08.16</v>
      </c>
    </row>
    <row r="7968" spans="1:5" x14ac:dyDescent="0.45">
      <c r="A7968" s="2" t="s">
        <v>374</v>
      </c>
      <c r="B7968" s="2" t="s">
        <v>17782</v>
      </c>
      <c r="C7968" s="2" t="s">
        <v>29369</v>
      </c>
      <c r="D7968" s="2" t="str">
        <f>"飲食店営業"</f>
        <v>飲食店営業</v>
      </c>
      <c r="E7968" s="2" t="str">
        <f t="shared" si="362"/>
        <v>R01.08.16</v>
      </c>
    </row>
    <row r="7969" spans="1:5" x14ac:dyDescent="0.45">
      <c r="A7969" s="2" t="s">
        <v>3571</v>
      </c>
      <c r="B7969" s="2" t="s">
        <v>17783</v>
      </c>
      <c r="C7969" s="2" t="s">
        <v>29370</v>
      </c>
      <c r="D7969" s="2" t="str">
        <f>"食肉販売業"</f>
        <v>食肉販売業</v>
      </c>
      <c r="E7969" s="2" t="str">
        <f t="shared" si="362"/>
        <v>R01.08.16</v>
      </c>
    </row>
    <row r="7970" spans="1:5" x14ac:dyDescent="0.45">
      <c r="A7970" s="2" t="s">
        <v>6584</v>
      </c>
      <c r="B7970" s="2" t="s">
        <v>17784</v>
      </c>
      <c r="C7970" s="2" t="s">
        <v>29371</v>
      </c>
      <c r="D7970" s="2" t="str">
        <f t="shared" ref="D7970:D7978" si="363">"飲食店営業"</f>
        <v>飲食店営業</v>
      </c>
      <c r="E7970" s="2" t="str">
        <f t="shared" si="362"/>
        <v>R01.08.16</v>
      </c>
    </row>
    <row r="7971" spans="1:5" x14ac:dyDescent="0.45">
      <c r="A7971" s="2" t="s">
        <v>6585</v>
      </c>
      <c r="B7971" s="2" t="s">
        <v>17785</v>
      </c>
      <c r="C7971" s="2" t="s">
        <v>29372</v>
      </c>
      <c r="D7971" s="2" t="str">
        <f t="shared" si="363"/>
        <v>飲食店営業</v>
      </c>
      <c r="E7971" s="2" t="str">
        <f t="shared" si="362"/>
        <v>R01.08.16</v>
      </c>
    </row>
    <row r="7972" spans="1:5" x14ac:dyDescent="0.45">
      <c r="A7972" s="2" t="s">
        <v>6586</v>
      </c>
      <c r="B7972" s="2" t="s">
        <v>17786</v>
      </c>
      <c r="C7972" s="2" t="s">
        <v>29373</v>
      </c>
      <c r="D7972" s="2" t="str">
        <f t="shared" si="363"/>
        <v>飲食店営業</v>
      </c>
      <c r="E7972" s="2" t="str">
        <f t="shared" si="362"/>
        <v>R01.08.16</v>
      </c>
    </row>
    <row r="7973" spans="1:5" x14ac:dyDescent="0.45">
      <c r="A7973" s="2" t="s">
        <v>6587</v>
      </c>
      <c r="B7973" s="2" t="s">
        <v>17787</v>
      </c>
      <c r="C7973" s="2" t="s">
        <v>29374</v>
      </c>
      <c r="D7973" s="2" t="str">
        <f t="shared" si="363"/>
        <v>飲食店営業</v>
      </c>
      <c r="E7973" s="2" t="str">
        <f t="shared" si="362"/>
        <v>R01.08.16</v>
      </c>
    </row>
    <row r="7974" spans="1:5" x14ac:dyDescent="0.45">
      <c r="A7974" s="2" t="s">
        <v>6588</v>
      </c>
      <c r="B7974" s="2" t="s">
        <v>17788</v>
      </c>
      <c r="C7974" s="2" t="s">
        <v>29375</v>
      </c>
      <c r="D7974" s="2" t="str">
        <f t="shared" si="363"/>
        <v>飲食店営業</v>
      </c>
      <c r="E7974" s="2" t="str">
        <f t="shared" si="362"/>
        <v>R01.08.16</v>
      </c>
    </row>
    <row r="7975" spans="1:5" x14ac:dyDescent="0.45">
      <c r="A7975" s="2" t="s">
        <v>6589</v>
      </c>
      <c r="B7975" s="2" t="s">
        <v>17789</v>
      </c>
      <c r="C7975" s="2" t="s">
        <v>29376</v>
      </c>
      <c r="D7975" s="2" t="str">
        <f t="shared" si="363"/>
        <v>飲食店営業</v>
      </c>
      <c r="E7975" s="2" t="str">
        <f t="shared" si="362"/>
        <v>R01.08.16</v>
      </c>
    </row>
    <row r="7976" spans="1:5" x14ac:dyDescent="0.45">
      <c r="A7976" s="2" t="s">
        <v>6590</v>
      </c>
      <c r="B7976" s="2" t="s">
        <v>17790</v>
      </c>
      <c r="C7976" s="2" t="s">
        <v>29377</v>
      </c>
      <c r="D7976" s="2" t="str">
        <f t="shared" si="363"/>
        <v>飲食店営業</v>
      </c>
      <c r="E7976" s="2" t="str">
        <f t="shared" si="362"/>
        <v>R01.08.16</v>
      </c>
    </row>
    <row r="7977" spans="1:5" x14ac:dyDescent="0.45">
      <c r="A7977" s="2" t="s">
        <v>5579</v>
      </c>
      <c r="B7977" s="2" t="s">
        <v>17791</v>
      </c>
      <c r="C7977" s="2" t="s">
        <v>29378</v>
      </c>
      <c r="D7977" s="2" t="str">
        <f t="shared" si="363"/>
        <v>飲食店営業</v>
      </c>
      <c r="E7977" s="2" t="str">
        <f t="shared" si="362"/>
        <v>R01.08.16</v>
      </c>
    </row>
    <row r="7978" spans="1:5" x14ac:dyDescent="0.45">
      <c r="A7978" s="2" t="s">
        <v>6591</v>
      </c>
      <c r="B7978" s="2" t="s">
        <v>17792</v>
      </c>
      <c r="C7978" s="2" t="s">
        <v>29379</v>
      </c>
      <c r="D7978" s="2" t="str">
        <f t="shared" si="363"/>
        <v>飲食店営業</v>
      </c>
      <c r="E7978" s="2" t="str">
        <f t="shared" si="362"/>
        <v>R01.08.16</v>
      </c>
    </row>
    <row r="7979" spans="1:5" x14ac:dyDescent="0.45">
      <c r="A7979" s="2" t="s">
        <v>6592</v>
      </c>
      <c r="B7979" s="2" t="s">
        <v>17793</v>
      </c>
      <c r="C7979" s="2" t="s">
        <v>29380</v>
      </c>
      <c r="D7979" s="2" t="str">
        <f>"菓子製造業"</f>
        <v>菓子製造業</v>
      </c>
      <c r="E7979" s="2" t="str">
        <f t="shared" si="362"/>
        <v>R01.08.16</v>
      </c>
    </row>
    <row r="7980" spans="1:5" x14ac:dyDescent="0.45">
      <c r="A7980" s="2" t="s">
        <v>6593</v>
      </c>
      <c r="B7980" s="2" t="s">
        <v>17794</v>
      </c>
      <c r="C7980" s="2" t="s">
        <v>29381</v>
      </c>
      <c r="D7980" s="2" t="str">
        <f>"菓子製造業"</f>
        <v>菓子製造業</v>
      </c>
      <c r="E7980" s="2" t="str">
        <f t="shared" si="362"/>
        <v>R01.08.16</v>
      </c>
    </row>
    <row r="7981" spans="1:5" x14ac:dyDescent="0.45">
      <c r="A7981" s="2" t="s">
        <v>3571</v>
      </c>
      <c r="B7981" s="2" t="s">
        <v>17783</v>
      </c>
      <c r="C7981" s="2" t="s">
        <v>29370</v>
      </c>
      <c r="D7981" s="2" t="str">
        <f>"魚介類販売業"</f>
        <v>魚介類販売業</v>
      </c>
      <c r="E7981" s="2" t="str">
        <f t="shared" si="362"/>
        <v>R01.08.16</v>
      </c>
    </row>
    <row r="7982" spans="1:5" x14ac:dyDescent="0.45">
      <c r="A7982" s="2" t="s">
        <v>6594</v>
      </c>
      <c r="B7982" s="2" t="s">
        <v>17795</v>
      </c>
      <c r="C7982" s="2" t="s">
        <v>29382</v>
      </c>
      <c r="D7982" s="2" t="str">
        <f>"醤油製造業"</f>
        <v>醤油製造業</v>
      </c>
      <c r="E7982" s="2" t="str">
        <f t="shared" si="362"/>
        <v>R01.08.16</v>
      </c>
    </row>
    <row r="7983" spans="1:5" x14ac:dyDescent="0.45">
      <c r="A7983" s="2" t="s">
        <v>5391</v>
      </c>
      <c r="B7983" s="2" t="s">
        <v>17797</v>
      </c>
      <c r="C7983" s="2" t="s">
        <v>29384</v>
      </c>
      <c r="D7983" s="2" t="str">
        <f>"食品販売業"</f>
        <v>食品販売業</v>
      </c>
      <c r="E7983" s="2" t="str">
        <f t="shared" si="362"/>
        <v>R01.08.16</v>
      </c>
    </row>
    <row r="7984" spans="1:5" x14ac:dyDescent="0.45">
      <c r="A7984" s="2" t="s">
        <v>6595</v>
      </c>
      <c r="B7984" s="2" t="s">
        <v>17798</v>
      </c>
      <c r="C7984" s="2" t="s">
        <v>29385</v>
      </c>
      <c r="D7984" s="2" t="str">
        <f>"食品販売業"</f>
        <v>食品販売業</v>
      </c>
      <c r="E7984" s="2" t="str">
        <f t="shared" si="362"/>
        <v>R01.08.16</v>
      </c>
    </row>
    <row r="7985" spans="1:5" x14ac:dyDescent="0.45">
      <c r="A7985" s="2" t="s">
        <v>294</v>
      </c>
      <c r="B7985" s="2" t="s">
        <v>17799</v>
      </c>
      <c r="C7985" s="2" t="s">
        <v>29386</v>
      </c>
      <c r="D7985" s="2" t="str">
        <f>"食品販売業"</f>
        <v>食品販売業</v>
      </c>
      <c r="E7985" s="2" t="str">
        <f t="shared" si="362"/>
        <v>R01.08.16</v>
      </c>
    </row>
    <row r="7986" spans="1:5" x14ac:dyDescent="0.45">
      <c r="A7986" s="2" t="s">
        <v>1134</v>
      </c>
      <c r="B7986" s="2" t="s">
        <v>17801</v>
      </c>
      <c r="C7986" s="2" t="s">
        <v>29387</v>
      </c>
      <c r="D7986" s="2" t="str">
        <f>"食品販売業"</f>
        <v>食品販売業</v>
      </c>
      <c r="E7986" s="2" t="str">
        <f t="shared" si="362"/>
        <v>R01.08.16</v>
      </c>
    </row>
    <row r="7987" spans="1:5" x14ac:dyDescent="0.45">
      <c r="A7987" s="2" t="s">
        <v>6170</v>
      </c>
      <c r="B7987" s="2" t="s">
        <v>17803</v>
      </c>
      <c r="C7987" s="2" t="s">
        <v>29389</v>
      </c>
      <c r="D7987" s="2" t="str">
        <f>"飲食店営業"</f>
        <v>飲食店営業</v>
      </c>
      <c r="E7987" s="2" t="str">
        <f>"R01.08.22"</f>
        <v>R01.08.22</v>
      </c>
    </row>
    <row r="7988" spans="1:5" x14ac:dyDescent="0.45">
      <c r="A7988" s="2" t="s">
        <v>6599</v>
      </c>
      <c r="B7988" s="2" t="s">
        <v>17807</v>
      </c>
      <c r="C7988" s="2" t="s">
        <v>29392</v>
      </c>
      <c r="D7988" s="2" t="str">
        <f>"そうざい製造業"</f>
        <v>そうざい製造業</v>
      </c>
      <c r="E7988" s="2" t="str">
        <f>"R01.08.22"</f>
        <v>R01.08.22</v>
      </c>
    </row>
    <row r="7989" spans="1:5" x14ac:dyDescent="0.45">
      <c r="A7989" s="2" t="s">
        <v>6349</v>
      </c>
      <c r="B7989" s="2" t="s">
        <v>17473</v>
      </c>
      <c r="C7989" s="2" t="s">
        <v>29397</v>
      </c>
      <c r="D7989" s="2" t="str">
        <f>"食肉販売業"</f>
        <v>食肉販売業</v>
      </c>
      <c r="E7989" s="2" t="str">
        <f>"R01.08.22"</f>
        <v>R01.08.22</v>
      </c>
    </row>
    <row r="7990" spans="1:5" x14ac:dyDescent="0.45">
      <c r="A7990" s="2" t="s">
        <v>6603</v>
      </c>
      <c r="B7990" s="2" t="s">
        <v>17810</v>
      </c>
      <c r="C7990" s="2" t="s">
        <v>29398</v>
      </c>
      <c r="D7990" s="2" t="str">
        <f>"乳類販売業"</f>
        <v>乳類販売業</v>
      </c>
      <c r="E7990" s="2" t="str">
        <f>"R01.08.22"</f>
        <v>R01.08.22</v>
      </c>
    </row>
    <row r="7991" spans="1:5" x14ac:dyDescent="0.45">
      <c r="A7991" s="2" t="s">
        <v>6409</v>
      </c>
      <c r="B7991" s="2" t="s">
        <v>17814</v>
      </c>
      <c r="C7991" s="2" t="s">
        <v>29150</v>
      </c>
      <c r="D7991" s="2" t="str">
        <f>"食品製造業"</f>
        <v>食品製造業</v>
      </c>
      <c r="E7991" s="2" t="str">
        <f>"R01.08.22"</f>
        <v>R01.08.22</v>
      </c>
    </row>
    <row r="7992" spans="1:5" x14ac:dyDescent="0.45">
      <c r="A7992" s="2" t="s">
        <v>165</v>
      </c>
      <c r="B7992" s="2" t="s">
        <v>17832</v>
      </c>
      <c r="C7992" s="2" t="s">
        <v>29415</v>
      </c>
      <c r="D7992" s="2" t="str">
        <f>"喫茶店営業"</f>
        <v>喫茶店営業</v>
      </c>
      <c r="E7992" s="2" t="str">
        <f>"R01.08.26"</f>
        <v>R01.08.26</v>
      </c>
    </row>
    <row r="7993" spans="1:5" x14ac:dyDescent="0.45">
      <c r="A7993" s="2" t="s">
        <v>6619</v>
      </c>
      <c r="B7993" s="2" t="s">
        <v>17836</v>
      </c>
      <c r="C7993" s="2" t="s">
        <v>29419</v>
      </c>
      <c r="D7993" s="2" t="str">
        <f>"食品販売業"</f>
        <v>食品販売業</v>
      </c>
      <c r="E7993" s="2" t="str">
        <f>"R01.08.30"</f>
        <v>R01.08.30</v>
      </c>
    </row>
    <row r="7994" spans="1:5" x14ac:dyDescent="0.45">
      <c r="A7994" s="2" t="s">
        <v>6621</v>
      </c>
      <c r="B7994" s="2" t="s">
        <v>17838</v>
      </c>
      <c r="C7994" s="2" t="s">
        <v>29421</v>
      </c>
      <c r="D7994" s="2" t="str">
        <f>"菓子製造業"</f>
        <v>菓子製造業</v>
      </c>
      <c r="E7994" s="2" t="str">
        <f>"R01.09.04"</f>
        <v>R01.09.04</v>
      </c>
    </row>
    <row r="7995" spans="1:5" x14ac:dyDescent="0.45">
      <c r="A7995" s="2" t="s">
        <v>6622</v>
      </c>
      <c r="B7995" s="2" t="s">
        <v>17839</v>
      </c>
      <c r="C7995" s="2" t="s">
        <v>29422</v>
      </c>
      <c r="D7995" s="2" t="str">
        <f>"飲食店営業"</f>
        <v>飲食店営業</v>
      </c>
      <c r="E7995" s="2" t="str">
        <f>"R01.08.30"</f>
        <v>R01.08.30</v>
      </c>
    </row>
    <row r="7996" spans="1:5" x14ac:dyDescent="0.45">
      <c r="A7996" s="2" t="s">
        <v>1134</v>
      </c>
      <c r="B7996" s="2" t="s">
        <v>17801</v>
      </c>
      <c r="C7996" s="2" t="s">
        <v>29426</v>
      </c>
      <c r="D7996" s="2" t="str">
        <f>"魚介類販売業"</f>
        <v>魚介類販売業</v>
      </c>
      <c r="E7996" s="2" t="str">
        <f>"R01.09.09"</f>
        <v>R01.09.09</v>
      </c>
    </row>
    <row r="7997" spans="1:5" x14ac:dyDescent="0.45">
      <c r="A7997" s="2" t="s">
        <v>1134</v>
      </c>
      <c r="B7997" s="2" t="s">
        <v>17776</v>
      </c>
      <c r="C7997" s="2" t="s">
        <v>29362</v>
      </c>
      <c r="D7997" s="2" t="str">
        <f>"魚介類販売業"</f>
        <v>魚介類販売業</v>
      </c>
      <c r="E7997" s="2" t="str">
        <f>"R01.09.09"</f>
        <v>R01.09.09</v>
      </c>
    </row>
    <row r="7998" spans="1:5" x14ac:dyDescent="0.45">
      <c r="A7998" s="2" t="s">
        <v>1134</v>
      </c>
      <c r="B7998" s="2" t="s">
        <v>17778</v>
      </c>
      <c r="C7998" s="2" t="s">
        <v>29364</v>
      </c>
      <c r="D7998" s="2" t="str">
        <f>"魚介類販売業"</f>
        <v>魚介類販売業</v>
      </c>
      <c r="E7998" s="2" t="str">
        <f>"R01.09.09"</f>
        <v>R01.09.09</v>
      </c>
    </row>
    <row r="7999" spans="1:5" x14ac:dyDescent="0.45">
      <c r="A7999" s="2" t="s">
        <v>1134</v>
      </c>
      <c r="B7999" s="2" t="s">
        <v>17777</v>
      </c>
      <c r="C7999" s="2" t="s">
        <v>29363</v>
      </c>
      <c r="D7999" s="2" t="str">
        <f>"魚介類販売業"</f>
        <v>魚介類販売業</v>
      </c>
      <c r="E7999" s="2" t="str">
        <f>"R01.09.09"</f>
        <v>R01.09.09</v>
      </c>
    </row>
    <row r="8000" spans="1:5" x14ac:dyDescent="0.45">
      <c r="A8000" s="2" t="s">
        <v>1134</v>
      </c>
      <c r="B8000" s="2" t="s">
        <v>17844</v>
      </c>
      <c r="C8000" s="2" t="s">
        <v>29427</v>
      </c>
      <c r="D8000" s="2" t="str">
        <f>"魚介類販売業"</f>
        <v>魚介類販売業</v>
      </c>
      <c r="E8000" s="2" t="str">
        <f>"R01.09.09"</f>
        <v>R01.09.09</v>
      </c>
    </row>
    <row r="8001" spans="1:5" x14ac:dyDescent="0.45">
      <c r="A8001" s="2" t="s">
        <v>6626</v>
      </c>
      <c r="B8001" s="2" t="s">
        <v>17848</v>
      </c>
      <c r="C8001" s="2" t="s">
        <v>29432</v>
      </c>
      <c r="D8001" s="2" t="str">
        <f>"飲食店営業"</f>
        <v>飲食店営業</v>
      </c>
      <c r="E8001" s="2" t="str">
        <f>"H29.11.24"</f>
        <v>H29.11.24</v>
      </c>
    </row>
    <row r="8002" spans="1:5" x14ac:dyDescent="0.45">
      <c r="A8002" s="2" t="s">
        <v>6627</v>
      </c>
      <c r="B8002" s="2" t="s">
        <v>17849</v>
      </c>
      <c r="C8002" s="2" t="s">
        <v>29434</v>
      </c>
      <c r="D8002" s="2" t="str">
        <f>"食品製造業"</f>
        <v>食品製造業</v>
      </c>
      <c r="E8002" s="2" t="str">
        <f>"H30.02.09"</f>
        <v>H30.02.09</v>
      </c>
    </row>
    <row r="8003" spans="1:5" x14ac:dyDescent="0.45">
      <c r="A8003" s="2" t="s">
        <v>6628</v>
      </c>
      <c r="B8003" s="2" t="s">
        <v>17851</v>
      </c>
      <c r="C8003" s="2" t="s">
        <v>29436</v>
      </c>
      <c r="D8003" s="2" t="str">
        <f>"飲食店営業"</f>
        <v>飲食店営業</v>
      </c>
      <c r="E8003" s="2" t="str">
        <f>"R01.10.01"</f>
        <v>R01.10.01</v>
      </c>
    </row>
    <row r="8004" spans="1:5" x14ac:dyDescent="0.45">
      <c r="A8004" s="2" t="s">
        <v>6628</v>
      </c>
      <c r="B8004" s="2" t="s">
        <v>17851</v>
      </c>
      <c r="C8004" s="2" t="s">
        <v>29436</v>
      </c>
      <c r="D8004" s="2" t="str">
        <f>"乳類販売業"</f>
        <v>乳類販売業</v>
      </c>
      <c r="E8004" s="2" t="str">
        <f>"R01.10.01"</f>
        <v>R01.10.01</v>
      </c>
    </row>
    <row r="8005" spans="1:5" x14ac:dyDescent="0.45">
      <c r="A8005" s="2" t="s">
        <v>6628</v>
      </c>
      <c r="B8005" s="2" t="s">
        <v>17851</v>
      </c>
      <c r="C8005" s="2" t="s">
        <v>29436</v>
      </c>
      <c r="D8005" s="2" t="str">
        <f>"食肉販売業"</f>
        <v>食肉販売業</v>
      </c>
      <c r="E8005" s="2" t="str">
        <f>"R01.10.01"</f>
        <v>R01.10.01</v>
      </c>
    </row>
    <row r="8006" spans="1:5" x14ac:dyDescent="0.45">
      <c r="A8006" s="2" t="s">
        <v>6628</v>
      </c>
      <c r="B8006" s="2" t="s">
        <v>17851</v>
      </c>
      <c r="C8006" s="2" t="s">
        <v>29436</v>
      </c>
      <c r="D8006" s="2" t="str">
        <f>"魚介類販売業"</f>
        <v>魚介類販売業</v>
      </c>
      <c r="E8006" s="2" t="str">
        <f>"R01.10.01"</f>
        <v>R01.10.01</v>
      </c>
    </row>
    <row r="8007" spans="1:5" x14ac:dyDescent="0.45">
      <c r="A8007" s="2" t="s">
        <v>6628</v>
      </c>
      <c r="B8007" s="2" t="s">
        <v>17851</v>
      </c>
      <c r="C8007" s="2" t="s">
        <v>29436</v>
      </c>
      <c r="D8007" s="2" t="str">
        <f>"食品販売業"</f>
        <v>食品販売業</v>
      </c>
      <c r="E8007" s="2" t="str">
        <f>"R01.10.01"</f>
        <v>R01.10.01</v>
      </c>
    </row>
    <row r="8008" spans="1:5" x14ac:dyDescent="0.45">
      <c r="A8008" s="2" t="s">
        <v>6629</v>
      </c>
      <c r="B8008" s="2" t="s">
        <v>17852</v>
      </c>
      <c r="C8008" s="2" t="s">
        <v>29437</v>
      </c>
      <c r="D8008" s="2" t="str">
        <f>"飲食店営業"</f>
        <v>飲食店営業</v>
      </c>
      <c r="E8008" s="2" t="str">
        <f>"R01.10.02"</f>
        <v>R01.10.02</v>
      </c>
    </row>
    <row r="8009" spans="1:5" x14ac:dyDescent="0.45">
      <c r="A8009" s="2" t="s">
        <v>6632</v>
      </c>
      <c r="B8009" s="2" t="s">
        <v>17855</v>
      </c>
      <c r="C8009" s="2" t="s">
        <v>29439</v>
      </c>
      <c r="D8009" s="2" t="str">
        <f>"飲食店営業"</f>
        <v>飲食店営業</v>
      </c>
      <c r="E8009" s="2" t="str">
        <f>"R01.10.24"</f>
        <v>R01.10.24</v>
      </c>
    </row>
    <row r="8010" spans="1:5" x14ac:dyDescent="0.45">
      <c r="A8010" s="2" t="s">
        <v>6634</v>
      </c>
      <c r="B8010" s="2" t="s">
        <v>17857</v>
      </c>
      <c r="C8010" s="2" t="s">
        <v>29441</v>
      </c>
      <c r="D8010" s="2" t="str">
        <f>"食品販売業"</f>
        <v>食品販売業</v>
      </c>
      <c r="E8010" s="2" t="str">
        <f>"R01.10.24"</f>
        <v>R01.10.24</v>
      </c>
    </row>
    <row r="8011" spans="1:5" x14ac:dyDescent="0.45">
      <c r="A8011" s="2" t="s">
        <v>6634</v>
      </c>
      <c r="B8011" s="2" t="s">
        <v>17857</v>
      </c>
      <c r="C8011" s="2" t="s">
        <v>29442</v>
      </c>
      <c r="D8011" s="2" t="str">
        <f>"飲食店営業"</f>
        <v>飲食店営業</v>
      </c>
      <c r="E8011" s="2" t="str">
        <f>"R01.10.28"</f>
        <v>R01.10.28</v>
      </c>
    </row>
    <row r="8012" spans="1:5" x14ac:dyDescent="0.45">
      <c r="A8012" s="2" t="s">
        <v>6325</v>
      </c>
      <c r="B8012" s="2" t="s">
        <v>17858</v>
      </c>
      <c r="C8012" s="2" t="s">
        <v>29443</v>
      </c>
      <c r="D8012" s="2" t="str">
        <f>"食肉処理業"</f>
        <v>食肉処理業</v>
      </c>
      <c r="E8012" s="2" t="str">
        <f>"R01.10.24"</f>
        <v>R01.10.24</v>
      </c>
    </row>
    <row r="8013" spans="1:5" x14ac:dyDescent="0.45">
      <c r="A8013" s="2" t="s">
        <v>6636</v>
      </c>
      <c r="B8013" s="2" t="s">
        <v>17860</v>
      </c>
      <c r="C8013" s="2" t="s">
        <v>29445</v>
      </c>
      <c r="D8013" s="2" t="str">
        <f>"飲食店営業"</f>
        <v>飲食店営業</v>
      </c>
      <c r="E8013" s="2" t="str">
        <f>"R01.10.28"</f>
        <v>R01.10.28</v>
      </c>
    </row>
    <row r="8014" spans="1:5" x14ac:dyDescent="0.45">
      <c r="A8014" s="2" t="s">
        <v>6637</v>
      </c>
      <c r="B8014" s="2" t="s">
        <v>17861</v>
      </c>
      <c r="C8014" s="2" t="s">
        <v>29446</v>
      </c>
      <c r="D8014" s="2" t="str">
        <f>"飲食店営業"</f>
        <v>飲食店営業</v>
      </c>
      <c r="E8014" s="2" t="str">
        <f>"R01.11.01"</f>
        <v>R01.11.01</v>
      </c>
    </row>
    <row r="8015" spans="1:5" x14ac:dyDescent="0.45">
      <c r="A8015" s="2" t="s">
        <v>6640</v>
      </c>
      <c r="B8015" s="2" t="s">
        <v>17864</v>
      </c>
      <c r="C8015" s="2" t="s">
        <v>29448</v>
      </c>
      <c r="D8015" s="2" t="str">
        <f>"飲食店営業"</f>
        <v>飲食店営業</v>
      </c>
      <c r="E8015" s="2" t="str">
        <f>"R01.11.08"</f>
        <v>R01.11.08</v>
      </c>
    </row>
    <row r="8016" spans="1:5" x14ac:dyDescent="0.45">
      <c r="A8016" s="2" t="s">
        <v>6573</v>
      </c>
      <c r="B8016" s="2" t="s">
        <v>17865</v>
      </c>
      <c r="C8016" s="2" t="s">
        <v>29352</v>
      </c>
      <c r="D8016" s="2" t="str">
        <f>"乳類販売業"</f>
        <v>乳類販売業</v>
      </c>
      <c r="E8016" s="2" t="str">
        <f>"R01.11.08"</f>
        <v>R01.11.08</v>
      </c>
    </row>
    <row r="8017" spans="1:5" x14ac:dyDescent="0.45">
      <c r="A8017" s="2" t="s">
        <v>6573</v>
      </c>
      <c r="B8017" s="2" t="s">
        <v>17865</v>
      </c>
      <c r="C8017" s="2" t="s">
        <v>29352</v>
      </c>
      <c r="D8017" s="2" t="str">
        <f>"食品販売業"</f>
        <v>食品販売業</v>
      </c>
      <c r="E8017" s="2" t="str">
        <f>"R01.11.08"</f>
        <v>R01.11.08</v>
      </c>
    </row>
    <row r="8018" spans="1:5" x14ac:dyDescent="0.45">
      <c r="A8018" s="2" t="s">
        <v>6641</v>
      </c>
      <c r="B8018" s="2" t="s">
        <v>17866</v>
      </c>
      <c r="C8018" s="2" t="s">
        <v>29449</v>
      </c>
      <c r="D8018" s="2" t="str">
        <f>"そうざい製造業"</f>
        <v>そうざい製造業</v>
      </c>
      <c r="E8018" s="2" t="str">
        <f>"R01.11.11"</f>
        <v>R01.11.11</v>
      </c>
    </row>
    <row r="8019" spans="1:5" x14ac:dyDescent="0.45">
      <c r="A8019" s="2" t="s">
        <v>6642</v>
      </c>
      <c r="B8019" s="2" t="s">
        <v>17867</v>
      </c>
      <c r="C8019" s="2" t="s">
        <v>29450</v>
      </c>
      <c r="D8019" s="2" t="str">
        <f>"飲食店営業"</f>
        <v>飲食店営業</v>
      </c>
      <c r="E8019" s="2" t="str">
        <f>"R01.11.15"</f>
        <v>R01.11.15</v>
      </c>
    </row>
    <row r="8020" spans="1:5" x14ac:dyDescent="0.45">
      <c r="A8020" s="2" t="s">
        <v>6645</v>
      </c>
      <c r="B8020" s="2" t="s">
        <v>10817</v>
      </c>
      <c r="C8020" s="2" t="s">
        <v>29453</v>
      </c>
      <c r="D8020" s="2" t="str">
        <f>"飲食店営業"</f>
        <v>飲食店営業</v>
      </c>
      <c r="E8020" s="2" t="str">
        <f t="shared" ref="E8020:E8040" si="364">"R01.11.20"</f>
        <v>R01.11.20</v>
      </c>
    </row>
    <row r="8021" spans="1:5" x14ac:dyDescent="0.45">
      <c r="A8021" s="2" t="s">
        <v>6317</v>
      </c>
      <c r="B8021" s="2" t="s">
        <v>6317</v>
      </c>
      <c r="C8021" s="2" t="s">
        <v>29454</v>
      </c>
      <c r="D8021" s="2" t="str">
        <f>"菓子製造業"</f>
        <v>菓子製造業</v>
      </c>
      <c r="E8021" s="2" t="str">
        <f t="shared" si="364"/>
        <v>R01.11.20</v>
      </c>
    </row>
    <row r="8022" spans="1:5" x14ac:dyDescent="0.45">
      <c r="A8022" s="2" t="s">
        <v>6647</v>
      </c>
      <c r="B8022" s="2" t="s">
        <v>17873</v>
      </c>
      <c r="C8022" s="2" t="s">
        <v>29456</v>
      </c>
      <c r="D8022" s="2" t="str">
        <f>"みそ製造業"</f>
        <v>みそ製造業</v>
      </c>
      <c r="E8022" s="2" t="str">
        <f t="shared" si="364"/>
        <v>R01.11.20</v>
      </c>
    </row>
    <row r="8023" spans="1:5" x14ac:dyDescent="0.45">
      <c r="A8023" s="2" t="s">
        <v>6648</v>
      </c>
      <c r="B8023" s="2" t="s">
        <v>17874</v>
      </c>
      <c r="C8023" s="2" t="s">
        <v>29457</v>
      </c>
      <c r="D8023" s="2" t="str">
        <f>"氷雪販売業"</f>
        <v>氷雪販売業</v>
      </c>
      <c r="E8023" s="2" t="str">
        <f t="shared" si="364"/>
        <v>R01.11.20</v>
      </c>
    </row>
    <row r="8024" spans="1:5" x14ac:dyDescent="0.45">
      <c r="A8024" s="2" t="s">
        <v>6649</v>
      </c>
      <c r="B8024" s="2" t="s">
        <v>6649</v>
      </c>
      <c r="C8024" s="2" t="s">
        <v>29458</v>
      </c>
      <c r="D8024" s="2" t="str">
        <f>"めん類製造業"</f>
        <v>めん類製造業</v>
      </c>
      <c r="E8024" s="2" t="str">
        <f t="shared" si="364"/>
        <v>R01.11.20</v>
      </c>
    </row>
    <row r="8025" spans="1:5" x14ac:dyDescent="0.45">
      <c r="A8025" s="2" t="s">
        <v>6650</v>
      </c>
      <c r="B8025" s="2" t="s">
        <v>17875</v>
      </c>
      <c r="C8025" s="2" t="s">
        <v>29459</v>
      </c>
      <c r="D8025" s="2" t="str">
        <f>"食肉販売業"</f>
        <v>食肉販売業</v>
      </c>
      <c r="E8025" s="2" t="str">
        <f t="shared" si="364"/>
        <v>R01.11.20</v>
      </c>
    </row>
    <row r="8026" spans="1:5" x14ac:dyDescent="0.45">
      <c r="A8026" s="2" t="s">
        <v>6651</v>
      </c>
      <c r="B8026" s="2" t="s">
        <v>17876</v>
      </c>
      <c r="C8026" s="2" t="s">
        <v>29460</v>
      </c>
      <c r="D8026" s="2" t="str">
        <f>"菓子製造業"</f>
        <v>菓子製造業</v>
      </c>
      <c r="E8026" s="2" t="str">
        <f t="shared" si="364"/>
        <v>R01.11.20</v>
      </c>
    </row>
    <row r="8027" spans="1:5" x14ac:dyDescent="0.45">
      <c r="A8027" s="2" t="s">
        <v>6647</v>
      </c>
      <c r="B8027" s="2" t="s">
        <v>17873</v>
      </c>
      <c r="C8027" s="2" t="s">
        <v>29456</v>
      </c>
      <c r="D8027" s="2" t="str">
        <f>"菓子製造業"</f>
        <v>菓子製造業</v>
      </c>
      <c r="E8027" s="2" t="str">
        <f t="shared" si="364"/>
        <v>R01.11.20</v>
      </c>
    </row>
    <row r="8028" spans="1:5" x14ac:dyDescent="0.45">
      <c r="A8028" s="2" t="s">
        <v>5579</v>
      </c>
      <c r="B8028" s="2" t="s">
        <v>17877</v>
      </c>
      <c r="C8028" s="2" t="s">
        <v>29461</v>
      </c>
      <c r="D8028" s="2" t="str">
        <f>"菓子製造業"</f>
        <v>菓子製造業</v>
      </c>
      <c r="E8028" s="2" t="str">
        <f t="shared" si="364"/>
        <v>R01.11.20</v>
      </c>
    </row>
    <row r="8029" spans="1:5" x14ac:dyDescent="0.45">
      <c r="A8029" s="2" t="s">
        <v>6652</v>
      </c>
      <c r="B8029" s="2" t="s">
        <v>17878</v>
      </c>
      <c r="C8029" s="2" t="s">
        <v>29462</v>
      </c>
      <c r="D8029" s="2" t="str">
        <f>"乳類販売業"</f>
        <v>乳類販売業</v>
      </c>
      <c r="E8029" s="2" t="str">
        <f t="shared" si="364"/>
        <v>R01.11.20</v>
      </c>
    </row>
    <row r="8030" spans="1:5" x14ac:dyDescent="0.45">
      <c r="A8030" s="2" t="s">
        <v>6653</v>
      </c>
      <c r="B8030" s="2" t="s">
        <v>17879</v>
      </c>
      <c r="C8030" s="2" t="s">
        <v>29463</v>
      </c>
      <c r="D8030" s="2" t="str">
        <f>"乳類販売業"</f>
        <v>乳類販売業</v>
      </c>
      <c r="E8030" s="2" t="str">
        <f t="shared" si="364"/>
        <v>R01.11.20</v>
      </c>
    </row>
    <row r="8031" spans="1:5" x14ac:dyDescent="0.45">
      <c r="A8031" s="2" t="s">
        <v>6641</v>
      </c>
      <c r="B8031" s="2" t="s">
        <v>17866</v>
      </c>
      <c r="C8031" s="2" t="s">
        <v>29464</v>
      </c>
      <c r="D8031" s="2" t="str">
        <f>"食品製造業"</f>
        <v>食品製造業</v>
      </c>
      <c r="E8031" s="2" t="str">
        <f t="shared" si="364"/>
        <v>R01.11.20</v>
      </c>
    </row>
    <row r="8032" spans="1:5" x14ac:dyDescent="0.45">
      <c r="A8032" s="2" t="s">
        <v>6654</v>
      </c>
      <c r="B8032" s="2" t="s">
        <v>17880</v>
      </c>
      <c r="C8032" s="2" t="s">
        <v>29465</v>
      </c>
      <c r="D8032" s="2" t="str">
        <f t="shared" ref="D8032:D8040" si="365">"飲食店営業"</f>
        <v>飲食店営業</v>
      </c>
      <c r="E8032" s="2" t="str">
        <f t="shared" si="364"/>
        <v>R01.11.20</v>
      </c>
    </row>
    <row r="8033" spans="1:5" x14ac:dyDescent="0.45">
      <c r="A8033" s="2" t="s">
        <v>6655</v>
      </c>
      <c r="B8033" s="2" t="s">
        <v>17881</v>
      </c>
      <c r="C8033" s="2" t="s">
        <v>29466</v>
      </c>
      <c r="D8033" s="2" t="str">
        <f t="shared" si="365"/>
        <v>飲食店営業</v>
      </c>
      <c r="E8033" s="2" t="str">
        <f t="shared" si="364"/>
        <v>R01.11.20</v>
      </c>
    </row>
    <row r="8034" spans="1:5" x14ac:dyDescent="0.45">
      <c r="A8034" s="2" t="s">
        <v>6656</v>
      </c>
      <c r="B8034" s="2" t="s">
        <v>17882</v>
      </c>
      <c r="C8034" s="2" t="s">
        <v>29467</v>
      </c>
      <c r="D8034" s="2" t="str">
        <f t="shared" si="365"/>
        <v>飲食店営業</v>
      </c>
      <c r="E8034" s="2" t="str">
        <f t="shared" si="364"/>
        <v>R01.11.20</v>
      </c>
    </row>
    <row r="8035" spans="1:5" x14ac:dyDescent="0.45">
      <c r="A8035" s="2" t="s">
        <v>6657</v>
      </c>
      <c r="B8035" s="2" t="s">
        <v>17883</v>
      </c>
      <c r="C8035" s="2" t="s">
        <v>29468</v>
      </c>
      <c r="D8035" s="2" t="str">
        <f t="shared" si="365"/>
        <v>飲食店営業</v>
      </c>
      <c r="E8035" s="2" t="str">
        <f t="shared" si="364"/>
        <v>R01.11.20</v>
      </c>
    </row>
    <row r="8036" spans="1:5" x14ac:dyDescent="0.45">
      <c r="A8036" s="2" t="s">
        <v>6658</v>
      </c>
      <c r="B8036" s="2" t="s">
        <v>17884</v>
      </c>
      <c r="C8036" s="2" t="s">
        <v>29469</v>
      </c>
      <c r="D8036" s="2" t="str">
        <f t="shared" si="365"/>
        <v>飲食店営業</v>
      </c>
      <c r="E8036" s="2" t="str">
        <f t="shared" si="364"/>
        <v>R01.11.20</v>
      </c>
    </row>
    <row r="8037" spans="1:5" x14ac:dyDescent="0.45">
      <c r="A8037" s="2" t="s">
        <v>6659</v>
      </c>
      <c r="B8037" s="2" t="s">
        <v>17885</v>
      </c>
      <c r="C8037" s="2" t="s">
        <v>29470</v>
      </c>
      <c r="D8037" s="2" t="str">
        <f t="shared" si="365"/>
        <v>飲食店営業</v>
      </c>
      <c r="E8037" s="2" t="str">
        <f t="shared" si="364"/>
        <v>R01.11.20</v>
      </c>
    </row>
    <row r="8038" spans="1:5" x14ac:dyDescent="0.45">
      <c r="A8038" s="2" t="s">
        <v>6660</v>
      </c>
      <c r="B8038" s="2" t="s">
        <v>17886</v>
      </c>
      <c r="C8038" s="2" t="s">
        <v>29471</v>
      </c>
      <c r="D8038" s="2" t="str">
        <f t="shared" si="365"/>
        <v>飲食店営業</v>
      </c>
      <c r="E8038" s="2" t="str">
        <f t="shared" si="364"/>
        <v>R01.11.20</v>
      </c>
    </row>
    <row r="8039" spans="1:5" x14ac:dyDescent="0.45">
      <c r="A8039" s="2" t="s">
        <v>5579</v>
      </c>
      <c r="B8039" s="2" t="s">
        <v>17877</v>
      </c>
      <c r="C8039" s="2" t="s">
        <v>29461</v>
      </c>
      <c r="D8039" s="2" t="str">
        <f t="shared" si="365"/>
        <v>飲食店営業</v>
      </c>
      <c r="E8039" s="2" t="str">
        <f t="shared" si="364"/>
        <v>R01.11.20</v>
      </c>
    </row>
    <row r="8040" spans="1:5" x14ac:dyDescent="0.45">
      <c r="A8040" s="2" t="s">
        <v>3838</v>
      </c>
      <c r="B8040" s="2" t="s">
        <v>17887</v>
      </c>
      <c r="C8040" s="2" t="s">
        <v>29472</v>
      </c>
      <c r="D8040" s="2" t="str">
        <f t="shared" si="365"/>
        <v>飲食店営業</v>
      </c>
      <c r="E8040" s="2" t="str">
        <f t="shared" si="364"/>
        <v>R01.11.20</v>
      </c>
    </row>
    <row r="8041" spans="1:5" x14ac:dyDescent="0.45">
      <c r="A8041" s="2" t="s">
        <v>6662</v>
      </c>
      <c r="B8041" s="2" t="s">
        <v>17889</v>
      </c>
      <c r="C8041" s="2" t="s">
        <v>29474</v>
      </c>
      <c r="D8041" s="2" t="str">
        <f>"食品販売業"</f>
        <v>食品販売業</v>
      </c>
      <c r="E8041" s="2" t="str">
        <f t="shared" ref="E8041:E8046" si="366">"R01.11.25"</f>
        <v>R01.11.25</v>
      </c>
    </row>
    <row r="8042" spans="1:5" x14ac:dyDescent="0.45">
      <c r="A8042" s="2" t="s">
        <v>92</v>
      </c>
      <c r="B8042" s="2" t="s">
        <v>17890</v>
      </c>
      <c r="C8042" s="2" t="s">
        <v>29475</v>
      </c>
      <c r="D8042" s="2" t="str">
        <f>"食品販売業"</f>
        <v>食品販売業</v>
      </c>
      <c r="E8042" s="2" t="str">
        <f t="shared" si="366"/>
        <v>R01.11.25</v>
      </c>
    </row>
    <row r="8043" spans="1:5" x14ac:dyDescent="0.45">
      <c r="A8043" s="2" t="s">
        <v>6663</v>
      </c>
      <c r="B8043" s="2" t="s">
        <v>17891</v>
      </c>
      <c r="C8043" s="2" t="s">
        <v>29476</v>
      </c>
      <c r="D8043" s="2" t="str">
        <f>"食品製造業"</f>
        <v>食品製造業</v>
      </c>
      <c r="E8043" s="2" t="str">
        <f t="shared" si="366"/>
        <v>R01.11.25</v>
      </c>
    </row>
    <row r="8044" spans="1:5" x14ac:dyDescent="0.45">
      <c r="A8044" s="2" t="s">
        <v>6664</v>
      </c>
      <c r="B8044" s="2" t="s">
        <v>17892</v>
      </c>
      <c r="C8044" s="2" t="s">
        <v>29477</v>
      </c>
      <c r="D8044" s="2" t="str">
        <f>"食品製造業"</f>
        <v>食品製造業</v>
      </c>
      <c r="E8044" s="2" t="str">
        <f t="shared" si="366"/>
        <v>R01.11.25</v>
      </c>
    </row>
    <row r="8045" spans="1:5" x14ac:dyDescent="0.45">
      <c r="A8045" s="2" t="s">
        <v>6665</v>
      </c>
      <c r="B8045" s="2" t="s">
        <v>6665</v>
      </c>
      <c r="C8045" s="2" t="s">
        <v>29478</v>
      </c>
      <c r="D8045" s="2" t="str">
        <f>"食品製造業"</f>
        <v>食品製造業</v>
      </c>
      <c r="E8045" s="2" t="str">
        <f t="shared" si="366"/>
        <v>R01.11.25</v>
      </c>
    </row>
    <row r="8046" spans="1:5" x14ac:dyDescent="0.45">
      <c r="A8046" s="2" t="s">
        <v>6621</v>
      </c>
      <c r="B8046" s="2" t="s">
        <v>17893</v>
      </c>
      <c r="C8046" s="2" t="s">
        <v>29479</v>
      </c>
      <c r="D8046" s="2" t="str">
        <f>"みそ製造業"</f>
        <v>みそ製造業</v>
      </c>
      <c r="E8046" s="2" t="str">
        <f t="shared" si="366"/>
        <v>R01.11.25</v>
      </c>
    </row>
    <row r="8047" spans="1:5" x14ac:dyDescent="0.45">
      <c r="A8047" s="2" t="s">
        <v>6666</v>
      </c>
      <c r="B8047" s="2" t="s">
        <v>17894</v>
      </c>
      <c r="C8047" s="2" t="s">
        <v>29480</v>
      </c>
      <c r="D8047" s="2" t="str">
        <f>"食肉販売業"</f>
        <v>食肉販売業</v>
      </c>
      <c r="E8047" s="2" t="str">
        <f>"R01.11.22"</f>
        <v>R01.11.22</v>
      </c>
    </row>
    <row r="8048" spans="1:5" x14ac:dyDescent="0.45">
      <c r="A8048" s="2" t="s">
        <v>6378</v>
      </c>
      <c r="B8048" s="2" t="s">
        <v>6378</v>
      </c>
      <c r="C8048" s="2" t="s">
        <v>29113</v>
      </c>
      <c r="D8048" s="2" t="str">
        <f>"食肉販売業"</f>
        <v>食肉販売業</v>
      </c>
      <c r="E8048" s="2" t="str">
        <f>"R01.11.22"</f>
        <v>R01.11.22</v>
      </c>
    </row>
    <row r="8049" spans="1:5" x14ac:dyDescent="0.45">
      <c r="A8049" s="2" t="s">
        <v>6667</v>
      </c>
      <c r="B8049" s="2" t="s">
        <v>17896</v>
      </c>
      <c r="C8049" s="2" t="s">
        <v>29483</v>
      </c>
      <c r="D8049" s="2" t="str">
        <f>"菓子製造業"</f>
        <v>菓子製造業</v>
      </c>
      <c r="E8049" s="2" t="str">
        <f>"R01.11.22"</f>
        <v>R01.11.22</v>
      </c>
    </row>
    <row r="8050" spans="1:5" x14ac:dyDescent="0.45">
      <c r="A8050" s="2" t="s">
        <v>6668</v>
      </c>
      <c r="B8050" s="2" t="s">
        <v>17897</v>
      </c>
      <c r="C8050" s="2" t="s">
        <v>29485</v>
      </c>
      <c r="D8050" s="2" t="str">
        <f>"乳類販売業"</f>
        <v>乳類販売業</v>
      </c>
      <c r="E8050" s="2" t="str">
        <f>"R01.11.22"</f>
        <v>R01.11.22</v>
      </c>
    </row>
    <row r="8051" spans="1:5" x14ac:dyDescent="0.45">
      <c r="A8051" s="2" t="s">
        <v>6670</v>
      </c>
      <c r="B8051" s="2" t="s">
        <v>17902</v>
      </c>
      <c r="C8051" s="2" t="s">
        <v>29491</v>
      </c>
      <c r="D8051" s="2" t="str">
        <f>"食肉販売業"</f>
        <v>食肉販売業</v>
      </c>
      <c r="E8051" s="2" t="str">
        <f>"R01.11.22"</f>
        <v>R01.11.22</v>
      </c>
    </row>
    <row r="8052" spans="1:5" x14ac:dyDescent="0.45">
      <c r="A8052" s="2" t="s">
        <v>6674</v>
      </c>
      <c r="B8052" s="2" t="s">
        <v>17914</v>
      </c>
      <c r="C8052" s="2" t="s">
        <v>29496</v>
      </c>
      <c r="D8052" s="2" t="str">
        <f>"飲食店営業"</f>
        <v>飲食店営業</v>
      </c>
      <c r="E8052" s="2" t="str">
        <f>"R01.11.26"</f>
        <v>R01.11.26</v>
      </c>
    </row>
    <row r="8053" spans="1:5" x14ac:dyDescent="0.45">
      <c r="A8053" s="2" t="s">
        <v>6676</v>
      </c>
      <c r="B8053" s="2" t="s">
        <v>17916</v>
      </c>
      <c r="C8053" s="2" t="s">
        <v>29498</v>
      </c>
      <c r="D8053" s="2" t="str">
        <f>"飲食店営業"</f>
        <v>飲食店営業</v>
      </c>
      <c r="E8053" s="2" t="str">
        <f>"R01.11.26"</f>
        <v>R01.11.26</v>
      </c>
    </row>
    <row r="8054" spans="1:5" x14ac:dyDescent="0.45">
      <c r="A8054" s="2" t="s">
        <v>6677</v>
      </c>
      <c r="B8054" s="2" t="s">
        <v>17918</v>
      </c>
      <c r="C8054" s="2" t="s">
        <v>29500</v>
      </c>
      <c r="D8054" s="2" t="str">
        <f>"飲食店営業"</f>
        <v>飲食店営業</v>
      </c>
      <c r="E8054" s="2" t="str">
        <f>"R01.11.26"</f>
        <v>R01.11.26</v>
      </c>
    </row>
    <row r="8055" spans="1:5" x14ac:dyDescent="0.45">
      <c r="A8055" s="2" t="s">
        <v>6684</v>
      </c>
      <c r="B8055" s="2" t="s">
        <v>14532</v>
      </c>
      <c r="C8055" s="2" t="s">
        <v>29509</v>
      </c>
      <c r="D8055" s="2" t="str">
        <f>"菓子製造業"</f>
        <v>菓子製造業</v>
      </c>
      <c r="E8055" s="2" t="str">
        <f>"R01.11.26"</f>
        <v>R01.11.26</v>
      </c>
    </row>
    <row r="8056" spans="1:5" x14ac:dyDescent="0.45">
      <c r="A8056" s="2" t="s">
        <v>6694</v>
      </c>
      <c r="B8056" s="2" t="s">
        <v>17933</v>
      </c>
      <c r="C8056" s="2" t="s">
        <v>29520</v>
      </c>
      <c r="D8056" s="2" t="str">
        <f>"缶詰又は瓶詰食品製造業"</f>
        <v>缶詰又は瓶詰食品製造業</v>
      </c>
      <c r="E8056" s="2" t="str">
        <f>"H31.01.09"</f>
        <v>H31.01.09</v>
      </c>
    </row>
    <row r="8057" spans="1:5" x14ac:dyDescent="0.45">
      <c r="A8057" s="2" t="s">
        <v>165</v>
      </c>
      <c r="B8057" s="2" t="s">
        <v>17934</v>
      </c>
      <c r="C8057" s="2" t="s">
        <v>29521</v>
      </c>
      <c r="D8057" s="2" t="str">
        <f>"喫茶店営業"</f>
        <v>喫茶店営業</v>
      </c>
      <c r="E8057" s="2" t="str">
        <f>"R01.11.28"</f>
        <v>R01.11.28</v>
      </c>
    </row>
    <row r="8058" spans="1:5" x14ac:dyDescent="0.45">
      <c r="A8058" s="2" t="s">
        <v>421</v>
      </c>
      <c r="B8058" s="2" t="s">
        <v>17935</v>
      </c>
      <c r="C8058" s="2" t="s">
        <v>29522</v>
      </c>
      <c r="D8058" s="2" t="str">
        <f>"乳類販売業"</f>
        <v>乳類販売業</v>
      </c>
      <c r="E8058" s="2" t="str">
        <f>"R01.11.28"</f>
        <v>R01.11.28</v>
      </c>
    </row>
    <row r="8059" spans="1:5" x14ac:dyDescent="0.45">
      <c r="A8059" s="2" t="s">
        <v>421</v>
      </c>
      <c r="B8059" s="2" t="s">
        <v>17936</v>
      </c>
      <c r="C8059" s="2" t="s">
        <v>29522</v>
      </c>
      <c r="D8059" s="2" t="str">
        <f>"乳類販売業"</f>
        <v>乳類販売業</v>
      </c>
      <c r="E8059" s="2" t="str">
        <f>"R01.11.28"</f>
        <v>R01.11.28</v>
      </c>
    </row>
    <row r="8060" spans="1:5" x14ac:dyDescent="0.45">
      <c r="A8060" s="2" t="s">
        <v>421</v>
      </c>
      <c r="B8060" s="2" t="s">
        <v>17937</v>
      </c>
      <c r="C8060" s="2" t="s">
        <v>29522</v>
      </c>
      <c r="D8060" s="2" t="str">
        <f>"乳類販売業"</f>
        <v>乳類販売業</v>
      </c>
      <c r="E8060" s="2" t="str">
        <f>"R01.11.28"</f>
        <v>R01.11.28</v>
      </c>
    </row>
    <row r="8061" spans="1:5" x14ac:dyDescent="0.45">
      <c r="A8061" s="2" t="s">
        <v>6700</v>
      </c>
      <c r="B8061" s="2" t="s">
        <v>17943</v>
      </c>
      <c r="C8061" s="2" t="s">
        <v>29531</v>
      </c>
      <c r="D8061" s="2" t="str">
        <f>"飲食店営業"</f>
        <v>飲食店営業</v>
      </c>
      <c r="E8061" s="2" t="str">
        <f>"R01.11.28"</f>
        <v>R01.11.28</v>
      </c>
    </row>
    <row r="8062" spans="1:5" x14ac:dyDescent="0.45">
      <c r="A8062" s="2" t="s">
        <v>421</v>
      </c>
      <c r="B8062" s="2" t="s">
        <v>17949</v>
      </c>
      <c r="C8062" s="2" t="s">
        <v>29537</v>
      </c>
      <c r="D8062" s="2" t="str">
        <f>"乳類販売業"</f>
        <v>乳類販売業</v>
      </c>
      <c r="E8062" s="2" t="str">
        <f>"R01.11.29"</f>
        <v>R01.11.29</v>
      </c>
    </row>
    <row r="8063" spans="1:5" x14ac:dyDescent="0.45">
      <c r="A8063" s="2" t="s">
        <v>6132</v>
      </c>
      <c r="B8063" s="2" t="s">
        <v>17950</v>
      </c>
      <c r="C8063" s="2" t="s">
        <v>29538</v>
      </c>
      <c r="D8063" s="2" t="str">
        <f>"喫茶店営業"</f>
        <v>喫茶店営業</v>
      </c>
      <c r="E8063" s="2" t="str">
        <f>"R01.11.29"</f>
        <v>R01.11.29</v>
      </c>
    </row>
    <row r="8064" spans="1:5" x14ac:dyDescent="0.45">
      <c r="A8064" s="2" t="s">
        <v>3143</v>
      </c>
      <c r="B8064" s="2" t="s">
        <v>17951</v>
      </c>
      <c r="C8064" s="2" t="s">
        <v>29539</v>
      </c>
      <c r="D8064" s="2" t="str">
        <f>"喫茶店営業"</f>
        <v>喫茶店営業</v>
      </c>
      <c r="E8064" s="2" t="str">
        <f>"R01.11.28"</f>
        <v>R01.11.28</v>
      </c>
    </row>
    <row r="8065" spans="1:5" x14ac:dyDescent="0.45">
      <c r="A8065" s="2" t="s">
        <v>3143</v>
      </c>
      <c r="B8065" s="2" t="s">
        <v>17952</v>
      </c>
      <c r="C8065" s="2" t="s">
        <v>29540</v>
      </c>
      <c r="D8065" s="2" t="str">
        <f>"喫茶店営業"</f>
        <v>喫茶店営業</v>
      </c>
      <c r="E8065" s="2" t="str">
        <f>"R01.11.28"</f>
        <v>R01.11.28</v>
      </c>
    </row>
    <row r="8066" spans="1:5" x14ac:dyDescent="0.45">
      <c r="A8066" s="2" t="s">
        <v>6707</v>
      </c>
      <c r="B8066" s="2" t="s">
        <v>17955</v>
      </c>
      <c r="C8066" s="2" t="s">
        <v>29545</v>
      </c>
      <c r="D8066" s="2" t="str">
        <f>"飲食店営業"</f>
        <v>飲食店営業</v>
      </c>
      <c r="E8066" s="2" t="str">
        <f>"R01.12.09"</f>
        <v>R01.12.09</v>
      </c>
    </row>
    <row r="8067" spans="1:5" x14ac:dyDescent="0.45">
      <c r="A8067" s="2" t="s">
        <v>6710</v>
      </c>
      <c r="B8067" s="2" t="s">
        <v>17958</v>
      </c>
      <c r="C8067" s="2" t="s">
        <v>29548</v>
      </c>
      <c r="D8067" s="2" t="str">
        <f>"飲食店営業"</f>
        <v>飲食店営業</v>
      </c>
      <c r="E8067" s="2" t="str">
        <f>"R01.12.13"</f>
        <v>R01.12.13</v>
      </c>
    </row>
    <row r="8068" spans="1:5" x14ac:dyDescent="0.45">
      <c r="A8068" s="2" t="s">
        <v>1863</v>
      </c>
      <c r="B8068" s="2" t="s">
        <v>17960</v>
      </c>
      <c r="C8068" s="2" t="s">
        <v>29550</v>
      </c>
      <c r="D8068" s="2" t="str">
        <f>"飲食店営業"</f>
        <v>飲食店営業</v>
      </c>
      <c r="E8068" s="2" t="str">
        <f t="shared" ref="E8068:E8073" si="367">"R01.12.23"</f>
        <v>R01.12.23</v>
      </c>
    </row>
    <row r="8069" spans="1:5" x14ac:dyDescent="0.45">
      <c r="A8069" s="2" t="s">
        <v>1863</v>
      </c>
      <c r="B8069" s="2" t="s">
        <v>17961</v>
      </c>
      <c r="C8069" s="2" t="s">
        <v>29551</v>
      </c>
      <c r="D8069" s="2" t="str">
        <f>"飲食店営業"</f>
        <v>飲食店営業</v>
      </c>
      <c r="E8069" s="2" t="str">
        <f t="shared" si="367"/>
        <v>R01.12.23</v>
      </c>
    </row>
    <row r="8070" spans="1:5" x14ac:dyDescent="0.45">
      <c r="A8070" s="2" t="s">
        <v>6712</v>
      </c>
      <c r="B8070" s="2" t="s">
        <v>17962</v>
      </c>
      <c r="C8070" s="2" t="s">
        <v>29552</v>
      </c>
      <c r="D8070" s="2" t="str">
        <f>"乳類販売業"</f>
        <v>乳類販売業</v>
      </c>
      <c r="E8070" s="2" t="str">
        <f t="shared" si="367"/>
        <v>R01.12.23</v>
      </c>
    </row>
    <row r="8071" spans="1:5" x14ac:dyDescent="0.45">
      <c r="A8071" s="2" t="s">
        <v>6712</v>
      </c>
      <c r="B8071" s="2" t="s">
        <v>17962</v>
      </c>
      <c r="C8071" s="2" t="s">
        <v>29552</v>
      </c>
      <c r="D8071" s="2" t="str">
        <f>"食肉販売業"</f>
        <v>食肉販売業</v>
      </c>
      <c r="E8071" s="2" t="str">
        <f t="shared" si="367"/>
        <v>R01.12.23</v>
      </c>
    </row>
    <row r="8072" spans="1:5" x14ac:dyDescent="0.45">
      <c r="A8072" s="2" t="s">
        <v>6712</v>
      </c>
      <c r="B8072" s="2" t="s">
        <v>17962</v>
      </c>
      <c r="C8072" s="2" t="s">
        <v>29552</v>
      </c>
      <c r="D8072" s="2" t="str">
        <f>"魚介類販売業"</f>
        <v>魚介類販売業</v>
      </c>
      <c r="E8072" s="2" t="str">
        <f t="shared" si="367"/>
        <v>R01.12.23</v>
      </c>
    </row>
    <row r="8073" spans="1:5" x14ac:dyDescent="0.45">
      <c r="A8073" s="2" t="s">
        <v>6712</v>
      </c>
      <c r="B8073" s="2" t="s">
        <v>17962</v>
      </c>
      <c r="C8073" s="2" t="s">
        <v>29552</v>
      </c>
      <c r="D8073" s="2" t="str">
        <f>"食品販売業"</f>
        <v>食品販売業</v>
      </c>
      <c r="E8073" s="2" t="str">
        <f t="shared" si="367"/>
        <v>R01.12.23</v>
      </c>
    </row>
    <row r="8074" spans="1:5" x14ac:dyDescent="0.45">
      <c r="A8074" s="2" t="s">
        <v>6713</v>
      </c>
      <c r="B8074" s="2" t="s">
        <v>17963</v>
      </c>
      <c r="C8074" s="2" t="s">
        <v>29553</v>
      </c>
      <c r="D8074" s="2" t="str">
        <f>"飲食店営業"</f>
        <v>飲食店営業</v>
      </c>
      <c r="E8074" s="2" t="str">
        <f>"R01.12.26"</f>
        <v>R01.12.26</v>
      </c>
    </row>
    <row r="8075" spans="1:5" x14ac:dyDescent="0.45">
      <c r="A8075" s="2" t="s">
        <v>6713</v>
      </c>
      <c r="B8075" s="2" t="s">
        <v>17963</v>
      </c>
      <c r="C8075" s="2" t="s">
        <v>29553</v>
      </c>
      <c r="D8075" s="2" t="str">
        <f>"菓子製造業"</f>
        <v>菓子製造業</v>
      </c>
      <c r="E8075" s="2" t="str">
        <f>"R01.12.26"</f>
        <v>R01.12.26</v>
      </c>
    </row>
    <row r="8076" spans="1:5" x14ac:dyDescent="0.45">
      <c r="A8076" s="2" t="s">
        <v>6135</v>
      </c>
      <c r="B8076" s="2" t="s">
        <v>17967</v>
      </c>
      <c r="C8076" s="2" t="s">
        <v>29555</v>
      </c>
      <c r="D8076" s="2" t="str">
        <f>"飲食店営業"</f>
        <v>飲食店営業</v>
      </c>
      <c r="E8076" s="2" t="str">
        <f>"R02.01.09"</f>
        <v>R02.01.09</v>
      </c>
    </row>
    <row r="8077" spans="1:5" x14ac:dyDescent="0.45">
      <c r="A8077" s="2" t="s">
        <v>6717</v>
      </c>
      <c r="B8077" s="2" t="s">
        <v>17971</v>
      </c>
      <c r="C8077" s="2" t="s">
        <v>29559</v>
      </c>
      <c r="D8077" s="2" t="str">
        <f>"清涼飲料水製造業"</f>
        <v>清涼飲料水製造業</v>
      </c>
      <c r="E8077" s="2" t="str">
        <f>"R02.01.30"</f>
        <v>R02.01.30</v>
      </c>
    </row>
    <row r="8078" spans="1:5" x14ac:dyDescent="0.45">
      <c r="A8078" s="2" t="s">
        <v>6628</v>
      </c>
      <c r="B8078" s="2" t="s">
        <v>17851</v>
      </c>
      <c r="C8078" s="2" t="s">
        <v>29436</v>
      </c>
      <c r="D8078" s="2" t="str">
        <f>"菓子製造業"</f>
        <v>菓子製造業</v>
      </c>
      <c r="E8078" s="2" t="str">
        <f>"R02.02.04"</f>
        <v>R02.02.04</v>
      </c>
    </row>
    <row r="8079" spans="1:5" x14ac:dyDescent="0.45">
      <c r="A8079" s="2" t="s">
        <v>6719</v>
      </c>
      <c r="B8079" s="2" t="s">
        <v>17973</v>
      </c>
      <c r="C8079" s="2" t="s">
        <v>29562</v>
      </c>
      <c r="D8079" s="2" t="str">
        <f>"食肉販売業"</f>
        <v>食肉販売業</v>
      </c>
      <c r="E8079" s="2" t="str">
        <f>"H29.02.09"</f>
        <v>H29.02.09</v>
      </c>
    </row>
    <row r="8080" spans="1:5" x14ac:dyDescent="0.45">
      <c r="A8080" s="2" t="s">
        <v>6261</v>
      </c>
      <c r="B8080" s="2" t="s">
        <v>17618</v>
      </c>
      <c r="C8080" s="2" t="s">
        <v>29568</v>
      </c>
      <c r="D8080" s="2" t="str">
        <f>"乳類販売業"</f>
        <v>乳類販売業</v>
      </c>
      <c r="E8080" s="2" t="str">
        <f t="shared" ref="E8080:E8090" si="368">"R02.02.17"</f>
        <v>R02.02.17</v>
      </c>
    </row>
    <row r="8081" spans="1:5" x14ac:dyDescent="0.45">
      <c r="A8081" s="2" t="s">
        <v>6719</v>
      </c>
      <c r="B8081" s="2" t="s">
        <v>17973</v>
      </c>
      <c r="C8081" s="2" t="s">
        <v>29569</v>
      </c>
      <c r="D8081" s="2" t="str">
        <f>"乳類販売業"</f>
        <v>乳類販売業</v>
      </c>
      <c r="E8081" s="2" t="str">
        <f t="shared" si="368"/>
        <v>R02.02.17</v>
      </c>
    </row>
    <row r="8082" spans="1:5" x14ac:dyDescent="0.45">
      <c r="A8082" s="2" t="s">
        <v>6722</v>
      </c>
      <c r="B8082" s="2" t="s">
        <v>17978</v>
      </c>
      <c r="C8082" s="2" t="s">
        <v>29570</v>
      </c>
      <c r="D8082" s="2" t="str">
        <f>"食用油脂製造業"</f>
        <v>食用油脂製造業</v>
      </c>
      <c r="E8082" s="2" t="str">
        <f t="shared" si="368"/>
        <v>R02.02.17</v>
      </c>
    </row>
    <row r="8083" spans="1:5" x14ac:dyDescent="0.45">
      <c r="A8083" s="2" t="s">
        <v>6377</v>
      </c>
      <c r="B8083" s="2" t="s">
        <v>17517</v>
      </c>
      <c r="C8083" s="2" t="s">
        <v>29571</v>
      </c>
      <c r="D8083" s="2" t="str">
        <f>"魚介類販売業"</f>
        <v>魚介類販売業</v>
      </c>
      <c r="E8083" s="2" t="str">
        <f t="shared" si="368"/>
        <v>R02.02.17</v>
      </c>
    </row>
    <row r="8084" spans="1:5" x14ac:dyDescent="0.45">
      <c r="A8084" s="2" t="s">
        <v>6261</v>
      </c>
      <c r="B8084" s="2" t="s">
        <v>17618</v>
      </c>
      <c r="C8084" s="2" t="s">
        <v>29568</v>
      </c>
      <c r="D8084" s="2" t="str">
        <f>"魚介類販売業"</f>
        <v>魚介類販売業</v>
      </c>
      <c r="E8084" s="2" t="str">
        <f t="shared" si="368"/>
        <v>R02.02.17</v>
      </c>
    </row>
    <row r="8085" spans="1:5" x14ac:dyDescent="0.45">
      <c r="A8085" s="2" t="s">
        <v>2352</v>
      </c>
      <c r="B8085" s="2" t="s">
        <v>17979</v>
      </c>
      <c r="C8085" s="2" t="s">
        <v>29572</v>
      </c>
      <c r="D8085" s="2" t="str">
        <f>"魚介類販売業"</f>
        <v>魚介類販売業</v>
      </c>
      <c r="E8085" s="2" t="str">
        <f t="shared" si="368"/>
        <v>R02.02.17</v>
      </c>
    </row>
    <row r="8086" spans="1:5" x14ac:dyDescent="0.45">
      <c r="A8086" s="2" t="s">
        <v>6719</v>
      </c>
      <c r="B8086" s="2" t="s">
        <v>17973</v>
      </c>
      <c r="C8086" s="2" t="s">
        <v>29569</v>
      </c>
      <c r="D8086" s="2" t="str">
        <f>"魚介類販売業"</f>
        <v>魚介類販売業</v>
      </c>
      <c r="E8086" s="2" t="str">
        <f t="shared" si="368"/>
        <v>R02.02.17</v>
      </c>
    </row>
    <row r="8087" spans="1:5" x14ac:dyDescent="0.45">
      <c r="A8087" s="2" t="s">
        <v>6261</v>
      </c>
      <c r="B8087" s="2" t="s">
        <v>17618</v>
      </c>
      <c r="C8087" s="2" t="s">
        <v>29568</v>
      </c>
      <c r="D8087" s="2" t="str">
        <f>"食肉販売業"</f>
        <v>食肉販売業</v>
      </c>
      <c r="E8087" s="2" t="str">
        <f t="shared" si="368"/>
        <v>R02.02.17</v>
      </c>
    </row>
    <row r="8088" spans="1:5" x14ac:dyDescent="0.45">
      <c r="A8088" s="2" t="s">
        <v>2352</v>
      </c>
      <c r="B8088" s="2" t="s">
        <v>17979</v>
      </c>
      <c r="C8088" s="2" t="s">
        <v>29572</v>
      </c>
      <c r="D8088" s="2" t="str">
        <f>"食肉販売業"</f>
        <v>食肉販売業</v>
      </c>
      <c r="E8088" s="2" t="str">
        <f t="shared" si="368"/>
        <v>R02.02.17</v>
      </c>
    </row>
    <row r="8089" spans="1:5" x14ac:dyDescent="0.45">
      <c r="A8089" s="2" t="s">
        <v>6261</v>
      </c>
      <c r="B8089" s="2" t="s">
        <v>17618</v>
      </c>
      <c r="C8089" s="2" t="s">
        <v>29206</v>
      </c>
      <c r="D8089" s="2" t="str">
        <f>"食品販売業"</f>
        <v>食品販売業</v>
      </c>
      <c r="E8089" s="2" t="str">
        <f t="shared" si="368"/>
        <v>R02.02.17</v>
      </c>
    </row>
    <row r="8090" spans="1:5" x14ac:dyDescent="0.45">
      <c r="A8090" s="2" t="s">
        <v>2352</v>
      </c>
      <c r="B8090" s="2" t="s">
        <v>17979</v>
      </c>
      <c r="C8090" s="2" t="s">
        <v>29573</v>
      </c>
      <c r="D8090" s="2" t="str">
        <f>"食品販売業"</f>
        <v>食品販売業</v>
      </c>
      <c r="E8090" s="2" t="str">
        <f t="shared" si="368"/>
        <v>R02.02.17</v>
      </c>
    </row>
    <row r="8091" spans="1:5" x14ac:dyDescent="0.45">
      <c r="A8091" s="2" t="s">
        <v>6723</v>
      </c>
      <c r="B8091" s="2" t="s">
        <v>17980</v>
      </c>
      <c r="C8091" s="2" t="s">
        <v>29574</v>
      </c>
      <c r="D8091" s="2" t="str">
        <f t="shared" ref="D8091:D8098" si="369">"飲食店営業"</f>
        <v>飲食店営業</v>
      </c>
      <c r="E8091" s="2" t="str">
        <f t="shared" ref="E8091:E8105" si="370">"R02.02.18"</f>
        <v>R02.02.18</v>
      </c>
    </row>
    <row r="8092" spans="1:5" x14ac:dyDescent="0.45">
      <c r="A8092" s="2" t="s">
        <v>6724</v>
      </c>
      <c r="B8092" s="2" t="s">
        <v>17981</v>
      </c>
      <c r="C8092" s="2" t="s">
        <v>29575</v>
      </c>
      <c r="D8092" s="2" t="str">
        <f t="shared" si="369"/>
        <v>飲食店営業</v>
      </c>
      <c r="E8092" s="2" t="str">
        <f t="shared" si="370"/>
        <v>R02.02.18</v>
      </c>
    </row>
    <row r="8093" spans="1:5" x14ac:dyDescent="0.45">
      <c r="A8093" s="2" t="s">
        <v>6725</v>
      </c>
      <c r="B8093" s="2" t="s">
        <v>17982</v>
      </c>
      <c r="C8093" s="2" t="s">
        <v>29576</v>
      </c>
      <c r="D8093" s="2" t="str">
        <f t="shared" si="369"/>
        <v>飲食店営業</v>
      </c>
      <c r="E8093" s="2" t="str">
        <f t="shared" si="370"/>
        <v>R02.02.18</v>
      </c>
    </row>
    <row r="8094" spans="1:5" x14ac:dyDescent="0.45">
      <c r="A8094" s="2" t="s">
        <v>4101</v>
      </c>
      <c r="B8094" s="2" t="s">
        <v>17983</v>
      </c>
      <c r="C8094" s="2" t="s">
        <v>29577</v>
      </c>
      <c r="D8094" s="2" t="str">
        <f t="shared" si="369"/>
        <v>飲食店営業</v>
      </c>
      <c r="E8094" s="2" t="str">
        <f t="shared" si="370"/>
        <v>R02.02.18</v>
      </c>
    </row>
    <row r="8095" spans="1:5" x14ac:dyDescent="0.45">
      <c r="A8095" s="2" t="s">
        <v>6726</v>
      </c>
      <c r="B8095" s="2" t="s">
        <v>17984</v>
      </c>
      <c r="C8095" s="2" t="s">
        <v>29578</v>
      </c>
      <c r="D8095" s="2" t="str">
        <f t="shared" si="369"/>
        <v>飲食店営業</v>
      </c>
      <c r="E8095" s="2" t="str">
        <f t="shared" si="370"/>
        <v>R02.02.18</v>
      </c>
    </row>
    <row r="8096" spans="1:5" x14ac:dyDescent="0.45">
      <c r="A8096" s="2" t="s">
        <v>6719</v>
      </c>
      <c r="B8096" s="2" t="s">
        <v>17973</v>
      </c>
      <c r="C8096" s="2" t="s">
        <v>29569</v>
      </c>
      <c r="D8096" s="2" t="str">
        <f t="shared" si="369"/>
        <v>飲食店営業</v>
      </c>
      <c r="E8096" s="2" t="str">
        <f t="shared" si="370"/>
        <v>R02.02.18</v>
      </c>
    </row>
    <row r="8097" spans="1:5" x14ac:dyDescent="0.45">
      <c r="A8097" s="2" t="s">
        <v>6727</v>
      </c>
      <c r="B8097" s="2" t="s">
        <v>6727</v>
      </c>
      <c r="C8097" s="2" t="s">
        <v>29579</v>
      </c>
      <c r="D8097" s="2" t="str">
        <f t="shared" si="369"/>
        <v>飲食店営業</v>
      </c>
      <c r="E8097" s="2" t="str">
        <f t="shared" si="370"/>
        <v>R02.02.18</v>
      </c>
    </row>
    <row r="8098" spans="1:5" x14ac:dyDescent="0.45">
      <c r="A8098" s="2" t="s">
        <v>6728</v>
      </c>
      <c r="B8098" s="2" t="s">
        <v>6728</v>
      </c>
      <c r="C8098" s="2" t="s">
        <v>29580</v>
      </c>
      <c r="D8098" s="2" t="str">
        <f t="shared" si="369"/>
        <v>飲食店営業</v>
      </c>
      <c r="E8098" s="2" t="str">
        <f t="shared" si="370"/>
        <v>R02.02.18</v>
      </c>
    </row>
    <row r="8099" spans="1:5" x14ac:dyDescent="0.45">
      <c r="A8099" s="2" t="s">
        <v>92</v>
      </c>
      <c r="B8099" s="2" t="s">
        <v>17985</v>
      </c>
      <c r="C8099" s="2" t="s">
        <v>29581</v>
      </c>
      <c r="D8099" s="2" t="str">
        <f>"乳類販売業"</f>
        <v>乳類販売業</v>
      </c>
      <c r="E8099" s="2" t="str">
        <f t="shared" si="370"/>
        <v>R02.02.18</v>
      </c>
    </row>
    <row r="8100" spans="1:5" x14ac:dyDescent="0.45">
      <c r="A8100" s="2" t="s">
        <v>1812</v>
      </c>
      <c r="B8100" s="2" t="s">
        <v>17630</v>
      </c>
      <c r="C8100" s="2" t="s">
        <v>29219</v>
      </c>
      <c r="D8100" s="2" t="str">
        <f>"菓子製造業"</f>
        <v>菓子製造業</v>
      </c>
      <c r="E8100" s="2" t="str">
        <f t="shared" si="370"/>
        <v>R02.02.18</v>
      </c>
    </row>
    <row r="8101" spans="1:5" x14ac:dyDescent="0.45">
      <c r="A8101" s="2" t="s">
        <v>6729</v>
      </c>
      <c r="B8101" s="2" t="s">
        <v>17986</v>
      </c>
      <c r="C8101" s="2" t="s">
        <v>29582</v>
      </c>
      <c r="D8101" s="2" t="str">
        <f>"魚介類販売業"</f>
        <v>魚介類販売業</v>
      </c>
      <c r="E8101" s="2" t="str">
        <f t="shared" si="370"/>
        <v>R02.02.18</v>
      </c>
    </row>
    <row r="8102" spans="1:5" x14ac:dyDescent="0.45">
      <c r="A8102" s="2" t="s">
        <v>92</v>
      </c>
      <c r="B8102" s="2" t="s">
        <v>17987</v>
      </c>
      <c r="C8102" s="2" t="s">
        <v>29583</v>
      </c>
      <c r="D8102" s="2" t="str">
        <f>"食品販売業"</f>
        <v>食品販売業</v>
      </c>
      <c r="E8102" s="2" t="str">
        <f t="shared" si="370"/>
        <v>R02.02.18</v>
      </c>
    </row>
    <row r="8103" spans="1:5" x14ac:dyDescent="0.45">
      <c r="A8103" s="2" t="s">
        <v>6730</v>
      </c>
      <c r="B8103" s="2" t="s">
        <v>17988</v>
      </c>
      <c r="C8103" s="2" t="s">
        <v>29584</v>
      </c>
      <c r="D8103" s="2" t="str">
        <f>"食品販売業"</f>
        <v>食品販売業</v>
      </c>
      <c r="E8103" s="2" t="str">
        <f t="shared" si="370"/>
        <v>R02.02.18</v>
      </c>
    </row>
    <row r="8104" spans="1:5" x14ac:dyDescent="0.45">
      <c r="A8104" s="2" t="s">
        <v>6459</v>
      </c>
      <c r="B8104" s="2" t="s">
        <v>17989</v>
      </c>
      <c r="C8104" s="2" t="s">
        <v>29585</v>
      </c>
      <c r="D8104" s="2" t="str">
        <f>"食品販売業"</f>
        <v>食品販売業</v>
      </c>
      <c r="E8104" s="2" t="str">
        <f t="shared" si="370"/>
        <v>R02.02.18</v>
      </c>
    </row>
    <row r="8105" spans="1:5" x14ac:dyDescent="0.45">
      <c r="A8105" s="2" t="s">
        <v>1134</v>
      </c>
      <c r="B8105" s="2" t="s">
        <v>17844</v>
      </c>
      <c r="C8105" s="2" t="s">
        <v>29427</v>
      </c>
      <c r="D8105" s="2" t="str">
        <f>"食品販売業"</f>
        <v>食品販売業</v>
      </c>
      <c r="E8105" s="2" t="str">
        <f t="shared" si="370"/>
        <v>R02.02.18</v>
      </c>
    </row>
    <row r="8106" spans="1:5" x14ac:dyDescent="0.45">
      <c r="A8106" s="2" t="s">
        <v>6732</v>
      </c>
      <c r="B8106" s="2" t="s">
        <v>17996</v>
      </c>
      <c r="C8106" s="2" t="s">
        <v>29590</v>
      </c>
      <c r="D8106" s="2" t="str">
        <f>"飲食店営業"</f>
        <v>飲食店営業</v>
      </c>
      <c r="E8106" s="2" t="str">
        <f>"R02.02.20"</f>
        <v>R02.02.20</v>
      </c>
    </row>
    <row r="8107" spans="1:5" x14ac:dyDescent="0.45">
      <c r="A8107" s="2" t="s">
        <v>594</v>
      </c>
      <c r="B8107" s="2" t="s">
        <v>17997</v>
      </c>
      <c r="C8107" s="2" t="s">
        <v>29581</v>
      </c>
      <c r="D8107" s="2" t="str">
        <f>"飲食店営業"</f>
        <v>飲食店営業</v>
      </c>
      <c r="E8107" s="2" t="str">
        <f>"R02.02.20"</f>
        <v>R02.02.20</v>
      </c>
    </row>
    <row r="8108" spans="1:5" x14ac:dyDescent="0.45">
      <c r="A8108" s="2" t="s">
        <v>6741</v>
      </c>
      <c r="B8108" s="2" t="s">
        <v>18011</v>
      </c>
      <c r="C8108" s="2" t="s">
        <v>29606</v>
      </c>
      <c r="D8108" s="2" t="str">
        <f>"乳類販売業"</f>
        <v>乳類販売業</v>
      </c>
      <c r="E8108" s="2" t="str">
        <f>"R02.02.20"</f>
        <v>R02.02.20</v>
      </c>
    </row>
    <row r="8109" spans="1:5" x14ac:dyDescent="0.45">
      <c r="A8109" s="2" t="s">
        <v>6741</v>
      </c>
      <c r="B8109" s="2" t="s">
        <v>18012</v>
      </c>
      <c r="C8109" s="2" t="s">
        <v>29607</v>
      </c>
      <c r="D8109" s="2" t="str">
        <f>"乳類販売業"</f>
        <v>乳類販売業</v>
      </c>
      <c r="E8109" s="2" t="str">
        <f>"R02.02.20"</f>
        <v>R02.02.20</v>
      </c>
    </row>
    <row r="8110" spans="1:5" x14ac:dyDescent="0.45">
      <c r="A8110" s="2" t="s">
        <v>6196</v>
      </c>
      <c r="B8110" s="2" t="s">
        <v>17283</v>
      </c>
      <c r="C8110" s="2" t="s">
        <v>28886</v>
      </c>
      <c r="D8110" s="2" t="str">
        <f>"乳類販売業"</f>
        <v>乳類販売業</v>
      </c>
      <c r="E8110" s="2" t="str">
        <f>"R02.02.26"</f>
        <v>R02.02.26</v>
      </c>
    </row>
    <row r="8111" spans="1:5" x14ac:dyDescent="0.45">
      <c r="A8111" s="2" t="s">
        <v>6753</v>
      </c>
      <c r="B8111" s="2" t="s">
        <v>18027</v>
      </c>
      <c r="C8111" s="2" t="s">
        <v>29623</v>
      </c>
      <c r="D8111" s="2" t="str">
        <f>"飲食店営業"</f>
        <v>飲食店営業</v>
      </c>
      <c r="E8111" s="2" t="str">
        <f>"R01.11.20"</f>
        <v>R01.11.20</v>
      </c>
    </row>
    <row r="8112" spans="1:5" x14ac:dyDescent="0.45">
      <c r="A8112" s="2" t="s">
        <v>6754</v>
      </c>
      <c r="B8112" s="2" t="s">
        <v>18028</v>
      </c>
      <c r="C8112" s="2" t="s">
        <v>29624</v>
      </c>
      <c r="D8112" s="2" t="str">
        <f>"飲食店営業"</f>
        <v>飲食店営業</v>
      </c>
      <c r="E8112" s="2" t="str">
        <f>"R02.02.28"</f>
        <v>R02.02.28</v>
      </c>
    </row>
    <row r="8113" spans="1:5" x14ac:dyDescent="0.45">
      <c r="A8113" s="2" t="s">
        <v>6756</v>
      </c>
      <c r="B8113" s="2" t="s">
        <v>6756</v>
      </c>
      <c r="C8113" s="2" t="s">
        <v>29626</v>
      </c>
      <c r="D8113" s="2" t="str">
        <f>"魚介類販売業"</f>
        <v>魚介類販売業</v>
      </c>
      <c r="E8113" s="2" t="str">
        <f>"R02.03.06"</f>
        <v>R02.03.06</v>
      </c>
    </row>
    <row r="8114" spans="1:5" x14ac:dyDescent="0.45">
      <c r="A8114" s="2" t="s">
        <v>6756</v>
      </c>
      <c r="B8114" s="2" t="s">
        <v>6756</v>
      </c>
      <c r="C8114" s="2" t="s">
        <v>29626</v>
      </c>
      <c r="D8114" s="2" t="str">
        <f>"乳類販売業"</f>
        <v>乳類販売業</v>
      </c>
      <c r="E8114" s="2" t="str">
        <f>"R02.03.06"</f>
        <v>R02.03.06</v>
      </c>
    </row>
    <row r="8115" spans="1:5" x14ac:dyDescent="0.45">
      <c r="A8115" s="2" t="s">
        <v>6756</v>
      </c>
      <c r="B8115" s="2" t="s">
        <v>6756</v>
      </c>
      <c r="C8115" s="2" t="s">
        <v>29626</v>
      </c>
      <c r="D8115" s="2" t="str">
        <f>"食品販売業"</f>
        <v>食品販売業</v>
      </c>
      <c r="E8115" s="2" t="str">
        <f>"R02.03.06"</f>
        <v>R02.03.06</v>
      </c>
    </row>
    <row r="8116" spans="1:5" x14ac:dyDescent="0.45">
      <c r="A8116" s="2" t="s">
        <v>6758</v>
      </c>
      <c r="B8116" s="2" t="s">
        <v>18033</v>
      </c>
      <c r="C8116" s="2" t="s">
        <v>29630</v>
      </c>
      <c r="D8116" s="2" t="str">
        <f>"飲食店営業"</f>
        <v>飲食店営業</v>
      </c>
      <c r="E8116" s="2" t="str">
        <f>"H28.12.27"</f>
        <v>H28.12.27</v>
      </c>
    </row>
    <row r="8117" spans="1:5" x14ac:dyDescent="0.45">
      <c r="A8117" s="2" t="s">
        <v>6759</v>
      </c>
      <c r="B8117" s="2" t="s">
        <v>18034</v>
      </c>
      <c r="C8117" s="2" t="s">
        <v>29631</v>
      </c>
      <c r="D8117" s="2" t="str">
        <f>"飲食店営業"</f>
        <v>飲食店営業</v>
      </c>
      <c r="E8117" s="2" t="str">
        <f>"R02.03.31"</f>
        <v>R02.03.31</v>
      </c>
    </row>
    <row r="8118" spans="1:5" x14ac:dyDescent="0.45">
      <c r="A8118" s="2" t="s">
        <v>6759</v>
      </c>
      <c r="B8118" s="2" t="s">
        <v>18034</v>
      </c>
      <c r="C8118" s="2" t="s">
        <v>29631</v>
      </c>
      <c r="D8118" s="2" t="str">
        <f>"菓子製造業"</f>
        <v>菓子製造業</v>
      </c>
      <c r="E8118" s="2" t="str">
        <f>"R02.03.30"</f>
        <v>R02.03.30</v>
      </c>
    </row>
    <row r="8119" spans="1:5" x14ac:dyDescent="0.45">
      <c r="A8119" s="2" t="s">
        <v>6283</v>
      </c>
      <c r="B8119" s="2" t="s">
        <v>18035</v>
      </c>
      <c r="C8119" s="2" t="s">
        <v>29632</v>
      </c>
      <c r="D8119" s="2" t="str">
        <f>"菓子製造業"</f>
        <v>菓子製造業</v>
      </c>
      <c r="E8119" s="2" t="str">
        <f>"R02.03.30"</f>
        <v>R02.03.30</v>
      </c>
    </row>
    <row r="8120" spans="1:5" x14ac:dyDescent="0.45">
      <c r="A8120" s="2" t="s">
        <v>6283</v>
      </c>
      <c r="B8120" s="2" t="s">
        <v>18035</v>
      </c>
      <c r="C8120" s="2" t="s">
        <v>29632</v>
      </c>
      <c r="D8120" s="2" t="str">
        <f>"食品販売業"</f>
        <v>食品販売業</v>
      </c>
      <c r="E8120" s="2" t="str">
        <f>"R02.03.30"</f>
        <v>R02.03.30</v>
      </c>
    </row>
    <row r="8121" spans="1:5" x14ac:dyDescent="0.45">
      <c r="A8121" s="2" t="s">
        <v>6760</v>
      </c>
      <c r="B8121" s="2" t="s">
        <v>6760</v>
      </c>
      <c r="C8121" s="2" t="s">
        <v>29633</v>
      </c>
      <c r="D8121" s="2" t="str">
        <f>"飲食店営業"</f>
        <v>飲食店営業</v>
      </c>
      <c r="E8121" s="2" t="str">
        <f>"R02.04.06"</f>
        <v>R02.04.06</v>
      </c>
    </row>
    <row r="8122" spans="1:5" x14ac:dyDescent="0.45">
      <c r="A8122" s="2" t="s">
        <v>6584</v>
      </c>
      <c r="B8122" s="2" t="s">
        <v>18037</v>
      </c>
      <c r="C8122" s="2" t="s">
        <v>29371</v>
      </c>
      <c r="D8122" s="2" t="str">
        <f>"菓子製造業"</f>
        <v>菓子製造業</v>
      </c>
      <c r="E8122" s="2" t="str">
        <f>"R02.04.16"</f>
        <v>R02.04.16</v>
      </c>
    </row>
    <row r="8123" spans="1:5" x14ac:dyDescent="0.45">
      <c r="A8123" s="2" t="s">
        <v>6694</v>
      </c>
      <c r="B8123" s="2" t="s">
        <v>17933</v>
      </c>
      <c r="C8123" s="2" t="s">
        <v>29520</v>
      </c>
      <c r="D8123" s="2" t="str">
        <f>"菓子製造業"</f>
        <v>菓子製造業</v>
      </c>
      <c r="E8123" s="2" t="str">
        <f>"R02.04.20"</f>
        <v>R02.04.20</v>
      </c>
    </row>
    <row r="8124" spans="1:5" x14ac:dyDescent="0.45">
      <c r="A8124" s="2" t="s">
        <v>6762</v>
      </c>
      <c r="B8124" s="2" t="s">
        <v>18038</v>
      </c>
      <c r="C8124" s="2" t="s">
        <v>29634</v>
      </c>
      <c r="D8124" s="2" t="str">
        <f>"飲食店営業"</f>
        <v>飲食店営業</v>
      </c>
      <c r="E8124" s="2" t="str">
        <f>"R01.05.27"</f>
        <v>R01.05.27</v>
      </c>
    </row>
    <row r="8125" spans="1:5" x14ac:dyDescent="0.45">
      <c r="A8125" s="2" t="s">
        <v>6765</v>
      </c>
      <c r="B8125" s="2" t="s">
        <v>18052</v>
      </c>
      <c r="C8125" s="2" t="s">
        <v>29643</v>
      </c>
      <c r="D8125" s="2" t="str">
        <f>"魚介類販売業"</f>
        <v>魚介類販売業</v>
      </c>
      <c r="E8125" s="2" t="str">
        <f>"R01.08.16"</f>
        <v>R01.08.16</v>
      </c>
    </row>
    <row r="8126" spans="1:5" x14ac:dyDescent="0.45">
      <c r="A8126" s="2" t="s">
        <v>6694</v>
      </c>
      <c r="B8126" s="2" t="s">
        <v>18057</v>
      </c>
      <c r="C8126" s="2" t="s">
        <v>29520</v>
      </c>
      <c r="D8126" s="2" t="str">
        <f>"添加物製造業"</f>
        <v>添加物製造業</v>
      </c>
      <c r="E8126" s="2" t="str">
        <f>"R02.04.30"</f>
        <v>R02.04.30</v>
      </c>
    </row>
    <row r="8127" spans="1:5" x14ac:dyDescent="0.45">
      <c r="A8127" s="2" t="s">
        <v>6767</v>
      </c>
      <c r="B8127" s="2" t="s">
        <v>18055</v>
      </c>
      <c r="C8127" s="2" t="s">
        <v>29646</v>
      </c>
      <c r="D8127" s="2" t="str">
        <f>"そうざい製造業"</f>
        <v>そうざい製造業</v>
      </c>
      <c r="E8127" s="2" t="str">
        <f>"R02.05.11"</f>
        <v>R02.05.11</v>
      </c>
    </row>
    <row r="8128" spans="1:5" x14ac:dyDescent="0.45">
      <c r="A8128" s="2" t="s">
        <v>6768</v>
      </c>
      <c r="B8128" s="2" t="s">
        <v>18058</v>
      </c>
      <c r="C8128" s="2" t="s">
        <v>29647</v>
      </c>
      <c r="D8128" s="2" t="str">
        <f>"菓子製造業"</f>
        <v>菓子製造業</v>
      </c>
      <c r="E8128" s="2" t="str">
        <f>"R02.05.12"</f>
        <v>R02.05.12</v>
      </c>
    </row>
    <row r="8129" spans="1:5" x14ac:dyDescent="0.45">
      <c r="A8129" s="2" t="s">
        <v>6768</v>
      </c>
      <c r="B8129" s="2" t="s">
        <v>18059</v>
      </c>
      <c r="C8129" s="2" t="s">
        <v>29647</v>
      </c>
      <c r="D8129" s="2" t="str">
        <f>"飲食店営業"</f>
        <v>飲食店営業</v>
      </c>
      <c r="E8129" s="2" t="str">
        <f>"R02.03.26"</f>
        <v>R02.03.26</v>
      </c>
    </row>
    <row r="8130" spans="1:5" x14ac:dyDescent="0.45">
      <c r="A8130" s="2" t="s">
        <v>1134</v>
      </c>
      <c r="B8130" s="2" t="s">
        <v>17778</v>
      </c>
      <c r="C8130" s="2" t="s">
        <v>29364</v>
      </c>
      <c r="D8130" s="2" t="str">
        <f>"乳類販売業"</f>
        <v>乳類販売業</v>
      </c>
      <c r="E8130" s="2" t="str">
        <f>"R02.05.18"</f>
        <v>R02.05.18</v>
      </c>
    </row>
    <row r="8131" spans="1:5" x14ac:dyDescent="0.45">
      <c r="A8131" s="2" t="s">
        <v>6769</v>
      </c>
      <c r="B8131" s="2" t="s">
        <v>6769</v>
      </c>
      <c r="C8131" s="2" t="s">
        <v>29649</v>
      </c>
      <c r="D8131" s="2" t="str">
        <f>"缶詰又は瓶詰食品製造業"</f>
        <v>缶詰又は瓶詰食品製造業</v>
      </c>
      <c r="E8131" s="2" t="str">
        <f t="shared" ref="E8131:E8142" si="371">"R02.05.19"</f>
        <v>R02.05.19</v>
      </c>
    </row>
    <row r="8132" spans="1:5" x14ac:dyDescent="0.45">
      <c r="A8132" s="2" t="s">
        <v>6770</v>
      </c>
      <c r="B8132" s="2" t="s">
        <v>11634</v>
      </c>
      <c r="C8132" s="2" t="s">
        <v>29650</v>
      </c>
      <c r="D8132" s="2" t="str">
        <f t="shared" ref="D8132:D8142" si="372">"飲食店営業"</f>
        <v>飲食店営業</v>
      </c>
      <c r="E8132" s="2" t="str">
        <f t="shared" si="371"/>
        <v>R02.05.19</v>
      </c>
    </row>
    <row r="8133" spans="1:5" x14ac:dyDescent="0.45">
      <c r="A8133" s="2" t="s">
        <v>3260</v>
      </c>
      <c r="B8133" s="2" t="s">
        <v>17709</v>
      </c>
      <c r="C8133" s="2" t="s">
        <v>29298</v>
      </c>
      <c r="D8133" s="2" t="str">
        <f t="shared" si="372"/>
        <v>飲食店営業</v>
      </c>
      <c r="E8133" s="2" t="str">
        <f t="shared" si="371"/>
        <v>R02.05.19</v>
      </c>
    </row>
    <row r="8134" spans="1:5" x14ac:dyDescent="0.45">
      <c r="A8134" s="2" t="s">
        <v>6298</v>
      </c>
      <c r="B8134" s="2" t="s">
        <v>17394</v>
      </c>
      <c r="C8134" s="2" t="s">
        <v>29004</v>
      </c>
      <c r="D8134" s="2" t="str">
        <f t="shared" si="372"/>
        <v>飲食店営業</v>
      </c>
      <c r="E8134" s="2" t="str">
        <f t="shared" si="371"/>
        <v>R02.05.19</v>
      </c>
    </row>
    <row r="8135" spans="1:5" x14ac:dyDescent="0.45">
      <c r="A8135" s="2" t="s">
        <v>6227</v>
      </c>
      <c r="B8135" s="2" t="s">
        <v>17464</v>
      </c>
      <c r="C8135" s="2" t="s">
        <v>29063</v>
      </c>
      <c r="D8135" s="2" t="str">
        <f t="shared" si="372"/>
        <v>飲食店営業</v>
      </c>
      <c r="E8135" s="2" t="str">
        <f t="shared" si="371"/>
        <v>R02.05.19</v>
      </c>
    </row>
    <row r="8136" spans="1:5" x14ac:dyDescent="0.45">
      <c r="A8136" s="2" t="s">
        <v>6227</v>
      </c>
      <c r="B8136" s="2" t="s">
        <v>18062</v>
      </c>
      <c r="C8136" s="2" t="s">
        <v>29063</v>
      </c>
      <c r="D8136" s="2" t="str">
        <f t="shared" si="372"/>
        <v>飲食店営業</v>
      </c>
      <c r="E8136" s="2" t="str">
        <f t="shared" si="371"/>
        <v>R02.05.19</v>
      </c>
    </row>
    <row r="8137" spans="1:5" x14ac:dyDescent="0.45">
      <c r="A8137" s="2" t="s">
        <v>6771</v>
      </c>
      <c r="B8137" s="2" t="s">
        <v>18063</v>
      </c>
      <c r="C8137" s="2" t="s">
        <v>29651</v>
      </c>
      <c r="D8137" s="2" t="str">
        <f t="shared" si="372"/>
        <v>飲食店営業</v>
      </c>
      <c r="E8137" s="2" t="str">
        <f t="shared" si="371"/>
        <v>R02.05.19</v>
      </c>
    </row>
    <row r="8138" spans="1:5" x14ac:dyDescent="0.45">
      <c r="A8138" s="2" t="s">
        <v>6772</v>
      </c>
      <c r="B8138" s="2" t="s">
        <v>18064</v>
      </c>
      <c r="C8138" s="2" t="s">
        <v>29652</v>
      </c>
      <c r="D8138" s="2" t="str">
        <f t="shared" si="372"/>
        <v>飲食店営業</v>
      </c>
      <c r="E8138" s="2" t="str">
        <f t="shared" si="371"/>
        <v>R02.05.19</v>
      </c>
    </row>
    <row r="8139" spans="1:5" x14ac:dyDescent="0.45">
      <c r="A8139" s="2" t="s">
        <v>6773</v>
      </c>
      <c r="B8139" s="2" t="s">
        <v>18065</v>
      </c>
      <c r="C8139" s="2" t="s">
        <v>29653</v>
      </c>
      <c r="D8139" s="2" t="str">
        <f t="shared" si="372"/>
        <v>飲食店営業</v>
      </c>
      <c r="E8139" s="2" t="str">
        <f t="shared" si="371"/>
        <v>R02.05.19</v>
      </c>
    </row>
    <row r="8140" spans="1:5" x14ac:dyDescent="0.45">
      <c r="A8140" s="2" t="s">
        <v>6774</v>
      </c>
      <c r="B8140" s="2" t="s">
        <v>18066</v>
      </c>
      <c r="C8140" s="2" t="s">
        <v>29654</v>
      </c>
      <c r="D8140" s="2" t="str">
        <f t="shared" si="372"/>
        <v>飲食店営業</v>
      </c>
      <c r="E8140" s="2" t="str">
        <f t="shared" si="371"/>
        <v>R02.05.19</v>
      </c>
    </row>
    <row r="8141" spans="1:5" x14ac:dyDescent="0.45">
      <c r="A8141" s="2" t="s">
        <v>6775</v>
      </c>
      <c r="B8141" s="2" t="s">
        <v>18067</v>
      </c>
      <c r="C8141" s="2" t="s">
        <v>29655</v>
      </c>
      <c r="D8141" s="2" t="str">
        <f t="shared" si="372"/>
        <v>飲食店営業</v>
      </c>
      <c r="E8141" s="2" t="str">
        <f t="shared" si="371"/>
        <v>R02.05.19</v>
      </c>
    </row>
    <row r="8142" spans="1:5" x14ac:dyDescent="0.45">
      <c r="A8142" s="2" t="s">
        <v>6775</v>
      </c>
      <c r="B8142" s="2" t="s">
        <v>18068</v>
      </c>
      <c r="C8142" s="2" t="s">
        <v>29656</v>
      </c>
      <c r="D8142" s="2" t="str">
        <f t="shared" si="372"/>
        <v>飲食店営業</v>
      </c>
      <c r="E8142" s="2" t="str">
        <f t="shared" si="371"/>
        <v>R02.05.19</v>
      </c>
    </row>
    <row r="8143" spans="1:5" x14ac:dyDescent="0.45">
      <c r="A8143" s="2" t="s">
        <v>3260</v>
      </c>
      <c r="B8143" s="2" t="s">
        <v>17709</v>
      </c>
      <c r="C8143" s="2" t="s">
        <v>29298</v>
      </c>
      <c r="D8143" s="2" t="str">
        <f>"乳類販売業"</f>
        <v>乳類販売業</v>
      </c>
      <c r="E8143" s="2" t="str">
        <f>"R02.05.18"</f>
        <v>R02.05.18</v>
      </c>
    </row>
    <row r="8144" spans="1:5" x14ac:dyDescent="0.45">
      <c r="A8144" s="2" t="s">
        <v>3571</v>
      </c>
      <c r="B8144" s="2" t="s">
        <v>18069</v>
      </c>
      <c r="C8144" s="2" t="s">
        <v>29657</v>
      </c>
      <c r="D8144" s="2" t="str">
        <f>"乳類販売業"</f>
        <v>乳類販売業</v>
      </c>
      <c r="E8144" s="2" t="str">
        <f>"R02.05.18"</f>
        <v>R02.05.18</v>
      </c>
    </row>
    <row r="8145" spans="1:5" x14ac:dyDescent="0.45">
      <c r="A8145" s="2" t="s">
        <v>6298</v>
      </c>
      <c r="B8145" s="2" t="s">
        <v>17394</v>
      </c>
      <c r="C8145" s="2" t="s">
        <v>29004</v>
      </c>
      <c r="D8145" s="2" t="str">
        <f>"菓子製造業"</f>
        <v>菓子製造業</v>
      </c>
      <c r="E8145" s="2" t="str">
        <f t="shared" ref="E8145:E8158" si="373">"R02.05.20"</f>
        <v>R02.05.20</v>
      </c>
    </row>
    <row r="8146" spans="1:5" x14ac:dyDescent="0.45">
      <c r="A8146" s="2" t="s">
        <v>3260</v>
      </c>
      <c r="B8146" s="2" t="s">
        <v>17709</v>
      </c>
      <c r="C8146" s="2" t="s">
        <v>29298</v>
      </c>
      <c r="D8146" s="2" t="str">
        <f>"食肉販売業"</f>
        <v>食肉販売業</v>
      </c>
      <c r="E8146" s="2" t="str">
        <f t="shared" si="373"/>
        <v>R02.05.20</v>
      </c>
    </row>
    <row r="8147" spans="1:5" x14ac:dyDescent="0.45">
      <c r="A8147" s="2" t="s">
        <v>3571</v>
      </c>
      <c r="B8147" s="2" t="s">
        <v>18069</v>
      </c>
      <c r="C8147" s="2" t="s">
        <v>29657</v>
      </c>
      <c r="D8147" s="2" t="str">
        <f>"食肉販売業"</f>
        <v>食肉販売業</v>
      </c>
      <c r="E8147" s="2" t="str">
        <f t="shared" si="373"/>
        <v>R02.05.20</v>
      </c>
    </row>
    <row r="8148" spans="1:5" x14ac:dyDescent="0.45">
      <c r="A8148" s="2" t="s">
        <v>6762</v>
      </c>
      <c r="B8148" s="2" t="s">
        <v>18038</v>
      </c>
      <c r="C8148" s="2" t="s">
        <v>29634</v>
      </c>
      <c r="D8148" s="2" t="str">
        <f>"食肉販売業"</f>
        <v>食肉販売業</v>
      </c>
      <c r="E8148" s="2" t="str">
        <f t="shared" si="373"/>
        <v>R02.05.20</v>
      </c>
    </row>
    <row r="8149" spans="1:5" x14ac:dyDescent="0.45">
      <c r="A8149" s="2" t="s">
        <v>3260</v>
      </c>
      <c r="B8149" s="2" t="s">
        <v>17709</v>
      </c>
      <c r="C8149" s="2" t="s">
        <v>29298</v>
      </c>
      <c r="D8149" s="2" t="str">
        <f>"魚介類販売業"</f>
        <v>魚介類販売業</v>
      </c>
      <c r="E8149" s="2" t="str">
        <f t="shared" si="373"/>
        <v>R02.05.20</v>
      </c>
    </row>
    <row r="8150" spans="1:5" x14ac:dyDescent="0.45">
      <c r="A8150" s="2" t="s">
        <v>3571</v>
      </c>
      <c r="B8150" s="2" t="s">
        <v>18069</v>
      </c>
      <c r="C8150" s="2" t="s">
        <v>29657</v>
      </c>
      <c r="D8150" s="2" t="str">
        <f>"魚介類販売業"</f>
        <v>魚介類販売業</v>
      </c>
      <c r="E8150" s="2" t="str">
        <f t="shared" si="373"/>
        <v>R02.05.20</v>
      </c>
    </row>
    <row r="8151" spans="1:5" x14ac:dyDescent="0.45">
      <c r="A8151" s="2" t="s">
        <v>6776</v>
      </c>
      <c r="B8151" s="2" t="s">
        <v>18070</v>
      </c>
      <c r="C8151" s="2" t="s">
        <v>29658</v>
      </c>
      <c r="D8151" s="2" t="str">
        <f>"食品製造業"</f>
        <v>食品製造業</v>
      </c>
      <c r="E8151" s="2" t="str">
        <f t="shared" si="373"/>
        <v>R02.05.20</v>
      </c>
    </row>
    <row r="8152" spans="1:5" x14ac:dyDescent="0.45">
      <c r="A8152" s="2" t="s">
        <v>6227</v>
      </c>
      <c r="B8152" s="2" t="s">
        <v>18071</v>
      </c>
      <c r="C8152" s="2" t="s">
        <v>29659</v>
      </c>
      <c r="D8152" s="2" t="str">
        <f t="shared" ref="D8152:D8158" si="374">"食品販売業"</f>
        <v>食品販売業</v>
      </c>
      <c r="E8152" s="2" t="str">
        <f t="shared" si="373"/>
        <v>R02.05.20</v>
      </c>
    </row>
    <row r="8153" spans="1:5" x14ac:dyDescent="0.45">
      <c r="A8153" s="2" t="s">
        <v>6227</v>
      </c>
      <c r="B8153" s="2" t="s">
        <v>17464</v>
      </c>
      <c r="C8153" s="2" t="s">
        <v>29209</v>
      </c>
      <c r="D8153" s="2" t="str">
        <f t="shared" si="374"/>
        <v>食品販売業</v>
      </c>
      <c r="E8153" s="2" t="str">
        <f t="shared" si="373"/>
        <v>R02.05.20</v>
      </c>
    </row>
    <row r="8154" spans="1:5" x14ac:dyDescent="0.45">
      <c r="A8154" s="2" t="s">
        <v>596</v>
      </c>
      <c r="B8154" s="2" t="s">
        <v>18072</v>
      </c>
      <c r="C8154" s="2" t="s">
        <v>29660</v>
      </c>
      <c r="D8154" s="2" t="str">
        <f t="shared" si="374"/>
        <v>食品販売業</v>
      </c>
      <c r="E8154" s="2" t="str">
        <f t="shared" si="373"/>
        <v>R02.05.20</v>
      </c>
    </row>
    <row r="8155" spans="1:5" x14ac:dyDescent="0.45">
      <c r="A8155" s="2" t="s">
        <v>6394</v>
      </c>
      <c r="B8155" s="2" t="s">
        <v>18073</v>
      </c>
      <c r="C8155" s="2" t="s">
        <v>29661</v>
      </c>
      <c r="D8155" s="2" t="str">
        <f t="shared" si="374"/>
        <v>食品販売業</v>
      </c>
      <c r="E8155" s="2" t="str">
        <f t="shared" si="373"/>
        <v>R02.05.20</v>
      </c>
    </row>
    <row r="8156" spans="1:5" x14ac:dyDescent="0.45">
      <c r="A8156" s="2" t="s">
        <v>6776</v>
      </c>
      <c r="B8156" s="2" t="s">
        <v>18070</v>
      </c>
      <c r="C8156" s="2" t="s">
        <v>29287</v>
      </c>
      <c r="D8156" s="2" t="str">
        <f t="shared" si="374"/>
        <v>食品販売業</v>
      </c>
      <c r="E8156" s="2" t="str">
        <f t="shared" si="373"/>
        <v>R02.05.20</v>
      </c>
    </row>
    <row r="8157" spans="1:5" x14ac:dyDescent="0.45">
      <c r="A8157" s="2" t="s">
        <v>6777</v>
      </c>
      <c r="B8157" s="2" t="s">
        <v>18074</v>
      </c>
      <c r="C8157" s="2" t="s">
        <v>29662</v>
      </c>
      <c r="D8157" s="2" t="str">
        <f t="shared" si="374"/>
        <v>食品販売業</v>
      </c>
      <c r="E8157" s="2" t="str">
        <f t="shared" si="373"/>
        <v>R02.05.20</v>
      </c>
    </row>
    <row r="8158" spans="1:5" x14ac:dyDescent="0.45">
      <c r="A8158" s="2" t="s">
        <v>6762</v>
      </c>
      <c r="B8158" s="2" t="s">
        <v>18038</v>
      </c>
      <c r="C8158" s="2" t="s">
        <v>29663</v>
      </c>
      <c r="D8158" s="2" t="str">
        <f t="shared" si="374"/>
        <v>食品販売業</v>
      </c>
      <c r="E8158" s="2" t="str">
        <f t="shared" si="373"/>
        <v>R02.05.20</v>
      </c>
    </row>
    <row r="8159" spans="1:5" x14ac:dyDescent="0.45">
      <c r="A8159" s="2" t="s">
        <v>6778</v>
      </c>
      <c r="B8159" s="2" t="s">
        <v>18075</v>
      </c>
      <c r="C8159" s="2" t="s">
        <v>29664</v>
      </c>
      <c r="D8159" s="2" t="str">
        <f>"食品製造業"</f>
        <v>食品製造業</v>
      </c>
      <c r="E8159" s="2" t="str">
        <f>"H30.09.25"</f>
        <v>H30.09.25</v>
      </c>
    </row>
    <row r="8160" spans="1:5" x14ac:dyDescent="0.45">
      <c r="A8160" s="2" t="s">
        <v>6778</v>
      </c>
      <c r="B8160" s="2" t="s">
        <v>18076</v>
      </c>
      <c r="C8160" s="2" t="s">
        <v>29664</v>
      </c>
      <c r="D8160" s="2" t="str">
        <f>"食品製造業"</f>
        <v>食品製造業</v>
      </c>
      <c r="E8160" s="2" t="str">
        <f>"H30.09.25"</f>
        <v>H30.09.25</v>
      </c>
    </row>
    <row r="8161" spans="1:5" x14ac:dyDescent="0.45">
      <c r="A8161" s="2" t="s">
        <v>6778</v>
      </c>
      <c r="B8161" s="2" t="s">
        <v>18077</v>
      </c>
      <c r="C8161" s="2" t="s">
        <v>29664</v>
      </c>
      <c r="D8161" s="2" t="str">
        <f>"食品製造業"</f>
        <v>食品製造業</v>
      </c>
      <c r="E8161" s="2" t="str">
        <f>"H30.09.25"</f>
        <v>H30.09.25</v>
      </c>
    </row>
    <row r="8162" spans="1:5" x14ac:dyDescent="0.45">
      <c r="A8162" s="2" t="s">
        <v>583</v>
      </c>
      <c r="B8162" s="2" t="s">
        <v>18091</v>
      </c>
      <c r="C8162" s="2" t="s">
        <v>29683</v>
      </c>
      <c r="D8162" s="2" t="str">
        <f>"乳類販売業"</f>
        <v>乳類販売業</v>
      </c>
      <c r="E8162" s="2" t="str">
        <f>"H29.08.21"</f>
        <v>H29.08.21</v>
      </c>
    </row>
    <row r="8163" spans="1:5" x14ac:dyDescent="0.45">
      <c r="A8163" s="2" t="s">
        <v>583</v>
      </c>
      <c r="B8163" s="2" t="s">
        <v>18093</v>
      </c>
      <c r="C8163" s="2" t="s">
        <v>29685</v>
      </c>
      <c r="D8163" s="2" t="str">
        <f>"乳類販売業"</f>
        <v>乳類販売業</v>
      </c>
      <c r="E8163" s="2" t="str">
        <f>"H29.12.05"</f>
        <v>H29.12.05</v>
      </c>
    </row>
    <row r="8164" spans="1:5" x14ac:dyDescent="0.45">
      <c r="A8164" s="2" t="s">
        <v>583</v>
      </c>
      <c r="B8164" s="2" t="s">
        <v>18094</v>
      </c>
      <c r="C8164" s="2" t="s">
        <v>29462</v>
      </c>
      <c r="D8164" s="2" t="str">
        <f>"乳類販売業"</f>
        <v>乳類販売業</v>
      </c>
      <c r="E8164" s="2" t="str">
        <f>"H30.08.27"</f>
        <v>H30.08.27</v>
      </c>
    </row>
    <row r="8165" spans="1:5" x14ac:dyDescent="0.45">
      <c r="A8165" s="2" t="s">
        <v>6792</v>
      </c>
      <c r="B8165" s="2" t="s">
        <v>18095</v>
      </c>
      <c r="C8165" s="2" t="s">
        <v>29686</v>
      </c>
      <c r="D8165" s="2" t="str">
        <f>"そうざい製造業"</f>
        <v>そうざい製造業</v>
      </c>
      <c r="E8165" s="2" t="str">
        <f t="shared" ref="E8165:E8187" si="375">"R02.05.21"</f>
        <v>R02.05.21</v>
      </c>
    </row>
    <row r="8166" spans="1:5" x14ac:dyDescent="0.45">
      <c r="A8166" s="2" t="s">
        <v>27</v>
      </c>
      <c r="B8166" s="2" t="s">
        <v>17399</v>
      </c>
      <c r="C8166" s="2" t="s">
        <v>29009</v>
      </c>
      <c r="D8166" s="2" t="str">
        <f>"魚介類販売業"</f>
        <v>魚介類販売業</v>
      </c>
      <c r="E8166" s="2" t="str">
        <f t="shared" si="375"/>
        <v>R02.05.21</v>
      </c>
    </row>
    <row r="8167" spans="1:5" x14ac:dyDescent="0.45">
      <c r="A8167" s="2" t="s">
        <v>6793</v>
      </c>
      <c r="B8167" s="2" t="s">
        <v>18096</v>
      </c>
      <c r="C8167" s="2" t="s">
        <v>29687</v>
      </c>
      <c r="D8167" s="2" t="str">
        <f>"飲食店営業"</f>
        <v>飲食店営業</v>
      </c>
      <c r="E8167" s="2" t="str">
        <f t="shared" si="375"/>
        <v>R02.05.21</v>
      </c>
    </row>
    <row r="8168" spans="1:5" x14ac:dyDescent="0.45">
      <c r="A8168" s="2" t="s">
        <v>6794</v>
      </c>
      <c r="B8168" s="2" t="s">
        <v>18097</v>
      </c>
      <c r="C8168" s="2" t="s">
        <v>29688</v>
      </c>
      <c r="D8168" s="2" t="str">
        <f>"飲食店営業"</f>
        <v>飲食店営業</v>
      </c>
      <c r="E8168" s="2" t="str">
        <f t="shared" si="375"/>
        <v>R02.05.21</v>
      </c>
    </row>
    <row r="8169" spans="1:5" x14ac:dyDescent="0.45">
      <c r="A8169" s="2" t="s">
        <v>6794</v>
      </c>
      <c r="B8169" s="2" t="s">
        <v>18098</v>
      </c>
      <c r="C8169" s="2" t="s">
        <v>29688</v>
      </c>
      <c r="D8169" s="2" t="str">
        <f>"飲食店営業"</f>
        <v>飲食店営業</v>
      </c>
      <c r="E8169" s="2" t="str">
        <f t="shared" si="375"/>
        <v>R02.05.21</v>
      </c>
    </row>
    <row r="8170" spans="1:5" x14ac:dyDescent="0.45">
      <c r="A8170" s="2" t="s">
        <v>6795</v>
      </c>
      <c r="B8170" s="2" t="s">
        <v>18099</v>
      </c>
      <c r="C8170" s="2" t="s">
        <v>29689</v>
      </c>
      <c r="D8170" s="2" t="str">
        <f>"食品製造業"</f>
        <v>食品製造業</v>
      </c>
      <c r="E8170" s="2" t="str">
        <f t="shared" si="375"/>
        <v>R02.05.21</v>
      </c>
    </row>
    <row r="8171" spans="1:5" x14ac:dyDescent="0.45">
      <c r="A8171" s="2" t="s">
        <v>6796</v>
      </c>
      <c r="B8171" s="2" t="s">
        <v>18100</v>
      </c>
      <c r="C8171" s="2" t="s">
        <v>29690</v>
      </c>
      <c r="D8171" s="2" t="str">
        <f t="shared" ref="D8171:D8178" si="376">"食品販売業"</f>
        <v>食品販売業</v>
      </c>
      <c r="E8171" s="2" t="str">
        <f t="shared" si="375"/>
        <v>R02.05.21</v>
      </c>
    </row>
    <row r="8172" spans="1:5" x14ac:dyDescent="0.45">
      <c r="A8172" s="2" t="s">
        <v>6797</v>
      </c>
      <c r="B8172" s="2" t="s">
        <v>18101</v>
      </c>
      <c r="C8172" s="2" t="s">
        <v>29691</v>
      </c>
      <c r="D8172" s="2" t="str">
        <f t="shared" si="376"/>
        <v>食品販売業</v>
      </c>
      <c r="E8172" s="2" t="str">
        <f t="shared" si="375"/>
        <v>R02.05.21</v>
      </c>
    </row>
    <row r="8173" spans="1:5" x14ac:dyDescent="0.45">
      <c r="A8173" s="2" t="s">
        <v>6798</v>
      </c>
      <c r="B8173" s="2" t="s">
        <v>15059</v>
      </c>
      <c r="C8173" s="2" t="s">
        <v>29692</v>
      </c>
      <c r="D8173" s="2" t="str">
        <f t="shared" si="376"/>
        <v>食品販売業</v>
      </c>
      <c r="E8173" s="2" t="str">
        <f t="shared" si="375"/>
        <v>R02.05.21</v>
      </c>
    </row>
    <row r="8174" spans="1:5" x14ac:dyDescent="0.45">
      <c r="A8174" s="2" t="s">
        <v>6799</v>
      </c>
      <c r="B8174" s="2" t="s">
        <v>18102</v>
      </c>
      <c r="C8174" s="2" t="s">
        <v>29693</v>
      </c>
      <c r="D8174" s="2" t="str">
        <f t="shared" si="376"/>
        <v>食品販売業</v>
      </c>
      <c r="E8174" s="2" t="str">
        <f t="shared" si="375"/>
        <v>R02.05.21</v>
      </c>
    </row>
    <row r="8175" spans="1:5" x14ac:dyDescent="0.45">
      <c r="A8175" s="2" t="s">
        <v>6800</v>
      </c>
      <c r="B8175" s="2" t="s">
        <v>18103</v>
      </c>
      <c r="C8175" s="2" t="s">
        <v>29694</v>
      </c>
      <c r="D8175" s="2" t="str">
        <f t="shared" si="376"/>
        <v>食品販売業</v>
      </c>
      <c r="E8175" s="2" t="str">
        <f t="shared" si="375"/>
        <v>R02.05.21</v>
      </c>
    </row>
    <row r="8176" spans="1:5" x14ac:dyDescent="0.45">
      <c r="A8176" s="2" t="s">
        <v>6801</v>
      </c>
      <c r="B8176" s="2" t="s">
        <v>18104</v>
      </c>
      <c r="C8176" s="2" t="s">
        <v>29695</v>
      </c>
      <c r="D8176" s="2" t="str">
        <f t="shared" si="376"/>
        <v>食品販売業</v>
      </c>
      <c r="E8176" s="2" t="str">
        <f t="shared" si="375"/>
        <v>R02.05.21</v>
      </c>
    </row>
    <row r="8177" spans="1:5" x14ac:dyDescent="0.45">
      <c r="A8177" s="2" t="s">
        <v>6802</v>
      </c>
      <c r="B8177" s="2" t="s">
        <v>14538</v>
      </c>
      <c r="C8177" s="2" t="s">
        <v>29696</v>
      </c>
      <c r="D8177" s="2" t="str">
        <f t="shared" si="376"/>
        <v>食品販売業</v>
      </c>
      <c r="E8177" s="2" t="str">
        <f t="shared" si="375"/>
        <v>R02.05.21</v>
      </c>
    </row>
    <row r="8178" spans="1:5" x14ac:dyDescent="0.45">
      <c r="A8178" s="2" t="s">
        <v>6803</v>
      </c>
      <c r="B8178" s="2" t="s">
        <v>11116</v>
      </c>
      <c r="C8178" s="2" t="s">
        <v>29697</v>
      </c>
      <c r="D8178" s="2" t="str">
        <f t="shared" si="376"/>
        <v>食品販売業</v>
      </c>
      <c r="E8178" s="2" t="str">
        <f t="shared" si="375"/>
        <v>R02.05.21</v>
      </c>
    </row>
    <row r="8179" spans="1:5" x14ac:dyDescent="0.45">
      <c r="A8179" s="2" t="s">
        <v>421</v>
      </c>
      <c r="B8179" s="2" t="s">
        <v>18109</v>
      </c>
      <c r="C8179" s="2" t="s">
        <v>29215</v>
      </c>
      <c r="D8179" s="2" t="str">
        <f t="shared" ref="D8179:D8187" si="377">"乳類販売業"</f>
        <v>乳類販売業</v>
      </c>
      <c r="E8179" s="2" t="str">
        <f t="shared" si="375"/>
        <v>R02.05.21</v>
      </c>
    </row>
    <row r="8180" spans="1:5" x14ac:dyDescent="0.45">
      <c r="A8180" s="2" t="s">
        <v>421</v>
      </c>
      <c r="B8180" s="2" t="s">
        <v>18110</v>
      </c>
      <c r="C8180" s="2" t="s">
        <v>29703</v>
      </c>
      <c r="D8180" s="2" t="str">
        <f t="shared" si="377"/>
        <v>乳類販売業</v>
      </c>
      <c r="E8180" s="2" t="str">
        <f t="shared" si="375"/>
        <v>R02.05.21</v>
      </c>
    </row>
    <row r="8181" spans="1:5" x14ac:dyDescent="0.45">
      <c r="A8181" s="2" t="s">
        <v>421</v>
      </c>
      <c r="B8181" s="2" t="s">
        <v>18111</v>
      </c>
      <c r="C8181" s="2" t="s">
        <v>29704</v>
      </c>
      <c r="D8181" s="2" t="str">
        <f t="shared" si="377"/>
        <v>乳類販売業</v>
      </c>
      <c r="E8181" s="2" t="str">
        <f t="shared" si="375"/>
        <v>R02.05.21</v>
      </c>
    </row>
    <row r="8182" spans="1:5" x14ac:dyDescent="0.45">
      <c r="A8182" s="2" t="s">
        <v>421</v>
      </c>
      <c r="B8182" s="2" t="s">
        <v>18112</v>
      </c>
      <c r="C8182" s="2" t="s">
        <v>29705</v>
      </c>
      <c r="D8182" s="2" t="str">
        <f t="shared" si="377"/>
        <v>乳類販売業</v>
      </c>
      <c r="E8182" s="2" t="str">
        <f t="shared" si="375"/>
        <v>R02.05.21</v>
      </c>
    </row>
    <row r="8183" spans="1:5" x14ac:dyDescent="0.45">
      <c r="A8183" s="2" t="s">
        <v>421</v>
      </c>
      <c r="B8183" s="2" t="s">
        <v>18113</v>
      </c>
      <c r="C8183" s="2" t="s">
        <v>29706</v>
      </c>
      <c r="D8183" s="2" t="str">
        <f t="shared" si="377"/>
        <v>乳類販売業</v>
      </c>
      <c r="E8183" s="2" t="str">
        <f t="shared" si="375"/>
        <v>R02.05.21</v>
      </c>
    </row>
    <row r="8184" spans="1:5" x14ac:dyDescent="0.45">
      <c r="A8184" s="2" t="s">
        <v>421</v>
      </c>
      <c r="B8184" s="2" t="s">
        <v>18114</v>
      </c>
      <c r="C8184" s="2" t="s">
        <v>29707</v>
      </c>
      <c r="D8184" s="2" t="str">
        <f t="shared" si="377"/>
        <v>乳類販売業</v>
      </c>
      <c r="E8184" s="2" t="str">
        <f t="shared" si="375"/>
        <v>R02.05.21</v>
      </c>
    </row>
    <row r="8185" spans="1:5" x14ac:dyDescent="0.45">
      <c r="A8185" s="2" t="s">
        <v>421</v>
      </c>
      <c r="B8185" s="2" t="s">
        <v>17465</v>
      </c>
      <c r="C8185" s="2" t="s">
        <v>29188</v>
      </c>
      <c r="D8185" s="2" t="str">
        <f t="shared" si="377"/>
        <v>乳類販売業</v>
      </c>
      <c r="E8185" s="2" t="str">
        <f t="shared" si="375"/>
        <v>R02.05.21</v>
      </c>
    </row>
    <row r="8186" spans="1:5" x14ac:dyDescent="0.45">
      <c r="A8186" s="2" t="s">
        <v>6741</v>
      </c>
      <c r="B8186" s="2" t="s">
        <v>18115</v>
      </c>
      <c r="C8186" s="2" t="s">
        <v>29708</v>
      </c>
      <c r="D8186" s="2" t="str">
        <f t="shared" si="377"/>
        <v>乳類販売業</v>
      </c>
      <c r="E8186" s="2" t="str">
        <f t="shared" si="375"/>
        <v>R02.05.21</v>
      </c>
    </row>
    <row r="8187" spans="1:5" x14ac:dyDescent="0.45">
      <c r="A8187" s="2" t="s">
        <v>6808</v>
      </c>
      <c r="B8187" s="2" t="s">
        <v>18117</v>
      </c>
      <c r="C8187" s="2" t="s">
        <v>29711</v>
      </c>
      <c r="D8187" s="2" t="str">
        <f t="shared" si="377"/>
        <v>乳類販売業</v>
      </c>
      <c r="E8187" s="2" t="str">
        <f t="shared" si="375"/>
        <v>R02.05.21</v>
      </c>
    </row>
    <row r="8188" spans="1:5" x14ac:dyDescent="0.45">
      <c r="A8188" s="2" t="s">
        <v>6477</v>
      </c>
      <c r="B8188" s="2" t="s">
        <v>13941</v>
      </c>
      <c r="C8188" s="2" t="s">
        <v>29719</v>
      </c>
      <c r="D8188" s="2" t="str">
        <f>"食品行商"</f>
        <v>食品行商</v>
      </c>
      <c r="E8188" s="2" t="str">
        <f>"R02.05.25"</f>
        <v>R02.05.25</v>
      </c>
    </row>
    <row r="8189" spans="1:5" x14ac:dyDescent="0.45">
      <c r="A8189" s="2" t="s">
        <v>6819</v>
      </c>
      <c r="B8189" s="2" t="s">
        <v>18130</v>
      </c>
      <c r="C8189" s="2" t="s">
        <v>29728</v>
      </c>
      <c r="D8189" s="2" t="str">
        <f>"食品製造業"</f>
        <v>食品製造業</v>
      </c>
      <c r="E8189" s="2" t="str">
        <f>"R02.05.21"</f>
        <v>R02.05.21</v>
      </c>
    </row>
    <row r="8190" spans="1:5" x14ac:dyDescent="0.45">
      <c r="A8190" s="2" t="s">
        <v>6778</v>
      </c>
      <c r="B8190" s="2" t="s">
        <v>18131</v>
      </c>
      <c r="C8190" s="2" t="s">
        <v>29664</v>
      </c>
      <c r="D8190" s="2" t="str">
        <f>"食品製造業"</f>
        <v>食品製造業</v>
      </c>
      <c r="E8190" s="2" t="str">
        <f>"R02.05.21"</f>
        <v>R02.05.21</v>
      </c>
    </row>
    <row r="8191" spans="1:5" x14ac:dyDescent="0.45">
      <c r="A8191" s="2" t="s">
        <v>6819</v>
      </c>
      <c r="B8191" s="2" t="s">
        <v>18130</v>
      </c>
      <c r="C8191" s="2" t="s">
        <v>29728</v>
      </c>
      <c r="D8191" s="2" t="str">
        <f>"食品販売業"</f>
        <v>食品販売業</v>
      </c>
      <c r="E8191" s="2" t="str">
        <f>"R02.05.21"</f>
        <v>R02.05.21</v>
      </c>
    </row>
    <row r="8192" spans="1:5" x14ac:dyDescent="0.45">
      <c r="A8192" s="2" t="s">
        <v>6632</v>
      </c>
      <c r="B8192" s="2" t="s">
        <v>17855</v>
      </c>
      <c r="C8192" s="2" t="s">
        <v>29439</v>
      </c>
      <c r="D8192" s="2" t="str">
        <f>"めん類製造業"</f>
        <v>めん類製造業</v>
      </c>
      <c r="E8192" s="2" t="str">
        <f>"R02.05.29"</f>
        <v>R02.05.29</v>
      </c>
    </row>
    <row r="8193" spans="1:5" x14ac:dyDescent="0.45">
      <c r="A8193" s="2" t="s">
        <v>6832</v>
      </c>
      <c r="B8193" s="2" t="s">
        <v>18150</v>
      </c>
      <c r="C8193" s="2" t="s">
        <v>29745</v>
      </c>
      <c r="D8193" s="2" t="str">
        <f>"食品販売業"</f>
        <v>食品販売業</v>
      </c>
      <c r="E8193" s="2" t="str">
        <f>"R02.06.02"</f>
        <v>R02.06.02</v>
      </c>
    </row>
    <row r="8194" spans="1:5" x14ac:dyDescent="0.45">
      <c r="A8194" s="2" t="s">
        <v>6833</v>
      </c>
      <c r="B8194" s="2" t="s">
        <v>18151</v>
      </c>
      <c r="C8194" s="2" t="s">
        <v>29746</v>
      </c>
      <c r="D8194" s="2" t="str">
        <f t="shared" ref="D8194:D8199" si="378">"飲食店営業"</f>
        <v>飲食店営業</v>
      </c>
      <c r="E8194" s="2" t="str">
        <f>"R02.06.04"</f>
        <v>R02.06.04</v>
      </c>
    </row>
    <row r="8195" spans="1:5" x14ac:dyDescent="0.45">
      <c r="A8195" s="2" t="s">
        <v>6834</v>
      </c>
      <c r="B8195" s="2" t="s">
        <v>18152</v>
      </c>
      <c r="C8195" s="2" t="s">
        <v>29747</v>
      </c>
      <c r="D8195" s="2" t="str">
        <f t="shared" si="378"/>
        <v>飲食店営業</v>
      </c>
      <c r="E8195" s="2" t="str">
        <f>"R02.06.02"</f>
        <v>R02.06.02</v>
      </c>
    </row>
    <row r="8196" spans="1:5" x14ac:dyDescent="0.45">
      <c r="A8196" s="2" t="s">
        <v>6577</v>
      </c>
      <c r="B8196" s="2" t="s">
        <v>17769</v>
      </c>
      <c r="C8196" s="2" t="s">
        <v>29356</v>
      </c>
      <c r="D8196" s="2" t="str">
        <f t="shared" si="378"/>
        <v>飲食店営業</v>
      </c>
      <c r="E8196" s="2" t="str">
        <f>"R01.07.25"</f>
        <v>R01.07.25</v>
      </c>
    </row>
    <row r="8197" spans="1:5" x14ac:dyDescent="0.45">
      <c r="A8197" s="2" t="s">
        <v>6837</v>
      </c>
      <c r="B8197" s="2" t="s">
        <v>18155</v>
      </c>
      <c r="C8197" s="2" t="s">
        <v>29750</v>
      </c>
      <c r="D8197" s="2" t="str">
        <f t="shared" si="378"/>
        <v>飲食店営業</v>
      </c>
      <c r="E8197" s="2" t="str">
        <f>"R02.06.09"</f>
        <v>R02.06.09</v>
      </c>
    </row>
    <row r="8198" spans="1:5" x14ac:dyDescent="0.45">
      <c r="A8198" s="2" t="s">
        <v>6839</v>
      </c>
      <c r="B8198" s="2" t="s">
        <v>18157</v>
      </c>
      <c r="C8198" s="2" t="s">
        <v>29752</v>
      </c>
      <c r="D8198" s="2" t="str">
        <f t="shared" si="378"/>
        <v>飲食店営業</v>
      </c>
      <c r="E8198" s="2" t="str">
        <f>"R02.06.17"</f>
        <v>R02.06.17</v>
      </c>
    </row>
    <row r="8199" spans="1:5" x14ac:dyDescent="0.45">
      <c r="A8199" s="2" t="s">
        <v>6842</v>
      </c>
      <c r="B8199" s="2" t="s">
        <v>18161</v>
      </c>
      <c r="C8199" s="2" t="s">
        <v>29756</v>
      </c>
      <c r="D8199" s="2" t="str">
        <f t="shared" si="378"/>
        <v>飲食店営業</v>
      </c>
      <c r="E8199" s="2" t="str">
        <f>"H29.05.12"</f>
        <v>H29.05.12</v>
      </c>
    </row>
    <row r="8200" spans="1:5" x14ac:dyDescent="0.45">
      <c r="A8200" s="2" t="s">
        <v>6845</v>
      </c>
      <c r="B8200" s="2" t="s">
        <v>18164</v>
      </c>
      <c r="C8200" s="2" t="s">
        <v>29759</v>
      </c>
      <c r="D8200" s="2" t="str">
        <f>"食品製造業"</f>
        <v>食品製造業</v>
      </c>
      <c r="E8200" s="2" t="str">
        <f>"R02.07.09"</f>
        <v>R02.07.09</v>
      </c>
    </row>
    <row r="8201" spans="1:5" x14ac:dyDescent="0.45">
      <c r="A8201" s="2" t="s">
        <v>6846</v>
      </c>
      <c r="B8201" s="2" t="s">
        <v>18165</v>
      </c>
      <c r="C8201" s="2" t="s">
        <v>29760</v>
      </c>
      <c r="D8201" s="2" t="str">
        <f>"菓子製造業"</f>
        <v>菓子製造業</v>
      </c>
      <c r="E8201" s="2" t="str">
        <f>"H29.12.05"</f>
        <v>H29.12.05</v>
      </c>
    </row>
    <row r="8202" spans="1:5" x14ac:dyDescent="0.45">
      <c r="A8202" s="2" t="s">
        <v>6846</v>
      </c>
      <c r="B8202" s="2" t="s">
        <v>18166</v>
      </c>
      <c r="C8202" s="2" t="s">
        <v>29761</v>
      </c>
      <c r="D8202" s="2" t="str">
        <f>"食品販売業"</f>
        <v>食品販売業</v>
      </c>
      <c r="E8202" s="2" t="str">
        <f>"R02.02.17"</f>
        <v>R02.02.17</v>
      </c>
    </row>
    <row r="8203" spans="1:5" x14ac:dyDescent="0.45">
      <c r="A8203" s="2" t="s">
        <v>1386</v>
      </c>
      <c r="B8203" s="2" t="s">
        <v>18167</v>
      </c>
      <c r="C8203" s="2" t="s">
        <v>29762</v>
      </c>
      <c r="D8203" s="2" t="str">
        <f>"魚介類販売業"</f>
        <v>魚介類販売業</v>
      </c>
      <c r="E8203" s="2" t="str">
        <f>"R01.11.20"</f>
        <v>R01.11.20</v>
      </c>
    </row>
    <row r="8204" spans="1:5" x14ac:dyDescent="0.45">
      <c r="A8204" s="2" t="s">
        <v>1386</v>
      </c>
      <c r="B8204" s="2" t="s">
        <v>18167</v>
      </c>
      <c r="C8204" s="2" t="s">
        <v>29762</v>
      </c>
      <c r="D8204" s="2" t="str">
        <f>"食肉販売業"</f>
        <v>食肉販売業</v>
      </c>
      <c r="E8204" s="2" t="str">
        <f>"R01.11.20"</f>
        <v>R01.11.20</v>
      </c>
    </row>
    <row r="8205" spans="1:5" x14ac:dyDescent="0.45">
      <c r="A8205" s="2" t="s">
        <v>1386</v>
      </c>
      <c r="B8205" s="2" t="s">
        <v>18167</v>
      </c>
      <c r="C8205" s="2" t="s">
        <v>29762</v>
      </c>
      <c r="D8205" s="2" t="str">
        <f>"飲食店営業"</f>
        <v>飲食店営業</v>
      </c>
      <c r="E8205" s="2" t="str">
        <f>"R01.11.20"</f>
        <v>R01.11.20</v>
      </c>
    </row>
    <row r="8206" spans="1:5" x14ac:dyDescent="0.45">
      <c r="A8206" s="2" t="s">
        <v>1386</v>
      </c>
      <c r="B8206" s="2" t="s">
        <v>18167</v>
      </c>
      <c r="C8206" s="2" t="s">
        <v>29762</v>
      </c>
      <c r="D8206" s="2" t="str">
        <f>"乳類販売業"</f>
        <v>乳類販売業</v>
      </c>
      <c r="E8206" s="2" t="str">
        <f>"R01.11.20"</f>
        <v>R01.11.20</v>
      </c>
    </row>
    <row r="8207" spans="1:5" x14ac:dyDescent="0.45">
      <c r="A8207" s="2" t="s">
        <v>1386</v>
      </c>
      <c r="B8207" s="2" t="s">
        <v>18167</v>
      </c>
      <c r="C8207" s="2" t="s">
        <v>29762</v>
      </c>
      <c r="D8207" s="2" t="str">
        <f>"食品販売業"</f>
        <v>食品販売業</v>
      </c>
      <c r="E8207" s="2" t="str">
        <f>"H30.11.20"</f>
        <v>H30.11.20</v>
      </c>
    </row>
    <row r="8208" spans="1:5" x14ac:dyDescent="0.45">
      <c r="A8208" s="2" t="s">
        <v>6849</v>
      </c>
      <c r="B8208" s="2" t="s">
        <v>18173</v>
      </c>
      <c r="C8208" s="2" t="s">
        <v>29767</v>
      </c>
      <c r="D8208" s="2" t="str">
        <f>"飲食店営業"</f>
        <v>飲食店営業</v>
      </c>
      <c r="E8208" s="2" t="str">
        <f>"R02.08.05"</f>
        <v>R02.08.05</v>
      </c>
    </row>
    <row r="8209" spans="1:5" x14ac:dyDescent="0.45">
      <c r="A8209" s="2" t="s">
        <v>6850</v>
      </c>
      <c r="B8209" s="2" t="s">
        <v>18174</v>
      </c>
      <c r="C8209" s="2" t="s">
        <v>29768</v>
      </c>
      <c r="D8209" s="2" t="str">
        <f>"飲食店営業"</f>
        <v>飲食店営業</v>
      </c>
      <c r="E8209" s="2" t="str">
        <f>"R02.08.05"</f>
        <v>R02.08.05</v>
      </c>
    </row>
    <row r="8210" spans="1:5" x14ac:dyDescent="0.45">
      <c r="A8210" s="2" t="s">
        <v>6853</v>
      </c>
      <c r="B8210" s="2" t="s">
        <v>18177</v>
      </c>
      <c r="C8210" s="2" t="s">
        <v>29771</v>
      </c>
      <c r="D8210" s="2" t="str">
        <f>"食品製造業"</f>
        <v>食品製造業</v>
      </c>
      <c r="E8210" s="2" t="str">
        <f t="shared" ref="E8210:E8240" si="379">"R02.08.19"</f>
        <v>R02.08.19</v>
      </c>
    </row>
    <row r="8211" spans="1:5" x14ac:dyDescent="0.45">
      <c r="A8211" s="2" t="s">
        <v>6599</v>
      </c>
      <c r="B8211" s="2" t="s">
        <v>17807</v>
      </c>
      <c r="C8211" s="2" t="s">
        <v>29392</v>
      </c>
      <c r="D8211" s="2" t="str">
        <f>"食品製造業"</f>
        <v>食品製造業</v>
      </c>
      <c r="E8211" s="2" t="str">
        <f t="shared" si="379"/>
        <v>R02.08.19</v>
      </c>
    </row>
    <row r="8212" spans="1:5" x14ac:dyDescent="0.45">
      <c r="A8212" s="2" t="s">
        <v>6854</v>
      </c>
      <c r="B8212" s="2" t="s">
        <v>18178</v>
      </c>
      <c r="C8212" s="2" t="s">
        <v>29772</v>
      </c>
      <c r="D8212" s="2" t="str">
        <f>"食品製造業"</f>
        <v>食品製造業</v>
      </c>
      <c r="E8212" s="2" t="str">
        <f t="shared" si="379"/>
        <v>R02.08.19</v>
      </c>
    </row>
    <row r="8213" spans="1:5" x14ac:dyDescent="0.45">
      <c r="A8213" s="2" t="s">
        <v>6855</v>
      </c>
      <c r="B8213" s="2" t="s">
        <v>18179</v>
      </c>
      <c r="C8213" s="2" t="s">
        <v>29773</v>
      </c>
      <c r="D8213" s="2" t="str">
        <f t="shared" ref="D8213:D8218" si="380">"食品販売業"</f>
        <v>食品販売業</v>
      </c>
      <c r="E8213" s="2" t="str">
        <f t="shared" si="379"/>
        <v>R02.08.19</v>
      </c>
    </row>
    <row r="8214" spans="1:5" x14ac:dyDescent="0.45">
      <c r="A8214" s="2" t="s">
        <v>6261</v>
      </c>
      <c r="B8214" s="2" t="s">
        <v>18180</v>
      </c>
      <c r="C8214" s="2" t="s">
        <v>29774</v>
      </c>
      <c r="D8214" s="2" t="str">
        <f t="shared" si="380"/>
        <v>食品販売業</v>
      </c>
      <c r="E8214" s="2" t="str">
        <f t="shared" si="379"/>
        <v>R02.08.19</v>
      </c>
    </row>
    <row r="8215" spans="1:5" x14ac:dyDescent="0.45">
      <c r="A8215" s="2" t="s">
        <v>6527</v>
      </c>
      <c r="B8215" s="2" t="s">
        <v>18181</v>
      </c>
      <c r="C8215" s="2" t="s">
        <v>29775</v>
      </c>
      <c r="D8215" s="2" t="str">
        <f t="shared" si="380"/>
        <v>食品販売業</v>
      </c>
      <c r="E8215" s="2" t="str">
        <f t="shared" si="379"/>
        <v>R02.08.19</v>
      </c>
    </row>
    <row r="8216" spans="1:5" x14ac:dyDescent="0.45">
      <c r="A8216" s="2" t="s">
        <v>6856</v>
      </c>
      <c r="B8216" s="2" t="s">
        <v>18182</v>
      </c>
      <c r="C8216" s="2" t="s">
        <v>29776</v>
      </c>
      <c r="D8216" s="2" t="str">
        <f t="shared" si="380"/>
        <v>食品販売業</v>
      </c>
      <c r="E8216" s="2" t="str">
        <f t="shared" si="379"/>
        <v>R02.08.19</v>
      </c>
    </row>
    <row r="8217" spans="1:5" x14ac:dyDescent="0.45">
      <c r="A8217" s="2" t="s">
        <v>6652</v>
      </c>
      <c r="B8217" s="2" t="s">
        <v>17878</v>
      </c>
      <c r="C8217" s="2" t="s">
        <v>29777</v>
      </c>
      <c r="D8217" s="2" t="str">
        <f t="shared" si="380"/>
        <v>食品販売業</v>
      </c>
      <c r="E8217" s="2" t="str">
        <f t="shared" si="379"/>
        <v>R02.08.19</v>
      </c>
    </row>
    <row r="8218" spans="1:5" x14ac:dyDescent="0.45">
      <c r="A8218" s="2" t="s">
        <v>3571</v>
      </c>
      <c r="B8218" s="2" t="s">
        <v>18183</v>
      </c>
      <c r="C8218" s="2" t="s">
        <v>29778</v>
      </c>
      <c r="D8218" s="2" t="str">
        <f t="shared" si="380"/>
        <v>食品販売業</v>
      </c>
      <c r="E8218" s="2" t="str">
        <f t="shared" si="379"/>
        <v>R02.08.19</v>
      </c>
    </row>
    <row r="8219" spans="1:5" x14ac:dyDescent="0.45">
      <c r="A8219" s="2" t="s">
        <v>6857</v>
      </c>
      <c r="B8219" s="2" t="s">
        <v>18184</v>
      </c>
      <c r="C8219" s="2" t="s">
        <v>29779</v>
      </c>
      <c r="D8219" s="2" t="str">
        <f>"喫茶店営業"</f>
        <v>喫茶店営業</v>
      </c>
      <c r="E8219" s="2" t="str">
        <f t="shared" si="379"/>
        <v>R02.08.19</v>
      </c>
    </row>
    <row r="8220" spans="1:5" x14ac:dyDescent="0.45">
      <c r="A8220" s="2" t="s">
        <v>6858</v>
      </c>
      <c r="B8220" s="2" t="s">
        <v>18185</v>
      </c>
      <c r="C8220" s="2" t="s">
        <v>29780</v>
      </c>
      <c r="D8220" s="2" t="str">
        <f t="shared" ref="D8220:D8230" si="381">"飲食店営業"</f>
        <v>飲食店営業</v>
      </c>
      <c r="E8220" s="2" t="str">
        <f t="shared" si="379"/>
        <v>R02.08.19</v>
      </c>
    </row>
    <row r="8221" spans="1:5" x14ac:dyDescent="0.45">
      <c r="A8221" s="2" t="s">
        <v>6859</v>
      </c>
      <c r="B8221" s="2" t="s">
        <v>18186</v>
      </c>
      <c r="C8221" s="2" t="s">
        <v>29781</v>
      </c>
      <c r="D8221" s="2" t="str">
        <f t="shared" si="381"/>
        <v>飲食店営業</v>
      </c>
      <c r="E8221" s="2" t="str">
        <f t="shared" si="379"/>
        <v>R02.08.19</v>
      </c>
    </row>
    <row r="8222" spans="1:5" x14ac:dyDescent="0.45">
      <c r="A8222" s="2" t="s">
        <v>6860</v>
      </c>
      <c r="B8222" s="2" t="s">
        <v>18187</v>
      </c>
      <c r="C8222" s="2" t="s">
        <v>29782</v>
      </c>
      <c r="D8222" s="2" t="str">
        <f t="shared" si="381"/>
        <v>飲食店営業</v>
      </c>
      <c r="E8222" s="2" t="str">
        <f t="shared" si="379"/>
        <v>R02.08.19</v>
      </c>
    </row>
    <row r="8223" spans="1:5" x14ac:dyDescent="0.45">
      <c r="A8223" s="2" t="s">
        <v>27</v>
      </c>
      <c r="B8223" s="2" t="s">
        <v>17399</v>
      </c>
      <c r="C8223" s="2" t="s">
        <v>29009</v>
      </c>
      <c r="D8223" s="2" t="str">
        <f t="shared" si="381"/>
        <v>飲食店営業</v>
      </c>
      <c r="E8223" s="2" t="str">
        <f t="shared" si="379"/>
        <v>R02.08.19</v>
      </c>
    </row>
    <row r="8224" spans="1:5" x14ac:dyDescent="0.45">
      <c r="A8224" s="2" t="s">
        <v>6861</v>
      </c>
      <c r="B8224" s="2" t="s">
        <v>18188</v>
      </c>
      <c r="C8224" s="2" t="s">
        <v>29783</v>
      </c>
      <c r="D8224" s="2" t="str">
        <f t="shared" si="381"/>
        <v>飲食店営業</v>
      </c>
      <c r="E8224" s="2" t="str">
        <f t="shared" si="379"/>
        <v>R02.08.19</v>
      </c>
    </row>
    <row r="8225" spans="1:5" x14ac:dyDescent="0.45">
      <c r="A8225" s="2" t="s">
        <v>6862</v>
      </c>
      <c r="B8225" s="2" t="s">
        <v>18189</v>
      </c>
      <c r="C8225" s="2" t="s">
        <v>29784</v>
      </c>
      <c r="D8225" s="2" t="str">
        <f t="shared" si="381"/>
        <v>飲食店営業</v>
      </c>
      <c r="E8225" s="2" t="str">
        <f t="shared" si="379"/>
        <v>R02.08.19</v>
      </c>
    </row>
    <row r="8226" spans="1:5" x14ac:dyDescent="0.45">
      <c r="A8226" s="2" t="s">
        <v>6863</v>
      </c>
      <c r="B8226" s="2" t="s">
        <v>18190</v>
      </c>
      <c r="C8226" s="2" t="s">
        <v>29785</v>
      </c>
      <c r="D8226" s="2" t="str">
        <f t="shared" si="381"/>
        <v>飲食店営業</v>
      </c>
      <c r="E8226" s="2" t="str">
        <f t="shared" si="379"/>
        <v>R02.08.19</v>
      </c>
    </row>
    <row r="8227" spans="1:5" x14ac:dyDescent="0.45">
      <c r="A8227" s="2" t="s">
        <v>6864</v>
      </c>
      <c r="B8227" s="2" t="s">
        <v>18191</v>
      </c>
      <c r="C8227" s="2" t="s">
        <v>29786</v>
      </c>
      <c r="D8227" s="2" t="str">
        <f t="shared" si="381"/>
        <v>飲食店営業</v>
      </c>
      <c r="E8227" s="2" t="str">
        <f t="shared" si="379"/>
        <v>R02.08.19</v>
      </c>
    </row>
    <row r="8228" spans="1:5" x14ac:dyDescent="0.45">
      <c r="A8228" s="2" t="s">
        <v>6227</v>
      </c>
      <c r="B8228" s="2" t="s">
        <v>17464</v>
      </c>
      <c r="C8228" s="2" t="s">
        <v>29209</v>
      </c>
      <c r="D8228" s="2" t="str">
        <f t="shared" si="381"/>
        <v>飲食店営業</v>
      </c>
      <c r="E8228" s="2" t="str">
        <f t="shared" si="379"/>
        <v>R02.08.19</v>
      </c>
    </row>
    <row r="8229" spans="1:5" x14ac:dyDescent="0.45">
      <c r="A8229" s="2" t="s">
        <v>6865</v>
      </c>
      <c r="B8229" s="2" t="s">
        <v>18192</v>
      </c>
      <c r="C8229" s="2" t="s">
        <v>29787</v>
      </c>
      <c r="D8229" s="2" t="str">
        <f t="shared" si="381"/>
        <v>飲食店営業</v>
      </c>
      <c r="E8229" s="2" t="str">
        <f t="shared" si="379"/>
        <v>R02.08.19</v>
      </c>
    </row>
    <row r="8230" spans="1:5" x14ac:dyDescent="0.45">
      <c r="A8230" s="2" t="s">
        <v>6866</v>
      </c>
      <c r="B8230" s="2" t="s">
        <v>18193</v>
      </c>
      <c r="C8230" s="2" t="s">
        <v>29788</v>
      </c>
      <c r="D8230" s="2" t="str">
        <f t="shared" si="381"/>
        <v>飲食店営業</v>
      </c>
      <c r="E8230" s="2" t="str">
        <f t="shared" si="379"/>
        <v>R02.08.19</v>
      </c>
    </row>
    <row r="8231" spans="1:5" x14ac:dyDescent="0.45">
      <c r="A8231" s="2" t="s">
        <v>6857</v>
      </c>
      <c r="B8231" s="2" t="s">
        <v>18184</v>
      </c>
      <c r="C8231" s="2" t="s">
        <v>29779</v>
      </c>
      <c r="D8231" s="2" t="str">
        <f>"菓子製造業"</f>
        <v>菓子製造業</v>
      </c>
      <c r="E8231" s="2" t="str">
        <f t="shared" si="379"/>
        <v>R02.08.19</v>
      </c>
    </row>
    <row r="8232" spans="1:5" x14ac:dyDescent="0.45">
      <c r="A8232" s="2" t="s">
        <v>6867</v>
      </c>
      <c r="B8232" s="2" t="s">
        <v>18194</v>
      </c>
      <c r="C8232" s="2" t="s">
        <v>29789</v>
      </c>
      <c r="D8232" s="2" t="str">
        <f>"菓子製造業"</f>
        <v>菓子製造業</v>
      </c>
      <c r="E8232" s="2" t="str">
        <f t="shared" si="379"/>
        <v>R02.08.19</v>
      </c>
    </row>
    <row r="8233" spans="1:5" x14ac:dyDescent="0.45">
      <c r="A8233" s="2" t="s">
        <v>6868</v>
      </c>
      <c r="B8233" s="2" t="s">
        <v>18195</v>
      </c>
      <c r="C8233" s="2" t="s">
        <v>29790</v>
      </c>
      <c r="D8233" s="2" t="str">
        <f>"菓子製造業"</f>
        <v>菓子製造業</v>
      </c>
      <c r="E8233" s="2" t="str">
        <f t="shared" si="379"/>
        <v>R02.08.19</v>
      </c>
    </row>
    <row r="8234" spans="1:5" x14ac:dyDescent="0.45">
      <c r="A8234" s="2" t="s">
        <v>6869</v>
      </c>
      <c r="B8234" s="2" t="s">
        <v>18196</v>
      </c>
      <c r="C8234" s="2" t="s">
        <v>29386</v>
      </c>
      <c r="D8234" s="2" t="str">
        <f>"食肉販売業"</f>
        <v>食肉販売業</v>
      </c>
      <c r="E8234" s="2" t="str">
        <f t="shared" si="379"/>
        <v>R02.08.19</v>
      </c>
    </row>
    <row r="8235" spans="1:5" x14ac:dyDescent="0.45">
      <c r="A8235" s="2" t="s">
        <v>294</v>
      </c>
      <c r="B8235" s="2" t="s">
        <v>17799</v>
      </c>
      <c r="C8235" s="2" t="s">
        <v>29386</v>
      </c>
      <c r="D8235" s="2" t="str">
        <f>"食肉販売業"</f>
        <v>食肉販売業</v>
      </c>
      <c r="E8235" s="2" t="str">
        <f t="shared" si="379"/>
        <v>R02.08.19</v>
      </c>
    </row>
    <row r="8236" spans="1:5" x14ac:dyDescent="0.45">
      <c r="A8236" s="2" t="s">
        <v>3571</v>
      </c>
      <c r="B8236" s="2" t="s">
        <v>18183</v>
      </c>
      <c r="C8236" s="2" t="s">
        <v>29778</v>
      </c>
      <c r="D8236" s="2" t="str">
        <f>"乳類販売業"</f>
        <v>乳類販売業</v>
      </c>
      <c r="E8236" s="2" t="str">
        <f t="shared" si="379"/>
        <v>R02.08.19</v>
      </c>
    </row>
    <row r="8237" spans="1:5" x14ac:dyDescent="0.45">
      <c r="A8237" s="2" t="s">
        <v>6378</v>
      </c>
      <c r="B8237" s="2" t="s">
        <v>6378</v>
      </c>
      <c r="C8237" s="2" t="s">
        <v>29113</v>
      </c>
      <c r="D8237" s="2" t="str">
        <f>"乳類販売業"</f>
        <v>乳類販売業</v>
      </c>
      <c r="E8237" s="2" t="str">
        <f t="shared" si="379"/>
        <v>R02.08.19</v>
      </c>
    </row>
    <row r="8238" spans="1:5" x14ac:dyDescent="0.45">
      <c r="A8238" s="2" t="s">
        <v>294</v>
      </c>
      <c r="B8238" s="2" t="s">
        <v>17799</v>
      </c>
      <c r="C8238" s="2" t="s">
        <v>29386</v>
      </c>
      <c r="D8238" s="2" t="str">
        <f>"乳類販売業"</f>
        <v>乳類販売業</v>
      </c>
      <c r="E8238" s="2" t="str">
        <f t="shared" si="379"/>
        <v>R02.08.19</v>
      </c>
    </row>
    <row r="8239" spans="1:5" x14ac:dyDescent="0.45">
      <c r="A8239" s="2" t="s">
        <v>6777</v>
      </c>
      <c r="B8239" s="2" t="s">
        <v>18074</v>
      </c>
      <c r="C8239" s="2" t="s">
        <v>29662</v>
      </c>
      <c r="D8239" s="2" t="str">
        <f>"魚介類販売業"</f>
        <v>魚介類販売業</v>
      </c>
      <c r="E8239" s="2" t="str">
        <f t="shared" si="379"/>
        <v>R02.08.19</v>
      </c>
    </row>
    <row r="8240" spans="1:5" x14ac:dyDescent="0.45">
      <c r="A8240" s="2" t="s">
        <v>294</v>
      </c>
      <c r="B8240" s="2" t="s">
        <v>17799</v>
      </c>
      <c r="C8240" s="2" t="s">
        <v>29386</v>
      </c>
      <c r="D8240" s="2" t="str">
        <f>"魚介類販売業"</f>
        <v>魚介類販売業</v>
      </c>
      <c r="E8240" s="2" t="str">
        <f t="shared" si="379"/>
        <v>R02.08.19</v>
      </c>
    </row>
    <row r="8241" spans="1:5" x14ac:dyDescent="0.45">
      <c r="A8241" s="2" t="s">
        <v>165</v>
      </c>
      <c r="B8241" s="2" t="s">
        <v>18234</v>
      </c>
      <c r="C8241" s="2" t="s">
        <v>29038</v>
      </c>
      <c r="D8241" s="2" t="str">
        <f>"喫茶店営業"</f>
        <v>喫茶店営業</v>
      </c>
      <c r="E8241" s="2" t="str">
        <f>"R02.08.24"</f>
        <v>R02.08.24</v>
      </c>
    </row>
    <row r="8242" spans="1:5" x14ac:dyDescent="0.45">
      <c r="A8242" s="2" t="s">
        <v>6897</v>
      </c>
      <c r="B8242" s="2" t="s">
        <v>18235</v>
      </c>
      <c r="C8242" s="2" t="s">
        <v>29828</v>
      </c>
      <c r="D8242" s="2" t="str">
        <f>"飲食店営業"</f>
        <v>飲食店営業</v>
      </c>
      <c r="E8242" s="2" t="str">
        <f>"R02.08.24"</f>
        <v>R02.08.24</v>
      </c>
    </row>
    <row r="8243" spans="1:5" x14ac:dyDescent="0.45">
      <c r="A8243" s="2" t="s">
        <v>6566</v>
      </c>
      <c r="B8243" s="2" t="s">
        <v>18236</v>
      </c>
      <c r="C8243" s="2" t="s">
        <v>29829</v>
      </c>
      <c r="D8243" s="2" t="str">
        <f>"食品販売業"</f>
        <v>食品販売業</v>
      </c>
      <c r="E8243" s="2" t="str">
        <f>"R02.08.28"</f>
        <v>R02.08.28</v>
      </c>
    </row>
    <row r="8244" spans="1:5" x14ac:dyDescent="0.45">
      <c r="A8244" s="2" t="s">
        <v>6132</v>
      </c>
      <c r="B8244" s="2" t="s">
        <v>18242</v>
      </c>
      <c r="C8244" s="2" t="s">
        <v>29038</v>
      </c>
      <c r="D8244" s="2" t="str">
        <f>"喫茶店営業"</f>
        <v>喫茶店営業</v>
      </c>
      <c r="E8244" s="2" t="str">
        <f>"R02.08.28"</f>
        <v>R02.08.28</v>
      </c>
    </row>
    <row r="8245" spans="1:5" x14ac:dyDescent="0.45">
      <c r="A8245" s="2" t="s">
        <v>165</v>
      </c>
      <c r="B8245" s="2" t="s">
        <v>18243</v>
      </c>
      <c r="C8245" s="2" t="s">
        <v>29836</v>
      </c>
      <c r="D8245" s="2" t="str">
        <f>"喫茶店営業"</f>
        <v>喫茶店営業</v>
      </c>
      <c r="E8245" s="2" t="str">
        <f>"R02.08.28"</f>
        <v>R02.08.28</v>
      </c>
    </row>
    <row r="8246" spans="1:5" x14ac:dyDescent="0.45">
      <c r="A8246" s="2" t="s">
        <v>4830</v>
      </c>
      <c r="B8246" s="2" t="s">
        <v>13497</v>
      </c>
      <c r="C8246" s="2" t="s">
        <v>29842</v>
      </c>
      <c r="D8246" s="2" t="str">
        <f>"飲食店営業"</f>
        <v>飲食店営業</v>
      </c>
      <c r="E8246" s="2" t="str">
        <f>"R02.08.31"</f>
        <v>R02.08.31</v>
      </c>
    </row>
    <row r="8247" spans="1:5" x14ac:dyDescent="0.45">
      <c r="A8247" s="2" t="s">
        <v>456</v>
      </c>
      <c r="B8247" s="2" t="s">
        <v>18251</v>
      </c>
      <c r="C8247" s="2" t="s">
        <v>29844</v>
      </c>
      <c r="D8247" s="2" t="str">
        <f>"食品販売業"</f>
        <v>食品販売業</v>
      </c>
      <c r="E8247" s="2" t="str">
        <f>"R02.08.31"</f>
        <v>R02.08.31</v>
      </c>
    </row>
    <row r="8248" spans="1:5" x14ac:dyDescent="0.45">
      <c r="A8248" s="2" t="s">
        <v>6906</v>
      </c>
      <c r="B8248" s="2" t="s">
        <v>18252</v>
      </c>
      <c r="C8248" s="2" t="s">
        <v>29845</v>
      </c>
      <c r="D8248" s="2" t="str">
        <f>"菓子製造業"</f>
        <v>菓子製造業</v>
      </c>
      <c r="E8248" s="2" t="str">
        <f>"R02.09.02"</f>
        <v>R02.09.02</v>
      </c>
    </row>
    <row r="8249" spans="1:5" x14ac:dyDescent="0.45">
      <c r="A8249" s="2" t="s">
        <v>6907</v>
      </c>
      <c r="B8249" s="2" t="s">
        <v>18253</v>
      </c>
      <c r="C8249" s="2" t="s">
        <v>29846</v>
      </c>
      <c r="D8249" s="2" t="str">
        <f>"そうざい製造業"</f>
        <v>そうざい製造業</v>
      </c>
      <c r="E8249" s="2" t="str">
        <f>"R02.08.31"</f>
        <v>R02.08.31</v>
      </c>
    </row>
    <row r="8250" spans="1:5" x14ac:dyDescent="0.45">
      <c r="A8250" s="2" t="s">
        <v>950</v>
      </c>
      <c r="B8250" s="2" t="s">
        <v>18254</v>
      </c>
      <c r="C8250" s="2" t="s">
        <v>29472</v>
      </c>
      <c r="D8250" s="2" t="str">
        <f>"飲食店営業"</f>
        <v>飲食店営業</v>
      </c>
      <c r="E8250" s="2" t="str">
        <f t="shared" ref="E8250:E8259" si="382">"R01.11.20"</f>
        <v>R01.11.20</v>
      </c>
    </row>
    <row r="8251" spans="1:5" x14ac:dyDescent="0.45">
      <c r="A8251" s="2" t="s">
        <v>950</v>
      </c>
      <c r="B8251" s="2" t="s">
        <v>18254</v>
      </c>
      <c r="C8251" s="2" t="s">
        <v>29472</v>
      </c>
      <c r="D8251" s="2" t="str">
        <f>"飲食店営業"</f>
        <v>飲食店営業</v>
      </c>
      <c r="E8251" s="2" t="str">
        <f t="shared" si="382"/>
        <v>R01.11.20</v>
      </c>
    </row>
    <row r="8252" spans="1:5" x14ac:dyDescent="0.45">
      <c r="A8252" s="2" t="s">
        <v>950</v>
      </c>
      <c r="B8252" s="2" t="s">
        <v>18254</v>
      </c>
      <c r="C8252" s="2" t="s">
        <v>29472</v>
      </c>
      <c r="D8252" s="2" t="str">
        <f>"飲食店営業"</f>
        <v>飲食店営業</v>
      </c>
      <c r="E8252" s="2" t="str">
        <f t="shared" si="382"/>
        <v>R01.11.20</v>
      </c>
    </row>
    <row r="8253" spans="1:5" x14ac:dyDescent="0.45">
      <c r="A8253" s="2" t="s">
        <v>950</v>
      </c>
      <c r="B8253" s="2" t="s">
        <v>18254</v>
      </c>
      <c r="C8253" s="2" t="s">
        <v>29472</v>
      </c>
      <c r="D8253" s="2" t="str">
        <f>"乳類販売業"</f>
        <v>乳類販売業</v>
      </c>
      <c r="E8253" s="2" t="str">
        <f t="shared" si="382"/>
        <v>R01.11.20</v>
      </c>
    </row>
    <row r="8254" spans="1:5" x14ac:dyDescent="0.45">
      <c r="A8254" s="2" t="s">
        <v>950</v>
      </c>
      <c r="B8254" s="2" t="s">
        <v>18254</v>
      </c>
      <c r="C8254" s="2" t="s">
        <v>29472</v>
      </c>
      <c r="D8254" s="2" t="str">
        <f>"食肉販売業"</f>
        <v>食肉販売業</v>
      </c>
      <c r="E8254" s="2" t="str">
        <f t="shared" si="382"/>
        <v>R01.11.20</v>
      </c>
    </row>
    <row r="8255" spans="1:5" x14ac:dyDescent="0.45">
      <c r="A8255" s="2" t="s">
        <v>950</v>
      </c>
      <c r="B8255" s="2" t="s">
        <v>18254</v>
      </c>
      <c r="C8255" s="2" t="s">
        <v>29472</v>
      </c>
      <c r="D8255" s="2" t="str">
        <f>"魚介類販売業"</f>
        <v>魚介類販売業</v>
      </c>
      <c r="E8255" s="2" t="str">
        <f t="shared" si="382"/>
        <v>R01.11.20</v>
      </c>
    </row>
    <row r="8256" spans="1:5" x14ac:dyDescent="0.45">
      <c r="A8256" s="2" t="s">
        <v>950</v>
      </c>
      <c r="B8256" s="2" t="s">
        <v>18254</v>
      </c>
      <c r="C8256" s="2" t="s">
        <v>29472</v>
      </c>
      <c r="D8256" s="2" t="str">
        <f>"菓子製造業"</f>
        <v>菓子製造業</v>
      </c>
      <c r="E8256" s="2" t="str">
        <f t="shared" si="382"/>
        <v>R01.11.20</v>
      </c>
    </row>
    <row r="8257" spans="1:5" x14ac:dyDescent="0.45">
      <c r="A8257" s="2" t="s">
        <v>950</v>
      </c>
      <c r="B8257" s="2" t="s">
        <v>18254</v>
      </c>
      <c r="C8257" s="2" t="s">
        <v>29472</v>
      </c>
      <c r="D8257" s="2" t="str">
        <f>"菓子製造業"</f>
        <v>菓子製造業</v>
      </c>
      <c r="E8257" s="2" t="str">
        <f t="shared" si="382"/>
        <v>R01.11.20</v>
      </c>
    </row>
    <row r="8258" spans="1:5" x14ac:dyDescent="0.45">
      <c r="A8258" s="2" t="s">
        <v>950</v>
      </c>
      <c r="B8258" s="2" t="s">
        <v>18254</v>
      </c>
      <c r="C8258" s="2" t="s">
        <v>29472</v>
      </c>
      <c r="D8258" s="2" t="str">
        <f>"喫茶店営業"</f>
        <v>喫茶店営業</v>
      </c>
      <c r="E8258" s="2" t="str">
        <f t="shared" si="382"/>
        <v>R01.11.20</v>
      </c>
    </row>
    <row r="8259" spans="1:5" x14ac:dyDescent="0.45">
      <c r="A8259" s="2" t="s">
        <v>950</v>
      </c>
      <c r="B8259" s="2" t="s">
        <v>18254</v>
      </c>
      <c r="C8259" s="2" t="s">
        <v>29521</v>
      </c>
      <c r="D8259" s="2" t="str">
        <f>"喫茶店営業"</f>
        <v>喫茶店営業</v>
      </c>
      <c r="E8259" s="2" t="str">
        <f t="shared" si="382"/>
        <v>R01.11.20</v>
      </c>
    </row>
    <row r="8260" spans="1:5" x14ac:dyDescent="0.45">
      <c r="A8260" s="2" t="s">
        <v>950</v>
      </c>
      <c r="B8260" s="2" t="s">
        <v>18254</v>
      </c>
      <c r="C8260" s="2" t="s">
        <v>29472</v>
      </c>
      <c r="D8260" s="2" t="str">
        <f>"飲食店営業"</f>
        <v>飲食店営業</v>
      </c>
      <c r="E8260" s="2" t="str">
        <f>"R02.02.18"</f>
        <v>R02.02.18</v>
      </c>
    </row>
    <row r="8261" spans="1:5" x14ac:dyDescent="0.45">
      <c r="A8261" s="2" t="s">
        <v>950</v>
      </c>
      <c r="B8261" s="2" t="s">
        <v>18254</v>
      </c>
      <c r="C8261" s="2" t="s">
        <v>29847</v>
      </c>
      <c r="D8261" s="2" t="str">
        <f>"食品販売業"</f>
        <v>食品販売業</v>
      </c>
      <c r="E8261" s="2" t="str">
        <f>"H30.11.20"</f>
        <v>H30.11.20</v>
      </c>
    </row>
    <row r="8262" spans="1:5" x14ac:dyDescent="0.45">
      <c r="A8262" s="2" t="s">
        <v>6908</v>
      </c>
      <c r="B8262" s="2" t="s">
        <v>18255</v>
      </c>
      <c r="C8262" s="2" t="s">
        <v>29848</v>
      </c>
      <c r="D8262" s="2" t="str">
        <f>"飲食店営業"</f>
        <v>飲食店営業</v>
      </c>
      <c r="E8262" s="2" t="str">
        <f>"R02.09.09"</f>
        <v>R02.09.09</v>
      </c>
    </row>
    <row r="8263" spans="1:5" x14ac:dyDescent="0.45">
      <c r="A8263" s="2" t="s">
        <v>6911</v>
      </c>
      <c r="B8263" s="2" t="s">
        <v>18258</v>
      </c>
      <c r="C8263" s="2" t="s">
        <v>29851</v>
      </c>
      <c r="D8263" s="2" t="str">
        <f>"飲食店営業"</f>
        <v>飲食店営業</v>
      </c>
      <c r="E8263" s="2" t="str">
        <f>"R02.09.11"</f>
        <v>R02.09.11</v>
      </c>
    </row>
    <row r="8264" spans="1:5" x14ac:dyDescent="0.45">
      <c r="A8264" s="2" t="s">
        <v>6912</v>
      </c>
      <c r="B8264" s="2" t="s">
        <v>18259</v>
      </c>
      <c r="C8264" s="2" t="s">
        <v>29852</v>
      </c>
      <c r="D8264" s="2" t="str">
        <f>"飲食店営業"</f>
        <v>飲食店営業</v>
      </c>
      <c r="E8264" s="2" t="str">
        <f>"R02.09.23"</f>
        <v>R02.09.23</v>
      </c>
    </row>
    <row r="8265" spans="1:5" x14ac:dyDescent="0.45">
      <c r="A8265" s="2" t="s">
        <v>6914</v>
      </c>
      <c r="B8265" s="2" t="s">
        <v>18261</v>
      </c>
      <c r="C8265" s="2" t="s">
        <v>29853</v>
      </c>
      <c r="D8265" s="2" t="str">
        <f>"飲食店営業"</f>
        <v>飲食店営業</v>
      </c>
      <c r="E8265" s="2" t="str">
        <f>"R02.08.31"</f>
        <v>R02.08.31</v>
      </c>
    </row>
    <row r="8266" spans="1:5" x14ac:dyDescent="0.45">
      <c r="A8266" s="2" t="s">
        <v>1671</v>
      </c>
      <c r="B8266" s="2" t="s">
        <v>18263</v>
      </c>
      <c r="C8266" s="2" t="s">
        <v>29855</v>
      </c>
      <c r="D8266" s="2" t="str">
        <f>"乳類販売業"</f>
        <v>乳類販売業</v>
      </c>
      <c r="E8266" s="2" t="str">
        <f>"R02.10.02"</f>
        <v>R02.10.02</v>
      </c>
    </row>
    <row r="8267" spans="1:5" x14ac:dyDescent="0.45">
      <c r="A8267" s="2" t="s">
        <v>6908</v>
      </c>
      <c r="B8267" s="2" t="s">
        <v>18255</v>
      </c>
      <c r="C8267" s="2" t="s">
        <v>29848</v>
      </c>
      <c r="D8267" s="2" t="str">
        <f>"食品製造業"</f>
        <v>食品製造業</v>
      </c>
      <c r="E8267" s="2" t="str">
        <f>"R02.10.07"</f>
        <v>R02.10.07</v>
      </c>
    </row>
    <row r="8268" spans="1:5" x14ac:dyDescent="0.45">
      <c r="A8268" s="2" t="s">
        <v>6917</v>
      </c>
      <c r="B8268" s="2" t="s">
        <v>18266</v>
      </c>
      <c r="C8268" s="2" t="s">
        <v>29857</v>
      </c>
      <c r="D8268" s="2" t="str">
        <f>"菓子製造業"</f>
        <v>菓子製造業</v>
      </c>
      <c r="E8268" s="2" t="str">
        <f>"R02.10.08"</f>
        <v>R02.10.08</v>
      </c>
    </row>
    <row r="8269" spans="1:5" x14ac:dyDescent="0.45">
      <c r="A8269" s="2" t="s">
        <v>6919</v>
      </c>
      <c r="B8269" s="2" t="s">
        <v>18268</v>
      </c>
      <c r="C8269" s="2" t="s">
        <v>29860</v>
      </c>
      <c r="D8269" s="2" t="str">
        <f>"飲食店営業"</f>
        <v>飲食店営業</v>
      </c>
      <c r="E8269" s="2" t="str">
        <f>"R02.10.21"</f>
        <v>R02.10.21</v>
      </c>
    </row>
    <row r="8270" spans="1:5" x14ac:dyDescent="0.45">
      <c r="A8270" s="2" t="s">
        <v>6132</v>
      </c>
      <c r="B8270" s="2" t="s">
        <v>18269</v>
      </c>
      <c r="C8270" s="2" t="s">
        <v>29861</v>
      </c>
      <c r="D8270" s="2" t="str">
        <f>"喫茶店営業"</f>
        <v>喫茶店営業</v>
      </c>
      <c r="E8270" s="2" t="str">
        <f>"R02.10.21"</f>
        <v>R02.10.21</v>
      </c>
    </row>
    <row r="8271" spans="1:5" x14ac:dyDescent="0.45">
      <c r="A8271" s="2" t="s">
        <v>6921</v>
      </c>
      <c r="B8271" s="2" t="s">
        <v>18272</v>
      </c>
      <c r="C8271" s="2" t="s">
        <v>29863</v>
      </c>
      <c r="D8271" s="2" t="str">
        <f>"飲食店営業"</f>
        <v>飲食店営業</v>
      </c>
      <c r="E8271" s="2" t="str">
        <f>"H29.09.05"</f>
        <v>H29.09.05</v>
      </c>
    </row>
    <row r="8272" spans="1:5" x14ac:dyDescent="0.45">
      <c r="A8272" s="2" t="s">
        <v>6921</v>
      </c>
      <c r="B8272" s="2" t="s">
        <v>18273</v>
      </c>
      <c r="C8272" s="2" t="s">
        <v>21923</v>
      </c>
      <c r="D8272" s="2" t="str">
        <f>"飲食店営業"</f>
        <v>飲食店営業</v>
      </c>
      <c r="E8272" s="2" t="str">
        <f>"H31.03.18"</f>
        <v>H31.03.18</v>
      </c>
    </row>
    <row r="8273" spans="1:5" x14ac:dyDescent="0.45">
      <c r="A8273" s="2" t="s">
        <v>1816</v>
      </c>
      <c r="B8273" s="2" t="s">
        <v>18274</v>
      </c>
      <c r="C8273" s="2" t="s">
        <v>29864</v>
      </c>
      <c r="D8273" s="2" t="str">
        <f>"喫茶店営業"</f>
        <v>喫茶店営業</v>
      </c>
      <c r="E8273" s="2" t="str">
        <f t="shared" ref="E8273:E8278" si="383">"R02.11.02"</f>
        <v>R02.11.02</v>
      </c>
    </row>
    <row r="8274" spans="1:5" x14ac:dyDescent="0.45">
      <c r="A8274" s="2" t="s">
        <v>1816</v>
      </c>
      <c r="B8274" s="2" t="s">
        <v>18274</v>
      </c>
      <c r="C8274" s="2" t="s">
        <v>29538</v>
      </c>
      <c r="D8274" s="2" t="str">
        <f>"喫茶店営業"</f>
        <v>喫茶店営業</v>
      </c>
      <c r="E8274" s="2" t="str">
        <f t="shared" si="383"/>
        <v>R02.11.02</v>
      </c>
    </row>
    <row r="8275" spans="1:5" x14ac:dyDescent="0.45">
      <c r="A8275" s="2" t="s">
        <v>1816</v>
      </c>
      <c r="B8275" s="2" t="s">
        <v>18274</v>
      </c>
      <c r="C8275" s="2" t="s">
        <v>29538</v>
      </c>
      <c r="D8275" s="2" t="str">
        <f>"菓子製造業"</f>
        <v>菓子製造業</v>
      </c>
      <c r="E8275" s="2" t="str">
        <f t="shared" si="383"/>
        <v>R02.11.02</v>
      </c>
    </row>
    <row r="8276" spans="1:5" x14ac:dyDescent="0.45">
      <c r="A8276" s="2" t="s">
        <v>6632</v>
      </c>
      <c r="B8276" s="2" t="s">
        <v>17855</v>
      </c>
      <c r="C8276" s="2" t="s">
        <v>29439</v>
      </c>
      <c r="D8276" s="2" t="str">
        <f>"そうざい製造業"</f>
        <v>そうざい製造業</v>
      </c>
      <c r="E8276" s="2" t="str">
        <f t="shared" si="383"/>
        <v>R02.11.02</v>
      </c>
    </row>
    <row r="8277" spans="1:5" x14ac:dyDescent="0.45">
      <c r="A8277" s="2" t="s">
        <v>6632</v>
      </c>
      <c r="B8277" s="2" t="s">
        <v>17855</v>
      </c>
      <c r="C8277" s="2" t="s">
        <v>29439</v>
      </c>
      <c r="D8277" s="2" t="str">
        <f>"食品販売業"</f>
        <v>食品販売業</v>
      </c>
      <c r="E8277" s="2" t="str">
        <f t="shared" si="383"/>
        <v>R02.11.02</v>
      </c>
    </row>
    <row r="8278" spans="1:5" x14ac:dyDescent="0.45">
      <c r="A8278" s="2" t="s">
        <v>6923</v>
      </c>
      <c r="B8278" s="2" t="s">
        <v>18276</v>
      </c>
      <c r="C8278" s="2" t="s">
        <v>29866</v>
      </c>
      <c r="D8278" s="2" t="str">
        <f>"菓子製造業"</f>
        <v>菓子製造業</v>
      </c>
      <c r="E8278" s="2" t="str">
        <f t="shared" si="383"/>
        <v>R02.11.02</v>
      </c>
    </row>
    <row r="8279" spans="1:5" x14ac:dyDescent="0.45">
      <c r="A8279" s="2" t="s">
        <v>6924</v>
      </c>
      <c r="B8279" s="2" t="s">
        <v>18277</v>
      </c>
      <c r="C8279" s="2" t="s">
        <v>29867</v>
      </c>
      <c r="D8279" s="2" t="str">
        <f>"飲食店営業"</f>
        <v>飲食店営業</v>
      </c>
      <c r="E8279" s="2" t="str">
        <f>"R02.05.19"</f>
        <v>R02.05.19</v>
      </c>
    </row>
    <row r="8280" spans="1:5" x14ac:dyDescent="0.45">
      <c r="A8280" s="2" t="s">
        <v>6925</v>
      </c>
      <c r="B8280" s="2" t="s">
        <v>18278</v>
      </c>
      <c r="C8280" s="2" t="s">
        <v>29868</v>
      </c>
      <c r="D8280" s="2" t="str">
        <f>"乳類販売業"</f>
        <v>乳類販売業</v>
      </c>
      <c r="E8280" s="2" t="str">
        <f>"H29.08.17"</f>
        <v>H29.08.17</v>
      </c>
    </row>
    <row r="8281" spans="1:5" x14ac:dyDescent="0.45">
      <c r="A8281" s="2" t="s">
        <v>6926</v>
      </c>
      <c r="B8281" s="2" t="s">
        <v>18279</v>
      </c>
      <c r="C8281" s="2" t="s">
        <v>29869</v>
      </c>
      <c r="D8281" s="2" t="str">
        <f>"そうざい製造業"</f>
        <v>そうざい製造業</v>
      </c>
      <c r="E8281" s="2" t="str">
        <f>"R02.11.06"</f>
        <v>R02.11.06</v>
      </c>
    </row>
    <row r="8282" spans="1:5" x14ac:dyDescent="0.45">
      <c r="A8282" s="2" t="s">
        <v>6926</v>
      </c>
      <c r="B8282" s="2" t="s">
        <v>18279</v>
      </c>
      <c r="C8282" s="2" t="s">
        <v>29869</v>
      </c>
      <c r="D8282" s="2" t="str">
        <f>"食肉販売業"</f>
        <v>食肉販売業</v>
      </c>
      <c r="E8282" s="2" t="str">
        <f>"R02.11.06"</f>
        <v>R02.11.06</v>
      </c>
    </row>
    <row r="8283" spans="1:5" x14ac:dyDescent="0.45">
      <c r="A8283" s="2" t="s">
        <v>6928</v>
      </c>
      <c r="B8283" s="2" t="s">
        <v>18281</v>
      </c>
      <c r="C8283" s="2" t="s">
        <v>29871</v>
      </c>
      <c r="D8283" s="2" t="str">
        <f>"そうざい製造業"</f>
        <v>そうざい製造業</v>
      </c>
      <c r="E8283" s="2" t="str">
        <f>"R02.10.27"</f>
        <v>R02.10.27</v>
      </c>
    </row>
    <row r="8284" spans="1:5" x14ac:dyDescent="0.45">
      <c r="A8284" s="2" t="s">
        <v>6929</v>
      </c>
      <c r="B8284" s="2" t="s">
        <v>18282</v>
      </c>
      <c r="C8284" s="2" t="s">
        <v>29872</v>
      </c>
      <c r="D8284" s="2" t="str">
        <f>"菓子製造業"</f>
        <v>菓子製造業</v>
      </c>
      <c r="E8284" s="2" t="str">
        <f>"R02.11.17"</f>
        <v>R02.11.17</v>
      </c>
    </row>
    <row r="8285" spans="1:5" x14ac:dyDescent="0.45">
      <c r="A8285" s="2" t="s">
        <v>6929</v>
      </c>
      <c r="B8285" s="2" t="s">
        <v>18282</v>
      </c>
      <c r="C8285" s="2" t="s">
        <v>29872</v>
      </c>
      <c r="D8285" s="2" t="str">
        <f>"そうざい製造業"</f>
        <v>そうざい製造業</v>
      </c>
      <c r="E8285" s="2" t="str">
        <f>"R02.11.17"</f>
        <v>R02.11.17</v>
      </c>
    </row>
    <row r="8286" spans="1:5" x14ac:dyDescent="0.45">
      <c r="A8286" s="2" t="s">
        <v>6594</v>
      </c>
      <c r="B8286" s="2" t="s">
        <v>17795</v>
      </c>
      <c r="C8286" s="2" t="s">
        <v>29382</v>
      </c>
      <c r="D8286" s="2" t="str">
        <f>"みそ製造業"</f>
        <v>みそ製造業</v>
      </c>
      <c r="E8286" s="2" t="str">
        <f t="shared" ref="E8286:E8320" si="384">"R02.11.19"</f>
        <v>R02.11.19</v>
      </c>
    </row>
    <row r="8287" spans="1:5" x14ac:dyDescent="0.45">
      <c r="A8287" s="2" t="s">
        <v>6694</v>
      </c>
      <c r="B8287" s="2" t="s">
        <v>17933</v>
      </c>
      <c r="C8287" s="2" t="s">
        <v>29520</v>
      </c>
      <c r="D8287" s="2" t="str">
        <f>"食品の冷凍又は冷蔵業"</f>
        <v>食品の冷凍又は冷蔵業</v>
      </c>
      <c r="E8287" s="2" t="str">
        <f t="shared" si="384"/>
        <v>R02.11.19</v>
      </c>
    </row>
    <row r="8288" spans="1:5" x14ac:dyDescent="0.45">
      <c r="A8288" s="2" t="s">
        <v>6694</v>
      </c>
      <c r="B8288" s="2" t="s">
        <v>17933</v>
      </c>
      <c r="C8288" s="2" t="s">
        <v>29520</v>
      </c>
      <c r="D8288" s="2" t="str">
        <f>"ソース類製造業"</f>
        <v>ソース類製造業</v>
      </c>
      <c r="E8288" s="2" t="str">
        <f t="shared" si="384"/>
        <v>R02.11.19</v>
      </c>
    </row>
    <row r="8289" spans="1:5" x14ac:dyDescent="0.45">
      <c r="A8289" s="2" t="s">
        <v>6409</v>
      </c>
      <c r="B8289" s="2" t="s">
        <v>6409</v>
      </c>
      <c r="C8289" s="2" t="s">
        <v>29150</v>
      </c>
      <c r="D8289" s="2" t="str">
        <f>"そうざい製造業"</f>
        <v>そうざい製造業</v>
      </c>
      <c r="E8289" s="2" t="str">
        <f t="shared" si="384"/>
        <v>R02.11.19</v>
      </c>
    </row>
    <row r="8290" spans="1:5" x14ac:dyDescent="0.45">
      <c r="A8290" s="2" t="s">
        <v>6694</v>
      </c>
      <c r="B8290" s="2" t="s">
        <v>17933</v>
      </c>
      <c r="C8290" s="2" t="s">
        <v>29520</v>
      </c>
      <c r="D8290" s="2" t="str">
        <f>"そうざい製造業"</f>
        <v>そうざい製造業</v>
      </c>
      <c r="E8290" s="2" t="str">
        <f t="shared" si="384"/>
        <v>R02.11.19</v>
      </c>
    </row>
    <row r="8291" spans="1:5" x14ac:dyDescent="0.45">
      <c r="A8291" s="2" t="s">
        <v>6921</v>
      </c>
      <c r="B8291" s="2" t="s">
        <v>18298</v>
      </c>
      <c r="C8291" s="2" t="s">
        <v>29728</v>
      </c>
      <c r="D8291" s="2" t="str">
        <f>"そうざい製造業"</f>
        <v>そうざい製造業</v>
      </c>
      <c r="E8291" s="2" t="str">
        <f t="shared" si="384"/>
        <v>R02.11.19</v>
      </c>
    </row>
    <row r="8292" spans="1:5" x14ac:dyDescent="0.45">
      <c r="A8292" s="2" t="s">
        <v>6939</v>
      </c>
      <c r="B8292" s="2" t="s">
        <v>18300</v>
      </c>
      <c r="C8292" s="2" t="s">
        <v>29890</v>
      </c>
      <c r="D8292" s="2" t="str">
        <f t="shared" ref="D8292:D8305" si="385">"飲食店営業"</f>
        <v>飲食店営業</v>
      </c>
      <c r="E8292" s="2" t="str">
        <f t="shared" si="384"/>
        <v>R02.11.19</v>
      </c>
    </row>
    <row r="8293" spans="1:5" x14ac:dyDescent="0.45">
      <c r="A8293" s="2" t="s">
        <v>6940</v>
      </c>
      <c r="B8293" s="2" t="s">
        <v>18301</v>
      </c>
      <c r="C8293" s="2" t="s">
        <v>29891</v>
      </c>
      <c r="D8293" s="2" t="str">
        <f t="shared" si="385"/>
        <v>飲食店営業</v>
      </c>
      <c r="E8293" s="2" t="str">
        <f t="shared" si="384"/>
        <v>R02.11.19</v>
      </c>
    </row>
    <row r="8294" spans="1:5" x14ac:dyDescent="0.45">
      <c r="A8294" s="2" t="s">
        <v>6653</v>
      </c>
      <c r="B8294" s="2" t="s">
        <v>17879</v>
      </c>
      <c r="C8294" s="2" t="s">
        <v>29892</v>
      </c>
      <c r="D8294" s="2" t="str">
        <f t="shared" si="385"/>
        <v>飲食店営業</v>
      </c>
      <c r="E8294" s="2" t="str">
        <f t="shared" si="384"/>
        <v>R02.11.19</v>
      </c>
    </row>
    <row r="8295" spans="1:5" x14ac:dyDescent="0.45">
      <c r="A8295" s="2" t="s">
        <v>6941</v>
      </c>
      <c r="B8295" s="2" t="s">
        <v>18302</v>
      </c>
      <c r="C8295" s="2" t="s">
        <v>29893</v>
      </c>
      <c r="D8295" s="2" t="str">
        <f t="shared" si="385"/>
        <v>飲食店営業</v>
      </c>
      <c r="E8295" s="2" t="str">
        <f t="shared" si="384"/>
        <v>R02.11.19</v>
      </c>
    </row>
    <row r="8296" spans="1:5" x14ac:dyDescent="0.45">
      <c r="A8296" s="2" t="s">
        <v>6942</v>
      </c>
      <c r="B8296" s="2" t="s">
        <v>18303</v>
      </c>
      <c r="C8296" s="2" t="s">
        <v>29053</v>
      </c>
      <c r="D8296" s="2" t="str">
        <f t="shared" si="385"/>
        <v>飲食店営業</v>
      </c>
      <c r="E8296" s="2" t="str">
        <f t="shared" si="384"/>
        <v>R02.11.19</v>
      </c>
    </row>
    <row r="8297" spans="1:5" x14ac:dyDescent="0.45">
      <c r="A8297" s="2" t="s">
        <v>6943</v>
      </c>
      <c r="B8297" s="2" t="s">
        <v>18304</v>
      </c>
      <c r="C8297" s="2" t="s">
        <v>29894</v>
      </c>
      <c r="D8297" s="2" t="str">
        <f t="shared" si="385"/>
        <v>飲食店営業</v>
      </c>
      <c r="E8297" s="2" t="str">
        <f t="shared" si="384"/>
        <v>R02.11.19</v>
      </c>
    </row>
    <row r="8298" spans="1:5" x14ac:dyDescent="0.45">
      <c r="A8298" s="2" t="s">
        <v>6944</v>
      </c>
      <c r="B8298" s="2" t="s">
        <v>18305</v>
      </c>
      <c r="C8298" s="2" t="s">
        <v>29053</v>
      </c>
      <c r="D8298" s="2" t="str">
        <f t="shared" si="385"/>
        <v>飲食店営業</v>
      </c>
      <c r="E8298" s="2" t="str">
        <f t="shared" si="384"/>
        <v>R02.11.19</v>
      </c>
    </row>
    <row r="8299" spans="1:5" x14ac:dyDescent="0.45">
      <c r="A8299" s="2" t="s">
        <v>736</v>
      </c>
      <c r="B8299" s="2" t="s">
        <v>18307</v>
      </c>
      <c r="C8299" s="2" t="s">
        <v>29895</v>
      </c>
      <c r="D8299" s="2" t="str">
        <f t="shared" si="385"/>
        <v>飲食店営業</v>
      </c>
      <c r="E8299" s="2" t="str">
        <f t="shared" si="384"/>
        <v>R02.11.19</v>
      </c>
    </row>
    <row r="8300" spans="1:5" x14ac:dyDescent="0.45">
      <c r="A8300" s="2" t="s">
        <v>6945</v>
      </c>
      <c r="B8300" s="2" t="s">
        <v>18308</v>
      </c>
      <c r="C8300" s="2" t="s">
        <v>29896</v>
      </c>
      <c r="D8300" s="2" t="str">
        <f t="shared" si="385"/>
        <v>飲食店営業</v>
      </c>
      <c r="E8300" s="2" t="str">
        <f t="shared" si="384"/>
        <v>R02.11.19</v>
      </c>
    </row>
    <row r="8301" spans="1:5" x14ac:dyDescent="0.45">
      <c r="A8301" s="2" t="s">
        <v>6946</v>
      </c>
      <c r="B8301" s="2" t="s">
        <v>6946</v>
      </c>
      <c r="C8301" s="2" t="s">
        <v>29897</v>
      </c>
      <c r="D8301" s="2" t="str">
        <f t="shared" si="385"/>
        <v>飲食店営業</v>
      </c>
      <c r="E8301" s="2" t="str">
        <f t="shared" si="384"/>
        <v>R02.11.19</v>
      </c>
    </row>
    <row r="8302" spans="1:5" x14ac:dyDescent="0.45">
      <c r="A8302" s="2" t="s">
        <v>6947</v>
      </c>
      <c r="B8302" s="2" t="s">
        <v>18309</v>
      </c>
      <c r="C8302" s="2" t="s">
        <v>29898</v>
      </c>
      <c r="D8302" s="2" t="str">
        <f t="shared" si="385"/>
        <v>飲食店営業</v>
      </c>
      <c r="E8302" s="2" t="str">
        <f t="shared" si="384"/>
        <v>R02.11.19</v>
      </c>
    </row>
    <row r="8303" spans="1:5" x14ac:dyDescent="0.45">
      <c r="A8303" s="2" t="s">
        <v>6948</v>
      </c>
      <c r="B8303" s="2" t="s">
        <v>18310</v>
      </c>
      <c r="C8303" s="2" t="s">
        <v>29899</v>
      </c>
      <c r="D8303" s="2" t="str">
        <f t="shared" si="385"/>
        <v>飲食店営業</v>
      </c>
      <c r="E8303" s="2" t="str">
        <f t="shared" si="384"/>
        <v>R02.11.19</v>
      </c>
    </row>
    <row r="8304" spans="1:5" x14ac:dyDescent="0.45">
      <c r="A8304" s="2" t="s">
        <v>6949</v>
      </c>
      <c r="B8304" s="2" t="s">
        <v>18311</v>
      </c>
      <c r="C8304" s="2" t="s">
        <v>29900</v>
      </c>
      <c r="D8304" s="2" t="str">
        <f t="shared" si="385"/>
        <v>飲食店営業</v>
      </c>
      <c r="E8304" s="2" t="str">
        <f t="shared" si="384"/>
        <v>R02.11.19</v>
      </c>
    </row>
    <row r="8305" spans="1:5" x14ac:dyDescent="0.45">
      <c r="A8305" s="2" t="s">
        <v>6950</v>
      </c>
      <c r="B8305" s="2" t="s">
        <v>18312</v>
      </c>
      <c r="C8305" s="2" t="s">
        <v>29901</v>
      </c>
      <c r="D8305" s="2" t="str">
        <f t="shared" si="385"/>
        <v>飲食店営業</v>
      </c>
      <c r="E8305" s="2" t="str">
        <f t="shared" si="384"/>
        <v>R02.11.19</v>
      </c>
    </row>
    <row r="8306" spans="1:5" x14ac:dyDescent="0.45">
      <c r="A8306" s="2" t="s">
        <v>6947</v>
      </c>
      <c r="B8306" s="2" t="s">
        <v>18309</v>
      </c>
      <c r="C8306" s="2" t="s">
        <v>29902</v>
      </c>
      <c r="D8306" s="2" t="str">
        <f>"魚介類販売業"</f>
        <v>魚介類販売業</v>
      </c>
      <c r="E8306" s="2" t="str">
        <f t="shared" si="384"/>
        <v>R02.11.19</v>
      </c>
    </row>
    <row r="8307" spans="1:5" x14ac:dyDescent="0.45">
      <c r="A8307" s="2" t="s">
        <v>6925</v>
      </c>
      <c r="B8307" s="2" t="s">
        <v>18278</v>
      </c>
      <c r="C8307" s="2" t="s">
        <v>29903</v>
      </c>
      <c r="D8307" s="2" t="str">
        <f>"魚介類販売業"</f>
        <v>魚介類販売業</v>
      </c>
      <c r="E8307" s="2" t="str">
        <f t="shared" si="384"/>
        <v>R02.11.19</v>
      </c>
    </row>
    <row r="8308" spans="1:5" x14ac:dyDescent="0.45">
      <c r="A8308" s="2" t="s">
        <v>6777</v>
      </c>
      <c r="B8308" s="2" t="s">
        <v>18074</v>
      </c>
      <c r="C8308" s="2" t="s">
        <v>29662</v>
      </c>
      <c r="D8308" s="2" t="str">
        <f>"食肉販売業"</f>
        <v>食肉販売業</v>
      </c>
      <c r="E8308" s="2" t="str">
        <f t="shared" si="384"/>
        <v>R02.11.19</v>
      </c>
    </row>
    <row r="8309" spans="1:5" x14ac:dyDescent="0.45">
      <c r="A8309" s="2" t="s">
        <v>6947</v>
      </c>
      <c r="B8309" s="2" t="s">
        <v>18309</v>
      </c>
      <c r="C8309" s="2" t="s">
        <v>29898</v>
      </c>
      <c r="D8309" s="2" t="str">
        <f>"食肉販売業"</f>
        <v>食肉販売業</v>
      </c>
      <c r="E8309" s="2" t="str">
        <f t="shared" si="384"/>
        <v>R02.11.19</v>
      </c>
    </row>
    <row r="8310" spans="1:5" x14ac:dyDescent="0.45">
      <c r="A8310" s="2" t="s">
        <v>6950</v>
      </c>
      <c r="B8310" s="2" t="s">
        <v>18312</v>
      </c>
      <c r="C8310" s="2" t="s">
        <v>29901</v>
      </c>
      <c r="D8310" s="2" t="str">
        <f>"食肉販売業"</f>
        <v>食肉販売業</v>
      </c>
      <c r="E8310" s="2" t="str">
        <f t="shared" si="384"/>
        <v>R02.11.19</v>
      </c>
    </row>
    <row r="8311" spans="1:5" x14ac:dyDescent="0.45">
      <c r="A8311" s="2" t="s">
        <v>6925</v>
      </c>
      <c r="B8311" s="2" t="s">
        <v>18278</v>
      </c>
      <c r="C8311" s="2" t="s">
        <v>29903</v>
      </c>
      <c r="D8311" s="2" t="str">
        <f>"食肉販売業"</f>
        <v>食肉販売業</v>
      </c>
      <c r="E8311" s="2" t="str">
        <f t="shared" si="384"/>
        <v>R02.11.19</v>
      </c>
    </row>
    <row r="8312" spans="1:5" x14ac:dyDescent="0.45">
      <c r="A8312" s="2" t="s">
        <v>6953</v>
      </c>
      <c r="B8312" s="2" t="s">
        <v>18314</v>
      </c>
      <c r="C8312" s="2" t="s">
        <v>29907</v>
      </c>
      <c r="D8312" s="2" t="str">
        <f>"乳類販売業"</f>
        <v>乳類販売業</v>
      </c>
      <c r="E8312" s="2" t="str">
        <f t="shared" si="384"/>
        <v>R02.11.19</v>
      </c>
    </row>
    <row r="8313" spans="1:5" x14ac:dyDescent="0.45">
      <c r="A8313" s="2" t="s">
        <v>6947</v>
      </c>
      <c r="B8313" s="2" t="s">
        <v>18309</v>
      </c>
      <c r="C8313" s="2" t="s">
        <v>29898</v>
      </c>
      <c r="D8313" s="2" t="str">
        <f>"乳類販売業"</f>
        <v>乳類販売業</v>
      </c>
      <c r="E8313" s="2" t="str">
        <f t="shared" si="384"/>
        <v>R02.11.19</v>
      </c>
    </row>
    <row r="8314" spans="1:5" x14ac:dyDescent="0.45">
      <c r="A8314" s="2" t="s">
        <v>6799</v>
      </c>
      <c r="B8314" s="2" t="s">
        <v>18102</v>
      </c>
      <c r="C8314" s="2" t="s">
        <v>29693</v>
      </c>
      <c r="D8314" s="2" t="str">
        <f>"乳類販売業"</f>
        <v>乳類販売業</v>
      </c>
      <c r="E8314" s="2" t="str">
        <f t="shared" si="384"/>
        <v>R02.11.19</v>
      </c>
    </row>
    <row r="8315" spans="1:5" x14ac:dyDescent="0.45">
      <c r="A8315" s="2" t="s">
        <v>1134</v>
      </c>
      <c r="B8315" s="2" t="s">
        <v>17776</v>
      </c>
      <c r="C8315" s="2" t="s">
        <v>29362</v>
      </c>
      <c r="D8315" s="2" t="str">
        <f>"乳類販売業"</f>
        <v>乳類販売業</v>
      </c>
      <c r="E8315" s="2" t="str">
        <f t="shared" si="384"/>
        <v>R02.11.19</v>
      </c>
    </row>
    <row r="8316" spans="1:5" x14ac:dyDescent="0.45">
      <c r="A8316" s="2" t="s">
        <v>6409</v>
      </c>
      <c r="B8316" s="2" t="s">
        <v>6409</v>
      </c>
      <c r="C8316" s="2" t="s">
        <v>29150</v>
      </c>
      <c r="D8316" s="2" t="str">
        <f>"菓子製造業"</f>
        <v>菓子製造業</v>
      </c>
      <c r="E8316" s="2" t="str">
        <f t="shared" si="384"/>
        <v>R02.11.19</v>
      </c>
    </row>
    <row r="8317" spans="1:5" x14ac:dyDescent="0.45">
      <c r="A8317" s="2" t="s">
        <v>6653</v>
      </c>
      <c r="B8317" s="2" t="s">
        <v>17879</v>
      </c>
      <c r="C8317" s="2" t="s">
        <v>29892</v>
      </c>
      <c r="D8317" s="2" t="str">
        <f>"菓子製造業"</f>
        <v>菓子製造業</v>
      </c>
      <c r="E8317" s="2" t="str">
        <f t="shared" si="384"/>
        <v>R02.11.19</v>
      </c>
    </row>
    <row r="8318" spans="1:5" x14ac:dyDescent="0.45">
      <c r="A8318" s="2" t="s">
        <v>6955</v>
      </c>
      <c r="B8318" s="2" t="s">
        <v>18316</v>
      </c>
      <c r="C8318" s="2" t="s">
        <v>29909</v>
      </c>
      <c r="D8318" s="2" t="str">
        <f>"菓子製造業"</f>
        <v>菓子製造業</v>
      </c>
      <c r="E8318" s="2" t="str">
        <f t="shared" si="384"/>
        <v>R02.11.19</v>
      </c>
    </row>
    <row r="8319" spans="1:5" x14ac:dyDescent="0.45">
      <c r="A8319" s="2" t="s">
        <v>6397</v>
      </c>
      <c r="B8319" s="2" t="s">
        <v>17541</v>
      </c>
      <c r="C8319" s="2" t="s">
        <v>29910</v>
      </c>
      <c r="D8319" s="2" t="str">
        <f>"食品製造業"</f>
        <v>食品製造業</v>
      </c>
      <c r="E8319" s="2" t="str">
        <f t="shared" si="384"/>
        <v>R02.11.19</v>
      </c>
    </row>
    <row r="8320" spans="1:5" x14ac:dyDescent="0.45">
      <c r="A8320" s="2" t="s">
        <v>6459</v>
      </c>
      <c r="B8320" s="2" t="s">
        <v>18319</v>
      </c>
      <c r="C8320" s="2" t="s">
        <v>29912</v>
      </c>
      <c r="D8320" s="2" t="str">
        <f>"食品製造業"</f>
        <v>食品製造業</v>
      </c>
      <c r="E8320" s="2" t="str">
        <f t="shared" si="384"/>
        <v>R02.11.19</v>
      </c>
    </row>
    <row r="8321" spans="1:5" x14ac:dyDescent="0.45">
      <c r="A8321" s="2" t="s">
        <v>4036</v>
      </c>
      <c r="B8321" s="2" t="s">
        <v>18321</v>
      </c>
      <c r="C8321" s="2" t="s">
        <v>29914</v>
      </c>
      <c r="D8321" s="2" t="str">
        <f t="shared" ref="D8321:D8327" si="386">"食品販売業"</f>
        <v>食品販売業</v>
      </c>
      <c r="E8321" s="2" t="str">
        <f t="shared" ref="E8321:E8327" si="387">"R02.11.20"</f>
        <v>R02.11.20</v>
      </c>
    </row>
    <row r="8322" spans="1:5" x14ac:dyDescent="0.45">
      <c r="A8322" s="2" t="s">
        <v>6634</v>
      </c>
      <c r="B8322" s="2" t="s">
        <v>18322</v>
      </c>
      <c r="C8322" s="2" t="s">
        <v>29915</v>
      </c>
      <c r="D8322" s="2" t="str">
        <f t="shared" si="386"/>
        <v>食品販売業</v>
      </c>
      <c r="E8322" s="2" t="str">
        <f t="shared" si="387"/>
        <v>R02.11.20</v>
      </c>
    </row>
    <row r="8323" spans="1:5" x14ac:dyDescent="0.45">
      <c r="A8323" s="2" t="s">
        <v>6406</v>
      </c>
      <c r="B8323" s="2" t="s">
        <v>18323</v>
      </c>
      <c r="C8323" s="2" t="s">
        <v>29916</v>
      </c>
      <c r="D8323" s="2" t="str">
        <f t="shared" si="386"/>
        <v>食品販売業</v>
      </c>
      <c r="E8323" s="2" t="str">
        <f t="shared" si="387"/>
        <v>R02.11.20</v>
      </c>
    </row>
    <row r="8324" spans="1:5" x14ac:dyDescent="0.45">
      <c r="A8324" s="2" t="s">
        <v>6417</v>
      </c>
      <c r="B8324" s="2" t="s">
        <v>17567</v>
      </c>
      <c r="C8324" s="2" t="s">
        <v>29917</v>
      </c>
      <c r="D8324" s="2" t="str">
        <f t="shared" si="386"/>
        <v>食品販売業</v>
      </c>
      <c r="E8324" s="2" t="str">
        <f t="shared" si="387"/>
        <v>R02.11.20</v>
      </c>
    </row>
    <row r="8325" spans="1:5" x14ac:dyDescent="0.45">
      <c r="A8325" s="2" t="s">
        <v>6227</v>
      </c>
      <c r="B8325" s="2" t="s">
        <v>17315</v>
      </c>
      <c r="C8325" s="2" t="s">
        <v>28920</v>
      </c>
      <c r="D8325" s="2" t="str">
        <f t="shared" si="386"/>
        <v>食品販売業</v>
      </c>
      <c r="E8325" s="2" t="str">
        <f t="shared" si="387"/>
        <v>R02.11.20</v>
      </c>
    </row>
    <row r="8326" spans="1:5" x14ac:dyDescent="0.45">
      <c r="A8326" s="2" t="s">
        <v>6650</v>
      </c>
      <c r="B8326" s="2" t="s">
        <v>6650</v>
      </c>
      <c r="C8326" s="2" t="s">
        <v>29459</v>
      </c>
      <c r="D8326" s="2" t="str">
        <f t="shared" si="386"/>
        <v>食品販売業</v>
      </c>
      <c r="E8326" s="2" t="str">
        <f t="shared" si="387"/>
        <v>R02.11.20</v>
      </c>
    </row>
    <row r="8327" spans="1:5" x14ac:dyDescent="0.45">
      <c r="A8327" s="2" t="s">
        <v>3571</v>
      </c>
      <c r="B8327" s="2" t="s">
        <v>18324</v>
      </c>
      <c r="C8327" s="2" t="s">
        <v>29918</v>
      </c>
      <c r="D8327" s="2" t="str">
        <f t="shared" si="386"/>
        <v>食品販売業</v>
      </c>
      <c r="E8327" s="2" t="str">
        <f t="shared" si="387"/>
        <v>R02.11.20</v>
      </c>
    </row>
    <row r="8328" spans="1:5" x14ac:dyDescent="0.45">
      <c r="A8328" s="2" t="s">
        <v>231</v>
      </c>
      <c r="B8328" s="2" t="s">
        <v>18344</v>
      </c>
      <c r="C8328" s="2" t="s">
        <v>29938</v>
      </c>
      <c r="D8328" s="2" t="str">
        <f>"飲食店営業"</f>
        <v>飲食店営業</v>
      </c>
      <c r="E8328" s="2" t="str">
        <f>"R01.08.16"</f>
        <v>R01.08.16</v>
      </c>
    </row>
    <row r="8329" spans="1:5" x14ac:dyDescent="0.45">
      <c r="A8329" s="2" t="s">
        <v>165</v>
      </c>
      <c r="B8329" s="2" t="s">
        <v>18355</v>
      </c>
      <c r="C8329" s="2" t="s">
        <v>29352</v>
      </c>
      <c r="D8329" s="2" t="str">
        <f>"喫茶店営業"</f>
        <v>喫茶店営業</v>
      </c>
      <c r="E8329" s="2" t="str">
        <f>"R02.11.30"</f>
        <v>R02.11.30</v>
      </c>
    </row>
    <row r="8330" spans="1:5" x14ac:dyDescent="0.45">
      <c r="A8330" s="2" t="s">
        <v>165</v>
      </c>
      <c r="B8330" s="2" t="s">
        <v>18356</v>
      </c>
      <c r="C8330" s="2" t="s">
        <v>29352</v>
      </c>
      <c r="D8330" s="2" t="str">
        <f>"喫茶店営業"</f>
        <v>喫茶店営業</v>
      </c>
      <c r="E8330" s="2" t="str">
        <f>"R02.11.30"</f>
        <v>R02.11.30</v>
      </c>
    </row>
    <row r="8331" spans="1:5" x14ac:dyDescent="0.45">
      <c r="A8331" s="2" t="s">
        <v>6978</v>
      </c>
      <c r="B8331" s="2" t="s">
        <v>18361</v>
      </c>
      <c r="C8331" s="2" t="s">
        <v>29955</v>
      </c>
      <c r="D8331" s="2" t="str">
        <f>"飲食店営業"</f>
        <v>飲食店営業</v>
      </c>
      <c r="E8331" s="2" t="str">
        <f>"R02.12.08"</f>
        <v>R02.12.08</v>
      </c>
    </row>
    <row r="8332" spans="1:5" x14ac:dyDescent="0.45">
      <c r="A8332" s="2" t="s">
        <v>6983</v>
      </c>
      <c r="B8332" s="2" t="s">
        <v>18365</v>
      </c>
      <c r="C8332" s="2" t="s">
        <v>29959</v>
      </c>
      <c r="D8332" s="2" t="str">
        <f>"飲食店営業"</f>
        <v>飲食店営業</v>
      </c>
      <c r="E8332" s="2" t="str">
        <f>"R02.12.16"</f>
        <v>R02.12.16</v>
      </c>
    </row>
    <row r="8333" spans="1:5" x14ac:dyDescent="0.45">
      <c r="A8333" s="2" t="s">
        <v>6983</v>
      </c>
      <c r="B8333" s="2" t="s">
        <v>18365</v>
      </c>
      <c r="C8333" s="2" t="s">
        <v>29959</v>
      </c>
      <c r="D8333" s="2" t="str">
        <f>"菓子製造業"</f>
        <v>菓子製造業</v>
      </c>
      <c r="E8333" s="2" t="str">
        <f>"R02.12.16"</f>
        <v>R02.12.16</v>
      </c>
    </row>
    <row r="8334" spans="1:5" x14ac:dyDescent="0.45">
      <c r="A8334" s="2" t="s">
        <v>165</v>
      </c>
      <c r="B8334" s="2" t="s">
        <v>18366</v>
      </c>
      <c r="C8334" s="2" t="s">
        <v>29960</v>
      </c>
      <c r="D8334" s="2" t="str">
        <f>"喫茶店営業"</f>
        <v>喫茶店営業</v>
      </c>
      <c r="E8334" s="2" t="str">
        <f>"R02.12.22"</f>
        <v>R02.12.22</v>
      </c>
    </row>
    <row r="8335" spans="1:5" x14ac:dyDescent="0.45">
      <c r="A8335" s="2" t="s">
        <v>6988</v>
      </c>
      <c r="B8335" s="2" t="s">
        <v>18373</v>
      </c>
      <c r="C8335" s="2" t="s">
        <v>29966</v>
      </c>
      <c r="D8335" s="2" t="str">
        <f>"食品製造業"</f>
        <v>食品製造業</v>
      </c>
      <c r="E8335" s="2" t="str">
        <f>"R03.01.06"</f>
        <v>R03.01.06</v>
      </c>
    </row>
    <row r="8336" spans="1:5" x14ac:dyDescent="0.45">
      <c r="A8336" s="2" t="s">
        <v>6992</v>
      </c>
      <c r="B8336" s="2" t="s">
        <v>18378</v>
      </c>
      <c r="C8336" s="2" t="s">
        <v>29971</v>
      </c>
      <c r="D8336" s="2" t="str">
        <f>"そうざい製造業"</f>
        <v>そうざい製造業</v>
      </c>
      <c r="E8336" s="2" t="str">
        <f>"R03.01.07"</f>
        <v>R03.01.07</v>
      </c>
    </row>
    <row r="8337" spans="1:5" x14ac:dyDescent="0.45">
      <c r="A8337" s="2" t="s">
        <v>6993</v>
      </c>
      <c r="B8337" s="2" t="s">
        <v>18379</v>
      </c>
      <c r="C8337" s="2" t="s">
        <v>29972</v>
      </c>
      <c r="D8337" s="2" t="str">
        <f>"そうざい製造業"</f>
        <v>そうざい製造業</v>
      </c>
      <c r="E8337" s="2" t="str">
        <f>"R03.01.13"</f>
        <v>R03.01.13</v>
      </c>
    </row>
    <row r="8338" spans="1:5" x14ac:dyDescent="0.45">
      <c r="A8338" s="2" t="s">
        <v>6994</v>
      </c>
      <c r="B8338" s="2" t="s">
        <v>18380</v>
      </c>
      <c r="C8338" s="2" t="s">
        <v>29973</v>
      </c>
      <c r="D8338" s="2" t="str">
        <f>"飲食店営業"</f>
        <v>飲食店営業</v>
      </c>
      <c r="E8338" s="2" t="str">
        <f>"R03.01.08"</f>
        <v>R03.01.08</v>
      </c>
    </row>
    <row r="8339" spans="1:5" x14ac:dyDescent="0.45">
      <c r="A8339" s="2" t="s">
        <v>6992</v>
      </c>
      <c r="B8339" s="2" t="s">
        <v>18378</v>
      </c>
      <c r="C8339" s="2" t="s">
        <v>29971</v>
      </c>
      <c r="D8339" s="2" t="str">
        <f>"食品製造業"</f>
        <v>食品製造業</v>
      </c>
      <c r="E8339" s="2" t="str">
        <f>"R03.01.21"</f>
        <v>R03.01.21</v>
      </c>
    </row>
    <row r="8340" spans="1:5" x14ac:dyDescent="0.45">
      <c r="A8340" s="2" t="s">
        <v>6999</v>
      </c>
      <c r="B8340" s="2" t="s">
        <v>18384</v>
      </c>
      <c r="C8340" s="2" t="s">
        <v>29978</v>
      </c>
      <c r="D8340" s="2" t="str">
        <f>"飲食店営業"</f>
        <v>飲食店営業</v>
      </c>
      <c r="E8340" s="2" t="str">
        <f>"R02.09.24"</f>
        <v>R02.09.24</v>
      </c>
    </row>
    <row r="8341" spans="1:5" x14ac:dyDescent="0.45">
      <c r="A8341" s="2" t="s">
        <v>6999</v>
      </c>
      <c r="B8341" s="2" t="s">
        <v>18384</v>
      </c>
      <c r="C8341" s="2" t="s">
        <v>29978</v>
      </c>
      <c r="D8341" s="2" t="str">
        <f>"菓子製造業"</f>
        <v>菓子製造業</v>
      </c>
      <c r="E8341" s="2" t="str">
        <f>"R03.02.01"</f>
        <v>R03.02.01</v>
      </c>
    </row>
    <row r="8342" spans="1:5" x14ac:dyDescent="0.45">
      <c r="A8342" s="2" t="s">
        <v>7011</v>
      </c>
      <c r="B8342" s="2" t="s">
        <v>18402</v>
      </c>
      <c r="C8342" s="2" t="s">
        <v>29993</v>
      </c>
      <c r="D8342" s="2" t="str">
        <f t="shared" ref="D8342:D8350" si="388">"食品販売業"</f>
        <v>食品販売業</v>
      </c>
      <c r="E8342" s="2" t="str">
        <f t="shared" ref="E8342:E8373" si="389">"R03.02.08"</f>
        <v>R03.02.08</v>
      </c>
    </row>
    <row r="8343" spans="1:5" x14ac:dyDescent="0.45">
      <c r="A8343" s="2" t="s">
        <v>6141</v>
      </c>
      <c r="B8343" s="2" t="s">
        <v>17217</v>
      </c>
      <c r="C8343" s="2" t="s">
        <v>28816</v>
      </c>
      <c r="D8343" s="2" t="str">
        <f t="shared" si="388"/>
        <v>食品販売業</v>
      </c>
      <c r="E8343" s="2" t="str">
        <f t="shared" si="389"/>
        <v>R03.02.08</v>
      </c>
    </row>
    <row r="8344" spans="1:5" x14ac:dyDescent="0.45">
      <c r="A8344" s="2" t="s">
        <v>7013</v>
      </c>
      <c r="B8344" s="2" t="s">
        <v>18404</v>
      </c>
      <c r="C8344" s="2" t="s">
        <v>29995</v>
      </c>
      <c r="D8344" s="2" t="str">
        <f t="shared" si="388"/>
        <v>食品販売業</v>
      </c>
      <c r="E8344" s="2" t="str">
        <f t="shared" si="389"/>
        <v>R03.02.08</v>
      </c>
    </row>
    <row r="8345" spans="1:5" x14ac:dyDescent="0.45">
      <c r="A8345" s="2" t="s">
        <v>6475</v>
      </c>
      <c r="B8345" s="2" t="s">
        <v>17643</v>
      </c>
      <c r="C8345" s="2" t="s">
        <v>29232</v>
      </c>
      <c r="D8345" s="2" t="str">
        <f t="shared" si="388"/>
        <v>食品販売業</v>
      </c>
      <c r="E8345" s="2" t="str">
        <f t="shared" si="389"/>
        <v>R03.02.08</v>
      </c>
    </row>
    <row r="8346" spans="1:5" x14ac:dyDescent="0.45">
      <c r="A8346" s="2" t="s">
        <v>6261</v>
      </c>
      <c r="B8346" s="2" t="s">
        <v>17354</v>
      </c>
      <c r="C8346" s="2" t="s">
        <v>29996</v>
      </c>
      <c r="D8346" s="2" t="str">
        <f t="shared" si="388"/>
        <v>食品販売業</v>
      </c>
      <c r="E8346" s="2" t="str">
        <f t="shared" si="389"/>
        <v>R03.02.08</v>
      </c>
    </row>
    <row r="8347" spans="1:5" x14ac:dyDescent="0.45">
      <c r="A8347" s="2" t="s">
        <v>421</v>
      </c>
      <c r="B8347" s="2" t="s">
        <v>18405</v>
      </c>
      <c r="C8347" s="2" t="s">
        <v>29997</v>
      </c>
      <c r="D8347" s="2" t="str">
        <f t="shared" si="388"/>
        <v>食品販売業</v>
      </c>
      <c r="E8347" s="2" t="str">
        <f t="shared" si="389"/>
        <v>R03.02.08</v>
      </c>
    </row>
    <row r="8348" spans="1:5" x14ac:dyDescent="0.45">
      <c r="A8348" s="2" t="s">
        <v>92</v>
      </c>
      <c r="B8348" s="2" t="s">
        <v>17985</v>
      </c>
      <c r="C8348" s="2" t="s">
        <v>29998</v>
      </c>
      <c r="D8348" s="2" t="str">
        <f t="shared" si="388"/>
        <v>食品販売業</v>
      </c>
      <c r="E8348" s="2" t="str">
        <f t="shared" si="389"/>
        <v>R03.02.08</v>
      </c>
    </row>
    <row r="8349" spans="1:5" x14ac:dyDescent="0.45">
      <c r="A8349" s="2" t="s">
        <v>6719</v>
      </c>
      <c r="B8349" s="2" t="s">
        <v>17973</v>
      </c>
      <c r="C8349" s="2" t="s">
        <v>29562</v>
      </c>
      <c r="D8349" s="2" t="str">
        <f t="shared" si="388"/>
        <v>食品販売業</v>
      </c>
      <c r="E8349" s="2" t="str">
        <f t="shared" si="389"/>
        <v>R03.02.08</v>
      </c>
    </row>
    <row r="8350" spans="1:5" x14ac:dyDescent="0.45">
      <c r="A8350" s="2" t="s">
        <v>1386</v>
      </c>
      <c r="B8350" s="2" t="s">
        <v>18406</v>
      </c>
      <c r="C8350" s="2" t="s">
        <v>29999</v>
      </c>
      <c r="D8350" s="2" t="str">
        <f t="shared" si="388"/>
        <v>食品販売業</v>
      </c>
      <c r="E8350" s="2" t="str">
        <f t="shared" si="389"/>
        <v>R03.02.08</v>
      </c>
    </row>
    <row r="8351" spans="1:5" x14ac:dyDescent="0.45">
      <c r="A8351" s="2" t="s">
        <v>594</v>
      </c>
      <c r="B8351" s="2" t="s">
        <v>18408</v>
      </c>
      <c r="C8351" s="2" t="s">
        <v>29583</v>
      </c>
      <c r="D8351" s="2" t="str">
        <f t="shared" ref="D8351:D8358" si="390">"飲食店営業"</f>
        <v>飲食店営業</v>
      </c>
      <c r="E8351" s="2" t="str">
        <f t="shared" si="389"/>
        <v>R03.02.08</v>
      </c>
    </row>
    <row r="8352" spans="1:5" x14ac:dyDescent="0.45">
      <c r="A8352" s="2" t="s">
        <v>7015</v>
      </c>
      <c r="B8352" s="2" t="s">
        <v>18409</v>
      </c>
      <c r="C8352" s="2" t="s">
        <v>30001</v>
      </c>
      <c r="D8352" s="2" t="str">
        <f t="shared" si="390"/>
        <v>飲食店営業</v>
      </c>
      <c r="E8352" s="2" t="str">
        <f t="shared" si="389"/>
        <v>R03.02.08</v>
      </c>
    </row>
    <row r="8353" spans="1:5" x14ac:dyDescent="0.45">
      <c r="A8353" s="2" t="s">
        <v>7016</v>
      </c>
      <c r="B8353" s="2" t="s">
        <v>18410</v>
      </c>
      <c r="C8353" s="2" t="s">
        <v>30002</v>
      </c>
      <c r="D8353" s="2" t="str">
        <f t="shared" si="390"/>
        <v>飲食店営業</v>
      </c>
      <c r="E8353" s="2" t="str">
        <f t="shared" si="389"/>
        <v>R03.02.08</v>
      </c>
    </row>
    <row r="8354" spans="1:5" x14ac:dyDescent="0.45">
      <c r="A8354" s="2" t="s">
        <v>7017</v>
      </c>
      <c r="B8354" s="2" t="s">
        <v>18411</v>
      </c>
      <c r="C8354" s="2" t="s">
        <v>30003</v>
      </c>
      <c r="D8354" s="2" t="str">
        <f t="shared" si="390"/>
        <v>飲食店営業</v>
      </c>
      <c r="E8354" s="2" t="str">
        <f t="shared" si="389"/>
        <v>R03.02.08</v>
      </c>
    </row>
    <row r="8355" spans="1:5" x14ac:dyDescent="0.45">
      <c r="A8355" s="2" t="s">
        <v>7018</v>
      </c>
      <c r="B8355" s="2" t="s">
        <v>18412</v>
      </c>
      <c r="C8355" s="2" t="s">
        <v>30004</v>
      </c>
      <c r="D8355" s="2" t="str">
        <f t="shared" si="390"/>
        <v>飲食店営業</v>
      </c>
      <c r="E8355" s="2" t="str">
        <f t="shared" si="389"/>
        <v>R03.02.08</v>
      </c>
    </row>
    <row r="8356" spans="1:5" x14ac:dyDescent="0.45">
      <c r="A8356" s="2" t="s">
        <v>7019</v>
      </c>
      <c r="B8356" s="2" t="s">
        <v>18413</v>
      </c>
      <c r="C8356" s="2" t="s">
        <v>30005</v>
      </c>
      <c r="D8356" s="2" t="str">
        <f t="shared" si="390"/>
        <v>飲食店営業</v>
      </c>
      <c r="E8356" s="2" t="str">
        <f t="shared" si="389"/>
        <v>R03.02.08</v>
      </c>
    </row>
    <row r="8357" spans="1:5" x14ac:dyDescent="0.45">
      <c r="A8357" s="2" t="s">
        <v>4828</v>
      </c>
      <c r="B8357" s="2" t="s">
        <v>18415</v>
      </c>
      <c r="C8357" s="2" t="s">
        <v>30006</v>
      </c>
      <c r="D8357" s="2" t="str">
        <f t="shared" si="390"/>
        <v>飲食店営業</v>
      </c>
      <c r="E8357" s="2" t="str">
        <f t="shared" si="389"/>
        <v>R03.02.08</v>
      </c>
    </row>
    <row r="8358" spans="1:5" x14ac:dyDescent="0.45">
      <c r="A8358" s="2" t="s">
        <v>7020</v>
      </c>
      <c r="B8358" s="2" t="s">
        <v>18416</v>
      </c>
      <c r="C8358" s="2" t="s">
        <v>30007</v>
      </c>
      <c r="D8358" s="2" t="str">
        <f t="shared" si="390"/>
        <v>飲食店営業</v>
      </c>
      <c r="E8358" s="2" t="str">
        <f t="shared" si="389"/>
        <v>R03.02.08</v>
      </c>
    </row>
    <row r="8359" spans="1:5" x14ac:dyDescent="0.45">
      <c r="A8359" s="2" t="s">
        <v>6380</v>
      </c>
      <c r="B8359" s="2" t="s">
        <v>17522</v>
      </c>
      <c r="C8359" s="2" t="s">
        <v>30008</v>
      </c>
      <c r="D8359" s="2" t="str">
        <f>"喫茶店営業"</f>
        <v>喫茶店営業</v>
      </c>
      <c r="E8359" s="2" t="str">
        <f t="shared" si="389"/>
        <v>R03.02.08</v>
      </c>
    </row>
    <row r="8360" spans="1:5" x14ac:dyDescent="0.45">
      <c r="A8360" s="2" t="s">
        <v>252</v>
      </c>
      <c r="B8360" s="2" t="s">
        <v>17627</v>
      </c>
      <c r="C8360" s="2" t="s">
        <v>29216</v>
      </c>
      <c r="D8360" s="2" t="str">
        <f>"食肉販売業"</f>
        <v>食肉販売業</v>
      </c>
      <c r="E8360" s="2" t="str">
        <f t="shared" si="389"/>
        <v>R03.02.08</v>
      </c>
    </row>
    <row r="8361" spans="1:5" x14ac:dyDescent="0.45">
      <c r="A8361" s="2" t="s">
        <v>6456</v>
      </c>
      <c r="B8361" s="2" t="s">
        <v>17617</v>
      </c>
      <c r="C8361" s="2" t="s">
        <v>29205</v>
      </c>
      <c r="D8361" s="2" t="str">
        <f>"食肉販売業"</f>
        <v>食肉販売業</v>
      </c>
      <c r="E8361" s="2" t="str">
        <f t="shared" si="389"/>
        <v>R03.02.08</v>
      </c>
    </row>
    <row r="8362" spans="1:5" x14ac:dyDescent="0.45">
      <c r="A8362" s="2" t="s">
        <v>92</v>
      </c>
      <c r="B8362" s="2" t="s">
        <v>17987</v>
      </c>
      <c r="C8362" s="2" t="s">
        <v>29583</v>
      </c>
      <c r="D8362" s="2" t="str">
        <f t="shared" ref="D8362:D8369" si="391">"乳類販売業"</f>
        <v>乳類販売業</v>
      </c>
      <c r="E8362" s="2" t="str">
        <f t="shared" si="389"/>
        <v>R03.02.08</v>
      </c>
    </row>
    <row r="8363" spans="1:5" x14ac:dyDescent="0.45">
      <c r="A8363" s="2" t="s">
        <v>6456</v>
      </c>
      <c r="B8363" s="2" t="s">
        <v>17617</v>
      </c>
      <c r="C8363" s="2" t="s">
        <v>29205</v>
      </c>
      <c r="D8363" s="2" t="str">
        <f t="shared" si="391"/>
        <v>乳類販売業</v>
      </c>
      <c r="E8363" s="2" t="str">
        <f t="shared" si="389"/>
        <v>R03.02.08</v>
      </c>
    </row>
    <row r="8364" spans="1:5" x14ac:dyDescent="0.45">
      <c r="A8364" s="2" t="s">
        <v>421</v>
      </c>
      <c r="B8364" s="2" t="s">
        <v>18405</v>
      </c>
      <c r="C8364" s="2" t="s">
        <v>29997</v>
      </c>
      <c r="D8364" s="2" t="str">
        <f t="shared" si="391"/>
        <v>乳類販売業</v>
      </c>
      <c r="E8364" s="2" t="str">
        <f t="shared" si="389"/>
        <v>R03.02.08</v>
      </c>
    </row>
    <row r="8365" spans="1:5" x14ac:dyDescent="0.45">
      <c r="A8365" s="2" t="s">
        <v>7021</v>
      </c>
      <c r="B8365" s="2" t="s">
        <v>18417</v>
      </c>
      <c r="C8365" s="2" t="s">
        <v>30009</v>
      </c>
      <c r="D8365" s="2" t="str">
        <f t="shared" si="391"/>
        <v>乳類販売業</v>
      </c>
      <c r="E8365" s="2" t="str">
        <f t="shared" si="389"/>
        <v>R03.02.08</v>
      </c>
    </row>
    <row r="8366" spans="1:5" x14ac:dyDescent="0.45">
      <c r="A8366" s="2" t="s">
        <v>7013</v>
      </c>
      <c r="B8366" s="2" t="s">
        <v>18404</v>
      </c>
      <c r="C8366" s="2" t="s">
        <v>29995</v>
      </c>
      <c r="D8366" s="2" t="str">
        <f t="shared" si="391"/>
        <v>乳類販売業</v>
      </c>
      <c r="E8366" s="2" t="str">
        <f t="shared" si="389"/>
        <v>R03.02.08</v>
      </c>
    </row>
    <row r="8367" spans="1:5" x14ac:dyDescent="0.45">
      <c r="A8367" s="2" t="s">
        <v>6459</v>
      </c>
      <c r="B8367" s="2" t="s">
        <v>18418</v>
      </c>
      <c r="C8367" s="2" t="s">
        <v>29210</v>
      </c>
      <c r="D8367" s="2" t="str">
        <f t="shared" si="391"/>
        <v>乳類販売業</v>
      </c>
      <c r="E8367" s="2" t="str">
        <f t="shared" si="389"/>
        <v>R03.02.08</v>
      </c>
    </row>
    <row r="8368" spans="1:5" x14ac:dyDescent="0.45">
      <c r="A8368" s="2" t="s">
        <v>1134</v>
      </c>
      <c r="B8368" s="2" t="s">
        <v>17844</v>
      </c>
      <c r="C8368" s="2" t="s">
        <v>29427</v>
      </c>
      <c r="D8368" s="2" t="str">
        <f t="shared" si="391"/>
        <v>乳類販売業</v>
      </c>
      <c r="E8368" s="2" t="str">
        <f t="shared" si="389"/>
        <v>R03.02.08</v>
      </c>
    </row>
    <row r="8369" spans="1:5" x14ac:dyDescent="0.45">
      <c r="A8369" s="2" t="s">
        <v>2352</v>
      </c>
      <c r="B8369" s="2" t="s">
        <v>17979</v>
      </c>
      <c r="C8369" s="2" t="s">
        <v>29573</v>
      </c>
      <c r="D8369" s="2" t="str">
        <f t="shared" si="391"/>
        <v>乳類販売業</v>
      </c>
      <c r="E8369" s="2" t="str">
        <f t="shared" si="389"/>
        <v>R03.02.08</v>
      </c>
    </row>
    <row r="8370" spans="1:5" x14ac:dyDescent="0.45">
      <c r="A8370" s="2" t="s">
        <v>7022</v>
      </c>
      <c r="B8370" s="2" t="s">
        <v>18419</v>
      </c>
      <c r="C8370" s="2" t="s">
        <v>30010</v>
      </c>
      <c r="D8370" s="2" t="str">
        <f>"菓子製造業"</f>
        <v>菓子製造業</v>
      </c>
      <c r="E8370" s="2" t="str">
        <f t="shared" si="389"/>
        <v>R03.02.08</v>
      </c>
    </row>
    <row r="8371" spans="1:5" x14ac:dyDescent="0.45">
      <c r="A8371" s="2" t="s">
        <v>7023</v>
      </c>
      <c r="B8371" s="2" t="s">
        <v>18420</v>
      </c>
      <c r="C8371" s="2" t="s">
        <v>30011</v>
      </c>
      <c r="D8371" s="2" t="str">
        <f>"菓子製造業"</f>
        <v>菓子製造業</v>
      </c>
      <c r="E8371" s="2" t="str">
        <f t="shared" si="389"/>
        <v>R03.02.08</v>
      </c>
    </row>
    <row r="8372" spans="1:5" x14ac:dyDescent="0.45">
      <c r="A8372" s="2" t="s">
        <v>252</v>
      </c>
      <c r="B8372" s="2" t="s">
        <v>17627</v>
      </c>
      <c r="C8372" s="2" t="s">
        <v>29216</v>
      </c>
      <c r="D8372" s="2" t="str">
        <f>"魚介類販売業"</f>
        <v>魚介類販売業</v>
      </c>
      <c r="E8372" s="2" t="str">
        <f t="shared" si="389"/>
        <v>R03.02.08</v>
      </c>
    </row>
    <row r="8373" spans="1:5" x14ac:dyDescent="0.45">
      <c r="A8373" s="2" t="s">
        <v>6456</v>
      </c>
      <c r="B8373" s="2" t="s">
        <v>17617</v>
      </c>
      <c r="C8373" s="2" t="s">
        <v>29205</v>
      </c>
      <c r="D8373" s="2" t="str">
        <f>"魚介類販売業"</f>
        <v>魚介類販売業</v>
      </c>
      <c r="E8373" s="2" t="str">
        <f t="shared" si="389"/>
        <v>R03.02.08</v>
      </c>
    </row>
    <row r="8374" spans="1:5" x14ac:dyDescent="0.45">
      <c r="A8374" s="2" t="s">
        <v>7032</v>
      </c>
      <c r="B8374" s="2" t="s">
        <v>18434</v>
      </c>
      <c r="C8374" s="2" t="s">
        <v>30020</v>
      </c>
      <c r="D8374" s="2" t="str">
        <f>"飲食店営業"</f>
        <v>飲食店営業</v>
      </c>
      <c r="E8374" s="2" t="str">
        <f>"R03.02.12"</f>
        <v>R03.02.12</v>
      </c>
    </row>
    <row r="8375" spans="1:5" x14ac:dyDescent="0.45">
      <c r="A8375" s="2" t="s">
        <v>7033</v>
      </c>
      <c r="B8375" s="2" t="s">
        <v>18435</v>
      </c>
      <c r="C8375" s="2" t="s">
        <v>30021</v>
      </c>
      <c r="D8375" s="2" t="str">
        <f>"菓子製造業"</f>
        <v>菓子製造業</v>
      </c>
      <c r="E8375" s="2" t="str">
        <f>"R03.02.12"</f>
        <v>R03.02.12</v>
      </c>
    </row>
    <row r="8376" spans="1:5" x14ac:dyDescent="0.45">
      <c r="A8376" s="2" t="s">
        <v>6833</v>
      </c>
      <c r="B8376" s="2" t="s">
        <v>18151</v>
      </c>
      <c r="C8376" s="2" t="s">
        <v>29746</v>
      </c>
      <c r="D8376" s="2" t="str">
        <f>"菓子製造業"</f>
        <v>菓子製造業</v>
      </c>
      <c r="E8376" s="2" t="str">
        <f>"R03.02.25"</f>
        <v>R03.02.25</v>
      </c>
    </row>
    <row r="8377" spans="1:5" x14ac:dyDescent="0.45">
      <c r="A8377" s="2" t="s">
        <v>6276</v>
      </c>
      <c r="B8377" s="2" t="s">
        <v>17366</v>
      </c>
      <c r="C8377" s="2" t="s">
        <v>28976</v>
      </c>
      <c r="D8377" s="2" t="str">
        <f>"食品販売業"</f>
        <v>食品販売業</v>
      </c>
      <c r="E8377" s="2" t="str">
        <f>"R03.02.18"</f>
        <v>R03.02.18</v>
      </c>
    </row>
    <row r="8378" spans="1:5" x14ac:dyDescent="0.45">
      <c r="A8378" s="2" t="s">
        <v>7034</v>
      </c>
      <c r="B8378" s="2" t="s">
        <v>18436</v>
      </c>
      <c r="C8378" s="2" t="s">
        <v>30022</v>
      </c>
      <c r="D8378" s="2" t="str">
        <f>"飲食店営業"</f>
        <v>飲食店営業</v>
      </c>
      <c r="E8378" s="2" t="str">
        <f>"R03.02.17"</f>
        <v>R03.02.17</v>
      </c>
    </row>
    <row r="8379" spans="1:5" x14ac:dyDescent="0.45">
      <c r="A8379" s="2" t="s">
        <v>7039</v>
      </c>
      <c r="B8379" s="2" t="s">
        <v>18442</v>
      </c>
      <c r="C8379" s="2" t="s">
        <v>30027</v>
      </c>
      <c r="D8379" s="2" t="str">
        <f>"飲食店営業"</f>
        <v>飲食店営業</v>
      </c>
      <c r="E8379" s="2" t="str">
        <f>"R03.02.24"</f>
        <v>R03.02.24</v>
      </c>
    </row>
    <row r="8380" spans="1:5" x14ac:dyDescent="0.45">
      <c r="A8380" s="2" t="s">
        <v>5490</v>
      </c>
      <c r="B8380" s="2" t="s">
        <v>18446</v>
      </c>
      <c r="C8380" s="2" t="s">
        <v>30028</v>
      </c>
      <c r="D8380" s="2" t="str">
        <f>"飲食店営業"</f>
        <v>飲食店営業</v>
      </c>
      <c r="E8380" s="2" t="str">
        <f>"R03.02.25"</f>
        <v>R03.02.25</v>
      </c>
    </row>
    <row r="8381" spans="1:5" x14ac:dyDescent="0.45">
      <c r="A8381" s="2" t="s">
        <v>5490</v>
      </c>
      <c r="B8381" s="2" t="s">
        <v>18446</v>
      </c>
      <c r="C8381" s="2" t="s">
        <v>30028</v>
      </c>
      <c r="D8381" s="2" t="str">
        <f>"乳類販売業"</f>
        <v>乳類販売業</v>
      </c>
      <c r="E8381" s="2" t="str">
        <f>"R03.02.25"</f>
        <v>R03.02.25</v>
      </c>
    </row>
    <row r="8382" spans="1:5" x14ac:dyDescent="0.45">
      <c r="A8382" s="2" t="s">
        <v>5490</v>
      </c>
      <c r="B8382" s="2" t="s">
        <v>18446</v>
      </c>
      <c r="C8382" s="2" t="s">
        <v>30028</v>
      </c>
      <c r="D8382" s="2" t="str">
        <f>"食品販売業"</f>
        <v>食品販売業</v>
      </c>
      <c r="E8382" s="2" t="str">
        <f>"R03.02.25"</f>
        <v>R03.02.25</v>
      </c>
    </row>
    <row r="8383" spans="1:5" x14ac:dyDescent="0.45">
      <c r="A8383" s="2" t="s">
        <v>6271</v>
      </c>
      <c r="B8383" s="2" t="s">
        <v>17363</v>
      </c>
      <c r="C8383" s="2" t="s">
        <v>28971</v>
      </c>
      <c r="D8383" s="2" t="str">
        <f>"食品製造業"</f>
        <v>食品製造業</v>
      </c>
      <c r="E8383" s="2" t="str">
        <f>"R03.02.26"</f>
        <v>R03.02.26</v>
      </c>
    </row>
    <row r="8384" spans="1:5" x14ac:dyDescent="0.45">
      <c r="A8384" s="2" t="s">
        <v>5490</v>
      </c>
      <c r="B8384" s="2" t="s">
        <v>18454</v>
      </c>
      <c r="C8384" s="2" t="s">
        <v>30028</v>
      </c>
      <c r="D8384" s="2" t="str">
        <f>"乳類販売業"</f>
        <v>乳類販売業</v>
      </c>
      <c r="E8384" s="2" t="str">
        <f>"R03.02.26"</f>
        <v>R03.02.26</v>
      </c>
    </row>
    <row r="8385" spans="1:5" x14ac:dyDescent="0.45">
      <c r="A8385" s="2" t="s">
        <v>5490</v>
      </c>
      <c r="B8385" s="2" t="s">
        <v>18454</v>
      </c>
      <c r="C8385" s="2" t="s">
        <v>30028</v>
      </c>
      <c r="D8385" s="2" t="str">
        <f>"食品販売業（自動販売機）"</f>
        <v>食品販売業（自動販売機）</v>
      </c>
      <c r="E8385" s="2" t="str">
        <f>"R03.02.26"</f>
        <v>R03.02.26</v>
      </c>
    </row>
    <row r="8386" spans="1:5" x14ac:dyDescent="0.45">
      <c r="A8386" s="2" t="s">
        <v>7036</v>
      </c>
      <c r="B8386" s="2" t="s">
        <v>18455</v>
      </c>
      <c r="C8386" s="2" t="s">
        <v>30028</v>
      </c>
      <c r="D8386" s="2" t="str">
        <f>"飲食店営業"</f>
        <v>飲食店営業</v>
      </c>
      <c r="E8386" s="2" t="str">
        <f>"R03.03.04"</f>
        <v>R03.03.04</v>
      </c>
    </row>
    <row r="8387" spans="1:5" x14ac:dyDescent="0.45">
      <c r="A8387" s="2" t="s">
        <v>7044</v>
      </c>
      <c r="B8387" s="2" t="s">
        <v>18456</v>
      </c>
      <c r="C8387" s="2" t="s">
        <v>30033</v>
      </c>
      <c r="D8387" s="2" t="str">
        <f>"飲食店営業"</f>
        <v>飲食店営業</v>
      </c>
      <c r="E8387" s="2" t="str">
        <f>"R03.03.05"</f>
        <v>R03.03.05</v>
      </c>
    </row>
    <row r="8388" spans="1:5" x14ac:dyDescent="0.45">
      <c r="A8388" s="2" t="s">
        <v>7048</v>
      </c>
      <c r="B8388" s="2" t="s">
        <v>18461</v>
      </c>
      <c r="C8388" s="2" t="s">
        <v>30038</v>
      </c>
      <c r="D8388" s="2" t="str">
        <f>"乳類販売業"</f>
        <v>乳類販売業</v>
      </c>
      <c r="E8388" s="2" t="str">
        <f>"R03.03.15"</f>
        <v>R03.03.15</v>
      </c>
    </row>
    <row r="8389" spans="1:5" x14ac:dyDescent="0.45">
      <c r="A8389" s="2" t="s">
        <v>7048</v>
      </c>
      <c r="B8389" s="2" t="s">
        <v>18461</v>
      </c>
      <c r="C8389" s="2" t="s">
        <v>30038</v>
      </c>
      <c r="D8389" s="2" t="str">
        <f>"魚介類販売業"</f>
        <v>魚介類販売業</v>
      </c>
      <c r="E8389" s="2" t="str">
        <f>"R03.03.15"</f>
        <v>R03.03.15</v>
      </c>
    </row>
    <row r="8390" spans="1:5" x14ac:dyDescent="0.45">
      <c r="A8390" s="2" t="s">
        <v>7048</v>
      </c>
      <c r="B8390" s="2" t="s">
        <v>18461</v>
      </c>
      <c r="C8390" s="2" t="s">
        <v>30038</v>
      </c>
      <c r="D8390" s="2" t="str">
        <f>"食肉販売業"</f>
        <v>食肉販売業</v>
      </c>
      <c r="E8390" s="2" t="str">
        <f>"R03.03.15"</f>
        <v>R03.03.15</v>
      </c>
    </row>
    <row r="8391" spans="1:5" x14ac:dyDescent="0.45">
      <c r="A8391" s="2" t="s">
        <v>7048</v>
      </c>
      <c r="B8391" s="2" t="s">
        <v>18461</v>
      </c>
      <c r="C8391" s="2" t="s">
        <v>30038</v>
      </c>
      <c r="D8391" s="2" t="str">
        <f>"食品販売業"</f>
        <v>食品販売業</v>
      </c>
      <c r="E8391" s="2" t="str">
        <f>"R03.03.15"</f>
        <v>R03.03.15</v>
      </c>
    </row>
    <row r="8392" spans="1:5" x14ac:dyDescent="0.45">
      <c r="A8392" s="2" t="s">
        <v>7049</v>
      </c>
      <c r="B8392" s="2" t="s">
        <v>18462</v>
      </c>
      <c r="C8392" s="2" t="s">
        <v>30039</v>
      </c>
      <c r="D8392" s="2" t="str">
        <f t="shared" ref="D8392:D8397" si="392">"飲食店営業"</f>
        <v>飲食店営業</v>
      </c>
      <c r="E8392" s="2" t="str">
        <f>"R03.03.18"</f>
        <v>R03.03.18</v>
      </c>
    </row>
    <row r="8393" spans="1:5" x14ac:dyDescent="0.45">
      <c r="A8393" s="2" t="s">
        <v>7050</v>
      </c>
      <c r="B8393" s="2" t="s">
        <v>18464</v>
      </c>
      <c r="C8393" s="2" t="s">
        <v>30041</v>
      </c>
      <c r="D8393" s="2" t="str">
        <f t="shared" si="392"/>
        <v>飲食店営業</v>
      </c>
      <c r="E8393" s="2" t="str">
        <f>"R03.03.18"</f>
        <v>R03.03.18</v>
      </c>
    </row>
    <row r="8394" spans="1:5" x14ac:dyDescent="0.45">
      <c r="A8394" s="2" t="s">
        <v>7051</v>
      </c>
      <c r="B8394" s="2" t="s">
        <v>18465</v>
      </c>
      <c r="C8394" s="2" t="s">
        <v>30042</v>
      </c>
      <c r="D8394" s="2" t="str">
        <f t="shared" si="392"/>
        <v>飲食店営業</v>
      </c>
      <c r="E8394" s="2" t="str">
        <f>"R03.03.24"</f>
        <v>R03.03.24</v>
      </c>
    </row>
    <row r="8395" spans="1:5" x14ac:dyDescent="0.45">
      <c r="A8395" s="2" t="s">
        <v>7052</v>
      </c>
      <c r="B8395" s="2" t="s">
        <v>18466</v>
      </c>
      <c r="C8395" s="2" t="s">
        <v>30043</v>
      </c>
      <c r="D8395" s="2" t="str">
        <f t="shared" si="392"/>
        <v>飲食店営業</v>
      </c>
      <c r="E8395" s="2" t="str">
        <f>"R03.03.25"</f>
        <v>R03.03.25</v>
      </c>
    </row>
    <row r="8396" spans="1:5" x14ac:dyDescent="0.45">
      <c r="A8396" s="2" t="s">
        <v>7054</v>
      </c>
      <c r="B8396" s="2" t="s">
        <v>18468</v>
      </c>
      <c r="C8396" s="2" t="s">
        <v>30045</v>
      </c>
      <c r="D8396" s="2" t="str">
        <f t="shared" si="392"/>
        <v>飲食店営業</v>
      </c>
      <c r="E8396" s="2" t="str">
        <f>"R03.03.25"</f>
        <v>R03.03.25</v>
      </c>
    </row>
    <row r="8397" spans="1:5" x14ac:dyDescent="0.45">
      <c r="A8397" s="2" t="s">
        <v>7057</v>
      </c>
      <c r="B8397" s="2" t="s">
        <v>18471</v>
      </c>
      <c r="C8397" s="2" t="s">
        <v>30048</v>
      </c>
      <c r="D8397" s="2" t="str">
        <f t="shared" si="392"/>
        <v>飲食店営業</v>
      </c>
      <c r="E8397" s="2" t="str">
        <f>"R03.03.30"</f>
        <v>R03.03.30</v>
      </c>
    </row>
    <row r="8398" spans="1:5" x14ac:dyDescent="0.45">
      <c r="A8398" s="2" t="s">
        <v>7062</v>
      </c>
      <c r="B8398" s="2" t="s">
        <v>18477</v>
      </c>
      <c r="C8398" s="2" t="s">
        <v>30053</v>
      </c>
      <c r="D8398" s="2" t="str">
        <f>"喫茶店営業"</f>
        <v>喫茶店営業</v>
      </c>
      <c r="E8398" s="2" t="str">
        <f>"R03.04.13"</f>
        <v>R03.04.13</v>
      </c>
    </row>
    <row r="8399" spans="1:5" x14ac:dyDescent="0.45">
      <c r="A8399" s="2" t="s">
        <v>6948</v>
      </c>
      <c r="B8399" s="2" t="s">
        <v>18478</v>
      </c>
      <c r="C8399" s="2" t="s">
        <v>29899</v>
      </c>
      <c r="D8399" s="2" t="str">
        <f>"そうざい製造業"</f>
        <v>そうざい製造業</v>
      </c>
      <c r="E8399" s="2" t="str">
        <f>"R03.04.13"</f>
        <v>R03.04.13</v>
      </c>
    </row>
    <row r="8400" spans="1:5" x14ac:dyDescent="0.45">
      <c r="A8400" s="2" t="s">
        <v>7063</v>
      </c>
      <c r="B8400" s="2" t="s">
        <v>18479</v>
      </c>
      <c r="C8400" s="2" t="s">
        <v>30054</v>
      </c>
      <c r="D8400" s="2" t="str">
        <f>"乳製品製造業"</f>
        <v>乳製品製造業</v>
      </c>
      <c r="E8400" s="2" t="str">
        <f>"R03.04.23"</f>
        <v>R03.04.23</v>
      </c>
    </row>
    <row r="8401" spans="1:5" x14ac:dyDescent="0.45">
      <c r="A8401" s="2" t="s">
        <v>7064</v>
      </c>
      <c r="B8401" s="2" t="s">
        <v>18480</v>
      </c>
      <c r="C8401" s="2" t="s">
        <v>30056</v>
      </c>
      <c r="D8401" s="2" t="str">
        <f>"飲食店営業"</f>
        <v>飲食店営業</v>
      </c>
      <c r="E8401" s="2" t="str">
        <f>"R03.04.21"</f>
        <v>R03.04.21</v>
      </c>
    </row>
    <row r="8402" spans="1:5" x14ac:dyDescent="0.45">
      <c r="A8402" s="2" t="s">
        <v>7065</v>
      </c>
      <c r="B8402" s="2" t="s">
        <v>18481</v>
      </c>
      <c r="C8402" s="2" t="s">
        <v>30057</v>
      </c>
      <c r="D8402" s="2" t="str">
        <f>"飲食店営業"</f>
        <v>飲食店営業</v>
      </c>
      <c r="E8402" s="2" t="str">
        <f>"R03.04.21"</f>
        <v>R03.04.21</v>
      </c>
    </row>
    <row r="8403" spans="1:5" x14ac:dyDescent="0.45">
      <c r="A8403" s="2" t="s">
        <v>7067</v>
      </c>
      <c r="B8403" s="2" t="s">
        <v>18483</v>
      </c>
      <c r="C8403" s="2" t="s">
        <v>30059</v>
      </c>
      <c r="D8403" s="2" t="str">
        <f>"そうざい製造業"</f>
        <v>そうざい製造業</v>
      </c>
      <c r="E8403" s="2" t="str">
        <f>"R03.04.27"</f>
        <v>R03.04.27</v>
      </c>
    </row>
    <row r="8404" spans="1:5" x14ac:dyDescent="0.45">
      <c r="A8404" s="2" t="s">
        <v>7067</v>
      </c>
      <c r="B8404" s="2" t="s">
        <v>18483</v>
      </c>
      <c r="C8404" s="2" t="s">
        <v>30060</v>
      </c>
      <c r="D8404" s="2" t="str">
        <f>"飲食店営業"</f>
        <v>飲食店営業</v>
      </c>
      <c r="E8404" s="2" t="str">
        <f>"R02.09.07"</f>
        <v>R02.09.07</v>
      </c>
    </row>
    <row r="8405" spans="1:5" x14ac:dyDescent="0.45">
      <c r="A8405" s="2" t="s">
        <v>6392</v>
      </c>
      <c r="B8405" s="2" t="s">
        <v>15608</v>
      </c>
      <c r="C8405" s="2" t="s">
        <v>30061</v>
      </c>
      <c r="D8405" s="2" t="str">
        <f>"飲食店営業"</f>
        <v>飲食店営業</v>
      </c>
      <c r="E8405" s="2" t="str">
        <f>"R03.04.28"</f>
        <v>R03.04.28</v>
      </c>
    </row>
    <row r="8406" spans="1:5" x14ac:dyDescent="0.45">
      <c r="A8406" s="2" t="s">
        <v>7068</v>
      </c>
      <c r="B8406" s="2" t="s">
        <v>18485</v>
      </c>
      <c r="C8406" s="2" t="s">
        <v>30063</v>
      </c>
      <c r="D8406" s="2" t="str">
        <f>"そうざい製造業"</f>
        <v>そうざい製造業</v>
      </c>
      <c r="E8406" s="2" t="str">
        <f>"R03.05.06"</f>
        <v>R03.05.06</v>
      </c>
    </row>
    <row r="8407" spans="1:5" x14ac:dyDescent="0.45">
      <c r="A8407" s="2" t="s">
        <v>6948</v>
      </c>
      <c r="B8407" s="2" t="s">
        <v>18488</v>
      </c>
      <c r="C8407" s="2" t="s">
        <v>29899</v>
      </c>
      <c r="D8407" s="2" t="str">
        <f>"食肉販売業"</f>
        <v>食肉販売業</v>
      </c>
      <c r="E8407" s="2" t="str">
        <f>"R03.05.13"</f>
        <v>R03.05.13</v>
      </c>
    </row>
    <row r="8408" spans="1:5" x14ac:dyDescent="0.45">
      <c r="A8408" s="2" t="s">
        <v>7071</v>
      </c>
      <c r="B8408" s="2" t="s">
        <v>18490</v>
      </c>
      <c r="C8408" s="2" t="s">
        <v>30067</v>
      </c>
      <c r="D8408" s="2" t="str">
        <f>"飲食店営業"</f>
        <v>飲食店営業</v>
      </c>
      <c r="E8408" s="2" t="str">
        <f>"R03.05.13"</f>
        <v>R03.05.13</v>
      </c>
    </row>
    <row r="8409" spans="1:5" x14ac:dyDescent="0.45">
      <c r="A8409" s="2" t="s">
        <v>126</v>
      </c>
      <c r="B8409" s="2" t="s">
        <v>18114</v>
      </c>
      <c r="C8409" s="2" t="s">
        <v>30068</v>
      </c>
      <c r="D8409" s="2" t="str">
        <f>"飲食店営業"</f>
        <v>飲食店営業</v>
      </c>
      <c r="E8409" s="2" t="str">
        <f>"R03.05.17"</f>
        <v>R03.05.17</v>
      </c>
    </row>
    <row r="8410" spans="1:5" x14ac:dyDescent="0.45">
      <c r="A8410" s="2" t="s">
        <v>296</v>
      </c>
      <c r="B8410" s="2" t="s">
        <v>18492</v>
      </c>
      <c r="C8410" s="2" t="s">
        <v>30071</v>
      </c>
      <c r="D8410" s="2" t="str">
        <f>"乳類販売業"</f>
        <v>乳類販売業</v>
      </c>
      <c r="E8410" s="2" t="str">
        <f>"H30.08.31"</f>
        <v>H30.08.31</v>
      </c>
    </row>
    <row r="8411" spans="1:5" x14ac:dyDescent="0.45">
      <c r="A8411" s="2" t="s">
        <v>6566</v>
      </c>
      <c r="B8411" s="2" t="s">
        <v>18493</v>
      </c>
      <c r="C8411" s="2" t="s">
        <v>30072</v>
      </c>
      <c r="D8411" s="2" t="str">
        <f>"そうざい製造業"</f>
        <v>そうざい製造業</v>
      </c>
      <c r="E8411" s="2" t="str">
        <f>"R03.05.21"</f>
        <v>R03.05.21</v>
      </c>
    </row>
    <row r="8412" spans="1:5" x14ac:dyDescent="0.45">
      <c r="A8412" s="2" t="s">
        <v>6566</v>
      </c>
      <c r="B8412" s="2" t="s">
        <v>18494</v>
      </c>
      <c r="C8412" s="2" t="s">
        <v>30072</v>
      </c>
      <c r="D8412" s="2" t="str">
        <f>"そうざい製造業"</f>
        <v>そうざい製造業</v>
      </c>
      <c r="E8412" s="2" t="str">
        <f>"R03.05.21"</f>
        <v>R03.05.21</v>
      </c>
    </row>
    <row r="8413" spans="1:5" x14ac:dyDescent="0.45">
      <c r="A8413" s="2" t="s">
        <v>6566</v>
      </c>
      <c r="B8413" s="2" t="s">
        <v>18494</v>
      </c>
      <c r="C8413" s="2" t="s">
        <v>30072</v>
      </c>
      <c r="D8413" s="2" t="str">
        <f t="shared" ref="D8413:D8424" si="393">"飲食店営業"</f>
        <v>飲食店営業</v>
      </c>
      <c r="E8413" s="2" t="str">
        <f>"R03.05.21"</f>
        <v>R03.05.21</v>
      </c>
    </row>
    <row r="8414" spans="1:5" x14ac:dyDescent="0.45">
      <c r="A8414" s="2" t="s">
        <v>1863</v>
      </c>
      <c r="B8414" s="2" t="s">
        <v>18497</v>
      </c>
      <c r="C8414" s="2" t="s">
        <v>30075</v>
      </c>
      <c r="D8414" s="2" t="str">
        <f t="shared" si="393"/>
        <v>飲食店営業</v>
      </c>
      <c r="E8414" s="2" t="str">
        <f>"R03.05.24"</f>
        <v>R03.05.24</v>
      </c>
    </row>
    <row r="8415" spans="1:5" x14ac:dyDescent="0.45">
      <c r="A8415" s="2" t="s">
        <v>7074</v>
      </c>
      <c r="B8415" s="2" t="s">
        <v>18500</v>
      </c>
      <c r="C8415" s="2" t="s">
        <v>30077</v>
      </c>
      <c r="D8415" s="2" t="str">
        <f t="shared" si="393"/>
        <v>飲食店営業</v>
      </c>
      <c r="E8415" s="2" t="str">
        <f>"R03.05.24"</f>
        <v>R03.05.24</v>
      </c>
    </row>
    <row r="8416" spans="1:5" x14ac:dyDescent="0.45">
      <c r="A8416" s="2" t="s">
        <v>1860</v>
      </c>
      <c r="B8416" s="2" t="s">
        <v>18501</v>
      </c>
      <c r="C8416" s="2" t="s">
        <v>30078</v>
      </c>
      <c r="D8416" s="2" t="str">
        <f t="shared" si="393"/>
        <v>飲食店営業</v>
      </c>
      <c r="E8416" s="2" t="str">
        <f>"R03.03.18"</f>
        <v>R03.03.18</v>
      </c>
    </row>
    <row r="8417" spans="1:5" x14ac:dyDescent="0.45">
      <c r="A8417" s="2" t="s">
        <v>7075</v>
      </c>
      <c r="B8417" s="2" t="s">
        <v>18503</v>
      </c>
      <c r="C8417" s="2" t="s">
        <v>30081</v>
      </c>
      <c r="D8417" s="2" t="str">
        <f t="shared" si="393"/>
        <v>飲食店営業</v>
      </c>
      <c r="E8417" s="2" t="str">
        <f>"R03.05.27"</f>
        <v>R03.05.27</v>
      </c>
    </row>
    <row r="8418" spans="1:5" x14ac:dyDescent="0.45">
      <c r="A8418" s="2" t="s">
        <v>7067</v>
      </c>
      <c r="B8418" s="2" t="s">
        <v>18483</v>
      </c>
      <c r="C8418" s="2" t="s">
        <v>21923</v>
      </c>
      <c r="D8418" s="2" t="str">
        <f t="shared" si="393"/>
        <v>飲食店営業</v>
      </c>
      <c r="E8418" s="2" t="str">
        <f>"R03.05.27"</f>
        <v>R03.05.27</v>
      </c>
    </row>
    <row r="8419" spans="1:5" x14ac:dyDescent="0.45">
      <c r="A8419" s="2" t="s">
        <v>7077</v>
      </c>
      <c r="B8419" s="2" t="s">
        <v>18505</v>
      </c>
      <c r="C8419" s="2" t="s">
        <v>30083</v>
      </c>
      <c r="D8419" s="2" t="str">
        <f t="shared" si="393"/>
        <v>飲食店営業</v>
      </c>
      <c r="E8419" s="2" t="str">
        <f>"R03.05.28"</f>
        <v>R03.05.28</v>
      </c>
    </row>
    <row r="8420" spans="1:5" x14ac:dyDescent="0.45">
      <c r="A8420" s="2" t="s">
        <v>1978</v>
      </c>
      <c r="B8420" s="2" t="s">
        <v>18506</v>
      </c>
      <c r="C8420" s="2" t="s">
        <v>30084</v>
      </c>
      <c r="D8420" s="2" t="str">
        <f t="shared" si="393"/>
        <v>飲食店営業</v>
      </c>
      <c r="E8420" s="2" t="str">
        <f>"R03.05.28"</f>
        <v>R03.05.28</v>
      </c>
    </row>
    <row r="8421" spans="1:5" x14ac:dyDescent="0.45">
      <c r="A8421" s="2" t="s">
        <v>6135</v>
      </c>
      <c r="B8421" s="2" t="s">
        <v>18507</v>
      </c>
      <c r="C8421" s="2" t="s">
        <v>30085</v>
      </c>
      <c r="D8421" s="2" t="str">
        <f t="shared" si="393"/>
        <v>飲食店営業</v>
      </c>
      <c r="E8421" s="2" t="str">
        <f>"R03.05.28"</f>
        <v>R03.05.28</v>
      </c>
    </row>
    <row r="8422" spans="1:5" x14ac:dyDescent="0.45">
      <c r="A8422" s="2" t="s">
        <v>1803</v>
      </c>
      <c r="B8422" s="2" t="s">
        <v>18511</v>
      </c>
      <c r="C8422" s="2" t="s">
        <v>30088</v>
      </c>
      <c r="D8422" s="2" t="str">
        <f t="shared" si="393"/>
        <v>飲食店営業</v>
      </c>
      <c r="E8422" s="2" t="str">
        <f>"R03.05.31"</f>
        <v>R03.05.31</v>
      </c>
    </row>
    <row r="8423" spans="1:5" x14ac:dyDescent="0.45">
      <c r="A8423" s="2" t="s">
        <v>1803</v>
      </c>
      <c r="B8423" s="2" t="s">
        <v>18512</v>
      </c>
      <c r="C8423" s="2" t="s">
        <v>30089</v>
      </c>
      <c r="D8423" s="2" t="str">
        <f t="shared" si="393"/>
        <v>飲食店営業</v>
      </c>
      <c r="E8423" s="2" t="str">
        <f>"R03.05.31"</f>
        <v>R03.05.31</v>
      </c>
    </row>
    <row r="8424" spans="1:5" x14ac:dyDescent="0.45">
      <c r="A8424" s="2" t="s">
        <v>1803</v>
      </c>
      <c r="B8424" s="2" t="s">
        <v>18513</v>
      </c>
      <c r="C8424" s="2" t="s">
        <v>30090</v>
      </c>
      <c r="D8424" s="2" t="str">
        <f t="shared" si="393"/>
        <v>飲食店営業</v>
      </c>
      <c r="E8424" s="2" t="str">
        <f>"R03.05.31"</f>
        <v>R03.05.31</v>
      </c>
    </row>
    <row r="8425" spans="1:5" x14ac:dyDescent="0.45">
      <c r="A8425" s="2" t="s">
        <v>7080</v>
      </c>
      <c r="B8425" s="2" t="s">
        <v>7080</v>
      </c>
      <c r="C8425" s="2" t="s">
        <v>30093</v>
      </c>
      <c r="D8425" s="2" t="str">
        <f>"氷雪販売業"</f>
        <v>氷雪販売業</v>
      </c>
      <c r="E8425" s="2" t="str">
        <f>"R01.11.22"</f>
        <v>R01.11.22</v>
      </c>
    </row>
    <row r="8426" spans="1:5" x14ac:dyDescent="0.45">
      <c r="A8426" s="2" t="s">
        <v>7080</v>
      </c>
      <c r="B8426" s="2" t="s">
        <v>7080</v>
      </c>
      <c r="C8426" s="2" t="s">
        <v>30093</v>
      </c>
      <c r="D8426" s="2" t="str">
        <f>"魚介類せり売り営業"</f>
        <v>魚介類せり売り営業</v>
      </c>
      <c r="E8426" s="2" t="str">
        <f>"R02.05.20"</f>
        <v>R02.05.20</v>
      </c>
    </row>
    <row r="8427" spans="1:5" x14ac:dyDescent="0.45">
      <c r="A8427" s="2" t="s">
        <v>7081</v>
      </c>
      <c r="B8427" s="2" t="s">
        <v>18516</v>
      </c>
      <c r="C8427" s="2" t="s">
        <v>30094</v>
      </c>
      <c r="D8427" s="2" t="str">
        <f>"飲食店営業"</f>
        <v>飲食店営業</v>
      </c>
      <c r="E8427" s="2" t="str">
        <f>"R02.08.05"</f>
        <v>R02.08.05</v>
      </c>
    </row>
    <row r="8428" spans="1:5" x14ac:dyDescent="0.45">
      <c r="A8428" s="2" t="s">
        <v>7082</v>
      </c>
      <c r="B8428" s="2" t="s">
        <v>18519</v>
      </c>
      <c r="C8428" s="2" t="s">
        <v>30097</v>
      </c>
      <c r="D8428" s="2" t="str">
        <f>"菓子製造業"</f>
        <v>菓子製造業</v>
      </c>
      <c r="E8428" s="2" t="str">
        <f>"R02.11.19"</f>
        <v>R02.11.19</v>
      </c>
    </row>
    <row r="8429" spans="1:5" x14ac:dyDescent="0.45">
      <c r="A8429" s="2" t="s">
        <v>6756</v>
      </c>
      <c r="B8429" s="2" t="s">
        <v>6756</v>
      </c>
      <c r="C8429" s="2" t="s">
        <v>29626</v>
      </c>
      <c r="D8429" s="2" t="str">
        <f>"食肉販売業"</f>
        <v>食肉販売業</v>
      </c>
      <c r="E8429" s="2" t="str">
        <f>"R02.03.06"</f>
        <v>R02.03.06</v>
      </c>
    </row>
    <row r="8430" spans="1:5" x14ac:dyDescent="0.45">
      <c r="A8430" s="2" t="s">
        <v>7084</v>
      </c>
      <c r="B8430" s="2" t="s">
        <v>18521</v>
      </c>
      <c r="C8430" s="2" t="s">
        <v>30099</v>
      </c>
      <c r="D8430" s="2" t="str">
        <f>"飲食店営業"</f>
        <v>飲食店営業</v>
      </c>
      <c r="E8430" s="2" t="str">
        <f>"H31.02.25"</f>
        <v>H31.02.25</v>
      </c>
    </row>
    <row r="8431" spans="1:5" x14ac:dyDescent="0.45">
      <c r="A8431" s="2" t="s">
        <v>3571</v>
      </c>
      <c r="B8431" s="2" t="s">
        <v>18522</v>
      </c>
      <c r="C8431" s="2" t="s">
        <v>28820</v>
      </c>
      <c r="D8431" s="2" t="str">
        <f>"食品製造業"</f>
        <v>食品製造業</v>
      </c>
      <c r="E8431" s="2" t="str">
        <f>"R02.08.19"</f>
        <v>R02.08.19</v>
      </c>
    </row>
    <row r="8432" spans="1:5" x14ac:dyDescent="0.45">
      <c r="A8432" s="2" t="s">
        <v>7087</v>
      </c>
      <c r="B8432" s="2" t="s">
        <v>18527</v>
      </c>
      <c r="C8432" s="2" t="s">
        <v>30103</v>
      </c>
      <c r="D8432" s="2" t="str">
        <f t="shared" ref="D8432:D8444" si="394">"飲食店営業"</f>
        <v>飲食店営業</v>
      </c>
      <c r="E8432" s="2" t="str">
        <f>"R01.08.16"</f>
        <v>R01.08.16</v>
      </c>
    </row>
    <row r="8433" spans="1:5" x14ac:dyDescent="0.45">
      <c r="A8433" s="2" t="s">
        <v>7088</v>
      </c>
      <c r="B8433" s="2" t="s">
        <v>18528</v>
      </c>
      <c r="C8433" s="2" t="s">
        <v>30105</v>
      </c>
      <c r="D8433" s="2" t="str">
        <f t="shared" si="394"/>
        <v>飲食店営業</v>
      </c>
      <c r="E8433" s="2" t="str">
        <f>"R02.09.30"</f>
        <v>R02.09.30</v>
      </c>
    </row>
    <row r="8434" spans="1:5" x14ac:dyDescent="0.45">
      <c r="A8434" s="2" t="s">
        <v>7089</v>
      </c>
      <c r="B8434" s="2" t="s">
        <v>18529</v>
      </c>
      <c r="C8434" s="2" t="s">
        <v>30106</v>
      </c>
      <c r="D8434" s="2" t="str">
        <f t="shared" si="394"/>
        <v>飲食店営業</v>
      </c>
      <c r="E8434" s="2" t="str">
        <f>"R03.04.10"</f>
        <v>R03.04.10</v>
      </c>
    </row>
    <row r="8435" spans="1:5" x14ac:dyDescent="0.45">
      <c r="A8435" s="2" t="s">
        <v>7090</v>
      </c>
      <c r="B8435" s="2" t="s">
        <v>18531</v>
      </c>
      <c r="C8435" s="2" t="s">
        <v>30108</v>
      </c>
      <c r="D8435" s="2" t="str">
        <f t="shared" si="394"/>
        <v>飲食店営業</v>
      </c>
      <c r="E8435" s="2" t="str">
        <f>"R01.11.26"</f>
        <v>R01.11.26</v>
      </c>
    </row>
    <row r="8436" spans="1:5" x14ac:dyDescent="0.45">
      <c r="A8436" s="2" t="s">
        <v>7091</v>
      </c>
      <c r="B8436" s="2" t="s">
        <v>18532</v>
      </c>
      <c r="C8436" s="2" t="s">
        <v>30109</v>
      </c>
      <c r="D8436" s="2" t="str">
        <f t="shared" si="394"/>
        <v>飲食店営業</v>
      </c>
      <c r="E8436" s="2" t="str">
        <f>"R02.02.18"</f>
        <v>R02.02.18</v>
      </c>
    </row>
    <row r="8437" spans="1:5" x14ac:dyDescent="0.45">
      <c r="A8437" s="2" t="s">
        <v>7092</v>
      </c>
      <c r="B8437" s="2" t="s">
        <v>18533</v>
      </c>
      <c r="C8437" s="2" t="s">
        <v>30110</v>
      </c>
      <c r="D8437" s="2" t="str">
        <f t="shared" si="394"/>
        <v>飲食店営業</v>
      </c>
      <c r="E8437" s="2" t="str">
        <f>"H29.08.21"</f>
        <v>H29.08.21</v>
      </c>
    </row>
    <row r="8438" spans="1:5" x14ac:dyDescent="0.45">
      <c r="A8438" s="2" t="s">
        <v>7095</v>
      </c>
      <c r="B8438" s="2" t="s">
        <v>18538</v>
      </c>
      <c r="C8438" s="2" t="s">
        <v>30113</v>
      </c>
      <c r="D8438" s="2" t="str">
        <f t="shared" si="394"/>
        <v>飲食店営業</v>
      </c>
      <c r="E8438" s="2" t="str">
        <f>"R01.10.01"</f>
        <v>R01.10.01</v>
      </c>
    </row>
    <row r="8439" spans="1:5" x14ac:dyDescent="0.45">
      <c r="A8439" s="2" t="s">
        <v>7096</v>
      </c>
      <c r="B8439" s="2" t="s">
        <v>18539</v>
      </c>
      <c r="C8439" s="2" t="s">
        <v>30114</v>
      </c>
      <c r="D8439" s="2" t="str">
        <f t="shared" si="394"/>
        <v>飲食店営業</v>
      </c>
      <c r="E8439" s="2" t="str">
        <f>"H29.08.24"</f>
        <v>H29.08.24</v>
      </c>
    </row>
    <row r="8440" spans="1:5" x14ac:dyDescent="0.45">
      <c r="A8440" s="2" t="s">
        <v>1133</v>
      </c>
      <c r="B8440" s="2" t="s">
        <v>18543</v>
      </c>
      <c r="C8440" s="2" t="s">
        <v>30118</v>
      </c>
      <c r="D8440" s="2" t="str">
        <f t="shared" si="394"/>
        <v>飲食店営業</v>
      </c>
      <c r="E8440" s="2" t="str">
        <f>"R03.05.31"</f>
        <v>R03.05.31</v>
      </c>
    </row>
    <row r="8441" spans="1:5" x14ac:dyDescent="0.45">
      <c r="A8441" s="2" t="s">
        <v>1133</v>
      </c>
      <c r="B8441" s="2" t="s">
        <v>18545</v>
      </c>
      <c r="C8441" s="2" t="s">
        <v>30120</v>
      </c>
      <c r="D8441" s="2" t="str">
        <f t="shared" si="394"/>
        <v>飲食店営業</v>
      </c>
      <c r="E8441" s="2" t="str">
        <f>"R03.02.08"</f>
        <v>R03.02.08</v>
      </c>
    </row>
    <row r="8442" spans="1:5" x14ac:dyDescent="0.45">
      <c r="A8442" s="2" t="s">
        <v>1133</v>
      </c>
      <c r="B8442" s="2" t="s">
        <v>18546</v>
      </c>
      <c r="C8442" s="2" t="s">
        <v>29462</v>
      </c>
      <c r="D8442" s="2" t="str">
        <f t="shared" si="394"/>
        <v>飲食店営業</v>
      </c>
      <c r="E8442" s="2" t="str">
        <f>"R02.06.26"</f>
        <v>R02.06.26</v>
      </c>
    </row>
    <row r="8443" spans="1:5" x14ac:dyDescent="0.45">
      <c r="A8443" s="2" t="s">
        <v>315</v>
      </c>
      <c r="B8443" s="2" t="s">
        <v>18547</v>
      </c>
      <c r="C8443" s="2" t="s">
        <v>30121</v>
      </c>
      <c r="D8443" s="2" t="str">
        <f t="shared" si="394"/>
        <v>飲食店営業</v>
      </c>
      <c r="E8443" s="2" t="str">
        <f>"H29.11.17"</f>
        <v>H29.11.17</v>
      </c>
    </row>
    <row r="8444" spans="1:5" x14ac:dyDescent="0.45">
      <c r="A8444" s="2" t="s">
        <v>575</v>
      </c>
      <c r="B8444" s="2" t="s">
        <v>18548</v>
      </c>
      <c r="C8444" s="2" t="s">
        <v>30122</v>
      </c>
      <c r="D8444" s="2" t="str">
        <f t="shared" si="394"/>
        <v>飲食店営業</v>
      </c>
      <c r="E8444" s="2" t="str">
        <f>"R02.05.26"</f>
        <v>R02.05.26</v>
      </c>
    </row>
    <row r="8445" spans="1:5" x14ac:dyDescent="0.45">
      <c r="A8445" s="2" t="s">
        <v>6380</v>
      </c>
      <c r="B8445" s="2" t="s">
        <v>18550</v>
      </c>
      <c r="C8445" s="2" t="s">
        <v>30124</v>
      </c>
      <c r="D8445" s="2" t="str">
        <f>"喫茶店営業"</f>
        <v>喫茶店営業</v>
      </c>
      <c r="E8445" s="2" t="str">
        <f>"H31.02.14"</f>
        <v>H31.02.14</v>
      </c>
    </row>
    <row r="8446" spans="1:5" x14ac:dyDescent="0.45">
      <c r="A8446" s="2" t="s">
        <v>6380</v>
      </c>
      <c r="B8446" s="2" t="s">
        <v>18550</v>
      </c>
      <c r="C8446" s="2" t="s">
        <v>30124</v>
      </c>
      <c r="D8446" s="2" t="str">
        <f>"菓子製造業"</f>
        <v>菓子製造業</v>
      </c>
      <c r="E8446" s="2" t="str">
        <f>"H31.02.14"</f>
        <v>H31.02.14</v>
      </c>
    </row>
    <row r="8447" spans="1:5" x14ac:dyDescent="0.45">
      <c r="A8447" s="2" t="s">
        <v>7098</v>
      </c>
      <c r="B8447" s="2" t="s">
        <v>18554</v>
      </c>
      <c r="C8447" s="2" t="s">
        <v>30130</v>
      </c>
      <c r="D8447" s="2" t="str">
        <f>"飲食店営業"</f>
        <v>飲食店営業</v>
      </c>
      <c r="E8447" s="2" t="str">
        <f>"R02.05.14"</f>
        <v>R02.05.14</v>
      </c>
    </row>
    <row r="8448" spans="1:5" x14ac:dyDescent="0.45">
      <c r="A8448" s="2" t="s">
        <v>7099</v>
      </c>
      <c r="B8448" s="2" t="s">
        <v>18555</v>
      </c>
      <c r="C8448" s="2" t="s">
        <v>30131</v>
      </c>
      <c r="D8448" s="2" t="str">
        <f>"飲食店営業"</f>
        <v>飲食店営業</v>
      </c>
      <c r="E8448" s="2" t="str">
        <f>"R03.02.17"</f>
        <v>R03.02.17</v>
      </c>
    </row>
    <row r="8449" spans="1:5" x14ac:dyDescent="0.45">
      <c r="A8449" s="2" t="s">
        <v>7100</v>
      </c>
      <c r="B8449" s="2" t="s">
        <v>18556</v>
      </c>
      <c r="C8449" s="2" t="s">
        <v>30132</v>
      </c>
      <c r="D8449" s="2" t="str">
        <f>"アイスクリーム類製造業"</f>
        <v>アイスクリーム類製造業</v>
      </c>
      <c r="E8449" s="2" t="str">
        <f>"R01.07.19"</f>
        <v>R01.07.19</v>
      </c>
    </row>
    <row r="8450" spans="1:5" x14ac:dyDescent="0.45">
      <c r="A8450" s="2" t="s">
        <v>7101</v>
      </c>
      <c r="B8450" s="2" t="s">
        <v>18558</v>
      </c>
      <c r="C8450" s="2" t="s">
        <v>30134</v>
      </c>
      <c r="D8450" s="2" t="str">
        <f>"飲食店営業"</f>
        <v>飲食店営業</v>
      </c>
      <c r="E8450" s="2" t="str">
        <f>"R03.03.05"</f>
        <v>R03.03.05</v>
      </c>
    </row>
    <row r="8451" spans="1:5" x14ac:dyDescent="0.45">
      <c r="A8451" s="2" t="s">
        <v>532</v>
      </c>
      <c r="B8451" s="2" t="s">
        <v>17209</v>
      </c>
      <c r="C8451" s="2" t="s">
        <v>28808</v>
      </c>
      <c r="D8451" s="2" t="str">
        <f>"乳類販売業"</f>
        <v>乳類販売業</v>
      </c>
      <c r="E8451" s="2" t="str">
        <f>"H29.01.12"</f>
        <v>H29.01.12</v>
      </c>
    </row>
    <row r="8452" spans="1:5" x14ac:dyDescent="0.45">
      <c r="A8452" s="2" t="s">
        <v>6136</v>
      </c>
      <c r="B8452" s="2" t="s">
        <v>17212</v>
      </c>
      <c r="C8452" s="2" t="s">
        <v>28811</v>
      </c>
      <c r="D8452" s="2" t="str">
        <f>"飲食店営業"</f>
        <v>飲食店営業</v>
      </c>
      <c r="E8452" s="2" t="str">
        <f>"H29.01.31"</f>
        <v>H29.01.31</v>
      </c>
    </row>
    <row r="8453" spans="1:5" x14ac:dyDescent="0.45">
      <c r="A8453" s="2" t="s">
        <v>6148</v>
      </c>
      <c r="B8453" s="2" t="s">
        <v>17226</v>
      </c>
      <c r="C8453" s="2" t="s">
        <v>28827</v>
      </c>
      <c r="D8453" s="2" t="str">
        <f>"飲食店営業"</f>
        <v>飲食店営業</v>
      </c>
      <c r="E8453" s="2" t="str">
        <f>"H29.02.10"</f>
        <v>H29.02.10</v>
      </c>
    </row>
    <row r="8454" spans="1:5" x14ac:dyDescent="0.45">
      <c r="A8454" s="2" t="s">
        <v>6149</v>
      </c>
      <c r="B8454" s="2" t="s">
        <v>10543</v>
      </c>
      <c r="C8454" s="2" t="s">
        <v>28828</v>
      </c>
      <c r="D8454" s="2" t="str">
        <f>"菓子製造業"</f>
        <v>菓子製造業</v>
      </c>
      <c r="E8454" s="2" t="str">
        <f>"H29.02.10"</f>
        <v>H29.02.10</v>
      </c>
    </row>
    <row r="8455" spans="1:5" x14ac:dyDescent="0.45">
      <c r="A8455" s="2" t="s">
        <v>6149</v>
      </c>
      <c r="B8455" s="2" t="s">
        <v>17227</v>
      </c>
      <c r="C8455" s="2" t="s">
        <v>28829</v>
      </c>
      <c r="D8455" s="2" t="str">
        <f>"飲食店営業"</f>
        <v>飲食店営業</v>
      </c>
      <c r="E8455" s="2" t="str">
        <f>"H29.02.10"</f>
        <v>H29.02.10</v>
      </c>
    </row>
    <row r="8456" spans="1:5" x14ac:dyDescent="0.45">
      <c r="A8456" s="2" t="s">
        <v>6149</v>
      </c>
      <c r="B8456" s="2" t="s">
        <v>17227</v>
      </c>
      <c r="C8456" s="2" t="s">
        <v>28829</v>
      </c>
      <c r="D8456" s="2" t="str">
        <f>"菓子製造業"</f>
        <v>菓子製造業</v>
      </c>
      <c r="E8456" s="2" t="str">
        <f>"H29.02.13"</f>
        <v>H29.02.13</v>
      </c>
    </row>
    <row r="8457" spans="1:5" x14ac:dyDescent="0.45">
      <c r="A8457" s="2" t="s">
        <v>6152</v>
      </c>
      <c r="B8457" s="2" t="s">
        <v>12603</v>
      </c>
      <c r="C8457" s="2" t="s">
        <v>28832</v>
      </c>
      <c r="D8457" s="2" t="str">
        <f>"飲食店営業"</f>
        <v>飲食店営業</v>
      </c>
      <c r="E8457" s="2" t="str">
        <f>"H29.02.13"</f>
        <v>H29.02.13</v>
      </c>
    </row>
    <row r="8458" spans="1:5" x14ac:dyDescent="0.45">
      <c r="A8458" s="2" t="s">
        <v>6153</v>
      </c>
      <c r="B8458" s="2" t="s">
        <v>17230</v>
      </c>
      <c r="C8458" s="2" t="s">
        <v>28833</v>
      </c>
      <c r="D8458" s="2" t="str">
        <f>"飲食店営業"</f>
        <v>飲食店営業</v>
      </c>
      <c r="E8458" s="2" t="str">
        <f>"H29.02.13"</f>
        <v>H29.02.13</v>
      </c>
    </row>
    <row r="8459" spans="1:5" x14ac:dyDescent="0.45">
      <c r="A8459" s="2" t="s">
        <v>6154</v>
      </c>
      <c r="B8459" s="2" t="s">
        <v>17231</v>
      </c>
      <c r="C8459" s="2" t="s">
        <v>28834</v>
      </c>
      <c r="D8459" s="2" t="str">
        <f>"菓子製造業"</f>
        <v>菓子製造業</v>
      </c>
      <c r="E8459" s="2" t="str">
        <f>"H29.02.13"</f>
        <v>H29.02.13</v>
      </c>
    </row>
    <row r="8460" spans="1:5" x14ac:dyDescent="0.45">
      <c r="A8460" s="2" t="s">
        <v>6160</v>
      </c>
      <c r="B8460" s="2" t="s">
        <v>17238</v>
      </c>
      <c r="C8460" s="2" t="s">
        <v>28841</v>
      </c>
      <c r="D8460" s="2" t="str">
        <f>"飲食店営業"</f>
        <v>飲食店営業</v>
      </c>
      <c r="E8460" s="2" t="str">
        <f>"H29.03.29"</f>
        <v>H29.03.29</v>
      </c>
    </row>
    <row r="8461" spans="1:5" x14ac:dyDescent="0.45">
      <c r="A8461" s="2" t="s">
        <v>6160</v>
      </c>
      <c r="B8461" s="2" t="s">
        <v>17239</v>
      </c>
      <c r="C8461" s="2" t="s">
        <v>28841</v>
      </c>
      <c r="D8461" s="2" t="str">
        <f>"飲食店営業"</f>
        <v>飲食店営業</v>
      </c>
      <c r="E8461" s="2" t="str">
        <f>"H29.03.29"</f>
        <v>H29.03.29</v>
      </c>
    </row>
    <row r="8462" spans="1:5" x14ac:dyDescent="0.45">
      <c r="A8462" s="2" t="s">
        <v>6161</v>
      </c>
      <c r="B8462" s="2" t="s">
        <v>17240</v>
      </c>
      <c r="C8462" s="2" t="s">
        <v>28842</v>
      </c>
      <c r="D8462" s="2" t="str">
        <f>"乳類販売業"</f>
        <v>乳類販売業</v>
      </c>
      <c r="E8462" s="2" t="str">
        <f>"H29.04.26"</f>
        <v>H29.04.26</v>
      </c>
    </row>
    <row r="8463" spans="1:5" x14ac:dyDescent="0.45">
      <c r="A8463" s="2" t="s">
        <v>6161</v>
      </c>
      <c r="B8463" s="2" t="s">
        <v>17240</v>
      </c>
      <c r="C8463" s="2" t="s">
        <v>28842</v>
      </c>
      <c r="D8463" s="2" t="str">
        <f>"魚介類販売業"</f>
        <v>魚介類販売業</v>
      </c>
      <c r="E8463" s="2" t="str">
        <f>"H29.04.26"</f>
        <v>H29.04.26</v>
      </c>
    </row>
    <row r="8464" spans="1:5" x14ac:dyDescent="0.45">
      <c r="A8464" s="2" t="s">
        <v>6161</v>
      </c>
      <c r="B8464" s="2" t="s">
        <v>17240</v>
      </c>
      <c r="C8464" s="2" t="s">
        <v>28842</v>
      </c>
      <c r="D8464" s="2" t="str">
        <f>"食肉販売業"</f>
        <v>食肉販売業</v>
      </c>
      <c r="E8464" s="2" t="str">
        <f>"H29.04.26"</f>
        <v>H29.04.26</v>
      </c>
    </row>
    <row r="8465" spans="1:5" x14ac:dyDescent="0.45">
      <c r="A8465" s="2" t="s">
        <v>6162</v>
      </c>
      <c r="B8465" s="2" t="s">
        <v>17241</v>
      </c>
      <c r="C8465" s="2" t="s">
        <v>28843</v>
      </c>
      <c r="D8465" s="2" t="str">
        <f>"飲食店営業"</f>
        <v>飲食店営業</v>
      </c>
      <c r="E8465" s="2" t="str">
        <f>"H29.04.27"</f>
        <v>H29.04.27</v>
      </c>
    </row>
    <row r="8466" spans="1:5" x14ac:dyDescent="0.45">
      <c r="A8466" s="2" t="s">
        <v>6167</v>
      </c>
      <c r="B8466" s="2" t="s">
        <v>17248</v>
      </c>
      <c r="C8466" s="2" t="s">
        <v>28850</v>
      </c>
      <c r="D8466" s="2" t="str">
        <f>"飲食店営業"</f>
        <v>飲食店営業</v>
      </c>
      <c r="E8466" s="2" t="str">
        <f>"H29.05.12"</f>
        <v>H29.05.12</v>
      </c>
    </row>
    <row r="8467" spans="1:5" x14ac:dyDescent="0.45">
      <c r="A8467" s="2" t="s">
        <v>6174</v>
      </c>
      <c r="B8467" s="2" t="s">
        <v>17254</v>
      </c>
      <c r="C8467" s="2" t="s">
        <v>28857</v>
      </c>
      <c r="D8467" s="2" t="str">
        <f>"飲食店営業"</f>
        <v>飲食店営業</v>
      </c>
      <c r="E8467" s="2" t="str">
        <f>"H29.05.22"</f>
        <v>H29.05.22</v>
      </c>
    </row>
    <row r="8468" spans="1:5" x14ac:dyDescent="0.45">
      <c r="A8468" s="2" t="s">
        <v>6175</v>
      </c>
      <c r="B8468" s="2" t="s">
        <v>17255</v>
      </c>
      <c r="C8468" s="2" t="s">
        <v>28858</v>
      </c>
      <c r="D8468" s="2" t="str">
        <f>"飲食店営業"</f>
        <v>飲食店営業</v>
      </c>
      <c r="E8468" s="2" t="str">
        <f>"H29.05.22"</f>
        <v>H29.05.22</v>
      </c>
    </row>
    <row r="8469" spans="1:5" x14ac:dyDescent="0.45">
      <c r="A8469" s="2" t="s">
        <v>6132</v>
      </c>
      <c r="B8469" s="2" t="s">
        <v>17258</v>
      </c>
      <c r="C8469" s="2" t="s">
        <v>28861</v>
      </c>
      <c r="D8469" s="2" t="str">
        <f>"喫茶店営業"</f>
        <v>喫茶店営業</v>
      </c>
      <c r="E8469" s="2" t="str">
        <f>"H29.05.22"</f>
        <v>H29.05.22</v>
      </c>
    </row>
    <row r="8470" spans="1:5" x14ac:dyDescent="0.45">
      <c r="A8470" s="2" t="s">
        <v>6132</v>
      </c>
      <c r="B8470" s="2" t="s">
        <v>17259</v>
      </c>
      <c r="C8470" s="2" t="s">
        <v>28861</v>
      </c>
      <c r="D8470" s="2" t="str">
        <f>"喫茶店営業"</f>
        <v>喫茶店営業</v>
      </c>
      <c r="E8470" s="2" t="str">
        <f>"H29.05.22"</f>
        <v>H29.05.22</v>
      </c>
    </row>
    <row r="8471" spans="1:5" x14ac:dyDescent="0.45">
      <c r="A8471" s="2" t="s">
        <v>6132</v>
      </c>
      <c r="B8471" s="2" t="s">
        <v>17265</v>
      </c>
      <c r="C8471" s="2" t="s">
        <v>28868</v>
      </c>
      <c r="D8471" s="2" t="str">
        <f>"喫茶店営業"</f>
        <v>喫茶店営業</v>
      </c>
      <c r="E8471" s="2" t="str">
        <f>"H29.05.25"</f>
        <v>H29.05.25</v>
      </c>
    </row>
    <row r="8472" spans="1:5" x14ac:dyDescent="0.45">
      <c r="A8472" s="2" t="s">
        <v>636</v>
      </c>
      <c r="B8472" s="2" t="s">
        <v>17267</v>
      </c>
      <c r="C8472" s="2" t="s">
        <v>28870</v>
      </c>
      <c r="D8472" s="2" t="str">
        <f>"飲食店営業"</f>
        <v>飲食店営業</v>
      </c>
      <c r="E8472" s="2" t="str">
        <f>"H29.05.26"</f>
        <v>H29.05.26</v>
      </c>
    </row>
    <row r="8473" spans="1:5" x14ac:dyDescent="0.45">
      <c r="A8473" s="2" t="s">
        <v>6186</v>
      </c>
      <c r="B8473" s="2" t="s">
        <v>17270</v>
      </c>
      <c r="C8473" s="2" t="s">
        <v>28873</v>
      </c>
      <c r="D8473" s="2" t="str">
        <f>"飲食店営業"</f>
        <v>飲食店営業</v>
      </c>
      <c r="E8473" s="2" t="str">
        <f>"H29.06.06"</f>
        <v>H29.06.06</v>
      </c>
    </row>
    <row r="8474" spans="1:5" x14ac:dyDescent="0.45">
      <c r="A8474" s="2" t="s">
        <v>6191</v>
      </c>
      <c r="B8474" s="2" t="s">
        <v>17275</v>
      </c>
      <c r="C8474" s="2" t="s">
        <v>28879</v>
      </c>
      <c r="D8474" s="2" t="str">
        <f>"飲食店営業"</f>
        <v>飲食店営業</v>
      </c>
      <c r="E8474" s="2" t="str">
        <f>"H29.07.13"</f>
        <v>H29.07.13</v>
      </c>
    </row>
    <row r="8475" spans="1:5" x14ac:dyDescent="0.45">
      <c r="A8475" s="2" t="s">
        <v>6191</v>
      </c>
      <c r="B8475" s="2" t="s">
        <v>17276</v>
      </c>
      <c r="C8475" s="2" t="s">
        <v>28879</v>
      </c>
      <c r="D8475" s="2" t="str">
        <f>"食用油脂製造業"</f>
        <v>食用油脂製造業</v>
      </c>
      <c r="E8475" s="2" t="str">
        <f>"H29.07.13"</f>
        <v>H29.07.13</v>
      </c>
    </row>
    <row r="8476" spans="1:5" x14ac:dyDescent="0.45">
      <c r="A8476" s="2" t="s">
        <v>6193</v>
      </c>
      <c r="B8476" s="2" t="s">
        <v>17280</v>
      </c>
      <c r="C8476" s="2" t="s">
        <v>28883</v>
      </c>
      <c r="D8476" s="2" t="str">
        <f>"飲食店営業"</f>
        <v>飲食店営業</v>
      </c>
      <c r="E8476" s="2" t="str">
        <f>"H29.07.18"</f>
        <v>H29.07.18</v>
      </c>
    </row>
    <row r="8477" spans="1:5" x14ac:dyDescent="0.45">
      <c r="A8477" s="2" t="s">
        <v>6195</v>
      </c>
      <c r="B8477" s="2" t="s">
        <v>17282</v>
      </c>
      <c r="C8477" s="2" t="s">
        <v>28885</v>
      </c>
      <c r="D8477" s="2" t="str">
        <f>"菓子製造業"</f>
        <v>菓子製造業</v>
      </c>
      <c r="E8477" s="2" t="str">
        <f>"H29.07.25"</f>
        <v>H29.07.25</v>
      </c>
    </row>
    <row r="8478" spans="1:5" x14ac:dyDescent="0.45">
      <c r="A8478" s="2" t="s">
        <v>6197</v>
      </c>
      <c r="B8478" s="2" t="s">
        <v>17285</v>
      </c>
      <c r="C8478" s="2" t="s">
        <v>28888</v>
      </c>
      <c r="D8478" s="2" t="str">
        <f>"菓子製造業"</f>
        <v>菓子製造業</v>
      </c>
      <c r="E8478" s="2" t="str">
        <f>"H29.07.31"</f>
        <v>H29.07.31</v>
      </c>
    </row>
    <row r="8479" spans="1:5" x14ac:dyDescent="0.45">
      <c r="A8479" s="2" t="s">
        <v>6205</v>
      </c>
      <c r="B8479" s="2" t="s">
        <v>17293</v>
      </c>
      <c r="C8479" s="2" t="s">
        <v>28896</v>
      </c>
      <c r="D8479" s="2" t="str">
        <f t="shared" ref="D8479:D8484" si="395">"飲食店営業"</f>
        <v>飲食店営業</v>
      </c>
      <c r="E8479" s="2" t="str">
        <f t="shared" ref="E8479:E8484" si="396">"H29.08.17"</f>
        <v>H29.08.17</v>
      </c>
    </row>
    <row r="8480" spans="1:5" x14ac:dyDescent="0.45">
      <c r="A8480" s="2" t="s">
        <v>6206</v>
      </c>
      <c r="B8480" s="2" t="s">
        <v>17294</v>
      </c>
      <c r="C8480" s="2" t="s">
        <v>28897</v>
      </c>
      <c r="D8480" s="2" t="str">
        <f t="shared" si="395"/>
        <v>飲食店営業</v>
      </c>
      <c r="E8480" s="2" t="str">
        <f t="shared" si="396"/>
        <v>H29.08.17</v>
      </c>
    </row>
    <row r="8481" spans="1:5" x14ac:dyDescent="0.45">
      <c r="A8481" s="2" t="s">
        <v>6207</v>
      </c>
      <c r="B8481" s="2" t="s">
        <v>17295</v>
      </c>
      <c r="C8481" s="2" t="s">
        <v>28898</v>
      </c>
      <c r="D8481" s="2" t="str">
        <f t="shared" si="395"/>
        <v>飲食店営業</v>
      </c>
      <c r="E8481" s="2" t="str">
        <f t="shared" si="396"/>
        <v>H29.08.17</v>
      </c>
    </row>
    <row r="8482" spans="1:5" x14ac:dyDescent="0.45">
      <c r="A8482" s="2" t="s">
        <v>6208</v>
      </c>
      <c r="B8482" s="2" t="s">
        <v>17296</v>
      </c>
      <c r="C8482" s="2" t="s">
        <v>28899</v>
      </c>
      <c r="D8482" s="2" t="str">
        <f t="shared" si="395"/>
        <v>飲食店営業</v>
      </c>
      <c r="E8482" s="2" t="str">
        <f t="shared" si="396"/>
        <v>H29.08.17</v>
      </c>
    </row>
    <row r="8483" spans="1:5" x14ac:dyDescent="0.45">
      <c r="A8483" s="2" t="s">
        <v>6209</v>
      </c>
      <c r="B8483" s="2" t="s">
        <v>17297</v>
      </c>
      <c r="C8483" s="2" t="s">
        <v>28900</v>
      </c>
      <c r="D8483" s="2" t="str">
        <f t="shared" si="395"/>
        <v>飲食店営業</v>
      </c>
      <c r="E8483" s="2" t="str">
        <f t="shared" si="396"/>
        <v>H29.08.17</v>
      </c>
    </row>
    <row r="8484" spans="1:5" x14ac:dyDescent="0.45">
      <c r="A8484" s="2" t="s">
        <v>6210</v>
      </c>
      <c r="B8484" s="2" t="s">
        <v>17298</v>
      </c>
      <c r="C8484" s="2" t="s">
        <v>28901</v>
      </c>
      <c r="D8484" s="2" t="str">
        <f t="shared" si="395"/>
        <v>飲食店営業</v>
      </c>
      <c r="E8484" s="2" t="str">
        <f t="shared" si="396"/>
        <v>H29.08.17</v>
      </c>
    </row>
    <row r="8485" spans="1:5" x14ac:dyDescent="0.45">
      <c r="A8485" s="2" t="s">
        <v>6211</v>
      </c>
      <c r="B8485" s="2" t="s">
        <v>17299</v>
      </c>
      <c r="C8485" s="2" t="s">
        <v>28902</v>
      </c>
      <c r="D8485" s="2" t="str">
        <f>"魚介類販売業"</f>
        <v>魚介類販売業</v>
      </c>
      <c r="E8485" s="2" t="str">
        <f>"H29.08.21"</f>
        <v>H29.08.21</v>
      </c>
    </row>
    <row r="8486" spans="1:5" x14ac:dyDescent="0.45">
      <c r="A8486" s="2" t="s">
        <v>6211</v>
      </c>
      <c r="B8486" s="2" t="s">
        <v>17299</v>
      </c>
      <c r="C8486" s="2" t="s">
        <v>28902</v>
      </c>
      <c r="D8486" s="2" t="str">
        <f>"飲食店営業"</f>
        <v>飲食店営業</v>
      </c>
      <c r="E8486" s="2" t="str">
        <f>"H29.08.21"</f>
        <v>H29.08.21</v>
      </c>
    </row>
    <row r="8487" spans="1:5" x14ac:dyDescent="0.45">
      <c r="A8487" s="2" t="s">
        <v>6214</v>
      </c>
      <c r="B8487" s="2" t="s">
        <v>17302</v>
      </c>
      <c r="C8487" s="2" t="s">
        <v>28905</v>
      </c>
      <c r="D8487" s="2" t="str">
        <f>"飲食店営業"</f>
        <v>飲食店営業</v>
      </c>
      <c r="E8487" s="2" t="str">
        <f>"H29.08.21"</f>
        <v>H29.08.21</v>
      </c>
    </row>
    <row r="8488" spans="1:5" x14ac:dyDescent="0.45">
      <c r="A8488" s="2" t="s">
        <v>6215</v>
      </c>
      <c r="B8488" s="2" t="s">
        <v>17303</v>
      </c>
      <c r="C8488" s="2" t="s">
        <v>28906</v>
      </c>
      <c r="D8488" s="2" t="str">
        <f>"飲食店営業"</f>
        <v>飲食店営業</v>
      </c>
      <c r="E8488" s="2" t="str">
        <f>"H29.08.24"</f>
        <v>H29.08.24</v>
      </c>
    </row>
    <row r="8489" spans="1:5" x14ac:dyDescent="0.45">
      <c r="A8489" s="2" t="s">
        <v>6215</v>
      </c>
      <c r="B8489" s="2" t="s">
        <v>17303</v>
      </c>
      <c r="C8489" s="2" t="s">
        <v>28906</v>
      </c>
      <c r="D8489" s="2" t="str">
        <f>"魚介類販売業"</f>
        <v>魚介類販売業</v>
      </c>
      <c r="E8489" s="2" t="str">
        <f>"H29.08.24"</f>
        <v>H29.08.24</v>
      </c>
    </row>
    <row r="8490" spans="1:5" x14ac:dyDescent="0.45">
      <c r="A8490" s="2" t="s">
        <v>6221</v>
      </c>
      <c r="B8490" s="2" t="s">
        <v>17308</v>
      </c>
      <c r="C8490" s="2" t="s">
        <v>28912</v>
      </c>
      <c r="D8490" s="2" t="str">
        <f>"飲食店営業"</f>
        <v>飲食店営業</v>
      </c>
      <c r="E8490" s="2" t="str">
        <f>"H29.10.06"</f>
        <v>H29.10.06</v>
      </c>
    </row>
    <row r="8491" spans="1:5" x14ac:dyDescent="0.45">
      <c r="A8491" s="2" t="s">
        <v>6222</v>
      </c>
      <c r="B8491" s="2" t="s">
        <v>12324</v>
      </c>
      <c r="C8491" s="2" t="s">
        <v>28913</v>
      </c>
      <c r="D8491" s="2" t="str">
        <f>"飲食店営業"</f>
        <v>飲食店営業</v>
      </c>
      <c r="E8491" s="2" t="str">
        <f>"H29.10.17"</f>
        <v>H29.10.17</v>
      </c>
    </row>
    <row r="8492" spans="1:5" x14ac:dyDescent="0.45">
      <c r="A8492" s="2" t="s">
        <v>6222</v>
      </c>
      <c r="B8492" s="2" t="s">
        <v>12324</v>
      </c>
      <c r="C8492" s="2" t="s">
        <v>28913</v>
      </c>
      <c r="D8492" s="2" t="str">
        <f>"菓子製造業"</f>
        <v>菓子製造業</v>
      </c>
      <c r="E8492" s="2" t="str">
        <f>"H29.10.17"</f>
        <v>H29.10.17</v>
      </c>
    </row>
    <row r="8493" spans="1:5" x14ac:dyDescent="0.45">
      <c r="A8493" s="2" t="s">
        <v>315</v>
      </c>
      <c r="B8493" s="2" t="s">
        <v>17319</v>
      </c>
      <c r="C8493" s="2" t="s">
        <v>28924</v>
      </c>
      <c r="D8493" s="2" t="str">
        <f t="shared" ref="D8493:D8501" si="397">"飲食店営業"</f>
        <v>飲食店営業</v>
      </c>
      <c r="E8493" s="2" t="str">
        <f>"H29.11.17"</f>
        <v>H29.11.17</v>
      </c>
    </row>
    <row r="8494" spans="1:5" x14ac:dyDescent="0.45">
      <c r="A8494" s="2" t="s">
        <v>6238</v>
      </c>
      <c r="B8494" s="2" t="s">
        <v>17330</v>
      </c>
      <c r="C8494" s="2" t="s">
        <v>28936</v>
      </c>
      <c r="D8494" s="2" t="str">
        <f t="shared" si="397"/>
        <v>飲食店営業</v>
      </c>
      <c r="E8494" s="2" t="str">
        <f t="shared" ref="E8494:E8501" si="398">"H29.11.20"</f>
        <v>H29.11.20</v>
      </c>
    </row>
    <row r="8495" spans="1:5" x14ac:dyDescent="0.45">
      <c r="A8495" s="2" t="s">
        <v>6239</v>
      </c>
      <c r="B8495" s="2" t="s">
        <v>17331</v>
      </c>
      <c r="C8495" s="2" t="s">
        <v>28937</v>
      </c>
      <c r="D8495" s="2" t="str">
        <f t="shared" si="397"/>
        <v>飲食店営業</v>
      </c>
      <c r="E8495" s="2" t="str">
        <f t="shared" si="398"/>
        <v>H29.11.20</v>
      </c>
    </row>
    <row r="8496" spans="1:5" x14ac:dyDescent="0.45">
      <c r="A8496" s="2" t="s">
        <v>6240</v>
      </c>
      <c r="B8496" s="2" t="s">
        <v>17332</v>
      </c>
      <c r="C8496" s="2" t="s">
        <v>28938</v>
      </c>
      <c r="D8496" s="2" t="str">
        <f t="shared" si="397"/>
        <v>飲食店営業</v>
      </c>
      <c r="E8496" s="2" t="str">
        <f t="shared" si="398"/>
        <v>H29.11.20</v>
      </c>
    </row>
    <row r="8497" spans="1:5" x14ac:dyDescent="0.45">
      <c r="A8497" s="2" t="s">
        <v>3870</v>
      </c>
      <c r="B8497" s="2" t="s">
        <v>17333</v>
      </c>
      <c r="C8497" s="2" t="s">
        <v>28939</v>
      </c>
      <c r="D8497" s="2" t="str">
        <f t="shared" si="397"/>
        <v>飲食店営業</v>
      </c>
      <c r="E8497" s="2" t="str">
        <f t="shared" si="398"/>
        <v>H29.11.20</v>
      </c>
    </row>
    <row r="8498" spans="1:5" x14ac:dyDescent="0.45">
      <c r="A8498" s="2" t="s">
        <v>6241</v>
      </c>
      <c r="B8498" s="2" t="s">
        <v>17334</v>
      </c>
      <c r="C8498" s="2" t="s">
        <v>28940</v>
      </c>
      <c r="D8498" s="2" t="str">
        <f t="shared" si="397"/>
        <v>飲食店営業</v>
      </c>
      <c r="E8498" s="2" t="str">
        <f t="shared" si="398"/>
        <v>H29.11.20</v>
      </c>
    </row>
    <row r="8499" spans="1:5" x14ac:dyDescent="0.45">
      <c r="A8499" s="2" t="s">
        <v>6242</v>
      </c>
      <c r="B8499" s="2" t="s">
        <v>17335</v>
      </c>
      <c r="C8499" s="2" t="s">
        <v>28941</v>
      </c>
      <c r="D8499" s="2" t="str">
        <f t="shared" si="397"/>
        <v>飲食店営業</v>
      </c>
      <c r="E8499" s="2" t="str">
        <f t="shared" si="398"/>
        <v>H29.11.20</v>
      </c>
    </row>
    <row r="8500" spans="1:5" x14ac:dyDescent="0.45">
      <c r="A8500" s="2" t="s">
        <v>6243</v>
      </c>
      <c r="B8500" s="2" t="s">
        <v>17336</v>
      </c>
      <c r="C8500" s="2" t="s">
        <v>28942</v>
      </c>
      <c r="D8500" s="2" t="str">
        <f t="shared" si="397"/>
        <v>飲食店営業</v>
      </c>
      <c r="E8500" s="2" t="str">
        <f t="shared" si="398"/>
        <v>H29.11.20</v>
      </c>
    </row>
    <row r="8501" spans="1:5" x14ac:dyDescent="0.45">
      <c r="A8501" s="2" t="s">
        <v>6244</v>
      </c>
      <c r="B8501" s="2" t="s">
        <v>17337</v>
      </c>
      <c r="C8501" s="2" t="s">
        <v>28943</v>
      </c>
      <c r="D8501" s="2" t="str">
        <f t="shared" si="397"/>
        <v>飲食店営業</v>
      </c>
      <c r="E8501" s="2" t="str">
        <f t="shared" si="398"/>
        <v>H29.11.20</v>
      </c>
    </row>
    <row r="8502" spans="1:5" x14ac:dyDescent="0.45">
      <c r="A8502" s="2" t="s">
        <v>6247</v>
      </c>
      <c r="B8502" s="2" t="s">
        <v>17340</v>
      </c>
      <c r="C8502" s="2" t="s">
        <v>28946</v>
      </c>
      <c r="D8502" s="2" t="str">
        <f>"乳類販売業"</f>
        <v>乳類販売業</v>
      </c>
      <c r="E8502" s="2" t="str">
        <f>"H29.11.22"</f>
        <v>H29.11.22</v>
      </c>
    </row>
    <row r="8503" spans="1:5" x14ac:dyDescent="0.45">
      <c r="A8503" s="2" t="s">
        <v>6247</v>
      </c>
      <c r="B8503" s="2" t="s">
        <v>17340</v>
      </c>
      <c r="C8503" s="2" t="s">
        <v>28946</v>
      </c>
      <c r="D8503" s="2" t="str">
        <f>"菓子製造業"</f>
        <v>菓子製造業</v>
      </c>
      <c r="E8503" s="2" t="str">
        <f>"H29.11.22"</f>
        <v>H29.11.22</v>
      </c>
    </row>
    <row r="8504" spans="1:5" x14ac:dyDescent="0.45">
      <c r="A8504" s="2" t="s">
        <v>6247</v>
      </c>
      <c r="B8504" s="2" t="s">
        <v>17340</v>
      </c>
      <c r="C8504" s="2" t="s">
        <v>28946</v>
      </c>
      <c r="D8504" s="2" t="str">
        <f>"飲食店営業"</f>
        <v>飲食店営業</v>
      </c>
      <c r="E8504" s="2" t="str">
        <f>"H29.11.22"</f>
        <v>H29.11.22</v>
      </c>
    </row>
    <row r="8505" spans="1:5" x14ac:dyDescent="0.45">
      <c r="A8505" s="2" t="s">
        <v>6248</v>
      </c>
      <c r="B8505" s="2" t="s">
        <v>17341</v>
      </c>
      <c r="C8505" s="2" t="s">
        <v>28947</v>
      </c>
      <c r="D8505" s="2" t="str">
        <f>"菓子製造業"</f>
        <v>菓子製造業</v>
      </c>
      <c r="E8505" s="2" t="str">
        <f>"H29.11.24"</f>
        <v>H29.11.24</v>
      </c>
    </row>
    <row r="8506" spans="1:5" x14ac:dyDescent="0.45">
      <c r="A8506" s="2" t="s">
        <v>6258</v>
      </c>
      <c r="B8506" s="2" t="s">
        <v>17351</v>
      </c>
      <c r="C8506" s="2" t="s">
        <v>28958</v>
      </c>
      <c r="D8506" s="2" t="str">
        <f>"菓子製造業"</f>
        <v>菓子製造業</v>
      </c>
      <c r="E8506" s="2" t="str">
        <f>"H30.02.06"</f>
        <v>H30.02.06</v>
      </c>
    </row>
    <row r="8507" spans="1:5" x14ac:dyDescent="0.45">
      <c r="A8507" s="2" t="s">
        <v>6267</v>
      </c>
      <c r="B8507" s="2" t="s">
        <v>17359</v>
      </c>
      <c r="C8507" s="2" t="s">
        <v>28967</v>
      </c>
      <c r="D8507" s="2" t="str">
        <f>"飲食店営業"</f>
        <v>飲食店営業</v>
      </c>
      <c r="E8507" s="2" t="str">
        <f>"H30.02.09"</f>
        <v>H30.02.09</v>
      </c>
    </row>
    <row r="8508" spans="1:5" x14ac:dyDescent="0.45">
      <c r="A8508" s="2" t="s">
        <v>6268</v>
      </c>
      <c r="B8508" s="2" t="s">
        <v>17360</v>
      </c>
      <c r="C8508" s="2" t="s">
        <v>28968</v>
      </c>
      <c r="D8508" s="2" t="str">
        <f>"食肉処理業"</f>
        <v>食肉処理業</v>
      </c>
      <c r="E8508" s="2" t="str">
        <f>"H30.02.09"</f>
        <v>H30.02.09</v>
      </c>
    </row>
    <row r="8509" spans="1:5" x14ac:dyDescent="0.45">
      <c r="A8509" s="2" t="s">
        <v>6268</v>
      </c>
      <c r="B8509" s="2" t="s">
        <v>17360</v>
      </c>
      <c r="C8509" s="2" t="s">
        <v>28968</v>
      </c>
      <c r="D8509" s="2" t="str">
        <f>"飲食店営業"</f>
        <v>飲食店営業</v>
      </c>
      <c r="E8509" s="2" t="str">
        <f>"H30.02.09"</f>
        <v>H30.02.09</v>
      </c>
    </row>
    <row r="8510" spans="1:5" x14ac:dyDescent="0.45">
      <c r="A8510" s="2" t="s">
        <v>6269</v>
      </c>
      <c r="B8510" s="2" t="s">
        <v>17361</v>
      </c>
      <c r="C8510" s="2" t="s">
        <v>28969</v>
      </c>
      <c r="D8510" s="2" t="str">
        <f>"飲食店営業"</f>
        <v>飲食店営業</v>
      </c>
      <c r="E8510" s="2" t="str">
        <f>"H30.02.13"</f>
        <v>H30.02.13</v>
      </c>
    </row>
    <row r="8511" spans="1:5" x14ac:dyDescent="0.45">
      <c r="A8511" s="2" t="s">
        <v>6270</v>
      </c>
      <c r="B8511" s="2" t="s">
        <v>17362</v>
      </c>
      <c r="C8511" s="2" t="s">
        <v>28970</v>
      </c>
      <c r="D8511" s="2" t="str">
        <f>"菓子製造業"</f>
        <v>菓子製造業</v>
      </c>
      <c r="E8511" s="2" t="str">
        <f>"H30.02.13"</f>
        <v>H30.02.13</v>
      </c>
    </row>
    <row r="8512" spans="1:5" x14ac:dyDescent="0.45">
      <c r="A8512" s="2" t="s">
        <v>6272</v>
      </c>
      <c r="B8512" s="2" t="s">
        <v>14927</v>
      </c>
      <c r="C8512" s="2" t="s">
        <v>28972</v>
      </c>
      <c r="D8512" s="2" t="str">
        <f>"飲食店営業"</f>
        <v>飲食店営業</v>
      </c>
      <c r="E8512" s="2" t="str">
        <f>"H30.02.21"</f>
        <v>H30.02.21</v>
      </c>
    </row>
    <row r="8513" spans="1:5" x14ac:dyDescent="0.45">
      <c r="A8513" s="2" t="s">
        <v>6278</v>
      </c>
      <c r="B8513" s="2" t="s">
        <v>17368</v>
      </c>
      <c r="C8513" s="2" t="s">
        <v>28978</v>
      </c>
      <c r="D8513" s="2" t="str">
        <f>"飲食店営業"</f>
        <v>飲食店営業</v>
      </c>
      <c r="E8513" s="2" t="str">
        <f>"H30.02.26"</f>
        <v>H30.02.26</v>
      </c>
    </row>
    <row r="8514" spans="1:5" x14ac:dyDescent="0.45">
      <c r="A8514" s="2" t="s">
        <v>5438</v>
      </c>
      <c r="B8514" s="2" t="s">
        <v>17369</v>
      </c>
      <c r="C8514" s="2" t="s">
        <v>28979</v>
      </c>
      <c r="D8514" s="2" t="str">
        <f>"飲食店営業"</f>
        <v>飲食店営業</v>
      </c>
      <c r="E8514" s="2" t="str">
        <f>"H30.02.26"</f>
        <v>H30.02.26</v>
      </c>
    </row>
    <row r="8515" spans="1:5" x14ac:dyDescent="0.45">
      <c r="A8515" s="2" t="s">
        <v>6282</v>
      </c>
      <c r="B8515" s="2" t="s">
        <v>17373</v>
      </c>
      <c r="C8515" s="2" t="s">
        <v>28983</v>
      </c>
      <c r="D8515" s="2" t="str">
        <f>"菓子製造業"</f>
        <v>菓子製造業</v>
      </c>
      <c r="E8515" s="2" t="str">
        <f>"H30.03.07"</f>
        <v>H30.03.07</v>
      </c>
    </row>
    <row r="8516" spans="1:5" x14ac:dyDescent="0.45">
      <c r="A8516" s="2" t="s">
        <v>6282</v>
      </c>
      <c r="B8516" s="2" t="s">
        <v>17373</v>
      </c>
      <c r="C8516" s="2" t="s">
        <v>28983</v>
      </c>
      <c r="D8516" s="2" t="str">
        <f>"飲食店営業"</f>
        <v>飲食店営業</v>
      </c>
      <c r="E8516" s="2" t="str">
        <f>"H30.03.07"</f>
        <v>H30.03.07</v>
      </c>
    </row>
    <row r="8517" spans="1:5" x14ac:dyDescent="0.45">
      <c r="A8517" s="2" t="s">
        <v>6282</v>
      </c>
      <c r="B8517" s="2" t="s">
        <v>17373</v>
      </c>
      <c r="C8517" s="2" t="s">
        <v>28983</v>
      </c>
      <c r="D8517" s="2" t="str">
        <f>"食品販売業"</f>
        <v>食品販売業</v>
      </c>
      <c r="E8517" s="2" t="str">
        <f>"H30.03.07"</f>
        <v>H30.03.07</v>
      </c>
    </row>
    <row r="8518" spans="1:5" x14ac:dyDescent="0.45">
      <c r="A8518" s="2" t="s">
        <v>6282</v>
      </c>
      <c r="B8518" s="2" t="s">
        <v>17373</v>
      </c>
      <c r="C8518" s="2" t="s">
        <v>28984</v>
      </c>
      <c r="D8518" s="2" t="str">
        <f>"そうざい製造業"</f>
        <v>そうざい製造業</v>
      </c>
      <c r="E8518" s="2" t="str">
        <f>"H30.03.07"</f>
        <v>H30.03.07</v>
      </c>
    </row>
    <row r="8519" spans="1:5" x14ac:dyDescent="0.45">
      <c r="A8519" s="2" t="s">
        <v>6284</v>
      </c>
      <c r="B8519" s="2" t="s">
        <v>17375</v>
      </c>
      <c r="C8519" s="2" t="s">
        <v>28986</v>
      </c>
      <c r="D8519" s="2" t="str">
        <f>"飲食店営業"</f>
        <v>飲食店営業</v>
      </c>
      <c r="E8519" s="2" t="str">
        <f>"H30.03.15"</f>
        <v>H30.03.15</v>
      </c>
    </row>
    <row r="8520" spans="1:5" x14ac:dyDescent="0.45">
      <c r="A8520" s="2" t="s">
        <v>3499</v>
      </c>
      <c r="B8520" s="2" t="s">
        <v>17376</v>
      </c>
      <c r="C8520" s="2" t="s">
        <v>28987</v>
      </c>
      <c r="D8520" s="2" t="str">
        <f>"飲食店営業"</f>
        <v>飲食店営業</v>
      </c>
      <c r="E8520" s="2" t="str">
        <f>"H30.03.26"</f>
        <v>H30.03.26</v>
      </c>
    </row>
    <row r="8521" spans="1:5" x14ac:dyDescent="0.45">
      <c r="A8521" s="2" t="s">
        <v>1602</v>
      </c>
      <c r="B8521" s="2" t="s">
        <v>17377</v>
      </c>
      <c r="C8521" s="2" t="s">
        <v>28988</v>
      </c>
      <c r="D8521" s="2" t="str">
        <f>"飲食店営業"</f>
        <v>飲食店営業</v>
      </c>
      <c r="E8521" s="2" t="str">
        <f>"H30.03.26"</f>
        <v>H30.03.26</v>
      </c>
    </row>
    <row r="8522" spans="1:5" x14ac:dyDescent="0.45">
      <c r="A8522" s="2" t="s">
        <v>6195</v>
      </c>
      <c r="B8522" s="2" t="s">
        <v>17282</v>
      </c>
      <c r="C8522" s="2" t="s">
        <v>28885</v>
      </c>
      <c r="D8522" s="2" t="str">
        <f>"飲食店営業"</f>
        <v>飲食店営業</v>
      </c>
      <c r="E8522" s="2" t="str">
        <f>"H30.04.11"</f>
        <v>H30.04.11</v>
      </c>
    </row>
    <row r="8523" spans="1:5" x14ac:dyDescent="0.45">
      <c r="A8523" s="2" t="s">
        <v>6287</v>
      </c>
      <c r="B8523" s="2" t="s">
        <v>17380</v>
      </c>
      <c r="C8523" s="2" t="s">
        <v>28991</v>
      </c>
      <c r="D8523" s="2" t="str">
        <f>"菓子製造業"</f>
        <v>菓子製造業</v>
      </c>
      <c r="E8523" s="2" t="str">
        <f>"H30.04.13"</f>
        <v>H30.04.13</v>
      </c>
    </row>
    <row r="8524" spans="1:5" x14ac:dyDescent="0.45">
      <c r="A8524" s="2" t="s">
        <v>4830</v>
      </c>
      <c r="B8524" s="2" t="s">
        <v>17393</v>
      </c>
      <c r="C8524" s="2" t="s">
        <v>28870</v>
      </c>
      <c r="D8524" s="2" t="str">
        <f>"飲食店営業"</f>
        <v>飲食店営業</v>
      </c>
      <c r="E8524" s="2" t="str">
        <f>"H30.05.14"</f>
        <v>H30.05.14</v>
      </c>
    </row>
    <row r="8525" spans="1:5" x14ac:dyDescent="0.45">
      <c r="A8525" s="2" t="s">
        <v>6307</v>
      </c>
      <c r="B8525" s="2" t="s">
        <v>17405</v>
      </c>
      <c r="C8525" s="2" t="s">
        <v>29014</v>
      </c>
      <c r="D8525" s="2" t="str">
        <f>"食品販売業"</f>
        <v>食品販売業</v>
      </c>
      <c r="E8525" s="2" t="str">
        <f>"H30.05.17"</f>
        <v>H30.05.17</v>
      </c>
    </row>
    <row r="8526" spans="1:5" x14ac:dyDescent="0.45">
      <c r="A8526" s="2" t="s">
        <v>6308</v>
      </c>
      <c r="B8526" s="2" t="s">
        <v>17406</v>
      </c>
      <c r="C8526" s="2" t="s">
        <v>29015</v>
      </c>
      <c r="D8526" s="2" t="str">
        <f>"飲食店営業"</f>
        <v>飲食店営業</v>
      </c>
      <c r="E8526" s="2" t="str">
        <f>"H30.05.17"</f>
        <v>H30.05.17</v>
      </c>
    </row>
    <row r="8527" spans="1:5" x14ac:dyDescent="0.45">
      <c r="A8527" s="2" t="s">
        <v>6308</v>
      </c>
      <c r="B8527" s="2" t="s">
        <v>17407</v>
      </c>
      <c r="C8527" s="2" t="s">
        <v>29015</v>
      </c>
      <c r="D8527" s="2" t="str">
        <f>"飲食店営業"</f>
        <v>飲食店営業</v>
      </c>
      <c r="E8527" s="2" t="str">
        <f>"H30.05.17"</f>
        <v>H30.05.17</v>
      </c>
    </row>
    <row r="8528" spans="1:5" x14ac:dyDescent="0.45">
      <c r="A8528" s="2" t="s">
        <v>6308</v>
      </c>
      <c r="B8528" s="2" t="s">
        <v>17408</v>
      </c>
      <c r="C8528" s="2" t="s">
        <v>29015</v>
      </c>
      <c r="D8528" s="2" t="str">
        <f>"飲食店営業"</f>
        <v>飲食店営業</v>
      </c>
      <c r="E8528" s="2" t="str">
        <f>"H30.05.17"</f>
        <v>H30.05.17</v>
      </c>
    </row>
    <row r="8529" spans="1:5" x14ac:dyDescent="0.45">
      <c r="A8529" s="2" t="s">
        <v>1013</v>
      </c>
      <c r="B8529" s="2" t="s">
        <v>13569</v>
      </c>
      <c r="C8529" s="2" t="s">
        <v>29018</v>
      </c>
      <c r="D8529" s="2" t="str">
        <f>"食品販売業"</f>
        <v>食品販売業</v>
      </c>
      <c r="E8529" s="2" t="str">
        <f>"H30.05.23"</f>
        <v>H30.05.23</v>
      </c>
    </row>
    <row r="8530" spans="1:5" x14ac:dyDescent="0.45">
      <c r="A8530" s="2" t="s">
        <v>6311</v>
      </c>
      <c r="B8530" s="2" t="s">
        <v>17411</v>
      </c>
      <c r="C8530" s="2" t="s">
        <v>29019</v>
      </c>
      <c r="D8530" s="2" t="str">
        <f>"飲食店営業"</f>
        <v>飲食店営業</v>
      </c>
      <c r="E8530" s="2" t="str">
        <f>"H30.05.23"</f>
        <v>H30.05.23</v>
      </c>
    </row>
    <row r="8531" spans="1:5" x14ac:dyDescent="0.45">
      <c r="A8531" s="2" t="s">
        <v>6312</v>
      </c>
      <c r="B8531" s="2" t="s">
        <v>17412</v>
      </c>
      <c r="C8531" s="2" t="s">
        <v>29020</v>
      </c>
      <c r="D8531" s="2" t="str">
        <f>"乳類販売業"</f>
        <v>乳類販売業</v>
      </c>
      <c r="E8531" s="2" t="str">
        <f>"H30.05.23"</f>
        <v>H30.05.23</v>
      </c>
    </row>
    <row r="8532" spans="1:5" x14ac:dyDescent="0.45">
      <c r="A8532" s="2" t="s">
        <v>6313</v>
      </c>
      <c r="B8532" s="2" t="s">
        <v>17413</v>
      </c>
      <c r="C8532" s="2" t="s">
        <v>29021</v>
      </c>
      <c r="D8532" s="2" t="str">
        <f>"飲食店営業"</f>
        <v>飲食店営業</v>
      </c>
      <c r="E8532" s="2" t="str">
        <f>"H30.05.23"</f>
        <v>H30.05.23</v>
      </c>
    </row>
    <row r="8533" spans="1:5" x14ac:dyDescent="0.45">
      <c r="A8533" s="2" t="s">
        <v>6319</v>
      </c>
      <c r="B8533" s="2" t="s">
        <v>17422</v>
      </c>
      <c r="C8533" s="2" t="s">
        <v>29030</v>
      </c>
      <c r="D8533" s="2" t="str">
        <f>"食品販売業"</f>
        <v>食品販売業</v>
      </c>
      <c r="E8533" s="2" t="str">
        <f>"H30.05.23"</f>
        <v>H30.05.23</v>
      </c>
    </row>
    <row r="8534" spans="1:5" x14ac:dyDescent="0.45">
      <c r="A8534" s="2" t="s">
        <v>6321</v>
      </c>
      <c r="B8534" s="2" t="s">
        <v>17424</v>
      </c>
      <c r="C8534" s="2" t="s">
        <v>29032</v>
      </c>
      <c r="D8534" s="2" t="str">
        <f>"飲食店営業"</f>
        <v>飲食店営業</v>
      </c>
      <c r="E8534" s="2" t="str">
        <f>"H30.05.28"</f>
        <v>H30.05.28</v>
      </c>
    </row>
    <row r="8535" spans="1:5" x14ac:dyDescent="0.45">
      <c r="A8535" s="2" t="s">
        <v>6326</v>
      </c>
      <c r="B8535" s="2" t="s">
        <v>17430</v>
      </c>
      <c r="C8535" s="2" t="s">
        <v>29037</v>
      </c>
      <c r="D8535" s="2" t="str">
        <f>"食品製造業"</f>
        <v>食品製造業</v>
      </c>
      <c r="E8535" s="2" t="str">
        <f>"H30.05.30"</f>
        <v>H30.05.30</v>
      </c>
    </row>
    <row r="8536" spans="1:5" x14ac:dyDescent="0.45">
      <c r="A8536" s="2" t="s">
        <v>165</v>
      </c>
      <c r="B8536" s="2" t="s">
        <v>17441</v>
      </c>
      <c r="C8536" s="2" t="s">
        <v>28841</v>
      </c>
      <c r="D8536" s="2" t="str">
        <f>"喫茶店営業"</f>
        <v>喫茶店営業</v>
      </c>
      <c r="E8536" s="2" t="str">
        <f>"H29.09.25"</f>
        <v>H29.09.25</v>
      </c>
    </row>
    <row r="8537" spans="1:5" x14ac:dyDescent="0.45">
      <c r="A8537" s="2" t="s">
        <v>165</v>
      </c>
      <c r="B8537" s="2" t="s">
        <v>17442</v>
      </c>
      <c r="C8537" s="2" t="s">
        <v>28841</v>
      </c>
      <c r="D8537" s="2" t="str">
        <f>"喫茶店営業"</f>
        <v>喫茶店営業</v>
      </c>
      <c r="E8537" s="2" t="str">
        <f>"H29.09.25"</f>
        <v>H29.09.25</v>
      </c>
    </row>
    <row r="8538" spans="1:5" x14ac:dyDescent="0.45">
      <c r="A8538" s="2" t="s">
        <v>165</v>
      </c>
      <c r="B8538" s="2" t="s">
        <v>17443</v>
      </c>
      <c r="C8538" s="2" t="s">
        <v>29045</v>
      </c>
      <c r="D8538" s="2" t="str">
        <f>"喫茶店営業"</f>
        <v>喫茶店営業</v>
      </c>
      <c r="E8538" s="2" t="str">
        <f>"H29.09.25"</f>
        <v>H29.09.25</v>
      </c>
    </row>
    <row r="8539" spans="1:5" x14ac:dyDescent="0.45">
      <c r="A8539" s="2" t="s">
        <v>165</v>
      </c>
      <c r="B8539" s="2" t="s">
        <v>17444</v>
      </c>
      <c r="C8539" s="2" t="s">
        <v>29045</v>
      </c>
      <c r="D8539" s="2" t="str">
        <f>"喫茶店営業"</f>
        <v>喫茶店営業</v>
      </c>
      <c r="E8539" s="2" t="str">
        <f>"H29.09.25"</f>
        <v>H29.09.25</v>
      </c>
    </row>
    <row r="8540" spans="1:5" x14ac:dyDescent="0.45">
      <c r="A8540" s="2" t="s">
        <v>6327</v>
      </c>
      <c r="B8540" s="2" t="s">
        <v>17447</v>
      </c>
      <c r="C8540" s="2" t="s">
        <v>29048</v>
      </c>
      <c r="D8540" s="2" t="str">
        <f>"飲食店営業"</f>
        <v>飲食店営業</v>
      </c>
      <c r="E8540" s="2" t="str">
        <f>"H30.06.21"</f>
        <v>H30.06.21</v>
      </c>
    </row>
    <row r="8541" spans="1:5" x14ac:dyDescent="0.45">
      <c r="A8541" s="2" t="s">
        <v>6328</v>
      </c>
      <c r="B8541" s="2" t="s">
        <v>17448</v>
      </c>
      <c r="C8541" s="2" t="s">
        <v>28870</v>
      </c>
      <c r="D8541" s="2" t="str">
        <f>"飲食店営業"</f>
        <v>飲食店営業</v>
      </c>
      <c r="E8541" s="2" t="str">
        <f>"H30.06.26"</f>
        <v>H30.06.26</v>
      </c>
    </row>
    <row r="8542" spans="1:5" x14ac:dyDescent="0.45">
      <c r="A8542" s="2" t="s">
        <v>6329</v>
      </c>
      <c r="B8542" s="2" t="s">
        <v>17449</v>
      </c>
      <c r="C8542" s="2" t="s">
        <v>29049</v>
      </c>
      <c r="D8542" s="2" t="str">
        <f>"飲食店営業"</f>
        <v>飲食店営業</v>
      </c>
      <c r="E8542" s="2" t="str">
        <f>"H30.06.26"</f>
        <v>H30.06.26</v>
      </c>
    </row>
    <row r="8543" spans="1:5" x14ac:dyDescent="0.45">
      <c r="A8543" s="2" t="s">
        <v>1552</v>
      </c>
      <c r="B8543" s="2" t="s">
        <v>17369</v>
      </c>
      <c r="C8543" s="2" t="s">
        <v>29050</v>
      </c>
      <c r="D8543" s="2" t="str">
        <f>"食品販売業"</f>
        <v>食品販売業</v>
      </c>
      <c r="E8543" s="2" t="str">
        <f>"H30.01.15"</f>
        <v>H30.01.15</v>
      </c>
    </row>
    <row r="8544" spans="1:5" x14ac:dyDescent="0.45">
      <c r="A8544" s="2" t="s">
        <v>6332</v>
      </c>
      <c r="B8544" s="2" t="s">
        <v>6332</v>
      </c>
      <c r="C8544" s="2" t="s">
        <v>21923</v>
      </c>
      <c r="D8544" s="2" t="str">
        <f>"飲食店営業"</f>
        <v>飲食店営業</v>
      </c>
      <c r="E8544" s="2" t="str">
        <f>"H30.07.10"</f>
        <v>H30.07.10</v>
      </c>
    </row>
    <row r="8545" spans="1:5" x14ac:dyDescent="0.45">
      <c r="A8545" s="2" t="s">
        <v>6334</v>
      </c>
      <c r="B8545" s="2" t="s">
        <v>17453</v>
      </c>
      <c r="C8545" s="2" t="s">
        <v>29054</v>
      </c>
      <c r="D8545" s="2" t="str">
        <f>"乳類販売業"</f>
        <v>乳類販売業</v>
      </c>
      <c r="E8545" s="2" t="str">
        <f>"H30.07.19"</f>
        <v>H30.07.19</v>
      </c>
    </row>
    <row r="8546" spans="1:5" x14ac:dyDescent="0.45">
      <c r="A8546" s="2" t="s">
        <v>6334</v>
      </c>
      <c r="B8546" s="2" t="s">
        <v>17453</v>
      </c>
      <c r="C8546" s="2" t="s">
        <v>29054</v>
      </c>
      <c r="D8546" s="2" t="str">
        <f>"食品販売業"</f>
        <v>食品販売業</v>
      </c>
      <c r="E8546" s="2" t="str">
        <f>"H30.07.19"</f>
        <v>H30.07.19</v>
      </c>
    </row>
    <row r="8547" spans="1:5" x14ac:dyDescent="0.45">
      <c r="A8547" s="2" t="s">
        <v>6336</v>
      </c>
      <c r="B8547" s="2" t="s">
        <v>17456</v>
      </c>
      <c r="C8547" s="2" t="s">
        <v>21923</v>
      </c>
      <c r="D8547" s="2" t="str">
        <f>"飲食店営業"</f>
        <v>飲食店営業</v>
      </c>
      <c r="E8547" s="2" t="str">
        <f>"H30.07.27"</f>
        <v>H30.07.27</v>
      </c>
    </row>
    <row r="8548" spans="1:5" x14ac:dyDescent="0.45">
      <c r="A8548" s="2" t="s">
        <v>6339</v>
      </c>
      <c r="B8548" s="2" t="s">
        <v>17460</v>
      </c>
      <c r="C8548" s="2" t="s">
        <v>29060</v>
      </c>
      <c r="D8548" s="2" t="str">
        <f>"飲食店営業"</f>
        <v>飲食店営業</v>
      </c>
      <c r="E8548" s="2" t="str">
        <f>"H30.08.13"</f>
        <v>H30.08.13</v>
      </c>
    </row>
    <row r="8549" spans="1:5" x14ac:dyDescent="0.45">
      <c r="A8549" s="2" t="s">
        <v>6355</v>
      </c>
      <c r="B8549" s="2" t="s">
        <v>17485</v>
      </c>
      <c r="C8549" s="2" t="s">
        <v>29083</v>
      </c>
      <c r="D8549" s="2" t="str">
        <f>"食品販売業"</f>
        <v>食品販売業</v>
      </c>
      <c r="E8549" s="2" t="str">
        <f t="shared" ref="E8549:E8555" si="399">"H30.08.27"</f>
        <v>H30.08.27</v>
      </c>
    </row>
    <row r="8550" spans="1:5" x14ac:dyDescent="0.45">
      <c r="A8550" s="2" t="s">
        <v>3571</v>
      </c>
      <c r="B8550" s="2" t="s">
        <v>17486</v>
      </c>
      <c r="C8550" s="2" t="s">
        <v>29084</v>
      </c>
      <c r="D8550" s="2" t="str">
        <f>"食品販売業"</f>
        <v>食品販売業</v>
      </c>
      <c r="E8550" s="2" t="str">
        <f t="shared" si="399"/>
        <v>H30.08.27</v>
      </c>
    </row>
    <row r="8551" spans="1:5" x14ac:dyDescent="0.45">
      <c r="A8551" s="2" t="s">
        <v>6356</v>
      </c>
      <c r="B8551" s="2" t="s">
        <v>17487</v>
      </c>
      <c r="C8551" s="2" t="s">
        <v>29085</v>
      </c>
      <c r="D8551" s="2" t="str">
        <f>"飲食店営業"</f>
        <v>飲食店営業</v>
      </c>
      <c r="E8551" s="2" t="str">
        <f t="shared" si="399"/>
        <v>H30.08.27</v>
      </c>
    </row>
    <row r="8552" spans="1:5" x14ac:dyDescent="0.45">
      <c r="A8552" s="2" t="s">
        <v>6357</v>
      </c>
      <c r="B8552" s="2" t="s">
        <v>17488</v>
      </c>
      <c r="C8552" s="2" t="s">
        <v>29086</v>
      </c>
      <c r="D8552" s="2" t="str">
        <f>"乳類販売業"</f>
        <v>乳類販売業</v>
      </c>
      <c r="E8552" s="2" t="str">
        <f t="shared" si="399"/>
        <v>H30.08.27</v>
      </c>
    </row>
    <row r="8553" spans="1:5" x14ac:dyDescent="0.45">
      <c r="A8553" s="2" t="s">
        <v>950</v>
      </c>
      <c r="B8553" s="2" t="s">
        <v>17494</v>
      </c>
      <c r="C8553" s="2" t="s">
        <v>29092</v>
      </c>
      <c r="D8553" s="2" t="str">
        <f>"喫茶店営業"</f>
        <v>喫茶店営業</v>
      </c>
      <c r="E8553" s="2" t="str">
        <f t="shared" si="399"/>
        <v>H30.08.27</v>
      </c>
    </row>
    <row r="8554" spans="1:5" x14ac:dyDescent="0.45">
      <c r="A8554" s="2" t="s">
        <v>165</v>
      </c>
      <c r="B8554" s="2" t="s">
        <v>17496</v>
      </c>
      <c r="C8554" s="2" t="s">
        <v>29094</v>
      </c>
      <c r="D8554" s="2" t="str">
        <f>"喫茶店営業"</f>
        <v>喫茶店営業</v>
      </c>
      <c r="E8554" s="2" t="str">
        <f t="shared" si="399"/>
        <v>H30.08.27</v>
      </c>
    </row>
    <row r="8555" spans="1:5" x14ac:dyDescent="0.45">
      <c r="A8555" s="2" t="s">
        <v>6362</v>
      </c>
      <c r="B8555" s="2" t="s">
        <v>17498</v>
      </c>
      <c r="C8555" s="2" t="s">
        <v>29096</v>
      </c>
      <c r="D8555" s="2" t="str">
        <f>"食品販売業"</f>
        <v>食品販売業</v>
      </c>
      <c r="E8555" s="2" t="str">
        <f t="shared" si="399"/>
        <v>H30.08.27</v>
      </c>
    </row>
    <row r="8556" spans="1:5" x14ac:dyDescent="0.45">
      <c r="A8556" s="2" t="s">
        <v>6366</v>
      </c>
      <c r="B8556" s="2" t="s">
        <v>17503</v>
      </c>
      <c r="C8556" s="2" t="s">
        <v>29100</v>
      </c>
      <c r="D8556" s="2" t="str">
        <f>"食品販売業"</f>
        <v>食品販売業</v>
      </c>
      <c r="E8556" s="2" t="str">
        <f>"H30.08.30"</f>
        <v>H30.08.30</v>
      </c>
    </row>
    <row r="8557" spans="1:5" x14ac:dyDescent="0.45">
      <c r="A8557" s="2" t="s">
        <v>6369</v>
      </c>
      <c r="B8557" s="2" t="s">
        <v>17506</v>
      </c>
      <c r="C8557" s="2" t="s">
        <v>29101</v>
      </c>
      <c r="D8557" s="2" t="str">
        <f>"食用油脂製造業"</f>
        <v>食用油脂製造業</v>
      </c>
      <c r="E8557" s="2" t="str">
        <f>"H30.09.14"</f>
        <v>H30.09.14</v>
      </c>
    </row>
    <row r="8558" spans="1:5" x14ac:dyDescent="0.45">
      <c r="A8558" s="2" t="s">
        <v>6369</v>
      </c>
      <c r="B8558" s="2" t="s">
        <v>17506</v>
      </c>
      <c r="C8558" s="2" t="s">
        <v>29101</v>
      </c>
      <c r="D8558" s="2" t="str">
        <f>"缶詰又は瓶詰食品製造業"</f>
        <v>缶詰又は瓶詰食品製造業</v>
      </c>
      <c r="E8558" s="2" t="str">
        <f>"H30.05.21"</f>
        <v>H30.05.21</v>
      </c>
    </row>
    <row r="8559" spans="1:5" x14ac:dyDescent="0.45">
      <c r="A8559" s="2" t="s">
        <v>165</v>
      </c>
      <c r="B8559" s="2" t="s">
        <v>17513</v>
      </c>
      <c r="C8559" s="2" t="s">
        <v>29108</v>
      </c>
      <c r="D8559" s="2" t="str">
        <f>"喫茶店営業"</f>
        <v>喫茶店営業</v>
      </c>
      <c r="E8559" s="2" t="str">
        <f>"H30.10.15"</f>
        <v>H30.10.15</v>
      </c>
    </row>
    <row r="8560" spans="1:5" x14ac:dyDescent="0.45">
      <c r="A8560" s="2" t="s">
        <v>6375</v>
      </c>
      <c r="B8560" s="2" t="s">
        <v>17514</v>
      </c>
      <c r="C8560" s="2" t="s">
        <v>29109</v>
      </c>
      <c r="D8560" s="2" t="str">
        <f>"飲食店営業"</f>
        <v>飲食店営業</v>
      </c>
      <c r="E8560" s="2" t="str">
        <f>"H30.10.15"</f>
        <v>H30.10.15</v>
      </c>
    </row>
    <row r="8561" spans="1:5" x14ac:dyDescent="0.45">
      <c r="A8561" s="2" t="s">
        <v>6376</v>
      </c>
      <c r="B8561" s="2" t="s">
        <v>17516</v>
      </c>
      <c r="C8561" s="2" t="s">
        <v>29111</v>
      </c>
      <c r="D8561" s="2" t="str">
        <f>"飲食店営業"</f>
        <v>飲食店営業</v>
      </c>
      <c r="E8561" s="2" t="str">
        <f>"H30.10.19"</f>
        <v>H30.10.19</v>
      </c>
    </row>
    <row r="8562" spans="1:5" x14ac:dyDescent="0.45">
      <c r="A8562" s="2" t="s">
        <v>6376</v>
      </c>
      <c r="B8562" s="2" t="s">
        <v>17516</v>
      </c>
      <c r="C8562" s="2" t="s">
        <v>29111</v>
      </c>
      <c r="D8562" s="2" t="str">
        <f>"そうざい製造業"</f>
        <v>そうざい製造業</v>
      </c>
      <c r="E8562" s="2" t="str">
        <f>"H30.10.19"</f>
        <v>H30.10.19</v>
      </c>
    </row>
    <row r="8563" spans="1:5" x14ac:dyDescent="0.45">
      <c r="A8563" s="2" t="s">
        <v>6376</v>
      </c>
      <c r="B8563" s="2" t="s">
        <v>17516</v>
      </c>
      <c r="C8563" s="2" t="s">
        <v>29111</v>
      </c>
      <c r="D8563" s="2" t="str">
        <f>"菓子製造業"</f>
        <v>菓子製造業</v>
      </c>
      <c r="E8563" s="2" t="str">
        <f>"H30.10.19"</f>
        <v>H30.10.19</v>
      </c>
    </row>
    <row r="8564" spans="1:5" x14ac:dyDescent="0.45">
      <c r="A8564" s="2" t="s">
        <v>165</v>
      </c>
      <c r="B8564" s="2" t="s">
        <v>17520</v>
      </c>
      <c r="C8564" s="2" t="s">
        <v>29115</v>
      </c>
      <c r="D8564" s="2" t="str">
        <f>"喫茶店営業"</f>
        <v>喫茶店営業</v>
      </c>
      <c r="E8564" s="2" t="str">
        <f>"H30.10.26"</f>
        <v>H30.10.26</v>
      </c>
    </row>
    <row r="8565" spans="1:5" x14ac:dyDescent="0.45">
      <c r="A8565" s="2" t="s">
        <v>6379</v>
      </c>
      <c r="B8565" s="2" t="s">
        <v>17521</v>
      </c>
      <c r="C8565" s="2" t="s">
        <v>29116</v>
      </c>
      <c r="D8565" s="2" t="str">
        <f>"飲食店営業"</f>
        <v>飲食店営業</v>
      </c>
      <c r="E8565" s="2" t="str">
        <f>"H30.10.26"</f>
        <v>H30.10.26</v>
      </c>
    </row>
    <row r="8566" spans="1:5" x14ac:dyDescent="0.45">
      <c r="A8566" s="2" t="s">
        <v>6379</v>
      </c>
      <c r="B8566" s="2" t="s">
        <v>17521</v>
      </c>
      <c r="C8566" s="2" t="s">
        <v>29116</v>
      </c>
      <c r="D8566" s="2" t="str">
        <f>"食品販売業"</f>
        <v>食品販売業</v>
      </c>
      <c r="E8566" s="2" t="str">
        <f>"H30.10.26"</f>
        <v>H30.10.26</v>
      </c>
    </row>
    <row r="8567" spans="1:5" x14ac:dyDescent="0.45">
      <c r="A8567" s="2" t="s">
        <v>6381</v>
      </c>
      <c r="B8567" s="2" t="s">
        <v>17525</v>
      </c>
      <c r="C8567" s="2" t="s">
        <v>29119</v>
      </c>
      <c r="D8567" s="2" t="str">
        <f>"菓子製造業"</f>
        <v>菓子製造業</v>
      </c>
      <c r="E8567" s="2" t="str">
        <f>"H30.11.09"</f>
        <v>H30.11.09</v>
      </c>
    </row>
    <row r="8568" spans="1:5" x14ac:dyDescent="0.45">
      <c r="A8568" s="2" t="s">
        <v>6381</v>
      </c>
      <c r="B8568" s="2" t="s">
        <v>17525</v>
      </c>
      <c r="C8568" s="2" t="s">
        <v>29119</v>
      </c>
      <c r="D8568" s="2" t="str">
        <f>"缶詰又は瓶詰食品製造業"</f>
        <v>缶詰又は瓶詰食品製造業</v>
      </c>
      <c r="E8568" s="2" t="str">
        <f>"H30.11.09"</f>
        <v>H30.11.09</v>
      </c>
    </row>
    <row r="8569" spans="1:5" x14ac:dyDescent="0.45">
      <c r="A8569" s="2" t="s">
        <v>6381</v>
      </c>
      <c r="B8569" s="2" t="s">
        <v>17525</v>
      </c>
      <c r="C8569" s="2" t="s">
        <v>29119</v>
      </c>
      <c r="D8569" s="2" t="str">
        <f>"食品製造業"</f>
        <v>食品製造業</v>
      </c>
      <c r="E8569" s="2" t="str">
        <f>"H30.11.09"</f>
        <v>H30.11.09</v>
      </c>
    </row>
    <row r="8570" spans="1:5" x14ac:dyDescent="0.45">
      <c r="A8570" s="2" t="s">
        <v>6382</v>
      </c>
      <c r="B8570" s="2" t="s">
        <v>17526</v>
      </c>
      <c r="C8570" s="2" t="s">
        <v>29120</v>
      </c>
      <c r="D8570" s="2" t="str">
        <f>"飲食店営業"</f>
        <v>飲食店営業</v>
      </c>
      <c r="E8570" s="2" t="str">
        <f>"H30.11.12"</f>
        <v>H30.11.12</v>
      </c>
    </row>
    <row r="8571" spans="1:5" x14ac:dyDescent="0.45">
      <c r="A8571" s="2" t="s">
        <v>6384</v>
      </c>
      <c r="B8571" s="2" t="s">
        <v>17529</v>
      </c>
      <c r="C8571" s="2" t="s">
        <v>29123</v>
      </c>
      <c r="D8571" s="2" t="str">
        <f>"飲食店営業"</f>
        <v>飲食店営業</v>
      </c>
      <c r="E8571" s="2" t="str">
        <f>"H30.11.15"</f>
        <v>H30.11.15</v>
      </c>
    </row>
    <row r="8572" spans="1:5" x14ac:dyDescent="0.45">
      <c r="A8572" s="2" t="s">
        <v>6387</v>
      </c>
      <c r="B8572" s="2" t="s">
        <v>17532</v>
      </c>
      <c r="C8572" s="2" t="s">
        <v>29125</v>
      </c>
      <c r="D8572" s="2" t="str">
        <f>"飲食店営業"</f>
        <v>飲食店営業</v>
      </c>
      <c r="E8572" s="2" t="str">
        <f>"H30.11.20"</f>
        <v>H30.11.20</v>
      </c>
    </row>
    <row r="8573" spans="1:5" x14ac:dyDescent="0.45">
      <c r="A8573" s="2" t="s">
        <v>6388</v>
      </c>
      <c r="B8573" s="2" t="s">
        <v>17533</v>
      </c>
      <c r="C8573" s="2" t="s">
        <v>29126</v>
      </c>
      <c r="D8573" s="2" t="str">
        <f>"菓子製造業"</f>
        <v>菓子製造業</v>
      </c>
      <c r="E8573" s="2" t="str">
        <f>"H30.11.20"</f>
        <v>H30.11.20</v>
      </c>
    </row>
    <row r="8574" spans="1:5" x14ac:dyDescent="0.45">
      <c r="A8574" s="2" t="s">
        <v>6388</v>
      </c>
      <c r="B8574" s="2" t="s">
        <v>17533</v>
      </c>
      <c r="C8574" s="2" t="s">
        <v>29126</v>
      </c>
      <c r="D8574" s="2" t="str">
        <f>"食品販売業"</f>
        <v>食品販売業</v>
      </c>
      <c r="E8574" s="2" t="str">
        <f>"H30.11.20"</f>
        <v>H30.11.20</v>
      </c>
    </row>
    <row r="8575" spans="1:5" x14ac:dyDescent="0.45">
      <c r="A8575" s="2" t="s">
        <v>6419</v>
      </c>
      <c r="B8575" s="2" t="s">
        <v>17569</v>
      </c>
      <c r="C8575" s="2" t="s">
        <v>29163</v>
      </c>
      <c r="D8575" s="2" t="str">
        <f>"飲食店営業"</f>
        <v>飲食店営業</v>
      </c>
      <c r="E8575" s="2" t="str">
        <f>"H30.11.26"</f>
        <v>H30.11.26</v>
      </c>
    </row>
    <row r="8576" spans="1:5" x14ac:dyDescent="0.45">
      <c r="A8576" s="2" t="s">
        <v>6420</v>
      </c>
      <c r="B8576" s="2" t="s">
        <v>17570</v>
      </c>
      <c r="C8576" s="2" t="s">
        <v>29164</v>
      </c>
      <c r="D8576" s="2" t="str">
        <f>"飲食店営業"</f>
        <v>飲食店営業</v>
      </c>
      <c r="E8576" s="2" t="str">
        <f>"H30.11.26"</f>
        <v>H30.11.26</v>
      </c>
    </row>
    <row r="8577" spans="1:5" x14ac:dyDescent="0.45">
      <c r="A8577" s="2" t="s">
        <v>6420</v>
      </c>
      <c r="B8577" s="2" t="s">
        <v>17571</v>
      </c>
      <c r="C8577" s="2" t="s">
        <v>29164</v>
      </c>
      <c r="D8577" s="2" t="str">
        <f>"食肉販売業"</f>
        <v>食肉販売業</v>
      </c>
      <c r="E8577" s="2" t="str">
        <f>"H30.11.26"</f>
        <v>H30.11.26</v>
      </c>
    </row>
    <row r="8578" spans="1:5" x14ac:dyDescent="0.45">
      <c r="A8578" s="2" t="s">
        <v>3409</v>
      </c>
      <c r="B8578" s="2" t="s">
        <v>17572</v>
      </c>
      <c r="C8578" s="2" t="s">
        <v>29165</v>
      </c>
      <c r="D8578" s="2" t="str">
        <f>"そうざい製造業"</f>
        <v>そうざい製造業</v>
      </c>
      <c r="E8578" s="2" t="str">
        <f>"H30.11.26"</f>
        <v>H30.11.26</v>
      </c>
    </row>
    <row r="8579" spans="1:5" x14ac:dyDescent="0.45">
      <c r="A8579" s="2" t="s">
        <v>6421</v>
      </c>
      <c r="B8579" s="2" t="s">
        <v>17573</v>
      </c>
      <c r="C8579" s="2" t="s">
        <v>29166</v>
      </c>
      <c r="D8579" s="2" t="str">
        <f>"食品販売業"</f>
        <v>食品販売業</v>
      </c>
      <c r="E8579" s="2" t="str">
        <f t="shared" ref="E8579:E8594" si="400">"H30.11.27"</f>
        <v>H30.11.27</v>
      </c>
    </row>
    <row r="8580" spans="1:5" x14ac:dyDescent="0.45">
      <c r="A8580" s="2" t="s">
        <v>6254</v>
      </c>
      <c r="B8580" s="2" t="s">
        <v>17574</v>
      </c>
      <c r="C8580" s="2" t="s">
        <v>29167</v>
      </c>
      <c r="D8580" s="2" t="str">
        <f>"飲食店営業"</f>
        <v>飲食店営業</v>
      </c>
      <c r="E8580" s="2" t="str">
        <f t="shared" si="400"/>
        <v>H30.11.27</v>
      </c>
    </row>
    <row r="8581" spans="1:5" x14ac:dyDescent="0.45">
      <c r="A8581" s="2" t="s">
        <v>6422</v>
      </c>
      <c r="B8581" s="2" t="s">
        <v>17575</v>
      </c>
      <c r="C8581" s="2" t="s">
        <v>29168</v>
      </c>
      <c r="D8581" s="2" t="str">
        <f>"喫茶店営業"</f>
        <v>喫茶店営業</v>
      </c>
      <c r="E8581" s="2" t="str">
        <f t="shared" si="400"/>
        <v>H30.11.27</v>
      </c>
    </row>
    <row r="8582" spans="1:5" x14ac:dyDescent="0.45">
      <c r="A8582" s="2" t="s">
        <v>6423</v>
      </c>
      <c r="B8582" s="2" t="s">
        <v>17576</v>
      </c>
      <c r="C8582" s="2" t="s">
        <v>29169</v>
      </c>
      <c r="D8582" s="2" t="str">
        <f>"飲食店営業"</f>
        <v>飲食店営業</v>
      </c>
      <c r="E8582" s="2" t="str">
        <f t="shared" si="400"/>
        <v>H30.11.27</v>
      </c>
    </row>
    <row r="8583" spans="1:5" x14ac:dyDescent="0.45">
      <c r="A8583" s="2" t="s">
        <v>6423</v>
      </c>
      <c r="B8583" s="2" t="s">
        <v>17576</v>
      </c>
      <c r="C8583" s="2" t="s">
        <v>29169</v>
      </c>
      <c r="D8583" s="2" t="str">
        <f>"食肉販売業"</f>
        <v>食肉販売業</v>
      </c>
      <c r="E8583" s="2" t="str">
        <f t="shared" si="400"/>
        <v>H30.11.27</v>
      </c>
    </row>
    <row r="8584" spans="1:5" x14ac:dyDescent="0.45">
      <c r="A8584" s="2" t="s">
        <v>6423</v>
      </c>
      <c r="B8584" s="2" t="s">
        <v>17576</v>
      </c>
      <c r="C8584" s="2" t="s">
        <v>29169</v>
      </c>
      <c r="D8584" s="2" t="str">
        <f>"魚介類販売業"</f>
        <v>魚介類販売業</v>
      </c>
      <c r="E8584" s="2" t="str">
        <f t="shared" si="400"/>
        <v>H30.11.27</v>
      </c>
    </row>
    <row r="8585" spans="1:5" x14ac:dyDescent="0.45">
      <c r="A8585" s="2" t="s">
        <v>6423</v>
      </c>
      <c r="B8585" s="2" t="s">
        <v>17576</v>
      </c>
      <c r="C8585" s="2" t="s">
        <v>29169</v>
      </c>
      <c r="D8585" s="2" t="str">
        <f>"乳類販売業"</f>
        <v>乳類販売業</v>
      </c>
      <c r="E8585" s="2" t="str">
        <f t="shared" si="400"/>
        <v>H30.11.27</v>
      </c>
    </row>
    <row r="8586" spans="1:5" x14ac:dyDescent="0.45">
      <c r="A8586" s="2" t="s">
        <v>6424</v>
      </c>
      <c r="B8586" s="2" t="s">
        <v>17577</v>
      </c>
      <c r="C8586" s="2" t="s">
        <v>29170</v>
      </c>
      <c r="D8586" s="2" t="str">
        <f>"魚介類販売業"</f>
        <v>魚介類販売業</v>
      </c>
      <c r="E8586" s="2" t="str">
        <f t="shared" si="400"/>
        <v>H30.11.27</v>
      </c>
    </row>
    <row r="8587" spans="1:5" x14ac:dyDescent="0.45">
      <c r="A8587" s="2" t="s">
        <v>6425</v>
      </c>
      <c r="B8587" s="2" t="s">
        <v>17578</v>
      </c>
      <c r="C8587" s="2" t="s">
        <v>29171</v>
      </c>
      <c r="D8587" s="2" t="str">
        <f>"飲食店営業"</f>
        <v>飲食店営業</v>
      </c>
      <c r="E8587" s="2" t="str">
        <f t="shared" si="400"/>
        <v>H30.11.27</v>
      </c>
    </row>
    <row r="8588" spans="1:5" x14ac:dyDescent="0.45">
      <c r="A8588" s="2" t="s">
        <v>6426</v>
      </c>
      <c r="B8588" s="2" t="s">
        <v>17579</v>
      </c>
      <c r="C8588" s="2" t="s">
        <v>29172</v>
      </c>
      <c r="D8588" s="2" t="str">
        <f>"菓子製造業"</f>
        <v>菓子製造業</v>
      </c>
      <c r="E8588" s="2" t="str">
        <f t="shared" si="400"/>
        <v>H30.11.27</v>
      </c>
    </row>
    <row r="8589" spans="1:5" x14ac:dyDescent="0.45">
      <c r="A8589" s="2" t="s">
        <v>6427</v>
      </c>
      <c r="B8589" s="2" t="s">
        <v>17580</v>
      </c>
      <c r="C8589" s="2" t="s">
        <v>29173</v>
      </c>
      <c r="D8589" s="2" t="str">
        <f>"食品販売業"</f>
        <v>食品販売業</v>
      </c>
      <c r="E8589" s="2" t="str">
        <f t="shared" si="400"/>
        <v>H30.11.27</v>
      </c>
    </row>
    <row r="8590" spans="1:5" x14ac:dyDescent="0.45">
      <c r="A8590" s="2" t="s">
        <v>6428</v>
      </c>
      <c r="B8590" s="2" t="s">
        <v>17581</v>
      </c>
      <c r="C8590" s="2" t="s">
        <v>29174</v>
      </c>
      <c r="D8590" s="2" t="str">
        <f>"食品販売業"</f>
        <v>食品販売業</v>
      </c>
      <c r="E8590" s="2" t="str">
        <f t="shared" si="400"/>
        <v>H30.11.27</v>
      </c>
    </row>
    <row r="8591" spans="1:5" x14ac:dyDescent="0.45">
      <c r="A8591" s="2" t="s">
        <v>6438</v>
      </c>
      <c r="B8591" s="2" t="s">
        <v>17591</v>
      </c>
      <c r="C8591" s="2" t="s">
        <v>29182</v>
      </c>
      <c r="D8591" s="2" t="str">
        <f>"魚介類販売業"</f>
        <v>魚介類販売業</v>
      </c>
      <c r="E8591" s="2" t="str">
        <f t="shared" si="400"/>
        <v>H30.11.27</v>
      </c>
    </row>
    <row r="8592" spans="1:5" x14ac:dyDescent="0.45">
      <c r="A8592" s="2" t="s">
        <v>6438</v>
      </c>
      <c r="B8592" s="2" t="s">
        <v>17591</v>
      </c>
      <c r="C8592" s="2" t="s">
        <v>29182</v>
      </c>
      <c r="D8592" s="2" t="str">
        <f>"食肉販売業"</f>
        <v>食肉販売業</v>
      </c>
      <c r="E8592" s="2" t="str">
        <f t="shared" si="400"/>
        <v>H30.11.27</v>
      </c>
    </row>
    <row r="8593" spans="1:5" x14ac:dyDescent="0.45">
      <c r="A8593" s="2" t="s">
        <v>6438</v>
      </c>
      <c r="B8593" s="2" t="s">
        <v>17591</v>
      </c>
      <c r="C8593" s="2" t="s">
        <v>29182</v>
      </c>
      <c r="D8593" s="2" t="str">
        <f>"乳類販売業"</f>
        <v>乳類販売業</v>
      </c>
      <c r="E8593" s="2" t="str">
        <f t="shared" si="400"/>
        <v>H30.11.27</v>
      </c>
    </row>
    <row r="8594" spans="1:5" x14ac:dyDescent="0.45">
      <c r="A8594" s="2" t="s">
        <v>6438</v>
      </c>
      <c r="B8594" s="2" t="s">
        <v>17591</v>
      </c>
      <c r="C8594" s="2" t="s">
        <v>29182</v>
      </c>
      <c r="D8594" s="2" t="str">
        <f>"食品販売業"</f>
        <v>食品販売業</v>
      </c>
      <c r="E8594" s="2" t="str">
        <f t="shared" si="400"/>
        <v>H30.11.27</v>
      </c>
    </row>
    <row r="8595" spans="1:5" x14ac:dyDescent="0.45">
      <c r="A8595" s="2" t="s">
        <v>6439</v>
      </c>
      <c r="B8595" s="2" t="s">
        <v>17594</v>
      </c>
      <c r="C8595" s="2" t="s">
        <v>29185</v>
      </c>
      <c r="D8595" s="2" t="str">
        <f>"飲食店営業"</f>
        <v>飲食店営業</v>
      </c>
      <c r="E8595" s="2" t="str">
        <f>"H30.11.28"</f>
        <v>H30.11.28</v>
      </c>
    </row>
    <row r="8596" spans="1:5" x14ac:dyDescent="0.45">
      <c r="A8596" s="2" t="s">
        <v>6447</v>
      </c>
      <c r="B8596" s="2" t="s">
        <v>17605</v>
      </c>
      <c r="C8596" s="2" t="s">
        <v>29195</v>
      </c>
      <c r="D8596" s="2" t="str">
        <f>"喫茶店営業"</f>
        <v>喫茶店営業</v>
      </c>
      <c r="E8596" s="2" t="str">
        <f>"H30.12.28"</f>
        <v>H30.12.28</v>
      </c>
    </row>
    <row r="8597" spans="1:5" x14ac:dyDescent="0.45">
      <c r="A8597" s="2" t="s">
        <v>6448</v>
      </c>
      <c r="B8597" s="2" t="s">
        <v>17607</v>
      </c>
      <c r="C8597" s="2" t="s">
        <v>29196</v>
      </c>
      <c r="D8597" s="2" t="str">
        <f>"飲食店営業"</f>
        <v>飲食店営業</v>
      </c>
      <c r="E8597" s="2" t="str">
        <f>"H31.01.09"</f>
        <v>H31.01.09</v>
      </c>
    </row>
    <row r="8598" spans="1:5" x14ac:dyDescent="0.45">
      <c r="A8598" s="2" t="s">
        <v>6452</v>
      </c>
      <c r="B8598" s="2" t="s">
        <v>17613</v>
      </c>
      <c r="C8598" s="2" t="s">
        <v>29202</v>
      </c>
      <c r="D8598" s="2" t="str">
        <f>"飲食店営業"</f>
        <v>飲食店営業</v>
      </c>
      <c r="E8598" s="2" t="str">
        <f>"H31.02.06"</f>
        <v>H31.02.06</v>
      </c>
    </row>
    <row r="8599" spans="1:5" x14ac:dyDescent="0.45">
      <c r="A8599" s="2" t="s">
        <v>6453</v>
      </c>
      <c r="B8599" s="2" t="s">
        <v>17614</v>
      </c>
      <c r="C8599" s="2" t="s">
        <v>29203</v>
      </c>
      <c r="D8599" s="2" t="str">
        <f>"食肉販売業"</f>
        <v>食肉販売業</v>
      </c>
      <c r="E8599" s="2" t="str">
        <f>"H31.02.18"</f>
        <v>H31.02.18</v>
      </c>
    </row>
    <row r="8600" spans="1:5" x14ac:dyDescent="0.45">
      <c r="A8600" s="2" t="s">
        <v>453</v>
      </c>
      <c r="B8600" s="2" t="s">
        <v>17622</v>
      </c>
      <c r="C8600" s="2" t="s">
        <v>29166</v>
      </c>
      <c r="D8600" s="2" t="str">
        <f>"飲食店営業"</f>
        <v>飲食店営業</v>
      </c>
      <c r="E8600" s="2" t="str">
        <f t="shared" ref="E8600:E8605" si="401">"H30.11.27"</f>
        <v>H30.11.27</v>
      </c>
    </row>
    <row r="8601" spans="1:5" x14ac:dyDescent="0.45">
      <c r="A8601" s="2" t="s">
        <v>453</v>
      </c>
      <c r="B8601" s="2" t="s">
        <v>17622</v>
      </c>
      <c r="C8601" s="2" t="s">
        <v>29166</v>
      </c>
      <c r="D8601" s="2" t="str">
        <f>"魚介類販売業"</f>
        <v>魚介類販売業</v>
      </c>
      <c r="E8601" s="2" t="str">
        <f t="shared" si="401"/>
        <v>H30.11.27</v>
      </c>
    </row>
    <row r="8602" spans="1:5" x14ac:dyDescent="0.45">
      <c r="A8602" s="2" t="s">
        <v>453</v>
      </c>
      <c r="B8602" s="2" t="s">
        <v>17622</v>
      </c>
      <c r="C8602" s="2" t="s">
        <v>29166</v>
      </c>
      <c r="D8602" s="2" t="str">
        <f>"食肉販売業"</f>
        <v>食肉販売業</v>
      </c>
      <c r="E8602" s="2" t="str">
        <f t="shared" si="401"/>
        <v>H30.11.27</v>
      </c>
    </row>
    <row r="8603" spans="1:5" x14ac:dyDescent="0.45">
      <c r="A8603" s="2" t="s">
        <v>453</v>
      </c>
      <c r="B8603" s="2" t="s">
        <v>17622</v>
      </c>
      <c r="C8603" s="2" t="s">
        <v>29166</v>
      </c>
      <c r="D8603" s="2" t="str">
        <f>"乳類販売業"</f>
        <v>乳類販売業</v>
      </c>
      <c r="E8603" s="2" t="str">
        <f t="shared" si="401"/>
        <v>H30.11.27</v>
      </c>
    </row>
    <row r="8604" spans="1:5" x14ac:dyDescent="0.45">
      <c r="A8604" s="2" t="s">
        <v>453</v>
      </c>
      <c r="B8604" s="2" t="s">
        <v>17622</v>
      </c>
      <c r="C8604" s="2" t="s">
        <v>29166</v>
      </c>
      <c r="D8604" s="2" t="str">
        <f>"菓子製造業"</f>
        <v>菓子製造業</v>
      </c>
      <c r="E8604" s="2" t="str">
        <f t="shared" si="401"/>
        <v>H30.11.27</v>
      </c>
    </row>
    <row r="8605" spans="1:5" x14ac:dyDescent="0.45">
      <c r="A8605" s="2" t="s">
        <v>453</v>
      </c>
      <c r="B8605" s="2" t="s">
        <v>17622</v>
      </c>
      <c r="C8605" s="2" t="s">
        <v>29166</v>
      </c>
      <c r="D8605" s="2" t="str">
        <f>"喫茶店営業"</f>
        <v>喫茶店営業</v>
      </c>
      <c r="E8605" s="2" t="str">
        <f t="shared" si="401"/>
        <v>H30.11.27</v>
      </c>
    </row>
    <row r="8606" spans="1:5" x14ac:dyDescent="0.45">
      <c r="A8606" s="2" t="s">
        <v>453</v>
      </c>
      <c r="B8606" s="2" t="s">
        <v>17622</v>
      </c>
      <c r="C8606" s="2" t="s">
        <v>29166</v>
      </c>
      <c r="D8606" s="2" t="str">
        <f>"飲食店営業"</f>
        <v>飲食店営業</v>
      </c>
      <c r="E8606" s="2" t="str">
        <f>"H29.02.10"</f>
        <v>H29.02.10</v>
      </c>
    </row>
    <row r="8607" spans="1:5" x14ac:dyDescent="0.45">
      <c r="A8607" s="2" t="s">
        <v>453</v>
      </c>
      <c r="B8607" s="2" t="s">
        <v>17622</v>
      </c>
      <c r="C8607" s="2" t="s">
        <v>29166</v>
      </c>
      <c r="D8607" s="2" t="str">
        <f>"飲食店営業"</f>
        <v>飲食店営業</v>
      </c>
      <c r="E8607" s="2" t="str">
        <f>"H29.12.11"</f>
        <v>H29.12.11</v>
      </c>
    </row>
    <row r="8608" spans="1:5" x14ac:dyDescent="0.45">
      <c r="A8608" s="2" t="s">
        <v>453</v>
      </c>
      <c r="B8608" s="2" t="s">
        <v>17623</v>
      </c>
      <c r="C8608" s="2" t="s">
        <v>29211</v>
      </c>
      <c r="D8608" s="2" t="str">
        <f>"飲食店営業"</f>
        <v>飲食店営業</v>
      </c>
      <c r="E8608" s="2" t="str">
        <f>"H29.02.10"</f>
        <v>H29.02.10</v>
      </c>
    </row>
    <row r="8609" spans="1:5" x14ac:dyDescent="0.45">
      <c r="A8609" s="2" t="s">
        <v>453</v>
      </c>
      <c r="B8609" s="2" t="s">
        <v>17623</v>
      </c>
      <c r="C8609" s="2" t="s">
        <v>29212</v>
      </c>
      <c r="D8609" s="2" t="str">
        <f>"喫茶店営業"</f>
        <v>喫茶店営業</v>
      </c>
      <c r="E8609" s="2" t="str">
        <f>"H30.01.16"</f>
        <v>H30.01.16</v>
      </c>
    </row>
    <row r="8610" spans="1:5" x14ac:dyDescent="0.45">
      <c r="A8610" s="2" t="s">
        <v>6488</v>
      </c>
      <c r="B8610" s="2" t="s">
        <v>17658</v>
      </c>
      <c r="C8610" s="2" t="s">
        <v>29247</v>
      </c>
      <c r="D8610" s="2" t="str">
        <f>"飲食店営業"</f>
        <v>飲食店営業</v>
      </c>
      <c r="E8610" s="2" t="str">
        <f>"H31.02.27"</f>
        <v>H31.02.27</v>
      </c>
    </row>
    <row r="8611" spans="1:5" x14ac:dyDescent="0.45">
      <c r="A8611" s="2" t="s">
        <v>6489</v>
      </c>
      <c r="B8611" s="2" t="s">
        <v>17659</v>
      </c>
      <c r="C8611" s="2" t="s">
        <v>28905</v>
      </c>
      <c r="D8611" s="2" t="str">
        <f>"乳類販売業"</f>
        <v>乳類販売業</v>
      </c>
      <c r="E8611" s="2" t="str">
        <f>"H31.02.26"</f>
        <v>H31.02.26</v>
      </c>
    </row>
    <row r="8612" spans="1:5" x14ac:dyDescent="0.45">
      <c r="A8612" s="2" t="s">
        <v>6489</v>
      </c>
      <c r="B8612" s="2" t="s">
        <v>17659</v>
      </c>
      <c r="C8612" s="2" t="s">
        <v>28905</v>
      </c>
      <c r="D8612" s="2" t="str">
        <f>"食肉販売業"</f>
        <v>食肉販売業</v>
      </c>
      <c r="E8612" s="2" t="str">
        <f>"H31.02.26"</f>
        <v>H31.02.26</v>
      </c>
    </row>
    <row r="8613" spans="1:5" x14ac:dyDescent="0.45">
      <c r="A8613" s="2" t="s">
        <v>6489</v>
      </c>
      <c r="B8613" s="2" t="s">
        <v>17659</v>
      </c>
      <c r="C8613" s="2" t="s">
        <v>28905</v>
      </c>
      <c r="D8613" s="2" t="str">
        <f>"魚介類販売業"</f>
        <v>魚介類販売業</v>
      </c>
      <c r="E8613" s="2" t="str">
        <f>"H31.02.26"</f>
        <v>H31.02.26</v>
      </c>
    </row>
    <row r="8614" spans="1:5" x14ac:dyDescent="0.45">
      <c r="A8614" s="2" t="s">
        <v>6489</v>
      </c>
      <c r="B8614" s="2" t="s">
        <v>17659</v>
      </c>
      <c r="C8614" s="2" t="s">
        <v>28905</v>
      </c>
      <c r="D8614" s="2" t="str">
        <f t="shared" ref="D8614:D8620" si="402">"飲食店営業"</f>
        <v>飲食店営業</v>
      </c>
      <c r="E8614" s="2" t="str">
        <f>"H31.02.27"</f>
        <v>H31.02.27</v>
      </c>
    </row>
    <row r="8615" spans="1:5" x14ac:dyDescent="0.45">
      <c r="A8615" s="2" t="s">
        <v>6489</v>
      </c>
      <c r="B8615" s="2" t="s">
        <v>17659</v>
      </c>
      <c r="C8615" s="2" t="s">
        <v>28905</v>
      </c>
      <c r="D8615" s="2" t="str">
        <f t="shared" si="402"/>
        <v>飲食店営業</v>
      </c>
      <c r="E8615" s="2" t="str">
        <f>"H31.02.27"</f>
        <v>H31.02.27</v>
      </c>
    </row>
    <row r="8616" spans="1:5" x14ac:dyDescent="0.45">
      <c r="A8616" s="2" t="s">
        <v>6490</v>
      </c>
      <c r="B8616" s="2" t="s">
        <v>17660</v>
      </c>
      <c r="C8616" s="2" t="s">
        <v>29248</v>
      </c>
      <c r="D8616" s="2" t="str">
        <f t="shared" si="402"/>
        <v>飲食店営業</v>
      </c>
      <c r="E8616" s="2" t="str">
        <f>"H31.02.27"</f>
        <v>H31.02.27</v>
      </c>
    </row>
    <row r="8617" spans="1:5" x14ac:dyDescent="0.45">
      <c r="A8617" s="2" t="s">
        <v>6491</v>
      </c>
      <c r="B8617" s="2" t="s">
        <v>17661</v>
      </c>
      <c r="C8617" s="2" t="s">
        <v>29249</v>
      </c>
      <c r="D8617" s="2" t="str">
        <f t="shared" si="402"/>
        <v>飲食店営業</v>
      </c>
      <c r="E8617" s="2" t="str">
        <f>"H31.02.27"</f>
        <v>H31.02.27</v>
      </c>
    </row>
    <row r="8618" spans="1:5" x14ac:dyDescent="0.45">
      <c r="A8618" s="2" t="s">
        <v>6492</v>
      </c>
      <c r="B8618" s="2" t="s">
        <v>17662</v>
      </c>
      <c r="C8618" s="2" t="s">
        <v>29250</v>
      </c>
      <c r="D8618" s="2" t="str">
        <f t="shared" si="402"/>
        <v>飲食店営業</v>
      </c>
      <c r="E8618" s="2" t="str">
        <f>"H31.02.26"</f>
        <v>H31.02.26</v>
      </c>
    </row>
    <row r="8619" spans="1:5" x14ac:dyDescent="0.45">
      <c r="A8619" s="2" t="s">
        <v>6493</v>
      </c>
      <c r="B8619" s="2" t="s">
        <v>17663</v>
      </c>
      <c r="C8619" s="2" t="s">
        <v>29251</v>
      </c>
      <c r="D8619" s="2" t="str">
        <f t="shared" si="402"/>
        <v>飲食店営業</v>
      </c>
      <c r="E8619" s="2" t="str">
        <f>"H31.02.26"</f>
        <v>H31.02.26</v>
      </c>
    </row>
    <row r="8620" spans="1:5" x14ac:dyDescent="0.45">
      <c r="A8620" s="2" t="s">
        <v>6494</v>
      </c>
      <c r="B8620" s="2" t="s">
        <v>17664</v>
      </c>
      <c r="C8620" s="2" t="s">
        <v>29252</v>
      </c>
      <c r="D8620" s="2" t="str">
        <f t="shared" si="402"/>
        <v>飲食店営業</v>
      </c>
      <c r="E8620" s="2" t="str">
        <f>"H31.02.26"</f>
        <v>H31.02.26</v>
      </c>
    </row>
    <row r="8621" spans="1:5" x14ac:dyDescent="0.45">
      <c r="A8621" s="2" t="s">
        <v>6495</v>
      </c>
      <c r="B8621" s="2" t="s">
        <v>17665</v>
      </c>
      <c r="C8621" s="2" t="s">
        <v>29253</v>
      </c>
      <c r="D8621" s="2" t="str">
        <f>"菓子製造業"</f>
        <v>菓子製造業</v>
      </c>
      <c r="E8621" s="2" t="str">
        <f>"H31.02.27"</f>
        <v>H31.02.27</v>
      </c>
    </row>
    <row r="8622" spans="1:5" x14ac:dyDescent="0.45">
      <c r="A8622" s="2" t="s">
        <v>6495</v>
      </c>
      <c r="B8622" s="2" t="s">
        <v>17665</v>
      </c>
      <c r="C8622" s="2" t="s">
        <v>29253</v>
      </c>
      <c r="D8622" s="2" t="str">
        <f>"飲食店営業"</f>
        <v>飲食店営業</v>
      </c>
      <c r="E8622" s="2" t="str">
        <f>"H31.02.27"</f>
        <v>H31.02.27</v>
      </c>
    </row>
    <row r="8623" spans="1:5" x14ac:dyDescent="0.45">
      <c r="A8623" s="2" t="s">
        <v>6496</v>
      </c>
      <c r="B8623" s="2" t="s">
        <v>17666</v>
      </c>
      <c r="C8623" s="2" t="s">
        <v>29254</v>
      </c>
      <c r="D8623" s="2" t="str">
        <f>"食品製造業"</f>
        <v>食品製造業</v>
      </c>
      <c r="E8623" s="2" t="str">
        <f>"H31.02.26"</f>
        <v>H31.02.26</v>
      </c>
    </row>
    <row r="8624" spans="1:5" x14ac:dyDescent="0.45">
      <c r="A8624" s="2" t="s">
        <v>6497</v>
      </c>
      <c r="B8624" s="2" t="s">
        <v>17667</v>
      </c>
      <c r="C8624" s="2" t="s">
        <v>29255</v>
      </c>
      <c r="D8624" s="2" t="str">
        <f>"飲食店営業"</f>
        <v>飲食店営業</v>
      </c>
      <c r="E8624" s="2" t="str">
        <f>"H31.02.27"</f>
        <v>H31.02.27</v>
      </c>
    </row>
    <row r="8625" spans="1:5" x14ac:dyDescent="0.45">
      <c r="A8625" s="2" t="s">
        <v>6498</v>
      </c>
      <c r="B8625" s="2" t="s">
        <v>17668</v>
      </c>
      <c r="C8625" s="2" t="s">
        <v>29256</v>
      </c>
      <c r="D8625" s="2" t="str">
        <f>"飲食店営業"</f>
        <v>飲食店営業</v>
      </c>
      <c r="E8625" s="2" t="str">
        <f>"H31.02.27"</f>
        <v>H31.02.27</v>
      </c>
    </row>
    <row r="8626" spans="1:5" x14ac:dyDescent="0.45">
      <c r="A8626" s="2" t="s">
        <v>88</v>
      </c>
      <c r="B8626" s="2" t="s">
        <v>17676</v>
      </c>
      <c r="C8626" s="2" t="s">
        <v>29264</v>
      </c>
      <c r="D8626" s="2" t="str">
        <f>"乳類販売業"</f>
        <v>乳類販売業</v>
      </c>
      <c r="E8626" s="2" t="str">
        <f>"H31.02.26"</f>
        <v>H31.02.26</v>
      </c>
    </row>
    <row r="8627" spans="1:5" x14ac:dyDescent="0.45">
      <c r="A8627" s="2" t="s">
        <v>6505</v>
      </c>
      <c r="B8627" s="2" t="s">
        <v>17678</v>
      </c>
      <c r="C8627" s="2" t="s">
        <v>29266</v>
      </c>
      <c r="D8627" s="2" t="str">
        <f>"乳類販売業"</f>
        <v>乳類販売業</v>
      </c>
      <c r="E8627" s="2" t="str">
        <f>"H31.02.28"</f>
        <v>H31.02.28</v>
      </c>
    </row>
    <row r="8628" spans="1:5" x14ac:dyDescent="0.45">
      <c r="A8628" s="2" t="s">
        <v>6505</v>
      </c>
      <c r="B8628" s="2" t="s">
        <v>17678</v>
      </c>
      <c r="C8628" s="2" t="s">
        <v>29266</v>
      </c>
      <c r="D8628" s="2" t="str">
        <f>"魚介類販売業"</f>
        <v>魚介類販売業</v>
      </c>
      <c r="E8628" s="2" t="str">
        <f>"H31.02.28"</f>
        <v>H31.02.28</v>
      </c>
    </row>
    <row r="8629" spans="1:5" x14ac:dyDescent="0.45">
      <c r="A8629" s="2" t="s">
        <v>6505</v>
      </c>
      <c r="B8629" s="2" t="s">
        <v>17678</v>
      </c>
      <c r="C8629" s="2" t="s">
        <v>29266</v>
      </c>
      <c r="D8629" s="2" t="str">
        <f>"食肉販売業"</f>
        <v>食肉販売業</v>
      </c>
      <c r="E8629" s="2" t="str">
        <f>"H31.02.28"</f>
        <v>H31.02.28</v>
      </c>
    </row>
    <row r="8630" spans="1:5" x14ac:dyDescent="0.45">
      <c r="A8630" s="2" t="s">
        <v>6506</v>
      </c>
      <c r="B8630" s="2" t="s">
        <v>17679</v>
      </c>
      <c r="C8630" s="2" t="s">
        <v>29267</v>
      </c>
      <c r="D8630" s="2" t="str">
        <f>"乳類販売業"</f>
        <v>乳類販売業</v>
      </c>
      <c r="E8630" s="2" t="str">
        <f>"H31.02.28"</f>
        <v>H31.02.28</v>
      </c>
    </row>
    <row r="8631" spans="1:5" x14ac:dyDescent="0.45">
      <c r="A8631" s="2" t="s">
        <v>6505</v>
      </c>
      <c r="B8631" s="2" t="s">
        <v>17678</v>
      </c>
      <c r="C8631" s="2" t="s">
        <v>29266</v>
      </c>
      <c r="D8631" s="2" t="str">
        <f>"飲食店営業"</f>
        <v>飲食店営業</v>
      </c>
      <c r="E8631" s="2" t="str">
        <f>"H31.02.28"</f>
        <v>H31.02.28</v>
      </c>
    </row>
    <row r="8632" spans="1:5" x14ac:dyDescent="0.45">
      <c r="A8632" s="2" t="s">
        <v>6511</v>
      </c>
      <c r="B8632" s="2" t="s">
        <v>17686</v>
      </c>
      <c r="C8632" s="2" t="s">
        <v>29275</v>
      </c>
      <c r="D8632" s="2" t="str">
        <f>"飲食店営業"</f>
        <v>飲食店営業</v>
      </c>
      <c r="E8632" s="2" t="str">
        <f>"H31.03.29"</f>
        <v>H31.03.29</v>
      </c>
    </row>
    <row r="8633" spans="1:5" x14ac:dyDescent="0.45">
      <c r="A8633" s="2" t="s">
        <v>6513</v>
      </c>
      <c r="B8633" s="2" t="s">
        <v>17689</v>
      </c>
      <c r="C8633" s="2" t="s">
        <v>29278</v>
      </c>
      <c r="D8633" s="2" t="str">
        <f>"菓子製造業"</f>
        <v>菓子製造業</v>
      </c>
      <c r="E8633" s="2" t="str">
        <f>"H31.04.19"</f>
        <v>H31.04.19</v>
      </c>
    </row>
    <row r="8634" spans="1:5" x14ac:dyDescent="0.45">
      <c r="A8634" s="2" t="s">
        <v>6519</v>
      </c>
      <c r="B8634" s="2" t="s">
        <v>17694</v>
      </c>
      <c r="C8634" s="2" t="s">
        <v>29282</v>
      </c>
      <c r="D8634" s="2" t="str">
        <f>"喫茶店営業"</f>
        <v>喫茶店営業</v>
      </c>
      <c r="E8634" s="2" t="str">
        <f>"H31.04.26"</f>
        <v>H31.04.26</v>
      </c>
    </row>
    <row r="8635" spans="1:5" x14ac:dyDescent="0.45">
      <c r="A8635" s="2" t="s">
        <v>6547</v>
      </c>
      <c r="B8635" s="2" t="s">
        <v>6547</v>
      </c>
      <c r="C8635" s="2" t="s">
        <v>29323</v>
      </c>
      <c r="D8635" s="2" t="str">
        <f>"食品販売業"</f>
        <v>食品販売業</v>
      </c>
      <c r="E8635" s="2" t="str">
        <f t="shared" ref="E8635:E8655" si="403">"R01.05.28"</f>
        <v>R01.05.28</v>
      </c>
    </row>
    <row r="8636" spans="1:5" x14ac:dyDescent="0.45">
      <c r="A8636" s="2" t="s">
        <v>6548</v>
      </c>
      <c r="B8636" s="2" t="s">
        <v>17731</v>
      </c>
      <c r="C8636" s="2" t="s">
        <v>29324</v>
      </c>
      <c r="D8636" s="2" t="str">
        <f>"飲食店営業"</f>
        <v>飲食店営業</v>
      </c>
      <c r="E8636" s="2" t="str">
        <f t="shared" si="403"/>
        <v>R01.05.28</v>
      </c>
    </row>
    <row r="8637" spans="1:5" x14ac:dyDescent="0.45">
      <c r="A8637" s="2" t="s">
        <v>5391</v>
      </c>
      <c r="B8637" s="2" t="s">
        <v>17732</v>
      </c>
      <c r="C8637" s="2" t="s">
        <v>29325</v>
      </c>
      <c r="D8637" s="2" t="str">
        <f>"食品販売業"</f>
        <v>食品販売業</v>
      </c>
      <c r="E8637" s="2" t="str">
        <f t="shared" si="403"/>
        <v>R01.05.28</v>
      </c>
    </row>
    <row r="8638" spans="1:5" x14ac:dyDescent="0.45">
      <c r="A8638" s="2" t="s">
        <v>6549</v>
      </c>
      <c r="B8638" s="2" t="s">
        <v>17733</v>
      </c>
      <c r="C8638" s="2" t="s">
        <v>29326</v>
      </c>
      <c r="D8638" s="2" t="str">
        <f t="shared" ref="D8638:D8643" si="404">"飲食店営業"</f>
        <v>飲食店営業</v>
      </c>
      <c r="E8638" s="2" t="str">
        <f t="shared" si="403"/>
        <v>R01.05.28</v>
      </c>
    </row>
    <row r="8639" spans="1:5" x14ac:dyDescent="0.45">
      <c r="A8639" s="2" t="s">
        <v>6550</v>
      </c>
      <c r="B8639" s="2" t="s">
        <v>17734</v>
      </c>
      <c r="C8639" s="2" t="s">
        <v>29327</v>
      </c>
      <c r="D8639" s="2" t="str">
        <f t="shared" si="404"/>
        <v>飲食店営業</v>
      </c>
      <c r="E8639" s="2" t="str">
        <f t="shared" si="403"/>
        <v>R01.05.28</v>
      </c>
    </row>
    <row r="8640" spans="1:5" x14ac:dyDescent="0.45">
      <c r="A8640" s="2" t="s">
        <v>6550</v>
      </c>
      <c r="B8640" s="2" t="s">
        <v>17735</v>
      </c>
      <c r="C8640" s="2" t="s">
        <v>29327</v>
      </c>
      <c r="D8640" s="2" t="str">
        <f t="shared" si="404"/>
        <v>飲食店営業</v>
      </c>
      <c r="E8640" s="2" t="str">
        <f t="shared" si="403"/>
        <v>R01.05.28</v>
      </c>
    </row>
    <row r="8641" spans="1:5" x14ac:dyDescent="0.45">
      <c r="A8641" s="2" t="s">
        <v>6551</v>
      </c>
      <c r="B8641" s="2" t="s">
        <v>17736</v>
      </c>
      <c r="C8641" s="2" t="s">
        <v>29328</v>
      </c>
      <c r="D8641" s="2" t="str">
        <f t="shared" si="404"/>
        <v>飲食店営業</v>
      </c>
      <c r="E8641" s="2" t="str">
        <f t="shared" si="403"/>
        <v>R01.05.28</v>
      </c>
    </row>
    <row r="8642" spans="1:5" x14ac:dyDescent="0.45">
      <c r="A8642" s="2" t="s">
        <v>6552</v>
      </c>
      <c r="B8642" s="2" t="s">
        <v>17737</v>
      </c>
      <c r="C8642" s="2" t="s">
        <v>29329</v>
      </c>
      <c r="D8642" s="2" t="str">
        <f t="shared" si="404"/>
        <v>飲食店営業</v>
      </c>
      <c r="E8642" s="2" t="str">
        <f t="shared" si="403"/>
        <v>R01.05.28</v>
      </c>
    </row>
    <row r="8643" spans="1:5" x14ac:dyDescent="0.45">
      <c r="A8643" s="2" t="s">
        <v>6553</v>
      </c>
      <c r="B8643" s="2" t="s">
        <v>17738</v>
      </c>
      <c r="C8643" s="2" t="s">
        <v>29330</v>
      </c>
      <c r="D8643" s="2" t="str">
        <f t="shared" si="404"/>
        <v>飲食店営業</v>
      </c>
      <c r="E8643" s="2" t="str">
        <f t="shared" si="403"/>
        <v>R01.05.28</v>
      </c>
    </row>
    <row r="8644" spans="1:5" x14ac:dyDescent="0.45">
      <c r="A8644" s="2" t="s">
        <v>6554</v>
      </c>
      <c r="B8644" s="2" t="s">
        <v>17739</v>
      </c>
      <c r="C8644" s="2" t="s">
        <v>29331</v>
      </c>
      <c r="D8644" s="2" t="str">
        <f>"食品販売業"</f>
        <v>食品販売業</v>
      </c>
      <c r="E8644" s="2" t="str">
        <f t="shared" si="403"/>
        <v>R01.05.28</v>
      </c>
    </row>
    <row r="8645" spans="1:5" x14ac:dyDescent="0.45">
      <c r="A8645" s="2" t="s">
        <v>6555</v>
      </c>
      <c r="B8645" s="2" t="s">
        <v>17740</v>
      </c>
      <c r="C8645" s="2" t="s">
        <v>29332</v>
      </c>
      <c r="D8645" s="2" t="str">
        <f>"飲食店営業"</f>
        <v>飲食店営業</v>
      </c>
      <c r="E8645" s="2" t="str">
        <f t="shared" si="403"/>
        <v>R01.05.28</v>
      </c>
    </row>
    <row r="8646" spans="1:5" x14ac:dyDescent="0.45">
      <c r="A8646" s="2" t="s">
        <v>6556</v>
      </c>
      <c r="B8646" s="2" t="s">
        <v>17741</v>
      </c>
      <c r="C8646" s="2" t="s">
        <v>29333</v>
      </c>
      <c r="D8646" s="2" t="str">
        <f>"飲食店営業"</f>
        <v>飲食店営業</v>
      </c>
      <c r="E8646" s="2" t="str">
        <f t="shared" si="403"/>
        <v>R01.05.28</v>
      </c>
    </row>
    <row r="8647" spans="1:5" x14ac:dyDescent="0.45">
      <c r="A8647" s="2" t="s">
        <v>6557</v>
      </c>
      <c r="B8647" s="2" t="s">
        <v>17742</v>
      </c>
      <c r="C8647" s="2" t="s">
        <v>29334</v>
      </c>
      <c r="D8647" s="2" t="str">
        <f>"飲食店営業"</f>
        <v>飲食店営業</v>
      </c>
      <c r="E8647" s="2" t="str">
        <f t="shared" si="403"/>
        <v>R01.05.28</v>
      </c>
    </row>
    <row r="8648" spans="1:5" x14ac:dyDescent="0.45">
      <c r="A8648" s="2" t="s">
        <v>6557</v>
      </c>
      <c r="B8648" s="2" t="s">
        <v>17742</v>
      </c>
      <c r="C8648" s="2" t="s">
        <v>29334</v>
      </c>
      <c r="D8648" s="2" t="str">
        <f>"菓子製造業"</f>
        <v>菓子製造業</v>
      </c>
      <c r="E8648" s="2" t="str">
        <f t="shared" si="403"/>
        <v>R01.05.28</v>
      </c>
    </row>
    <row r="8649" spans="1:5" x14ac:dyDescent="0.45">
      <c r="A8649" s="2" t="s">
        <v>6557</v>
      </c>
      <c r="B8649" s="2" t="s">
        <v>17742</v>
      </c>
      <c r="C8649" s="2" t="s">
        <v>29334</v>
      </c>
      <c r="D8649" s="2" t="str">
        <f>"魚介類販売業"</f>
        <v>魚介類販売業</v>
      </c>
      <c r="E8649" s="2" t="str">
        <f t="shared" si="403"/>
        <v>R01.05.28</v>
      </c>
    </row>
    <row r="8650" spans="1:5" x14ac:dyDescent="0.45">
      <c r="A8650" s="2" t="s">
        <v>6558</v>
      </c>
      <c r="B8650" s="2" t="s">
        <v>17743</v>
      </c>
      <c r="C8650" s="2" t="s">
        <v>29335</v>
      </c>
      <c r="D8650" s="2" t="str">
        <f>"菓子製造業"</f>
        <v>菓子製造業</v>
      </c>
      <c r="E8650" s="2" t="str">
        <f t="shared" si="403"/>
        <v>R01.05.28</v>
      </c>
    </row>
    <row r="8651" spans="1:5" x14ac:dyDescent="0.45">
      <c r="A8651" s="2" t="s">
        <v>6559</v>
      </c>
      <c r="B8651" s="2" t="s">
        <v>17744</v>
      </c>
      <c r="C8651" s="2" t="s">
        <v>29336</v>
      </c>
      <c r="D8651" s="2" t="str">
        <f>"菓子製造業"</f>
        <v>菓子製造業</v>
      </c>
      <c r="E8651" s="2" t="str">
        <f t="shared" si="403"/>
        <v>R01.05.28</v>
      </c>
    </row>
    <row r="8652" spans="1:5" x14ac:dyDescent="0.45">
      <c r="A8652" s="2" t="s">
        <v>6560</v>
      </c>
      <c r="B8652" s="2" t="s">
        <v>17745</v>
      </c>
      <c r="C8652" s="2" t="s">
        <v>29337</v>
      </c>
      <c r="D8652" s="2" t="str">
        <f>"食品製造業"</f>
        <v>食品製造業</v>
      </c>
      <c r="E8652" s="2" t="str">
        <f t="shared" si="403"/>
        <v>R01.05.28</v>
      </c>
    </row>
    <row r="8653" spans="1:5" x14ac:dyDescent="0.45">
      <c r="A8653" s="2" t="s">
        <v>6561</v>
      </c>
      <c r="B8653" s="2" t="s">
        <v>17746</v>
      </c>
      <c r="C8653" s="2" t="s">
        <v>29338</v>
      </c>
      <c r="D8653" s="2" t="str">
        <f>"菓子製造業"</f>
        <v>菓子製造業</v>
      </c>
      <c r="E8653" s="2" t="str">
        <f t="shared" si="403"/>
        <v>R01.05.28</v>
      </c>
    </row>
    <row r="8654" spans="1:5" x14ac:dyDescent="0.45">
      <c r="A8654" s="2" t="s">
        <v>6562</v>
      </c>
      <c r="B8654" s="2" t="s">
        <v>17747</v>
      </c>
      <c r="C8654" s="2" t="s">
        <v>29339</v>
      </c>
      <c r="D8654" s="2" t="str">
        <f>"喫茶店営業"</f>
        <v>喫茶店営業</v>
      </c>
      <c r="E8654" s="2" t="str">
        <f t="shared" si="403"/>
        <v>R01.05.28</v>
      </c>
    </row>
    <row r="8655" spans="1:5" x14ac:dyDescent="0.45">
      <c r="A8655" s="2" t="s">
        <v>6562</v>
      </c>
      <c r="B8655" s="2" t="s">
        <v>17747</v>
      </c>
      <c r="C8655" s="2" t="s">
        <v>29339</v>
      </c>
      <c r="D8655" s="2" t="str">
        <f>"菓子製造業"</f>
        <v>菓子製造業</v>
      </c>
      <c r="E8655" s="2" t="str">
        <f t="shared" si="403"/>
        <v>R01.05.28</v>
      </c>
    </row>
    <row r="8656" spans="1:5" x14ac:dyDescent="0.45">
      <c r="A8656" s="2" t="s">
        <v>3869</v>
      </c>
      <c r="B8656" s="2" t="s">
        <v>17759</v>
      </c>
      <c r="C8656" s="2" t="s">
        <v>29349</v>
      </c>
      <c r="D8656" s="2" t="str">
        <f>"飲食店営業"</f>
        <v>飲食店営業</v>
      </c>
      <c r="E8656" s="2" t="str">
        <f>"R01.05.31"</f>
        <v>R01.05.31</v>
      </c>
    </row>
    <row r="8657" spans="1:5" x14ac:dyDescent="0.45">
      <c r="A8657" s="2" t="s">
        <v>294</v>
      </c>
      <c r="B8657" s="2" t="s">
        <v>17761</v>
      </c>
      <c r="C8657" s="2" t="s">
        <v>28870</v>
      </c>
      <c r="D8657" s="2" t="str">
        <f>"食品販売業"</f>
        <v>食品販売業</v>
      </c>
      <c r="E8657" s="2" t="str">
        <f>"H30.05.14"</f>
        <v>H30.05.14</v>
      </c>
    </row>
    <row r="8658" spans="1:5" x14ac:dyDescent="0.45">
      <c r="A8658" s="2" t="s">
        <v>294</v>
      </c>
      <c r="B8658" s="2" t="s">
        <v>17761</v>
      </c>
      <c r="C8658" s="2" t="s">
        <v>28870</v>
      </c>
      <c r="D8658" s="2" t="str">
        <f>"魚介類販売業"</f>
        <v>魚介類販売業</v>
      </c>
      <c r="E8658" s="2" t="str">
        <f>"H30.05.14"</f>
        <v>H30.05.14</v>
      </c>
    </row>
    <row r="8659" spans="1:5" x14ac:dyDescent="0.45">
      <c r="A8659" s="2" t="s">
        <v>294</v>
      </c>
      <c r="B8659" s="2" t="s">
        <v>17761</v>
      </c>
      <c r="C8659" s="2" t="s">
        <v>28870</v>
      </c>
      <c r="D8659" s="2" t="str">
        <f>"食肉販売業"</f>
        <v>食肉販売業</v>
      </c>
      <c r="E8659" s="2" t="str">
        <f>"H30.05.14"</f>
        <v>H30.05.14</v>
      </c>
    </row>
    <row r="8660" spans="1:5" x14ac:dyDescent="0.45">
      <c r="A8660" s="2" t="s">
        <v>294</v>
      </c>
      <c r="B8660" s="2" t="s">
        <v>17761</v>
      </c>
      <c r="C8660" s="2" t="s">
        <v>28870</v>
      </c>
      <c r="D8660" s="2" t="str">
        <f>"乳類販売業"</f>
        <v>乳類販売業</v>
      </c>
      <c r="E8660" s="2" t="str">
        <f>"H30.05.14"</f>
        <v>H30.05.14</v>
      </c>
    </row>
    <row r="8661" spans="1:5" x14ac:dyDescent="0.45">
      <c r="A8661" s="2" t="s">
        <v>6579</v>
      </c>
      <c r="B8661" s="2" t="s">
        <v>17771</v>
      </c>
      <c r="C8661" s="2" t="s">
        <v>29358</v>
      </c>
      <c r="D8661" s="2" t="str">
        <f>"飲食店営業"</f>
        <v>飲食店営業</v>
      </c>
      <c r="E8661" s="2" t="str">
        <f>"R01.07.25"</f>
        <v>R01.07.25</v>
      </c>
    </row>
    <row r="8662" spans="1:5" x14ac:dyDescent="0.45">
      <c r="A8662" s="2" t="s">
        <v>1134</v>
      </c>
      <c r="B8662" s="2" t="s">
        <v>17775</v>
      </c>
      <c r="C8662" s="2" t="s">
        <v>29361</v>
      </c>
      <c r="D8662" s="2" t="str">
        <f>"魚介類販売業"</f>
        <v>魚介類販売業</v>
      </c>
      <c r="E8662" s="2" t="str">
        <f>"H30.08.28"</f>
        <v>H30.08.28</v>
      </c>
    </row>
    <row r="8663" spans="1:5" x14ac:dyDescent="0.45">
      <c r="A8663" s="2" t="s">
        <v>1134</v>
      </c>
      <c r="B8663" s="2" t="s">
        <v>17779</v>
      </c>
      <c r="C8663" s="2" t="s">
        <v>29365</v>
      </c>
      <c r="D8663" s="2" t="str">
        <f>"魚介類販売業"</f>
        <v>魚介類販売業</v>
      </c>
      <c r="E8663" s="2" t="str">
        <f>"H30.08.28"</f>
        <v>H30.08.28</v>
      </c>
    </row>
    <row r="8664" spans="1:5" x14ac:dyDescent="0.45">
      <c r="A8664" s="2" t="s">
        <v>6582</v>
      </c>
      <c r="B8664" s="2" t="s">
        <v>17780</v>
      </c>
      <c r="C8664" s="2" t="s">
        <v>29366</v>
      </c>
      <c r="D8664" s="2" t="str">
        <f>"飲食店営業"</f>
        <v>飲食店営業</v>
      </c>
      <c r="E8664" s="2" t="str">
        <f>"H29.07.19"</f>
        <v>H29.07.19</v>
      </c>
    </row>
    <row r="8665" spans="1:5" x14ac:dyDescent="0.45">
      <c r="A8665" s="2" t="s">
        <v>1134</v>
      </c>
      <c r="B8665" s="2" t="s">
        <v>17800</v>
      </c>
      <c r="C8665" s="2" t="s">
        <v>29361</v>
      </c>
      <c r="D8665" s="2" t="str">
        <f>"食品販売業"</f>
        <v>食品販売業</v>
      </c>
      <c r="E8665" s="2" t="str">
        <f>"R01.08.16"</f>
        <v>R01.08.16</v>
      </c>
    </row>
    <row r="8666" spans="1:5" x14ac:dyDescent="0.45">
      <c r="A8666" s="2" t="s">
        <v>6607</v>
      </c>
      <c r="B8666" s="2" t="s">
        <v>17815</v>
      </c>
      <c r="C8666" s="2" t="s">
        <v>29402</v>
      </c>
      <c r="D8666" s="2" t="str">
        <f t="shared" ref="D8666:D8672" si="405">"飲食店営業"</f>
        <v>飲食店営業</v>
      </c>
      <c r="E8666" s="2" t="str">
        <f t="shared" ref="E8666:E8675" si="406">"R01.08.22"</f>
        <v>R01.08.22</v>
      </c>
    </row>
    <row r="8667" spans="1:5" x14ac:dyDescent="0.45">
      <c r="A8667" s="2" t="s">
        <v>6608</v>
      </c>
      <c r="B8667" s="2" t="s">
        <v>17816</v>
      </c>
      <c r="C8667" s="2" t="s">
        <v>29403</v>
      </c>
      <c r="D8667" s="2" t="str">
        <f t="shared" si="405"/>
        <v>飲食店営業</v>
      </c>
      <c r="E8667" s="2" t="str">
        <f t="shared" si="406"/>
        <v>R01.08.22</v>
      </c>
    </row>
    <row r="8668" spans="1:5" x14ac:dyDescent="0.45">
      <c r="A8668" s="2" t="s">
        <v>6609</v>
      </c>
      <c r="B8668" s="2" t="s">
        <v>17817</v>
      </c>
      <c r="C8668" s="2" t="s">
        <v>29404</v>
      </c>
      <c r="D8668" s="2" t="str">
        <f t="shared" si="405"/>
        <v>飲食店営業</v>
      </c>
      <c r="E8668" s="2" t="str">
        <f t="shared" si="406"/>
        <v>R01.08.22</v>
      </c>
    </row>
    <row r="8669" spans="1:5" x14ac:dyDescent="0.45">
      <c r="A8669" s="2" t="s">
        <v>6610</v>
      </c>
      <c r="B8669" s="2" t="s">
        <v>17818</v>
      </c>
      <c r="C8669" s="2" t="s">
        <v>29405</v>
      </c>
      <c r="D8669" s="2" t="str">
        <f t="shared" si="405"/>
        <v>飲食店営業</v>
      </c>
      <c r="E8669" s="2" t="str">
        <f t="shared" si="406"/>
        <v>R01.08.22</v>
      </c>
    </row>
    <row r="8670" spans="1:5" x14ac:dyDescent="0.45">
      <c r="A8670" s="2" t="s">
        <v>6611</v>
      </c>
      <c r="B8670" s="2" t="s">
        <v>17819</v>
      </c>
      <c r="C8670" s="2" t="s">
        <v>29406</v>
      </c>
      <c r="D8670" s="2" t="str">
        <f t="shared" si="405"/>
        <v>飲食店営業</v>
      </c>
      <c r="E8670" s="2" t="str">
        <f t="shared" si="406"/>
        <v>R01.08.22</v>
      </c>
    </row>
    <row r="8671" spans="1:5" x14ac:dyDescent="0.45">
      <c r="A8671" s="2" t="s">
        <v>6612</v>
      </c>
      <c r="B8671" s="2" t="s">
        <v>17820</v>
      </c>
      <c r="C8671" s="2" t="s">
        <v>29408</v>
      </c>
      <c r="D8671" s="2" t="str">
        <f t="shared" si="405"/>
        <v>飲食店営業</v>
      </c>
      <c r="E8671" s="2" t="str">
        <f t="shared" si="406"/>
        <v>R01.08.22</v>
      </c>
    </row>
    <row r="8672" spans="1:5" x14ac:dyDescent="0.45">
      <c r="A8672" s="2" t="s">
        <v>6453</v>
      </c>
      <c r="B8672" s="2" t="s">
        <v>17822</v>
      </c>
      <c r="C8672" s="2" t="s">
        <v>29203</v>
      </c>
      <c r="D8672" s="2" t="str">
        <f t="shared" si="405"/>
        <v>飲食店営業</v>
      </c>
      <c r="E8672" s="2" t="str">
        <f t="shared" si="406"/>
        <v>R01.08.22</v>
      </c>
    </row>
    <row r="8673" spans="1:5" x14ac:dyDescent="0.45">
      <c r="A8673" s="2" t="s">
        <v>6614</v>
      </c>
      <c r="B8673" s="2" t="s">
        <v>17823</v>
      </c>
      <c r="C8673" s="2" t="s">
        <v>29410</v>
      </c>
      <c r="D8673" s="2" t="str">
        <f>"菓子製造業"</f>
        <v>菓子製造業</v>
      </c>
      <c r="E8673" s="2" t="str">
        <f t="shared" si="406"/>
        <v>R01.08.22</v>
      </c>
    </row>
    <row r="8674" spans="1:5" x14ac:dyDescent="0.45">
      <c r="A8674" s="2" t="s">
        <v>6615</v>
      </c>
      <c r="B8674" s="2" t="s">
        <v>17825</v>
      </c>
      <c r="C8674" s="2" t="s">
        <v>29411</v>
      </c>
      <c r="D8674" s="2" t="str">
        <f>"食肉販売業"</f>
        <v>食肉販売業</v>
      </c>
      <c r="E8674" s="2" t="str">
        <f t="shared" si="406"/>
        <v>R01.08.22</v>
      </c>
    </row>
    <row r="8675" spans="1:5" x14ac:dyDescent="0.45">
      <c r="A8675" s="2" t="s">
        <v>6362</v>
      </c>
      <c r="B8675" s="2" t="s">
        <v>17826</v>
      </c>
      <c r="C8675" s="2" t="s">
        <v>29412</v>
      </c>
      <c r="D8675" s="2" t="str">
        <f>"食肉販売業"</f>
        <v>食肉販売業</v>
      </c>
      <c r="E8675" s="2" t="str">
        <f t="shared" si="406"/>
        <v>R01.08.22</v>
      </c>
    </row>
    <row r="8676" spans="1:5" x14ac:dyDescent="0.45">
      <c r="A8676" s="2" t="s">
        <v>6617</v>
      </c>
      <c r="B8676" s="2" t="s">
        <v>17833</v>
      </c>
      <c r="C8676" s="2" t="s">
        <v>29416</v>
      </c>
      <c r="D8676" s="2" t="str">
        <f>"飲食店営業"</f>
        <v>飲食店営業</v>
      </c>
      <c r="E8676" s="2" t="str">
        <f>"R01.08.29"</f>
        <v>R01.08.29</v>
      </c>
    </row>
    <row r="8677" spans="1:5" x14ac:dyDescent="0.45">
      <c r="A8677" s="2" t="s">
        <v>6618</v>
      </c>
      <c r="B8677" s="2" t="s">
        <v>17834</v>
      </c>
      <c r="C8677" s="2" t="s">
        <v>29417</v>
      </c>
      <c r="D8677" s="2" t="str">
        <f>"食品販売業"</f>
        <v>食品販売業</v>
      </c>
      <c r="E8677" s="2" t="str">
        <f>"H30.02.20"</f>
        <v>H30.02.20</v>
      </c>
    </row>
    <row r="8678" spans="1:5" x14ac:dyDescent="0.45">
      <c r="A8678" s="2" t="s">
        <v>6618</v>
      </c>
      <c r="B8678" s="2" t="s">
        <v>17834</v>
      </c>
      <c r="C8678" s="2" t="s">
        <v>29417</v>
      </c>
      <c r="D8678" s="2" t="str">
        <f>"魚介類販売業"</f>
        <v>魚介類販売業</v>
      </c>
      <c r="E8678" s="2" t="str">
        <f>"H30.02.20"</f>
        <v>H30.02.20</v>
      </c>
    </row>
    <row r="8679" spans="1:5" x14ac:dyDescent="0.45">
      <c r="A8679" s="2" t="s">
        <v>6618</v>
      </c>
      <c r="B8679" s="2" t="s">
        <v>17834</v>
      </c>
      <c r="C8679" s="2" t="s">
        <v>29417</v>
      </c>
      <c r="D8679" s="2" t="str">
        <f>"食肉販売業"</f>
        <v>食肉販売業</v>
      </c>
      <c r="E8679" s="2" t="str">
        <f>"H30.02.20"</f>
        <v>H30.02.20</v>
      </c>
    </row>
    <row r="8680" spans="1:5" x14ac:dyDescent="0.45">
      <c r="A8680" s="2" t="s">
        <v>6618</v>
      </c>
      <c r="B8680" s="2" t="s">
        <v>17834</v>
      </c>
      <c r="C8680" s="2" t="s">
        <v>29417</v>
      </c>
      <c r="D8680" s="2" t="str">
        <f>"乳類販売業"</f>
        <v>乳類販売業</v>
      </c>
      <c r="E8680" s="2" t="str">
        <f>"H30.02.20"</f>
        <v>H30.02.20</v>
      </c>
    </row>
    <row r="8681" spans="1:5" x14ac:dyDescent="0.45">
      <c r="A8681" s="2" t="s">
        <v>6618</v>
      </c>
      <c r="B8681" s="2" t="s">
        <v>17834</v>
      </c>
      <c r="C8681" s="2" t="s">
        <v>29417</v>
      </c>
      <c r="D8681" s="2" t="str">
        <f>"飲食店営業"</f>
        <v>飲食店営業</v>
      </c>
      <c r="E8681" s="2" t="str">
        <f>"H30.02.20"</f>
        <v>H30.02.20</v>
      </c>
    </row>
    <row r="8682" spans="1:5" x14ac:dyDescent="0.45">
      <c r="A8682" s="2" t="s">
        <v>6620</v>
      </c>
      <c r="B8682" s="2" t="s">
        <v>17837</v>
      </c>
      <c r="C8682" s="2" t="s">
        <v>28870</v>
      </c>
      <c r="D8682" s="2" t="str">
        <f>"魚介類販売業"</f>
        <v>魚介類販売業</v>
      </c>
      <c r="E8682" s="2" t="str">
        <f>"R01.08.30"</f>
        <v>R01.08.30</v>
      </c>
    </row>
    <row r="8683" spans="1:5" x14ac:dyDescent="0.45">
      <c r="A8683" s="2" t="s">
        <v>6620</v>
      </c>
      <c r="B8683" s="2" t="s">
        <v>17837</v>
      </c>
      <c r="C8683" s="2" t="s">
        <v>28870</v>
      </c>
      <c r="D8683" s="2" t="str">
        <f>"飲食店営業"</f>
        <v>飲食店営業</v>
      </c>
      <c r="E8683" s="2" t="str">
        <f>"R01.08.30"</f>
        <v>R01.08.30</v>
      </c>
    </row>
    <row r="8684" spans="1:5" x14ac:dyDescent="0.45">
      <c r="A8684" s="2" t="s">
        <v>6620</v>
      </c>
      <c r="B8684" s="2" t="s">
        <v>17837</v>
      </c>
      <c r="C8684" s="2" t="s">
        <v>29420</v>
      </c>
      <c r="D8684" s="2" t="str">
        <f>"魚介類販売業"</f>
        <v>魚介類販売業</v>
      </c>
      <c r="E8684" s="2" t="str">
        <f>"R01.08.30"</f>
        <v>R01.08.30</v>
      </c>
    </row>
    <row r="8685" spans="1:5" x14ac:dyDescent="0.45">
      <c r="A8685" s="2" t="s">
        <v>6620</v>
      </c>
      <c r="B8685" s="2" t="s">
        <v>17837</v>
      </c>
      <c r="C8685" s="2" t="s">
        <v>29420</v>
      </c>
      <c r="D8685" s="2" t="str">
        <f>"飲食店営業"</f>
        <v>飲食店営業</v>
      </c>
      <c r="E8685" s="2" t="str">
        <f>"R01.08.30"</f>
        <v>R01.08.30</v>
      </c>
    </row>
    <row r="8686" spans="1:5" x14ac:dyDescent="0.45">
      <c r="A8686" s="2" t="s">
        <v>1134</v>
      </c>
      <c r="B8686" s="2" t="s">
        <v>17842</v>
      </c>
      <c r="C8686" s="2" t="s">
        <v>29424</v>
      </c>
      <c r="D8686" s="2" t="str">
        <f>"魚介類販売業"</f>
        <v>魚介類販売業</v>
      </c>
      <c r="E8686" s="2" t="str">
        <f>"R01.09.09"</f>
        <v>R01.09.09</v>
      </c>
    </row>
    <row r="8687" spans="1:5" x14ac:dyDescent="0.45">
      <c r="A8687" s="2" t="s">
        <v>1134</v>
      </c>
      <c r="B8687" s="2" t="s">
        <v>17843</v>
      </c>
      <c r="C8687" s="2" t="s">
        <v>29425</v>
      </c>
      <c r="D8687" s="2" t="str">
        <f>"魚介類販売業"</f>
        <v>魚介類販売業</v>
      </c>
      <c r="E8687" s="2" t="str">
        <f>"R01.09.09"</f>
        <v>R01.09.09</v>
      </c>
    </row>
    <row r="8688" spans="1:5" x14ac:dyDescent="0.45">
      <c r="A8688" s="2" t="s">
        <v>6623</v>
      </c>
      <c r="B8688" s="2" t="s">
        <v>17845</v>
      </c>
      <c r="C8688" s="2" t="s">
        <v>29429</v>
      </c>
      <c r="D8688" s="2" t="str">
        <f>"飲食店営業"</f>
        <v>飲食店営業</v>
      </c>
      <c r="E8688" s="2" t="str">
        <f>"H29.03.27"</f>
        <v>H29.03.27</v>
      </c>
    </row>
    <row r="8689" spans="1:5" x14ac:dyDescent="0.45">
      <c r="A8689" s="2" t="s">
        <v>6420</v>
      </c>
      <c r="B8689" s="2" t="s">
        <v>17850</v>
      </c>
      <c r="C8689" s="2" t="s">
        <v>29435</v>
      </c>
      <c r="D8689" s="2" t="str">
        <f>"飲食店営業"</f>
        <v>飲食店営業</v>
      </c>
      <c r="E8689" s="2" t="str">
        <f>"R01.10.02"</f>
        <v>R01.10.02</v>
      </c>
    </row>
    <row r="8690" spans="1:5" x14ac:dyDescent="0.45">
      <c r="A8690" s="2" t="s">
        <v>6633</v>
      </c>
      <c r="B8690" s="2" t="s">
        <v>17856</v>
      </c>
      <c r="C8690" s="2" t="s">
        <v>29440</v>
      </c>
      <c r="D8690" s="2" t="str">
        <f>"飲食店営業"</f>
        <v>飲食店営業</v>
      </c>
      <c r="E8690" s="2" t="str">
        <f>"R01.10.23"</f>
        <v>R01.10.23</v>
      </c>
    </row>
    <row r="8691" spans="1:5" x14ac:dyDescent="0.45">
      <c r="A8691" s="2" t="s">
        <v>6635</v>
      </c>
      <c r="B8691" s="2" t="s">
        <v>17859</v>
      </c>
      <c r="C8691" s="2" t="s">
        <v>29444</v>
      </c>
      <c r="D8691" s="2" t="str">
        <f>"飲食店営業"</f>
        <v>飲食店営業</v>
      </c>
      <c r="E8691" s="2" t="str">
        <f>"R01.10.28"</f>
        <v>R01.10.28</v>
      </c>
    </row>
    <row r="8692" spans="1:5" x14ac:dyDescent="0.45">
      <c r="A8692" s="2" t="s">
        <v>6643</v>
      </c>
      <c r="B8692" s="2" t="s">
        <v>17868</v>
      </c>
      <c r="C8692" s="2" t="s">
        <v>29451</v>
      </c>
      <c r="D8692" s="2" t="str">
        <f>"乳類販売業"</f>
        <v>乳類販売業</v>
      </c>
      <c r="E8692" s="2" t="str">
        <f t="shared" ref="E8692:E8697" si="407">"R01.11.20"</f>
        <v>R01.11.20</v>
      </c>
    </row>
    <row r="8693" spans="1:5" x14ac:dyDescent="0.45">
      <c r="A8693" s="2" t="s">
        <v>6643</v>
      </c>
      <c r="B8693" s="2" t="s">
        <v>17868</v>
      </c>
      <c r="C8693" s="2" t="s">
        <v>29451</v>
      </c>
      <c r="D8693" s="2" t="str">
        <f>"食品販売業"</f>
        <v>食品販売業</v>
      </c>
      <c r="E8693" s="2" t="str">
        <f t="shared" si="407"/>
        <v>R01.11.20</v>
      </c>
    </row>
    <row r="8694" spans="1:5" x14ac:dyDescent="0.45">
      <c r="A8694" s="2" t="s">
        <v>6644</v>
      </c>
      <c r="B8694" s="2" t="s">
        <v>17869</v>
      </c>
      <c r="C8694" s="2" t="s">
        <v>29452</v>
      </c>
      <c r="D8694" s="2" t="str">
        <f>"飲食店営業"</f>
        <v>飲食店営業</v>
      </c>
      <c r="E8694" s="2" t="str">
        <f t="shared" si="407"/>
        <v>R01.11.20</v>
      </c>
    </row>
    <row r="8695" spans="1:5" x14ac:dyDescent="0.45">
      <c r="A8695" s="2" t="s">
        <v>6644</v>
      </c>
      <c r="B8695" s="2" t="s">
        <v>17870</v>
      </c>
      <c r="C8695" s="2" t="s">
        <v>29452</v>
      </c>
      <c r="D8695" s="2" t="str">
        <f>"飲食店営業"</f>
        <v>飲食店営業</v>
      </c>
      <c r="E8695" s="2" t="str">
        <f t="shared" si="407"/>
        <v>R01.11.20</v>
      </c>
    </row>
    <row r="8696" spans="1:5" x14ac:dyDescent="0.45">
      <c r="A8696" s="2" t="s">
        <v>6644</v>
      </c>
      <c r="B8696" s="2" t="s">
        <v>17871</v>
      </c>
      <c r="C8696" s="2" t="s">
        <v>29452</v>
      </c>
      <c r="D8696" s="2" t="str">
        <f>"飲食店営業"</f>
        <v>飲食店営業</v>
      </c>
      <c r="E8696" s="2" t="str">
        <f t="shared" si="407"/>
        <v>R01.11.20</v>
      </c>
    </row>
    <row r="8697" spans="1:5" x14ac:dyDescent="0.45">
      <c r="A8697" s="2" t="s">
        <v>6646</v>
      </c>
      <c r="B8697" s="2" t="s">
        <v>17872</v>
      </c>
      <c r="C8697" s="2" t="s">
        <v>29455</v>
      </c>
      <c r="D8697" s="2" t="str">
        <f>"飲食店営業"</f>
        <v>飲食店営業</v>
      </c>
      <c r="E8697" s="2" t="str">
        <f t="shared" si="407"/>
        <v>R01.11.20</v>
      </c>
    </row>
    <row r="8698" spans="1:5" x14ac:dyDescent="0.45">
      <c r="A8698" s="2" t="s">
        <v>1134</v>
      </c>
      <c r="B8698" s="2" t="s">
        <v>17842</v>
      </c>
      <c r="C8698" s="2" t="s">
        <v>29487</v>
      </c>
      <c r="D8698" s="2" t="str">
        <f>"乳類販売業"</f>
        <v>乳類販売業</v>
      </c>
      <c r="E8698" s="2" t="str">
        <f>"R01.11.25"</f>
        <v>R01.11.25</v>
      </c>
    </row>
    <row r="8699" spans="1:5" x14ac:dyDescent="0.45">
      <c r="A8699" s="2" t="s">
        <v>6615</v>
      </c>
      <c r="B8699" s="2" t="s">
        <v>17825</v>
      </c>
      <c r="C8699" s="2" t="s">
        <v>29411</v>
      </c>
      <c r="D8699" s="2" t="str">
        <f>"乳類販売業"</f>
        <v>乳類販売業</v>
      </c>
      <c r="E8699" s="2" t="str">
        <f t="shared" ref="E8699:E8712" si="408">"R01.11.26"</f>
        <v>R01.11.26</v>
      </c>
    </row>
    <row r="8700" spans="1:5" x14ac:dyDescent="0.45">
      <c r="A8700" s="2" t="s">
        <v>6683</v>
      </c>
      <c r="B8700" s="2" t="s">
        <v>17923</v>
      </c>
      <c r="C8700" s="2" t="s">
        <v>29508</v>
      </c>
      <c r="D8700" s="2" t="str">
        <f>"缶詰又は瓶詰食品製造業"</f>
        <v>缶詰又は瓶詰食品製造業</v>
      </c>
      <c r="E8700" s="2" t="str">
        <f t="shared" si="408"/>
        <v>R01.11.26</v>
      </c>
    </row>
    <row r="8701" spans="1:5" x14ac:dyDescent="0.45">
      <c r="A8701" s="2" t="s">
        <v>6615</v>
      </c>
      <c r="B8701" s="2" t="s">
        <v>17825</v>
      </c>
      <c r="C8701" s="2" t="s">
        <v>29411</v>
      </c>
      <c r="D8701" s="2" t="str">
        <f>"魚介類販売業"</f>
        <v>魚介類販売業</v>
      </c>
      <c r="E8701" s="2" t="str">
        <f t="shared" si="408"/>
        <v>R01.11.26</v>
      </c>
    </row>
    <row r="8702" spans="1:5" x14ac:dyDescent="0.45">
      <c r="A8702" s="2" t="s">
        <v>6685</v>
      </c>
      <c r="B8702" s="2" t="s">
        <v>17924</v>
      </c>
      <c r="C8702" s="2" t="s">
        <v>29510</v>
      </c>
      <c r="D8702" s="2" t="str">
        <f>"食品販売業"</f>
        <v>食品販売業</v>
      </c>
      <c r="E8702" s="2" t="str">
        <f t="shared" si="408"/>
        <v>R01.11.26</v>
      </c>
    </row>
    <row r="8703" spans="1:5" x14ac:dyDescent="0.45">
      <c r="A8703" s="2" t="s">
        <v>294</v>
      </c>
      <c r="B8703" s="2" t="s">
        <v>17925</v>
      </c>
      <c r="C8703" s="2" t="s">
        <v>29511</v>
      </c>
      <c r="D8703" s="2" t="str">
        <f>"食品販売業"</f>
        <v>食品販売業</v>
      </c>
      <c r="E8703" s="2" t="str">
        <f t="shared" si="408"/>
        <v>R01.11.26</v>
      </c>
    </row>
    <row r="8704" spans="1:5" x14ac:dyDescent="0.45">
      <c r="A8704" s="2" t="s">
        <v>6686</v>
      </c>
      <c r="B8704" s="2" t="s">
        <v>6686</v>
      </c>
      <c r="C8704" s="2" t="s">
        <v>29512</v>
      </c>
      <c r="D8704" s="2" t="str">
        <f>"食品製造業"</f>
        <v>食品製造業</v>
      </c>
      <c r="E8704" s="2" t="str">
        <f t="shared" si="408"/>
        <v>R01.11.26</v>
      </c>
    </row>
    <row r="8705" spans="1:5" x14ac:dyDescent="0.45">
      <c r="A8705" s="2" t="s">
        <v>6687</v>
      </c>
      <c r="B8705" s="2" t="s">
        <v>17926</v>
      </c>
      <c r="C8705" s="2" t="s">
        <v>29513</v>
      </c>
      <c r="D8705" s="2" t="str">
        <f t="shared" ref="D8705:D8712" si="409">"飲食店営業"</f>
        <v>飲食店営業</v>
      </c>
      <c r="E8705" s="2" t="str">
        <f t="shared" si="408"/>
        <v>R01.11.26</v>
      </c>
    </row>
    <row r="8706" spans="1:5" x14ac:dyDescent="0.45">
      <c r="A8706" s="2" t="s">
        <v>6688</v>
      </c>
      <c r="B8706" s="2" t="s">
        <v>17927</v>
      </c>
      <c r="C8706" s="2" t="s">
        <v>29514</v>
      </c>
      <c r="D8706" s="2" t="str">
        <f t="shared" si="409"/>
        <v>飲食店営業</v>
      </c>
      <c r="E8706" s="2" t="str">
        <f t="shared" si="408"/>
        <v>R01.11.26</v>
      </c>
    </row>
    <row r="8707" spans="1:5" x14ac:dyDescent="0.45">
      <c r="A8707" s="2" t="s">
        <v>6615</v>
      </c>
      <c r="B8707" s="2" t="s">
        <v>17825</v>
      </c>
      <c r="C8707" s="2" t="s">
        <v>29411</v>
      </c>
      <c r="D8707" s="2" t="str">
        <f t="shared" si="409"/>
        <v>飲食店営業</v>
      </c>
      <c r="E8707" s="2" t="str">
        <f t="shared" si="408"/>
        <v>R01.11.26</v>
      </c>
    </row>
    <row r="8708" spans="1:5" x14ac:dyDescent="0.45">
      <c r="A8708" s="2" t="s">
        <v>6689</v>
      </c>
      <c r="B8708" s="2" t="s">
        <v>17928</v>
      </c>
      <c r="C8708" s="2" t="s">
        <v>29515</v>
      </c>
      <c r="D8708" s="2" t="str">
        <f t="shared" si="409"/>
        <v>飲食店営業</v>
      </c>
      <c r="E8708" s="2" t="str">
        <f t="shared" si="408"/>
        <v>R01.11.26</v>
      </c>
    </row>
    <row r="8709" spans="1:5" x14ac:dyDescent="0.45">
      <c r="A8709" s="2" t="s">
        <v>6690</v>
      </c>
      <c r="B8709" s="2" t="s">
        <v>17929</v>
      </c>
      <c r="C8709" s="2" t="s">
        <v>29516</v>
      </c>
      <c r="D8709" s="2" t="str">
        <f t="shared" si="409"/>
        <v>飲食店営業</v>
      </c>
      <c r="E8709" s="2" t="str">
        <f t="shared" si="408"/>
        <v>R01.11.26</v>
      </c>
    </row>
    <row r="8710" spans="1:5" x14ac:dyDescent="0.45">
      <c r="A8710" s="2" t="s">
        <v>6691</v>
      </c>
      <c r="B8710" s="2" t="s">
        <v>17930</v>
      </c>
      <c r="C8710" s="2" t="s">
        <v>29517</v>
      </c>
      <c r="D8710" s="2" t="str">
        <f t="shared" si="409"/>
        <v>飲食店営業</v>
      </c>
      <c r="E8710" s="2" t="str">
        <f t="shared" si="408"/>
        <v>R01.11.26</v>
      </c>
    </row>
    <row r="8711" spans="1:5" x14ac:dyDescent="0.45">
      <c r="A8711" s="2" t="s">
        <v>6692</v>
      </c>
      <c r="B8711" s="2" t="s">
        <v>17931</v>
      </c>
      <c r="C8711" s="2" t="s">
        <v>29518</v>
      </c>
      <c r="D8711" s="2" t="str">
        <f t="shared" si="409"/>
        <v>飲食店営業</v>
      </c>
      <c r="E8711" s="2" t="str">
        <f t="shared" si="408"/>
        <v>R01.11.26</v>
      </c>
    </row>
    <row r="8712" spans="1:5" x14ac:dyDescent="0.45">
      <c r="A8712" s="2" t="s">
        <v>6693</v>
      </c>
      <c r="B8712" s="2" t="s">
        <v>17932</v>
      </c>
      <c r="C8712" s="2" t="s">
        <v>29519</v>
      </c>
      <c r="D8712" s="2" t="str">
        <f t="shared" si="409"/>
        <v>飲食店営業</v>
      </c>
      <c r="E8712" s="2" t="str">
        <f t="shared" si="408"/>
        <v>R01.11.26</v>
      </c>
    </row>
    <row r="8713" spans="1:5" x14ac:dyDescent="0.45">
      <c r="A8713" s="2" t="s">
        <v>6428</v>
      </c>
      <c r="B8713" s="2" t="s">
        <v>17581</v>
      </c>
      <c r="C8713" s="2" t="s">
        <v>29523</v>
      </c>
      <c r="D8713" s="2" t="str">
        <f>"乳類販売業"</f>
        <v>乳類販売業</v>
      </c>
      <c r="E8713" s="2" t="str">
        <f t="shared" ref="E8713:E8725" si="410">"R01.11.28"</f>
        <v>R01.11.28</v>
      </c>
    </row>
    <row r="8714" spans="1:5" x14ac:dyDescent="0.45">
      <c r="A8714" s="2" t="s">
        <v>6696</v>
      </c>
      <c r="B8714" s="2" t="s">
        <v>17939</v>
      </c>
      <c r="C8714" s="2" t="s">
        <v>29525</v>
      </c>
      <c r="D8714" s="2" t="str">
        <f>"菓子製造業"</f>
        <v>菓子製造業</v>
      </c>
      <c r="E8714" s="2" t="str">
        <f t="shared" si="410"/>
        <v>R01.11.28</v>
      </c>
    </row>
    <row r="8715" spans="1:5" x14ac:dyDescent="0.45">
      <c r="A8715" s="2" t="s">
        <v>6698</v>
      </c>
      <c r="B8715" s="2" t="s">
        <v>17941</v>
      </c>
      <c r="C8715" s="2" t="s">
        <v>29527</v>
      </c>
      <c r="D8715" s="2" t="str">
        <f>"食肉販売業"</f>
        <v>食肉販売業</v>
      </c>
      <c r="E8715" s="2" t="str">
        <f t="shared" si="410"/>
        <v>R01.11.28</v>
      </c>
    </row>
    <row r="8716" spans="1:5" x14ac:dyDescent="0.45">
      <c r="A8716" s="2" t="s">
        <v>6428</v>
      </c>
      <c r="B8716" s="2" t="s">
        <v>17581</v>
      </c>
      <c r="C8716" s="2" t="s">
        <v>29523</v>
      </c>
      <c r="D8716" s="2" t="str">
        <f>"食肉販売業"</f>
        <v>食肉販売業</v>
      </c>
      <c r="E8716" s="2" t="str">
        <f t="shared" si="410"/>
        <v>R01.11.28</v>
      </c>
    </row>
    <row r="8717" spans="1:5" x14ac:dyDescent="0.45">
      <c r="A8717" s="2" t="s">
        <v>6428</v>
      </c>
      <c r="B8717" s="2" t="s">
        <v>17581</v>
      </c>
      <c r="C8717" s="2" t="s">
        <v>29523</v>
      </c>
      <c r="D8717" s="2" t="str">
        <f>"魚介類販売業"</f>
        <v>魚介類販売業</v>
      </c>
      <c r="E8717" s="2" t="str">
        <f t="shared" si="410"/>
        <v>R01.11.28</v>
      </c>
    </row>
    <row r="8718" spans="1:5" x14ac:dyDescent="0.45">
      <c r="A8718" s="2" t="s">
        <v>6244</v>
      </c>
      <c r="B8718" s="2" t="s">
        <v>17337</v>
      </c>
      <c r="C8718" s="2" t="s">
        <v>29529</v>
      </c>
      <c r="D8718" s="2" t="str">
        <f>"食品製造業"</f>
        <v>食品製造業</v>
      </c>
      <c r="E8718" s="2" t="str">
        <f t="shared" si="410"/>
        <v>R01.11.28</v>
      </c>
    </row>
    <row r="8719" spans="1:5" x14ac:dyDescent="0.45">
      <c r="A8719" s="2" t="s">
        <v>6699</v>
      </c>
      <c r="B8719" s="2" t="s">
        <v>17942</v>
      </c>
      <c r="C8719" s="2" t="s">
        <v>29530</v>
      </c>
      <c r="D8719" s="2" t="str">
        <f t="shared" ref="D8719:D8727" si="411">"飲食店営業"</f>
        <v>飲食店営業</v>
      </c>
      <c r="E8719" s="2" t="str">
        <f t="shared" si="410"/>
        <v>R01.11.28</v>
      </c>
    </row>
    <row r="8720" spans="1:5" x14ac:dyDescent="0.45">
      <c r="A8720" s="2" t="s">
        <v>6428</v>
      </c>
      <c r="B8720" s="2" t="s">
        <v>17581</v>
      </c>
      <c r="C8720" s="2" t="s">
        <v>29523</v>
      </c>
      <c r="D8720" s="2" t="str">
        <f t="shared" si="411"/>
        <v>飲食店営業</v>
      </c>
      <c r="E8720" s="2" t="str">
        <f t="shared" si="410"/>
        <v>R01.11.28</v>
      </c>
    </row>
    <row r="8721" spans="1:5" x14ac:dyDescent="0.45">
      <c r="A8721" s="2" t="s">
        <v>6701</v>
      </c>
      <c r="B8721" s="2" t="s">
        <v>17944</v>
      </c>
      <c r="C8721" s="2" t="s">
        <v>29328</v>
      </c>
      <c r="D8721" s="2" t="str">
        <f t="shared" si="411"/>
        <v>飲食店営業</v>
      </c>
      <c r="E8721" s="2" t="str">
        <f t="shared" si="410"/>
        <v>R01.11.28</v>
      </c>
    </row>
    <row r="8722" spans="1:5" x14ac:dyDescent="0.45">
      <c r="A8722" s="2" t="s">
        <v>6702</v>
      </c>
      <c r="B8722" s="2" t="s">
        <v>17945</v>
      </c>
      <c r="C8722" s="2" t="s">
        <v>29532</v>
      </c>
      <c r="D8722" s="2" t="str">
        <f t="shared" si="411"/>
        <v>飲食店営業</v>
      </c>
      <c r="E8722" s="2" t="str">
        <f t="shared" si="410"/>
        <v>R01.11.28</v>
      </c>
    </row>
    <row r="8723" spans="1:5" x14ac:dyDescent="0.45">
      <c r="A8723" s="2" t="s">
        <v>6703</v>
      </c>
      <c r="B8723" s="2" t="s">
        <v>14927</v>
      </c>
      <c r="C8723" s="2" t="s">
        <v>29533</v>
      </c>
      <c r="D8723" s="2" t="str">
        <f t="shared" si="411"/>
        <v>飲食店営業</v>
      </c>
      <c r="E8723" s="2" t="str">
        <f t="shared" si="410"/>
        <v>R01.11.28</v>
      </c>
    </row>
    <row r="8724" spans="1:5" x14ac:dyDescent="0.45">
      <c r="A8724" s="2" t="s">
        <v>6704</v>
      </c>
      <c r="B8724" s="2" t="s">
        <v>17947</v>
      </c>
      <c r="C8724" s="2" t="s">
        <v>29535</v>
      </c>
      <c r="D8724" s="2" t="str">
        <f t="shared" si="411"/>
        <v>飲食店営業</v>
      </c>
      <c r="E8724" s="2" t="str">
        <f t="shared" si="410"/>
        <v>R01.11.28</v>
      </c>
    </row>
    <row r="8725" spans="1:5" x14ac:dyDescent="0.45">
      <c r="A8725" s="2" t="s">
        <v>6705</v>
      </c>
      <c r="B8725" s="2" t="s">
        <v>17948</v>
      </c>
      <c r="C8725" s="2" t="s">
        <v>29536</v>
      </c>
      <c r="D8725" s="2" t="str">
        <f t="shared" si="411"/>
        <v>飲食店営業</v>
      </c>
      <c r="E8725" s="2" t="str">
        <f t="shared" si="410"/>
        <v>R01.11.28</v>
      </c>
    </row>
    <row r="8726" spans="1:5" x14ac:dyDescent="0.45">
      <c r="A8726" s="2" t="s">
        <v>2352</v>
      </c>
      <c r="B8726" s="2" t="s">
        <v>17954</v>
      </c>
      <c r="C8726" s="2" t="s">
        <v>29542</v>
      </c>
      <c r="D8726" s="2" t="str">
        <f t="shared" si="411"/>
        <v>飲食店営業</v>
      </c>
      <c r="E8726" s="2" t="str">
        <f>"H29.05.12"</f>
        <v>H29.05.12</v>
      </c>
    </row>
    <row r="8727" spans="1:5" x14ac:dyDescent="0.45">
      <c r="A8727" s="2" t="s">
        <v>2352</v>
      </c>
      <c r="B8727" s="2" t="s">
        <v>17954</v>
      </c>
      <c r="C8727" s="2" t="s">
        <v>29543</v>
      </c>
      <c r="D8727" s="2" t="str">
        <f t="shared" si="411"/>
        <v>飲食店営業</v>
      </c>
      <c r="E8727" s="2" t="str">
        <f>"H30.03.30"</f>
        <v>H30.03.30</v>
      </c>
    </row>
    <row r="8728" spans="1:5" x14ac:dyDescent="0.45">
      <c r="A8728" s="2" t="s">
        <v>2352</v>
      </c>
      <c r="B8728" s="2" t="s">
        <v>17954</v>
      </c>
      <c r="C8728" s="2" t="s">
        <v>29544</v>
      </c>
      <c r="D8728" s="2" t="str">
        <f>"魚介類販売業"</f>
        <v>魚介類販売業</v>
      </c>
      <c r="E8728" s="2" t="str">
        <f>"H29.08.17"</f>
        <v>H29.08.17</v>
      </c>
    </row>
    <row r="8729" spans="1:5" x14ac:dyDescent="0.45">
      <c r="A8729" s="2" t="s">
        <v>2352</v>
      </c>
      <c r="B8729" s="2" t="s">
        <v>17954</v>
      </c>
      <c r="C8729" s="2" t="s">
        <v>29544</v>
      </c>
      <c r="D8729" s="2" t="str">
        <f>"食肉販売業"</f>
        <v>食肉販売業</v>
      </c>
      <c r="E8729" s="2" t="str">
        <f>"H29.08.17"</f>
        <v>H29.08.17</v>
      </c>
    </row>
    <row r="8730" spans="1:5" x14ac:dyDescent="0.45">
      <c r="A8730" s="2" t="s">
        <v>2352</v>
      </c>
      <c r="B8730" s="2" t="s">
        <v>17954</v>
      </c>
      <c r="C8730" s="2" t="s">
        <v>29544</v>
      </c>
      <c r="D8730" s="2" t="str">
        <f>"乳類販売業"</f>
        <v>乳類販売業</v>
      </c>
      <c r="E8730" s="2" t="str">
        <f>"H29.08.17"</f>
        <v>H29.08.17</v>
      </c>
    </row>
    <row r="8731" spans="1:5" x14ac:dyDescent="0.45">
      <c r="A8731" s="2" t="s">
        <v>2352</v>
      </c>
      <c r="B8731" s="2" t="s">
        <v>17954</v>
      </c>
      <c r="C8731" s="2" t="s">
        <v>29544</v>
      </c>
      <c r="D8731" s="2" t="str">
        <f>"食品販売業"</f>
        <v>食品販売業</v>
      </c>
      <c r="E8731" s="2" t="str">
        <f>"R01.08.22"</f>
        <v>R01.08.22</v>
      </c>
    </row>
    <row r="8732" spans="1:5" x14ac:dyDescent="0.45">
      <c r="A8732" s="2" t="s">
        <v>6132</v>
      </c>
      <c r="B8732" s="2" t="s">
        <v>17964</v>
      </c>
      <c r="C8732" s="2" t="s">
        <v>29554</v>
      </c>
      <c r="D8732" s="2" t="str">
        <f>"喫茶店営業"</f>
        <v>喫茶店営業</v>
      </c>
      <c r="E8732" s="2" t="str">
        <f>"R01.12.27"</f>
        <v>R01.12.27</v>
      </c>
    </row>
    <row r="8733" spans="1:5" x14ac:dyDescent="0.45">
      <c r="A8733" s="2" t="s">
        <v>6132</v>
      </c>
      <c r="B8733" s="2" t="s">
        <v>17965</v>
      </c>
      <c r="C8733" s="2" t="s">
        <v>29554</v>
      </c>
      <c r="D8733" s="2" t="str">
        <f>"喫茶店営業"</f>
        <v>喫茶店営業</v>
      </c>
      <c r="E8733" s="2" t="str">
        <f>"R01.12.27"</f>
        <v>R01.12.27</v>
      </c>
    </row>
    <row r="8734" spans="1:5" x14ac:dyDescent="0.45">
      <c r="A8734" s="2" t="s">
        <v>6718</v>
      </c>
      <c r="B8734" s="2" t="s">
        <v>17972</v>
      </c>
      <c r="C8734" s="2" t="s">
        <v>29560</v>
      </c>
      <c r="D8734" s="2" t="str">
        <f>"飲食店営業"</f>
        <v>飲食店営業</v>
      </c>
      <c r="E8734" s="2" t="str">
        <f>"R01.11.28"</f>
        <v>R01.11.28</v>
      </c>
    </row>
    <row r="8735" spans="1:5" x14ac:dyDescent="0.45">
      <c r="A8735" s="2" t="s">
        <v>6618</v>
      </c>
      <c r="B8735" s="2" t="s">
        <v>17977</v>
      </c>
      <c r="C8735" s="2" t="s">
        <v>29567</v>
      </c>
      <c r="D8735" s="2" t="str">
        <f>"飲食店営業"</f>
        <v>飲食店営業</v>
      </c>
      <c r="E8735" s="2" t="str">
        <f>"R01.09.10"</f>
        <v>R01.09.10</v>
      </c>
    </row>
    <row r="8736" spans="1:5" x14ac:dyDescent="0.45">
      <c r="A8736" s="2" t="s">
        <v>6618</v>
      </c>
      <c r="B8736" s="2" t="s">
        <v>17977</v>
      </c>
      <c r="C8736" s="2" t="s">
        <v>29567</v>
      </c>
      <c r="D8736" s="2" t="str">
        <f>"魚介類販売業"</f>
        <v>魚介類販売業</v>
      </c>
      <c r="E8736" s="2" t="str">
        <f>"R01.09.10"</f>
        <v>R01.09.10</v>
      </c>
    </row>
    <row r="8737" spans="1:5" x14ac:dyDescent="0.45">
      <c r="A8737" s="2" t="s">
        <v>6618</v>
      </c>
      <c r="B8737" s="2" t="s">
        <v>17977</v>
      </c>
      <c r="C8737" s="2" t="s">
        <v>29567</v>
      </c>
      <c r="D8737" s="2" t="str">
        <f>"食肉販売業"</f>
        <v>食肉販売業</v>
      </c>
      <c r="E8737" s="2" t="str">
        <f>"R01.09.10"</f>
        <v>R01.09.10</v>
      </c>
    </row>
    <row r="8738" spans="1:5" x14ac:dyDescent="0.45">
      <c r="A8738" s="2" t="s">
        <v>6618</v>
      </c>
      <c r="B8738" s="2" t="s">
        <v>17977</v>
      </c>
      <c r="C8738" s="2" t="s">
        <v>29567</v>
      </c>
      <c r="D8738" s="2" t="str">
        <f>"乳類販売業"</f>
        <v>乳類販売業</v>
      </c>
      <c r="E8738" s="2" t="str">
        <f>"R01.09.10"</f>
        <v>R01.09.10</v>
      </c>
    </row>
    <row r="8739" spans="1:5" x14ac:dyDescent="0.45">
      <c r="A8739" s="2" t="s">
        <v>6618</v>
      </c>
      <c r="B8739" s="2" t="s">
        <v>17977</v>
      </c>
      <c r="C8739" s="2" t="s">
        <v>29567</v>
      </c>
      <c r="D8739" s="2" t="str">
        <f t="shared" ref="D8739:D8745" si="412">"食品販売業"</f>
        <v>食品販売業</v>
      </c>
      <c r="E8739" s="2" t="str">
        <f>"R01.09.10"</f>
        <v>R01.09.10</v>
      </c>
    </row>
    <row r="8740" spans="1:5" x14ac:dyDescent="0.45">
      <c r="A8740" s="2" t="s">
        <v>6733</v>
      </c>
      <c r="B8740" s="2" t="s">
        <v>17998</v>
      </c>
      <c r="C8740" s="2" t="s">
        <v>29591</v>
      </c>
      <c r="D8740" s="2" t="str">
        <f t="shared" si="412"/>
        <v>食品販売業</v>
      </c>
      <c r="E8740" s="2" t="str">
        <f>"R02.02.19"</f>
        <v>R02.02.19</v>
      </c>
    </row>
    <row r="8741" spans="1:5" x14ac:dyDescent="0.45">
      <c r="A8741" s="2" t="s">
        <v>6734</v>
      </c>
      <c r="B8741" s="2" t="s">
        <v>17999</v>
      </c>
      <c r="C8741" s="2" t="s">
        <v>29592</v>
      </c>
      <c r="D8741" s="2" t="str">
        <f t="shared" si="412"/>
        <v>食品販売業</v>
      </c>
      <c r="E8741" s="2" t="str">
        <f>"R02.02.19"</f>
        <v>R02.02.19</v>
      </c>
    </row>
    <row r="8742" spans="1:5" x14ac:dyDescent="0.45">
      <c r="A8742" s="2" t="s">
        <v>6735</v>
      </c>
      <c r="B8742" s="2" t="s">
        <v>18000</v>
      </c>
      <c r="C8742" s="2" t="s">
        <v>29593</v>
      </c>
      <c r="D8742" s="2" t="str">
        <f t="shared" si="412"/>
        <v>食品販売業</v>
      </c>
      <c r="E8742" s="2" t="str">
        <f>"R02.02.19"</f>
        <v>R02.02.19</v>
      </c>
    </row>
    <row r="8743" spans="1:5" x14ac:dyDescent="0.45">
      <c r="A8743" s="2" t="s">
        <v>6736</v>
      </c>
      <c r="B8743" s="2" t="s">
        <v>18001</v>
      </c>
      <c r="C8743" s="2" t="s">
        <v>29594</v>
      </c>
      <c r="D8743" s="2" t="str">
        <f t="shared" si="412"/>
        <v>食品販売業</v>
      </c>
      <c r="E8743" s="2" t="str">
        <f>"R02.02.19"</f>
        <v>R02.02.19</v>
      </c>
    </row>
    <row r="8744" spans="1:5" x14ac:dyDescent="0.45">
      <c r="A8744" s="2" t="s">
        <v>6737</v>
      </c>
      <c r="B8744" s="2" t="s">
        <v>18002</v>
      </c>
      <c r="C8744" s="2" t="s">
        <v>29595</v>
      </c>
      <c r="D8744" s="2" t="str">
        <f t="shared" si="412"/>
        <v>食品販売業</v>
      </c>
      <c r="E8744" s="2" t="str">
        <f>"R02.02.19"</f>
        <v>R02.02.19</v>
      </c>
    </row>
    <row r="8745" spans="1:5" x14ac:dyDescent="0.45">
      <c r="A8745" s="2" t="s">
        <v>6739</v>
      </c>
      <c r="B8745" s="2" t="s">
        <v>18004</v>
      </c>
      <c r="C8745" s="2" t="s">
        <v>29597</v>
      </c>
      <c r="D8745" s="2" t="str">
        <f t="shared" si="412"/>
        <v>食品販売業</v>
      </c>
      <c r="E8745" s="2" t="str">
        <f>"R02.02.20"</f>
        <v>R02.02.20</v>
      </c>
    </row>
    <row r="8746" spans="1:5" x14ac:dyDescent="0.45">
      <c r="A8746" s="2" t="s">
        <v>6740</v>
      </c>
      <c r="B8746" s="2" t="s">
        <v>18005</v>
      </c>
      <c r="C8746" s="2" t="s">
        <v>29598</v>
      </c>
      <c r="D8746" s="2" t="str">
        <f>"飲食店営業"</f>
        <v>飲食店営業</v>
      </c>
      <c r="E8746" s="2" t="str">
        <f>"H30.09.14"</f>
        <v>H30.09.14</v>
      </c>
    </row>
    <row r="8747" spans="1:5" x14ac:dyDescent="0.45">
      <c r="A8747" s="2" t="s">
        <v>6428</v>
      </c>
      <c r="B8747" s="2" t="s">
        <v>18006</v>
      </c>
      <c r="C8747" s="2" t="s">
        <v>29601</v>
      </c>
      <c r="D8747" s="2" t="str">
        <f>"魚介類販売業"</f>
        <v>魚介類販売業</v>
      </c>
      <c r="E8747" s="2" t="str">
        <f t="shared" ref="E8747:E8752" si="413">"R02.02.20"</f>
        <v>R02.02.20</v>
      </c>
    </row>
    <row r="8748" spans="1:5" x14ac:dyDescent="0.45">
      <c r="A8748" s="2" t="s">
        <v>6428</v>
      </c>
      <c r="B8748" s="2" t="s">
        <v>18006</v>
      </c>
      <c r="C8748" s="2" t="s">
        <v>29601</v>
      </c>
      <c r="D8748" s="2" t="str">
        <f>"食肉販売業"</f>
        <v>食肉販売業</v>
      </c>
      <c r="E8748" s="2" t="str">
        <f t="shared" si="413"/>
        <v>R02.02.20</v>
      </c>
    </row>
    <row r="8749" spans="1:5" x14ac:dyDescent="0.45">
      <c r="A8749" s="2" t="s">
        <v>6506</v>
      </c>
      <c r="B8749" s="2" t="s">
        <v>18008</v>
      </c>
      <c r="C8749" s="2" t="s">
        <v>28979</v>
      </c>
      <c r="D8749" s="2" t="str">
        <f>"乳類販売業"</f>
        <v>乳類販売業</v>
      </c>
      <c r="E8749" s="2" t="str">
        <f t="shared" si="413"/>
        <v>R02.02.20</v>
      </c>
    </row>
    <row r="8750" spans="1:5" x14ac:dyDescent="0.45">
      <c r="A8750" s="2" t="s">
        <v>6506</v>
      </c>
      <c r="B8750" s="2" t="s">
        <v>18009</v>
      </c>
      <c r="C8750" s="2" t="s">
        <v>29604</v>
      </c>
      <c r="D8750" s="2" t="str">
        <f>"乳類販売業"</f>
        <v>乳類販売業</v>
      </c>
      <c r="E8750" s="2" t="str">
        <f t="shared" si="413"/>
        <v>R02.02.20</v>
      </c>
    </row>
    <row r="8751" spans="1:5" x14ac:dyDescent="0.45">
      <c r="A8751" s="2" t="s">
        <v>6506</v>
      </c>
      <c r="B8751" s="2" t="s">
        <v>18010</v>
      </c>
      <c r="C8751" s="2" t="s">
        <v>29605</v>
      </c>
      <c r="D8751" s="2" t="str">
        <f>"乳類販売業"</f>
        <v>乳類販売業</v>
      </c>
      <c r="E8751" s="2" t="str">
        <f t="shared" si="413"/>
        <v>R02.02.20</v>
      </c>
    </row>
    <row r="8752" spans="1:5" x14ac:dyDescent="0.45">
      <c r="A8752" s="2" t="s">
        <v>6428</v>
      </c>
      <c r="B8752" s="2" t="s">
        <v>18006</v>
      </c>
      <c r="C8752" s="2" t="s">
        <v>29601</v>
      </c>
      <c r="D8752" s="2" t="str">
        <f>"乳類販売業"</f>
        <v>乳類販売業</v>
      </c>
      <c r="E8752" s="2" t="str">
        <f t="shared" si="413"/>
        <v>R02.02.20</v>
      </c>
    </row>
    <row r="8753" spans="1:5" x14ac:dyDescent="0.45">
      <c r="A8753" s="2" t="s">
        <v>6742</v>
      </c>
      <c r="B8753" s="2" t="s">
        <v>18013</v>
      </c>
      <c r="C8753" s="2" t="s">
        <v>29608</v>
      </c>
      <c r="D8753" s="2" t="str">
        <f t="shared" ref="D8753:D8763" si="414">"飲食店営業"</f>
        <v>飲食店営業</v>
      </c>
      <c r="E8753" s="2" t="str">
        <f>"R02.02.26"</f>
        <v>R02.02.26</v>
      </c>
    </row>
    <row r="8754" spans="1:5" x14ac:dyDescent="0.45">
      <c r="A8754" s="2" t="s">
        <v>6742</v>
      </c>
      <c r="B8754" s="2" t="s">
        <v>18014</v>
      </c>
      <c r="C8754" s="2" t="s">
        <v>29609</v>
      </c>
      <c r="D8754" s="2" t="str">
        <f t="shared" si="414"/>
        <v>飲食店営業</v>
      </c>
      <c r="E8754" s="2" t="str">
        <f>"R02.02.26"</f>
        <v>R02.02.26</v>
      </c>
    </row>
    <row r="8755" spans="1:5" x14ac:dyDescent="0.45">
      <c r="A8755" s="2" t="s">
        <v>6743</v>
      </c>
      <c r="B8755" s="2" t="s">
        <v>18015</v>
      </c>
      <c r="C8755" s="2" t="s">
        <v>29610</v>
      </c>
      <c r="D8755" s="2" t="str">
        <f t="shared" si="414"/>
        <v>飲食店営業</v>
      </c>
      <c r="E8755" s="2" t="str">
        <f>"R02.02.26"</f>
        <v>R02.02.26</v>
      </c>
    </row>
    <row r="8756" spans="1:5" x14ac:dyDescent="0.45">
      <c r="A8756" s="2" t="s">
        <v>6744</v>
      </c>
      <c r="B8756" s="2" t="s">
        <v>18016</v>
      </c>
      <c r="C8756" s="2" t="s">
        <v>29611</v>
      </c>
      <c r="D8756" s="2" t="str">
        <f t="shared" si="414"/>
        <v>飲食店営業</v>
      </c>
      <c r="E8756" s="2" t="str">
        <f>"R02.02.25"</f>
        <v>R02.02.25</v>
      </c>
    </row>
    <row r="8757" spans="1:5" x14ac:dyDescent="0.45">
      <c r="A8757" s="2" t="s">
        <v>6745</v>
      </c>
      <c r="B8757" s="2" t="s">
        <v>18017</v>
      </c>
      <c r="C8757" s="2" t="s">
        <v>29612</v>
      </c>
      <c r="D8757" s="2" t="str">
        <f t="shared" si="414"/>
        <v>飲食店営業</v>
      </c>
      <c r="E8757" s="2" t="str">
        <f>"R02.02.25"</f>
        <v>R02.02.25</v>
      </c>
    </row>
    <row r="8758" spans="1:5" x14ac:dyDescent="0.45">
      <c r="A8758" s="2" t="s">
        <v>6747</v>
      </c>
      <c r="B8758" s="2" t="s">
        <v>18019</v>
      </c>
      <c r="C8758" s="2" t="s">
        <v>29614</v>
      </c>
      <c r="D8758" s="2" t="str">
        <f t="shared" si="414"/>
        <v>飲食店営業</v>
      </c>
      <c r="E8758" s="2" t="str">
        <f>"R02.02.26"</f>
        <v>R02.02.26</v>
      </c>
    </row>
    <row r="8759" spans="1:5" x14ac:dyDescent="0.45">
      <c r="A8759" s="2" t="s">
        <v>6748</v>
      </c>
      <c r="B8759" s="2" t="s">
        <v>18020</v>
      </c>
      <c r="C8759" s="2" t="s">
        <v>29615</v>
      </c>
      <c r="D8759" s="2" t="str">
        <f t="shared" si="414"/>
        <v>飲食店営業</v>
      </c>
      <c r="E8759" s="2" t="str">
        <f>"R02.02.26"</f>
        <v>R02.02.26</v>
      </c>
    </row>
    <row r="8760" spans="1:5" x14ac:dyDescent="0.45">
      <c r="A8760" s="2" t="s">
        <v>6749</v>
      </c>
      <c r="B8760" s="2" t="s">
        <v>18021</v>
      </c>
      <c r="C8760" s="2" t="s">
        <v>29616</v>
      </c>
      <c r="D8760" s="2" t="str">
        <f t="shared" si="414"/>
        <v>飲食店営業</v>
      </c>
      <c r="E8760" s="2" t="str">
        <f>"R02.02.21"</f>
        <v>R02.02.21</v>
      </c>
    </row>
    <row r="8761" spans="1:5" x14ac:dyDescent="0.45">
      <c r="A8761" s="2" t="s">
        <v>6428</v>
      </c>
      <c r="B8761" s="2" t="s">
        <v>18006</v>
      </c>
      <c r="C8761" s="2" t="s">
        <v>29601</v>
      </c>
      <c r="D8761" s="2" t="str">
        <f t="shared" si="414"/>
        <v>飲食店営業</v>
      </c>
      <c r="E8761" s="2" t="str">
        <f>"R02.02.21"</f>
        <v>R02.02.21</v>
      </c>
    </row>
    <row r="8762" spans="1:5" x14ac:dyDescent="0.45">
      <c r="A8762" s="2" t="s">
        <v>394</v>
      </c>
      <c r="B8762" s="2" t="s">
        <v>18023</v>
      </c>
      <c r="C8762" s="2" t="s">
        <v>29617</v>
      </c>
      <c r="D8762" s="2" t="str">
        <f t="shared" si="414"/>
        <v>飲食店営業</v>
      </c>
      <c r="E8762" s="2" t="str">
        <f>"R02.02.21"</f>
        <v>R02.02.21</v>
      </c>
    </row>
    <row r="8763" spans="1:5" x14ac:dyDescent="0.45">
      <c r="A8763" s="2" t="s">
        <v>394</v>
      </c>
      <c r="B8763" s="2" t="s">
        <v>18025</v>
      </c>
      <c r="C8763" s="2" t="s">
        <v>29619</v>
      </c>
      <c r="D8763" s="2" t="str">
        <f t="shared" si="414"/>
        <v>飲食店営業</v>
      </c>
      <c r="E8763" s="2" t="str">
        <f>"R02.02.26"</f>
        <v>R02.02.26</v>
      </c>
    </row>
    <row r="8764" spans="1:5" x14ac:dyDescent="0.45">
      <c r="A8764" s="2" t="s">
        <v>6239</v>
      </c>
      <c r="B8764" s="2" t="s">
        <v>17331</v>
      </c>
      <c r="C8764" s="2" t="s">
        <v>29621</v>
      </c>
      <c r="D8764" s="2" t="str">
        <f>"食品製造業"</f>
        <v>食品製造業</v>
      </c>
      <c r="E8764" s="2" t="str">
        <f>"R02.02.26"</f>
        <v>R02.02.26</v>
      </c>
    </row>
    <row r="8765" spans="1:5" x14ac:dyDescent="0.45">
      <c r="A8765" s="2" t="s">
        <v>6752</v>
      </c>
      <c r="B8765" s="2" t="s">
        <v>18026</v>
      </c>
      <c r="C8765" s="2" t="s">
        <v>29622</v>
      </c>
      <c r="D8765" s="2" t="str">
        <f t="shared" ref="D8765:D8777" si="415">"飲食店営業"</f>
        <v>飲食店営業</v>
      </c>
      <c r="E8765" s="2" t="str">
        <f>"R02.02.27"</f>
        <v>R02.02.27</v>
      </c>
    </row>
    <row r="8766" spans="1:5" x14ac:dyDescent="0.45">
      <c r="A8766" s="2" t="s">
        <v>6757</v>
      </c>
      <c r="B8766" s="2" t="s">
        <v>18030</v>
      </c>
      <c r="C8766" s="2" t="s">
        <v>29627</v>
      </c>
      <c r="D8766" s="2" t="str">
        <f t="shared" si="415"/>
        <v>飲食店営業</v>
      </c>
      <c r="E8766" s="2" t="str">
        <f>"H30.03.28"</f>
        <v>H30.03.28</v>
      </c>
    </row>
    <row r="8767" spans="1:5" x14ac:dyDescent="0.45">
      <c r="A8767" s="2" t="s">
        <v>1552</v>
      </c>
      <c r="B8767" s="2" t="s">
        <v>17369</v>
      </c>
      <c r="C8767" s="2" t="s">
        <v>29050</v>
      </c>
      <c r="D8767" s="2" t="str">
        <f t="shared" si="415"/>
        <v>飲食店営業</v>
      </c>
      <c r="E8767" s="2" t="str">
        <f>"H29.12.27"</f>
        <v>H29.12.27</v>
      </c>
    </row>
    <row r="8768" spans="1:5" x14ac:dyDescent="0.45">
      <c r="A8768" s="2" t="s">
        <v>6764</v>
      </c>
      <c r="B8768" s="2" t="s">
        <v>18040</v>
      </c>
      <c r="C8768" s="2" t="s">
        <v>29636</v>
      </c>
      <c r="D8768" s="2" t="str">
        <f t="shared" si="415"/>
        <v>飲食店営業</v>
      </c>
      <c r="E8768" s="2" t="str">
        <f>"R01.05.28"</f>
        <v>R01.05.28</v>
      </c>
    </row>
    <row r="8769" spans="1:5" x14ac:dyDescent="0.45">
      <c r="A8769" s="2" t="s">
        <v>6764</v>
      </c>
      <c r="B8769" s="2" t="s">
        <v>18041</v>
      </c>
      <c r="C8769" s="2" t="s">
        <v>29637</v>
      </c>
      <c r="D8769" s="2" t="str">
        <f t="shared" si="415"/>
        <v>飲食店営業</v>
      </c>
      <c r="E8769" s="2" t="str">
        <f>"R01.05.28"</f>
        <v>R01.05.28</v>
      </c>
    </row>
    <row r="8770" spans="1:5" x14ac:dyDescent="0.45">
      <c r="A8770" s="2" t="s">
        <v>6764</v>
      </c>
      <c r="B8770" s="2" t="s">
        <v>18042</v>
      </c>
      <c r="C8770" s="2" t="s">
        <v>29638</v>
      </c>
      <c r="D8770" s="2" t="str">
        <f t="shared" si="415"/>
        <v>飲食店営業</v>
      </c>
      <c r="E8770" s="2" t="str">
        <f>"R01.11.26"</f>
        <v>R01.11.26</v>
      </c>
    </row>
    <row r="8771" spans="1:5" x14ac:dyDescent="0.45">
      <c r="A8771" s="2" t="s">
        <v>6764</v>
      </c>
      <c r="B8771" s="2" t="s">
        <v>18043</v>
      </c>
      <c r="C8771" s="2" t="s">
        <v>29638</v>
      </c>
      <c r="D8771" s="2" t="str">
        <f t="shared" si="415"/>
        <v>飲食店営業</v>
      </c>
      <c r="E8771" s="2" t="str">
        <f>"R01.11.26"</f>
        <v>R01.11.26</v>
      </c>
    </row>
    <row r="8772" spans="1:5" x14ac:dyDescent="0.45">
      <c r="A8772" s="2" t="s">
        <v>6764</v>
      </c>
      <c r="B8772" s="2" t="s">
        <v>18044</v>
      </c>
      <c r="C8772" s="2" t="s">
        <v>29639</v>
      </c>
      <c r="D8772" s="2" t="str">
        <f t="shared" si="415"/>
        <v>飲食店営業</v>
      </c>
      <c r="E8772" s="2" t="str">
        <f>"R02.02.25"</f>
        <v>R02.02.25</v>
      </c>
    </row>
    <row r="8773" spans="1:5" x14ac:dyDescent="0.45">
      <c r="A8773" s="2" t="s">
        <v>6764</v>
      </c>
      <c r="B8773" s="2" t="s">
        <v>18045</v>
      </c>
      <c r="C8773" s="2" t="s">
        <v>29515</v>
      </c>
      <c r="D8773" s="2" t="str">
        <f t="shared" si="415"/>
        <v>飲食店営業</v>
      </c>
      <c r="E8773" s="2" t="str">
        <f>"R01.05.28"</f>
        <v>R01.05.28</v>
      </c>
    </row>
    <row r="8774" spans="1:5" x14ac:dyDescent="0.45">
      <c r="A8774" s="2" t="s">
        <v>6764</v>
      </c>
      <c r="B8774" s="2" t="s">
        <v>18046</v>
      </c>
      <c r="C8774" s="2" t="s">
        <v>29638</v>
      </c>
      <c r="D8774" s="2" t="str">
        <f t="shared" si="415"/>
        <v>飲食店営業</v>
      </c>
      <c r="E8774" s="2" t="str">
        <f>"R01.11.26"</f>
        <v>R01.11.26</v>
      </c>
    </row>
    <row r="8775" spans="1:5" x14ac:dyDescent="0.45">
      <c r="A8775" s="2" t="s">
        <v>6764</v>
      </c>
      <c r="B8775" s="2" t="s">
        <v>18047</v>
      </c>
      <c r="C8775" s="2" t="s">
        <v>29640</v>
      </c>
      <c r="D8775" s="2" t="str">
        <f t="shared" si="415"/>
        <v>飲食店営業</v>
      </c>
      <c r="E8775" s="2" t="str">
        <f>"R02.02.21"</f>
        <v>R02.02.21</v>
      </c>
    </row>
    <row r="8776" spans="1:5" x14ac:dyDescent="0.45">
      <c r="A8776" s="2" t="s">
        <v>6764</v>
      </c>
      <c r="B8776" s="2" t="s">
        <v>18048</v>
      </c>
      <c r="C8776" s="2" t="s">
        <v>29640</v>
      </c>
      <c r="D8776" s="2" t="str">
        <f t="shared" si="415"/>
        <v>飲食店営業</v>
      </c>
      <c r="E8776" s="2" t="str">
        <f>"R02.02.21"</f>
        <v>R02.02.21</v>
      </c>
    </row>
    <row r="8777" spans="1:5" x14ac:dyDescent="0.45">
      <c r="A8777" s="2" t="s">
        <v>6764</v>
      </c>
      <c r="B8777" s="2" t="s">
        <v>18049</v>
      </c>
      <c r="C8777" s="2" t="s">
        <v>29638</v>
      </c>
      <c r="D8777" s="2" t="str">
        <f t="shared" si="415"/>
        <v>飲食店営業</v>
      </c>
      <c r="E8777" s="2" t="str">
        <f>"R01.11.26"</f>
        <v>R01.11.26</v>
      </c>
    </row>
    <row r="8778" spans="1:5" x14ac:dyDescent="0.45">
      <c r="A8778" s="2" t="s">
        <v>6764</v>
      </c>
      <c r="B8778" s="2" t="s">
        <v>18050</v>
      </c>
      <c r="C8778" s="2" t="s">
        <v>29641</v>
      </c>
      <c r="D8778" s="2" t="str">
        <f>"菓子製造業"</f>
        <v>菓子製造業</v>
      </c>
      <c r="E8778" s="2" t="str">
        <f>"R01.08.22"</f>
        <v>R01.08.22</v>
      </c>
    </row>
    <row r="8779" spans="1:5" x14ac:dyDescent="0.45">
      <c r="A8779" s="2" t="s">
        <v>6764</v>
      </c>
      <c r="B8779" s="2" t="s">
        <v>18051</v>
      </c>
      <c r="C8779" s="2" t="s">
        <v>29642</v>
      </c>
      <c r="D8779" s="2" t="str">
        <f>"菓子製造業"</f>
        <v>菓子製造業</v>
      </c>
      <c r="E8779" s="2" t="str">
        <f>"H30.03.06"</f>
        <v>H30.03.06</v>
      </c>
    </row>
    <row r="8780" spans="1:5" x14ac:dyDescent="0.45">
      <c r="A8780" s="2" t="s">
        <v>6764</v>
      </c>
      <c r="B8780" s="2" t="s">
        <v>18047</v>
      </c>
      <c r="C8780" s="2" t="s">
        <v>29640</v>
      </c>
      <c r="D8780" s="2" t="str">
        <f>"食品販売業"</f>
        <v>食品販売業</v>
      </c>
      <c r="E8780" s="2" t="str">
        <f>"H31.02.27"</f>
        <v>H31.02.27</v>
      </c>
    </row>
    <row r="8781" spans="1:5" x14ac:dyDescent="0.45">
      <c r="A8781" s="2" t="s">
        <v>6764</v>
      </c>
      <c r="B8781" s="2" t="s">
        <v>18048</v>
      </c>
      <c r="C8781" s="2" t="s">
        <v>29640</v>
      </c>
      <c r="D8781" s="2" t="str">
        <f>"食品販売業"</f>
        <v>食品販売業</v>
      </c>
      <c r="E8781" s="2" t="str">
        <f>"H31.02.27"</f>
        <v>H31.02.27</v>
      </c>
    </row>
    <row r="8782" spans="1:5" x14ac:dyDescent="0.45">
      <c r="A8782" s="2" t="s">
        <v>6764</v>
      </c>
      <c r="B8782" s="2" t="s">
        <v>18040</v>
      </c>
      <c r="C8782" s="2" t="s">
        <v>29636</v>
      </c>
      <c r="D8782" s="2" t="str">
        <f>"食肉販売業"</f>
        <v>食肉販売業</v>
      </c>
      <c r="E8782" s="2" t="str">
        <f>"R02.04.23"</f>
        <v>R02.04.23</v>
      </c>
    </row>
    <row r="8783" spans="1:5" x14ac:dyDescent="0.45">
      <c r="A8783" s="2" t="s">
        <v>168</v>
      </c>
      <c r="B8783" s="2" t="s">
        <v>18054</v>
      </c>
      <c r="C8783" s="2" t="s">
        <v>28841</v>
      </c>
      <c r="D8783" s="2" t="str">
        <f>"飲食店営業"</f>
        <v>飲食店営業</v>
      </c>
      <c r="E8783" s="2" t="str">
        <f>"R02.04.24"</f>
        <v>R02.04.24</v>
      </c>
    </row>
    <row r="8784" spans="1:5" x14ac:dyDescent="0.45">
      <c r="A8784" s="2" t="s">
        <v>594</v>
      </c>
      <c r="B8784" s="2" t="s">
        <v>18060</v>
      </c>
      <c r="C8784" s="2" t="s">
        <v>29648</v>
      </c>
      <c r="D8784" s="2" t="str">
        <f>"飲食店営業"</f>
        <v>飲食店営業</v>
      </c>
      <c r="E8784" s="2" t="str">
        <f>"H30.11.26"</f>
        <v>H30.11.26</v>
      </c>
    </row>
    <row r="8785" spans="1:5" x14ac:dyDescent="0.45">
      <c r="A8785" s="2" t="s">
        <v>92</v>
      </c>
      <c r="B8785" s="2" t="s">
        <v>18061</v>
      </c>
      <c r="C8785" s="2" t="s">
        <v>29648</v>
      </c>
      <c r="D8785" s="2" t="str">
        <f>"乳類販売業"</f>
        <v>乳類販売業</v>
      </c>
      <c r="E8785" s="2" t="str">
        <f>"H30.11.26"</f>
        <v>H30.11.26</v>
      </c>
    </row>
    <row r="8786" spans="1:5" x14ac:dyDescent="0.45">
      <c r="A8786" s="2" t="s">
        <v>6779</v>
      </c>
      <c r="B8786" s="2" t="s">
        <v>18078</v>
      </c>
      <c r="C8786" s="2" t="s">
        <v>29665</v>
      </c>
      <c r="D8786" s="2" t="str">
        <f t="shared" ref="D8786:D8797" si="416">"飲食店営業"</f>
        <v>飲食店営業</v>
      </c>
      <c r="E8786" s="2" t="str">
        <f t="shared" ref="E8786:E8807" si="417">"R02.05.20"</f>
        <v>R02.05.20</v>
      </c>
    </row>
    <row r="8787" spans="1:5" x14ac:dyDescent="0.45">
      <c r="A8787" s="2" t="s">
        <v>6258</v>
      </c>
      <c r="B8787" s="2" t="s">
        <v>17351</v>
      </c>
      <c r="C8787" s="2" t="s">
        <v>28958</v>
      </c>
      <c r="D8787" s="2" t="str">
        <f t="shared" si="416"/>
        <v>飲食店営業</v>
      </c>
      <c r="E8787" s="2" t="str">
        <f t="shared" si="417"/>
        <v>R02.05.20</v>
      </c>
    </row>
    <row r="8788" spans="1:5" x14ac:dyDescent="0.45">
      <c r="A8788" s="2" t="s">
        <v>6780</v>
      </c>
      <c r="B8788" s="2" t="s">
        <v>15814</v>
      </c>
      <c r="C8788" s="2" t="s">
        <v>29666</v>
      </c>
      <c r="D8788" s="2" t="str">
        <f t="shared" si="416"/>
        <v>飲食店営業</v>
      </c>
      <c r="E8788" s="2" t="str">
        <f t="shared" si="417"/>
        <v>R02.05.20</v>
      </c>
    </row>
    <row r="8789" spans="1:5" x14ac:dyDescent="0.45">
      <c r="A8789" s="2" t="s">
        <v>6781</v>
      </c>
      <c r="B8789" s="2" t="s">
        <v>18079</v>
      </c>
      <c r="C8789" s="2" t="s">
        <v>29667</v>
      </c>
      <c r="D8789" s="2" t="str">
        <f t="shared" si="416"/>
        <v>飲食店営業</v>
      </c>
      <c r="E8789" s="2" t="str">
        <f t="shared" si="417"/>
        <v>R02.05.20</v>
      </c>
    </row>
    <row r="8790" spans="1:5" x14ac:dyDescent="0.45">
      <c r="A8790" s="2" t="s">
        <v>525</v>
      </c>
      <c r="B8790" s="2" t="s">
        <v>18080</v>
      </c>
      <c r="C8790" s="2" t="s">
        <v>29668</v>
      </c>
      <c r="D8790" s="2" t="str">
        <f t="shared" si="416"/>
        <v>飲食店営業</v>
      </c>
      <c r="E8790" s="2" t="str">
        <f t="shared" si="417"/>
        <v>R02.05.20</v>
      </c>
    </row>
    <row r="8791" spans="1:5" x14ac:dyDescent="0.45">
      <c r="A8791" s="2" t="s">
        <v>6782</v>
      </c>
      <c r="B8791" s="2" t="s">
        <v>18081</v>
      </c>
      <c r="C8791" s="2" t="s">
        <v>29669</v>
      </c>
      <c r="D8791" s="2" t="str">
        <f t="shared" si="416"/>
        <v>飲食店営業</v>
      </c>
      <c r="E8791" s="2" t="str">
        <f t="shared" si="417"/>
        <v>R02.05.20</v>
      </c>
    </row>
    <row r="8792" spans="1:5" x14ac:dyDescent="0.45">
      <c r="A8792" s="2" t="s">
        <v>6783</v>
      </c>
      <c r="B8792" s="2" t="s">
        <v>18082</v>
      </c>
      <c r="C8792" s="2" t="s">
        <v>29670</v>
      </c>
      <c r="D8792" s="2" t="str">
        <f t="shared" si="416"/>
        <v>飲食店営業</v>
      </c>
      <c r="E8792" s="2" t="str">
        <f t="shared" si="417"/>
        <v>R02.05.20</v>
      </c>
    </row>
    <row r="8793" spans="1:5" x14ac:dyDescent="0.45">
      <c r="A8793" s="2" t="s">
        <v>6784</v>
      </c>
      <c r="B8793" s="2" t="s">
        <v>18083</v>
      </c>
      <c r="C8793" s="2" t="s">
        <v>29671</v>
      </c>
      <c r="D8793" s="2" t="str">
        <f t="shared" si="416"/>
        <v>飲食店営業</v>
      </c>
      <c r="E8793" s="2" t="str">
        <f t="shared" si="417"/>
        <v>R02.05.20</v>
      </c>
    </row>
    <row r="8794" spans="1:5" x14ac:dyDescent="0.45">
      <c r="A8794" s="2" t="s">
        <v>6785</v>
      </c>
      <c r="B8794" s="2" t="s">
        <v>6785</v>
      </c>
      <c r="C8794" s="2" t="s">
        <v>29672</v>
      </c>
      <c r="D8794" s="2" t="str">
        <f t="shared" si="416"/>
        <v>飲食店営業</v>
      </c>
      <c r="E8794" s="2" t="str">
        <f t="shared" si="417"/>
        <v>R02.05.20</v>
      </c>
    </row>
    <row r="8795" spans="1:5" x14ac:dyDescent="0.45">
      <c r="A8795" s="2" t="s">
        <v>453</v>
      </c>
      <c r="B8795" s="2" t="s">
        <v>17623</v>
      </c>
      <c r="C8795" s="2" t="s">
        <v>29212</v>
      </c>
      <c r="D8795" s="2" t="str">
        <f t="shared" si="416"/>
        <v>飲食店営業</v>
      </c>
      <c r="E8795" s="2" t="str">
        <f t="shared" si="417"/>
        <v>R02.05.20</v>
      </c>
    </row>
    <row r="8796" spans="1:5" x14ac:dyDescent="0.45">
      <c r="A8796" s="2" t="s">
        <v>6786</v>
      </c>
      <c r="B8796" s="2" t="s">
        <v>18084</v>
      </c>
      <c r="C8796" s="2" t="s">
        <v>29673</v>
      </c>
      <c r="D8796" s="2" t="str">
        <f t="shared" si="416"/>
        <v>飲食店営業</v>
      </c>
      <c r="E8796" s="2" t="str">
        <f t="shared" si="417"/>
        <v>R02.05.20</v>
      </c>
    </row>
    <row r="8797" spans="1:5" x14ac:dyDescent="0.45">
      <c r="A8797" s="2" t="s">
        <v>6787</v>
      </c>
      <c r="B8797" s="2" t="s">
        <v>18085</v>
      </c>
      <c r="C8797" s="2" t="s">
        <v>29674</v>
      </c>
      <c r="D8797" s="2" t="str">
        <f t="shared" si="416"/>
        <v>飲食店営業</v>
      </c>
      <c r="E8797" s="2" t="str">
        <f t="shared" si="417"/>
        <v>R02.05.20</v>
      </c>
    </row>
    <row r="8798" spans="1:5" x14ac:dyDescent="0.45">
      <c r="A8798" s="2" t="s">
        <v>6503</v>
      </c>
      <c r="B8798" s="2" t="s">
        <v>17675</v>
      </c>
      <c r="C8798" s="2" t="s">
        <v>29675</v>
      </c>
      <c r="D8798" s="2" t="str">
        <f>"菓子製造業"</f>
        <v>菓子製造業</v>
      </c>
      <c r="E8798" s="2" t="str">
        <f t="shared" si="417"/>
        <v>R02.05.20</v>
      </c>
    </row>
    <row r="8799" spans="1:5" x14ac:dyDescent="0.45">
      <c r="A8799" s="2" t="s">
        <v>453</v>
      </c>
      <c r="B8799" s="2" t="s">
        <v>17623</v>
      </c>
      <c r="C8799" s="2" t="s">
        <v>29212</v>
      </c>
      <c r="D8799" s="2" t="str">
        <f>"菓子製造業"</f>
        <v>菓子製造業</v>
      </c>
      <c r="E8799" s="2" t="str">
        <f t="shared" si="417"/>
        <v>R02.05.20</v>
      </c>
    </row>
    <row r="8800" spans="1:5" x14ac:dyDescent="0.45">
      <c r="A8800" s="2" t="s">
        <v>6319</v>
      </c>
      <c r="B8800" s="2" t="s">
        <v>17422</v>
      </c>
      <c r="C8800" s="2" t="s">
        <v>29676</v>
      </c>
      <c r="D8800" s="2" t="str">
        <f>"乳類販売業"</f>
        <v>乳類販売業</v>
      </c>
      <c r="E8800" s="2" t="str">
        <f t="shared" si="417"/>
        <v>R02.05.20</v>
      </c>
    </row>
    <row r="8801" spans="1:5" x14ac:dyDescent="0.45">
      <c r="A8801" s="2" t="s">
        <v>453</v>
      </c>
      <c r="B8801" s="2" t="s">
        <v>17623</v>
      </c>
      <c r="C8801" s="2" t="s">
        <v>29212</v>
      </c>
      <c r="D8801" s="2" t="str">
        <f>"乳類販売業"</f>
        <v>乳類販売業</v>
      </c>
      <c r="E8801" s="2" t="str">
        <f t="shared" si="417"/>
        <v>R02.05.20</v>
      </c>
    </row>
    <row r="8802" spans="1:5" x14ac:dyDescent="0.45">
      <c r="A8802" s="2" t="s">
        <v>6788</v>
      </c>
      <c r="B8802" s="2" t="s">
        <v>18086</v>
      </c>
      <c r="C8802" s="2" t="s">
        <v>29677</v>
      </c>
      <c r="D8802" s="2" t="str">
        <f>"魚介類販売業"</f>
        <v>魚介類販売業</v>
      </c>
      <c r="E8802" s="2" t="str">
        <f t="shared" si="417"/>
        <v>R02.05.20</v>
      </c>
    </row>
    <row r="8803" spans="1:5" x14ac:dyDescent="0.45">
      <c r="A8803" s="2" t="s">
        <v>453</v>
      </c>
      <c r="B8803" s="2" t="s">
        <v>17623</v>
      </c>
      <c r="C8803" s="2" t="s">
        <v>29212</v>
      </c>
      <c r="D8803" s="2" t="str">
        <f>"魚介類販売業"</f>
        <v>魚介類販売業</v>
      </c>
      <c r="E8803" s="2" t="str">
        <f t="shared" si="417"/>
        <v>R02.05.20</v>
      </c>
    </row>
    <row r="8804" spans="1:5" x14ac:dyDescent="0.45">
      <c r="A8804" s="2" t="s">
        <v>453</v>
      </c>
      <c r="B8804" s="2" t="s">
        <v>17623</v>
      </c>
      <c r="C8804" s="2" t="s">
        <v>29212</v>
      </c>
      <c r="D8804" s="2" t="str">
        <f>"食肉販売業"</f>
        <v>食肉販売業</v>
      </c>
      <c r="E8804" s="2" t="str">
        <f t="shared" si="417"/>
        <v>R02.05.20</v>
      </c>
    </row>
    <row r="8805" spans="1:5" x14ac:dyDescent="0.45">
      <c r="A8805" s="2" t="s">
        <v>6789</v>
      </c>
      <c r="B8805" s="2" t="s">
        <v>6789</v>
      </c>
      <c r="C8805" s="2" t="s">
        <v>29678</v>
      </c>
      <c r="D8805" s="2" t="str">
        <f>"そうざい製造業"</f>
        <v>そうざい製造業</v>
      </c>
      <c r="E8805" s="2" t="str">
        <f t="shared" si="417"/>
        <v>R02.05.20</v>
      </c>
    </row>
    <row r="8806" spans="1:5" x14ac:dyDescent="0.45">
      <c r="A8806" s="2" t="s">
        <v>6790</v>
      </c>
      <c r="B8806" s="2" t="s">
        <v>18087</v>
      </c>
      <c r="C8806" s="2" t="s">
        <v>29679</v>
      </c>
      <c r="D8806" s="2" t="str">
        <f>"食品販売業"</f>
        <v>食品販売業</v>
      </c>
      <c r="E8806" s="2" t="str">
        <f t="shared" si="417"/>
        <v>R02.05.20</v>
      </c>
    </row>
    <row r="8807" spans="1:5" x14ac:dyDescent="0.45">
      <c r="A8807" s="2" t="s">
        <v>6791</v>
      </c>
      <c r="B8807" s="2" t="s">
        <v>18088</v>
      </c>
      <c r="C8807" s="2" t="s">
        <v>29680</v>
      </c>
      <c r="D8807" s="2" t="str">
        <f>"食品販売業"</f>
        <v>食品販売業</v>
      </c>
      <c r="E8807" s="2" t="str">
        <f t="shared" si="417"/>
        <v>R02.05.20</v>
      </c>
    </row>
    <row r="8808" spans="1:5" x14ac:dyDescent="0.45">
      <c r="A8808" s="2" t="s">
        <v>583</v>
      </c>
      <c r="B8808" s="2" t="s">
        <v>18089</v>
      </c>
      <c r="C8808" s="2" t="s">
        <v>29681</v>
      </c>
      <c r="D8808" s="2" t="str">
        <f>"乳類販売業"</f>
        <v>乳類販売業</v>
      </c>
      <c r="E8808" s="2" t="str">
        <f>"R01.11.28"</f>
        <v>R01.11.28</v>
      </c>
    </row>
    <row r="8809" spans="1:5" x14ac:dyDescent="0.45">
      <c r="A8809" s="2" t="s">
        <v>583</v>
      </c>
      <c r="B8809" s="2" t="s">
        <v>18090</v>
      </c>
      <c r="C8809" s="2" t="s">
        <v>29682</v>
      </c>
      <c r="D8809" s="2" t="str">
        <f>"乳類販売業"</f>
        <v>乳類販売業</v>
      </c>
      <c r="E8809" s="2" t="str">
        <f>"H29.08.21"</f>
        <v>H29.08.21</v>
      </c>
    </row>
    <row r="8810" spans="1:5" x14ac:dyDescent="0.45">
      <c r="A8810" s="2" t="s">
        <v>583</v>
      </c>
      <c r="B8810" s="2" t="s">
        <v>18092</v>
      </c>
      <c r="C8810" s="2" t="s">
        <v>29684</v>
      </c>
      <c r="D8810" s="2" t="str">
        <f>"乳類販売業"</f>
        <v>乳類販売業</v>
      </c>
      <c r="E8810" s="2" t="str">
        <f>"H29.09.19"</f>
        <v>H29.09.19</v>
      </c>
    </row>
    <row r="8811" spans="1:5" x14ac:dyDescent="0.45">
      <c r="A8811" s="2" t="s">
        <v>6506</v>
      </c>
      <c r="B8811" s="2" t="s">
        <v>18116</v>
      </c>
      <c r="C8811" s="2" t="s">
        <v>29709</v>
      </c>
      <c r="D8811" s="2" t="str">
        <f>"乳類販売業"</f>
        <v>乳類販売業</v>
      </c>
      <c r="E8811" s="2" t="str">
        <f>"R02.05.21"</f>
        <v>R02.05.21</v>
      </c>
    </row>
    <row r="8812" spans="1:5" x14ac:dyDescent="0.45">
      <c r="A8812" s="2" t="s">
        <v>6835</v>
      </c>
      <c r="B8812" s="2" t="s">
        <v>18153</v>
      </c>
      <c r="C8812" s="2" t="s">
        <v>29748</v>
      </c>
      <c r="D8812" s="2" t="str">
        <f t="shared" ref="D8812:D8818" si="418">"飲食店営業"</f>
        <v>飲食店営業</v>
      </c>
      <c r="E8812" s="2" t="str">
        <f>"R02.06.03"</f>
        <v>R02.06.03</v>
      </c>
    </row>
    <row r="8813" spans="1:5" x14ac:dyDescent="0.45">
      <c r="A8813" s="2" t="s">
        <v>6840</v>
      </c>
      <c r="B8813" s="2" t="s">
        <v>18158</v>
      </c>
      <c r="C8813" s="2" t="s">
        <v>29753</v>
      </c>
      <c r="D8813" s="2" t="str">
        <f t="shared" si="418"/>
        <v>飲食店営業</v>
      </c>
      <c r="E8813" s="2" t="str">
        <f>"H29.08.16"</f>
        <v>H29.08.16</v>
      </c>
    </row>
    <row r="8814" spans="1:5" x14ac:dyDescent="0.45">
      <c r="A8814" s="2" t="s">
        <v>6840</v>
      </c>
      <c r="B8814" s="2" t="s">
        <v>18159</v>
      </c>
      <c r="C8814" s="2" t="s">
        <v>29754</v>
      </c>
      <c r="D8814" s="2" t="str">
        <f t="shared" si="418"/>
        <v>飲食店営業</v>
      </c>
      <c r="E8814" s="2" t="str">
        <f>"H31.01.31"</f>
        <v>H31.01.31</v>
      </c>
    </row>
    <row r="8815" spans="1:5" x14ac:dyDescent="0.45">
      <c r="A8815" s="2" t="s">
        <v>6841</v>
      </c>
      <c r="B8815" s="2" t="s">
        <v>18160</v>
      </c>
      <c r="C8815" s="2" t="s">
        <v>29755</v>
      </c>
      <c r="D8815" s="2" t="str">
        <f t="shared" si="418"/>
        <v>飲食店営業</v>
      </c>
      <c r="E8815" s="2" t="str">
        <f>"R02.06.24"</f>
        <v>R02.06.24</v>
      </c>
    </row>
    <row r="8816" spans="1:5" x14ac:dyDescent="0.45">
      <c r="A8816" s="2" t="s">
        <v>6844</v>
      </c>
      <c r="B8816" s="2" t="s">
        <v>18163</v>
      </c>
      <c r="C8816" s="2" t="s">
        <v>29758</v>
      </c>
      <c r="D8816" s="2" t="str">
        <f t="shared" si="418"/>
        <v>飲食店営業</v>
      </c>
      <c r="E8816" s="2" t="str">
        <f>"R02.07.06"</f>
        <v>R02.07.06</v>
      </c>
    </row>
    <row r="8817" spans="1:5" x14ac:dyDescent="0.45">
      <c r="A8817" s="2" t="s">
        <v>6848</v>
      </c>
      <c r="B8817" s="2" t="s">
        <v>18172</v>
      </c>
      <c r="C8817" s="2" t="s">
        <v>29766</v>
      </c>
      <c r="D8817" s="2" t="str">
        <f t="shared" si="418"/>
        <v>飲食店営業</v>
      </c>
      <c r="E8817" s="2" t="str">
        <f>"R02.07.27"</f>
        <v>R02.07.27</v>
      </c>
    </row>
    <row r="8818" spans="1:5" x14ac:dyDescent="0.45">
      <c r="A8818" s="2" t="s">
        <v>6851</v>
      </c>
      <c r="B8818" s="2" t="s">
        <v>18175</v>
      </c>
      <c r="C8818" s="2" t="s">
        <v>29769</v>
      </c>
      <c r="D8818" s="2" t="str">
        <f t="shared" si="418"/>
        <v>飲食店営業</v>
      </c>
      <c r="E8818" s="2" t="str">
        <f t="shared" ref="E8818:E8823" si="419">"R02.08.07"</f>
        <v>R02.08.07</v>
      </c>
    </row>
    <row r="8819" spans="1:5" x14ac:dyDescent="0.45">
      <c r="A8819" s="2" t="s">
        <v>6851</v>
      </c>
      <c r="B8819" s="2" t="s">
        <v>18175</v>
      </c>
      <c r="C8819" s="2" t="s">
        <v>29769</v>
      </c>
      <c r="D8819" s="2" t="str">
        <f>"乳類販売業"</f>
        <v>乳類販売業</v>
      </c>
      <c r="E8819" s="2" t="str">
        <f t="shared" si="419"/>
        <v>R02.08.07</v>
      </c>
    </row>
    <row r="8820" spans="1:5" x14ac:dyDescent="0.45">
      <c r="A8820" s="2" t="s">
        <v>6851</v>
      </c>
      <c r="B8820" s="2" t="s">
        <v>18175</v>
      </c>
      <c r="C8820" s="2" t="s">
        <v>29769</v>
      </c>
      <c r="D8820" s="2" t="str">
        <f>"魚介類販売業"</f>
        <v>魚介類販売業</v>
      </c>
      <c r="E8820" s="2" t="str">
        <f t="shared" si="419"/>
        <v>R02.08.07</v>
      </c>
    </row>
    <row r="8821" spans="1:5" x14ac:dyDescent="0.45">
      <c r="A8821" s="2" t="s">
        <v>6851</v>
      </c>
      <c r="B8821" s="2" t="s">
        <v>18175</v>
      </c>
      <c r="C8821" s="2" t="s">
        <v>29769</v>
      </c>
      <c r="D8821" s="2" t="str">
        <f>"食肉販売業"</f>
        <v>食肉販売業</v>
      </c>
      <c r="E8821" s="2" t="str">
        <f t="shared" si="419"/>
        <v>R02.08.07</v>
      </c>
    </row>
    <row r="8822" spans="1:5" x14ac:dyDescent="0.45">
      <c r="A8822" s="2" t="s">
        <v>6851</v>
      </c>
      <c r="B8822" s="2" t="s">
        <v>18175</v>
      </c>
      <c r="C8822" s="2" t="s">
        <v>29769</v>
      </c>
      <c r="D8822" s="2" t="str">
        <f>"食品販売業"</f>
        <v>食品販売業</v>
      </c>
      <c r="E8822" s="2" t="str">
        <f t="shared" si="419"/>
        <v>R02.08.07</v>
      </c>
    </row>
    <row r="8823" spans="1:5" x14ac:dyDescent="0.45">
      <c r="A8823" s="2" t="s">
        <v>6852</v>
      </c>
      <c r="B8823" s="2" t="s">
        <v>18176</v>
      </c>
      <c r="C8823" s="2" t="s">
        <v>29770</v>
      </c>
      <c r="D8823" s="2" t="str">
        <f>"そうざい製造業"</f>
        <v>そうざい製造業</v>
      </c>
      <c r="E8823" s="2" t="str">
        <f t="shared" si="419"/>
        <v>R02.08.07</v>
      </c>
    </row>
    <row r="8824" spans="1:5" x14ac:dyDescent="0.45">
      <c r="A8824" s="2" t="s">
        <v>3571</v>
      </c>
      <c r="B8824" s="2" t="s">
        <v>17486</v>
      </c>
      <c r="C8824" s="2" t="s">
        <v>29084</v>
      </c>
      <c r="D8824" s="2" t="str">
        <f>"食肉販売業"</f>
        <v>食肉販売業</v>
      </c>
      <c r="E8824" s="2" t="str">
        <f>"R02.08.19"</f>
        <v>R02.08.19</v>
      </c>
    </row>
    <row r="8825" spans="1:5" x14ac:dyDescent="0.45">
      <c r="A8825" s="2" t="s">
        <v>3571</v>
      </c>
      <c r="B8825" s="2" t="s">
        <v>17486</v>
      </c>
      <c r="C8825" s="2" t="s">
        <v>29084</v>
      </c>
      <c r="D8825" s="2" t="str">
        <f>"乳類販売業"</f>
        <v>乳類販売業</v>
      </c>
      <c r="E8825" s="2" t="str">
        <f>"R02.08.19"</f>
        <v>R02.08.19</v>
      </c>
    </row>
    <row r="8826" spans="1:5" x14ac:dyDescent="0.45">
      <c r="A8826" s="2" t="s">
        <v>3571</v>
      </c>
      <c r="B8826" s="2" t="s">
        <v>17486</v>
      </c>
      <c r="C8826" s="2" t="s">
        <v>29084</v>
      </c>
      <c r="D8826" s="2" t="str">
        <f>"魚介類販売業"</f>
        <v>魚介類販売業</v>
      </c>
      <c r="E8826" s="2" t="str">
        <f>"R02.08.19"</f>
        <v>R02.08.19</v>
      </c>
    </row>
    <row r="8827" spans="1:5" x14ac:dyDescent="0.45">
      <c r="A8827" s="2" t="s">
        <v>6355</v>
      </c>
      <c r="B8827" s="2" t="s">
        <v>17485</v>
      </c>
      <c r="C8827" s="2" t="s">
        <v>29083</v>
      </c>
      <c r="D8827" s="2" t="str">
        <f>"乳類販売業"</f>
        <v>乳類販売業</v>
      </c>
      <c r="E8827" s="2" t="str">
        <f>"R02.08.20"</f>
        <v>R02.08.20</v>
      </c>
    </row>
    <row r="8828" spans="1:5" x14ac:dyDescent="0.45">
      <c r="A8828" s="2" t="s">
        <v>950</v>
      </c>
      <c r="B8828" s="2" t="s">
        <v>17494</v>
      </c>
      <c r="C8828" s="2" t="s">
        <v>29806</v>
      </c>
      <c r="D8828" s="2" t="str">
        <f>"乳類販売業"</f>
        <v>乳類販売業</v>
      </c>
      <c r="E8828" s="2" t="str">
        <f>"R02.08.20"</f>
        <v>R02.08.20</v>
      </c>
    </row>
    <row r="8829" spans="1:5" x14ac:dyDescent="0.45">
      <c r="A8829" s="2" t="s">
        <v>6355</v>
      </c>
      <c r="B8829" s="2" t="s">
        <v>17485</v>
      </c>
      <c r="C8829" s="2" t="s">
        <v>29083</v>
      </c>
      <c r="D8829" s="2" t="str">
        <f>"魚介類販売業"</f>
        <v>魚介類販売業</v>
      </c>
      <c r="E8829" s="2" t="str">
        <f>"R02.08.20"</f>
        <v>R02.08.20</v>
      </c>
    </row>
    <row r="8830" spans="1:5" x14ac:dyDescent="0.45">
      <c r="A8830" s="2" t="s">
        <v>6355</v>
      </c>
      <c r="B8830" s="2" t="s">
        <v>17485</v>
      </c>
      <c r="C8830" s="2" t="s">
        <v>29083</v>
      </c>
      <c r="D8830" s="2" t="str">
        <f>"食肉販売業"</f>
        <v>食肉販売業</v>
      </c>
      <c r="E8830" s="2" t="str">
        <f>"R02.08.20"</f>
        <v>R02.08.20</v>
      </c>
    </row>
    <row r="8831" spans="1:5" x14ac:dyDescent="0.45">
      <c r="A8831" s="2" t="s">
        <v>6355</v>
      </c>
      <c r="B8831" s="2" t="s">
        <v>17485</v>
      </c>
      <c r="C8831" s="2" t="s">
        <v>29083</v>
      </c>
      <c r="D8831" s="2" t="str">
        <f t="shared" ref="D8831:D8846" si="420">"飲食店営業"</f>
        <v>飲食店営業</v>
      </c>
      <c r="E8831" s="2" t="str">
        <f>"R02.08.20"</f>
        <v>R02.08.20</v>
      </c>
    </row>
    <row r="8832" spans="1:5" x14ac:dyDescent="0.45">
      <c r="A8832" s="2" t="s">
        <v>6883</v>
      </c>
      <c r="B8832" s="2" t="s">
        <v>18212</v>
      </c>
      <c r="C8832" s="2" t="s">
        <v>29809</v>
      </c>
      <c r="D8832" s="2" t="str">
        <f t="shared" si="420"/>
        <v>飲食店営業</v>
      </c>
      <c r="E8832" s="2" t="str">
        <f t="shared" ref="E8832:E8853" si="421">"R02.08.28"</f>
        <v>R02.08.28</v>
      </c>
    </row>
    <row r="8833" spans="1:5" x14ac:dyDescent="0.45">
      <c r="A8833" s="2" t="s">
        <v>6174</v>
      </c>
      <c r="B8833" s="2" t="s">
        <v>18213</v>
      </c>
      <c r="C8833" s="2" t="s">
        <v>29810</v>
      </c>
      <c r="D8833" s="2" t="str">
        <f t="shared" si="420"/>
        <v>飲食店営業</v>
      </c>
      <c r="E8833" s="2" t="str">
        <f t="shared" si="421"/>
        <v>R02.08.28</v>
      </c>
    </row>
    <row r="8834" spans="1:5" x14ac:dyDescent="0.45">
      <c r="A8834" s="2" t="s">
        <v>6197</v>
      </c>
      <c r="B8834" s="2" t="s">
        <v>17285</v>
      </c>
      <c r="C8834" s="2" t="s">
        <v>29811</v>
      </c>
      <c r="D8834" s="2" t="str">
        <f t="shared" si="420"/>
        <v>飲食店営業</v>
      </c>
      <c r="E8834" s="2" t="str">
        <f t="shared" si="421"/>
        <v>R02.08.28</v>
      </c>
    </row>
    <row r="8835" spans="1:5" x14ac:dyDescent="0.45">
      <c r="A8835" s="2" t="s">
        <v>6884</v>
      </c>
      <c r="B8835" s="2" t="s">
        <v>18214</v>
      </c>
      <c r="C8835" s="2" t="s">
        <v>29812</v>
      </c>
      <c r="D8835" s="2" t="str">
        <f t="shared" si="420"/>
        <v>飲食店営業</v>
      </c>
      <c r="E8835" s="2" t="str">
        <f t="shared" si="421"/>
        <v>R02.08.28</v>
      </c>
    </row>
    <row r="8836" spans="1:5" x14ac:dyDescent="0.45">
      <c r="A8836" s="2" t="s">
        <v>6887</v>
      </c>
      <c r="B8836" s="2" t="s">
        <v>18217</v>
      </c>
      <c r="C8836" s="2" t="s">
        <v>29815</v>
      </c>
      <c r="D8836" s="2" t="str">
        <f t="shared" si="420"/>
        <v>飲食店営業</v>
      </c>
      <c r="E8836" s="2" t="str">
        <f t="shared" si="421"/>
        <v>R02.08.28</v>
      </c>
    </row>
    <row r="8837" spans="1:5" x14ac:dyDescent="0.45">
      <c r="A8837" s="2" t="s">
        <v>6888</v>
      </c>
      <c r="B8837" s="2" t="s">
        <v>18218</v>
      </c>
      <c r="C8837" s="2" t="s">
        <v>29816</v>
      </c>
      <c r="D8837" s="2" t="str">
        <f t="shared" si="420"/>
        <v>飲食店営業</v>
      </c>
      <c r="E8837" s="2" t="str">
        <f t="shared" si="421"/>
        <v>R02.08.28</v>
      </c>
    </row>
    <row r="8838" spans="1:5" x14ac:dyDescent="0.45">
      <c r="A8838" s="2" t="s">
        <v>6889</v>
      </c>
      <c r="B8838" s="2" t="s">
        <v>18219</v>
      </c>
      <c r="C8838" s="2" t="s">
        <v>29817</v>
      </c>
      <c r="D8838" s="2" t="str">
        <f t="shared" si="420"/>
        <v>飲食店営業</v>
      </c>
      <c r="E8838" s="2" t="str">
        <f t="shared" si="421"/>
        <v>R02.08.28</v>
      </c>
    </row>
    <row r="8839" spans="1:5" x14ac:dyDescent="0.45">
      <c r="A8839" s="2" t="s">
        <v>6319</v>
      </c>
      <c r="B8839" s="2" t="s">
        <v>18220</v>
      </c>
      <c r="C8839" s="2" t="s">
        <v>29818</v>
      </c>
      <c r="D8839" s="2" t="str">
        <f t="shared" si="420"/>
        <v>飲食店営業</v>
      </c>
      <c r="E8839" s="2" t="str">
        <f t="shared" si="421"/>
        <v>R02.08.28</v>
      </c>
    </row>
    <row r="8840" spans="1:5" x14ac:dyDescent="0.45">
      <c r="A8840" s="2" t="s">
        <v>6890</v>
      </c>
      <c r="B8840" s="2" t="s">
        <v>18221</v>
      </c>
      <c r="C8840" s="2" t="s">
        <v>29819</v>
      </c>
      <c r="D8840" s="2" t="str">
        <f t="shared" si="420"/>
        <v>飲食店営業</v>
      </c>
      <c r="E8840" s="2" t="str">
        <f t="shared" si="421"/>
        <v>R02.08.28</v>
      </c>
    </row>
    <row r="8841" spans="1:5" x14ac:dyDescent="0.45">
      <c r="A8841" s="2" t="s">
        <v>6891</v>
      </c>
      <c r="B8841" s="2" t="s">
        <v>18222</v>
      </c>
      <c r="C8841" s="2" t="s">
        <v>29820</v>
      </c>
      <c r="D8841" s="2" t="str">
        <f t="shared" si="420"/>
        <v>飲食店営業</v>
      </c>
      <c r="E8841" s="2" t="str">
        <f t="shared" si="421"/>
        <v>R02.08.28</v>
      </c>
    </row>
    <row r="8842" spans="1:5" x14ac:dyDescent="0.45">
      <c r="A8842" s="2" t="s">
        <v>6892</v>
      </c>
      <c r="B8842" s="2" t="s">
        <v>18223</v>
      </c>
      <c r="C8842" s="2" t="s">
        <v>29821</v>
      </c>
      <c r="D8842" s="2" t="str">
        <f t="shared" si="420"/>
        <v>飲食店営業</v>
      </c>
      <c r="E8842" s="2" t="str">
        <f t="shared" si="421"/>
        <v>R02.08.28</v>
      </c>
    </row>
    <row r="8843" spans="1:5" x14ac:dyDescent="0.45">
      <c r="A8843" s="2" t="s">
        <v>6894</v>
      </c>
      <c r="B8843" s="2" t="s">
        <v>18225</v>
      </c>
      <c r="C8843" s="2" t="s">
        <v>29823</v>
      </c>
      <c r="D8843" s="2" t="str">
        <f t="shared" si="420"/>
        <v>飲食店営業</v>
      </c>
      <c r="E8843" s="2" t="str">
        <f t="shared" si="421"/>
        <v>R02.08.28</v>
      </c>
    </row>
    <row r="8844" spans="1:5" x14ac:dyDescent="0.45">
      <c r="A8844" s="2" t="s">
        <v>4611</v>
      </c>
      <c r="B8844" s="2" t="s">
        <v>18226</v>
      </c>
      <c r="C8844" s="2" t="s">
        <v>29824</v>
      </c>
      <c r="D8844" s="2" t="str">
        <f t="shared" si="420"/>
        <v>飲食店営業</v>
      </c>
      <c r="E8844" s="2" t="str">
        <f t="shared" si="421"/>
        <v>R02.08.28</v>
      </c>
    </row>
    <row r="8845" spans="1:5" x14ac:dyDescent="0.45">
      <c r="A8845" s="2" t="s">
        <v>6895</v>
      </c>
      <c r="B8845" s="2" t="s">
        <v>18227</v>
      </c>
      <c r="C8845" s="2" t="s">
        <v>29825</v>
      </c>
      <c r="D8845" s="2" t="str">
        <f t="shared" si="420"/>
        <v>飲食店営業</v>
      </c>
      <c r="E8845" s="2" t="str">
        <f t="shared" si="421"/>
        <v>R02.08.28</v>
      </c>
    </row>
    <row r="8846" spans="1:5" x14ac:dyDescent="0.45">
      <c r="A8846" s="2" t="s">
        <v>6896</v>
      </c>
      <c r="B8846" s="2" t="s">
        <v>18233</v>
      </c>
      <c r="C8846" s="2" t="s">
        <v>29827</v>
      </c>
      <c r="D8846" s="2" t="str">
        <f t="shared" si="420"/>
        <v>飲食店営業</v>
      </c>
      <c r="E8846" s="2" t="str">
        <f t="shared" si="421"/>
        <v>R02.08.28</v>
      </c>
    </row>
    <row r="8847" spans="1:5" x14ac:dyDescent="0.45">
      <c r="A8847" s="2" t="s">
        <v>6898</v>
      </c>
      <c r="B8847" s="2" t="s">
        <v>18237</v>
      </c>
      <c r="C8847" s="2" t="s">
        <v>29830</v>
      </c>
      <c r="D8847" s="2" t="str">
        <f>"食品販売業"</f>
        <v>食品販売業</v>
      </c>
      <c r="E8847" s="2" t="str">
        <f t="shared" si="421"/>
        <v>R02.08.28</v>
      </c>
    </row>
    <row r="8848" spans="1:5" x14ac:dyDescent="0.45">
      <c r="A8848" s="2" t="s">
        <v>6901</v>
      </c>
      <c r="B8848" s="2" t="s">
        <v>18240</v>
      </c>
      <c r="C8848" s="2" t="s">
        <v>29833</v>
      </c>
      <c r="D8848" s="2" t="str">
        <f>"食品製造業"</f>
        <v>食品製造業</v>
      </c>
      <c r="E8848" s="2" t="str">
        <f t="shared" si="421"/>
        <v>R02.08.28</v>
      </c>
    </row>
    <row r="8849" spans="1:5" x14ac:dyDescent="0.45">
      <c r="A8849" s="2" t="s">
        <v>6883</v>
      </c>
      <c r="B8849" s="2" t="s">
        <v>18212</v>
      </c>
      <c r="C8849" s="2" t="s">
        <v>29809</v>
      </c>
      <c r="D8849" s="2" t="str">
        <f>"食肉販売業"</f>
        <v>食肉販売業</v>
      </c>
      <c r="E8849" s="2" t="str">
        <f t="shared" si="421"/>
        <v>R02.08.28</v>
      </c>
    </row>
    <row r="8850" spans="1:5" x14ac:dyDescent="0.45">
      <c r="A8850" s="2" t="s">
        <v>6903</v>
      </c>
      <c r="B8850" s="2" t="s">
        <v>18244</v>
      </c>
      <c r="C8850" s="2" t="s">
        <v>29837</v>
      </c>
      <c r="D8850" s="2" t="str">
        <f>"食肉販売業"</f>
        <v>食肉販売業</v>
      </c>
      <c r="E8850" s="2" t="str">
        <f t="shared" si="421"/>
        <v>R02.08.28</v>
      </c>
    </row>
    <row r="8851" spans="1:5" x14ac:dyDescent="0.45">
      <c r="A8851" s="2" t="s">
        <v>6896</v>
      </c>
      <c r="B8851" s="2" t="s">
        <v>18233</v>
      </c>
      <c r="C8851" s="2" t="s">
        <v>29827</v>
      </c>
      <c r="D8851" s="2" t="str">
        <f>"菓子製造業"</f>
        <v>菓子製造業</v>
      </c>
      <c r="E8851" s="2" t="str">
        <f t="shared" si="421"/>
        <v>R02.08.28</v>
      </c>
    </row>
    <row r="8852" spans="1:5" x14ac:dyDescent="0.45">
      <c r="A8852" s="2" t="s">
        <v>456</v>
      </c>
      <c r="B8852" s="2" t="s">
        <v>18245</v>
      </c>
      <c r="C8852" s="2" t="s">
        <v>29838</v>
      </c>
      <c r="D8852" s="2" t="str">
        <f>"食品販売業"</f>
        <v>食品販売業</v>
      </c>
      <c r="E8852" s="2" t="str">
        <f t="shared" si="421"/>
        <v>R02.08.28</v>
      </c>
    </row>
    <row r="8853" spans="1:5" x14ac:dyDescent="0.45">
      <c r="A8853" s="2" t="s">
        <v>456</v>
      </c>
      <c r="B8853" s="2" t="s">
        <v>18246</v>
      </c>
      <c r="C8853" s="2" t="s">
        <v>29839</v>
      </c>
      <c r="D8853" s="2" t="str">
        <f>"食品販売業"</f>
        <v>食品販売業</v>
      </c>
      <c r="E8853" s="2" t="str">
        <f t="shared" si="421"/>
        <v>R02.08.28</v>
      </c>
    </row>
    <row r="8854" spans="1:5" x14ac:dyDescent="0.45">
      <c r="A8854" s="2" t="s">
        <v>6905</v>
      </c>
      <c r="B8854" s="2" t="s">
        <v>18250</v>
      </c>
      <c r="C8854" s="2" t="s">
        <v>29843</v>
      </c>
      <c r="D8854" s="2" t="str">
        <f>"食品販売業"</f>
        <v>食品販売業</v>
      </c>
      <c r="E8854" s="2" t="str">
        <f>"R02.08.31"</f>
        <v>R02.08.31</v>
      </c>
    </row>
    <row r="8855" spans="1:5" x14ac:dyDescent="0.45">
      <c r="A8855" s="2" t="s">
        <v>6910</v>
      </c>
      <c r="B8855" s="2" t="s">
        <v>18257</v>
      </c>
      <c r="C8855" s="2" t="s">
        <v>29850</v>
      </c>
      <c r="D8855" s="2" t="str">
        <f>"そうざい製造業"</f>
        <v>そうざい製造業</v>
      </c>
      <c r="E8855" s="2" t="str">
        <f>"R02.09.11"</f>
        <v>R02.09.11</v>
      </c>
    </row>
    <row r="8856" spans="1:5" x14ac:dyDescent="0.45">
      <c r="A8856" s="2" t="s">
        <v>1671</v>
      </c>
      <c r="B8856" s="2" t="s">
        <v>18264</v>
      </c>
      <c r="C8856" s="2" t="s">
        <v>29856</v>
      </c>
      <c r="D8856" s="2" t="str">
        <f>"乳類販売業"</f>
        <v>乳類販売業</v>
      </c>
      <c r="E8856" s="2" t="str">
        <f>"R02.10.05"</f>
        <v>R02.10.05</v>
      </c>
    </row>
    <row r="8857" spans="1:5" x14ac:dyDescent="0.45">
      <c r="A8857" s="2" t="s">
        <v>1715</v>
      </c>
      <c r="B8857" s="2" t="s">
        <v>18271</v>
      </c>
      <c r="C8857" s="2" t="s">
        <v>28870</v>
      </c>
      <c r="D8857" s="2" t="str">
        <f>"食肉販売業"</f>
        <v>食肉販売業</v>
      </c>
      <c r="E8857" s="2" t="str">
        <f>"H30.05.14"</f>
        <v>H30.05.14</v>
      </c>
    </row>
    <row r="8858" spans="1:5" x14ac:dyDescent="0.45">
      <c r="A8858" s="2" t="s">
        <v>1624</v>
      </c>
      <c r="B8858" s="2" t="s">
        <v>18283</v>
      </c>
      <c r="C8858" s="2" t="s">
        <v>29873</v>
      </c>
      <c r="D8858" s="2" t="str">
        <f>"乳類販売業"</f>
        <v>乳類販売業</v>
      </c>
      <c r="E8858" s="2" t="str">
        <f>"H31.02.26"</f>
        <v>H31.02.26</v>
      </c>
    </row>
    <row r="8859" spans="1:5" x14ac:dyDescent="0.45">
      <c r="A8859" s="2" t="s">
        <v>1624</v>
      </c>
      <c r="B8859" s="2" t="s">
        <v>18284</v>
      </c>
      <c r="C8859" s="2" t="s">
        <v>29874</v>
      </c>
      <c r="D8859" s="2" t="str">
        <f>"食品販売業"</f>
        <v>食品販売業</v>
      </c>
      <c r="E8859" s="2" t="str">
        <f>"H31.02.06"</f>
        <v>H31.02.06</v>
      </c>
    </row>
    <row r="8860" spans="1:5" x14ac:dyDescent="0.45">
      <c r="A8860" s="2" t="s">
        <v>1624</v>
      </c>
      <c r="B8860" s="2" t="s">
        <v>18284</v>
      </c>
      <c r="C8860" s="2" t="s">
        <v>29874</v>
      </c>
      <c r="D8860" s="2" t="str">
        <f>"乳類販売業"</f>
        <v>乳類販売業</v>
      </c>
      <c r="E8860" s="2" t="str">
        <f>"H31.02.06"</f>
        <v>H31.02.06</v>
      </c>
    </row>
    <row r="8861" spans="1:5" x14ac:dyDescent="0.45">
      <c r="A8861" s="2" t="s">
        <v>1624</v>
      </c>
      <c r="B8861" s="2" t="s">
        <v>18284</v>
      </c>
      <c r="C8861" s="2" t="s">
        <v>29874</v>
      </c>
      <c r="D8861" s="2" t="str">
        <f>"食肉販売業"</f>
        <v>食肉販売業</v>
      </c>
      <c r="E8861" s="2" t="str">
        <f>"H31.02.06"</f>
        <v>H31.02.06</v>
      </c>
    </row>
    <row r="8862" spans="1:5" x14ac:dyDescent="0.45">
      <c r="A8862" s="2" t="s">
        <v>1624</v>
      </c>
      <c r="B8862" s="2" t="s">
        <v>18285</v>
      </c>
      <c r="C8862" s="2" t="s">
        <v>29875</v>
      </c>
      <c r="D8862" s="2" t="str">
        <f>"食品販売業"</f>
        <v>食品販売業</v>
      </c>
      <c r="E8862" s="2" t="str">
        <f>"H30.02.14"</f>
        <v>H30.02.14</v>
      </c>
    </row>
    <row r="8863" spans="1:5" x14ac:dyDescent="0.45">
      <c r="A8863" s="2" t="s">
        <v>6931</v>
      </c>
      <c r="B8863" s="2" t="s">
        <v>18287</v>
      </c>
      <c r="C8863" s="2" t="s">
        <v>29877</v>
      </c>
      <c r="D8863" s="2" t="str">
        <f>"菓子製造業"</f>
        <v>菓子製造業</v>
      </c>
      <c r="E8863" s="2" t="str">
        <f t="shared" ref="E8863:E8874" si="422">"R02.11.17"</f>
        <v>R02.11.17</v>
      </c>
    </row>
    <row r="8864" spans="1:5" x14ac:dyDescent="0.45">
      <c r="A8864" s="2" t="s">
        <v>6932</v>
      </c>
      <c r="B8864" s="2" t="s">
        <v>18288</v>
      </c>
      <c r="C8864" s="2" t="s">
        <v>29878</v>
      </c>
      <c r="D8864" s="2" t="str">
        <f>"菓子製造業"</f>
        <v>菓子製造業</v>
      </c>
      <c r="E8864" s="2" t="str">
        <f t="shared" si="422"/>
        <v>R02.11.17</v>
      </c>
    </row>
    <row r="8865" spans="1:5" x14ac:dyDescent="0.45">
      <c r="A8865" s="2" t="s">
        <v>6422</v>
      </c>
      <c r="B8865" s="2" t="s">
        <v>17575</v>
      </c>
      <c r="C8865" s="2" t="s">
        <v>29879</v>
      </c>
      <c r="D8865" s="2" t="str">
        <f>"菓子製造業"</f>
        <v>菓子製造業</v>
      </c>
      <c r="E8865" s="2" t="str">
        <f t="shared" si="422"/>
        <v>R02.11.17</v>
      </c>
    </row>
    <row r="8866" spans="1:5" x14ac:dyDescent="0.45">
      <c r="A8866" s="2" t="s">
        <v>6933</v>
      </c>
      <c r="B8866" s="2" t="s">
        <v>18289</v>
      </c>
      <c r="C8866" s="2" t="s">
        <v>29881</v>
      </c>
      <c r="D8866" s="2" t="str">
        <f>"乳類販売業"</f>
        <v>乳類販売業</v>
      </c>
      <c r="E8866" s="2" t="str">
        <f t="shared" si="422"/>
        <v>R02.11.17</v>
      </c>
    </row>
    <row r="8867" spans="1:5" x14ac:dyDescent="0.45">
      <c r="A8867" s="2" t="s">
        <v>6934</v>
      </c>
      <c r="B8867" s="2" t="s">
        <v>18290</v>
      </c>
      <c r="C8867" s="2" t="s">
        <v>29882</v>
      </c>
      <c r="D8867" s="2" t="str">
        <f>"乳類販売業"</f>
        <v>乳類販売業</v>
      </c>
      <c r="E8867" s="2" t="str">
        <f t="shared" si="422"/>
        <v>R02.11.17</v>
      </c>
    </row>
    <row r="8868" spans="1:5" x14ac:dyDescent="0.45">
      <c r="A8868" s="2" t="s">
        <v>294</v>
      </c>
      <c r="B8868" s="2" t="s">
        <v>17925</v>
      </c>
      <c r="C8868" s="2" t="s">
        <v>29511</v>
      </c>
      <c r="D8868" s="2" t="str">
        <f>"乳類販売業"</f>
        <v>乳類販売業</v>
      </c>
      <c r="E8868" s="2" t="str">
        <f t="shared" si="422"/>
        <v>R02.11.17</v>
      </c>
    </row>
    <row r="8869" spans="1:5" x14ac:dyDescent="0.45">
      <c r="A8869" s="2" t="s">
        <v>6132</v>
      </c>
      <c r="B8869" s="2" t="s">
        <v>18008</v>
      </c>
      <c r="C8869" s="2" t="s">
        <v>29884</v>
      </c>
      <c r="D8869" s="2" t="str">
        <f>"喫茶店営業"</f>
        <v>喫茶店営業</v>
      </c>
      <c r="E8869" s="2" t="str">
        <f t="shared" si="422"/>
        <v>R02.11.17</v>
      </c>
    </row>
    <row r="8870" spans="1:5" x14ac:dyDescent="0.45">
      <c r="A8870" s="2" t="s">
        <v>6934</v>
      </c>
      <c r="B8870" s="2" t="s">
        <v>18290</v>
      </c>
      <c r="C8870" s="2" t="s">
        <v>29882</v>
      </c>
      <c r="D8870" s="2" t="str">
        <f>"魚介類販売業"</f>
        <v>魚介類販売業</v>
      </c>
      <c r="E8870" s="2" t="str">
        <f t="shared" si="422"/>
        <v>R02.11.17</v>
      </c>
    </row>
    <row r="8871" spans="1:5" x14ac:dyDescent="0.45">
      <c r="A8871" s="2" t="s">
        <v>294</v>
      </c>
      <c r="B8871" s="2" t="s">
        <v>17925</v>
      </c>
      <c r="C8871" s="2" t="s">
        <v>29511</v>
      </c>
      <c r="D8871" s="2" t="str">
        <f>"魚介類販売業"</f>
        <v>魚介類販売業</v>
      </c>
      <c r="E8871" s="2" t="str">
        <f t="shared" si="422"/>
        <v>R02.11.17</v>
      </c>
    </row>
    <row r="8872" spans="1:5" x14ac:dyDescent="0.45">
      <c r="A8872" s="2" t="s">
        <v>6934</v>
      </c>
      <c r="B8872" s="2" t="s">
        <v>18290</v>
      </c>
      <c r="C8872" s="2" t="s">
        <v>29882</v>
      </c>
      <c r="D8872" s="2" t="str">
        <f>"食肉販売業"</f>
        <v>食肉販売業</v>
      </c>
      <c r="E8872" s="2" t="str">
        <f t="shared" si="422"/>
        <v>R02.11.17</v>
      </c>
    </row>
    <row r="8873" spans="1:5" x14ac:dyDescent="0.45">
      <c r="A8873" s="2" t="s">
        <v>294</v>
      </c>
      <c r="B8873" s="2" t="s">
        <v>17925</v>
      </c>
      <c r="C8873" s="2" t="s">
        <v>29511</v>
      </c>
      <c r="D8873" s="2" t="str">
        <f>"食肉販売業"</f>
        <v>食肉販売業</v>
      </c>
      <c r="E8873" s="2" t="str">
        <f t="shared" si="422"/>
        <v>R02.11.17</v>
      </c>
    </row>
    <row r="8874" spans="1:5" x14ac:dyDescent="0.45">
      <c r="A8874" s="2" t="s">
        <v>1715</v>
      </c>
      <c r="B8874" s="2" t="s">
        <v>18294</v>
      </c>
      <c r="C8874" s="2" t="s">
        <v>29511</v>
      </c>
      <c r="D8874" s="2" t="str">
        <f>"食肉販売業"</f>
        <v>食肉販売業</v>
      </c>
      <c r="E8874" s="2" t="str">
        <f t="shared" si="422"/>
        <v>R02.11.17</v>
      </c>
    </row>
    <row r="8875" spans="1:5" x14ac:dyDescent="0.45">
      <c r="A8875" s="2" t="s">
        <v>736</v>
      </c>
      <c r="B8875" s="2" t="s">
        <v>18306</v>
      </c>
      <c r="C8875" s="2" t="s">
        <v>29598</v>
      </c>
      <c r="D8875" s="2" t="str">
        <f>"飲食店営業"</f>
        <v>飲食店営業</v>
      </c>
      <c r="E8875" s="2" t="str">
        <f>"R02.11.19"</f>
        <v>R02.11.19</v>
      </c>
    </row>
    <row r="8876" spans="1:5" x14ac:dyDescent="0.45">
      <c r="A8876" s="2" t="s">
        <v>6952</v>
      </c>
      <c r="B8876" s="2" t="s">
        <v>13941</v>
      </c>
      <c r="C8876" s="2" t="s">
        <v>29904</v>
      </c>
      <c r="D8876" s="2" t="str">
        <f>"食品行商"</f>
        <v>食品行商</v>
      </c>
      <c r="E8876" s="2" t="str">
        <f>"R02.11.17"</f>
        <v>R02.11.17</v>
      </c>
    </row>
    <row r="8877" spans="1:5" x14ac:dyDescent="0.45">
      <c r="A8877" s="2" t="s">
        <v>6197</v>
      </c>
      <c r="B8877" s="2" t="s">
        <v>17285</v>
      </c>
      <c r="C8877" s="2" t="s">
        <v>29811</v>
      </c>
      <c r="D8877" s="2" t="str">
        <f>"食品販売業"</f>
        <v>食品販売業</v>
      </c>
      <c r="E8877" s="2" t="str">
        <f>"R02.11.17"</f>
        <v>R02.11.17</v>
      </c>
    </row>
    <row r="8878" spans="1:5" x14ac:dyDescent="0.45">
      <c r="A8878" s="2" t="s">
        <v>92</v>
      </c>
      <c r="B8878" s="2" t="s">
        <v>18061</v>
      </c>
      <c r="C8878" s="2" t="s">
        <v>29906</v>
      </c>
      <c r="D8878" s="2" t="str">
        <f>"食品販売業"</f>
        <v>食品販売業</v>
      </c>
      <c r="E8878" s="2" t="str">
        <f>"R02.11.17"</f>
        <v>R02.11.17</v>
      </c>
    </row>
    <row r="8879" spans="1:5" x14ac:dyDescent="0.45">
      <c r="A8879" s="2" t="s">
        <v>1134</v>
      </c>
      <c r="B8879" s="2" t="s">
        <v>17843</v>
      </c>
      <c r="C8879" s="2" t="s">
        <v>29425</v>
      </c>
      <c r="D8879" s="2" t="str">
        <f>"食品販売業"</f>
        <v>食品販売業</v>
      </c>
      <c r="E8879" s="2" t="str">
        <f t="shared" ref="E8879:E8891" si="423">"R02.11.20"</f>
        <v>R02.11.20</v>
      </c>
    </row>
    <row r="8880" spans="1:5" x14ac:dyDescent="0.45">
      <c r="A8880" s="2" t="s">
        <v>1134</v>
      </c>
      <c r="B8880" s="2" t="s">
        <v>18325</v>
      </c>
      <c r="C8880" s="2" t="s">
        <v>29365</v>
      </c>
      <c r="D8880" s="2" t="str">
        <f>"食品販売業"</f>
        <v>食品販売業</v>
      </c>
      <c r="E8880" s="2" t="str">
        <f t="shared" si="423"/>
        <v>R02.11.20</v>
      </c>
    </row>
    <row r="8881" spans="1:5" x14ac:dyDescent="0.45">
      <c r="A8881" s="2" t="s">
        <v>1624</v>
      </c>
      <c r="B8881" s="2" t="s">
        <v>18285</v>
      </c>
      <c r="C8881" s="2" t="s">
        <v>29873</v>
      </c>
      <c r="D8881" s="2" t="str">
        <f>"食肉販売業"</f>
        <v>食肉販売業</v>
      </c>
      <c r="E8881" s="2" t="str">
        <f t="shared" si="423"/>
        <v>R02.11.20</v>
      </c>
    </row>
    <row r="8882" spans="1:5" x14ac:dyDescent="0.45">
      <c r="A8882" s="2" t="s">
        <v>6959</v>
      </c>
      <c r="B8882" s="2" t="s">
        <v>18328</v>
      </c>
      <c r="C8882" s="2" t="s">
        <v>29923</v>
      </c>
      <c r="D8882" s="2" t="str">
        <f>"食品製造業"</f>
        <v>食品製造業</v>
      </c>
      <c r="E8882" s="2" t="str">
        <f t="shared" si="423"/>
        <v>R02.11.20</v>
      </c>
    </row>
    <row r="8883" spans="1:5" x14ac:dyDescent="0.45">
      <c r="A8883" s="2" t="s">
        <v>6963</v>
      </c>
      <c r="B8883" s="2" t="s">
        <v>17120</v>
      </c>
      <c r="C8883" s="2" t="s">
        <v>29927</v>
      </c>
      <c r="D8883" s="2" t="str">
        <f t="shared" ref="D8883:D8891" si="424">"飲食店営業"</f>
        <v>飲食店営業</v>
      </c>
      <c r="E8883" s="2" t="str">
        <f t="shared" si="423"/>
        <v>R02.11.20</v>
      </c>
    </row>
    <row r="8884" spans="1:5" x14ac:dyDescent="0.45">
      <c r="A8884" s="2" t="s">
        <v>6964</v>
      </c>
      <c r="B8884" s="2" t="s">
        <v>18332</v>
      </c>
      <c r="C8884" s="2" t="s">
        <v>29928</v>
      </c>
      <c r="D8884" s="2" t="str">
        <f t="shared" si="424"/>
        <v>飲食店営業</v>
      </c>
      <c r="E8884" s="2" t="str">
        <f t="shared" si="423"/>
        <v>R02.11.20</v>
      </c>
    </row>
    <row r="8885" spans="1:5" x14ac:dyDescent="0.45">
      <c r="A8885" s="2" t="s">
        <v>6965</v>
      </c>
      <c r="B8885" s="2" t="s">
        <v>18333</v>
      </c>
      <c r="C8885" s="2" t="s">
        <v>29929</v>
      </c>
      <c r="D8885" s="2" t="str">
        <f t="shared" si="424"/>
        <v>飲食店営業</v>
      </c>
      <c r="E8885" s="2" t="str">
        <f t="shared" si="423"/>
        <v>R02.11.20</v>
      </c>
    </row>
    <row r="8886" spans="1:5" x14ac:dyDescent="0.45">
      <c r="A8886" s="2" t="s">
        <v>6934</v>
      </c>
      <c r="B8886" s="2" t="s">
        <v>18290</v>
      </c>
      <c r="C8886" s="2" t="s">
        <v>29882</v>
      </c>
      <c r="D8886" s="2" t="str">
        <f t="shared" si="424"/>
        <v>飲食店営業</v>
      </c>
      <c r="E8886" s="2" t="str">
        <f t="shared" si="423"/>
        <v>R02.11.20</v>
      </c>
    </row>
    <row r="8887" spans="1:5" x14ac:dyDescent="0.45">
      <c r="A8887" s="2" t="s">
        <v>6966</v>
      </c>
      <c r="B8887" s="2" t="s">
        <v>18334</v>
      </c>
      <c r="C8887" s="2" t="s">
        <v>29930</v>
      </c>
      <c r="D8887" s="2" t="str">
        <f t="shared" si="424"/>
        <v>飲食店営業</v>
      </c>
      <c r="E8887" s="2" t="str">
        <f t="shared" si="423"/>
        <v>R02.11.20</v>
      </c>
    </row>
    <row r="8888" spans="1:5" x14ac:dyDescent="0.45">
      <c r="A8888" s="2" t="s">
        <v>277</v>
      </c>
      <c r="B8888" s="2" t="s">
        <v>18335</v>
      </c>
      <c r="C8888" s="2" t="s">
        <v>29931</v>
      </c>
      <c r="D8888" s="2" t="str">
        <f t="shared" si="424"/>
        <v>飲食店営業</v>
      </c>
      <c r="E8888" s="2" t="str">
        <f t="shared" si="423"/>
        <v>R02.11.20</v>
      </c>
    </row>
    <row r="8889" spans="1:5" x14ac:dyDescent="0.45">
      <c r="A8889" s="2" t="s">
        <v>1137</v>
      </c>
      <c r="B8889" s="2" t="s">
        <v>18336</v>
      </c>
      <c r="C8889" s="2" t="s">
        <v>29932</v>
      </c>
      <c r="D8889" s="2" t="str">
        <f t="shared" si="424"/>
        <v>飲食店営業</v>
      </c>
      <c r="E8889" s="2" t="str">
        <f t="shared" si="423"/>
        <v>R02.11.20</v>
      </c>
    </row>
    <row r="8890" spans="1:5" x14ac:dyDescent="0.45">
      <c r="A8890" s="2" t="s">
        <v>1137</v>
      </c>
      <c r="B8890" s="2" t="s">
        <v>18337</v>
      </c>
      <c r="C8890" s="2" t="s">
        <v>29932</v>
      </c>
      <c r="D8890" s="2" t="str">
        <f t="shared" si="424"/>
        <v>飲食店営業</v>
      </c>
      <c r="E8890" s="2" t="str">
        <f t="shared" si="423"/>
        <v>R02.11.20</v>
      </c>
    </row>
    <row r="8891" spans="1:5" x14ac:dyDescent="0.45">
      <c r="A8891" s="2" t="s">
        <v>4830</v>
      </c>
      <c r="B8891" s="2" t="s">
        <v>13497</v>
      </c>
      <c r="C8891" s="2" t="s">
        <v>29511</v>
      </c>
      <c r="D8891" s="2" t="str">
        <f t="shared" si="424"/>
        <v>飲食店営業</v>
      </c>
      <c r="E8891" s="2" t="str">
        <f t="shared" si="423"/>
        <v>R02.11.20</v>
      </c>
    </row>
    <row r="8892" spans="1:5" x14ac:dyDescent="0.45">
      <c r="A8892" s="2" t="s">
        <v>6968</v>
      </c>
      <c r="B8892" s="2" t="s">
        <v>18339</v>
      </c>
      <c r="C8892" s="2" t="s">
        <v>29933</v>
      </c>
      <c r="D8892" s="2" t="str">
        <f>"魚介類販売業"</f>
        <v>魚介類販売業</v>
      </c>
      <c r="E8892" s="2" t="str">
        <f>"R02.11.25"</f>
        <v>R02.11.25</v>
      </c>
    </row>
    <row r="8893" spans="1:5" x14ac:dyDescent="0.45">
      <c r="A8893" s="2" t="s">
        <v>6968</v>
      </c>
      <c r="B8893" s="2" t="s">
        <v>18339</v>
      </c>
      <c r="C8893" s="2" t="s">
        <v>29933</v>
      </c>
      <c r="D8893" s="2" t="str">
        <f>"食肉販売業"</f>
        <v>食肉販売業</v>
      </c>
      <c r="E8893" s="2" t="str">
        <f>"R02.11.25"</f>
        <v>R02.11.25</v>
      </c>
    </row>
    <row r="8894" spans="1:5" x14ac:dyDescent="0.45">
      <c r="A8894" s="2" t="s">
        <v>6968</v>
      </c>
      <c r="B8894" s="2" t="s">
        <v>18339</v>
      </c>
      <c r="C8894" s="2" t="s">
        <v>29933</v>
      </c>
      <c r="D8894" s="2" t="str">
        <f>"乳類販売業"</f>
        <v>乳類販売業</v>
      </c>
      <c r="E8894" s="2" t="str">
        <f>"R02.11.25"</f>
        <v>R02.11.25</v>
      </c>
    </row>
    <row r="8895" spans="1:5" x14ac:dyDescent="0.45">
      <c r="A8895" s="2" t="s">
        <v>6968</v>
      </c>
      <c r="B8895" s="2" t="s">
        <v>18339</v>
      </c>
      <c r="C8895" s="2" t="s">
        <v>29933</v>
      </c>
      <c r="D8895" s="2" t="str">
        <f>"食品販売業"</f>
        <v>食品販売業</v>
      </c>
      <c r="E8895" s="2" t="str">
        <f>"R02.11.25"</f>
        <v>R02.11.25</v>
      </c>
    </row>
    <row r="8896" spans="1:5" x14ac:dyDescent="0.45">
      <c r="A8896" s="2" t="s">
        <v>231</v>
      </c>
      <c r="B8896" s="2" t="s">
        <v>18342</v>
      </c>
      <c r="C8896" s="2" t="s">
        <v>29936</v>
      </c>
      <c r="D8896" s="2" t="str">
        <f>"飲食店営業"</f>
        <v>飲食店営業</v>
      </c>
      <c r="E8896" s="2" t="str">
        <f>"H31.02.27"</f>
        <v>H31.02.27</v>
      </c>
    </row>
    <row r="8897" spans="1:5" x14ac:dyDescent="0.45">
      <c r="A8897" s="2" t="s">
        <v>231</v>
      </c>
      <c r="B8897" s="2" t="s">
        <v>18345</v>
      </c>
      <c r="C8897" s="2" t="s">
        <v>29939</v>
      </c>
      <c r="D8897" s="2" t="str">
        <f>"飲食店営業"</f>
        <v>飲食店営業</v>
      </c>
      <c r="E8897" s="2" t="str">
        <f>"R01.11.26"</f>
        <v>R01.11.26</v>
      </c>
    </row>
    <row r="8898" spans="1:5" x14ac:dyDescent="0.45">
      <c r="A8898" s="2" t="s">
        <v>165</v>
      </c>
      <c r="B8898" s="2" t="s">
        <v>18348</v>
      </c>
      <c r="C8898" s="2" t="s">
        <v>29943</v>
      </c>
      <c r="D8898" s="2" t="str">
        <f>"喫茶店営業"</f>
        <v>喫茶店営業</v>
      </c>
      <c r="E8898" s="2" t="str">
        <f>"R02.11.25"</f>
        <v>R02.11.25</v>
      </c>
    </row>
    <row r="8899" spans="1:5" x14ac:dyDescent="0.45">
      <c r="A8899" s="2" t="s">
        <v>6972</v>
      </c>
      <c r="B8899" s="2" t="s">
        <v>18349</v>
      </c>
      <c r="C8899" s="2" t="s">
        <v>29944</v>
      </c>
      <c r="D8899" s="2" t="str">
        <f>"飲食店営業"</f>
        <v>飲食店営業</v>
      </c>
      <c r="E8899" s="2" t="str">
        <f>"R02.11.25"</f>
        <v>R02.11.25</v>
      </c>
    </row>
    <row r="8900" spans="1:5" x14ac:dyDescent="0.45">
      <c r="A8900" s="2" t="s">
        <v>165</v>
      </c>
      <c r="B8900" s="2" t="s">
        <v>18350</v>
      </c>
      <c r="C8900" s="2" t="s">
        <v>29945</v>
      </c>
      <c r="D8900" s="2" t="str">
        <f>"喫茶店営業"</f>
        <v>喫茶店営業</v>
      </c>
      <c r="E8900" s="2" t="str">
        <f>"R02.11.25"</f>
        <v>R02.11.25</v>
      </c>
    </row>
    <row r="8901" spans="1:5" x14ac:dyDescent="0.45">
      <c r="A8901" s="2" t="s">
        <v>6979</v>
      </c>
      <c r="B8901" s="2" t="s">
        <v>18362</v>
      </c>
      <c r="C8901" s="2" t="s">
        <v>29956</v>
      </c>
      <c r="D8901" s="2" t="str">
        <f>"食肉販売業"</f>
        <v>食肉販売業</v>
      </c>
      <c r="E8901" s="2" t="str">
        <f>"R02.12.09"</f>
        <v>R02.12.09</v>
      </c>
    </row>
    <row r="8902" spans="1:5" x14ac:dyDescent="0.45">
      <c r="A8902" s="2" t="s">
        <v>6981</v>
      </c>
      <c r="B8902" s="2" t="s">
        <v>18363</v>
      </c>
      <c r="C8902" s="2" t="s">
        <v>29957</v>
      </c>
      <c r="D8902" s="2" t="str">
        <f>"飲食店営業"</f>
        <v>飲食店営業</v>
      </c>
      <c r="E8902" s="2" t="str">
        <f>"R02.12.09"</f>
        <v>R02.12.09</v>
      </c>
    </row>
    <row r="8903" spans="1:5" x14ac:dyDescent="0.45">
      <c r="A8903" s="2" t="s">
        <v>165</v>
      </c>
      <c r="B8903" s="2" t="s">
        <v>18367</v>
      </c>
      <c r="C8903" s="2" t="s">
        <v>29961</v>
      </c>
      <c r="D8903" s="2" t="str">
        <f>"喫茶店営業"</f>
        <v>喫茶店営業</v>
      </c>
      <c r="E8903" s="2" t="str">
        <f>"R02.12.22"</f>
        <v>R02.12.22</v>
      </c>
    </row>
    <row r="8904" spans="1:5" x14ac:dyDescent="0.45">
      <c r="A8904" s="2" t="s">
        <v>1497</v>
      </c>
      <c r="B8904" s="2" t="s">
        <v>18368</v>
      </c>
      <c r="C8904" s="2" t="s">
        <v>29962</v>
      </c>
      <c r="D8904" s="2" t="str">
        <f>"魚介類販売業"</f>
        <v>魚介類販売業</v>
      </c>
      <c r="E8904" s="2" t="str">
        <f>"R02.12.23"</f>
        <v>R02.12.23</v>
      </c>
    </row>
    <row r="8905" spans="1:5" x14ac:dyDescent="0.45">
      <c r="A8905" s="2" t="s">
        <v>1497</v>
      </c>
      <c r="B8905" s="2" t="s">
        <v>18368</v>
      </c>
      <c r="C8905" s="2" t="s">
        <v>29962</v>
      </c>
      <c r="D8905" s="2" t="str">
        <f>"食肉販売業"</f>
        <v>食肉販売業</v>
      </c>
      <c r="E8905" s="2" t="str">
        <f>"R02.12.23"</f>
        <v>R02.12.23</v>
      </c>
    </row>
    <row r="8906" spans="1:5" x14ac:dyDescent="0.45">
      <c r="A8906" s="2" t="s">
        <v>1497</v>
      </c>
      <c r="B8906" s="2" t="s">
        <v>18368</v>
      </c>
      <c r="C8906" s="2" t="s">
        <v>29962</v>
      </c>
      <c r="D8906" s="2" t="str">
        <f>"乳類販売業"</f>
        <v>乳類販売業</v>
      </c>
      <c r="E8906" s="2" t="str">
        <f>"R02.12.23"</f>
        <v>R02.12.23</v>
      </c>
    </row>
    <row r="8907" spans="1:5" x14ac:dyDescent="0.45">
      <c r="A8907" s="2" t="s">
        <v>1497</v>
      </c>
      <c r="B8907" s="2" t="s">
        <v>18368</v>
      </c>
      <c r="C8907" s="2" t="s">
        <v>29962</v>
      </c>
      <c r="D8907" s="2" t="str">
        <f>"食品販売業"</f>
        <v>食品販売業</v>
      </c>
      <c r="E8907" s="2" t="str">
        <f>"R02.12.23"</f>
        <v>R02.12.23</v>
      </c>
    </row>
    <row r="8908" spans="1:5" x14ac:dyDescent="0.45">
      <c r="A8908" s="2" t="s">
        <v>6986</v>
      </c>
      <c r="B8908" s="2" t="s">
        <v>18371</v>
      </c>
      <c r="C8908" s="2" t="s">
        <v>29964</v>
      </c>
      <c r="D8908" s="2" t="str">
        <f>"飲食店営業"</f>
        <v>飲食店営業</v>
      </c>
      <c r="E8908" s="2" t="str">
        <f>"R02.12.25"</f>
        <v>R02.12.25</v>
      </c>
    </row>
    <row r="8909" spans="1:5" x14ac:dyDescent="0.45">
      <c r="A8909" s="2" t="s">
        <v>6987</v>
      </c>
      <c r="B8909" s="2" t="s">
        <v>18372</v>
      </c>
      <c r="C8909" s="2" t="s">
        <v>29965</v>
      </c>
      <c r="D8909" s="2" t="str">
        <f>"飲食店営業"</f>
        <v>飲食店営業</v>
      </c>
      <c r="E8909" s="2" t="str">
        <f>"R01.05.13"</f>
        <v>R01.05.13</v>
      </c>
    </row>
    <row r="8910" spans="1:5" x14ac:dyDescent="0.45">
      <c r="A8910" s="2" t="s">
        <v>6991</v>
      </c>
      <c r="B8910" s="2" t="s">
        <v>18377</v>
      </c>
      <c r="C8910" s="2" t="s">
        <v>29970</v>
      </c>
      <c r="D8910" s="2" t="str">
        <f>"食肉販売業"</f>
        <v>食肉販売業</v>
      </c>
      <c r="E8910" s="2" t="str">
        <f>"R02.02.20"</f>
        <v>R02.02.20</v>
      </c>
    </row>
    <row r="8911" spans="1:5" x14ac:dyDescent="0.45">
      <c r="A8911" s="2" t="s">
        <v>6991</v>
      </c>
      <c r="B8911" s="2" t="s">
        <v>18377</v>
      </c>
      <c r="C8911" s="2" t="s">
        <v>29970</v>
      </c>
      <c r="D8911" s="2" t="str">
        <f>"飲食店営業"</f>
        <v>飲食店営業</v>
      </c>
      <c r="E8911" s="2" t="str">
        <f>"R02.02.21"</f>
        <v>R02.02.21</v>
      </c>
    </row>
    <row r="8912" spans="1:5" x14ac:dyDescent="0.45">
      <c r="A8912" s="2" t="s">
        <v>6995</v>
      </c>
      <c r="B8912" s="2" t="s">
        <v>18381</v>
      </c>
      <c r="C8912" s="2" t="s">
        <v>29974</v>
      </c>
      <c r="D8912" s="2" t="str">
        <f>"飲食店営業"</f>
        <v>飲食店営業</v>
      </c>
      <c r="E8912" s="2" t="str">
        <f>"R03.01.13"</f>
        <v>R03.01.13</v>
      </c>
    </row>
    <row r="8913" spans="1:5" x14ac:dyDescent="0.45">
      <c r="A8913" s="2" t="s">
        <v>6997</v>
      </c>
      <c r="B8913" s="2" t="s">
        <v>6997</v>
      </c>
      <c r="C8913" s="2" t="s">
        <v>29975</v>
      </c>
      <c r="D8913" s="2" t="str">
        <f>"菓子製造業"</f>
        <v>菓子製造業</v>
      </c>
      <c r="E8913" s="2" t="str">
        <f>"R03.01.25"</f>
        <v>R03.01.25</v>
      </c>
    </row>
    <row r="8914" spans="1:5" x14ac:dyDescent="0.45">
      <c r="A8914" s="2" t="s">
        <v>6997</v>
      </c>
      <c r="B8914" s="2" t="s">
        <v>6997</v>
      </c>
      <c r="C8914" s="2" t="s">
        <v>29975</v>
      </c>
      <c r="D8914" s="2" t="str">
        <f>"飲食店営業"</f>
        <v>飲食店営業</v>
      </c>
      <c r="E8914" s="2" t="str">
        <f>"R03.01.25"</f>
        <v>R03.01.25</v>
      </c>
    </row>
    <row r="8915" spans="1:5" x14ac:dyDescent="0.45">
      <c r="A8915" s="2" t="s">
        <v>6997</v>
      </c>
      <c r="B8915" s="2" t="s">
        <v>6997</v>
      </c>
      <c r="C8915" s="2" t="s">
        <v>29976</v>
      </c>
      <c r="D8915" s="2" t="str">
        <f>"菓子製造業"</f>
        <v>菓子製造業</v>
      </c>
      <c r="E8915" s="2" t="str">
        <f>"R03.01.25"</f>
        <v>R03.01.25</v>
      </c>
    </row>
    <row r="8916" spans="1:5" x14ac:dyDescent="0.45">
      <c r="A8916" s="2" t="s">
        <v>6997</v>
      </c>
      <c r="B8916" s="2" t="s">
        <v>6997</v>
      </c>
      <c r="C8916" s="2" t="s">
        <v>29976</v>
      </c>
      <c r="D8916" s="2" t="str">
        <f>"乳類販売業"</f>
        <v>乳類販売業</v>
      </c>
      <c r="E8916" s="2" t="str">
        <f>"R03.01.25"</f>
        <v>R03.01.25</v>
      </c>
    </row>
    <row r="8917" spans="1:5" x14ac:dyDescent="0.45">
      <c r="A8917" s="2" t="s">
        <v>7000</v>
      </c>
      <c r="B8917" s="2" t="s">
        <v>18385</v>
      </c>
      <c r="C8917" s="2" t="s">
        <v>29979</v>
      </c>
      <c r="D8917" s="2" t="str">
        <f>"みそ製造業"</f>
        <v>みそ製造業</v>
      </c>
      <c r="E8917" s="2" t="str">
        <f>"R02.04.27"</f>
        <v>R02.04.27</v>
      </c>
    </row>
    <row r="8918" spans="1:5" x14ac:dyDescent="0.45">
      <c r="A8918" s="2" t="s">
        <v>7002</v>
      </c>
      <c r="B8918" s="2" t="s">
        <v>18387</v>
      </c>
      <c r="C8918" s="2" t="s">
        <v>28870</v>
      </c>
      <c r="D8918" s="2" t="str">
        <f>"飲食店営業"</f>
        <v>飲食店営業</v>
      </c>
      <c r="E8918" s="2" t="str">
        <f>"H29.04.19"</f>
        <v>H29.04.19</v>
      </c>
    </row>
    <row r="8919" spans="1:5" x14ac:dyDescent="0.45">
      <c r="A8919" s="2" t="s">
        <v>7002</v>
      </c>
      <c r="B8919" s="2" t="s">
        <v>18388</v>
      </c>
      <c r="C8919" s="2" t="s">
        <v>28870</v>
      </c>
      <c r="D8919" s="2" t="str">
        <f>"そうざい製造業"</f>
        <v>そうざい製造業</v>
      </c>
      <c r="E8919" s="2" t="str">
        <f>"R03.02.02"</f>
        <v>R03.02.02</v>
      </c>
    </row>
    <row r="8920" spans="1:5" x14ac:dyDescent="0.45">
      <c r="A8920" s="2" t="s">
        <v>7004</v>
      </c>
      <c r="B8920" s="2" t="s">
        <v>18391</v>
      </c>
      <c r="C8920" s="2" t="s">
        <v>29983</v>
      </c>
      <c r="D8920" s="2" t="str">
        <f>"食肉販売業"</f>
        <v>食肉販売業</v>
      </c>
      <c r="E8920" s="2" t="str">
        <f>"R03.02.05"</f>
        <v>R03.02.05</v>
      </c>
    </row>
    <row r="8921" spans="1:5" x14ac:dyDescent="0.45">
      <c r="A8921" s="2" t="s">
        <v>6750</v>
      </c>
      <c r="B8921" s="2" t="s">
        <v>18022</v>
      </c>
      <c r="C8921" s="2" t="s">
        <v>29984</v>
      </c>
      <c r="D8921" s="2" t="str">
        <f>"喫茶店営業"</f>
        <v>喫茶店営業</v>
      </c>
      <c r="E8921" s="2" t="str">
        <f t="shared" ref="E8921:E8931" si="425">"R03.02.08"</f>
        <v>R03.02.08</v>
      </c>
    </row>
    <row r="8922" spans="1:5" x14ac:dyDescent="0.45">
      <c r="A8922" s="2" t="s">
        <v>6284</v>
      </c>
      <c r="B8922" s="2" t="s">
        <v>18392</v>
      </c>
      <c r="C8922" s="2" t="s">
        <v>29985</v>
      </c>
      <c r="D8922" s="2" t="str">
        <f>"喫茶店営業"</f>
        <v>喫茶店営業</v>
      </c>
      <c r="E8922" s="2" t="str">
        <f t="shared" si="425"/>
        <v>R03.02.08</v>
      </c>
    </row>
    <row r="8923" spans="1:5" x14ac:dyDescent="0.45">
      <c r="A8923" s="2" t="s">
        <v>6284</v>
      </c>
      <c r="B8923" s="2" t="s">
        <v>18393</v>
      </c>
      <c r="C8923" s="2" t="s">
        <v>29985</v>
      </c>
      <c r="D8923" s="2" t="str">
        <f>"喫茶店営業"</f>
        <v>喫茶店営業</v>
      </c>
      <c r="E8923" s="2" t="str">
        <f t="shared" si="425"/>
        <v>R03.02.08</v>
      </c>
    </row>
    <row r="8924" spans="1:5" x14ac:dyDescent="0.45">
      <c r="A8924" s="2" t="s">
        <v>6733</v>
      </c>
      <c r="B8924" s="2" t="s">
        <v>17998</v>
      </c>
      <c r="C8924" s="2" t="s">
        <v>29591</v>
      </c>
      <c r="D8924" s="2" t="str">
        <f>"乳類販売業"</f>
        <v>乳類販売業</v>
      </c>
      <c r="E8924" s="2" t="str">
        <f t="shared" si="425"/>
        <v>R03.02.08</v>
      </c>
    </row>
    <row r="8925" spans="1:5" x14ac:dyDescent="0.45">
      <c r="A8925" s="2" t="s">
        <v>6733</v>
      </c>
      <c r="B8925" s="2" t="s">
        <v>17998</v>
      </c>
      <c r="C8925" s="2" t="s">
        <v>29591</v>
      </c>
      <c r="D8925" s="2" t="str">
        <f>"食肉販売業"</f>
        <v>食肉販売業</v>
      </c>
      <c r="E8925" s="2" t="str">
        <f t="shared" si="425"/>
        <v>R03.02.08</v>
      </c>
    </row>
    <row r="8926" spans="1:5" x14ac:dyDescent="0.45">
      <c r="A8926" s="2" t="s">
        <v>6733</v>
      </c>
      <c r="B8926" s="2" t="s">
        <v>17998</v>
      </c>
      <c r="C8926" s="2" t="s">
        <v>29591</v>
      </c>
      <c r="D8926" s="2" t="str">
        <f>"魚介類販売業"</f>
        <v>魚介類販売業</v>
      </c>
      <c r="E8926" s="2" t="str">
        <f t="shared" si="425"/>
        <v>R03.02.08</v>
      </c>
    </row>
    <row r="8927" spans="1:5" x14ac:dyDescent="0.45">
      <c r="A8927" s="2" t="s">
        <v>7007</v>
      </c>
      <c r="B8927" s="2" t="s">
        <v>18396</v>
      </c>
      <c r="C8927" s="2" t="s">
        <v>29988</v>
      </c>
      <c r="D8927" s="2" t="str">
        <f>"食品販売業"</f>
        <v>食品販売業</v>
      </c>
      <c r="E8927" s="2" t="str">
        <f t="shared" si="425"/>
        <v>R03.02.08</v>
      </c>
    </row>
    <row r="8928" spans="1:5" x14ac:dyDescent="0.45">
      <c r="A8928" s="2" t="s">
        <v>6560</v>
      </c>
      <c r="B8928" s="2" t="s">
        <v>18398</v>
      </c>
      <c r="C8928" s="2" t="s">
        <v>29337</v>
      </c>
      <c r="D8928" s="2" t="str">
        <f>"食品販売業"</f>
        <v>食品販売業</v>
      </c>
      <c r="E8928" s="2" t="str">
        <f t="shared" si="425"/>
        <v>R03.02.08</v>
      </c>
    </row>
    <row r="8929" spans="1:5" x14ac:dyDescent="0.45">
      <c r="A8929" s="2" t="s">
        <v>7009</v>
      </c>
      <c r="B8929" s="2" t="s">
        <v>18399</v>
      </c>
      <c r="C8929" s="2" t="s">
        <v>29990</v>
      </c>
      <c r="D8929" s="2" t="str">
        <f>"食品販売業"</f>
        <v>食品販売業</v>
      </c>
      <c r="E8929" s="2" t="str">
        <f t="shared" si="425"/>
        <v>R03.02.08</v>
      </c>
    </row>
    <row r="8930" spans="1:5" x14ac:dyDescent="0.45">
      <c r="A8930" s="2" t="s">
        <v>6284</v>
      </c>
      <c r="B8930" s="2" t="s">
        <v>18400</v>
      </c>
      <c r="C8930" s="2" t="s">
        <v>29640</v>
      </c>
      <c r="D8930" s="2" t="str">
        <f>"食品販売業"</f>
        <v>食品販売業</v>
      </c>
      <c r="E8930" s="2" t="str">
        <f t="shared" si="425"/>
        <v>R03.02.08</v>
      </c>
    </row>
    <row r="8931" spans="1:5" x14ac:dyDescent="0.45">
      <c r="A8931" s="2" t="s">
        <v>7024</v>
      </c>
      <c r="B8931" s="2" t="s">
        <v>18421</v>
      </c>
      <c r="C8931" s="2" t="s">
        <v>30012</v>
      </c>
      <c r="D8931" s="2" t="str">
        <f>"飲食店営業"</f>
        <v>飲食店営業</v>
      </c>
      <c r="E8931" s="2" t="str">
        <f t="shared" si="425"/>
        <v>R03.02.08</v>
      </c>
    </row>
    <row r="8932" spans="1:5" x14ac:dyDescent="0.45">
      <c r="A8932" s="2" t="s">
        <v>6750</v>
      </c>
      <c r="B8932" s="2" t="s">
        <v>18022</v>
      </c>
      <c r="C8932" s="2" t="s">
        <v>29984</v>
      </c>
      <c r="D8932" s="2" t="str">
        <f>"菓子製造業"</f>
        <v>菓子製造業</v>
      </c>
      <c r="E8932" s="2" t="str">
        <f t="shared" ref="E8932:E8941" si="426">"R03.02.09"</f>
        <v>R03.02.09</v>
      </c>
    </row>
    <row r="8933" spans="1:5" x14ac:dyDescent="0.45">
      <c r="A8933" s="2" t="s">
        <v>6284</v>
      </c>
      <c r="B8933" s="2" t="s">
        <v>18392</v>
      </c>
      <c r="C8933" s="2" t="s">
        <v>29985</v>
      </c>
      <c r="D8933" s="2" t="str">
        <f>"菓子製造業"</f>
        <v>菓子製造業</v>
      </c>
      <c r="E8933" s="2" t="str">
        <f t="shared" si="426"/>
        <v>R03.02.09</v>
      </c>
    </row>
    <row r="8934" spans="1:5" x14ac:dyDescent="0.45">
      <c r="A8934" s="2" t="s">
        <v>6284</v>
      </c>
      <c r="B8934" s="2" t="s">
        <v>18393</v>
      </c>
      <c r="C8934" s="2" t="s">
        <v>29985</v>
      </c>
      <c r="D8934" s="2" t="str">
        <f>"菓子製造業"</f>
        <v>菓子製造業</v>
      </c>
      <c r="E8934" s="2" t="str">
        <f t="shared" si="426"/>
        <v>R03.02.09</v>
      </c>
    </row>
    <row r="8935" spans="1:5" x14ac:dyDescent="0.45">
      <c r="A8935" s="2" t="s">
        <v>1246</v>
      </c>
      <c r="B8935" s="2" t="s">
        <v>18425</v>
      </c>
      <c r="C8935" s="2" t="s">
        <v>29166</v>
      </c>
      <c r="D8935" s="2" t="str">
        <f t="shared" ref="D8935:D8947" si="427">"飲食店営業"</f>
        <v>飲食店営業</v>
      </c>
      <c r="E8935" s="2" t="str">
        <f t="shared" si="426"/>
        <v>R03.02.09</v>
      </c>
    </row>
    <row r="8936" spans="1:5" x14ac:dyDescent="0.45">
      <c r="A8936" s="2" t="s">
        <v>6733</v>
      </c>
      <c r="B8936" s="2" t="s">
        <v>17998</v>
      </c>
      <c r="C8936" s="2" t="s">
        <v>29591</v>
      </c>
      <c r="D8936" s="2" t="str">
        <f t="shared" si="427"/>
        <v>飲食店営業</v>
      </c>
      <c r="E8936" s="2" t="str">
        <f t="shared" si="426"/>
        <v>R03.02.09</v>
      </c>
    </row>
    <row r="8937" spans="1:5" x14ac:dyDescent="0.45">
      <c r="A8937" s="2" t="s">
        <v>7028</v>
      </c>
      <c r="B8937" s="2" t="s">
        <v>18426</v>
      </c>
      <c r="C8937" s="2" t="s">
        <v>30016</v>
      </c>
      <c r="D8937" s="2" t="str">
        <f t="shared" si="427"/>
        <v>飲食店営業</v>
      </c>
      <c r="E8937" s="2" t="str">
        <f t="shared" si="426"/>
        <v>R03.02.09</v>
      </c>
    </row>
    <row r="8938" spans="1:5" x14ac:dyDescent="0.45">
      <c r="A8938" s="2" t="s">
        <v>6284</v>
      </c>
      <c r="B8938" s="2" t="s">
        <v>18427</v>
      </c>
      <c r="C8938" s="2" t="s">
        <v>29985</v>
      </c>
      <c r="D8938" s="2" t="str">
        <f t="shared" si="427"/>
        <v>飲食店営業</v>
      </c>
      <c r="E8938" s="2" t="str">
        <f t="shared" si="426"/>
        <v>R03.02.09</v>
      </c>
    </row>
    <row r="8939" spans="1:5" x14ac:dyDescent="0.45">
      <c r="A8939" s="2" t="s">
        <v>6284</v>
      </c>
      <c r="B8939" s="2" t="s">
        <v>18428</v>
      </c>
      <c r="C8939" s="2" t="s">
        <v>29985</v>
      </c>
      <c r="D8939" s="2" t="str">
        <f t="shared" si="427"/>
        <v>飲食店営業</v>
      </c>
      <c r="E8939" s="2" t="str">
        <f t="shared" si="426"/>
        <v>R03.02.09</v>
      </c>
    </row>
    <row r="8940" spans="1:5" x14ac:dyDescent="0.45">
      <c r="A8940" s="2" t="s">
        <v>6284</v>
      </c>
      <c r="B8940" s="2" t="s">
        <v>18429</v>
      </c>
      <c r="C8940" s="2" t="s">
        <v>29985</v>
      </c>
      <c r="D8940" s="2" t="str">
        <f t="shared" si="427"/>
        <v>飲食店営業</v>
      </c>
      <c r="E8940" s="2" t="str">
        <f t="shared" si="426"/>
        <v>R03.02.09</v>
      </c>
    </row>
    <row r="8941" spans="1:5" x14ac:dyDescent="0.45">
      <c r="A8941" s="2" t="s">
        <v>6284</v>
      </c>
      <c r="B8941" s="2" t="s">
        <v>18430</v>
      </c>
      <c r="C8941" s="2" t="s">
        <v>29985</v>
      </c>
      <c r="D8941" s="2" t="str">
        <f t="shared" si="427"/>
        <v>飲食店営業</v>
      </c>
      <c r="E8941" s="2" t="str">
        <f t="shared" si="426"/>
        <v>R03.02.09</v>
      </c>
    </row>
    <row r="8942" spans="1:5" x14ac:dyDescent="0.45">
      <c r="A8942" s="2" t="s">
        <v>7031</v>
      </c>
      <c r="B8942" s="2" t="s">
        <v>18432</v>
      </c>
      <c r="C8942" s="2" t="s">
        <v>30018</v>
      </c>
      <c r="D8942" s="2" t="str">
        <f t="shared" si="427"/>
        <v>飲食店営業</v>
      </c>
      <c r="E8942" s="2" t="str">
        <f>"R03.02.15"</f>
        <v>R03.02.15</v>
      </c>
    </row>
    <row r="8943" spans="1:5" x14ac:dyDescent="0.45">
      <c r="A8943" s="2" t="s">
        <v>7031</v>
      </c>
      <c r="B8943" s="2" t="s">
        <v>18433</v>
      </c>
      <c r="C8943" s="2" t="s">
        <v>30019</v>
      </c>
      <c r="D8943" s="2" t="str">
        <f t="shared" si="427"/>
        <v>飲食店営業</v>
      </c>
      <c r="E8943" s="2" t="str">
        <f>"R03.02.15"</f>
        <v>R03.02.15</v>
      </c>
    </row>
    <row r="8944" spans="1:5" x14ac:dyDescent="0.45">
      <c r="A8944" s="2" t="s">
        <v>7036</v>
      </c>
      <c r="B8944" s="2" t="s">
        <v>17679</v>
      </c>
      <c r="C8944" s="2" t="s">
        <v>30024</v>
      </c>
      <c r="D8944" s="2" t="str">
        <f t="shared" si="427"/>
        <v>飲食店営業</v>
      </c>
      <c r="E8944" s="2" t="str">
        <f>"H29.08.17"</f>
        <v>H29.08.17</v>
      </c>
    </row>
    <row r="8945" spans="1:5" x14ac:dyDescent="0.45">
      <c r="A8945" s="2" t="s">
        <v>7038</v>
      </c>
      <c r="B8945" s="2" t="s">
        <v>18441</v>
      </c>
      <c r="C8945" s="2" t="s">
        <v>30026</v>
      </c>
      <c r="D8945" s="2" t="str">
        <f t="shared" si="427"/>
        <v>飲食店営業</v>
      </c>
      <c r="E8945" s="2" t="str">
        <f>"R03.02.22"</f>
        <v>R03.02.22</v>
      </c>
    </row>
    <row r="8946" spans="1:5" x14ac:dyDescent="0.45">
      <c r="A8946" s="2" t="s">
        <v>7041</v>
      </c>
      <c r="B8946" s="2" t="s">
        <v>18448</v>
      </c>
      <c r="C8946" s="2" t="s">
        <v>30029</v>
      </c>
      <c r="D8946" s="2" t="str">
        <f t="shared" si="427"/>
        <v>飲食店営業</v>
      </c>
      <c r="E8946" s="2" t="str">
        <f>"R03.02.25"</f>
        <v>R03.02.25</v>
      </c>
    </row>
    <row r="8947" spans="1:5" x14ac:dyDescent="0.45">
      <c r="A8947" s="2" t="s">
        <v>7042</v>
      </c>
      <c r="B8947" s="2" t="s">
        <v>18451</v>
      </c>
      <c r="C8947" s="2" t="s">
        <v>30031</v>
      </c>
      <c r="D8947" s="2" t="str">
        <f t="shared" si="427"/>
        <v>飲食店営業</v>
      </c>
      <c r="E8947" s="2" t="str">
        <f>"R03.02.22"</f>
        <v>R03.02.22</v>
      </c>
    </row>
    <row r="8948" spans="1:5" x14ac:dyDescent="0.45">
      <c r="A8948" s="2" t="s">
        <v>7042</v>
      </c>
      <c r="B8948" s="2" t="s">
        <v>18451</v>
      </c>
      <c r="C8948" s="2" t="s">
        <v>30031</v>
      </c>
      <c r="D8948" s="2" t="str">
        <f>"食肉販売業"</f>
        <v>食肉販売業</v>
      </c>
      <c r="E8948" s="2" t="str">
        <f>"R03.02.22"</f>
        <v>R03.02.22</v>
      </c>
    </row>
    <row r="8949" spans="1:5" x14ac:dyDescent="0.45">
      <c r="A8949" s="2" t="s">
        <v>7042</v>
      </c>
      <c r="B8949" s="2" t="s">
        <v>18451</v>
      </c>
      <c r="C8949" s="2" t="s">
        <v>30031</v>
      </c>
      <c r="D8949" s="2" t="str">
        <f>"魚介類販売業"</f>
        <v>魚介類販売業</v>
      </c>
      <c r="E8949" s="2" t="str">
        <f>"R03.02.22"</f>
        <v>R03.02.22</v>
      </c>
    </row>
    <row r="8950" spans="1:5" x14ac:dyDescent="0.45">
      <c r="A8950" s="2" t="s">
        <v>7042</v>
      </c>
      <c r="B8950" s="2" t="s">
        <v>18451</v>
      </c>
      <c r="C8950" s="2" t="s">
        <v>30031</v>
      </c>
      <c r="D8950" s="2" t="str">
        <f>"乳類販売業"</f>
        <v>乳類販売業</v>
      </c>
      <c r="E8950" s="2" t="str">
        <f>"R03.02.22"</f>
        <v>R03.02.22</v>
      </c>
    </row>
    <row r="8951" spans="1:5" x14ac:dyDescent="0.45">
      <c r="A8951" s="2" t="s">
        <v>7042</v>
      </c>
      <c r="B8951" s="2" t="s">
        <v>18451</v>
      </c>
      <c r="C8951" s="2" t="s">
        <v>30031</v>
      </c>
      <c r="D8951" s="2" t="str">
        <f>"食品販売業"</f>
        <v>食品販売業</v>
      </c>
      <c r="E8951" s="2" t="str">
        <f>"R03.02.22"</f>
        <v>R03.02.22</v>
      </c>
    </row>
    <row r="8952" spans="1:5" x14ac:dyDescent="0.45">
      <c r="A8952" s="2" t="s">
        <v>6739</v>
      </c>
      <c r="B8952" s="2" t="s">
        <v>18004</v>
      </c>
      <c r="C8952" s="2" t="s">
        <v>29597</v>
      </c>
      <c r="D8952" s="2" t="str">
        <f>"乳類販売業"</f>
        <v>乳類販売業</v>
      </c>
      <c r="E8952" s="2" t="str">
        <f>"R03.02.26"</f>
        <v>R03.02.26</v>
      </c>
    </row>
    <row r="8953" spans="1:5" x14ac:dyDescent="0.45">
      <c r="A8953" s="2" t="s">
        <v>7036</v>
      </c>
      <c r="B8953" s="2" t="s">
        <v>18453</v>
      </c>
      <c r="C8953" s="2" t="s">
        <v>29014</v>
      </c>
      <c r="D8953" s="2" t="str">
        <f>"飲食店営業"</f>
        <v>飲食店営業</v>
      </c>
      <c r="E8953" s="2" t="str">
        <f>"R03.03.03"</f>
        <v>R03.03.03</v>
      </c>
    </row>
    <row r="8954" spans="1:5" x14ac:dyDescent="0.45">
      <c r="A8954" s="2" t="s">
        <v>1874</v>
      </c>
      <c r="B8954" s="2" t="s">
        <v>18458</v>
      </c>
      <c r="C8954" s="2" t="s">
        <v>30036</v>
      </c>
      <c r="D8954" s="2" t="str">
        <f>"飲食店営業"</f>
        <v>飲食店営業</v>
      </c>
      <c r="E8954" s="2" t="str">
        <f>"R03.03.11"</f>
        <v>R03.03.11</v>
      </c>
    </row>
    <row r="8955" spans="1:5" x14ac:dyDescent="0.45">
      <c r="A8955" s="2" t="s">
        <v>7053</v>
      </c>
      <c r="B8955" s="2" t="s">
        <v>18467</v>
      </c>
      <c r="C8955" s="2" t="s">
        <v>30044</v>
      </c>
      <c r="D8955" s="2" t="str">
        <f>"飲食店営業"</f>
        <v>飲食店営業</v>
      </c>
      <c r="E8955" s="2" t="str">
        <f>"R03.03.25"</f>
        <v>R03.03.25</v>
      </c>
    </row>
    <row r="8956" spans="1:5" x14ac:dyDescent="0.45">
      <c r="A8956" s="2" t="s">
        <v>7060</v>
      </c>
      <c r="B8956" s="2" t="s">
        <v>18474</v>
      </c>
      <c r="C8956" s="2" t="s">
        <v>30051</v>
      </c>
      <c r="D8956" s="2" t="str">
        <f>"飲食店営業"</f>
        <v>飲食店営業</v>
      </c>
      <c r="E8956" s="2" t="str">
        <f>"R03.04.06"</f>
        <v>R03.04.06</v>
      </c>
    </row>
    <row r="8957" spans="1:5" x14ac:dyDescent="0.45">
      <c r="A8957" s="2" t="s">
        <v>7060</v>
      </c>
      <c r="B8957" s="2" t="s">
        <v>18474</v>
      </c>
      <c r="C8957" s="2" t="s">
        <v>30051</v>
      </c>
      <c r="D8957" s="2" t="str">
        <f>"乳類販売業"</f>
        <v>乳類販売業</v>
      </c>
      <c r="E8957" s="2" t="str">
        <f>"R03.04.06"</f>
        <v>R03.04.06</v>
      </c>
    </row>
    <row r="8958" spans="1:5" x14ac:dyDescent="0.45">
      <c r="A8958" s="2" t="s">
        <v>7060</v>
      </c>
      <c r="B8958" s="2" t="s">
        <v>18474</v>
      </c>
      <c r="C8958" s="2" t="s">
        <v>30051</v>
      </c>
      <c r="D8958" s="2" t="str">
        <f>"食品販売業"</f>
        <v>食品販売業</v>
      </c>
      <c r="E8958" s="2" t="str">
        <f>"R03.04.06"</f>
        <v>R03.04.06</v>
      </c>
    </row>
    <row r="8959" spans="1:5" x14ac:dyDescent="0.45">
      <c r="A8959" s="2" t="s">
        <v>3143</v>
      </c>
      <c r="B8959" s="2" t="s">
        <v>17486</v>
      </c>
      <c r="C8959" s="2" t="s">
        <v>29084</v>
      </c>
      <c r="D8959" s="2" t="str">
        <f>"喫茶店営業"</f>
        <v>喫茶店営業</v>
      </c>
      <c r="E8959" s="2" t="str">
        <f>"R02.08.31"</f>
        <v>R02.08.31</v>
      </c>
    </row>
    <row r="8960" spans="1:5" x14ac:dyDescent="0.45">
      <c r="A8960" s="2" t="s">
        <v>6498</v>
      </c>
      <c r="B8960" s="2" t="s">
        <v>17668</v>
      </c>
      <c r="C8960" s="2" t="s">
        <v>30055</v>
      </c>
      <c r="D8960" s="2" t="str">
        <f>"菓子製造業"</f>
        <v>菓子製造業</v>
      </c>
      <c r="E8960" s="2" t="str">
        <f>"R03.04.15"</f>
        <v>R03.04.15</v>
      </c>
    </row>
    <row r="8961" spans="1:5" x14ac:dyDescent="0.45">
      <c r="A8961" s="2" t="s">
        <v>7070</v>
      </c>
      <c r="B8961" s="2" t="s">
        <v>18489</v>
      </c>
      <c r="C8961" s="2" t="s">
        <v>30066</v>
      </c>
      <c r="D8961" s="2" t="str">
        <f>"飲食店営業"</f>
        <v>飲食店営業</v>
      </c>
      <c r="E8961" s="2" t="str">
        <f>"R03.05.13"</f>
        <v>R03.05.13</v>
      </c>
    </row>
    <row r="8962" spans="1:5" x14ac:dyDescent="0.45">
      <c r="A8962" s="2" t="s">
        <v>7045</v>
      </c>
      <c r="B8962" s="2" t="s">
        <v>18457</v>
      </c>
      <c r="C8962" s="2" t="s">
        <v>30069</v>
      </c>
      <c r="D8962" s="2" t="str">
        <f>"飲食店営業"</f>
        <v>飲食店営業</v>
      </c>
      <c r="E8962" s="2" t="str">
        <f>"R03.05.17"</f>
        <v>R03.05.17</v>
      </c>
    </row>
    <row r="8963" spans="1:5" x14ac:dyDescent="0.45">
      <c r="A8963" s="2" t="s">
        <v>7072</v>
      </c>
      <c r="B8963" s="2" t="s">
        <v>18495</v>
      </c>
      <c r="C8963" s="2" t="s">
        <v>30073</v>
      </c>
      <c r="D8963" s="2" t="str">
        <f>"乳類販売業"</f>
        <v>乳類販売業</v>
      </c>
      <c r="E8963" s="2" t="str">
        <f>"R03.05.24"</f>
        <v>R03.05.24</v>
      </c>
    </row>
    <row r="8964" spans="1:5" x14ac:dyDescent="0.45">
      <c r="A8964" s="2" t="s">
        <v>7073</v>
      </c>
      <c r="B8964" s="2" t="s">
        <v>18496</v>
      </c>
      <c r="C8964" s="2" t="s">
        <v>30074</v>
      </c>
      <c r="D8964" s="2" t="str">
        <f>"そうざい製造業"</f>
        <v>そうざい製造業</v>
      </c>
      <c r="E8964" s="2" t="str">
        <f>"R03.05.24"</f>
        <v>R03.05.24</v>
      </c>
    </row>
    <row r="8965" spans="1:5" x14ac:dyDescent="0.45">
      <c r="A8965" s="2" t="s">
        <v>7036</v>
      </c>
      <c r="B8965" s="2" t="s">
        <v>18502</v>
      </c>
      <c r="C8965" s="2" t="s">
        <v>30079</v>
      </c>
      <c r="D8965" s="2" t="str">
        <f>"飲食店営業"</f>
        <v>飲食店営業</v>
      </c>
      <c r="E8965" s="2" t="str">
        <f>"R03.05.27"</f>
        <v>R03.05.27</v>
      </c>
    </row>
    <row r="8966" spans="1:5" x14ac:dyDescent="0.45">
      <c r="A8966" s="2" t="s">
        <v>7036</v>
      </c>
      <c r="B8966" s="2" t="s">
        <v>18089</v>
      </c>
      <c r="C8966" s="2" t="s">
        <v>30080</v>
      </c>
      <c r="D8966" s="2" t="str">
        <f>"飲食店営業"</f>
        <v>飲食店営業</v>
      </c>
      <c r="E8966" s="2" t="str">
        <f>"R03.05.27"</f>
        <v>R03.05.27</v>
      </c>
    </row>
    <row r="8967" spans="1:5" x14ac:dyDescent="0.45">
      <c r="A8967" s="2" t="s">
        <v>1978</v>
      </c>
      <c r="B8967" s="2" t="s">
        <v>18508</v>
      </c>
      <c r="C8967" s="2" t="s">
        <v>30086</v>
      </c>
      <c r="D8967" s="2" t="str">
        <f>"飲食店営業"</f>
        <v>飲食店営業</v>
      </c>
      <c r="E8967" s="2" t="str">
        <f>"R03.05.31"</f>
        <v>R03.05.31</v>
      </c>
    </row>
    <row r="8968" spans="1:5" x14ac:dyDescent="0.45">
      <c r="A8968" s="2" t="s">
        <v>1978</v>
      </c>
      <c r="B8968" s="2" t="s">
        <v>18509</v>
      </c>
      <c r="C8968" s="2" t="s">
        <v>30087</v>
      </c>
      <c r="D8968" s="2" t="str">
        <f>"飲食店営業"</f>
        <v>飲食店営業</v>
      </c>
      <c r="E8968" s="2" t="str">
        <f>"R03.05.31"</f>
        <v>R03.05.31</v>
      </c>
    </row>
    <row r="8969" spans="1:5" x14ac:dyDescent="0.45">
      <c r="A8969" s="2" t="s">
        <v>1133</v>
      </c>
      <c r="B8969" s="2" t="s">
        <v>18510</v>
      </c>
      <c r="C8969" s="2" t="s">
        <v>29709</v>
      </c>
      <c r="D8969" s="2" t="str">
        <f>"飲食店営業"</f>
        <v>飲食店営業</v>
      </c>
      <c r="E8969" s="2" t="str">
        <f>"H31.03.29"</f>
        <v>H31.03.29</v>
      </c>
    </row>
    <row r="8970" spans="1:5" x14ac:dyDescent="0.45">
      <c r="A8970" s="2" t="s">
        <v>7078</v>
      </c>
      <c r="B8970" s="2" t="s">
        <v>7078</v>
      </c>
      <c r="C8970" s="2" t="s">
        <v>29250</v>
      </c>
      <c r="D8970" s="2" t="str">
        <f>"添加物製造業"</f>
        <v>添加物製造業</v>
      </c>
      <c r="E8970" s="2" t="str">
        <f>"H30.01.25"</f>
        <v>H30.01.25</v>
      </c>
    </row>
    <row r="8971" spans="1:5" x14ac:dyDescent="0.45">
      <c r="A8971" s="2" t="s">
        <v>1874</v>
      </c>
      <c r="B8971" s="2" t="s">
        <v>18514</v>
      </c>
      <c r="C8971" s="2" t="s">
        <v>30091</v>
      </c>
      <c r="D8971" s="2" t="str">
        <f>"飲食店営業"</f>
        <v>飲食店営業</v>
      </c>
      <c r="E8971" s="2" t="str">
        <f>"R02.10.15"</f>
        <v>R02.10.15</v>
      </c>
    </row>
    <row r="8972" spans="1:5" x14ac:dyDescent="0.45">
      <c r="A8972" s="2" t="s">
        <v>7079</v>
      </c>
      <c r="B8972" s="2" t="s">
        <v>18515</v>
      </c>
      <c r="C8972" s="2" t="s">
        <v>30092</v>
      </c>
      <c r="D8972" s="2" t="str">
        <f>"乳類販売業"</f>
        <v>乳類販売業</v>
      </c>
      <c r="E8972" s="2" t="str">
        <f>"H29.08.21"</f>
        <v>H29.08.21</v>
      </c>
    </row>
    <row r="8973" spans="1:5" x14ac:dyDescent="0.45">
      <c r="A8973" s="2" t="s">
        <v>4826</v>
      </c>
      <c r="B8973" s="2" t="s">
        <v>18518</v>
      </c>
      <c r="C8973" s="2" t="s">
        <v>30096</v>
      </c>
      <c r="D8973" s="2" t="str">
        <f>"飲食店営業"</f>
        <v>飲食店営業</v>
      </c>
      <c r="E8973" s="2" t="str">
        <f>"R02.11.20"</f>
        <v>R02.11.20</v>
      </c>
    </row>
    <row r="8974" spans="1:5" x14ac:dyDescent="0.45">
      <c r="A8974" s="2" t="s">
        <v>7085</v>
      </c>
      <c r="B8974" s="2" t="s">
        <v>18523</v>
      </c>
      <c r="C8974" s="2" t="s">
        <v>30100</v>
      </c>
      <c r="D8974" s="2" t="str">
        <f>"飲食店営業"</f>
        <v>飲食店営業</v>
      </c>
      <c r="E8974" s="2" t="str">
        <f>"R02.05.20"</f>
        <v>R02.05.20</v>
      </c>
    </row>
    <row r="8975" spans="1:5" x14ac:dyDescent="0.45">
      <c r="A8975" s="2" t="s">
        <v>7086</v>
      </c>
      <c r="B8975" s="2" t="s">
        <v>18524</v>
      </c>
      <c r="C8975" s="2" t="s">
        <v>30101</v>
      </c>
      <c r="D8975" s="2" t="str">
        <f>"そうざい製造業"</f>
        <v>そうざい製造業</v>
      </c>
      <c r="E8975" s="2" t="str">
        <f>"H30.02.09"</f>
        <v>H30.02.09</v>
      </c>
    </row>
    <row r="8976" spans="1:5" x14ac:dyDescent="0.45">
      <c r="A8976" s="2" t="s">
        <v>6419</v>
      </c>
      <c r="B8976" s="2" t="s">
        <v>18525</v>
      </c>
      <c r="C8976" s="2" t="s">
        <v>29163</v>
      </c>
      <c r="D8976" s="2" t="str">
        <f>"飲食店営業"</f>
        <v>飲食店営業</v>
      </c>
      <c r="E8976" s="2" t="str">
        <f>"H30.11.26"</f>
        <v>H30.11.26</v>
      </c>
    </row>
    <row r="8977" spans="1:5" x14ac:dyDescent="0.45">
      <c r="A8977" s="2" t="s">
        <v>6711</v>
      </c>
      <c r="B8977" s="2" t="s">
        <v>18526</v>
      </c>
      <c r="C8977" s="2" t="s">
        <v>30102</v>
      </c>
      <c r="D8977" s="2" t="str">
        <f>"飲食店営業"</f>
        <v>飲食店営業</v>
      </c>
      <c r="E8977" s="2" t="str">
        <f>"H29.08.17"</f>
        <v>H29.08.17</v>
      </c>
    </row>
    <row r="8978" spans="1:5" x14ac:dyDescent="0.45">
      <c r="A8978" s="2" t="s">
        <v>7078</v>
      </c>
      <c r="B8978" s="2" t="s">
        <v>7078</v>
      </c>
      <c r="C8978" s="2" t="s">
        <v>30104</v>
      </c>
      <c r="D8978" s="2" t="str">
        <f>"醤油製造業"</f>
        <v>醤油製造業</v>
      </c>
      <c r="E8978" s="2" t="str">
        <f>"H30.05.23"</f>
        <v>H30.05.23</v>
      </c>
    </row>
    <row r="8979" spans="1:5" x14ac:dyDescent="0.45">
      <c r="A8979" s="2" t="s">
        <v>1133</v>
      </c>
      <c r="B8979" s="2" t="s">
        <v>18540</v>
      </c>
      <c r="C8979" s="2" t="s">
        <v>30115</v>
      </c>
      <c r="D8979" s="2" t="str">
        <f t="shared" ref="D8979:D8984" si="428">"飲食店営業"</f>
        <v>飲食店営業</v>
      </c>
      <c r="E8979" s="2" t="str">
        <f>"R03.05.31"</f>
        <v>R03.05.31</v>
      </c>
    </row>
    <row r="8980" spans="1:5" x14ac:dyDescent="0.45">
      <c r="A8980" s="2" t="s">
        <v>1133</v>
      </c>
      <c r="B8980" s="2" t="s">
        <v>18541</v>
      </c>
      <c r="C8980" s="2" t="s">
        <v>30116</v>
      </c>
      <c r="D8980" s="2" t="str">
        <f t="shared" si="428"/>
        <v>飲食店営業</v>
      </c>
      <c r="E8980" s="2" t="str">
        <f>"R03.05.31"</f>
        <v>R03.05.31</v>
      </c>
    </row>
    <row r="8981" spans="1:5" x14ac:dyDescent="0.45">
      <c r="A8981" s="2" t="s">
        <v>1133</v>
      </c>
      <c r="B8981" s="2" t="s">
        <v>18542</v>
      </c>
      <c r="C8981" s="2" t="s">
        <v>30117</v>
      </c>
      <c r="D8981" s="2" t="str">
        <f t="shared" si="428"/>
        <v>飲食店営業</v>
      </c>
      <c r="E8981" s="2" t="str">
        <f>"R03.05.31"</f>
        <v>R03.05.31</v>
      </c>
    </row>
    <row r="8982" spans="1:5" x14ac:dyDescent="0.45">
      <c r="A8982" s="2" t="s">
        <v>1133</v>
      </c>
      <c r="B8982" s="2" t="s">
        <v>18544</v>
      </c>
      <c r="C8982" s="2" t="s">
        <v>30119</v>
      </c>
      <c r="D8982" s="2" t="str">
        <f t="shared" si="428"/>
        <v>飲食店営業</v>
      </c>
      <c r="E8982" s="2" t="str">
        <f>"R03.01.15"</f>
        <v>R03.01.15</v>
      </c>
    </row>
    <row r="8983" spans="1:5" x14ac:dyDescent="0.45">
      <c r="A8983" s="2" t="s">
        <v>575</v>
      </c>
      <c r="B8983" s="2" t="s">
        <v>18549</v>
      </c>
      <c r="C8983" s="2" t="s">
        <v>30123</v>
      </c>
      <c r="D8983" s="2" t="str">
        <f t="shared" si="428"/>
        <v>飲食店営業</v>
      </c>
      <c r="E8983" s="2" t="str">
        <f>"R03.02.09"</f>
        <v>R03.02.09</v>
      </c>
    </row>
    <row r="8984" spans="1:5" x14ac:dyDescent="0.45">
      <c r="A8984" s="2" t="s">
        <v>7097</v>
      </c>
      <c r="B8984" s="2" t="s">
        <v>18551</v>
      </c>
      <c r="C8984" s="2" t="s">
        <v>30125</v>
      </c>
      <c r="D8984" s="2" t="str">
        <f t="shared" si="428"/>
        <v>飲食店営業</v>
      </c>
      <c r="E8984" s="2" t="str">
        <f>"H31.02.28"</f>
        <v>H31.02.28</v>
      </c>
    </row>
    <row r="8985" spans="1:5" x14ac:dyDescent="0.45">
      <c r="A8985" s="2" t="s">
        <v>6979</v>
      </c>
      <c r="B8985" s="2" t="s">
        <v>18552</v>
      </c>
      <c r="C8985" s="2" t="s">
        <v>30126</v>
      </c>
      <c r="D8985" s="2" t="str">
        <f>"食品製造業"</f>
        <v>食品製造業</v>
      </c>
      <c r="E8985" s="2" t="str">
        <f>"R01.05.28"</f>
        <v>R01.05.28</v>
      </c>
    </row>
    <row r="8986" spans="1:5" x14ac:dyDescent="0.45">
      <c r="A8986" s="2" t="s">
        <v>950</v>
      </c>
      <c r="B8986" s="2" t="s">
        <v>18553</v>
      </c>
      <c r="C8986" s="2" t="s">
        <v>29806</v>
      </c>
      <c r="D8986" s="2" t="str">
        <f>"飲食店営業"</f>
        <v>飲食店営業</v>
      </c>
      <c r="E8986" s="2" t="str">
        <f>"R02.08.20"</f>
        <v>R02.08.20</v>
      </c>
    </row>
    <row r="8987" spans="1:5" x14ac:dyDescent="0.45">
      <c r="A8987" s="2" t="s">
        <v>950</v>
      </c>
      <c r="B8987" s="2" t="s">
        <v>18553</v>
      </c>
      <c r="C8987" s="2" t="s">
        <v>29806</v>
      </c>
      <c r="D8987" s="2" t="str">
        <f>"飲食店営業"</f>
        <v>飲食店営業</v>
      </c>
      <c r="E8987" s="2" t="str">
        <f>"R02.08.20"</f>
        <v>R02.08.20</v>
      </c>
    </row>
    <row r="8988" spans="1:5" x14ac:dyDescent="0.45">
      <c r="A8988" s="2" t="s">
        <v>950</v>
      </c>
      <c r="B8988" s="2" t="s">
        <v>18553</v>
      </c>
      <c r="C8988" s="2" t="s">
        <v>30127</v>
      </c>
      <c r="D8988" s="2" t="str">
        <f>"食肉販売業"</f>
        <v>食肉販売業</v>
      </c>
      <c r="E8988" s="2" t="str">
        <f>"R02.08.20"</f>
        <v>R02.08.20</v>
      </c>
    </row>
    <row r="8989" spans="1:5" x14ac:dyDescent="0.45">
      <c r="A8989" s="2" t="s">
        <v>950</v>
      </c>
      <c r="B8989" s="2" t="s">
        <v>18553</v>
      </c>
      <c r="C8989" s="2" t="s">
        <v>29806</v>
      </c>
      <c r="D8989" s="2" t="str">
        <f>"魚介類販売業"</f>
        <v>魚介類販売業</v>
      </c>
      <c r="E8989" s="2" t="str">
        <f>"R02.08.20"</f>
        <v>R02.08.20</v>
      </c>
    </row>
    <row r="8990" spans="1:5" x14ac:dyDescent="0.45">
      <c r="A8990" s="2" t="s">
        <v>950</v>
      </c>
      <c r="B8990" s="2" t="s">
        <v>18553</v>
      </c>
      <c r="C8990" s="2" t="s">
        <v>29092</v>
      </c>
      <c r="D8990" s="2" t="str">
        <f>"飲食店営業"</f>
        <v>飲食店営業</v>
      </c>
      <c r="E8990" s="2" t="str">
        <f>"R02.11.20"</f>
        <v>R02.11.20</v>
      </c>
    </row>
    <row r="8991" spans="1:5" x14ac:dyDescent="0.45">
      <c r="A8991" s="2" t="s">
        <v>950</v>
      </c>
      <c r="B8991" s="2" t="s">
        <v>18553</v>
      </c>
      <c r="C8991" s="2" t="s">
        <v>30128</v>
      </c>
      <c r="D8991" s="2" t="str">
        <f>"飲食店営業"</f>
        <v>飲食店営業</v>
      </c>
      <c r="E8991" s="2" t="str">
        <f>"R01.08.22"</f>
        <v>R01.08.22</v>
      </c>
    </row>
    <row r="8992" spans="1:5" x14ac:dyDescent="0.45">
      <c r="A8992" s="2" t="s">
        <v>950</v>
      </c>
      <c r="B8992" s="2" t="s">
        <v>18553</v>
      </c>
      <c r="C8992" s="2" t="s">
        <v>30129</v>
      </c>
      <c r="D8992" s="2" t="str">
        <f>"菓子製造業"</f>
        <v>菓子製造業</v>
      </c>
      <c r="E8992" s="2" t="str">
        <f>"R02.04.20"</f>
        <v>R02.04.20</v>
      </c>
    </row>
    <row r="8993" spans="1:5" x14ac:dyDescent="0.45">
      <c r="A8993" s="2" t="s">
        <v>950</v>
      </c>
      <c r="B8993" s="2" t="s">
        <v>18553</v>
      </c>
      <c r="C8993" s="2" t="s">
        <v>30129</v>
      </c>
      <c r="D8993" s="2" t="str">
        <f>"飲食店営業"</f>
        <v>飲食店営業</v>
      </c>
      <c r="E8993" s="2" t="str">
        <f>"R02.04.20"</f>
        <v>R02.04.20</v>
      </c>
    </row>
    <row r="8994" spans="1:5" x14ac:dyDescent="0.45">
      <c r="A8994" s="2" t="s">
        <v>950</v>
      </c>
      <c r="B8994" s="2" t="s">
        <v>18553</v>
      </c>
      <c r="C8994" s="2" t="s">
        <v>30129</v>
      </c>
      <c r="D8994" s="2" t="str">
        <f>"喫茶店営業"</f>
        <v>喫茶店営業</v>
      </c>
      <c r="E8994" s="2" t="str">
        <f>"R02.04.20"</f>
        <v>R02.04.20</v>
      </c>
    </row>
    <row r="8995" spans="1:5" x14ac:dyDescent="0.45">
      <c r="A8995" s="2" t="s">
        <v>580</v>
      </c>
      <c r="B8995" s="2" t="s">
        <v>9840</v>
      </c>
      <c r="C8995" s="2" t="s">
        <v>21621</v>
      </c>
      <c r="D8995" s="2" t="str">
        <f>"飲食店営業"</f>
        <v>飲食店営業</v>
      </c>
      <c r="E8995" s="2" t="str">
        <f>"H28.12.15"</f>
        <v>H28.12.15</v>
      </c>
    </row>
    <row r="8996" spans="1:5" x14ac:dyDescent="0.45">
      <c r="A8996" s="2" t="s">
        <v>581</v>
      </c>
      <c r="B8996" s="2" t="s">
        <v>9841</v>
      </c>
      <c r="C8996" s="2" t="s">
        <v>21622</v>
      </c>
      <c r="D8996" s="2" t="str">
        <f>"飲食店営業"</f>
        <v>飲食店営業</v>
      </c>
      <c r="E8996" s="2" t="str">
        <f>"H28.12.15"</f>
        <v>H28.12.15</v>
      </c>
    </row>
    <row r="8997" spans="1:5" x14ac:dyDescent="0.45">
      <c r="A8997" s="2" t="s">
        <v>582</v>
      </c>
      <c r="B8997" s="2" t="s">
        <v>9842</v>
      </c>
      <c r="C8997" s="2" t="s">
        <v>21623</v>
      </c>
      <c r="D8997" s="2" t="str">
        <f>"飲食店営業"</f>
        <v>飲食店営業</v>
      </c>
      <c r="E8997" s="2" t="str">
        <f>"H28.12.22"</f>
        <v>H28.12.22</v>
      </c>
    </row>
    <row r="8998" spans="1:5" x14ac:dyDescent="0.45">
      <c r="A8998" s="2" t="s">
        <v>583</v>
      </c>
      <c r="B8998" s="2" t="s">
        <v>9844</v>
      </c>
      <c r="C8998" s="2" t="s">
        <v>21625</v>
      </c>
      <c r="D8998" s="2" t="str">
        <f>"乳類販売業"</f>
        <v>乳類販売業</v>
      </c>
      <c r="E8998" s="2" t="str">
        <f>"H28.12.27"</f>
        <v>H28.12.27</v>
      </c>
    </row>
    <row r="8999" spans="1:5" x14ac:dyDescent="0.45">
      <c r="A8999" s="2" t="s">
        <v>583</v>
      </c>
      <c r="B8999" s="2" t="s">
        <v>9846</v>
      </c>
      <c r="C8999" s="2" t="s">
        <v>21627</v>
      </c>
      <c r="D8999" s="2" t="str">
        <f>"乳類販売業"</f>
        <v>乳類販売業</v>
      </c>
      <c r="E8999" s="2" t="str">
        <f>"H28.12.26"</f>
        <v>H28.12.26</v>
      </c>
    </row>
    <row r="9000" spans="1:5" x14ac:dyDescent="0.45">
      <c r="A9000" s="2" t="s">
        <v>586</v>
      </c>
      <c r="B9000" s="2" t="s">
        <v>9857</v>
      </c>
      <c r="C9000" s="2" t="s">
        <v>21637</v>
      </c>
      <c r="D9000" s="2" t="str">
        <f>"乳類販売業"</f>
        <v>乳類販売業</v>
      </c>
      <c r="E9000" s="2" t="str">
        <f>"H29.01.25"</f>
        <v>H29.01.25</v>
      </c>
    </row>
    <row r="9001" spans="1:5" x14ac:dyDescent="0.45">
      <c r="A9001" s="2" t="s">
        <v>586</v>
      </c>
      <c r="B9001" s="2" t="s">
        <v>9857</v>
      </c>
      <c r="C9001" s="2" t="s">
        <v>21637</v>
      </c>
      <c r="D9001" s="2" t="str">
        <f>"飲食店営業"</f>
        <v>飲食店営業</v>
      </c>
      <c r="E9001" s="2" t="str">
        <f>"H29.01.25"</f>
        <v>H29.01.25</v>
      </c>
    </row>
    <row r="9002" spans="1:5" x14ac:dyDescent="0.45">
      <c r="A9002" s="2" t="s">
        <v>586</v>
      </c>
      <c r="B9002" s="2" t="s">
        <v>9857</v>
      </c>
      <c r="C9002" s="2" t="s">
        <v>21637</v>
      </c>
      <c r="D9002" s="2" t="str">
        <f>"菓子製造業"</f>
        <v>菓子製造業</v>
      </c>
      <c r="E9002" s="2" t="str">
        <f>"H29.01.25"</f>
        <v>H29.01.25</v>
      </c>
    </row>
    <row r="9003" spans="1:5" x14ac:dyDescent="0.45">
      <c r="A9003" s="2" t="s">
        <v>587</v>
      </c>
      <c r="B9003" s="2" t="s">
        <v>9859</v>
      </c>
      <c r="C9003" s="2" t="s">
        <v>21639</v>
      </c>
      <c r="D9003" s="2" t="str">
        <f>"飲食店営業"</f>
        <v>飲食店営業</v>
      </c>
      <c r="E9003" s="2" t="str">
        <f>"H29.01.31"</f>
        <v>H29.01.31</v>
      </c>
    </row>
    <row r="9004" spans="1:5" x14ac:dyDescent="0.45">
      <c r="A9004" s="2" t="s">
        <v>601</v>
      </c>
      <c r="B9004" s="2" t="s">
        <v>9873</v>
      </c>
      <c r="C9004" s="2" t="s">
        <v>21652</v>
      </c>
      <c r="D9004" s="2" t="str">
        <f>"そうざい製造業"</f>
        <v>そうざい製造業</v>
      </c>
      <c r="E9004" s="2" t="str">
        <f t="shared" ref="E9004:E9015" si="429">"H29.02.13"</f>
        <v>H29.02.13</v>
      </c>
    </row>
    <row r="9005" spans="1:5" x14ac:dyDescent="0.45">
      <c r="A9005" s="2" t="s">
        <v>602</v>
      </c>
      <c r="B9005" s="2" t="s">
        <v>9874</v>
      </c>
      <c r="C9005" s="2" t="s">
        <v>21653</v>
      </c>
      <c r="D9005" s="2" t="str">
        <f>"飲食店営業"</f>
        <v>飲食店営業</v>
      </c>
      <c r="E9005" s="2" t="str">
        <f t="shared" si="429"/>
        <v>H29.02.13</v>
      </c>
    </row>
    <row r="9006" spans="1:5" x14ac:dyDescent="0.45">
      <c r="A9006" s="2" t="s">
        <v>603</v>
      </c>
      <c r="B9006" s="2" t="s">
        <v>9875</v>
      </c>
      <c r="C9006" s="2" t="s">
        <v>21654</v>
      </c>
      <c r="D9006" s="2" t="str">
        <f>"菓子製造業"</f>
        <v>菓子製造業</v>
      </c>
      <c r="E9006" s="2" t="str">
        <f t="shared" si="429"/>
        <v>H29.02.13</v>
      </c>
    </row>
    <row r="9007" spans="1:5" x14ac:dyDescent="0.45">
      <c r="A9007" s="2" t="s">
        <v>605</v>
      </c>
      <c r="B9007" s="2" t="s">
        <v>9877</v>
      </c>
      <c r="C9007" s="2" t="s">
        <v>21656</v>
      </c>
      <c r="D9007" s="2" t="str">
        <f>"喫茶店営業"</f>
        <v>喫茶店営業</v>
      </c>
      <c r="E9007" s="2" t="str">
        <f t="shared" si="429"/>
        <v>H29.02.13</v>
      </c>
    </row>
    <row r="9008" spans="1:5" x14ac:dyDescent="0.45">
      <c r="A9008" s="2" t="s">
        <v>608</v>
      </c>
      <c r="B9008" s="2" t="s">
        <v>9880</v>
      </c>
      <c r="C9008" s="2" t="s">
        <v>21659</v>
      </c>
      <c r="D9008" s="2" t="str">
        <f>"アイスクリーム類製造業"</f>
        <v>アイスクリーム類製造業</v>
      </c>
      <c r="E9008" s="2" t="str">
        <f t="shared" si="429"/>
        <v>H29.02.13</v>
      </c>
    </row>
    <row r="9009" spans="1:5" x14ac:dyDescent="0.45">
      <c r="A9009" s="2" t="s">
        <v>608</v>
      </c>
      <c r="B9009" s="2" t="s">
        <v>9880</v>
      </c>
      <c r="C9009" s="2" t="s">
        <v>21659</v>
      </c>
      <c r="D9009" s="2" t="str">
        <f>"喫茶店営業"</f>
        <v>喫茶店営業</v>
      </c>
      <c r="E9009" s="2" t="str">
        <f t="shared" si="429"/>
        <v>H29.02.13</v>
      </c>
    </row>
    <row r="9010" spans="1:5" x14ac:dyDescent="0.45">
      <c r="A9010" s="2" t="s">
        <v>610</v>
      </c>
      <c r="B9010" s="2" t="s">
        <v>9882</v>
      </c>
      <c r="C9010" s="2" t="s">
        <v>21661</v>
      </c>
      <c r="D9010" s="2" t="str">
        <f>"そうざい製造業"</f>
        <v>そうざい製造業</v>
      </c>
      <c r="E9010" s="2" t="str">
        <f t="shared" si="429"/>
        <v>H29.02.13</v>
      </c>
    </row>
    <row r="9011" spans="1:5" x14ac:dyDescent="0.45">
      <c r="A9011" s="2" t="s">
        <v>610</v>
      </c>
      <c r="B9011" s="2" t="s">
        <v>9882</v>
      </c>
      <c r="C9011" s="2" t="s">
        <v>21661</v>
      </c>
      <c r="D9011" s="2" t="str">
        <f>"菓子製造業"</f>
        <v>菓子製造業</v>
      </c>
      <c r="E9011" s="2" t="str">
        <f t="shared" si="429"/>
        <v>H29.02.13</v>
      </c>
    </row>
    <row r="9012" spans="1:5" x14ac:dyDescent="0.45">
      <c r="A9012" s="2" t="s">
        <v>610</v>
      </c>
      <c r="B9012" s="2" t="s">
        <v>9882</v>
      </c>
      <c r="C9012" s="2" t="s">
        <v>21661</v>
      </c>
      <c r="D9012" s="2" t="str">
        <f>"魚介類販売業"</f>
        <v>魚介類販売業</v>
      </c>
      <c r="E9012" s="2" t="str">
        <f t="shared" si="429"/>
        <v>H29.02.13</v>
      </c>
    </row>
    <row r="9013" spans="1:5" x14ac:dyDescent="0.45">
      <c r="A9013" s="2" t="s">
        <v>610</v>
      </c>
      <c r="B9013" s="2" t="s">
        <v>9882</v>
      </c>
      <c r="C9013" s="2" t="s">
        <v>21661</v>
      </c>
      <c r="D9013" s="2" t="str">
        <f>"食品の冷凍又は冷蔵業"</f>
        <v>食品の冷凍又は冷蔵業</v>
      </c>
      <c r="E9013" s="2" t="str">
        <f t="shared" si="429"/>
        <v>H29.02.13</v>
      </c>
    </row>
    <row r="9014" spans="1:5" x14ac:dyDescent="0.45">
      <c r="A9014" s="2" t="s">
        <v>610</v>
      </c>
      <c r="B9014" s="2" t="s">
        <v>9882</v>
      </c>
      <c r="C9014" s="2" t="s">
        <v>21661</v>
      </c>
      <c r="D9014" s="2" t="str">
        <f>"食肉販売業"</f>
        <v>食肉販売業</v>
      </c>
      <c r="E9014" s="2" t="str">
        <f t="shared" si="429"/>
        <v>H29.02.13</v>
      </c>
    </row>
    <row r="9015" spans="1:5" x14ac:dyDescent="0.45">
      <c r="A9015" s="2" t="s">
        <v>610</v>
      </c>
      <c r="B9015" s="2" t="s">
        <v>9882</v>
      </c>
      <c r="C9015" s="2" t="s">
        <v>21661</v>
      </c>
      <c r="D9015" s="2" t="str">
        <f>"乳類販売業"</f>
        <v>乳類販売業</v>
      </c>
      <c r="E9015" s="2" t="str">
        <f t="shared" si="429"/>
        <v>H29.02.13</v>
      </c>
    </row>
    <row r="9016" spans="1:5" x14ac:dyDescent="0.45">
      <c r="A9016" s="2" t="s">
        <v>617</v>
      </c>
      <c r="B9016" s="2" t="s">
        <v>9889</v>
      </c>
      <c r="C9016" s="2" t="s">
        <v>21668</v>
      </c>
      <c r="D9016" s="2" t="str">
        <f>"飲食店営業"</f>
        <v>飲食店営業</v>
      </c>
      <c r="E9016" s="2" t="str">
        <f>"H29.02.17"</f>
        <v>H29.02.17</v>
      </c>
    </row>
    <row r="9017" spans="1:5" x14ac:dyDescent="0.45">
      <c r="A9017" s="2" t="s">
        <v>618</v>
      </c>
      <c r="B9017" s="2" t="s">
        <v>9891</v>
      </c>
      <c r="C9017" s="2" t="s">
        <v>21670</v>
      </c>
      <c r="D9017" s="2" t="str">
        <f>"飲食店営業"</f>
        <v>飲食店営業</v>
      </c>
      <c r="E9017" s="2" t="str">
        <f>"H29.02.17"</f>
        <v>H29.02.17</v>
      </c>
    </row>
    <row r="9018" spans="1:5" x14ac:dyDescent="0.45">
      <c r="A9018" s="2" t="s">
        <v>619</v>
      </c>
      <c r="B9018" s="2" t="s">
        <v>9892</v>
      </c>
      <c r="C9018" s="2" t="s">
        <v>21671</v>
      </c>
      <c r="D9018" s="2" t="str">
        <f>"飲食店営業"</f>
        <v>飲食店営業</v>
      </c>
      <c r="E9018" s="2" t="str">
        <f>"H29.02.21"</f>
        <v>H29.02.21</v>
      </c>
    </row>
    <row r="9019" spans="1:5" x14ac:dyDescent="0.45">
      <c r="A9019" s="2" t="s">
        <v>622</v>
      </c>
      <c r="B9019" s="2" t="s">
        <v>9895</v>
      </c>
      <c r="C9019" s="2" t="s">
        <v>21674</v>
      </c>
      <c r="D9019" s="2" t="str">
        <f>"飲食店営業"</f>
        <v>飲食店営業</v>
      </c>
      <c r="E9019" s="2" t="str">
        <f>"H29.02.27"</f>
        <v>H29.02.27</v>
      </c>
    </row>
    <row r="9020" spans="1:5" x14ac:dyDescent="0.45">
      <c r="A9020" s="2" t="s">
        <v>622</v>
      </c>
      <c r="B9020" s="2" t="s">
        <v>9895</v>
      </c>
      <c r="C9020" s="2" t="s">
        <v>21674</v>
      </c>
      <c r="D9020" s="2" t="str">
        <f>"食肉販売業"</f>
        <v>食肉販売業</v>
      </c>
      <c r="E9020" s="2" t="str">
        <f>"H29.02.27"</f>
        <v>H29.02.27</v>
      </c>
    </row>
    <row r="9021" spans="1:5" x14ac:dyDescent="0.45">
      <c r="A9021" s="2" t="s">
        <v>622</v>
      </c>
      <c r="B9021" s="2" t="s">
        <v>9895</v>
      </c>
      <c r="C9021" s="2" t="s">
        <v>21674</v>
      </c>
      <c r="D9021" s="2" t="str">
        <f>"乳類販売業"</f>
        <v>乳類販売業</v>
      </c>
      <c r="E9021" s="2" t="str">
        <f>"H29.02.27"</f>
        <v>H29.02.27</v>
      </c>
    </row>
    <row r="9022" spans="1:5" x14ac:dyDescent="0.45">
      <c r="A9022" s="2" t="s">
        <v>622</v>
      </c>
      <c r="B9022" s="2" t="s">
        <v>9895</v>
      </c>
      <c r="C9022" s="2" t="s">
        <v>21674</v>
      </c>
      <c r="D9022" s="2" t="str">
        <f>"魚介類販売業"</f>
        <v>魚介類販売業</v>
      </c>
      <c r="E9022" s="2" t="str">
        <f>"H29.02.27"</f>
        <v>H29.02.27</v>
      </c>
    </row>
    <row r="9023" spans="1:5" x14ac:dyDescent="0.45">
      <c r="A9023" s="2" t="s">
        <v>623</v>
      </c>
      <c r="B9023" s="2" t="s">
        <v>9896</v>
      </c>
      <c r="C9023" s="2" t="s">
        <v>21675</v>
      </c>
      <c r="D9023" s="2" t="str">
        <f>"飲食店営業"</f>
        <v>飲食店営業</v>
      </c>
      <c r="E9023" s="2" t="str">
        <f>"H29.02.24"</f>
        <v>H29.02.24</v>
      </c>
    </row>
    <row r="9024" spans="1:5" x14ac:dyDescent="0.45">
      <c r="A9024" s="2" t="s">
        <v>623</v>
      </c>
      <c r="B9024" s="2" t="s">
        <v>9896</v>
      </c>
      <c r="C9024" s="2" t="s">
        <v>21675</v>
      </c>
      <c r="D9024" s="2" t="str">
        <f>"食肉販売業"</f>
        <v>食肉販売業</v>
      </c>
      <c r="E9024" s="2" t="str">
        <f>"H29.02.24"</f>
        <v>H29.02.24</v>
      </c>
    </row>
    <row r="9025" spans="1:5" x14ac:dyDescent="0.45">
      <c r="A9025" s="2" t="s">
        <v>623</v>
      </c>
      <c r="B9025" s="2" t="s">
        <v>9896</v>
      </c>
      <c r="C9025" s="2" t="s">
        <v>21675</v>
      </c>
      <c r="D9025" s="2" t="str">
        <f>"魚介類販売業"</f>
        <v>魚介類販売業</v>
      </c>
      <c r="E9025" s="2" t="str">
        <f>"H29.02.24"</f>
        <v>H29.02.24</v>
      </c>
    </row>
    <row r="9026" spans="1:5" x14ac:dyDescent="0.45">
      <c r="A9026" s="2" t="s">
        <v>623</v>
      </c>
      <c r="B9026" s="2" t="s">
        <v>9896</v>
      </c>
      <c r="C9026" s="2" t="s">
        <v>21675</v>
      </c>
      <c r="D9026" s="2" t="str">
        <f>"乳類販売業"</f>
        <v>乳類販売業</v>
      </c>
      <c r="E9026" s="2" t="str">
        <f>"H29.02.24"</f>
        <v>H29.02.24</v>
      </c>
    </row>
    <row r="9027" spans="1:5" x14ac:dyDescent="0.45">
      <c r="A9027" s="2" t="s">
        <v>165</v>
      </c>
      <c r="B9027" s="2" t="s">
        <v>9902</v>
      </c>
      <c r="C9027" s="2" t="s">
        <v>21680</v>
      </c>
      <c r="D9027" s="2" t="str">
        <f>"喫茶店営業"</f>
        <v>喫茶店営業</v>
      </c>
      <c r="E9027" s="2" t="str">
        <f>"H29.02.28"</f>
        <v>H29.02.28</v>
      </c>
    </row>
    <row r="9028" spans="1:5" x14ac:dyDescent="0.45">
      <c r="A9028" s="2" t="s">
        <v>627</v>
      </c>
      <c r="B9028" s="2" t="s">
        <v>9906</v>
      </c>
      <c r="C9028" s="2" t="s">
        <v>21683</v>
      </c>
      <c r="D9028" s="2" t="str">
        <f>"飲食店営業"</f>
        <v>飲食店営業</v>
      </c>
      <c r="E9028" s="2" t="str">
        <f>"H29.03.01"</f>
        <v>H29.03.01</v>
      </c>
    </row>
    <row r="9029" spans="1:5" x14ac:dyDescent="0.45">
      <c r="A9029" s="2" t="s">
        <v>165</v>
      </c>
      <c r="B9029" s="2" t="s">
        <v>9907</v>
      </c>
      <c r="C9029" s="2" t="s">
        <v>21684</v>
      </c>
      <c r="D9029" s="2" t="str">
        <f>"喫茶店営業"</f>
        <v>喫茶店営業</v>
      </c>
      <c r="E9029" s="2" t="str">
        <f>"H29.02.28"</f>
        <v>H29.02.28</v>
      </c>
    </row>
    <row r="9030" spans="1:5" x14ac:dyDescent="0.45">
      <c r="A9030" s="2" t="s">
        <v>628</v>
      </c>
      <c r="B9030" s="2" t="s">
        <v>9908</v>
      </c>
      <c r="C9030" s="2" t="s">
        <v>21685</v>
      </c>
      <c r="D9030" s="2" t="str">
        <f>"喫茶店営業"</f>
        <v>喫茶店営業</v>
      </c>
      <c r="E9030" s="2" t="str">
        <f>"H29.03.01"</f>
        <v>H29.03.01</v>
      </c>
    </row>
    <row r="9031" spans="1:5" x14ac:dyDescent="0.45">
      <c r="A9031" s="2" t="s">
        <v>640</v>
      </c>
      <c r="B9031" s="2" t="s">
        <v>9921</v>
      </c>
      <c r="C9031" s="2" t="s">
        <v>21697</v>
      </c>
      <c r="D9031" s="2" t="str">
        <f>"飲食店営業"</f>
        <v>飲食店営業</v>
      </c>
      <c r="E9031" s="2" t="str">
        <f>"H29.03.29"</f>
        <v>H29.03.29</v>
      </c>
    </row>
    <row r="9032" spans="1:5" x14ac:dyDescent="0.45">
      <c r="A9032" s="2" t="s">
        <v>648</v>
      </c>
      <c r="B9032" s="2" t="s">
        <v>9930</v>
      </c>
      <c r="C9032" s="2" t="s">
        <v>21706</v>
      </c>
      <c r="D9032" s="2" t="str">
        <f>"食肉販売業"</f>
        <v>食肉販売業</v>
      </c>
      <c r="E9032" s="2" t="str">
        <f>"H29.04.26"</f>
        <v>H29.04.26</v>
      </c>
    </row>
    <row r="9033" spans="1:5" x14ac:dyDescent="0.45">
      <c r="A9033" s="2" t="s">
        <v>648</v>
      </c>
      <c r="B9033" s="2" t="s">
        <v>9930</v>
      </c>
      <c r="C9033" s="2" t="s">
        <v>21706</v>
      </c>
      <c r="D9033" s="2" t="str">
        <f>"魚介類販売業"</f>
        <v>魚介類販売業</v>
      </c>
      <c r="E9033" s="2" t="str">
        <f>"H29.04.26"</f>
        <v>H29.04.26</v>
      </c>
    </row>
    <row r="9034" spans="1:5" x14ac:dyDescent="0.45">
      <c r="A9034" s="2" t="s">
        <v>649</v>
      </c>
      <c r="B9034" s="2" t="s">
        <v>9931</v>
      </c>
      <c r="C9034" s="2" t="s">
        <v>21707</v>
      </c>
      <c r="D9034" s="2" t="str">
        <f>"喫茶店営業"</f>
        <v>喫茶店営業</v>
      </c>
      <c r="E9034" s="2" t="str">
        <f>"H29.04.28"</f>
        <v>H29.04.28</v>
      </c>
    </row>
    <row r="9035" spans="1:5" x14ac:dyDescent="0.45">
      <c r="A9035" s="2" t="s">
        <v>649</v>
      </c>
      <c r="B9035" s="2" t="s">
        <v>9932</v>
      </c>
      <c r="C9035" s="2" t="s">
        <v>21707</v>
      </c>
      <c r="D9035" s="2" t="str">
        <f>"喫茶店営業"</f>
        <v>喫茶店営業</v>
      </c>
      <c r="E9035" s="2" t="str">
        <f>"H29.04.28"</f>
        <v>H29.04.28</v>
      </c>
    </row>
    <row r="9036" spans="1:5" x14ac:dyDescent="0.45">
      <c r="A9036" s="2" t="s">
        <v>165</v>
      </c>
      <c r="B9036" s="2" t="s">
        <v>9933</v>
      </c>
      <c r="C9036" s="2" t="s">
        <v>21708</v>
      </c>
      <c r="D9036" s="2" t="str">
        <f>"喫茶店営業"</f>
        <v>喫茶店営業</v>
      </c>
      <c r="E9036" s="2" t="str">
        <f>"H29.04.28"</f>
        <v>H29.04.28</v>
      </c>
    </row>
    <row r="9037" spans="1:5" x14ac:dyDescent="0.45">
      <c r="A9037" s="2" t="s">
        <v>663</v>
      </c>
      <c r="B9037" s="2" t="s">
        <v>9948</v>
      </c>
      <c r="C9037" s="2" t="s">
        <v>21723</v>
      </c>
      <c r="D9037" s="2" t="str">
        <f>"飲食店営業"</f>
        <v>飲食店営業</v>
      </c>
      <c r="E9037" s="2" t="str">
        <f>"H29.05.17"</f>
        <v>H29.05.17</v>
      </c>
    </row>
    <row r="9038" spans="1:5" x14ac:dyDescent="0.45">
      <c r="A9038" s="2" t="s">
        <v>670</v>
      </c>
      <c r="B9038" s="2" t="s">
        <v>9955</v>
      </c>
      <c r="C9038" s="2" t="s">
        <v>21730</v>
      </c>
      <c r="D9038" s="2" t="str">
        <f>"飲食店営業"</f>
        <v>飲食店営業</v>
      </c>
      <c r="E9038" s="2" t="str">
        <f>"H29.05.15"</f>
        <v>H29.05.15</v>
      </c>
    </row>
    <row r="9039" spans="1:5" x14ac:dyDescent="0.45">
      <c r="A9039" s="2" t="s">
        <v>676</v>
      </c>
      <c r="B9039" s="2" t="s">
        <v>9961</v>
      </c>
      <c r="C9039" s="2" t="s">
        <v>21736</v>
      </c>
      <c r="D9039" s="2" t="str">
        <f>"飲食店営業"</f>
        <v>飲食店営業</v>
      </c>
      <c r="E9039" s="2" t="str">
        <f>"H29.05.15"</f>
        <v>H29.05.15</v>
      </c>
    </row>
    <row r="9040" spans="1:5" x14ac:dyDescent="0.45">
      <c r="A9040" s="2" t="s">
        <v>676</v>
      </c>
      <c r="B9040" s="2" t="s">
        <v>9961</v>
      </c>
      <c r="C9040" s="2" t="s">
        <v>21736</v>
      </c>
      <c r="D9040" s="2" t="str">
        <f>"菓子製造業"</f>
        <v>菓子製造業</v>
      </c>
      <c r="E9040" s="2" t="str">
        <f>"H29.05.15"</f>
        <v>H29.05.15</v>
      </c>
    </row>
    <row r="9041" spans="1:5" x14ac:dyDescent="0.45">
      <c r="A9041" s="2" t="s">
        <v>678</v>
      </c>
      <c r="B9041" s="2" t="s">
        <v>9964</v>
      </c>
      <c r="C9041" s="2" t="s">
        <v>21739</v>
      </c>
      <c r="D9041" s="2" t="str">
        <f>"めん類製造業"</f>
        <v>めん類製造業</v>
      </c>
      <c r="E9041" s="2" t="str">
        <f>"H29.05.16"</f>
        <v>H29.05.16</v>
      </c>
    </row>
    <row r="9042" spans="1:5" x14ac:dyDescent="0.45">
      <c r="A9042" s="2" t="s">
        <v>680</v>
      </c>
      <c r="B9042" s="2" t="s">
        <v>9966</v>
      </c>
      <c r="C9042" s="2" t="s">
        <v>21741</v>
      </c>
      <c r="D9042" s="2" t="str">
        <f>"食肉販売業"</f>
        <v>食肉販売業</v>
      </c>
      <c r="E9042" s="2" t="str">
        <f>"H29.05.17"</f>
        <v>H29.05.17</v>
      </c>
    </row>
    <row r="9043" spans="1:5" x14ac:dyDescent="0.45">
      <c r="A9043" s="2" t="s">
        <v>421</v>
      </c>
      <c r="B9043" s="2" t="s">
        <v>9967</v>
      </c>
      <c r="C9043" s="2" t="s">
        <v>21742</v>
      </c>
      <c r="D9043" s="2" t="str">
        <f>"乳類販売業"</f>
        <v>乳類販売業</v>
      </c>
      <c r="E9043" s="2" t="str">
        <f>"H29.05.17"</f>
        <v>H29.05.17</v>
      </c>
    </row>
    <row r="9044" spans="1:5" x14ac:dyDescent="0.45">
      <c r="A9044" s="2" t="s">
        <v>681</v>
      </c>
      <c r="B9044" s="2" t="s">
        <v>9968</v>
      </c>
      <c r="C9044" s="2" t="s">
        <v>21743</v>
      </c>
      <c r="D9044" s="2" t="str">
        <f>"乳類販売業"</f>
        <v>乳類販売業</v>
      </c>
      <c r="E9044" s="2" t="str">
        <f>"H29.05.17"</f>
        <v>H29.05.17</v>
      </c>
    </row>
    <row r="9045" spans="1:5" x14ac:dyDescent="0.45">
      <c r="A9045" s="2" t="s">
        <v>683</v>
      </c>
      <c r="B9045" s="2" t="s">
        <v>9970</v>
      </c>
      <c r="C9045" s="2" t="s">
        <v>21745</v>
      </c>
      <c r="D9045" s="2" t="str">
        <f>"飲食店営業"</f>
        <v>飲食店営業</v>
      </c>
      <c r="E9045" s="2" t="str">
        <f>"H29.05.22"</f>
        <v>H29.05.22</v>
      </c>
    </row>
    <row r="9046" spans="1:5" x14ac:dyDescent="0.45">
      <c r="A9046" s="2" t="s">
        <v>649</v>
      </c>
      <c r="B9046" s="2" t="s">
        <v>9971</v>
      </c>
      <c r="C9046" s="2" t="s">
        <v>21746</v>
      </c>
      <c r="D9046" s="2" t="str">
        <f>"乳類販売業"</f>
        <v>乳類販売業</v>
      </c>
      <c r="E9046" s="2" t="str">
        <f>"H29.05.22"</f>
        <v>H29.05.22</v>
      </c>
    </row>
    <row r="9047" spans="1:5" x14ac:dyDescent="0.45">
      <c r="A9047" s="2" t="s">
        <v>649</v>
      </c>
      <c r="B9047" s="2" t="s">
        <v>9972</v>
      </c>
      <c r="C9047" s="2" t="s">
        <v>21746</v>
      </c>
      <c r="D9047" s="2" t="str">
        <f>"乳類販売業"</f>
        <v>乳類販売業</v>
      </c>
      <c r="E9047" s="2" t="str">
        <f>"H29.05.22"</f>
        <v>H29.05.22</v>
      </c>
    </row>
    <row r="9048" spans="1:5" x14ac:dyDescent="0.45">
      <c r="A9048" s="2" t="s">
        <v>688</v>
      </c>
      <c r="B9048" s="2" t="s">
        <v>9979</v>
      </c>
      <c r="C9048" s="2" t="s">
        <v>21753</v>
      </c>
      <c r="D9048" s="2" t="str">
        <f>"飲食店営業"</f>
        <v>飲食店営業</v>
      </c>
      <c r="E9048" s="2" t="str">
        <f>"H29.05.30"</f>
        <v>H29.05.30</v>
      </c>
    </row>
    <row r="9049" spans="1:5" x14ac:dyDescent="0.45">
      <c r="A9049" s="2" t="s">
        <v>165</v>
      </c>
      <c r="B9049" s="2" t="s">
        <v>9982</v>
      </c>
      <c r="C9049" s="2" t="s">
        <v>21756</v>
      </c>
      <c r="D9049" s="2" t="str">
        <f>"喫茶店営業"</f>
        <v>喫茶店営業</v>
      </c>
      <c r="E9049" s="2" t="str">
        <f>"H29.05.31"</f>
        <v>H29.05.31</v>
      </c>
    </row>
    <row r="9050" spans="1:5" x14ac:dyDescent="0.45">
      <c r="A9050" s="2" t="s">
        <v>165</v>
      </c>
      <c r="B9050" s="2" t="s">
        <v>9985</v>
      </c>
      <c r="C9050" s="2" t="s">
        <v>21758</v>
      </c>
      <c r="D9050" s="2" t="str">
        <f>"喫茶店営業"</f>
        <v>喫茶店営業</v>
      </c>
      <c r="E9050" s="2" t="str">
        <f>"H29.05.31"</f>
        <v>H29.05.31</v>
      </c>
    </row>
    <row r="9051" spans="1:5" x14ac:dyDescent="0.45">
      <c r="A9051" s="2" t="s">
        <v>695</v>
      </c>
      <c r="B9051" s="2" t="s">
        <v>9990</v>
      </c>
      <c r="C9051" s="2" t="s">
        <v>21763</v>
      </c>
      <c r="D9051" s="2" t="str">
        <f>"飲食店営業"</f>
        <v>飲食店営業</v>
      </c>
      <c r="E9051" s="2" t="str">
        <f>"H29.06.16"</f>
        <v>H29.06.16</v>
      </c>
    </row>
    <row r="9052" spans="1:5" x14ac:dyDescent="0.45">
      <c r="A9052" s="2" t="s">
        <v>702</v>
      </c>
      <c r="B9052" s="2" t="s">
        <v>9996</v>
      </c>
      <c r="C9052" s="2" t="s">
        <v>21771</v>
      </c>
      <c r="D9052" s="2" t="str">
        <f>"めん類製造業"</f>
        <v>めん類製造業</v>
      </c>
      <c r="E9052" s="2" t="str">
        <f>"H29.07.19"</f>
        <v>H29.07.19</v>
      </c>
    </row>
    <row r="9053" spans="1:5" x14ac:dyDescent="0.45">
      <c r="A9053" s="2" t="s">
        <v>706</v>
      </c>
      <c r="B9053" s="2" t="s">
        <v>9999</v>
      </c>
      <c r="C9053" s="2" t="s">
        <v>21775</v>
      </c>
      <c r="D9053" s="2" t="str">
        <f>"飲食店営業"</f>
        <v>飲食店営業</v>
      </c>
      <c r="E9053" s="2" t="str">
        <f>"H29.07.25"</f>
        <v>H29.07.25</v>
      </c>
    </row>
    <row r="9054" spans="1:5" x14ac:dyDescent="0.45">
      <c r="A9054" s="2" t="s">
        <v>711</v>
      </c>
      <c r="B9054" s="2" t="s">
        <v>10005</v>
      </c>
      <c r="C9054" s="2" t="s">
        <v>21781</v>
      </c>
      <c r="D9054" s="2" t="str">
        <f>"菓子製造業"</f>
        <v>菓子製造業</v>
      </c>
      <c r="E9054" s="2" t="str">
        <f>"H29.07.26"</f>
        <v>H29.07.26</v>
      </c>
    </row>
    <row r="9055" spans="1:5" x14ac:dyDescent="0.45">
      <c r="A9055" s="2" t="s">
        <v>727</v>
      </c>
      <c r="B9055" s="2" t="s">
        <v>10020</v>
      </c>
      <c r="C9055" s="2" t="s">
        <v>21796</v>
      </c>
      <c r="D9055" s="2" t="str">
        <f>"魚肉ねり製品製造業"</f>
        <v>魚肉ねり製品製造業</v>
      </c>
      <c r="E9055" s="2" t="str">
        <f>"H29.08.22"</f>
        <v>H29.08.22</v>
      </c>
    </row>
    <row r="9056" spans="1:5" x14ac:dyDescent="0.45">
      <c r="A9056" s="2" t="s">
        <v>727</v>
      </c>
      <c r="B9056" s="2" t="s">
        <v>10020</v>
      </c>
      <c r="C9056" s="2" t="s">
        <v>21796</v>
      </c>
      <c r="D9056" s="2" t="str">
        <f>"そうざい製造業"</f>
        <v>そうざい製造業</v>
      </c>
      <c r="E9056" s="2" t="str">
        <f>"H29.08.22"</f>
        <v>H29.08.22</v>
      </c>
    </row>
    <row r="9057" spans="1:5" x14ac:dyDescent="0.45">
      <c r="A9057" s="2" t="s">
        <v>728</v>
      </c>
      <c r="B9057" s="2" t="s">
        <v>10021</v>
      </c>
      <c r="C9057" s="2" t="s">
        <v>21797</v>
      </c>
      <c r="D9057" s="2" t="str">
        <f>"飲食店営業"</f>
        <v>飲食店営業</v>
      </c>
      <c r="E9057" s="2" t="str">
        <f>"H29.08.22"</f>
        <v>H29.08.22</v>
      </c>
    </row>
    <row r="9058" spans="1:5" x14ac:dyDescent="0.45">
      <c r="A9058" s="2" t="s">
        <v>729</v>
      </c>
      <c r="B9058" s="2" t="s">
        <v>10022</v>
      </c>
      <c r="C9058" s="2" t="s">
        <v>21798</v>
      </c>
      <c r="D9058" s="2" t="str">
        <f>"飲食店営業"</f>
        <v>飲食店営業</v>
      </c>
      <c r="E9058" s="2" t="str">
        <f>"H29.08.22"</f>
        <v>H29.08.22</v>
      </c>
    </row>
    <row r="9059" spans="1:5" x14ac:dyDescent="0.45">
      <c r="A9059" s="2" t="s">
        <v>740</v>
      </c>
      <c r="B9059" s="2" t="s">
        <v>10034</v>
      </c>
      <c r="C9059" s="2" t="s">
        <v>21811</v>
      </c>
      <c r="D9059" s="2" t="str">
        <f>"菓子製造業"</f>
        <v>菓子製造業</v>
      </c>
      <c r="E9059" s="2" t="str">
        <f>"H29.08.10"</f>
        <v>H29.08.10</v>
      </c>
    </row>
    <row r="9060" spans="1:5" x14ac:dyDescent="0.45">
      <c r="A9060" s="2" t="s">
        <v>741</v>
      </c>
      <c r="B9060" s="2" t="s">
        <v>10036</v>
      </c>
      <c r="C9060" s="2" t="s">
        <v>21813</v>
      </c>
      <c r="D9060" s="2" t="str">
        <f>"乳類販売業"</f>
        <v>乳類販売業</v>
      </c>
      <c r="E9060" s="2" t="str">
        <f>"H29.08.22"</f>
        <v>H29.08.22</v>
      </c>
    </row>
    <row r="9061" spans="1:5" x14ac:dyDescent="0.45">
      <c r="A9061" s="2" t="s">
        <v>746</v>
      </c>
      <c r="B9061" s="2" t="s">
        <v>10045</v>
      </c>
      <c r="C9061" s="2" t="s">
        <v>21819</v>
      </c>
      <c r="D9061" s="2" t="str">
        <f>"飲食店営業"</f>
        <v>飲食店営業</v>
      </c>
      <c r="E9061" s="2" t="str">
        <f>"H29.08.23"</f>
        <v>H29.08.23</v>
      </c>
    </row>
    <row r="9062" spans="1:5" x14ac:dyDescent="0.45">
      <c r="A9062" s="2" t="s">
        <v>649</v>
      </c>
      <c r="B9062" s="2" t="s">
        <v>10047</v>
      </c>
      <c r="C9062" s="2" t="s">
        <v>21821</v>
      </c>
      <c r="D9062" s="2" t="str">
        <f>"喫茶店営業"</f>
        <v>喫茶店営業</v>
      </c>
      <c r="E9062" s="2" t="str">
        <f>"H29.08.23"</f>
        <v>H29.08.23</v>
      </c>
    </row>
    <row r="9063" spans="1:5" x14ac:dyDescent="0.45">
      <c r="A9063" s="2" t="s">
        <v>755</v>
      </c>
      <c r="B9063" s="2" t="s">
        <v>9846</v>
      </c>
      <c r="C9063" s="2" t="s">
        <v>21627</v>
      </c>
      <c r="D9063" s="2" t="str">
        <f>"飲食店営業"</f>
        <v>飲食店営業</v>
      </c>
      <c r="E9063" s="2" t="str">
        <f>"H29.08.31"</f>
        <v>H29.08.31</v>
      </c>
    </row>
    <row r="9064" spans="1:5" x14ac:dyDescent="0.45">
      <c r="A9064" s="2" t="s">
        <v>762</v>
      </c>
      <c r="B9064" s="2" t="s">
        <v>10064</v>
      </c>
      <c r="C9064" s="2" t="s">
        <v>21836</v>
      </c>
      <c r="D9064" s="2" t="str">
        <f>"飲食店営業"</f>
        <v>飲食店営業</v>
      </c>
      <c r="E9064" s="2" t="str">
        <f>"H29.09.28"</f>
        <v>H29.09.28</v>
      </c>
    </row>
    <row r="9065" spans="1:5" x14ac:dyDescent="0.45">
      <c r="A9065" s="2" t="s">
        <v>767</v>
      </c>
      <c r="B9065" s="2" t="s">
        <v>10071</v>
      </c>
      <c r="C9065" s="2" t="s">
        <v>21843</v>
      </c>
      <c r="D9065" s="2" t="str">
        <f>"菓子製造業"</f>
        <v>菓子製造業</v>
      </c>
      <c r="E9065" s="2" t="str">
        <f>"H29.11.01"</f>
        <v>H29.11.01</v>
      </c>
    </row>
    <row r="9066" spans="1:5" x14ac:dyDescent="0.45">
      <c r="A9066" s="2" t="s">
        <v>767</v>
      </c>
      <c r="B9066" s="2" t="s">
        <v>10071</v>
      </c>
      <c r="C9066" s="2" t="s">
        <v>21843</v>
      </c>
      <c r="D9066" s="2" t="str">
        <f>"そうざい製造業"</f>
        <v>そうざい製造業</v>
      </c>
      <c r="E9066" s="2" t="str">
        <f>"H29.11.01"</f>
        <v>H29.11.01</v>
      </c>
    </row>
    <row r="9067" spans="1:5" x14ac:dyDescent="0.45">
      <c r="A9067" s="2" t="s">
        <v>772</v>
      </c>
      <c r="B9067" s="2" t="s">
        <v>10077</v>
      </c>
      <c r="C9067" s="2" t="s">
        <v>21849</v>
      </c>
      <c r="D9067" s="2" t="str">
        <f t="shared" ref="D9067:D9074" si="430">"飲食店営業"</f>
        <v>飲食店営業</v>
      </c>
      <c r="E9067" s="2" t="str">
        <f>"H29.11.06"</f>
        <v>H29.11.06</v>
      </c>
    </row>
    <row r="9068" spans="1:5" x14ac:dyDescent="0.45">
      <c r="A9068" s="2" t="s">
        <v>776</v>
      </c>
      <c r="B9068" s="2" t="s">
        <v>10083</v>
      </c>
      <c r="C9068" s="2" t="s">
        <v>21853</v>
      </c>
      <c r="D9068" s="2" t="str">
        <f t="shared" si="430"/>
        <v>飲食店営業</v>
      </c>
      <c r="E9068" s="2" t="str">
        <f>"H29.11.07"</f>
        <v>H29.11.07</v>
      </c>
    </row>
    <row r="9069" spans="1:5" x14ac:dyDescent="0.45">
      <c r="A9069" s="2" t="s">
        <v>797</v>
      </c>
      <c r="B9069" s="2" t="s">
        <v>10105</v>
      </c>
      <c r="C9069" s="2" t="s">
        <v>21873</v>
      </c>
      <c r="D9069" s="2" t="str">
        <f t="shared" si="430"/>
        <v>飲食店営業</v>
      </c>
      <c r="E9069" s="2" t="str">
        <f>"H29.11.28"</f>
        <v>H29.11.28</v>
      </c>
    </row>
    <row r="9070" spans="1:5" x14ac:dyDescent="0.45">
      <c r="A9070" s="2" t="s">
        <v>798</v>
      </c>
      <c r="B9070" s="2" t="s">
        <v>10106</v>
      </c>
      <c r="C9070" s="2" t="s">
        <v>21874</v>
      </c>
      <c r="D9070" s="2" t="str">
        <f t="shared" si="430"/>
        <v>飲食店営業</v>
      </c>
      <c r="E9070" s="2" t="str">
        <f>"H29.11.29"</f>
        <v>H29.11.29</v>
      </c>
    </row>
    <row r="9071" spans="1:5" x14ac:dyDescent="0.45">
      <c r="A9071" s="2" t="s">
        <v>801</v>
      </c>
      <c r="B9071" s="2" t="s">
        <v>10109</v>
      </c>
      <c r="C9071" s="2" t="s">
        <v>21877</v>
      </c>
      <c r="D9071" s="2" t="str">
        <f t="shared" si="430"/>
        <v>飲食店営業</v>
      </c>
      <c r="E9071" s="2" t="str">
        <f>"H29.11.30"</f>
        <v>H29.11.30</v>
      </c>
    </row>
    <row r="9072" spans="1:5" x14ac:dyDescent="0.45">
      <c r="A9072" s="2" t="s">
        <v>802</v>
      </c>
      <c r="B9072" s="2" t="s">
        <v>10110</v>
      </c>
      <c r="C9072" s="2" t="s">
        <v>21878</v>
      </c>
      <c r="D9072" s="2" t="str">
        <f t="shared" si="430"/>
        <v>飲食店営業</v>
      </c>
      <c r="E9072" s="2" t="str">
        <f>"H29.12.01"</f>
        <v>H29.12.01</v>
      </c>
    </row>
    <row r="9073" spans="1:5" x14ac:dyDescent="0.45">
      <c r="A9073" s="2" t="s">
        <v>688</v>
      </c>
      <c r="B9073" s="2" t="s">
        <v>10112</v>
      </c>
      <c r="C9073" s="2" t="s">
        <v>21880</v>
      </c>
      <c r="D9073" s="2" t="str">
        <f t="shared" si="430"/>
        <v>飲食店営業</v>
      </c>
      <c r="E9073" s="2" t="str">
        <f>"H29.12.01"</f>
        <v>H29.12.01</v>
      </c>
    </row>
    <row r="9074" spans="1:5" x14ac:dyDescent="0.45">
      <c r="A9074" s="2" t="s">
        <v>805</v>
      </c>
      <c r="B9074" s="2" t="s">
        <v>10117</v>
      </c>
      <c r="C9074" s="2" t="s">
        <v>21884</v>
      </c>
      <c r="D9074" s="2" t="str">
        <f t="shared" si="430"/>
        <v>飲食店営業</v>
      </c>
      <c r="E9074" s="2" t="str">
        <f>"H29.12.18"</f>
        <v>H29.12.18</v>
      </c>
    </row>
    <row r="9075" spans="1:5" x14ac:dyDescent="0.45">
      <c r="A9075" s="2" t="s">
        <v>165</v>
      </c>
      <c r="B9075" s="2" t="s">
        <v>10124</v>
      </c>
      <c r="C9075" s="2" t="s">
        <v>21894</v>
      </c>
      <c r="D9075" s="2" t="str">
        <f>"喫茶店営業"</f>
        <v>喫茶店営業</v>
      </c>
      <c r="E9075" s="2" t="str">
        <f>"H29.10.16"</f>
        <v>H29.10.16</v>
      </c>
    </row>
    <row r="9076" spans="1:5" x14ac:dyDescent="0.45">
      <c r="A9076" s="2" t="s">
        <v>812</v>
      </c>
      <c r="B9076" s="2" t="s">
        <v>10126</v>
      </c>
      <c r="C9076" s="2" t="s">
        <v>21896</v>
      </c>
      <c r="D9076" s="2" t="str">
        <f>"飲食店営業"</f>
        <v>飲食店営業</v>
      </c>
      <c r="E9076" s="2" t="str">
        <f>"H30.01.19"</f>
        <v>H30.01.19</v>
      </c>
    </row>
    <row r="9077" spans="1:5" x14ac:dyDescent="0.45">
      <c r="A9077" s="2" t="s">
        <v>817</v>
      </c>
      <c r="B9077" s="2" t="s">
        <v>10133</v>
      </c>
      <c r="C9077" s="2" t="s">
        <v>21902</v>
      </c>
      <c r="D9077" s="2" t="str">
        <f>"飲食店営業"</f>
        <v>飲食店営業</v>
      </c>
      <c r="E9077" s="2" t="str">
        <f>"H30.01.31"</f>
        <v>H30.01.31</v>
      </c>
    </row>
    <row r="9078" spans="1:5" x14ac:dyDescent="0.45">
      <c r="A9078" s="2" t="s">
        <v>818</v>
      </c>
      <c r="B9078" s="2" t="s">
        <v>10134</v>
      </c>
      <c r="C9078" s="2" t="s">
        <v>21903</v>
      </c>
      <c r="D9078" s="2" t="str">
        <f>"飲食店営業"</f>
        <v>飲食店営業</v>
      </c>
      <c r="E9078" s="2" t="str">
        <f>"H30.01.31"</f>
        <v>H30.01.31</v>
      </c>
    </row>
    <row r="9079" spans="1:5" x14ac:dyDescent="0.45">
      <c r="A9079" s="2" t="s">
        <v>819</v>
      </c>
      <c r="B9079" s="2" t="s">
        <v>10135</v>
      </c>
      <c r="C9079" s="2" t="s">
        <v>21904</v>
      </c>
      <c r="D9079" s="2" t="str">
        <f>"みそ製造業"</f>
        <v>みそ製造業</v>
      </c>
      <c r="E9079" s="2" t="str">
        <f>"H30.01.31"</f>
        <v>H30.01.31</v>
      </c>
    </row>
    <row r="9080" spans="1:5" x14ac:dyDescent="0.45">
      <c r="A9080" s="2" t="s">
        <v>819</v>
      </c>
      <c r="B9080" s="2" t="s">
        <v>10135</v>
      </c>
      <c r="C9080" s="2" t="s">
        <v>21904</v>
      </c>
      <c r="D9080" s="2" t="str">
        <f>"菓子製造業"</f>
        <v>菓子製造業</v>
      </c>
      <c r="E9080" s="2" t="str">
        <f>"H30.01.31"</f>
        <v>H30.01.31</v>
      </c>
    </row>
    <row r="9081" spans="1:5" x14ac:dyDescent="0.45">
      <c r="A9081" s="2" t="s">
        <v>820</v>
      </c>
      <c r="B9081" s="2" t="s">
        <v>10136</v>
      </c>
      <c r="C9081" s="2" t="s">
        <v>21905</v>
      </c>
      <c r="D9081" s="2" t="str">
        <f>"菓子製造業"</f>
        <v>菓子製造業</v>
      </c>
      <c r="E9081" s="2" t="str">
        <f>"H30.01.31"</f>
        <v>H30.01.31</v>
      </c>
    </row>
    <row r="9082" spans="1:5" x14ac:dyDescent="0.45">
      <c r="A9082" s="2" t="s">
        <v>831</v>
      </c>
      <c r="B9082" s="2" t="s">
        <v>10148</v>
      </c>
      <c r="C9082" s="2" t="s">
        <v>21917</v>
      </c>
      <c r="D9082" s="2" t="str">
        <f>"飲食店営業"</f>
        <v>飲食店営業</v>
      </c>
      <c r="E9082" s="2" t="str">
        <f>"H30.02.07"</f>
        <v>H30.02.07</v>
      </c>
    </row>
    <row r="9083" spans="1:5" x14ac:dyDescent="0.45">
      <c r="A9083" s="2" t="s">
        <v>840</v>
      </c>
      <c r="B9083" s="2" t="s">
        <v>10158</v>
      </c>
      <c r="C9083" s="2" t="s">
        <v>21926</v>
      </c>
      <c r="D9083" s="2" t="str">
        <f>"飲食店営業"</f>
        <v>飲食店営業</v>
      </c>
      <c r="E9083" s="2" t="str">
        <f>"H30.02.15"</f>
        <v>H30.02.15</v>
      </c>
    </row>
    <row r="9084" spans="1:5" x14ac:dyDescent="0.45">
      <c r="A9084" s="2" t="s">
        <v>847</v>
      </c>
      <c r="B9084" s="2" t="s">
        <v>10165</v>
      </c>
      <c r="C9084" s="2" t="s">
        <v>21934</v>
      </c>
      <c r="D9084" s="2" t="str">
        <f>"飲食店営業"</f>
        <v>飲食店営業</v>
      </c>
      <c r="E9084" s="2" t="str">
        <f>"H30.02.20"</f>
        <v>H30.02.20</v>
      </c>
    </row>
    <row r="9085" spans="1:5" x14ac:dyDescent="0.45">
      <c r="A9085" s="2" t="s">
        <v>847</v>
      </c>
      <c r="B9085" s="2" t="s">
        <v>10165</v>
      </c>
      <c r="C9085" s="2" t="s">
        <v>21934</v>
      </c>
      <c r="D9085" s="2" t="str">
        <f>"乳類販売業"</f>
        <v>乳類販売業</v>
      </c>
      <c r="E9085" s="2" t="str">
        <f>"H30.02.20"</f>
        <v>H30.02.20</v>
      </c>
    </row>
    <row r="9086" spans="1:5" x14ac:dyDescent="0.45">
      <c r="A9086" s="2" t="s">
        <v>847</v>
      </c>
      <c r="B9086" s="2" t="s">
        <v>10165</v>
      </c>
      <c r="C9086" s="2" t="s">
        <v>21934</v>
      </c>
      <c r="D9086" s="2" t="str">
        <f>"魚介類販売業"</f>
        <v>魚介類販売業</v>
      </c>
      <c r="E9086" s="2" t="str">
        <f>"H30.02.20"</f>
        <v>H30.02.20</v>
      </c>
    </row>
    <row r="9087" spans="1:5" x14ac:dyDescent="0.45">
      <c r="A9087" s="2" t="s">
        <v>847</v>
      </c>
      <c r="B9087" s="2" t="s">
        <v>10165</v>
      </c>
      <c r="C9087" s="2" t="s">
        <v>21934</v>
      </c>
      <c r="D9087" s="2" t="str">
        <f>"食肉販売業"</f>
        <v>食肉販売業</v>
      </c>
      <c r="E9087" s="2" t="str">
        <f>"H30.02.20"</f>
        <v>H30.02.20</v>
      </c>
    </row>
    <row r="9088" spans="1:5" x14ac:dyDescent="0.45">
      <c r="A9088" s="2" t="s">
        <v>847</v>
      </c>
      <c r="B9088" s="2" t="s">
        <v>10165</v>
      </c>
      <c r="C9088" s="2" t="s">
        <v>21934</v>
      </c>
      <c r="D9088" s="2" t="str">
        <f>"食品販売業"</f>
        <v>食品販売業</v>
      </c>
      <c r="E9088" s="2" t="str">
        <f>"H30.02.20"</f>
        <v>H30.02.20</v>
      </c>
    </row>
    <row r="9089" spans="1:5" x14ac:dyDescent="0.45">
      <c r="A9089" s="2" t="s">
        <v>849</v>
      </c>
      <c r="B9089" s="2" t="s">
        <v>10167</v>
      </c>
      <c r="C9089" s="2" t="s">
        <v>21936</v>
      </c>
      <c r="D9089" s="2" t="str">
        <f>"飲食店営業"</f>
        <v>飲食店営業</v>
      </c>
      <c r="E9089" s="2" t="str">
        <f>"H30.02.22"</f>
        <v>H30.02.22</v>
      </c>
    </row>
    <row r="9090" spans="1:5" x14ac:dyDescent="0.45">
      <c r="A9090" s="2" t="s">
        <v>126</v>
      </c>
      <c r="B9090" s="2" t="s">
        <v>10169</v>
      </c>
      <c r="C9090" s="2" t="s">
        <v>21938</v>
      </c>
      <c r="D9090" s="2" t="str">
        <f>"飲食店営業"</f>
        <v>飲食店営業</v>
      </c>
      <c r="E9090" s="2" t="str">
        <f t="shared" ref="E9090:E9095" si="431">"H30.02.27"</f>
        <v>H30.02.27</v>
      </c>
    </row>
    <row r="9091" spans="1:5" x14ac:dyDescent="0.45">
      <c r="A9091" s="2" t="s">
        <v>622</v>
      </c>
      <c r="B9091" s="2" t="s">
        <v>10173</v>
      </c>
      <c r="C9091" s="2" t="s">
        <v>21942</v>
      </c>
      <c r="D9091" s="2" t="str">
        <f>"飲食店営業"</f>
        <v>飲食店営業</v>
      </c>
      <c r="E9091" s="2" t="str">
        <f t="shared" si="431"/>
        <v>H30.02.27</v>
      </c>
    </row>
    <row r="9092" spans="1:5" x14ac:dyDescent="0.45">
      <c r="A9092" s="2" t="s">
        <v>622</v>
      </c>
      <c r="B9092" s="2" t="s">
        <v>10173</v>
      </c>
      <c r="C9092" s="2" t="s">
        <v>21942</v>
      </c>
      <c r="D9092" s="2" t="str">
        <f>"魚介類販売業"</f>
        <v>魚介類販売業</v>
      </c>
      <c r="E9092" s="2" t="str">
        <f t="shared" si="431"/>
        <v>H30.02.27</v>
      </c>
    </row>
    <row r="9093" spans="1:5" x14ac:dyDescent="0.45">
      <c r="A9093" s="2" t="s">
        <v>622</v>
      </c>
      <c r="B9093" s="2" t="s">
        <v>10173</v>
      </c>
      <c r="C9093" s="2" t="s">
        <v>21942</v>
      </c>
      <c r="D9093" s="2" t="str">
        <f>"食肉販売業"</f>
        <v>食肉販売業</v>
      </c>
      <c r="E9093" s="2" t="str">
        <f t="shared" si="431"/>
        <v>H30.02.27</v>
      </c>
    </row>
    <row r="9094" spans="1:5" x14ac:dyDescent="0.45">
      <c r="A9094" s="2" t="s">
        <v>622</v>
      </c>
      <c r="B9094" s="2" t="s">
        <v>10173</v>
      </c>
      <c r="C9094" s="2" t="s">
        <v>21942</v>
      </c>
      <c r="D9094" s="2" t="str">
        <f>"乳類販売業"</f>
        <v>乳類販売業</v>
      </c>
      <c r="E9094" s="2" t="str">
        <f t="shared" si="431"/>
        <v>H30.02.27</v>
      </c>
    </row>
    <row r="9095" spans="1:5" x14ac:dyDescent="0.45">
      <c r="A9095" s="2" t="s">
        <v>622</v>
      </c>
      <c r="B9095" s="2" t="s">
        <v>10173</v>
      </c>
      <c r="C9095" s="2" t="s">
        <v>21942</v>
      </c>
      <c r="D9095" s="2" t="str">
        <f>"食品販売業"</f>
        <v>食品販売業</v>
      </c>
      <c r="E9095" s="2" t="str">
        <f t="shared" si="431"/>
        <v>H30.02.27</v>
      </c>
    </row>
    <row r="9096" spans="1:5" x14ac:dyDescent="0.45">
      <c r="A9096" s="2" t="s">
        <v>862</v>
      </c>
      <c r="B9096" s="2" t="s">
        <v>10183</v>
      </c>
      <c r="C9096" s="2" t="s">
        <v>21950</v>
      </c>
      <c r="D9096" s="2" t="str">
        <f>"飲食店営業"</f>
        <v>飲食店営業</v>
      </c>
      <c r="E9096" s="2" t="str">
        <f>"H30.03.23"</f>
        <v>H30.03.23</v>
      </c>
    </row>
    <row r="9097" spans="1:5" x14ac:dyDescent="0.45">
      <c r="A9097" s="2" t="s">
        <v>862</v>
      </c>
      <c r="B9097" s="2" t="s">
        <v>10183</v>
      </c>
      <c r="C9097" s="2" t="s">
        <v>21950</v>
      </c>
      <c r="D9097" s="2" t="str">
        <f>"菓子製造業"</f>
        <v>菓子製造業</v>
      </c>
      <c r="E9097" s="2" t="str">
        <f>"H30.03.23"</f>
        <v>H30.03.23</v>
      </c>
    </row>
    <row r="9098" spans="1:5" x14ac:dyDescent="0.45">
      <c r="A9098" s="2" t="s">
        <v>862</v>
      </c>
      <c r="B9098" s="2" t="s">
        <v>10183</v>
      </c>
      <c r="C9098" s="2" t="s">
        <v>21950</v>
      </c>
      <c r="D9098" s="2" t="str">
        <f>"そうざい製造業"</f>
        <v>そうざい製造業</v>
      </c>
      <c r="E9098" s="2" t="str">
        <f>"H30.03.23"</f>
        <v>H30.03.23</v>
      </c>
    </row>
    <row r="9099" spans="1:5" x14ac:dyDescent="0.45">
      <c r="A9099" s="2" t="s">
        <v>862</v>
      </c>
      <c r="B9099" s="2" t="s">
        <v>10183</v>
      </c>
      <c r="C9099" s="2" t="s">
        <v>21950</v>
      </c>
      <c r="D9099" s="2" t="str">
        <f>"食品販売業"</f>
        <v>食品販売業</v>
      </c>
      <c r="E9099" s="2" t="str">
        <f>"H30.03.23"</f>
        <v>H30.03.23</v>
      </c>
    </row>
    <row r="9100" spans="1:5" x14ac:dyDescent="0.45">
      <c r="A9100" s="2" t="s">
        <v>863</v>
      </c>
      <c r="B9100" s="2" t="s">
        <v>10184</v>
      </c>
      <c r="C9100" s="2" t="s">
        <v>21621</v>
      </c>
      <c r="D9100" s="2" t="str">
        <f>"飲食店営業"</f>
        <v>飲食店営業</v>
      </c>
      <c r="E9100" s="2" t="str">
        <f>"H30.03.23"</f>
        <v>H30.03.23</v>
      </c>
    </row>
    <row r="9101" spans="1:5" x14ac:dyDescent="0.45">
      <c r="A9101" s="2" t="s">
        <v>865</v>
      </c>
      <c r="B9101" s="2" t="s">
        <v>10188</v>
      </c>
      <c r="C9101" s="2" t="s">
        <v>21954</v>
      </c>
      <c r="D9101" s="2" t="str">
        <f>"食品販売業"</f>
        <v>食品販売業</v>
      </c>
      <c r="E9101" s="2" t="str">
        <f>"H30.04.11"</f>
        <v>H30.04.11</v>
      </c>
    </row>
    <row r="9102" spans="1:5" x14ac:dyDescent="0.45">
      <c r="A9102" s="2" t="s">
        <v>712</v>
      </c>
      <c r="B9102" s="2" t="s">
        <v>10192</v>
      </c>
      <c r="C9102" s="2" t="s">
        <v>21958</v>
      </c>
      <c r="D9102" s="2" t="str">
        <f>"魚介類販売業"</f>
        <v>魚介類販売業</v>
      </c>
      <c r="E9102" s="2" t="str">
        <f>"H30.04.16"</f>
        <v>H30.04.16</v>
      </c>
    </row>
    <row r="9103" spans="1:5" x14ac:dyDescent="0.45">
      <c r="A9103" s="2" t="s">
        <v>872</v>
      </c>
      <c r="B9103" s="2" t="s">
        <v>10197</v>
      </c>
      <c r="C9103" s="2" t="s">
        <v>21962</v>
      </c>
      <c r="D9103" s="2" t="str">
        <f>"飲食店営業"</f>
        <v>飲食店営業</v>
      </c>
      <c r="E9103" s="2" t="str">
        <f>"H30.04.24"</f>
        <v>H30.04.24</v>
      </c>
    </row>
    <row r="9104" spans="1:5" x14ac:dyDescent="0.45">
      <c r="A9104" s="2" t="s">
        <v>649</v>
      </c>
      <c r="B9104" s="2" t="s">
        <v>10200</v>
      </c>
      <c r="C9104" s="2" t="s">
        <v>21966</v>
      </c>
      <c r="D9104" s="2" t="str">
        <f>"喫茶店営業"</f>
        <v>喫茶店営業</v>
      </c>
      <c r="E9104" s="2" t="str">
        <f t="shared" ref="E9104:E9111" si="432">"H30.04.27"</f>
        <v>H30.04.27</v>
      </c>
    </row>
    <row r="9105" spans="1:5" x14ac:dyDescent="0.45">
      <c r="A9105" s="2" t="s">
        <v>649</v>
      </c>
      <c r="B9105" s="2" t="s">
        <v>10201</v>
      </c>
      <c r="C9105" s="2" t="s">
        <v>21950</v>
      </c>
      <c r="D9105" s="2" t="str">
        <f>"喫茶店営業"</f>
        <v>喫茶店営業</v>
      </c>
      <c r="E9105" s="2" t="str">
        <f t="shared" si="432"/>
        <v>H30.04.27</v>
      </c>
    </row>
    <row r="9106" spans="1:5" x14ac:dyDescent="0.45">
      <c r="A9106" s="2" t="s">
        <v>875</v>
      </c>
      <c r="B9106" s="2" t="s">
        <v>10203</v>
      </c>
      <c r="C9106" s="2" t="s">
        <v>21968</v>
      </c>
      <c r="D9106" s="2" t="str">
        <f>"飲食店営業"</f>
        <v>飲食店営業</v>
      </c>
      <c r="E9106" s="2" t="str">
        <f t="shared" si="432"/>
        <v>H30.04.27</v>
      </c>
    </row>
    <row r="9107" spans="1:5" x14ac:dyDescent="0.45">
      <c r="A9107" s="2" t="s">
        <v>875</v>
      </c>
      <c r="B9107" s="2" t="s">
        <v>10203</v>
      </c>
      <c r="C9107" s="2" t="s">
        <v>21968</v>
      </c>
      <c r="D9107" s="2" t="str">
        <f>"魚介類販売業"</f>
        <v>魚介類販売業</v>
      </c>
      <c r="E9107" s="2" t="str">
        <f t="shared" si="432"/>
        <v>H30.04.27</v>
      </c>
    </row>
    <row r="9108" spans="1:5" x14ac:dyDescent="0.45">
      <c r="A9108" s="2" t="s">
        <v>875</v>
      </c>
      <c r="B9108" s="2" t="s">
        <v>10203</v>
      </c>
      <c r="C9108" s="2" t="s">
        <v>21968</v>
      </c>
      <c r="D9108" s="2" t="str">
        <f>"食肉販売業"</f>
        <v>食肉販売業</v>
      </c>
      <c r="E9108" s="2" t="str">
        <f t="shared" si="432"/>
        <v>H30.04.27</v>
      </c>
    </row>
    <row r="9109" spans="1:5" x14ac:dyDescent="0.45">
      <c r="A9109" s="2" t="s">
        <v>875</v>
      </c>
      <c r="B9109" s="2" t="s">
        <v>10203</v>
      </c>
      <c r="C9109" s="2" t="s">
        <v>21968</v>
      </c>
      <c r="D9109" s="2" t="str">
        <f>"乳類販売業"</f>
        <v>乳類販売業</v>
      </c>
      <c r="E9109" s="2" t="str">
        <f t="shared" si="432"/>
        <v>H30.04.27</v>
      </c>
    </row>
    <row r="9110" spans="1:5" x14ac:dyDescent="0.45">
      <c r="A9110" s="2" t="s">
        <v>875</v>
      </c>
      <c r="B9110" s="2" t="s">
        <v>10203</v>
      </c>
      <c r="C9110" s="2" t="s">
        <v>21968</v>
      </c>
      <c r="D9110" s="2" t="str">
        <f>"食品販売業"</f>
        <v>食品販売業</v>
      </c>
      <c r="E9110" s="2" t="str">
        <f t="shared" si="432"/>
        <v>H30.04.27</v>
      </c>
    </row>
    <row r="9111" spans="1:5" x14ac:dyDescent="0.45">
      <c r="A9111" s="2" t="s">
        <v>878</v>
      </c>
      <c r="B9111" s="2" t="s">
        <v>10205</v>
      </c>
      <c r="C9111" s="2" t="s">
        <v>21971</v>
      </c>
      <c r="D9111" s="2" t="str">
        <f>"菓子製造業"</f>
        <v>菓子製造業</v>
      </c>
      <c r="E9111" s="2" t="str">
        <f t="shared" si="432"/>
        <v>H30.04.27</v>
      </c>
    </row>
    <row r="9112" spans="1:5" x14ac:dyDescent="0.45">
      <c r="A9112" s="2" t="s">
        <v>421</v>
      </c>
      <c r="B9112" s="2" t="s">
        <v>10215</v>
      </c>
      <c r="C9112" s="2" t="s">
        <v>21981</v>
      </c>
      <c r="D9112" s="2" t="str">
        <f>"乳類販売業"</f>
        <v>乳類販売業</v>
      </c>
      <c r="E9112" s="2" t="str">
        <f>"H30.05.09"</f>
        <v>H30.05.09</v>
      </c>
    </row>
    <row r="9113" spans="1:5" x14ac:dyDescent="0.45">
      <c r="A9113" s="2" t="s">
        <v>890</v>
      </c>
      <c r="B9113" s="2" t="s">
        <v>10218</v>
      </c>
      <c r="C9113" s="2" t="s">
        <v>21984</v>
      </c>
      <c r="D9113" s="2" t="str">
        <f>"飲食店営業"</f>
        <v>飲食店営業</v>
      </c>
      <c r="E9113" s="2" t="str">
        <f>"H30.05.10"</f>
        <v>H30.05.10</v>
      </c>
    </row>
    <row r="9114" spans="1:5" x14ac:dyDescent="0.45">
      <c r="A9114" s="2" t="s">
        <v>891</v>
      </c>
      <c r="B9114" s="2" t="s">
        <v>10219</v>
      </c>
      <c r="C9114" s="2" t="s">
        <v>21985</v>
      </c>
      <c r="D9114" s="2" t="str">
        <f>"飲食店営業"</f>
        <v>飲食店営業</v>
      </c>
      <c r="E9114" s="2" t="str">
        <f>"H30.05.10"</f>
        <v>H30.05.10</v>
      </c>
    </row>
    <row r="9115" spans="1:5" x14ac:dyDescent="0.45">
      <c r="A9115" s="2" t="s">
        <v>892</v>
      </c>
      <c r="B9115" s="2" t="s">
        <v>10221</v>
      </c>
      <c r="C9115" s="2" t="s">
        <v>21987</v>
      </c>
      <c r="D9115" s="2" t="str">
        <f>"飲食店営業"</f>
        <v>飲食店営業</v>
      </c>
      <c r="E9115" s="2" t="str">
        <f>"H30.05.10"</f>
        <v>H30.05.10</v>
      </c>
    </row>
    <row r="9116" spans="1:5" x14ac:dyDescent="0.45">
      <c r="A9116" s="2" t="s">
        <v>894</v>
      </c>
      <c r="B9116" s="2" t="s">
        <v>10223</v>
      </c>
      <c r="C9116" s="2" t="s">
        <v>21990</v>
      </c>
      <c r="D9116" s="2" t="str">
        <f>"食品販売業"</f>
        <v>食品販売業</v>
      </c>
      <c r="E9116" s="2" t="str">
        <f>"H30.05.14"</f>
        <v>H30.05.14</v>
      </c>
    </row>
    <row r="9117" spans="1:5" x14ac:dyDescent="0.45">
      <c r="A9117" s="2" t="s">
        <v>895</v>
      </c>
      <c r="B9117" s="2" t="s">
        <v>10224</v>
      </c>
      <c r="C9117" s="2" t="s">
        <v>21991</v>
      </c>
      <c r="D9117" s="2" t="str">
        <f>"食品販売業"</f>
        <v>食品販売業</v>
      </c>
      <c r="E9117" s="2" t="str">
        <f>"H30.05.14"</f>
        <v>H30.05.14</v>
      </c>
    </row>
    <row r="9118" spans="1:5" x14ac:dyDescent="0.45">
      <c r="A9118" s="2" t="s">
        <v>899</v>
      </c>
      <c r="B9118" s="2" t="s">
        <v>10228</v>
      </c>
      <c r="C9118" s="2" t="s">
        <v>21996</v>
      </c>
      <c r="D9118" s="2" t="str">
        <f>"食品製造業"</f>
        <v>食品製造業</v>
      </c>
      <c r="E9118" s="2" t="str">
        <f>"H30.05.14"</f>
        <v>H30.05.14</v>
      </c>
    </row>
    <row r="9119" spans="1:5" x14ac:dyDescent="0.45">
      <c r="A9119" s="2" t="s">
        <v>901</v>
      </c>
      <c r="B9119" s="2" t="s">
        <v>10230</v>
      </c>
      <c r="C9119" s="2" t="s">
        <v>21998</v>
      </c>
      <c r="D9119" s="2" t="str">
        <f>"飲食店営業"</f>
        <v>飲食店営業</v>
      </c>
      <c r="E9119" s="2" t="str">
        <f>"H30.05.11"</f>
        <v>H30.05.11</v>
      </c>
    </row>
    <row r="9120" spans="1:5" x14ac:dyDescent="0.45">
      <c r="A9120" s="2" t="s">
        <v>755</v>
      </c>
      <c r="B9120" s="2" t="s">
        <v>9846</v>
      </c>
      <c r="C9120" s="2" t="s">
        <v>22002</v>
      </c>
      <c r="D9120" s="2" t="str">
        <f>"食品販売業"</f>
        <v>食品販売業</v>
      </c>
      <c r="E9120" s="2" t="str">
        <f>"H30.05.21"</f>
        <v>H30.05.21</v>
      </c>
    </row>
    <row r="9121" spans="1:5" x14ac:dyDescent="0.45">
      <c r="A9121" s="2" t="s">
        <v>583</v>
      </c>
      <c r="B9121" s="2" t="s">
        <v>10238</v>
      </c>
      <c r="C9121" s="2" t="s">
        <v>22006</v>
      </c>
      <c r="D9121" s="2" t="str">
        <f>"乳類販売業"</f>
        <v>乳類販売業</v>
      </c>
      <c r="E9121" s="2" t="str">
        <f>"H30.05.25"</f>
        <v>H30.05.25</v>
      </c>
    </row>
    <row r="9122" spans="1:5" x14ac:dyDescent="0.45">
      <c r="A9122" s="2" t="s">
        <v>911</v>
      </c>
      <c r="B9122" s="2" t="s">
        <v>10241</v>
      </c>
      <c r="C9122" s="2" t="s">
        <v>22009</v>
      </c>
      <c r="D9122" s="2" t="str">
        <f>"食品製造業"</f>
        <v>食品製造業</v>
      </c>
      <c r="E9122" s="2" t="str">
        <f>"H30.05.25"</f>
        <v>H30.05.25</v>
      </c>
    </row>
    <row r="9123" spans="1:5" x14ac:dyDescent="0.45">
      <c r="A9123" s="2" t="s">
        <v>914</v>
      </c>
      <c r="B9123" s="2" t="s">
        <v>10244</v>
      </c>
      <c r="C9123" s="2" t="s">
        <v>22012</v>
      </c>
      <c r="D9123" s="2" t="str">
        <f>"菓子製造業"</f>
        <v>菓子製造業</v>
      </c>
      <c r="E9123" s="2" t="str">
        <f>"H30.05.28"</f>
        <v>H30.05.28</v>
      </c>
    </row>
    <row r="9124" spans="1:5" x14ac:dyDescent="0.45">
      <c r="A9124" s="2" t="s">
        <v>916</v>
      </c>
      <c r="B9124" s="2" t="s">
        <v>10246</v>
      </c>
      <c r="C9124" s="2" t="s">
        <v>22013</v>
      </c>
      <c r="D9124" s="2" t="str">
        <f>"食品販売業"</f>
        <v>食品販売業</v>
      </c>
      <c r="E9124" s="2" t="str">
        <f>"H30.05.28"</f>
        <v>H30.05.28</v>
      </c>
    </row>
    <row r="9125" spans="1:5" x14ac:dyDescent="0.45">
      <c r="A9125" s="2" t="s">
        <v>918</v>
      </c>
      <c r="B9125" s="2" t="s">
        <v>10249</v>
      </c>
      <c r="C9125" s="2" t="s">
        <v>22015</v>
      </c>
      <c r="D9125" s="2" t="str">
        <f>"飲食店営業"</f>
        <v>飲食店営業</v>
      </c>
      <c r="E9125" s="2" t="str">
        <f>"H30.05.31"</f>
        <v>H30.05.31</v>
      </c>
    </row>
    <row r="9126" spans="1:5" x14ac:dyDescent="0.45">
      <c r="A9126" s="2" t="s">
        <v>921</v>
      </c>
      <c r="B9126" s="2" t="s">
        <v>10252</v>
      </c>
      <c r="C9126" s="2" t="s">
        <v>22018</v>
      </c>
      <c r="D9126" s="2" t="str">
        <f>"菓子製造業"</f>
        <v>菓子製造業</v>
      </c>
      <c r="E9126" s="2" t="str">
        <f>"H30.05.31"</f>
        <v>H30.05.31</v>
      </c>
    </row>
    <row r="9127" spans="1:5" x14ac:dyDescent="0.45">
      <c r="A9127" s="2" t="s">
        <v>922</v>
      </c>
      <c r="B9127" s="2" t="s">
        <v>10253</v>
      </c>
      <c r="C9127" s="2" t="s">
        <v>22019</v>
      </c>
      <c r="D9127" s="2" t="str">
        <f>"飲食店営業"</f>
        <v>飲食店営業</v>
      </c>
      <c r="E9127" s="2" t="str">
        <f>"H30.06.06"</f>
        <v>H30.06.06</v>
      </c>
    </row>
    <row r="9128" spans="1:5" x14ac:dyDescent="0.45">
      <c r="A9128" s="2" t="s">
        <v>165</v>
      </c>
      <c r="B9128" s="2" t="s">
        <v>10258</v>
      </c>
      <c r="C9128" s="2" t="s">
        <v>22024</v>
      </c>
      <c r="D9128" s="2" t="str">
        <f>"喫茶店営業"</f>
        <v>喫茶店営業</v>
      </c>
      <c r="E9128" s="2" t="str">
        <f>"H30.06.15"</f>
        <v>H30.06.15</v>
      </c>
    </row>
    <row r="9129" spans="1:5" x14ac:dyDescent="0.45">
      <c r="A9129" s="2" t="s">
        <v>924</v>
      </c>
      <c r="B9129" s="2" t="s">
        <v>10268</v>
      </c>
      <c r="C9129" s="2" t="s">
        <v>22029</v>
      </c>
      <c r="D9129" s="2" t="str">
        <f>"飲食店営業"</f>
        <v>飲食店営業</v>
      </c>
      <c r="E9129" s="2" t="str">
        <f>"H30.06.21"</f>
        <v>H30.06.21</v>
      </c>
    </row>
    <row r="9130" spans="1:5" x14ac:dyDescent="0.45">
      <c r="A9130" s="2" t="s">
        <v>927</v>
      </c>
      <c r="B9130" s="2" t="s">
        <v>10271</v>
      </c>
      <c r="C9130" s="2" t="s">
        <v>22032</v>
      </c>
      <c r="D9130" s="2" t="str">
        <f>"菓子製造業"</f>
        <v>菓子製造業</v>
      </c>
      <c r="E9130" s="2" t="str">
        <f>"H30.06.28"</f>
        <v>H30.06.28</v>
      </c>
    </row>
    <row r="9131" spans="1:5" x14ac:dyDescent="0.45">
      <c r="A9131" s="2" t="s">
        <v>927</v>
      </c>
      <c r="B9131" s="2" t="s">
        <v>10271</v>
      </c>
      <c r="C9131" s="2" t="s">
        <v>22032</v>
      </c>
      <c r="D9131" s="2" t="str">
        <f>"乳類販売業"</f>
        <v>乳類販売業</v>
      </c>
      <c r="E9131" s="2" t="str">
        <f>"H30.06.28"</f>
        <v>H30.06.28</v>
      </c>
    </row>
    <row r="9132" spans="1:5" x14ac:dyDescent="0.45">
      <c r="A9132" s="2" t="s">
        <v>927</v>
      </c>
      <c r="B9132" s="2" t="s">
        <v>10272</v>
      </c>
      <c r="C9132" s="2" t="s">
        <v>22032</v>
      </c>
      <c r="D9132" s="2" t="str">
        <f>"食品販売業"</f>
        <v>食品販売業</v>
      </c>
      <c r="E9132" s="2" t="str">
        <f>"H30.06.28"</f>
        <v>H30.06.28</v>
      </c>
    </row>
    <row r="9133" spans="1:5" x14ac:dyDescent="0.45">
      <c r="A9133" s="2" t="s">
        <v>928</v>
      </c>
      <c r="B9133" s="2" t="s">
        <v>10273</v>
      </c>
      <c r="C9133" s="2" t="s">
        <v>22033</v>
      </c>
      <c r="D9133" s="2" t="str">
        <f>"飲食店営業"</f>
        <v>飲食店営業</v>
      </c>
      <c r="E9133" s="2" t="str">
        <f>"H30.07.05"</f>
        <v>H30.07.05</v>
      </c>
    </row>
    <row r="9134" spans="1:5" x14ac:dyDescent="0.45">
      <c r="A9134" s="2" t="s">
        <v>165</v>
      </c>
      <c r="B9134" s="2" t="s">
        <v>10288</v>
      </c>
      <c r="C9134" s="2" t="s">
        <v>21950</v>
      </c>
      <c r="D9134" s="2" t="str">
        <f>"喫茶店営業"</f>
        <v>喫茶店営業</v>
      </c>
      <c r="E9134" s="2" t="str">
        <f>"H30.07.23"</f>
        <v>H30.07.23</v>
      </c>
    </row>
    <row r="9135" spans="1:5" x14ac:dyDescent="0.45">
      <c r="A9135" s="2" t="s">
        <v>939</v>
      </c>
      <c r="B9135" s="2" t="s">
        <v>10293</v>
      </c>
      <c r="C9135" s="2" t="s">
        <v>22051</v>
      </c>
      <c r="D9135" s="2" t="str">
        <f>"食品販売業（仮設営業）"</f>
        <v>食品販売業（仮設営業）</v>
      </c>
      <c r="E9135" s="2" t="str">
        <f>"H30.07.27"</f>
        <v>H30.07.27</v>
      </c>
    </row>
    <row r="9136" spans="1:5" x14ac:dyDescent="0.45">
      <c r="A9136" s="2" t="s">
        <v>941</v>
      </c>
      <c r="B9136" s="2" t="s">
        <v>10295</v>
      </c>
      <c r="C9136" s="2" t="s">
        <v>22053</v>
      </c>
      <c r="D9136" s="2" t="str">
        <f>"飲食店営業"</f>
        <v>飲食店営業</v>
      </c>
      <c r="E9136" s="2" t="str">
        <f t="shared" ref="E9136:E9141" si="433">"H30.08.01"</f>
        <v>H30.08.01</v>
      </c>
    </row>
    <row r="9137" spans="1:5" x14ac:dyDescent="0.45">
      <c r="A9137" s="2" t="s">
        <v>941</v>
      </c>
      <c r="B9137" s="2" t="s">
        <v>10295</v>
      </c>
      <c r="C9137" s="2" t="s">
        <v>22053</v>
      </c>
      <c r="D9137" s="2" t="str">
        <f>"魚介類販売業"</f>
        <v>魚介類販売業</v>
      </c>
      <c r="E9137" s="2" t="str">
        <f t="shared" si="433"/>
        <v>H30.08.01</v>
      </c>
    </row>
    <row r="9138" spans="1:5" x14ac:dyDescent="0.45">
      <c r="A9138" s="2" t="s">
        <v>941</v>
      </c>
      <c r="B9138" s="2" t="s">
        <v>10295</v>
      </c>
      <c r="C9138" s="2" t="s">
        <v>22053</v>
      </c>
      <c r="D9138" s="2" t="str">
        <f>"食肉販売業"</f>
        <v>食肉販売業</v>
      </c>
      <c r="E9138" s="2" t="str">
        <f t="shared" si="433"/>
        <v>H30.08.01</v>
      </c>
    </row>
    <row r="9139" spans="1:5" x14ac:dyDescent="0.45">
      <c r="A9139" s="2" t="s">
        <v>941</v>
      </c>
      <c r="B9139" s="2" t="s">
        <v>10295</v>
      </c>
      <c r="C9139" s="2" t="s">
        <v>22053</v>
      </c>
      <c r="D9139" s="2" t="str">
        <f>"乳類販売業"</f>
        <v>乳類販売業</v>
      </c>
      <c r="E9139" s="2" t="str">
        <f t="shared" si="433"/>
        <v>H30.08.01</v>
      </c>
    </row>
    <row r="9140" spans="1:5" x14ac:dyDescent="0.45">
      <c r="A9140" s="2" t="s">
        <v>941</v>
      </c>
      <c r="B9140" s="2" t="s">
        <v>10295</v>
      </c>
      <c r="C9140" s="2" t="s">
        <v>22053</v>
      </c>
      <c r="D9140" s="2" t="str">
        <f>"食品販売業"</f>
        <v>食品販売業</v>
      </c>
      <c r="E9140" s="2" t="str">
        <f t="shared" si="433"/>
        <v>H30.08.01</v>
      </c>
    </row>
    <row r="9141" spans="1:5" x14ac:dyDescent="0.45">
      <c r="A9141" s="2" t="s">
        <v>942</v>
      </c>
      <c r="B9141" s="2" t="s">
        <v>10296</v>
      </c>
      <c r="C9141" s="2" t="s">
        <v>21849</v>
      </c>
      <c r="D9141" s="2" t="str">
        <f>"飲食店営業"</f>
        <v>飲食店営業</v>
      </c>
      <c r="E9141" s="2" t="str">
        <f t="shared" si="433"/>
        <v>H30.08.01</v>
      </c>
    </row>
    <row r="9142" spans="1:5" x14ac:dyDescent="0.45">
      <c r="A9142" s="2" t="s">
        <v>954</v>
      </c>
      <c r="B9142" s="2" t="s">
        <v>10312</v>
      </c>
      <c r="C9142" s="2" t="s">
        <v>22066</v>
      </c>
      <c r="D9142" s="2" t="str">
        <f>"アイスクリーム類製造業"</f>
        <v>アイスクリーム類製造業</v>
      </c>
      <c r="E9142" s="2" t="str">
        <f>"H30.08.08"</f>
        <v>H30.08.08</v>
      </c>
    </row>
    <row r="9143" spans="1:5" x14ac:dyDescent="0.45">
      <c r="A9143" s="2" t="s">
        <v>956</v>
      </c>
      <c r="B9143" s="2" t="s">
        <v>10314</v>
      </c>
      <c r="C9143" s="2" t="s">
        <v>22068</v>
      </c>
      <c r="D9143" s="2" t="str">
        <f>"喫茶店営業"</f>
        <v>喫茶店営業</v>
      </c>
      <c r="E9143" s="2" t="str">
        <f>"H30.08.08"</f>
        <v>H30.08.08</v>
      </c>
    </row>
    <row r="9144" spans="1:5" x14ac:dyDescent="0.45">
      <c r="A9144" s="2" t="s">
        <v>957</v>
      </c>
      <c r="B9144" s="2" t="s">
        <v>10316</v>
      </c>
      <c r="C9144" s="2" t="s">
        <v>22070</v>
      </c>
      <c r="D9144" s="2" t="str">
        <f>"飲食店営業"</f>
        <v>飲食店営業</v>
      </c>
      <c r="E9144" s="2" t="str">
        <f>"H30.08.08"</f>
        <v>H30.08.08</v>
      </c>
    </row>
    <row r="9145" spans="1:5" x14ac:dyDescent="0.45">
      <c r="A9145" s="2" t="s">
        <v>649</v>
      </c>
      <c r="B9145" s="2" t="s">
        <v>10322</v>
      </c>
      <c r="C9145" s="2" t="s">
        <v>21894</v>
      </c>
      <c r="D9145" s="2" t="str">
        <f>"食品販売業（自動販売機）"</f>
        <v>食品販売業（自動販売機）</v>
      </c>
      <c r="E9145" s="2" t="str">
        <f>"H30.08.07"</f>
        <v>H30.08.07</v>
      </c>
    </row>
    <row r="9146" spans="1:5" x14ac:dyDescent="0.45">
      <c r="A9146" s="2" t="s">
        <v>595</v>
      </c>
      <c r="B9146" s="2" t="s">
        <v>10325</v>
      </c>
      <c r="C9146" s="2" t="s">
        <v>22080</v>
      </c>
      <c r="D9146" s="2" t="str">
        <f>"食品販売業"</f>
        <v>食品販売業</v>
      </c>
      <c r="E9146" s="2" t="str">
        <f>"H30.08.07"</f>
        <v>H30.08.07</v>
      </c>
    </row>
    <row r="9147" spans="1:5" x14ac:dyDescent="0.45">
      <c r="A9147" s="2" t="s">
        <v>965</v>
      </c>
      <c r="B9147" s="2" t="s">
        <v>10327</v>
      </c>
      <c r="C9147" s="2" t="s">
        <v>22082</v>
      </c>
      <c r="D9147" s="2" t="str">
        <f>"食品販売業"</f>
        <v>食品販売業</v>
      </c>
      <c r="E9147" s="2" t="str">
        <f>"H30.08.07"</f>
        <v>H30.08.07</v>
      </c>
    </row>
    <row r="9148" spans="1:5" x14ac:dyDescent="0.45">
      <c r="A9148" s="2" t="s">
        <v>971</v>
      </c>
      <c r="B9148" s="2" t="s">
        <v>10338</v>
      </c>
      <c r="C9148" s="2" t="s">
        <v>22089</v>
      </c>
      <c r="D9148" s="2" t="str">
        <f>"飲食店営業"</f>
        <v>飲食店営業</v>
      </c>
      <c r="E9148" s="2" t="str">
        <f>"H30.08.13"</f>
        <v>H30.08.13</v>
      </c>
    </row>
    <row r="9149" spans="1:5" x14ac:dyDescent="0.45">
      <c r="A9149" s="2" t="s">
        <v>165</v>
      </c>
      <c r="B9149" s="2" t="s">
        <v>9933</v>
      </c>
      <c r="C9149" s="2" t="s">
        <v>22095</v>
      </c>
      <c r="D9149" s="2" t="str">
        <f>"喫茶店営業"</f>
        <v>喫茶店営業</v>
      </c>
      <c r="E9149" s="2" t="str">
        <f>"H30.08.10"</f>
        <v>H30.08.10</v>
      </c>
    </row>
    <row r="9150" spans="1:5" x14ac:dyDescent="0.45">
      <c r="A9150" s="2" t="s">
        <v>974</v>
      </c>
      <c r="B9150" s="2" t="s">
        <v>10348</v>
      </c>
      <c r="C9150" s="2" t="s">
        <v>22097</v>
      </c>
      <c r="D9150" s="2" t="str">
        <f>"飲食店営業"</f>
        <v>飲食店営業</v>
      </c>
      <c r="E9150" s="2" t="str">
        <f>"H30.08.09"</f>
        <v>H30.08.09</v>
      </c>
    </row>
    <row r="9151" spans="1:5" x14ac:dyDescent="0.45">
      <c r="A9151" s="2" t="s">
        <v>974</v>
      </c>
      <c r="B9151" s="2" t="s">
        <v>10348</v>
      </c>
      <c r="C9151" s="2" t="s">
        <v>22097</v>
      </c>
      <c r="D9151" s="2" t="str">
        <f>"食肉販売業"</f>
        <v>食肉販売業</v>
      </c>
      <c r="E9151" s="2" t="str">
        <f>"H30.08.09"</f>
        <v>H30.08.09</v>
      </c>
    </row>
    <row r="9152" spans="1:5" x14ac:dyDescent="0.45">
      <c r="A9152" s="2" t="s">
        <v>974</v>
      </c>
      <c r="B9152" s="2" t="s">
        <v>10348</v>
      </c>
      <c r="C9152" s="2" t="s">
        <v>22097</v>
      </c>
      <c r="D9152" s="2" t="str">
        <f>"魚介類販売業"</f>
        <v>魚介類販売業</v>
      </c>
      <c r="E9152" s="2" t="str">
        <f>"H30.08.09"</f>
        <v>H30.08.09</v>
      </c>
    </row>
    <row r="9153" spans="1:5" x14ac:dyDescent="0.45">
      <c r="A9153" s="2" t="s">
        <v>974</v>
      </c>
      <c r="B9153" s="2" t="s">
        <v>10348</v>
      </c>
      <c r="C9153" s="2" t="s">
        <v>22097</v>
      </c>
      <c r="D9153" s="2" t="str">
        <f>"乳類販売業"</f>
        <v>乳類販売業</v>
      </c>
      <c r="E9153" s="2" t="str">
        <f>"H30.08.09"</f>
        <v>H30.08.09</v>
      </c>
    </row>
    <row r="9154" spans="1:5" x14ac:dyDescent="0.45">
      <c r="A9154" s="2" t="s">
        <v>974</v>
      </c>
      <c r="B9154" s="2" t="s">
        <v>10348</v>
      </c>
      <c r="C9154" s="2" t="s">
        <v>22097</v>
      </c>
      <c r="D9154" s="2" t="str">
        <f>"食品販売業"</f>
        <v>食品販売業</v>
      </c>
      <c r="E9154" s="2" t="str">
        <f>"H30.08.09"</f>
        <v>H30.08.09</v>
      </c>
    </row>
    <row r="9155" spans="1:5" x14ac:dyDescent="0.45">
      <c r="A9155" s="2" t="s">
        <v>983</v>
      </c>
      <c r="B9155" s="2" t="s">
        <v>10359</v>
      </c>
      <c r="C9155" s="2" t="s">
        <v>22108</v>
      </c>
      <c r="D9155" s="2" t="str">
        <f>"食品製造業"</f>
        <v>食品製造業</v>
      </c>
      <c r="E9155" s="2" t="str">
        <f>"H30.08.29"</f>
        <v>H30.08.29</v>
      </c>
    </row>
    <row r="9156" spans="1:5" x14ac:dyDescent="0.45">
      <c r="A9156" s="2" t="s">
        <v>987</v>
      </c>
      <c r="B9156" s="2" t="s">
        <v>10364</v>
      </c>
      <c r="C9156" s="2" t="s">
        <v>22113</v>
      </c>
      <c r="D9156" s="2" t="str">
        <f>"飲食店営業"</f>
        <v>飲食店営業</v>
      </c>
      <c r="E9156" s="2" t="str">
        <f>"H30.08.31"</f>
        <v>H30.08.31</v>
      </c>
    </row>
    <row r="9157" spans="1:5" x14ac:dyDescent="0.45">
      <c r="A9157" s="2" t="s">
        <v>989</v>
      </c>
      <c r="B9157" s="2" t="s">
        <v>10367</v>
      </c>
      <c r="C9157" s="2" t="s">
        <v>22115</v>
      </c>
      <c r="D9157" s="2" t="str">
        <f>"飲食店営業"</f>
        <v>飲食店営業</v>
      </c>
      <c r="E9157" s="2" t="str">
        <f>"H30.08.30"</f>
        <v>H30.08.30</v>
      </c>
    </row>
    <row r="9158" spans="1:5" x14ac:dyDescent="0.45">
      <c r="A9158" s="2" t="s">
        <v>997</v>
      </c>
      <c r="B9158" s="2" t="s">
        <v>10376</v>
      </c>
      <c r="C9158" s="2" t="s">
        <v>22033</v>
      </c>
      <c r="D9158" s="2" t="str">
        <f>"飲食店営業"</f>
        <v>飲食店営業</v>
      </c>
      <c r="E9158" s="2" t="str">
        <f>"H30.08.31"</f>
        <v>H30.08.31</v>
      </c>
    </row>
    <row r="9159" spans="1:5" x14ac:dyDescent="0.45">
      <c r="A9159" s="2" t="s">
        <v>999</v>
      </c>
      <c r="B9159" s="2" t="s">
        <v>10378</v>
      </c>
      <c r="C9159" s="2" t="s">
        <v>22125</v>
      </c>
      <c r="D9159" s="2" t="str">
        <f>"飲食店営業"</f>
        <v>飲食店営業</v>
      </c>
      <c r="E9159" s="2" t="str">
        <f>"H30.09.14"</f>
        <v>H30.09.14</v>
      </c>
    </row>
    <row r="9160" spans="1:5" x14ac:dyDescent="0.45">
      <c r="A9160" s="2" t="s">
        <v>1004</v>
      </c>
      <c r="B9160" s="2" t="s">
        <v>1004</v>
      </c>
      <c r="C9160" s="2" t="s">
        <v>22129</v>
      </c>
      <c r="D9160" s="2" t="str">
        <f>"食用油脂製造業"</f>
        <v>食用油脂製造業</v>
      </c>
      <c r="E9160" s="2" t="str">
        <f>"H30.09.25"</f>
        <v>H30.09.25</v>
      </c>
    </row>
    <row r="9161" spans="1:5" x14ac:dyDescent="0.45">
      <c r="A9161" s="2" t="s">
        <v>1004</v>
      </c>
      <c r="B9161" s="2" t="s">
        <v>1004</v>
      </c>
      <c r="C9161" s="2" t="s">
        <v>22129</v>
      </c>
      <c r="D9161" s="2" t="str">
        <f>"清涼飲料水製造業"</f>
        <v>清涼飲料水製造業</v>
      </c>
      <c r="E9161" s="2" t="str">
        <f>"H30.09.25"</f>
        <v>H30.09.25</v>
      </c>
    </row>
    <row r="9162" spans="1:5" x14ac:dyDescent="0.45">
      <c r="A9162" s="2" t="s">
        <v>1004</v>
      </c>
      <c r="B9162" s="2" t="s">
        <v>1004</v>
      </c>
      <c r="C9162" s="2" t="s">
        <v>22129</v>
      </c>
      <c r="D9162" s="2" t="str">
        <f>"食品製造業"</f>
        <v>食品製造業</v>
      </c>
      <c r="E9162" s="2" t="str">
        <f>"H30.09.25"</f>
        <v>H30.09.25</v>
      </c>
    </row>
    <row r="9163" spans="1:5" x14ac:dyDescent="0.45">
      <c r="A9163" s="2" t="s">
        <v>907</v>
      </c>
      <c r="B9163" s="2" t="s">
        <v>10385</v>
      </c>
      <c r="C9163" s="2" t="s">
        <v>22131</v>
      </c>
      <c r="D9163" s="2" t="str">
        <f>"飲食店営業"</f>
        <v>飲食店営業</v>
      </c>
      <c r="E9163" s="2" t="str">
        <f>"H30.10.01"</f>
        <v>H30.10.01</v>
      </c>
    </row>
    <row r="9164" spans="1:5" x14ac:dyDescent="0.45">
      <c r="A9164" s="2" t="s">
        <v>1007</v>
      </c>
      <c r="B9164" s="2" t="s">
        <v>10388</v>
      </c>
      <c r="C9164" s="2" t="s">
        <v>22134</v>
      </c>
      <c r="D9164" s="2" t="str">
        <f>"菓子製造業"</f>
        <v>菓子製造業</v>
      </c>
      <c r="E9164" s="2" t="str">
        <f>"H30.10.03"</f>
        <v>H30.10.03</v>
      </c>
    </row>
    <row r="9165" spans="1:5" x14ac:dyDescent="0.45">
      <c r="A9165" s="2" t="s">
        <v>1007</v>
      </c>
      <c r="B9165" s="2" t="s">
        <v>10388</v>
      </c>
      <c r="C9165" s="2" t="s">
        <v>22134</v>
      </c>
      <c r="D9165" s="2" t="str">
        <f>"飲食店営業"</f>
        <v>飲食店営業</v>
      </c>
      <c r="E9165" s="2" t="str">
        <f>"H30.10.03"</f>
        <v>H30.10.03</v>
      </c>
    </row>
    <row r="9166" spans="1:5" x14ac:dyDescent="0.45">
      <c r="A9166" s="2" t="s">
        <v>1007</v>
      </c>
      <c r="B9166" s="2" t="s">
        <v>10388</v>
      </c>
      <c r="C9166" s="2" t="s">
        <v>22134</v>
      </c>
      <c r="D9166" s="2" t="str">
        <f>"乳類販売業"</f>
        <v>乳類販売業</v>
      </c>
      <c r="E9166" s="2" t="str">
        <f>"H30.10.03"</f>
        <v>H30.10.03</v>
      </c>
    </row>
    <row r="9167" spans="1:5" x14ac:dyDescent="0.45">
      <c r="A9167" s="2" t="s">
        <v>165</v>
      </c>
      <c r="B9167" s="2" t="s">
        <v>10389</v>
      </c>
      <c r="C9167" s="2" t="s">
        <v>21984</v>
      </c>
      <c r="D9167" s="2" t="str">
        <f>"喫茶店営業"</f>
        <v>喫茶店営業</v>
      </c>
      <c r="E9167" s="2" t="str">
        <f>"H30.08.31"</f>
        <v>H30.08.31</v>
      </c>
    </row>
    <row r="9168" spans="1:5" x14ac:dyDescent="0.45">
      <c r="A9168" s="2" t="s">
        <v>165</v>
      </c>
      <c r="B9168" s="2" t="s">
        <v>10393</v>
      </c>
      <c r="C9168" s="2" t="s">
        <v>22137</v>
      </c>
      <c r="D9168" s="2" t="str">
        <f>"喫茶店営業"</f>
        <v>喫茶店営業</v>
      </c>
      <c r="E9168" s="2" t="str">
        <f>"H30.10.09"</f>
        <v>H30.10.09</v>
      </c>
    </row>
    <row r="9169" spans="1:5" x14ac:dyDescent="0.45">
      <c r="A9169" s="2" t="s">
        <v>740</v>
      </c>
      <c r="B9169" s="2" t="s">
        <v>10034</v>
      </c>
      <c r="C9169" s="2" t="s">
        <v>21811</v>
      </c>
      <c r="D9169" s="2" t="str">
        <f>"添加物製造業"</f>
        <v>添加物製造業</v>
      </c>
      <c r="E9169" s="2" t="str">
        <f>"H30.10.22"</f>
        <v>H30.10.22</v>
      </c>
    </row>
    <row r="9170" spans="1:5" x14ac:dyDescent="0.45">
      <c r="A9170" s="2" t="s">
        <v>1010</v>
      </c>
      <c r="B9170" s="2" t="s">
        <v>10401</v>
      </c>
      <c r="C9170" s="2" t="s">
        <v>22144</v>
      </c>
      <c r="D9170" s="2" t="str">
        <f>"菓子製造業"</f>
        <v>菓子製造業</v>
      </c>
      <c r="E9170" s="2" t="str">
        <f>"H30.10.24"</f>
        <v>H30.10.24</v>
      </c>
    </row>
    <row r="9171" spans="1:5" x14ac:dyDescent="0.45">
      <c r="A9171" s="2" t="s">
        <v>1011</v>
      </c>
      <c r="B9171" s="2" t="s">
        <v>10402</v>
      </c>
      <c r="C9171" s="2" t="s">
        <v>22145</v>
      </c>
      <c r="D9171" s="2" t="str">
        <f>"飲食店営業"</f>
        <v>飲食店営業</v>
      </c>
      <c r="E9171" s="2" t="str">
        <f t="shared" ref="E9171:E9184" si="434">"H30.10.25"</f>
        <v>H30.10.25</v>
      </c>
    </row>
    <row r="9172" spans="1:5" x14ac:dyDescent="0.45">
      <c r="A9172" s="2" t="s">
        <v>1012</v>
      </c>
      <c r="B9172" s="2" t="s">
        <v>10403</v>
      </c>
      <c r="C9172" s="2" t="s">
        <v>22146</v>
      </c>
      <c r="D9172" s="2" t="str">
        <f>"飲食店営業"</f>
        <v>飲食店営業</v>
      </c>
      <c r="E9172" s="2" t="str">
        <f t="shared" si="434"/>
        <v>H30.10.25</v>
      </c>
    </row>
    <row r="9173" spans="1:5" x14ac:dyDescent="0.45">
      <c r="A9173" s="2" t="s">
        <v>1012</v>
      </c>
      <c r="B9173" s="2" t="s">
        <v>10403</v>
      </c>
      <c r="C9173" s="2" t="s">
        <v>22146</v>
      </c>
      <c r="D9173" s="2" t="str">
        <f>"魚介類販売業"</f>
        <v>魚介類販売業</v>
      </c>
      <c r="E9173" s="2" t="str">
        <f t="shared" si="434"/>
        <v>H30.10.25</v>
      </c>
    </row>
    <row r="9174" spans="1:5" x14ac:dyDescent="0.45">
      <c r="A9174" s="2" t="s">
        <v>1013</v>
      </c>
      <c r="B9174" s="2" t="s">
        <v>10404</v>
      </c>
      <c r="C9174" s="2" t="s">
        <v>22146</v>
      </c>
      <c r="D9174" s="2" t="str">
        <f>"そうざい製造業"</f>
        <v>そうざい製造業</v>
      </c>
      <c r="E9174" s="2" t="str">
        <f t="shared" si="434"/>
        <v>H30.10.25</v>
      </c>
    </row>
    <row r="9175" spans="1:5" x14ac:dyDescent="0.45">
      <c r="A9175" s="2" t="s">
        <v>1014</v>
      </c>
      <c r="B9175" s="2" t="s">
        <v>10405</v>
      </c>
      <c r="C9175" s="2" t="s">
        <v>22146</v>
      </c>
      <c r="D9175" s="2" t="str">
        <f>"食肉販売業"</f>
        <v>食肉販売業</v>
      </c>
      <c r="E9175" s="2" t="str">
        <f t="shared" si="434"/>
        <v>H30.10.25</v>
      </c>
    </row>
    <row r="9176" spans="1:5" x14ac:dyDescent="0.45">
      <c r="A9176" s="2" t="s">
        <v>1015</v>
      </c>
      <c r="B9176" s="2" t="s">
        <v>10406</v>
      </c>
      <c r="C9176" s="2" t="s">
        <v>22147</v>
      </c>
      <c r="D9176" s="2" t="str">
        <f>"飲食店営業"</f>
        <v>飲食店営業</v>
      </c>
      <c r="E9176" s="2" t="str">
        <f t="shared" si="434"/>
        <v>H30.10.25</v>
      </c>
    </row>
    <row r="9177" spans="1:5" x14ac:dyDescent="0.45">
      <c r="A9177" s="2" t="s">
        <v>1017</v>
      </c>
      <c r="B9177" s="2" t="s">
        <v>10408</v>
      </c>
      <c r="C9177" s="2" t="s">
        <v>22149</v>
      </c>
      <c r="D9177" s="2" t="str">
        <f>"飲食店営業"</f>
        <v>飲食店営業</v>
      </c>
      <c r="E9177" s="2" t="str">
        <f t="shared" si="434"/>
        <v>H30.10.25</v>
      </c>
    </row>
    <row r="9178" spans="1:5" x14ac:dyDescent="0.45">
      <c r="A9178" s="2" t="s">
        <v>1017</v>
      </c>
      <c r="B9178" s="2" t="s">
        <v>10408</v>
      </c>
      <c r="C9178" s="2" t="s">
        <v>22149</v>
      </c>
      <c r="D9178" s="2" t="str">
        <f>"乳類販売業"</f>
        <v>乳類販売業</v>
      </c>
      <c r="E9178" s="2" t="str">
        <f t="shared" si="434"/>
        <v>H30.10.25</v>
      </c>
    </row>
    <row r="9179" spans="1:5" x14ac:dyDescent="0.45">
      <c r="A9179" s="2" t="s">
        <v>1017</v>
      </c>
      <c r="B9179" s="2" t="s">
        <v>10408</v>
      </c>
      <c r="C9179" s="2" t="s">
        <v>22149</v>
      </c>
      <c r="D9179" s="2" t="str">
        <f>"菓子製造業"</f>
        <v>菓子製造業</v>
      </c>
      <c r="E9179" s="2" t="str">
        <f t="shared" si="434"/>
        <v>H30.10.25</v>
      </c>
    </row>
    <row r="9180" spans="1:5" x14ac:dyDescent="0.45">
      <c r="A9180" s="2" t="s">
        <v>1017</v>
      </c>
      <c r="B9180" s="2" t="s">
        <v>10409</v>
      </c>
      <c r="C9180" s="2" t="s">
        <v>22149</v>
      </c>
      <c r="D9180" s="2" t="str">
        <f>"そうざい製造業"</f>
        <v>そうざい製造業</v>
      </c>
      <c r="E9180" s="2" t="str">
        <f t="shared" si="434"/>
        <v>H30.10.25</v>
      </c>
    </row>
    <row r="9181" spans="1:5" x14ac:dyDescent="0.45">
      <c r="A9181" s="2" t="s">
        <v>1017</v>
      </c>
      <c r="B9181" s="2" t="s">
        <v>10409</v>
      </c>
      <c r="C9181" s="2" t="s">
        <v>22149</v>
      </c>
      <c r="D9181" s="2" t="str">
        <f>"食品販売業"</f>
        <v>食品販売業</v>
      </c>
      <c r="E9181" s="2" t="str">
        <f t="shared" si="434"/>
        <v>H30.10.25</v>
      </c>
    </row>
    <row r="9182" spans="1:5" x14ac:dyDescent="0.45">
      <c r="A9182" s="2" t="s">
        <v>1017</v>
      </c>
      <c r="B9182" s="2" t="s">
        <v>10409</v>
      </c>
      <c r="C9182" s="2" t="s">
        <v>22149</v>
      </c>
      <c r="D9182" s="2" t="str">
        <f>"食品製造業"</f>
        <v>食品製造業</v>
      </c>
      <c r="E9182" s="2" t="str">
        <f t="shared" si="434"/>
        <v>H30.10.25</v>
      </c>
    </row>
    <row r="9183" spans="1:5" x14ac:dyDescent="0.45">
      <c r="A9183" s="2" t="s">
        <v>1018</v>
      </c>
      <c r="B9183" s="2" t="s">
        <v>10410</v>
      </c>
      <c r="C9183" s="2" t="s">
        <v>22149</v>
      </c>
      <c r="D9183" s="2" t="str">
        <f>"飲食店営業"</f>
        <v>飲食店営業</v>
      </c>
      <c r="E9183" s="2" t="str">
        <f t="shared" si="434"/>
        <v>H30.10.25</v>
      </c>
    </row>
    <row r="9184" spans="1:5" x14ac:dyDescent="0.45">
      <c r="A9184" s="2" t="s">
        <v>1018</v>
      </c>
      <c r="B9184" s="2" t="s">
        <v>10410</v>
      </c>
      <c r="C9184" s="2" t="s">
        <v>22149</v>
      </c>
      <c r="D9184" s="2" t="str">
        <f>"食品製造業"</f>
        <v>食品製造業</v>
      </c>
      <c r="E9184" s="2" t="str">
        <f t="shared" si="434"/>
        <v>H30.10.25</v>
      </c>
    </row>
    <row r="9185" spans="1:5" x14ac:dyDescent="0.45">
      <c r="A9185" s="2" t="s">
        <v>1019</v>
      </c>
      <c r="B9185" s="2" t="s">
        <v>10411</v>
      </c>
      <c r="C9185" s="2" t="s">
        <v>22150</v>
      </c>
      <c r="D9185" s="2" t="str">
        <f>"飲食店営業"</f>
        <v>飲食店営業</v>
      </c>
      <c r="E9185" s="2" t="str">
        <f>"H30.10.30"</f>
        <v>H30.10.30</v>
      </c>
    </row>
    <row r="9186" spans="1:5" x14ac:dyDescent="0.45">
      <c r="A9186" s="2" t="s">
        <v>165</v>
      </c>
      <c r="B9186" s="2" t="s">
        <v>10412</v>
      </c>
      <c r="C9186" s="2" t="s">
        <v>22151</v>
      </c>
      <c r="D9186" s="2" t="str">
        <f>"喫茶店営業"</f>
        <v>喫茶店営業</v>
      </c>
      <c r="E9186" s="2" t="str">
        <f>"H30.10.30"</f>
        <v>H30.10.30</v>
      </c>
    </row>
    <row r="9187" spans="1:5" x14ac:dyDescent="0.45">
      <c r="A9187" s="2" t="s">
        <v>1022</v>
      </c>
      <c r="B9187" s="2" t="s">
        <v>10415</v>
      </c>
      <c r="C9187" s="2" t="s">
        <v>22155</v>
      </c>
      <c r="D9187" s="2" t="str">
        <f>"飲食店営業"</f>
        <v>飲食店営業</v>
      </c>
      <c r="E9187" s="2" t="str">
        <f>"H30.11.02"</f>
        <v>H30.11.02</v>
      </c>
    </row>
    <row r="9188" spans="1:5" x14ac:dyDescent="0.45">
      <c r="A9188" s="2" t="s">
        <v>1024</v>
      </c>
      <c r="B9188" s="2" t="s">
        <v>1024</v>
      </c>
      <c r="C9188" s="2" t="s">
        <v>22157</v>
      </c>
      <c r="D9188" s="2" t="str">
        <f>"飲食店営業"</f>
        <v>飲食店営業</v>
      </c>
      <c r="E9188" s="2" t="str">
        <f>"H30.11.05"</f>
        <v>H30.11.05</v>
      </c>
    </row>
    <row r="9189" spans="1:5" x14ac:dyDescent="0.45">
      <c r="A9189" s="2" t="s">
        <v>1030</v>
      </c>
      <c r="B9189" s="2" t="s">
        <v>10422</v>
      </c>
      <c r="C9189" s="2" t="s">
        <v>22163</v>
      </c>
      <c r="D9189" s="2" t="str">
        <f>"飲食店営業"</f>
        <v>飲食店営業</v>
      </c>
      <c r="E9189" s="2" t="str">
        <f>"H30.11.05"</f>
        <v>H30.11.05</v>
      </c>
    </row>
    <row r="9190" spans="1:5" x14ac:dyDescent="0.45">
      <c r="A9190" s="2" t="s">
        <v>1024</v>
      </c>
      <c r="B9190" s="2" t="s">
        <v>10429</v>
      </c>
      <c r="C9190" s="2" t="s">
        <v>22157</v>
      </c>
      <c r="D9190" s="2" t="str">
        <f>"食肉販売業"</f>
        <v>食肉販売業</v>
      </c>
      <c r="E9190" s="2" t="str">
        <f>"H30.11.05"</f>
        <v>H30.11.05</v>
      </c>
    </row>
    <row r="9191" spans="1:5" x14ac:dyDescent="0.45">
      <c r="A9191" s="2" t="s">
        <v>595</v>
      </c>
      <c r="B9191" s="2" t="s">
        <v>10454</v>
      </c>
      <c r="C9191" s="2" t="s">
        <v>22189</v>
      </c>
      <c r="D9191" s="2" t="str">
        <f>"食品販売業"</f>
        <v>食品販売業</v>
      </c>
      <c r="E9191" s="2" t="str">
        <f>"H30.11.14"</f>
        <v>H30.11.14</v>
      </c>
    </row>
    <row r="9192" spans="1:5" x14ac:dyDescent="0.45">
      <c r="A9192" s="2" t="s">
        <v>1053</v>
      </c>
      <c r="B9192" s="2" t="s">
        <v>10455</v>
      </c>
      <c r="C9192" s="2" t="s">
        <v>22191</v>
      </c>
      <c r="D9192" s="2" t="str">
        <f>"食品販売業"</f>
        <v>食品販売業</v>
      </c>
      <c r="E9192" s="2" t="str">
        <f>"H30.11.14"</f>
        <v>H30.11.14</v>
      </c>
    </row>
    <row r="9193" spans="1:5" x14ac:dyDescent="0.45">
      <c r="A9193" s="2" t="s">
        <v>628</v>
      </c>
      <c r="B9193" s="2" t="s">
        <v>10456</v>
      </c>
      <c r="C9193" s="2" t="s">
        <v>21685</v>
      </c>
      <c r="D9193" s="2" t="str">
        <f>"食品販売業"</f>
        <v>食品販売業</v>
      </c>
      <c r="E9193" s="2" t="str">
        <f>"H30.11.14"</f>
        <v>H30.11.14</v>
      </c>
    </row>
    <row r="9194" spans="1:5" x14ac:dyDescent="0.45">
      <c r="A9194" s="2" t="s">
        <v>1055</v>
      </c>
      <c r="B9194" s="2" t="s">
        <v>10458</v>
      </c>
      <c r="C9194" s="2" t="s">
        <v>22193</v>
      </c>
      <c r="D9194" s="2" t="str">
        <f>"食品製造業"</f>
        <v>食品製造業</v>
      </c>
      <c r="E9194" s="2" t="str">
        <f>"H30.11.14"</f>
        <v>H30.11.14</v>
      </c>
    </row>
    <row r="9195" spans="1:5" x14ac:dyDescent="0.45">
      <c r="A9195" s="2" t="s">
        <v>1056</v>
      </c>
      <c r="B9195" s="2" t="s">
        <v>10459</v>
      </c>
      <c r="C9195" s="2" t="s">
        <v>22194</v>
      </c>
      <c r="D9195" s="2" t="str">
        <f>"食品製造業"</f>
        <v>食品製造業</v>
      </c>
      <c r="E9195" s="2" t="str">
        <f>"H30.11.14"</f>
        <v>H30.11.14</v>
      </c>
    </row>
    <row r="9196" spans="1:5" x14ac:dyDescent="0.45">
      <c r="A9196" s="2" t="s">
        <v>1057</v>
      </c>
      <c r="B9196" s="2" t="s">
        <v>10460</v>
      </c>
      <c r="C9196" s="2" t="s">
        <v>22113</v>
      </c>
      <c r="D9196" s="2" t="str">
        <f>"飲食店営業"</f>
        <v>飲食店営業</v>
      </c>
      <c r="E9196" s="2" t="str">
        <f>"H30.11.16"</f>
        <v>H30.11.16</v>
      </c>
    </row>
    <row r="9197" spans="1:5" x14ac:dyDescent="0.45">
      <c r="A9197" s="2" t="s">
        <v>1058</v>
      </c>
      <c r="B9197" s="2" t="s">
        <v>10461</v>
      </c>
      <c r="C9197" s="2" t="s">
        <v>22195</v>
      </c>
      <c r="D9197" s="2" t="str">
        <f>"飲食店営業"</f>
        <v>飲食店営業</v>
      </c>
      <c r="E9197" s="2" t="str">
        <f>"H30.11.16"</f>
        <v>H30.11.16</v>
      </c>
    </row>
    <row r="9198" spans="1:5" x14ac:dyDescent="0.45">
      <c r="A9198" s="2" t="s">
        <v>1071</v>
      </c>
      <c r="B9198" s="2" t="s">
        <v>10475</v>
      </c>
      <c r="C9198" s="2" t="s">
        <v>22210</v>
      </c>
      <c r="D9198" s="2" t="str">
        <f>"飲食店営業"</f>
        <v>飲食店営業</v>
      </c>
      <c r="E9198" s="2" t="str">
        <f>"H30.11.27"</f>
        <v>H30.11.27</v>
      </c>
    </row>
    <row r="9199" spans="1:5" x14ac:dyDescent="0.45">
      <c r="A9199" s="2" t="s">
        <v>676</v>
      </c>
      <c r="B9199" s="2" t="s">
        <v>10476</v>
      </c>
      <c r="C9199" s="2" t="s">
        <v>21736</v>
      </c>
      <c r="D9199" s="2" t="str">
        <f>"乳類販売業"</f>
        <v>乳類販売業</v>
      </c>
      <c r="E9199" s="2" t="str">
        <f>"H30.11.27"</f>
        <v>H30.11.27</v>
      </c>
    </row>
    <row r="9200" spans="1:5" x14ac:dyDescent="0.45">
      <c r="A9200" s="2" t="s">
        <v>165</v>
      </c>
      <c r="B9200" s="2" t="s">
        <v>10490</v>
      </c>
      <c r="C9200" s="2" t="s">
        <v>22220</v>
      </c>
      <c r="D9200" s="2" t="str">
        <f>"喫茶店営業"</f>
        <v>喫茶店営業</v>
      </c>
      <c r="E9200" s="2" t="str">
        <f>"H30.11.29"</f>
        <v>H30.11.29</v>
      </c>
    </row>
    <row r="9201" spans="1:5" x14ac:dyDescent="0.45">
      <c r="A9201" s="2" t="s">
        <v>1083</v>
      </c>
      <c r="B9201" s="2" t="s">
        <v>10496</v>
      </c>
      <c r="C9201" s="2" t="s">
        <v>22224</v>
      </c>
      <c r="D9201" s="2" t="str">
        <f>"食肉販売業"</f>
        <v>食肉販売業</v>
      </c>
      <c r="E9201" s="2" t="str">
        <f>"H30.11.30"</f>
        <v>H30.11.30</v>
      </c>
    </row>
    <row r="9202" spans="1:5" x14ac:dyDescent="0.45">
      <c r="A9202" s="2" t="s">
        <v>1084</v>
      </c>
      <c r="B9202" s="2" t="s">
        <v>10497</v>
      </c>
      <c r="C9202" s="2" t="s">
        <v>22225</v>
      </c>
      <c r="D9202" s="2" t="str">
        <f>"食肉販売業"</f>
        <v>食肉販売業</v>
      </c>
      <c r="E9202" s="2" t="str">
        <f>"H30.11.30"</f>
        <v>H30.11.30</v>
      </c>
    </row>
    <row r="9203" spans="1:5" x14ac:dyDescent="0.45">
      <c r="A9203" s="2" t="s">
        <v>1088</v>
      </c>
      <c r="B9203" s="2" t="s">
        <v>10502</v>
      </c>
      <c r="C9203" s="2" t="s">
        <v>22229</v>
      </c>
      <c r="D9203" s="2" t="str">
        <f>"飲食店営業"</f>
        <v>飲食店営業</v>
      </c>
      <c r="E9203" s="2" t="str">
        <f>"H30.12.12"</f>
        <v>H30.12.12</v>
      </c>
    </row>
    <row r="9204" spans="1:5" x14ac:dyDescent="0.45">
      <c r="A9204" s="2" t="s">
        <v>1088</v>
      </c>
      <c r="B9204" s="2" t="s">
        <v>10502</v>
      </c>
      <c r="C9204" s="2" t="s">
        <v>22229</v>
      </c>
      <c r="D9204" s="2" t="str">
        <f>"魚介類販売業"</f>
        <v>魚介類販売業</v>
      </c>
      <c r="E9204" s="2" t="str">
        <f>"H30.12.12"</f>
        <v>H30.12.12</v>
      </c>
    </row>
    <row r="9205" spans="1:5" x14ac:dyDescent="0.45">
      <c r="A9205" s="2" t="s">
        <v>1088</v>
      </c>
      <c r="B9205" s="2" t="s">
        <v>10502</v>
      </c>
      <c r="C9205" s="2" t="s">
        <v>22229</v>
      </c>
      <c r="D9205" s="2" t="str">
        <f>"食肉販売業"</f>
        <v>食肉販売業</v>
      </c>
      <c r="E9205" s="2" t="str">
        <f>"H30.12.12"</f>
        <v>H30.12.12</v>
      </c>
    </row>
    <row r="9206" spans="1:5" x14ac:dyDescent="0.45">
      <c r="A9206" s="2" t="s">
        <v>1088</v>
      </c>
      <c r="B9206" s="2" t="s">
        <v>10502</v>
      </c>
      <c r="C9206" s="2" t="s">
        <v>22229</v>
      </c>
      <c r="D9206" s="2" t="str">
        <f>"乳類販売業"</f>
        <v>乳類販売業</v>
      </c>
      <c r="E9206" s="2" t="str">
        <f>"H30.12.12"</f>
        <v>H30.12.12</v>
      </c>
    </row>
    <row r="9207" spans="1:5" x14ac:dyDescent="0.45">
      <c r="A9207" s="2" t="s">
        <v>1088</v>
      </c>
      <c r="B9207" s="2" t="s">
        <v>10502</v>
      </c>
      <c r="C9207" s="2" t="s">
        <v>22229</v>
      </c>
      <c r="D9207" s="2" t="str">
        <f>"食品販売業"</f>
        <v>食品販売業</v>
      </c>
      <c r="E9207" s="2" t="str">
        <f>"H30.12.12"</f>
        <v>H30.12.12</v>
      </c>
    </row>
    <row r="9208" spans="1:5" x14ac:dyDescent="0.45">
      <c r="A9208" s="2" t="s">
        <v>1093</v>
      </c>
      <c r="B9208" s="2" t="s">
        <v>10508</v>
      </c>
      <c r="C9208" s="2" t="s">
        <v>22235</v>
      </c>
      <c r="D9208" s="2" t="str">
        <f>"飲食店営業"</f>
        <v>飲食店営業</v>
      </c>
      <c r="E9208" s="2" t="str">
        <f>"H29.09.28"</f>
        <v>H29.09.28</v>
      </c>
    </row>
    <row r="9209" spans="1:5" x14ac:dyDescent="0.45">
      <c r="A9209" s="2" t="s">
        <v>1094</v>
      </c>
      <c r="B9209" s="2" t="s">
        <v>10509</v>
      </c>
      <c r="C9209" s="2" t="s">
        <v>22236</v>
      </c>
      <c r="D9209" s="2" t="str">
        <f>"飲食店営業"</f>
        <v>飲食店営業</v>
      </c>
      <c r="E9209" s="2" t="str">
        <f>"H30.12.26"</f>
        <v>H30.12.26</v>
      </c>
    </row>
    <row r="9210" spans="1:5" x14ac:dyDescent="0.45">
      <c r="A9210" s="2" t="s">
        <v>1096</v>
      </c>
      <c r="B9210" s="2" t="s">
        <v>10512</v>
      </c>
      <c r="C9210" s="2" t="s">
        <v>22239</v>
      </c>
      <c r="D9210" s="2" t="str">
        <f>"そうざい製造業"</f>
        <v>そうざい製造業</v>
      </c>
      <c r="E9210" s="2" t="str">
        <f>"H31.01.15"</f>
        <v>H31.01.15</v>
      </c>
    </row>
    <row r="9211" spans="1:5" x14ac:dyDescent="0.45">
      <c r="A9211" s="2" t="s">
        <v>1097</v>
      </c>
      <c r="B9211" s="2" t="s">
        <v>10515</v>
      </c>
      <c r="C9211" s="2" t="s">
        <v>22242</v>
      </c>
      <c r="D9211" s="2" t="str">
        <f>"菓子製造業"</f>
        <v>菓子製造業</v>
      </c>
      <c r="E9211" s="2" t="str">
        <f>"H31.01.18"</f>
        <v>H31.01.18</v>
      </c>
    </row>
    <row r="9212" spans="1:5" x14ac:dyDescent="0.45">
      <c r="A9212" s="2" t="s">
        <v>1098</v>
      </c>
      <c r="B9212" s="2" t="s">
        <v>10516</v>
      </c>
      <c r="C9212" s="2" t="s">
        <v>22243</v>
      </c>
      <c r="D9212" s="2" t="str">
        <f>"飲食店営業"</f>
        <v>飲食店営業</v>
      </c>
      <c r="E9212" s="2" t="str">
        <f>"H31.01.25"</f>
        <v>H31.01.25</v>
      </c>
    </row>
    <row r="9213" spans="1:5" x14ac:dyDescent="0.45">
      <c r="A9213" s="2" t="s">
        <v>453</v>
      </c>
      <c r="B9213" s="2" t="s">
        <v>10519</v>
      </c>
      <c r="C9213" s="2" t="s">
        <v>22246</v>
      </c>
      <c r="D9213" s="2" t="str">
        <f>"食品販売業"</f>
        <v>食品販売業</v>
      </c>
      <c r="E9213" s="2" t="str">
        <f>"H30.08.02"</f>
        <v>H30.08.02</v>
      </c>
    </row>
    <row r="9214" spans="1:5" x14ac:dyDescent="0.45">
      <c r="A9214" s="2" t="s">
        <v>1105</v>
      </c>
      <c r="B9214" s="2" t="s">
        <v>10527</v>
      </c>
      <c r="C9214" s="2" t="s">
        <v>22254</v>
      </c>
      <c r="D9214" s="2" t="str">
        <f>"菓子製造業"</f>
        <v>菓子製造業</v>
      </c>
      <c r="E9214" s="2" t="str">
        <f>"H31.02.01"</f>
        <v>H31.02.01</v>
      </c>
    </row>
    <row r="9215" spans="1:5" x14ac:dyDescent="0.45">
      <c r="A9215" s="2" t="s">
        <v>1122</v>
      </c>
      <c r="B9215" s="2" t="s">
        <v>10548</v>
      </c>
      <c r="C9215" s="2" t="s">
        <v>22274</v>
      </c>
      <c r="D9215" s="2" t="str">
        <f>"食品製造業"</f>
        <v>食品製造業</v>
      </c>
      <c r="E9215" s="2" t="str">
        <f>"H31.02.13"</f>
        <v>H31.02.13</v>
      </c>
    </row>
    <row r="9216" spans="1:5" x14ac:dyDescent="0.45">
      <c r="A9216" s="2" t="s">
        <v>165</v>
      </c>
      <c r="B9216" s="2" t="s">
        <v>10554</v>
      </c>
      <c r="C9216" s="2" t="s">
        <v>21758</v>
      </c>
      <c r="D9216" s="2" t="str">
        <f>"喫茶店営業"</f>
        <v>喫茶店営業</v>
      </c>
      <c r="E9216" s="2" t="str">
        <f t="shared" ref="E9216:E9221" si="435">"H31.02.14"</f>
        <v>H31.02.14</v>
      </c>
    </row>
    <row r="9217" spans="1:5" x14ac:dyDescent="0.45">
      <c r="A9217" s="2" t="s">
        <v>165</v>
      </c>
      <c r="B9217" s="2" t="s">
        <v>10555</v>
      </c>
      <c r="C9217" s="2" t="s">
        <v>21758</v>
      </c>
      <c r="D9217" s="2" t="str">
        <f>"喫茶店営業"</f>
        <v>喫茶店営業</v>
      </c>
      <c r="E9217" s="2" t="str">
        <f t="shared" si="435"/>
        <v>H31.02.14</v>
      </c>
    </row>
    <row r="9218" spans="1:5" x14ac:dyDescent="0.45">
      <c r="A9218" s="2" t="s">
        <v>1128</v>
      </c>
      <c r="B9218" s="2" t="s">
        <v>10559</v>
      </c>
      <c r="C9218" s="2" t="s">
        <v>22282</v>
      </c>
      <c r="D9218" s="2" t="str">
        <f>"食肉販売業"</f>
        <v>食肉販売業</v>
      </c>
      <c r="E9218" s="2" t="str">
        <f t="shared" si="435"/>
        <v>H31.02.14</v>
      </c>
    </row>
    <row r="9219" spans="1:5" x14ac:dyDescent="0.45">
      <c r="A9219" s="2" t="s">
        <v>1129</v>
      </c>
      <c r="B9219" s="2" t="s">
        <v>10560</v>
      </c>
      <c r="C9219" s="2" t="s">
        <v>22283</v>
      </c>
      <c r="D9219" s="2" t="str">
        <f>"菓子製造業"</f>
        <v>菓子製造業</v>
      </c>
      <c r="E9219" s="2" t="str">
        <f t="shared" si="435"/>
        <v>H31.02.14</v>
      </c>
    </row>
    <row r="9220" spans="1:5" x14ac:dyDescent="0.45">
      <c r="A9220" s="2" t="s">
        <v>1130</v>
      </c>
      <c r="B9220" s="2" t="s">
        <v>10561</v>
      </c>
      <c r="C9220" s="2" t="s">
        <v>22284</v>
      </c>
      <c r="D9220" s="2" t="str">
        <f>"飲食店営業"</f>
        <v>飲食店営業</v>
      </c>
      <c r="E9220" s="2" t="str">
        <f t="shared" si="435"/>
        <v>H31.02.14</v>
      </c>
    </row>
    <row r="9221" spans="1:5" x14ac:dyDescent="0.45">
      <c r="A9221" s="2" t="s">
        <v>1131</v>
      </c>
      <c r="B9221" s="2" t="s">
        <v>10562</v>
      </c>
      <c r="C9221" s="2" t="s">
        <v>22285</v>
      </c>
      <c r="D9221" s="2" t="str">
        <f>"食品販売業"</f>
        <v>食品販売業</v>
      </c>
      <c r="E9221" s="2" t="str">
        <f t="shared" si="435"/>
        <v>H31.02.14</v>
      </c>
    </row>
    <row r="9222" spans="1:5" x14ac:dyDescent="0.45">
      <c r="A9222" s="2" t="s">
        <v>1088</v>
      </c>
      <c r="B9222" s="2" t="s">
        <v>10568</v>
      </c>
      <c r="C9222" s="2" t="s">
        <v>22290</v>
      </c>
      <c r="D9222" s="2" t="str">
        <f>"食品販売業"</f>
        <v>食品販売業</v>
      </c>
      <c r="E9222" s="2" t="str">
        <f>"H31.02.20"</f>
        <v>H31.02.20</v>
      </c>
    </row>
    <row r="9223" spans="1:5" x14ac:dyDescent="0.45">
      <c r="A9223" s="2" t="s">
        <v>1140</v>
      </c>
      <c r="B9223" s="2" t="s">
        <v>10580</v>
      </c>
      <c r="C9223" s="2" t="s">
        <v>22303</v>
      </c>
      <c r="D9223" s="2" t="str">
        <f>"魚介類販売業"</f>
        <v>魚介類販売業</v>
      </c>
      <c r="E9223" s="2" t="str">
        <f t="shared" ref="E9223:E9228" si="436">"H31.02.25"</f>
        <v>H31.02.25</v>
      </c>
    </row>
    <row r="9224" spans="1:5" x14ac:dyDescent="0.45">
      <c r="A9224" s="2" t="s">
        <v>1140</v>
      </c>
      <c r="B9224" s="2" t="s">
        <v>10580</v>
      </c>
      <c r="C9224" s="2" t="s">
        <v>22303</v>
      </c>
      <c r="D9224" s="2" t="str">
        <f>"食肉販売業"</f>
        <v>食肉販売業</v>
      </c>
      <c r="E9224" s="2" t="str">
        <f t="shared" si="436"/>
        <v>H31.02.25</v>
      </c>
    </row>
    <row r="9225" spans="1:5" x14ac:dyDescent="0.45">
      <c r="A9225" s="2" t="s">
        <v>1140</v>
      </c>
      <c r="B9225" s="2" t="s">
        <v>10580</v>
      </c>
      <c r="C9225" s="2" t="s">
        <v>22303</v>
      </c>
      <c r="D9225" s="2" t="str">
        <f>"乳類販売業"</f>
        <v>乳類販売業</v>
      </c>
      <c r="E9225" s="2" t="str">
        <f t="shared" si="436"/>
        <v>H31.02.25</v>
      </c>
    </row>
    <row r="9226" spans="1:5" x14ac:dyDescent="0.45">
      <c r="A9226" s="2" t="s">
        <v>1140</v>
      </c>
      <c r="B9226" s="2" t="s">
        <v>10580</v>
      </c>
      <c r="C9226" s="2" t="s">
        <v>22303</v>
      </c>
      <c r="D9226" s="2" t="str">
        <f>"菓子製造業"</f>
        <v>菓子製造業</v>
      </c>
      <c r="E9226" s="2" t="str">
        <f t="shared" si="436"/>
        <v>H31.02.25</v>
      </c>
    </row>
    <row r="9227" spans="1:5" x14ac:dyDescent="0.45">
      <c r="A9227" s="2" t="s">
        <v>1140</v>
      </c>
      <c r="B9227" s="2" t="s">
        <v>10580</v>
      </c>
      <c r="C9227" s="2" t="s">
        <v>22303</v>
      </c>
      <c r="D9227" s="2" t="str">
        <f>"飲食店営業"</f>
        <v>飲食店営業</v>
      </c>
      <c r="E9227" s="2" t="str">
        <f t="shared" si="436"/>
        <v>H31.02.25</v>
      </c>
    </row>
    <row r="9228" spans="1:5" x14ac:dyDescent="0.45">
      <c r="A9228" s="2" t="s">
        <v>1140</v>
      </c>
      <c r="B9228" s="2" t="s">
        <v>10580</v>
      </c>
      <c r="C9228" s="2" t="s">
        <v>22303</v>
      </c>
      <c r="D9228" s="2" t="str">
        <f>"食品販売業"</f>
        <v>食品販売業</v>
      </c>
      <c r="E9228" s="2" t="str">
        <f t="shared" si="436"/>
        <v>H31.02.25</v>
      </c>
    </row>
    <row r="9229" spans="1:5" x14ac:dyDescent="0.45">
      <c r="A9229" s="2" t="s">
        <v>1142</v>
      </c>
      <c r="B9229" s="2" t="s">
        <v>10581</v>
      </c>
      <c r="C9229" s="2" t="s">
        <v>22305</v>
      </c>
      <c r="D9229" s="2" t="str">
        <f t="shared" ref="D9229:D9234" si="437">"飲食店営業"</f>
        <v>飲食店営業</v>
      </c>
      <c r="E9229" s="2" t="str">
        <f>"H31.02.28"</f>
        <v>H31.02.28</v>
      </c>
    </row>
    <row r="9230" spans="1:5" x14ac:dyDescent="0.45">
      <c r="A9230" s="2" t="s">
        <v>1143</v>
      </c>
      <c r="B9230" s="2" t="s">
        <v>10582</v>
      </c>
      <c r="C9230" s="2" t="s">
        <v>21917</v>
      </c>
      <c r="D9230" s="2" t="str">
        <f t="shared" si="437"/>
        <v>飲食店営業</v>
      </c>
      <c r="E9230" s="2" t="str">
        <f>"H31.02.28"</f>
        <v>H31.02.28</v>
      </c>
    </row>
    <row r="9231" spans="1:5" x14ac:dyDescent="0.45">
      <c r="A9231" s="2" t="s">
        <v>876</v>
      </c>
      <c r="B9231" s="2" t="s">
        <v>10204</v>
      </c>
      <c r="C9231" s="2" t="s">
        <v>22306</v>
      </c>
      <c r="D9231" s="2" t="str">
        <f t="shared" si="437"/>
        <v>飲食店営業</v>
      </c>
      <c r="E9231" s="2" t="str">
        <f>"H31.02.28"</f>
        <v>H31.02.28</v>
      </c>
    </row>
    <row r="9232" spans="1:5" x14ac:dyDescent="0.45">
      <c r="A9232" s="2" t="s">
        <v>1144</v>
      </c>
      <c r="B9232" s="2" t="s">
        <v>10583</v>
      </c>
      <c r="C9232" s="2" t="s">
        <v>21763</v>
      </c>
      <c r="D9232" s="2" t="str">
        <f t="shared" si="437"/>
        <v>飲食店営業</v>
      </c>
      <c r="E9232" s="2" t="str">
        <f t="shared" ref="E9232:E9238" si="438">"H31.02.27"</f>
        <v>H31.02.27</v>
      </c>
    </row>
    <row r="9233" spans="1:5" x14ac:dyDescent="0.45">
      <c r="A9233" s="2" t="s">
        <v>1145</v>
      </c>
      <c r="B9233" s="2" t="s">
        <v>10584</v>
      </c>
      <c r="C9233" s="2" t="s">
        <v>22307</v>
      </c>
      <c r="D9233" s="2" t="str">
        <f t="shared" si="437"/>
        <v>飲食店営業</v>
      </c>
      <c r="E9233" s="2" t="str">
        <f t="shared" si="438"/>
        <v>H31.02.27</v>
      </c>
    </row>
    <row r="9234" spans="1:5" x14ac:dyDescent="0.45">
      <c r="A9234" s="2" t="s">
        <v>1146</v>
      </c>
      <c r="B9234" s="2" t="s">
        <v>10585</v>
      </c>
      <c r="C9234" s="2" t="s">
        <v>22308</v>
      </c>
      <c r="D9234" s="2" t="str">
        <f t="shared" si="437"/>
        <v>飲食店営業</v>
      </c>
      <c r="E9234" s="2" t="str">
        <f t="shared" si="438"/>
        <v>H31.02.27</v>
      </c>
    </row>
    <row r="9235" spans="1:5" x14ac:dyDescent="0.45">
      <c r="A9235" s="2" t="s">
        <v>1146</v>
      </c>
      <c r="B9235" s="2" t="s">
        <v>10585</v>
      </c>
      <c r="C9235" s="2" t="s">
        <v>22308</v>
      </c>
      <c r="D9235" s="2" t="str">
        <f>"食肉販売業"</f>
        <v>食肉販売業</v>
      </c>
      <c r="E9235" s="2" t="str">
        <f t="shared" si="438"/>
        <v>H31.02.27</v>
      </c>
    </row>
    <row r="9236" spans="1:5" x14ac:dyDescent="0.45">
      <c r="A9236" s="2" t="s">
        <v>1146</v>
      </c>
      <c r="B9236" s="2" t="s">
        <v>10585</v>
      </c>
      <c r="C9236" s="2" t="s">
        <v>22308</v>
      </c>
      <c r="D9236" s="2" t="str">
        <f>"乳類販売業"</f>
        <v>乳類販売業</v>
      </c>
      <c r="E9236" s="2" t="str">
        <f t="shared" si="438"/>
        <v>H31.02.27</v>
      </c>
    </row>
    <row r="9237" spans="1:5" x14ac:dyDescent="0.45">
      <c r="A9237" s="2" t="s">
        <v>1146</v>
      </c>
      <c r="B9237" s="2" t="s">
        <v>10585</v>
      </c>
      <c r="C9237" s="2" t="s">
        <v>22308</v>
      </c>
      <c r="D9237" s="2" t="str">
        <f>"魚介類販売業"</f>
        <v>魚介類販売業</v>
      </c>
      <c r="E9237" s="2" t="str">
        <f t="shared" si="438"/>
        <v>H31.02.27</v>
      </c>
    </row>
    <row r="9238" spans="1:5" x14ac:dyDescent="0.45">
      <c r="A9238" s="2" t="s">
        <v>1146</v>
      </c>
      <c r="B9238" s="2" t="s">
        <v>10585</v>
      </c>
      <c r="C9238" s="2" t="s">
        <v>22308</v>
      </c>
      <c r="D9238" s="2" t="str">
        <f>"食品販売業"</f>
        <v>食品販売業</v>
      </c>
      <c r="E9238" s="2" t="str">
        <f t="shared" si="438"/>
        <v>H31.02.27</v>
      </c>
    </row>
    <row r="9239" spans="1:5" x14ac:dyDescent="0.45">
      <c r="A9239" s="2" t="s">
        <v>1150</v>
      </c>
      <c r="B9239" s="2" t="s">
        <v>10589</v>
      </c>
      <c r="C9239" s="2" t="s">
        <v>22313</v>
      </c>
      <c r="D9239" s="2" t="str">
        <f>"そうざい製造業"</f>
        <v>そうざい製造業</v>
      </c>
      <c r="E9239" s="2" t="str">
        <f>"H31.02.28"</f>
        <v>H31.02.28</v>
      </c>
    </row>
    <row r="9240" spans="1:5" x14ac:dyDescent="0.45">
      <c r="A9240" s="2" t="s">
        <v>1150</v>
      </c>
      <c r="B9240" s="2" t="s">
        <v>10589</v>
      </c>
      <c r="C9240" s="2" t="s">
        <v>22313</v>
      </c>
      <c r="D9240" s="2" t="str">
        <f>"食肉販売業"</f>
        <v>食肉販売業</v>
      </c>
      <c r="E9240" s="2" t="str">
        <f>"H31.02.28"</f>
        <v>H31.02.28</v>
      </c>
    </row>
    <row r="9241" spans="1:5" x14ac:dyDescent="0.45">
      <c r="A9241" s="2" t="s">
        <v>1150</v>
      </c>
      <c r="B9241" s="2" t="s">
        <v>10589</v>
      </c>
      <c r="C9241" s="2" t="s">
        <v>22313</v>
      </c>
      <c r="D9241" s="2" t="str">
        <f>"魚介類販売業"</f>
        <v>魚介類販売業</v>
      </c>
      <c r="E9241" s="2" t="str">
        <f>"H31.02.28"</f>
        <v>H31.02.28</v>
      </c>
    </row>
    <row r="9242" spans="1:5" x14ac:dyDescent="0.45">
      <c r="A9242" s="2" t="s">
        <v>165</v>
      </c>
      <c r="B9242" s="2" t="s">
        <v>10599</v>
      </c>
      <c r="C9242" s="2" t="s">
        <v>22323</v>
      </c>
      <c r="D9242" s="2" t="str">
        <f>"喫茶店営業"</f>
        <v>喫茶店営業</v>
      </c>
      <c r="E9242" s="2" t="str">
        <f>"H31.03.13"</f>
        <v>H31.03.13</v>
      </c>
    </row>
    <row r="9243" spans="1:5" x14ac:dyDescent="0.45">
      <c r="A9243" s="2" t="s">
        <v>1161</v>
      </c>
      <c r="B9243" s="2" t="s">
        <v>10604</v>
      </c>
      <c r="C9243" s="2" t="s">
        <v>21923</v>
      </c>
      <c r="D9243" s="2" t="str">
        <f>"飲食店営業"</f>
        <v>飲食店営業</v>
      </c>
      <c r="E9243" s="2" t="str">
        <f>"H31.03.20"</f>
        <v>H31.03.20</v>
      </c>
    </row>
    <row r="9244" spans="1:5" x14ac:dyDescent="0.45">
      <c r="A9244" s="2" t="s">
        <v>126</v>
      </c>
      <c r="B9244" s="2" t="s">
        <v>10606</v>
      </c>
      <c r="C9244" s="2" t="s">
        <v>22330</v>
      </c>
      <c r="D9244" s="2" t="str">
        <f>"飲食店営業"</f>
        <v>飲食店営業</v>
      </c>
      <c r="E9244" s="2" t="str">
        <f>"H31.03.27"</f>
        <v>H31.03.27</v>
      </c>
    </row>
    <row r="9245" spans="1:5" x14ac:dyDescent="0.45">
      <c r="A9245" s="2" t="s">
        <v>1170</v>
      </c>
      <c r="B9245" s="2" t="s">
        <v>10617</v>
      </c>
      <c r="C9245" s="2" t="s">
        <v>22149</v>
      </c>
      <c r="D9245" s="2" t="str">
        <f>"飲食店営業"</f>
        <v>飲食店営業</v>
      </c>
      <c r="E9245" s="2" t="str">
        <f>"H31.04.10"</f>
        <v>H31.04.10</v>
      </c>
    </row>
    <row r="9246" spans="1:5" x14ac:dyDescent="0.45">
      <c r="A9246" s="2" t="s">
        <v>532</v>
      </c>
      <c r="B9246" s="2" t="s">
        <v>10622</v>
      </c>
      <c r="C9246" s="2" t="s">
        <v>22344</v>
      </c>
      <c r="D9246" s="2" t="str">
        <f>"食品販売業"</f>
        <v>食品販売業</v>
      </c>
      <c r="E9246" s="2" t="str">
        <f>"H31.04.15"</f>
        <v>H31.04.15</v>
      </c>
    </row>
    <row r="9247" spans="1:5" x14ac:dyDescent="0.45">
      <c r="A9247" s="2" t="s">
        <v>532</v>
      </c>
      <c r="B9247" s="2" t="s">
        <v>10622</v>
      </c>
      <c r="C9247" s="2" t="s">
        <v>22344</v>
      </c>
      <c r="D9247" s="2" t="str">
        <f>"乳類販売業"</f>
        <v>乳類販売業</v>
      </c>
      <c r="E9247" s="2" t="str">
        <f>"H31.04.15"</f>
        <v>H31.04.15</v>
      </c>
    </row>
    <row r="9248" spans="1:5" x14ac:dyDescent="0.45">
      <c r="A9248" s="2" t="s">
        <v>1183</v>
      </c>
      <c r="B9248" s="2" t="s">
        <v>10633</v>
      </c>
      <c r="C9248" s="2" t="s">
        <v>22353</v>
      </c>
      <c r="D9248" s="2" t="str">
        <f>"菓子製造業"</f>
        <v>菓子製造業</v>
      </c>
      <c r="E9248" s="2" t="str">
        <f>"R01.05.14"</f>
        <v>R01.05.14</v>
      </c>
    </row>
    <row r="9249" spans="1:5" x14ac:dyDescent="0.45">
      <c r="A9249" s="2" t="s">
        <v>1196</v>
      </c>
      <c r="B9249" s="2" t="s">
        <v>10648</v>
      </c>
      <c r="C9249" s="2" t="s">
        <v>22368</v>
      </c>
      <c r="D9249" s="2" t="str">
        <f>"魚介類販売業"</f>
        <v>魚介類販売業</v>
      </c>
      <c r="E9249" s="2" t="str">
        <f>"R01.05.14"</f>
        <v>R01.05.14</v>
      </c>
    </row>
    <row r="9250" spans="1:5" x14ac:dyDescent="0.45">
      <c r="A9250" s="2" t="s">
        <v>1185</v>
      </c>
      <c r="B9250" s="2" t="s">
        <v>10649</v>
      </c>
      <c r="C9250" s="2" t="s">
        <v>21954</v>
      </c>
      <c r="D9250" s="2" t="str">
        <f>"飲食店営業"</f>
        <v>飲食店営業</v>
      </c>
      <c r="E9250" s="2" t="str">
        <f>"R01.05.14"</f>
        <v>R01.05.14</v>
      </c>
    </row>
    <row r="9251" spans="1:5" x14ac:dyDescent="0.45">
      <c r="A9251" s="2" t="s">
        <v>1201</v>
      </c>
      <c r="B9251" s="2" t="s">
        <v>10655</v>
      </c>
      <c r="C9251" s="2" t="s">
        <v>22374</v>
      </c>
      <c r="D9251" s="2" t="str">
        <f>"飲食店営業"</f>
        <v>飲食店営業</v>
      </c>
      <c r="E9251" s="2" t="str">
        <f t="shared" ref="E9251:E9259" si="439">"R01.05.20"</f>
        <v>R01.05.20</v>
      </c>
    </row>
    <row r="9252" spans="1:5" x14ac:dyDescent="0.45">
      <c r="A9252" s="2" t="s">
        <v>1202</v>
      </c>
      <c r="B9252" s="2" t="s">
        <v>10656</v>
      </c>
      <c r="C9252" s="2" t="s">
        <v>22375</v>
      </c>
      <c r="D9252" s="2" t="str">
        <f>"飲食店営業"</f>
        <v>飲食店営業</v>
      </c>
      <c r="E9252" s="2" t="str">
        <f t="shared" si="439"/>
        <v>R01.05.20</v>
      </c>
    </row>
    <row r="9253" spans="1:5" x14ac:dyDescent="0.45">
      <c r="A9253" s="2" t="s">
        <v>1203</v>
      </c>
      <c r="B9253" s="2" t="s">
        <v>10657</v>
      </c>
      <c r="C9253" s="2" t="s">
        <v>22376</v>
      </c>
      <c r="D9253" s="2" t="str">
        <f>"飲食店営業"</f>
        <v>飲食店営業</v>
      </c>
      <c r="E9253" s="2" t="str">
        <f t="shared" si="439"/>
        <v>R01.05.20</v>
      </c>
    </row>
    <row r="9254" spans="1:5" x14ac:dyDescent="0.45">
      <c r="A9254" s="2" t="s">
        <v>1218</v>
      </c>
      <c r="B9254" s="2" t="s">
        <v>10672</v>
      </c>
      <c r="C9254" s="2" t="s">
        <v>22394</v>
      </c>
      <c r="D9254" s="2" t="str">
        <f>"食肉販売業"</f>
        <v>食肉販売業</v>
      </c>
      <c r="E9254" s="2" t="str">
        <f t="shared" si="439"/>
        <v>R01.05.20</v>
      </c>
    </row>
    <row r="9255" spans="1:5" x14ac:dyDescent="0.45">
      <c r="A9255" s="2" t="s">
        <v>421</v>
      </c>
      <c r="B9255" s="2" t="s">
        <v>9967</v>
      </c>
      <c r="C9255" s="2" t="s">
        <v>21742</v>
      </c>
      <c r="D9255" s="2" t="str">
        <f>"食品販売業"</f>
        <v>食品販売業</v>
      </c>
      <c r="E9255" s="2" t="str">
        <f t="shared" si="439"/>
        <v>R01.05.20</v>
      </c>
    </row>
    <row r="9256" spans="1:5" x14ac:dyDescent="0.45">
      <c r="A9256" s="2" t="s">
        <v>798</v>
      </c>
      <c r="B9256" s="2" t="s">
        <v>10677</v>
      </c>
      <c r="C9256" s="2" t="s">
        <v>22398</v>
      </c>
      <c r="D9256" s="2" t="str">
        <f>"食品販売業"</f>
        <v>食品販売業</v>
      </c>
      <c r="E9256" s="2" t="str">
        <f t="shared" si="439"/>
        <v>R01.05.20</v>
      </c>
    </row>
    <row r="9257" spans="1:5" x14ac:dyDescent="0.45">
      <c r="A9257" s="2" t="s">
        <v>890</v>
      </c>
      <c r="B9257" s="2" t="s">
        <v>10679</v>
      </c>
      <c r="C9257" s="2" t="s">
        <v>21984</v>
      </c>
      <c r="D9257" s="2" t="str">
        <f>"食品販売業"</f>
        <v>食品販売業</v>
      </c>
      <c r="E9257" s="2" t="str">
        <f t="shared" si="439"/>
        <v>R01.05.20</v>
      </c>
    </row>
    <row r="9258" spans="1:5" x14ac:dyDescent="0.45">
      <c r="A9258" s="2" t="s">
        <v>1222</v>
      </c>
      <c r="B9258" s="2" t="s">
        <v>10680</v>
      </c>
      <c r="C9258" s="2" t="s">
        <v>22400</v>
      </c>
      <c r="D9258" s="2" t="str">
        <f>"食品販売業"</f>
        <v>食品販売業</v>
      </c>
      <c r="E9258" s="2" t="str">
        <f t="shared" si="439"/>
        <v>R01.05.20</v>
      </c>
    </row>
    <row r="9259" spans="1:5" x14ac:dyDescent="0.45">
      <c r="A9259" s="2" t="s">
        <v>1225</v>
      </c>
      <c r="B9259" s="2" t="s">
        <v>10683</v>
      </c>
      <c r="C9259" s="2" t="s">
        <v>21623</v>
      </c>
      <c r="D9259" s="2" t="str">
        <f>"食品販売業"</f>
        <v>食品販売業</v>
      </c>
      <c r="E9259" s="2" t="str">
        <f t="shared" si="439"/>
        <v>R01.05.20</v>
      </c>
    </row>
    <row r="9260" spans="1:5" x14ac:dyDescent="0.45">
      <c r="A9260" s="2" t="s">
        <v>1231</v>
      </c>
      <c r="B9260" s="2" t="s">
        <v>10695</v>
      </c>
      <c r="C9260" s="2" t="s">
        <v>22409</v>
      </c>
      <c r="D9260" s="2" t="str">
        <f>"飲食店営業"</f>
        <v>飲食店営業</v>
      </c>
      <c r="E9260" s="2" t="str">
        <f>"R01.05.22"</f>
        <v>R01.05.22</v>
      </c>
    </row>
    <row r="9261" spans="1:5" x14ac:dyDescent="0.45">
      <c r="A9261" s="2" t="s">
        <v>712</v>
      </c>
      <c r="B9261" s="2" t="s">
        <v>10701</v>
      </c>
      <c r="C9261" s="2" t="s">
        <v>22415</v>
      </c>
      <c r="D9261" s="2" t="str">
        <f>"みそ製造業"</f>
        <v>みそ製造業</v>
      </c>
      <c r="E9261" s="2" t="str">
        <f>"R01.05.27"</f>
        <v>R01.05.27</v>
      </c>
    </row>
    <row r="9262" spans="1:5" x14ac:dyDescent="0.45">
      <c r="A9262" s="2" t="s">
        <v>1235</v>
      </c>
      <c r="B9262" s="2" t="s">
        <v>1235</v>
      </c>
      <c r="C9262" s="2" t="s">
        <v>22417</v>
      </c>
      <c r="D9262" s="2" t="str">
        <f>"魚介類販売業"</f>
        <v>魚介類販売業</v>
      </c>
      <c r="E9262" s="2" t="str">
        <f>"R01.05.27"</f>
        <v>R01.05.27</v>
      </c>
    </row>
    <row r="9263" spans="1:5" x14ac:dyDescent="0.45">
      <c r="A9263" s="2" t="s">
        <v>1236</v>
      </c>
      <c r="B9263" s="2" t="s">
        <v>10704</v>
      </c>
      <c r="C9263" s="2" t="s">
        <v>22420</v>
      </c>
      <c r="D9263" s="2" t="str">
        <f>"飲食店営業"</f>
        <v>飲食店営業</v>
      </c>
      <c r="E9263" s="2" t="str">
        <f>"R01.05.28"</f>
        <v>R01.05.28</v>
      </c>
    </row>
    <row r="9264" spans="1:5" x14ac:dyDescent="0.45">
      <c r="A9264" s="2" t="s">
        <v>1236</v>
      </c>
      <c r="B9264" s="2" t="s">
        <v>10704</v>
      </c>
      <c r="C9264" s="2" t="s">
        <v>22420</v>
      </c>
      <c r="D9264" s="2" t="str">
        <f>"菓子製造業"</f>
        <v>菓子製造業</v>
      </c>
      <c r="E9264" s="2" t="str">
        <f>"R01.05.28"</f>
        <v>R01.05.28</v>
      </c>
    </row>
    <row r="9265" spans="1:5" x14ac:dyDescent="0.45">
      <c r="A9265" s="2" t="s">
        <v>916</v>
      </c>
      <c r="B9265" s="2" t="s">
        <v>10246</v>
      </c>
      <c r="C9265" s="2" t="s">
        <v>22013</v>
      </c>
      <c r="D9265" s="2" t="str">
        <f>"飲食店営業"</f>
        <v>飲食店営業</v>
      </c>
      <c r="E9265" s="2" t="str">
        <f>"R01.05.29"</f>
        <v>R01.05.29</v>
      </c>
    </row>
    <row r="9266" spans="1:5" x14ac:dyDescent="0.45">
      <c r="A9266" s="2" t="s">
        <v>916</v>
      </c>
      <c r="B9266" s="2" t="s">
        <v>10246</v>
      </c>
      <c r="C9266" s="2" t="s">
        <v>22013</v>
      </c>
      <c r="D9266" s="2" t="str">
        <f>"魚介類販売業"</f>
        <v>魚介類販売業</v>
      </c>
      <c r="E9266" s="2" t="str">
        <f>"R01.05.29"</f>
        <v>R01.05.29</v>
      </c>
    </row>
    <row r="9267" spans="1:5" x14ac:dyDescent="0.45">
      <c r="A9267" s="2" t="s">
        <v>916</v>
      </c>
      <c r="B9267" s="2" t="s">
        <v>10246</v>
      </c>
      <c r="C9267" s="2" t="s">
        <v>22013</v>
      </c>
      <c r="D9267" s="2" t="str">
        <f>"食肉販売業"</f>
        <v>食肉販売業</v>
      </c>
      <c r="E9267" s="2" t="str">
        <f>"R01.05.29"</f>
        <v>R01.05.29</v>
      </c>
    </row>
    <row r="9268" spans="1:5" x14ac:dyDescent="0.45">
      <c r="A9268" s="2" t="s">
        <v>916</v>
      </c>
      <c r="B9268" s="2" t="s">
        <v>10246</v>
      </c>
      <c r="C9268" s="2" t="s">
        <v>22013</v>
      </c>
      <c r="D9268" s="2" t="str">
        <f>"乳類販売業"</f>
        <v>乳類販売業</v>
      </c>
      <c r="E9268" s="2" t="str">
        <f>"R01.05.29"</f>
        <v>R01.05.29</v>
      </c>
    </row>
    <row r="9269" spans="1:5" x14ac:dyDescent="0.45">
      <c r="A9269" s="2" t="s">
        <v>1241</v>
      </c>
      <c r="B9269" s="2" t="s">
        <v>10710</v>
      </c>
      <c r="C9269" s="2" t="s">
        <v>22425</v>
      </c>
      <c r="D9269" s="2" t="str">
        <f>"菓子製造業"</f>
        <v>菓子製造業</v>
      </c>
      <c r="E9269" s="2" t="str">
        <f>"R01.05.30"</f>
        <v>R01.05.30</v>
      </c>
    </row>
    <row r="9270" spans="1:5" x14ac:dyDescent="0.45">
      <c r="A9270" s="2" t="s">
        <v>1119</v>
      </c>
      <c r="B9270" s="2" t="s">
        <v>10713</v>
      </c>
      <c r="C9270" s="2" t="s">
        <v>22429</v>
      </c>
      <c r="D9270" s="2" t="str">
        <f>"飲食店営業"</f>
        <v>飲食店営業</v>
      </c>
      <c r="E9270" s="2" t="str">
        <f>"R01.06.04"</f>
        <v>R01.06.04</v>
      </c>
    </row>
    <row r="9271" spans="1:5" x14ac:dyDescent="0.45">
      <c r="A9271" s="2" t="s">
        <v>1010</v>
      </c>
      <c r="B9271" s="2" t="s">
        <v>10733</v>
      </c>
      <c r="C9271" s="2" t="s">
        <v>22144</v>
      </c>
      <c r="D9271" s="2" t="str">
        <f>"喫茶店営業"</f>
        <v>喫茶店営業</v>
      </c>
      <c r="E9271" s="2" t="str">
        <f>"R01.07.03"</f>
        <v>R01.07.03</v>
      </c>
    </row>
    <row r="9272" spans="1:5" x14ac:dyDescent="0.45">
      <c r="A9272" s="2" t="s">
        <v>1258</v>
      </c>
      <c r="B9272" s="2" t="s">
        <v>10735</v>
      </c>
      <c r="C9272" s="2" t="s">
        <v>22449</v>
      </c>
      <c r="D9272" s="2" t="str">
        <f>"飲食店営業"</f>
        <v>飲食店営業</v>
      </c>
      <c r="E9272" s="2" t="str">
        <f>"R01.07.09"</f>
        <v>R01.07.09</v>
      </c>
    </row>
    <row r="9273" spans="1:5" x14ac:dyDescent="0.45">
      <c r="A9273" s="2" t="s">
        <v>1259</v>
      </c>
      <c r="B9273" s="2" t="s">
        <v>10736</v>
      </c>
      <c r="C9273" s="2" t="s">
        <v>22450</v>
      </c>
      <c r="D9273" s="2" t="str">
        <f>"飲食店営業"</f>
        <v>飲食店営業</v>
      </c>
      <c r="E9273" s="2" t="str">
        <f>"R01.07.17"</f>
        <v>R01.07.17</v>
      </c>
    </row>
    <row r="9274" spans="1:5" x14ac:dyDescent="0.45">
      <c r="A9274" s="2" t="s">
        <v>254</v>
      </c>
      <c r="B9274" s="2" t="s">
        <v>9426</v>
      </c>
      <c r="C9274" s="2" t="s">
        <v>22453</v>
      </c>
      <c r="D9274" s="2" t="str">
        <f>"菓子製造業"</f>
        <v>菓子製造業</v>
      </c>
      <c r="E9274" s="2" t="str">
        <f>"H29.02.22"</f>
        <v>H29.02.22</v>
      </c>
    </row>
    <row r="9275" spans="1:5" x14ac:dyDescent="0.45">
      <c r="A9275" s="2" t="s">
        <v>1262</v>
      </c>
      <c r="B9275" s="2" t="s">
        <v>10743</v>
      </c>
      <c r="C9275" s="2" t="s">
        <v>22417</v>
      </c>
      <c r="D9275" s="2" t="str">
        <f>"食品販売業"</f>
        <v>食品販売業</v>
      </c>
      <c r="E9275" s="2" t="str">
        <f>"H30.05.14"</f>
        <v>H30.05.14</v>
      </c>
    </row>
    <row r="9276" spans="1:5" x14ac:dyDescent="0.45">
      <c r="A9276" s="2" t="s">
        <v>1263</v>
      </c>
      <c r="B9276" s="2" t="s">
        <v>10744</v>
      </c>
      <c r="C9276" s="2" t="s">
        <v>22455</v>
      </c>
      <c r="D9276" s="2" t="str">
        <f>"飲食店営業"</f>
        <v>飲食店営業</v>
      </c>
      <c r="E9276" s="2" t="str">
        <f>"R01.07.30"</f>
        <v>R01.07.30</v>
      </c>
    </row>
    <row r="9277" spans="1:5" x14ac:dyDescent="0.45">
      <c r="A9277" s="2" t="s">
        <v>1264</v>
      </c>
      <c r="B9277" s="2" t="s">
        <v>10745</v>
      </c>
      <c r="C9277" s="2" t="s">
        <v>22456</v>
      </c>
      <c r="D9277" s="2" t="str">
        <f>"菓子製造業"</f>
        <v>菓子製造業</v>
      </c>
      <c r="E9277" s="2" t="str">
        <f>"H31.02.01"</f>
        <v>H31.02.01</v>
      </c>
    </row>
    <row r="9278" spans="1:5" x14ac:dyDescent="0.45">
      <c r="A9278" s="2" t="s">
        <v>1264</v>
      </c>
      <c r="B9278" s="2" t="s">
        <v>10745</v>
      </c>
      <c r="C9278" s="2" t="s">
        <v>22456</v>
      </c>
      <c r="D9278" s="2" t="str">
        <f>"アイスクリーム類製造業"</f>
        <v>アイスクリーム類製造業</v>
      </c>
      <c r="E9278" s="2" t="str">
        <f>"H31.02.01"</f>
        <v>H31.02.01</v>
      </c>
    </row>
    <row r="9279" spans="1:5" x14ac:dyDescent="0.45">
      <c r="A9279" s="2" t="s">
        <v>1264</v>
      </c>
      <c r="B9279" s="2" t="s">
        <v>10745</v>
      </c>
      <c r="C9279" s="2" t="s">
        <v>22456</v>
      </c>
      <c r="D9279" s="2" t="str">
        <f>"乳製品製造業"</f>
        <v>乳製品製造業</v>
      </c>
      <c r="E9279" s="2" t="str">
        <f>"H31.02.01"</f>
        <v>H31.02.01</v>
      </c>
    </row>
    <row r="9280" spans="1:5" x14ac:dyDescent="0.45">
      <c r="A9280" s="2" t="s">
        <v>1264</v>
      </c>
      <c r="B9280" s="2" t="s">
        <v>10745</v>
      </c>
      <c r="C9280" s="2" t="s">
        <v>22456</v>
      </c>
      <c r="D9280" s="2" t="str">
        <f>"乳処理業"</f>
        <v>乳処理業</v>
      </c>
      <c r="E9280" s="2" t="str">
        <f>"H31.02.01"</f>
        <v>H31.02.01</v>
      </c>
    </row>
    <row r="9281" spans="1:5" x14ac:dyDescent="0.45">
      <c r="A9281" s="2" t="s">
        <v>1264</v>
      </c>
      <c r="B9281" s="2" t="s">
        <v>10745</v>
      </c>
      <c r="C9281" s="2" t="s">
        <v>22456</v>
      </c>
      <c r="D9281" s="2" t="str">
        <f>"飲食店営業"</f>
        <v>飲食店営業</v>
      </c>
      <c r="E9281" s="2" t="str">
        <f>"H31.04.26"</f>
        <v>H31.04.26</v>
      </c>
    </row>
    <row r="9282" spans="1:5" x14ac:dyDescent="0.45">
      <c r="A9282" s="2" t="s">
        <v>1273</v>
      </c>
      <c r="B9282" s="2" t="s">
        <v>10755</v>
      </c>
      <c r="C9282" s="2" t="s">
        <v>22465</v>
      </c>
      <c r="D9282" s="2" t="str">
        <f>"飲食店営業"</f>
        <v>飲食店営業</v>
      </c>
      <c r="E9282" s="2" t="str">
        <f>"R01.08.05"</f>
        <v>R01.08.05</v>
      </c>
    </row>
    <row r="9283" spans="1:5" x14ac:dyDescent="0.45">
      <c r="A9283" s="2" t="s">
        <v>1275</v>
      </c>
      <c r="B9283" s="2" t="s">
        <v>10758</v>
      </c>
      <c r="C9283" s="2" t="s">
        <v>22468</v>
      </c>
      <c r="D9283" s="2" t="str">
        <f>"菓子製造業"</f>
        <v>菓子製造業</v>
      </c>
      <c r="E9283" s="2" t="str">
        <f>"R01.08.05"</f>
        <v>R01.08.05</v>
      </c>
    </row>
    <row r="9284" spans="1:5" x14ac:dyDescent="0.45">
      <c r="A9284" s="2" t="s">
        <v>1277</v>
      </c>
      <c r="B9284" s="2" t="s">
        <v>10760</v>
      </c>
      <c r="C9284" s="2" t="s">
        <v>22471</v>
      </c>
      <c r="D9284" s="2" t="str">
        <f>"そうざい製造業"</f>
        <v>そうざい製造業</v>
      </c>
      <c r="E9284" s="2" t="str">
        <f>"R01.08.05"</f>
        <v>R01.08.05</v>
      </c>
    </row>
    <row r="9285" spans="1:5" x14ac:dyDescent="0.45">
      <c r="A9285" s="2" t="s">
        <v>1262</v>
      </c>
      <c r="B9285" s="2" t="s">
        <v>10743</v>
      </c>
      <c r="C9285" s="2" t="s">
        <v>22472</v>
      </c>
      <c r="D9285" s="2" t="str">
        <f>"魚介類販売業"</f>
        <v>魚介類販売業</v>
      </c>
      <c r="E9285" s="2" t="str">
        <f>"R01.08.05"</f>
        <v>R01.08.05</v>
      </c>
    </row>
    <row r="9286" spans="1:5" x14ac:dyDescent="0.45">
      <c r="A9286" s="2" t="s">
        <v>1284</v>
      </c>
      <c r="B9286" s="2" t="s">
        <v>10767</v>
      </c>
      <c r="C9286" s="2" t="s">
        <v>22481</v>
      </c>
      <c r="D9286" s="2" t="str">
        <f>"飲食店営業"</f>
        <v>飲食店営業</v>
      </c>
      <c r="E9286" s="2" t="str">
        <f>"R01.08.06"</f>
        <v>R01.08.06</v>
      </c>
    </row>
    <row r="9287" spans="1:5" x14ac:dyDescent="0.45">
      <c r="A9287" s="2" t="s">
        <v>1288</v>
      </c>
      <c r="B9287" s="2" t="s">
        <v>10770</v>
      </c>
      <c r="C9287" s="2" t="s">
        <v>22485</v>
      </c>
      <c r="D9287" s="2" t="str">
        <f>"飲食店営業"</f>
        <v>飲食店営業</v>
      </c>
      <c r="E9287" s="2" t="str">
        <f>"R01.05.14"</f>
        <v>R01.05.14</v>
      </c>
    </row>
    <row r="9288" spans="1:5" x14ac:dyDescent="0.45">
      <c r="A9288" s="2" t="s">
        <v>1289</v>
      </c>
      <c r="B9288" s="2" t="s">
        <v>10771</v>
      </c>
      <c r="C9288" s="2" t="s">
        <v>22486</v>
      </c>
      <c r="D9288" s="2" t="str">
        <f>"喫茶店営業"</f>
        <v>喫茶店営業</v>
      </c>
      <c r="E9288" s="2" t="str">
        <f>"R01.08.06"</f>
        <v>R01.08.06</v>
      </c>
    </row>
    <row r="9289" spans="1:5" x14ac:dyDescent="0.45">
      <c r="A9289" s="2" t="s">
        <v>1290</v>
      </c>
      <c r="B9289" s="2" t="s">
        <v>10772</v>
      </c>
      <c r="C9289" s="2" t="s">
        <v>22487</v>
      </c>
      <c r="D9289" s="2" t="str">
        <f>"飲食店営業"</f>
        <v>飲食店営業</v>
      </c>
      <c r="E9289" s="2" t="str">
        <f>"R01.08.06"</f>
        <v>R01.08.06</v>
      </c>
    </row>
    <row r="9290" spans="1:5" x14ac:dyDescent="0.45">
      <c r="A9290" s="2" t="s">
        <v>1134</v>
      </c>
      <c r="B9290" s="2" t="s">
        <v>10776</v>
      </c>
      <c r="C9290" s="2" t="s">
        <v>22492</v>
      </c>
      <c r="D9290" s="2" t="str">
        <f>"食品販売業"</f>
        <v>食品販売業</v>
      </c>
      <c r="E9290" s="2" t="str">
        <f>"R01.08.09"</f>
        <v>R01.08.09</v>
      </c>
    </row>
    <row r="9291" spans="1:5" x14ac:dyDescent="0.45">
      <c r="A9291" s="2" t="s">
        <v>1134</v>
      </c>
      <c r="B9291" s="2" t="s">
        <v>10777</v>
      </c>
      <c r="C9291" s="2" t="s">
        <v>22493</v>
      </c>
      <c r="D9291" s="2" t="str">
        <f>"食品販売業"</f>
        <v>食品販売業</v>
      </c>
      <c r="E9291" s="2" t="str">
        <f>"R01.08.09"</f>
        <v>R01.08.09</v>
      </c>
    </row>
    <row r="9292" spans="1:5" x14ac:dyDescent="0.45">
      <c r="A9292" s="2" t="s">
        <v>1294</v>
      </c>
      <c r="B9292" s="2" t="s">
        <v>10780</v>
      </c>
      <c r="C9292" s="2" t="s">
        <v>22496</v>
      </c>
      <c r="D9292" s="2" t="str">
        <f>"食品製造業"</f>
        <v>食品製造業</v>
      </c>
      <c r="E9292" s="2" t="str">
        <f>"R01.08.09"</f>
        <v>R01.08.09</v>
      </c>
    </row>
    <row r="9293" spans="1:5" x14ac:dyDescent="0.45">
      <c r="A9293" s="2" t="s">
        <v>1295</v>
      </c>
      <c r="B9293" s="2" t="s">
        <v>10781</v>
      </c>
      <c r="C9293" s="2" t="s">
        <v>21917</v>
      </c>
      <c r="D9293" s="2" t="str">
        <f>"菓子製造業"</f>
        <v>菓子製造業</v>
      </c>
      <c r="E9293" s="2" t="str">
        <f>"R01.08.09"</f>
        <v>R01.08.09</v>
      </c>
    </row>
    <row r="9294" spans="1:5" x14ac:dyDescent="0.45">
      <c r="A9294" s="2" t="s">
        <v>1296</v>
      </c>
      <c r="B9294" s="2" t="s">
        <v>10782</v>
      </c>
      <c r="C9294" s="2" t="s">
        <v>22497</v>
      </c>
      <c r="D9294" s="2" t="str">
        <f>"喫茶店営業"</f>
        <v>喫茶店営業</v>
      </c>
      <c r="E9294" s="2" t="str">
        <f>"R01.08.09"</f>
        <v>R01.08.09</v>
      </c>
    </row>
    <row r="9295" spans="1:5" x14ac:dyDescent="0.45">
      <c r="A9295" s="2" t="s">
        <v>907</v>
      </c>
      <c r="B9295" s="2" t="s">
        <v>10783</v>
      </c>
      <c r="C9295" s="2" t="s">
        <v>21756</v>
      </c>
      <c r="D9295" s="2" t="str">
        <f>"飲食店営業"</f>
        <v>飲食店営業</v>
      </c>
      <c r="E9295" s="2" t="str">
        <f>"R01.08.14"</f>
        <v>R01.08.14</v>
      </c>
    </row>
    <row r="9296" spans="1:5" x14ac:dyDescent="0.45">
      <c r="A9296" s="2" t="s">
        <v>165</v>
      </c>
      <c r="B9296" s="2" t="s">
        <v>10785</v>
      </c>
      <c r="C9296" s="2" t="s">
        <v>22499</v>
      </c>
      <c r="D9296" s="2" t="str">
        <f>"喫茶店営業"</f>
        <v>喫茶店営業</v>
      </c>
      <c r="E9296" s="2" t="str">
        <f>"R01.08.14"</f>
        <v>R01.08.14</v>
      </c>
    </row>
    <row r="9297" spans="1:5" x14ac:dyDescent="0.45">
      <c r="A9297" s="2" t="s">
        <v>1308</v>
      </c>
      <c r="B9297" s="2" t="s">
        <v>1308</v>
      </c>
      <c r="C9297" s="2" t="s">
        <v>22513</v>
      </c>
      <c r="D9297" s="2" t="str">
        <f>"食肉販売業"</f>
        <v>食肉販売業</v>
      </c>
      <c r="E9297" s="2" t="str">
        <f>"R01.08.27"</f>
        <v>R01.08.27</v>
      </c>
    </row>
    <row r="9298" spans="1:5" x14ac:dyDescent="0.45">
      <c r="A9298" s="2" t="s">
        <v>1308</v>
      </c>
      <c r="B9298" s="2" t="s">
        <v>1308</v>
      </c>
      <c r="C9298" s="2" t="s">
        <v>22513</v>
      </c>
      <c r="D9298" s="2" t="str">
        <f>"魚介類販売業"</f>
        <v>魚介類販売業</v>
      </c>
      <c r="E9298" s="2" t="str">
        <f>"R01.08.27"</f>
        <v>R01.08.27</v>
      </c>
    </row>
    <row r="9299" spans="1:5" x14ac:dyDescent="0.45">
      <c r="A9299" s="2" t="s">
        <v>1316</v>
      </c>
      <c r="B9299" s="2" t="s">
        <v>10816</v>
      </c>
      <c r="C9299" s="2" t="s">
        <v>21936</v>
      </c>
      <c r="D9299" s="2" t="str">
        <f>"飲食店営業"</f>
        <v>飲食店営業</v>
      </c>
      <c r="E9299" s="2" t="str">
        <f>"R01.09.03"</f>
        <v>R01.09.03</v>
      </c>
    </row>
    <row r="9300" spans="1:5" x14ac:dyDescent="0.45">
      <c r="A9300" s="2" t="s">
        <v>1317</v>
      </c>
      <c r="B9300" s="2" t="s">
        <v>10817</v>
      </c>
      <c r="C9300" s="2" t="s">
        <v>22525</v>
      </c>
      <c r="D9300" s="2" t="str">
        <f>"飲食店営業"</f>
        <v>飲食店営業</v>
      </c>
      <c r="E9300" s="2" t="str">
        <f>"R01.09.03"</f>
        <v>R01.09.03</v>
      </c>
    </row>
    <row r="9301" spans="1:5" x14ac:dyDescent="0.45">
      <c r="A9301" s="2" t="s">
        <v>1134</v>
      </c>
      <c r="B9301" s="2" t="s">
        <v>10776</v>
      </c>
      <c r="C9301" s="2" t="s">
        <v>22492</v>
      </c>
      <c r="D9301" s="2" t="str">
        <f>"魚介類販売業"</f>
        <v>魚介類販売業</v>
      </c>
      <c r="E9301" s="2" t="str">
        <f>"R01.09.20"</f>
        <v>R01.09.20</v>
      </c>
    </row>
    <row r="9302" spans="1:5" x14ac:dyDescent="0.45">
      <c r="A9302" s="2" t="s">
        <v>1134</v>
      </c>
      <c r="B9302" s="2" t="s">
        <v>10777</v>
      </c>
      <c r="C9302" s="2" t="s">
        <v>22493</v>
      </c>
      <c r="D9302" s="2" t="str">
        <f>"魚介類販売業"</f>
        <v>魚介類販売業</v>
      </c>
      <c r="E9302" s="2" t="str">
        <f>"R01.09.27"</f>
        <v>R01.09.27</v>
      </c>
    </row>
    <row r="9303" spans="1:5" x14ac:dyDescent="0.45">
      <c r="A9303" s="2" t="s">
        <v>1134</v>
      </c>
      <c r="B9303" s="2" t="s">
        <v>10831</v>
      </c>
      <c r="C9303" s="2" t="s">
        <v>22541</v>
      </c>
      <c r="D9303" s="2" t="str">
        <f>"魚介類販売業"</f>
        <v>魚介類販売業</v>
      </c>
      <c r="E9303" s="2" t="str">
        <f>"R01.09.27"</f>
        <v>R01.09.27</v>
      </c>
    </row>
    <row r="9304" spans="1:5" x14ac:dyDescent="0.45">
      <c r="A9304" s="2" t="s">
        <v>1170</v>
      </c>
      <c r="B9304" s="2" t="s">
        <v>10835</v>
      </c>
      <c r="C9304" s="2" t="s">
        <v>22149</v>
      </c>
      <c r="D9304" s="2" t="str">
        <f>"そうざい製造業"</f>
        <v>そうざい製造業</v>
      </c>
      <c r="E9304" s="2" t="str">
        <f>"R01.10.03"</f>
        <v>R01.10.03</v>
      </c>
    </row>
    <row r="9305" spans="1:5" x14ac:dyDescent="0.45">
      <c r="A9305" s="2" t="s">
        <v>1334</v>
      </c>
      <c r="B9305" s="2" t="s">
        <v>10840</v>
      </c>
      <c r="C9305" s="2" t="s">
        <v>22550</v>
      </c>
      <c r="D9305" s="2" t="str">
        <f>"飲食店営業"</f>
        <v>飲食店営業</v>
      </c>
      <c r="E9305" s="2" t="str">
        <f>"R01.10.11"</f>
        <v>R01.10.11</v>
      </c>
    </row>
    <row r="9306" spans="1:5" x14ac:dyDescent="0.45">
      <c r="A9306" s="2" t="s">
        <v>1334</v>
      </c>
      <c r="B9306" s="2" t="s">
        <v>10840</v>
      </c>
      <c r="C9306" s="2" t="s">
        <v>22550</v>
      </c>
      <c r="D9306" s="2" t="str">
        <f>"菓子製造業"</f>
        <v>菓子製造業</v>
      </c>
      <c r="E9306" s="2" t="str">
        <f>"R01.10.10"</f>
        <v>R01.10.10</v>
      </c>
    </row>
    <row r="9307" spans="1:5" x14ac:dyDescent="0.45">
      <c r="A9307" s="2" t="s">
        <v>1334</v>
      </c>
      <c r="B9307" s="2" t="s">
        <v>10840</v>
      </c>
      <c r="C9307" s="2" t="s">
        <v>22550</v>
      </c>
      <c r="D9307" s="2" t="str">
        <f>"そうざい製造業"</f>
        <v>そうざい製造業</v>
      </c>
      <c r="E9307" s="2" t="str">
        <f>"R01.10.10"</f>
        <v>R01.10.10</v>
      </c>
    </row>
    <row r="9308" spans="1:5" x14ac:dyDescent="0.45">
      <c r="A9308" s="2" t="s">
        <v>1334</v>
      </c>
      <c r="B9308" s="2" t="s">
        <v>10840</v>
      </c>
      <c r="C9308" s="2" t="s">
        <v>22550</v>
      </c>
      <c r="D9308" s="2" t="str">
        <f>"食品販売業"</f>
        <v>食品販売業</v>
      </c>
      <c r="E9308" s="2" t="str">
        <f t="shared" ref="E9308:E9313" si="440">"R01.10.21"</f>
        <v>R01.10.21</v>
      </c>
    </row>
    <row r="9309" spans="1:5" x14ac:dyDescent="0.45">
      <c r="A9309" s="2" t="s">
        <v>1334</v>
      </c>
      <c r="B9309" s="2" t="s">
        <v>10840</v>
      </c>
      <c r="C9309" s="2" t="s">
        <v>22550</v>
      </c>
      <c r="D9309" s="2" t="str">
        <f>"魚介類販売業"</f>
        <v>魚介類販売業</v>
      </c>
      <c r="E9309" s="2" t="str">
        <f t="shared" si="440"/>
        <v>R01.10.21</v>
      </c>
    </row>
    <row r="9310" spans="1:5" x14ac:dyDescent="0.45">
      <c r="A9310" s="2" t="s">
        <v>1334</v>
      </c>
      <c r="B9310" s="2" t="s">
        <v>10840</v>
      </c>
      <c r="C9310" s="2" t="s">
        <v>22550</v>
      </c>
      <c r="D9310" s="2" t="str">
        <f>"食肉販売業"</f>
        <v>食肉販売業</v>
      </c>
      <c r="E9310" s="2" t="str">
        <f t="shared" si="440"/>
        <v>R01.10.21</v>
      </c>
    </row>
    <row r="9311" spans="1:5" x14ac:dyDescent="0.45">
      <c r="A9311" s="2" t="s">
        <v>1334</v>
      </c>
      <c r="B9311" s="2" t="s">
        <v>10840</v>
      </c>
      <c r="C9311" s="2" t="s">
        <v>22550</v>
      </c>
      <c r="D9311" s="2" t="str">
        <f>"飲食店営業"</f>
        <v>飲食店営業</v>
      </c>
      <c r="E9311" s="2" t="str">
        <f t="shared" si="440"/>
        <v>R01.10.21</v>
      </c>
    </row>
    <row r="9312" spans="1:5" x14ac:dyDescent="0.45">
      <c r="A9312" s="2" t="s">
        <v>1334</v>
      </c>
      <c r="B9312" s="2" t="s">
        <v>10840</v>
      </c>
      <c r="C9312" s="2" t="s">
        <v>22550</v>
      </c>
      <c r="D9312" s="2" t="str">
        <f>"乳類販売業"</f>
        <v>乳類販売業</v>
      </c>
      <c r="E9312" s="2" t="str">
        <f t="shared" si="440"/>
        <v>R01.10.21</v>
      </c>
    </row>
    <row r="9313" spans="1:5" x14ac:dyDescent="0.45">
      <c r="A9313" s="2" t="s">
        <v>1334</v>
      </c>
      <c r="B9313" s="2" t="s">
        <v>10840</v>
      </c>
      <c r="C9313" s="2" t="s">
        <v>22550</v>
      </c>
      <c r="D9313" s="2" t="str">
        <f>"飲食店営業"</f>
        <v>飲食店営業</v>
      </c>
      <c r="E9313" s="2" t="str">
        <f t="shared" si="440"/>
        <v>R01.10.21</v>
      </c>
    </row>
    <row r="9314" spans="1:5" x14ac:dyDescent="0.45">
      <c r="A9314" s="2" t="s">
        <v>1334</v>
      </c>
      <c r="B9314" s="2" t="s">
        <v>10840</v>
      </c>
      <c r="C9314" s="2" t="s">
        <v>22550</v>
      </c>
      <c r="D9314" s="2" t="str">
        <f>"食品製造業"</f>
        <v>食品製造業</v>
      </c>
      <c r="E9314" s="2" t="str">
        <f>"R01.10.29"</f>
        <v>R01.10.29</v>
      </c>
    </row>
    <row r="9315" spans="1:5" x14ac:dyDescent="0.45">
      <c r="A9315" s="2" t="s">
        <v>1014</v>
      </c>
      <c r="B9315" s="2" t="s">
        <v>10405</v>
      </c>
      <c r="C9315" s="2" t="s">
        <v>22558</v>
      </c>
      <c r="D9315" s="2" t="str">
        <f>"飲食店営業"</f>
        <v>飲食店営業</v>
      </c>
      <c r="E9315" s="2" t="str">
        <f>"R01.10.29"</f>
        <v>R01.10.29</v>
      </c>
    </row>
    <row r="9316" spans="1:5" x14ac:dyDescent="0.45">
      <c r="A9316" s="2" t="s">
        <v>594</v>
      </c>
      <c r="B9316" s="2" t="s">
        <v>10863</v>
      </c>
      <c r="C9316" s="2" t="s">
        <v>22189</v>
      </c>
      <c r="D9316" s="2" t="str">
        <f>"飲食店営業"</f>
        <v>飲食店営業</v>
      </c>
      <c r="E9316" s="2" t="str">
        <f>"R01.11.05"</f>
        <v>R01.11.05</v>
      </c>
    </row>
    <row r="9317" spans="1:5" x14ac:dyDescent="0.45">
      <c r="A9317" s="2" t="s">
        <v>595</v>
      </c>
      <c r="B9317" s="2" t="s">
        <v>10864</v>
      </c>
      <c r="C9317" s="2" t="s">
        <v>22189</v>
      </c>
      <c r="D9317" s="2" t="str">
        <f>"乳類販売業"</f>
        <v>乳類販売業</v>
      </c>
      <c r="E9317" s="2" t="str">
        <f>"R01.11.05"</f>
        <v>R01.11.05</v>
      </c>
    </row>
    <row r="9318" spans="1:5" x14ac:dyDescent="0.45">
      <c r="A9318" s="2" t="s">
        <v>927</v>
      </c>
      <c r="B9318" s="2" t="s">
        <v>10271</v>
      </c>
      <c r="C9318" s="2" t="s">
        <v>22032</v>
      </c>
      <c r="D9318" s="2" t="str">
        <f>"飲食店営業"</f>
        <v>飲食店営業</v>
      </c>
      <c r="E9318" s="2" t="str">
        <f>"H30.06.28"</f>
        <v>H30.06.28</v>
      </c>
    </row>
    <row r="9319" spans="1:5" x14ac:dyDescent="0.45">
      <c r="A9319" s="2" t="s">
        <v>649</v>
      </c>
      <c r="B9319" s="2" t="s">
        <v>10887</v>
      </c>
      <c r="C9319" s="2" t="s">
        <v>21894</v>
      </c>
      <c r="D9319" s="2" t="str">
        <f>"食品販売業（自動販売機）"</f>
        <v>食品販売業（自動販売機）</v>
      </c>
      <c r="E9319" s="2" t="str">
        <f>"R01.11.07"</f>
        <v>R01.11.07</v>
      </c>
    </row>
    <row r="9320" spans="1:5" x14ac:dyDescent="0.45">
      <c r="A9320" s="2" t="s">
        <v>1377</v>
      </c>
      <c r="B9320" s="2" t="s">
        <v>10893</v>
      </c>
      <c r="C9320" s="2" t="s">
        <v>22606</v>
      </c>
      <c r="D9320" s="2" t="str">
        <f>"飲食店営業"</f>
        <v>飲食店営業</v>
      </c>
      <c r="E9320" s="2" t="str">
        <f>"R01.11.12"</f>
        <v>R01.11.12</v>
      </c>
    </row>
    <row r="9321" spans="1:5" x14ac:dyDescent="0.45">
      <c r="A9321" s="2" t="s">
        <v>603</v>
      </c>
      <c r="B9321" s="2" t="s">
        <v>9875</v>
      </c>
      <c r="C9321" s="2" t="s">
        <v>21654</v>
      </c>
      <c r="D9321" s="2" t="str">
        <f>"飲食店営業"</f>
        <v>飲食店営業</v>
      </c>
      <c r="E9321" s="2" t="str">
        <f>"R01.11.12"</f>
        <v>R01.11.12</v>
      </c>
    </row>
    <row r="9322" spans="1:5" x14ac:dyDescent="0.45">
      <c r="A9322" s="2" t="s">
        <v>1378</v>
      </c>
      <c r="B9322" s="2" t="s">
        <v>10894</v>
      </c>
      <c r="C9322" s="2" t="s">
        <v>22607</v>
      </c>
      <c r="D9322" s="2" t="str">
        <f>"乳類販売業"</f>
        <v>乳類販売業</v>
      </c>
      <c r="E9322" s="2" t="str">
        <f>"R01.11.12"</f>
        <v>R01.11.12</v>
      </c>
    </row>
    <row r="9323" spans="1:5" x14ac:dyDescent="0.45">
      <c r="A9323" s="2" t="s">
        <v>955</v>
      </c>
      <c r="B9323" s="2" t="s">
        <v>955</v>
      </c>
      <c r="C9323" s="2" t="s">
        <v>22608</v>
      </c>
      <c r="D9323" s="2" t="str">
        <f>"食品の冷凍又は冷蔵業"</f>
        <v>食品の冷凍又は冷蔵業</v>
      </c>
      <c r="E9323" s="2" t="str">
        <f>"R01.11.12"</f>
        <v>R01.11.12</v>
      </c>
    </row>
    <row r="9324" spans="1:5" x14ac:dyDescent="0.45">
      <c r="A9324" s="2" t="s">
        <v>1380</v>
      </c>
      <c r="B9324" s="2" t="s">
        <v>1380</v>
      </c>
      <c r="C9324" s="2" t="s">
        <v>22610</v>
      </c>
      <c r="D9324" s="2" t="str">
        <f>"食品販売業"</f>
        <v>食品販売業</v>
      </c>
      <c r="E9324" s="2" t="str">
        <f>"R01.11.12"</f>
        <v>R01.11.12</v>
      </c>
    </row>
    <row r="9325" spans="1:5" x14ac:dyDescent="0.45">
      <c r="A9325" s="2" t="s">
        <v>1387</v>
      </c>
      <c r="B9325" s="2" t="s">
        <v>10912</v>
      </c>
      <c r="C9325" s="2" t="s">
        <v>22624</v>
      </c>
      <c r="D9325" s="2" t="str">
        <f>"飲食店営業"</f>
        <v>飲食店営業</v>
      </c>
      <c r="E9325" s="2" t="str">
        <f>"R01.11.25"</f>
        <v>R01.11.25</v>
      </c>
    </row>
    <row r="9326" spans="1:5" x14ac:dyDescent="0.45">
      <c r="A9326" s="2" t="s">
        <v>1387</v>
      </c>
      <c r="B9326" s="2" t="s">
        <v>10912</v>
      </c>
      <c r="C9326" s="2" t="s">
        <v>22624</v>
      </c>
      <c r="D9326" s="2" t="str">
        <f>"菓子製造業"</f>
        <v>菓子製造業</v>
      </c>
      <c r="E9326" s="2" t="str">
        <f>"R01.11.25"</f>
        <v>R01.11.25</v>
      </c>
    </row>
    <row r="9327" spans="1:5" x14ac:dyDescent="0.45">
      <c r="A9327" s="2" t="s">
        <v>1388</v>
      </c>
      <c r="B9327" s="2" t="s">
        <v>10913</v>
      </c>
      <c r="C9327" s="2" t="s">
        <v>22625</v>
      </c>
      <c r="D9327" s="2" t="str">
        <f>"飲食店営業"</f>
        <v>飲食店営業</v>
      </c>
      <c r="E9327" s="2" t="str">
        <f>"R01.11.25"</f>
        <v>R01.11.25</v>
      </c>
    </row>
    <row r="9328" spans="1:5" x14ac:dyDescent="0.45">
      <c r="A9328" s="2" t="s">
        <v>876</v>
      </c>
      <c r="B9328" s="2" t="s">
        <v>10917</v>
      </c>
      <c r="C9328" s="2" t="s">
        <v>22306</v>
      </c>
      <c r="D9328" s="2" t="str">
        <f>"食品製造業"</f>
        <v>食品製造業</v>
      </c>
      <c r="E9328" s="2" t="str">
        <f>"R01.11.25"</f>
        <v>R01.11.25</v>
      </c>
    </row>
    <row r="9329" spans="1:5" x14ac:dyDescent="0.45">
      <c r="A9329" s="2" t="s">
        <v>1389</v>
      </c>
      <c r="B9329" s="2" t="s">
        <v>10918</v>
      </c>
      <c r="C9329" s="2" t="s">
        <v>22629</v>
      </c>
      <c r="D9329" s="2" t="str">
        <f>"飲食店営業"</f>
        <v>飲食店営業</v>
      </c>
      <c r="E9329" s="2" t="str">
        <f>"R01.11.25"</f>
        <v>R01.11.25</v>
      </c>
    </row>
    <row r="9330" spans="1:5" x14ac:dyDescent="0.45">
      <c r="A9330" s="2" t="s">
        <v>1398</v>
      </c>
      <c r="B9330" s="2" t="s">
        <v>10928</v>
      </c>
      <c r="C9330" s="2" t="s">
        <v>22639</v>
      </c>
      <c r="D9330" s="2" t="str">
        <f>"飲食店営業"</f>
        <v>飲食店営業</v>
      </c>
      <c r="E9330" s="2" t="str">
        <f>"R01.11.29"</f>
        <v>R01.11.29</v>
      </c>
    </row>
    <row r="9331" spans="1:5" x14ac:dyDescent="0.45">
      <c r="A9331" s="2" t="s">
        <v>1400</v>
      </c>
      <c r="B9331" s="2" t="s">
        <v>1400</v>
      </c>
      <c r="C9331" s="2" t="s">
        <v>22640</v>
      </c>
      <c r="D9331" s="2" t="str">
        <f>"飲食店営業"</f>
        <v>飲食店営業</v>
      </c>
      <c r="E9331" s="2" t="str">
        <f>"R01.11.29"</f>
        <v>R01.11.29</v>
      </c>
    </row>
    <row r="9332" spans="1:5" x14ac:dyDescent="0.45">
      <c r="A9332" s="2" t="s">
        <v>1053</v>
      </c>
      <c r="B9332" s="2" t="s">
        <v>10455</v>
      </c>
      <c r="C9332" s="2" t="s">
        <v>22191</v>
      </c>
      <c r="D9332" s="2" t="str">
        <f>"魚介類販売業"</f>
        <v>魚介類販売業</v>
      </c>
      <c r="E9332" s="2" t="str">
        <f>"R01.11.29"</f>
        <v>R01.11.29</v>
      </c>
    </row>
    <row r="9333" spans="1:5" x14ac:dyDescent="0.45">
      <c r="A9333" s="2" t="s">
        <v>1053</v>
      </c>
      <c r="B9333" s="2" t="s">
        <v>10455</v>
      </c>
      <c r="C9333" s="2" t="s">
        <v>22191</v>
      </c>
      <c r="D9333" s="2" t="str">
        <f>"乳類販売業"</f>
        <v>乳類販売業</v>
      </c>
      <c r="E9333" s="2" t="str">
        <f>"R01.11.29"</f>
        <v>R01.11.29</v>
      </c>
    </row>
    <row r="9334" spans="1:5" x14ac:dyDescent="0.45">
      <c r="A9334" s="2" t="s">
        <v>1407</v>
      </c>
      <c r="B9334" s="2" t="s">
        <v>10937</v>
      </c>
      <c r="C9334" s="2" t="s">
        <v>22649</v>
      </c>
      <c r="D9334" s="2" t="str">
        <f>"飲食店営業"</f>
        <v>飲食店営業</v>
      </c>
      <c r="E9334" s="2" t="str">
        <f>"R01.11.29"</f>
        <v>R01.11.29</v>
      </c>
    </row>
    <row r="9335" spans="1:5" x14ac:dyDescent="0.45">
      <c r="A9335" s="2" t="s">
        <v>1414</v>
      </c>
      <c r="B9335" s="2" t="s">
        <v>10944</v>
      </c>
      <c r="C9335" s="2" t="s">
        <v>22656</v>
      </c>
      <c r="D9335" s="2" t="str">
        <f>"飲食店営業"</f>
        <v>飲食店営業</v>
      </c>
      <c r="E9335" s="2" t="str">
        <f>"R01.12.24"</f>
        <v>R01.12.24</v>
      </c>
    </row>
    <row r="9336" spans="1:5" x14ac:dyDescent="0.45">
      <c r="A9336" s="2" t="s">
        <v>421</v>
      </c>
      <c r="B9336" s="2" t="s">
        <v>10949</v>
      </c>
      <c r="C9336" s="2" t="s">
        <v>21894</v>
      </c>
      <c r="D9336" s="2" t="str">
        <f>"乳類販売業"</f>
        <v>乳類販売業</v>
      </c>
      <c r="E9336" s="2" t="str">
        <f>"R01.12.26"</f>
        <v>R01.12.26</v>
      </c>
    </row>
    <row r="9337" spans="1:5" x14ac:dyDescent="0.45">
      <c r="A9337" s="2" t="s">
        <v>1253</v>
      </c>
      <c r="B9337" s="2" t="s">
        <v>10957</v>
      </c>
      <c r="C9337" s="2" t="s">
        <v>22665</v>
      </c>
      <c r="D9337" s="2" t="str">
        <f>"喫茶店営業"</f>
        <v>喫茶店営業</v>
      </c>
      <c r="E9337" s="2" t="str">
        <f>"R02.01.15"</f>
        <v>R02.01.15</v>
      </c>
    </row>
    <row r="9338" spans="1:5" x14ac:dyDescent="0.45">
      <c r="A9338" s="2" t="s">
        <v>1423</v>
      </c>
      <c r="B9338" s="2" t="s">
        <v>10959</v>
      </c>
      <c r="C9338" s="2" t="s">
        <v>22668</v>
      </c>
      <c r="D9338" s="2" t="str">
        <f>"菓子製造業"</f>
        <v>菓子製造業</v>
      </c>
      <c r="E9338" s="2" t="str">
        <f>"H29.09.08"</f>
        <v>H29.09.08</v>
      </c>
    </row>
    <row r="9339" spans="1:5" x14ac:dyDescent="0.45">
      <c r="A9339" s="2" t="s">
        <v>1423</v>
      </c>
      <c r="B9339" s="2" t="s">
        <v>10959</v>
      </c>
      <c r="C9339" s="2" t="s">
        <v>22668</v>
      </c>
      <c r="D9339" s="2" t="str">
        <f>"乳類販売業"</f>
        <v>乳類販売業</v>
      </c>
      <c r="E9339" s="2" t="str">
        <f>"H30.09.20"</f>
        <v>H30.09.20</v>
      </c>
    </row>
    <row r="9340" spans="1:5" x14ac:dyDescent="0.45">
      <c r="A9340" s="2" t="s">
        <v>1424</v>
      </c>
      <c r="B9340" s="2" t="s">
        <v>10960</v>
      </c>
      <c r="C9340" s="2" t="s">
        <v>22669</v>
      </c>
      <c r="D9340" s="2" t="str">
        <f t="shared" ref="D9340:D9347" si="441">"飲食店営業"</f>
        <v>飲食店営業</v>
      </c>
      <c r="E9340" s="2" t="str">
        <f>"R02.01.30"</f>
        <v>R02.01.30</v>
      </c>
    </row>
    <row r="9341" spans="1:5" x14ac:dyDescent="0.45">
      <c r="A9341" s="2" t="s">
        <v>1425</v>
      </c>
      <c r="B9341" s="2" t="s">
        <v>10961</v>
      </c>
      <c r="C9341" s="2" t="s">
        <v>22670</v>
      </c>
      <c r="D9341" s="2" t="str">
        <f t="shared" si="441"/>
        <v>飲食店営業</v>
      </c>
      <c r="E9341" s="2" t="str">
        <f>"R02.01.30"</f>
        <v>R02.01.30</v>
      </c>
    </row>
    <row r="9342" spans="1:5" x14ac:dyDescent="0.45">
      <c r="A9342" s="2" t="s">
        <v>1429</v>
      </c>
      <c r="B9342" s="2" t="s">
        <v>10968</v>
      </c>
      <c r="C9342" s="2" t="s">
        <v>22678</v>
      </c>
      <c r="D9342" s="2" t="str">
        <f t="shared" si="441"/>
        <v>飲食店営業</v>
      </c>
      <c r="E9342" s="2" t="str">
        <f t="shared" ref="E9342:E9352" si="442">"R02.02.13"</f>
        <v>R02.02.13</v>
      </c>
    </row>
    <row r="9343" spans="1:5" x14ac:dyDescent="0.45">
      <c r="A9343" s="2" t="s">
        <v>1433</v>
      </c>
      <c r="B9343" s="2" t="s">
        <v>10973</v>
      </c>
      <c r="C9343" s="2" t="s">
        <v>22682</v>
      </c>
      <c r="D9343" s="2" t="str">
        <f t="shared" si="441"/>
        <v>飲食店営業</v>
      </c>
      <c r="E9343" s="2" t="str">
        <f t="shared" si="442"/>
        <v>R02.02.13</v>
      </c>
    </row>
    <row r="9344" spans="1:5" x14ac:dyDescent="0.45">
      <c r="A9344" s="2" t="s">
        <v>1434</v>
      </c>
      <c r="B9344" s="2" t="s">
        <v>10974</v>
      </c>
      <c r="C9344" s="2" t="s">
        <v>22465</v>
      </c>
      <c r="D9344" s="2" t="str">
        <f t="shared" si="441"/>
        <v>飲食店営業</v>
      </c>
      <c r="E9344" s="2" t="str">
        <f t="shared" si="442"/>
        <v>R02.02.13</v>
      </c>
    </row>
    <row r="9345" spans="1:5" x14ac:dyDescent="0.45">
      <c r="A9345" s="2" t="s">
        <v>1439</v>
      </c>
      <c r="B9345" s="2" t="s">
        <v>10978</v>
      </c>
      <c r="C9345" s="2" t="s">
        <v>22689</v>
      </c>
      <c r="D9345" s="2" t="str">
        <f t="shared" si="441"/>
        <v>飲食店営業</v>
      </c>
      <c r="E9345" s="2" t="str">
        <f t="shared" si="442"/>
        <v>R02.02.13</v>
      </c>
    </row>
    <row r="9346" spans="1:5" x14ac:dyDescent="0.45">
      <c r="A9346" s="2" t="s">
        <v>1441</v>
      </c>
      <c r="B9346" s="2" t="s">
        <v>10981</v>
      </c>
      <c r="C9346" s="2" t="s">
        <v>22692</v>
      </c>
      <c r="D9346" s="2" t="str">
        <f t="shared" si="441"/>
        <v>飲食店営業</v>
      </c>
      <c r="E9346" s="2" t="str">
        <f t="shared" si="442"/>
        <v>R02.02.13</v>
      </c>
    </row>
    <row r="9347" spans="1:5" x14ac:dyDescent="0.45">
      <c r="A9347" s="2" t="s">
        <v>1443</v>
      </c>
      <c r="B9347" s="2" t="s">
        <v>10984</v>
      </c>
      <c r="C9347" s="2" t="s">
        <v>22694</v>
      </c>
      <c r="D9347" s="2" t="str">
        <f t="shared" si="441"/>
        <v>飲食店営業</v>
      </c>
      <c r="E9347" s="2" t="str">
        <f t="shared" si="442"/>
        <v>R02.02.13</v>
      </c>
    </row>
    <row r="9348" spans="1:5" x14ac:dyDescent="0.45">
      <c r="A9348" s="2" t="s">
        <v>899</v>
      </c>
      <c r="B9348" s="2" t="s">
        <v>10228</v>
      </c>
      <c r="C9348" s="2" t="s">
        <v>21996</v>
      </c>
      <c r="D9348" s="2" t="str">
        <f>"菓子製造業"</f>
        <v>菓子製造業</v>
      </c>
      <c r="E9348" s="2" t="str">
        <f t="shared" si="442"/>
        <v>R02.02.13</v>
      </c>
    </row>
    <row r="9349" spans="1:5" x14ac:dyDescent="0.45">
      <c r="A9349" s="2" t="s">
        <v>1452</v>
      </c>
      <c r="B9349" s="2" t="s">
        <v>10996</v>
      </c>
      <c r="C9349" s="2" t="s">
        <v>22707</v>
      </c>
      <c r="D9349" s="2" t="str">
        <f>"食品販売業"</f>
        <v>食品販売業</v>
      </c>
      <c r="E9349" s="2" t="str">
        <f t="shared" si="442"/>
        <v>R02.02.13</v>
      </c>
    </row>
    <row r="9350" spans="1:5" x14ac:dyDescent="0.45">
      <c r="A9350" s="2" t="s">
        <v>1454</v>
      </c>
      <c r="B9350" s="2" t="s">
        <v>10999</v>
      </c>
      <c r="C9350" s="2" t="s">
        <v>22710</v>
      </c>
      <c r="D9350" s="2" t="str">
        <f>"食品製造業"</f>
        <v>食品製造業</v>
      </c>
      <c r="E9350" s="2" t="str">
        <f t="shared" si="442"/>
        <v>R02.02.13</v>
      </c>
    </row>
    <row r="9351" spans="1:5" x14ac:dyDescent="0.45">
      <c r="A9351" s="2" t="s">
        <v>819</v>
      </c>
      <c r="B9351" s="2" t="s">
        <v>10135</v>
      </c>
      <c r="C9351" s="2" t="s">
        <v>21904</v>
      </c>
      <c r="D9351" s="2" t="str">
        <f>"食品製造業"</f>
        <v>食品製造業</v>
      </c>
      <c r="E9351" s="2" t="str">
        <f t="shared" si="442"/>
        <v>R02.02.13</v>
      </c>
    </row>
    <row r="9352" spans="1:5" x14ac:dyDescent="0.45">
      <c r="A9352" s="2" t="s">
        <v>1455</v>
      </c>
      <c r="B9352" s="2" t="s">
        <v>11001</v>
      </c>
      <c r="C9352" s="2" t="s">
        <v>22712</v>
      </c>
      <c r="D9352" s="2" t="str">
        <f>"食品販売業"</f>
        <v>食品販売業</v>
      </c>
      <c r="E9352" s="2" t="str">
        <f t="shared" si="442"/>
        <v>R02.02.13</v>
      </c>
    </row>
    <row r="9353" spans="1:5" x14ac:dyDescent="0.45">
      <c r="A9353" s="2" t="s">
        <v>1463</v>
      </c>
      <c r="B9353" s="2" t="s">
        <v>11014</v>
      </c>
      <c r="C9353" s="2" t="s">
        <v>22723</v>
      </c>
      <c r="D9353" s="2" t="str">
        <f>"飲食店営業"</f>
        <v>飲食店営業</v>
      </c>
      <c r="E9353" s="2" t="str">
        <f>"R02.02.20"</f>
        <v>R02.02.20</v>
      </c>
    </row>
    <row r="9354" spans="1:5" x14ac:dyDescent="0.45">
      <c r="A9354" s="2" t="s">
        <v>165</v>
      </c>
      <c r="B9354" s="2" t="s">
        <v>11015</v>
      </c>
      <c r="C9354" s="2" t="s">
        <v>22724</v>
      </c>
      <c r="D9354" s="2" t="str">
        <f>"喫茶店営業"</f>
        <v>喫茶店営業</v>
      </c>
      <c r="E9354" s="2" t="str">
        <f>"R02.02.20"</f>
        <v>R02.02.20</v>
      </c>
    </row>
    <row r="9355" spans="1:5" x14ac:dyDescent="0.45">
      <c r="A9355" s="2" t="s">
        <v>1466</v>
      </c>
      <c r="B9355" s="2" t="s">
        <v>11020</v>
      </c>
      <c r="C9355" s="2" t="s">
        <v>22728</v>
      </c>
      <c r="D9355" s="2" t="str">
        <f>"飲食店営業"</f>
        <v>飲食店営業</v>
      </c>
      <c r="E9355" s="2" t="str">
        <f>"R02.02.25"</f>
        <v>R02.02.25</v>
      </c>
    </row>
    <row r="9356" spans="1:5" x14ac:dyDescent="0.45">
      <c r="A9356" s="2" t="s">
        <v>1466</v>
      </c>
      <c r="B9356" s="2" t="s">
        <v>11020</v>
      </c>
      <c r="C9356" s="2" t="s">
        <v>22728</v>
      </c>
      <c r="D9356" s="2" t="str">
        <f>"菓子製造業"</f>
        <v>菓子製造業</v>
      </c>
      <c r="E9356" s="2" t="str">
        <f>"R02.02.25"</f>
        <v>R02.02.25</v>
      </c>
    </row>
    <row r="9357" spans="1:5" x14ac:dyDescent="0.45">
      <c r="A9357" s="2" t="s">
        <v>421</v>
      </c>
      <c r="B9357" s="2" t="s">
        <v>11028</v>
      </c>
      <c r="C9357" s="2" t="s">
        <v>22735</v>
      </c>
      <c r="D9357" s="2" t="str">
        <f>"乳類販売業"</f>
        <v>乳類販売業</v>
      </c>
      <c r="E9357" s="2" t="str">
        <f>"R02.02.25"</f>
        <v>R02.02.25</v>
      </c>
    </row>
    <row r="9358" spans="1:5" x14ac:dyDescent="0.45">
      <c r="A9358" s="2" t="s">
        <v>1472</v>
      </c>
      <c r="B9358" s="2" t="s">
        <v>11030</v>
      </c>
      <c r="C9358" s="2" t="s">
        <v>22737</v>
      </c>
      <c r="D9358" s="2" t="str">
        <f>"菓子製造業"</f>
        <v>菓子製造業</v>
      </c>
      <c r="E9358" s="2" t="str">
        <f>"R02.02.26"</f>
        <v>R02.02.26</v>
      </c>
    </row>
    <row r="9359" spans="1:5" x14ac:dyDescent="0.45">
      <c r="A9359" s="2" t="s">
        <v>1480</v>
      </c>
      <c r="B9359" s="2" t="s">
        <v>11039</v>
      </c>
      <c r="C9359" s="2" t="s">
        <v>22746</v>
      </c>
      <c r="D9359" s="2" t="str">
        <f>"飲食店営業"</f>
        <v>飲食店営業</v>
      </c>
      <c r="E9359" s="2" t="str">
        <f>"R02.02.28"</f>
        <v>R02.02.28</v>
      </c>
    </row>
    <row r="9360" spans="1:5" x14ac:dyDescent="0.45">
      <c r="A9360" s="2" t="s">
        <v>1481</v>
      </c>
      <c r="B9360" s="2" t="s">
        <v>11040</v>
      </c>
      <c r="C9360" s="2" t="s">
        <v>21987</v>
      </c>
      <c r="D9360" s="2" t="str">
        <f>"飲食店営業"</f>
        <v>飲食店営業</v>
      </c>
      <c r="E9360" s="2" t="str">
        <f>"R02.02.28"</f>
        <v>R02.02.28</v>
      </c>
    </row>
    <row r="9361" spans="1:5" x14ac:dyDescent="0.45">
      <c r="A9361" s="2" t="s">
        <v>421</v>
      </c>
      <c r="B9361" s="2" t="s">
        <v>11045</v>
      </c>
      <c r="C9361" s="2" t="s">
        <v>21950</v>
      </c>
      <c r="D9361" s="2" t="str">
        <f>"乳類販売業"</f>
        <v>乳類販売業</v>
      </c>
      <c r="E9361" s="2" t="str">
        <f t="shared" ref="E9361:E9366" si="443">"R02.03.05"</f>
        <v>R02.03.05</v>
      </c>
    </row>
    <row r="9362" spans="1:5" x14ac:dyDescent="0.45">
      <c r="A9362" s="2" t="s">
        <v>622</v>
      </c>
      <c r="B9362" s="2" t="s">
        <v>11046</v>
      </c>
      <c r="C9362" s="2" t="s">
        <v>22751</v>
      </c>
      <c r="D9362" s="2" t="str">
        <f>"魚介類販売業"</f>
        <v>魚介類販売業</v>
      </c>
      <c r="E9362" s="2" t="str">
        <f t="shared" si="443"/>
        <v>R02.03.05</v>
      </c>
    </row>
    <row r="9363" spans="1:5" x14ac:dyDescent="0.45">
      <c r="A9363" s="2" t="s">
        <v>622</v>
      </c>
      <c r="B9363" s="2" t="s">
        <v>11046</v>
      </c>
      <c r="C9363" s="2" t="s">
        <v>22751</v>
      </c>
      <c r="D9363" s="2" t="str">
        <f>"乳類販売業"</f>
        <v>乳類販売業</v>
      </c>
      <c r="E9363" s="2" t="str">
        <f t="shared" si="443"/>
        <v>R02.03.05</v>
      </c>
    </row>
    <row r="9364" spans="1:5" x14ac:dyDescent="0.45">
      <c r="A9364" s="2" t="s">
        <v>622</v>
      </c>
      <c r="B9364" s="2" t="s">
        <v>11046</v>
      </c>
      <c r="C9364" s="2" t="s">
        <v>22751</v>
      </c>
      <c r="D9364" s="2" t="str">
        <f>"食肉販売業"</f>
        <v>食肉販売業</v>
      </c>
      <c r="E9364" s="2" t="str">
        <f t="shared" si="443"/>
        <v>R02.03.05</v>
      </c>
    </row>
    <row r="9365" spans="1:5" x14ac:dyDescent="0.45">
      <c r="A9365" s="2" t="s">
        <v>622</v>
      </c>
      <c r="B9365" s="2" t="s">
        <v>11046</v>
      </c>
      <c r="C9365" s="2" t="s">
        <v>22751</v>
      </c>
      <c r="D9365" s="2" t="str">
        <f>"飲食店営業"</f>
        <v>飲食店営業</v>
      </c>
      <c r="E9365" s="2" t="str">
        <f t="shared" si="443"/>
        <v>R02.03.05</v>
      </c>
    </row>
    <row r="9366" spans="1:5" x14ac:dyDescent="0.45">
      <c r="A9366" s="2" t="s">
        <v>622</v>
      </c>
      <c r="B9366" s="2" t="s">
        <v>11046</v>
      </c>
      <c r="C9366" s="2" t="s">
        <v>22751</v>
      </c>
      <c r="D9366" s="2" t="str">
        <f>"食品販売業"</f>
        <v>食品販売業</v>
      </c>
      <c r="E9366" s="2" t="str">
        <f t="shared" si="443"/>
        <v>R02.03.05</v>
      </c>
    </row>
    <row r="9367" spans="1:5" x14ac:dyDescent="0.45">
      <c r="A9367" s="2" t="s">
        <v>1486</v>
      </c>
      <c r="B9367" s="2" t="s">
        <v>11053</v>
      </c>
      <c r="C9367" s="2" t="s">
        <v>22756</v>
      </c>
      <c r="D9367" s="2" t="str">
        <f>"食品販売業"</f>
        <v>食品販売業</v>
      </c>
      <c r="E9367" s="2" t="str">
        <f>"R02.03.10"</f>
        <v>R02.03.10</v>
      </c>
    </row>
    <row r="9368" spans="1:5" x14ac:dyDescent="0.45">
      <c r="A9368" s="2" t="s">
        <v>1487</v>
      </c>
      <c r="B9368" s="2" t="s">
        <v>11054</v>
      </c>
      <c r="C9368" s="2" t="s">
        <v>22757</v>
      </c>
      <c r="D9368" s="2" t="str">
        <f>"飲食店営業"</f>
        <v>飲食店営業</v>
      </c>
      <c r="E9368" s="2" t="str">
        <f>"R02.03.12"</f>
        <v>R02.03.12</v>
      </c>
    </row>
    <row r="9369" spans="1:5" x14ac:dyDescent="0.45">
      <c r="A9369" s="2" t="s">
        <v>704</v>
      </c>
      <c r="B9369" s="2" t="s">
        <v>11065</v>
      </c>
      <c r="C9369" s="2" t="s">
        <v>22766</v>
      </c>
      <c r="D9369" s="2" t="str">
        <f>"そうざい製造業"</f>
        <v>そうざい製造業</v>
      </c>
      <c r="E9369" s="2" t="str">
        <f>"R02.03.31"</f>
        <v>R02.03.31</v>
      </c>
    </row>
    <row r="9370" spans="1:5" x14ac:dyDescent="0.45">
      <c r="A9370" s="2" t="s">
        <v>1493</v>
      </c>
      <c r="B9370" s="2" t="s">
        <v>11066</v>
      </c>
      <c r="C9370" s="2" t="s">
        <v>22472</v>
      </c>
      <c r="D9370" s="2" t="str">
        <f>"魚介類販売業"</f>
        <v>魚介類販売業</v>
      </c>
      <c r="E9370" s="2" t="str">
        <f>"R02.03.31"</f>
        <v>R02.03.31</v>
      </c>
    </row>
    <row r="9371" spans="1:5" x14ac:dyDescent="0.45">
      <c r="A9371" s="2" t="s">
        <v>1493</v>
      </c>
      <c r="B9371" s="2" t="s">
        <v>11066</v>
      </c>
      <c r="C9371" s="2" t="s">
        <v>22472</v>
      </c>
      <c r="D9371" s="2" t="str">
        <f>"飲食店営業"</f>
        <v>飲食店営業</v>
      </c>
      <c r="E9371" s="2" t="str">
        <f>"R02.03.31"</f>
        <v>R02.03.31</v>
      </c>
    </row>
    <row r="9372" spans="1:5" x14ac:dyDescent="0.45">
      <c r="A9372" s="2" t="s">
        <v>1494</v>
      </c>
      <c r="B9372" s="2" t="s">
        <v>11067</v>
      </c>
      <c r="C9372" s="2" t="s">
        <v>22767</v>
      </c>
      <c r="D9372" s="2" t="str">
        <f>"飲食店営業"</f>
        <v>飲食店営業</v>
      </c>
      <c r="E9372" s="2" t="str">
        <f>"R02.03.31"</f>
        <v>R02.03.31</v>
      </c>
    </row>
    <row r="9373" spans="1:5" x14ac:dyDescent="0.45">
      <c r="A9373" s="2" t="s">
        <v>1499</v>
      </c>
      <c r="B9373" s="2" t="s">
        <v>11072</v>
      </c>
      <c r="C9373" s="2" t="s">
        <v>22772</v>
      </c>
      <c r="D9373" s="2" t="str">
        <f>"食品販売業"</f>
        <v>食品販売業</v>
      </c>
      <c r="E9373" s="2" t="str">
        <f>"R02.04.01"</f>
        <v>R02.04.01</v>
      </c>
    </row>
    <row r="9374" spans="1:5" x14ac:dyDescent="0.45">
      <c r="A9374" s="2" t="s">
        <v>1500</v>
      </c>
      <c r="B9374" s="2" t="s">
        <v>10455</v>
      </c>
      <c r="C9374" s="2" t="s">
        <v>22773</v>
      </c>
      <c r="D9374" s="2" t="str">
        <f>"食肉販売業"</f>
        <v>食肉販売業</v>
      </c>
      <c r="E9374" s="2" t="str">
        <f>"R02.04.10"</f>
        <v>R02.04.10</v>
      </c>
    </row>
    <row r="9375" spans="1:5" x14ac:dyDescent="0.45">
      <c r="A9375" s="2" t="s">
        <v>1098</v>
      </c>
      <c r="B9375" s="2" t="s">
        <v>11076</v>
      </c>
      <c r="C9375" s="2" t="s">
        <v>22774</v>
      </c>
      <c r="D9375" s="2" t="str">
        <f>"飲食店営業"</f>
        <v>飲食店営業</v>
      </c>
      <c r="E9375" s="2" t="str">
        <f>"R02.04.10"</f>
        <v>R02.04.10</v>
      </c>
    </row>
    <row r="9376" spans="1:5" x14ac:dyDescent="0.45">
      <c r="A9376" s="2" t="s">
        <v>374</v>
      </c>
      <c r="B9376" s="2" t="s">
        <v>11080</v>
      </c>
      <c r="C9376" s="2" t="s">
        <v>22778</v>
      </c>
      <c r="D9376" s="2" t="str">
        <f>"飲食店営業"</f>
        <v>飲食店営業</v>
      </c>
      <c r="E9376" s="2" t="str">
        <f>"R02.04.16"</f>
        <v>R02.04.16</v>
      </c>
    </row>
    <row r="9377" spans="1:5" x14ac:dyDescent="0.45">
      <c r="A9377" s="2" t="s">
        <v>374</v>
      </c>
      <c r="B9377" s="2" t="s">
        <v>11081</v>
      </c>
      <c r="C9377" s="2" t="s">
        <v>22779</v>
      </c>
      <c r="D9377" s="2" t="str">
        <f>"飲食店営業"</f>
        <v>飲食店営業</v>
      </c>
      <c r="E9377" s="2" t="str">
        <f>"R02.04.16"</f>
        <v>R02.04.16</v>
      </c>
    </row>
    <row r="9378" spans="1:5" x14ac:dyDescent="0.45">
      <c r="A9378" s="2" t="s">
        <v>683</v>
      </c>
      <c r="B9378" s="2" t="s">
        <v>9970</v>
      </c>
      <c r="C9378" s="2" t="s">
        <v>21923</v>
      </c>
      <c r="D9378" s="2" t="str">
        <f>"飲食店営業"</f>
        <v>飲食店営業</v>
      </c>
      <c r="E9378" s="2" t="str">
        <f>"R02.04.16"</f>
        <v>R02.04.16</v>
      </c>
    </row>
    <row r="9379" spans="1:5" x14ac:dyDescent="0.45">
      <c r="A9379" s="2" t="s">
        <v>165</v>
      </c>
      <c r="B9379" s="2" t="s">
        <v>11083</v>
      </c>
      <c r="C9379" s="2" t="s">
        <v>22781</v>
      </c>
      <c r="D9379" s="2" t="str">
        <f>"喫茶店営業"</f>
        <v>喫茶店営業</v>
      </c>
      <c r="E9379" s="2" t="str">
        <f>"R01.09.03"</f>
        <v>R01.09.03</v>
      </c>
    </row>
    <row r="9380" spans="1:5" x14ac:dyDescent="0.45">
      <c r="A9380" s="2" t="s">
        <v>1503</v>
      </c>
      <c r="B9380" s="2" t="s">
        <v>11084</v>
      </c>
      <c r="C9380" s="2" t="s">
        <v>22782</v>
      </c>
      <c r="D9380" s="2" t="str">
        <f>"飲食店営業"</f>
        <v>飲食店営業</v>
      </c>
      <c r="E9380" s="2" t="str">
        <f>"R02.04.20"</f>
        <v>R02.04.20</v>
      </c>
    </row>
    <row r="9381" spans="1:5" x14ac:dyDescent="0.45">
      <c r="A9381" s="2" t="s">
        <v>1504</v>
      </c>
      <c r="B9381" s="2" t="s">
        <v>11085</v>
      </c>
      <c r="C9381" s="2" t="s">
        <v>22783</v>
      </c>
      <c r="D9381" s="2" t="str">
        <f>"飲食店営業"</f>
        <v>飲食店営業</v>
      </c>
      <c r="E9381" s="2" t="str">
        <f>"R02.04.20"</f>
        <v>R02.04.20</v>
      </c>
    </row>
    <row r="9382" spans="1:5" x14ac:dyDescent="0.45">
      <c r="A9382" s="2" t="s">
        <v>165</v>
      </c>
      <c r="B9382" s="2" t="s">
        <v>11086</v>
      </c>
      <c r="C9382" s="2" t="s">
        <v>22784</v>
      </c>
      <c r="D9382" s="2" t="str">
        <f>"喫茶店営業"</f>
        <v>喫茶店営業</v>
      </c>
      <c r="E9382" s="2" t="str">
        <f>"R02.04.20"</f>
        <v>R02.04.20</v>
      </c>
    </row>
    <row r="9383" spans="1:5" x14ac:dyDescent="0.45">
      <c r="A9383" s="2" t="s">
        <v>1486</v>
      </c>
      <c r="B9383" s="2" t="s">
        <v>11053</v>
      </c>
      <c r="C9383" s="2" t="s">
        <v>22756</v>
      </c>
      <c r="D9383" s="2" t="str">
        <f>"飲食店営業"</f>
        <v>飲食店営業</v>
      </c>
      <c r="E9383" s="2" t="str">
        <f>"R02.04.27"</f>
        <v>R02.04.27</v>
      </c>
    </row>
    <row r="9384" spans="1:5" x14ac:dyDescent="0.45">
      <c r="A9384" s="2" t="s">
        <v>1486</v>
      </c>
      <c r="B9384" s="2" t="s">
        <v>11053</v>
      </c>
      <c r="C9384" s="2" t="s">
        <v>22756</v>
      </c>
      <c r="D9384" s="2" t="str">
        <f>"乳類販売業"</f>
        <v>乳類販売業</v>
      </c>
      <c r="E9384" s="2" t="str">
        <f>"R02.04.27"</f>
        <v>R02.04.27</v>
      </c>
    </row>
    <row r="9385" spans="1:5" x14ac:dyDescent="0.45">
      <c r="A9385" s="2" t="s">
        <v>1506</v>
      </c>
      <c r="B9385" s="2" t="s">
        <v>11088</v>
      </c>
      <c r="C9385" s="2" t="s">
        <v>22787</v>
      </c>
      <c r="D9385" s="2" t="str">
        <f>"飲食店営業"</f>
        <v>飲食店営業</v>
      </c>
      <c r="E9385" s="2" t="str">
        <f>"R02.04.27"</f>
        <v>R02.04.27</v>
      </c>
    </row>
    <row r="9386" spans="1:5" x14ac:dyDescent="0.45">
      <c r="A9386" s="2" t="s">
        <v>1494</v>
      </c>
      <c r="B9386" s="2" t="s">
        <v>11067</v>
      </c>
      <c r="C9386" s="2" t="s">
        <v>22767</v>
      </c>
      <c r="D9386" s="2" t="str">
        <f>"食肉販売業"</f>
        <v>食肉販売業</v>
      </c>
      <c r="E9386" s="2" t="str">
        <f>"R02.04.27"</f>
        <v>R02.04.27</v>
      </c>
    </row>
    <row r="9387" spans="1:5" x14ac:dyDescent="0.45">
      <c r="A9387" s="2" t="s">
        <v>165</v>
      </c>
      <c r="B9387" s="2" t="s">
        <v>11089</v>
      </c>
      <c r="C9387" s="2" t="s">
        <v>21756</v>
      </c>
      <c r="D9387" s="2" t="str">
        <f>"喫茶店営業"</f>
        <v>喫茶店営業</v>
      </c>
      <c r="E9387" s="2" t="str">
        <f>"R02.05.01"</f>
        <v>R02.05.01</v>
      </c>
    </row>
    <row r="9388" spans="1:5" x14ac:dyDescent="0.45">
      <c r="A9388" s="2" t="s">
        <v>1507</v>
      </c>
      <c r="B9388" s="2" t="s">
        <v>11091</v>
      </c>
      <c r="C9388" s="2" t="s">
        <v>22033</v>
      </c>
      <c r="D9388" s="2" t="str">
        <f>"食肉販売業"</f>
        <v>食肉販売業</v>
      </c>
      <c r="E9388" s="2" t="str">
        <f>"R02.05.08"</f>
        <v>R02.05.08</v>
      </c>
    </row>
    <row r="9389" spans="1:5" x14ac:dyDescent="0.45">
      <c r="A9389" s="2" t="s">
        <v>1510</v>
      </c>
      <c r="B9389" s="2" t="s">
        <v>11094</v>
      </c>
      <c r="C9389" s="2" t="s">
        <v>22791</v>
      </c>
      <c r="D9389" s="2" t="str">
        <f>"飲食店営業"</f>
        <v>飲食店営業</v>
      </c>
      <c r="E9389" s="2" t="str">
        <f>"R02.05.13"</f>
        <v>R02.05.13</v>
      </c>
    </row>
    <row r="9390" spans="1:5" x14ac:dyDescent="0.45">
      <c r="A9390" s="2" t="s">
        <v>649</v>
      </c>
      <c r="B9390" s="2" t="s">
        <v>11095</v>
      </c>
      <c r="C9390" s="2" t="s">
        <v>22792</v>
      </c>
      <c r="D9390" s="2" t="str">
        <f>"飲食店営業"</f>
        <v>飲食店営業</v>
      </c>
      <c r="E9390" s="2" t="str">
        <f>"R02.05.13"</f>
        <v>R02.05.13</v>
      </c>
    </row>
    <row r="9391" spans="1:5" x14ac:dyDescent="0.45">
      <c r="A9391" s="2" t="s">
        <v>1512</v>
      </c>
      <c r="B9391" s="2" t="s">
        <v>11099</v>
      </c>
      <c r="C9391" s="2" t="s">
        <v>22795</v>
      </c>
      <c r="D9391" s="2" t="str">
        <f t="shared" ref="D9391:D9397" si="444">"食品販売業"</f>
        <v>食品販売業</v>
      </c>
      <c r="E9391" s="2" t="str">
        <f t="shared" ref="E9391:E9396" si="445">"R02.05.15"</f>
        <v>R02.05.15</v>
      </c>
    </row>
    <row r="9392" spans="1:5" x14ac:dyDescent="0.45">
      <c r="A9392" s="2" t="s">
        <v>1513</v>
      </c>
      <c r="B9392" s="2" t="s">
        <v>11100</v>
      </c>
      <c r="C9392" s="2" t="s">
        <v>22796</v>
      </c>
      <c r="D9392" s="2" t="str">
        <f t="shared" si="444"/>
        <v>食品販売業</v>
      </c>
      <c r="E9392" s="2" t="str">
        <f t="shared" si="445"/>
        <v>R02.05.15</v>
      </c>
    </row>
    <row r="9393" spans="1:5" x14ac:dyDescent="0.45">
      <c r="A9393" s="2" t="s">
        <v>1218</v>
      </c>
      <c r="B9393" s="2" t="s">
        <v>11108</v>
      </c>
      <c r="C9393" s="2" t="s">
        <v>22394</v>
      </c>
      <c r="D9393" s="2" t="str">
        <f t="shared" si="444"/>
        <v>食品販売業</v>
      </c>
      <c r="E9393" s="2" t="str">
        <f t="shared" si="445"/>
        <v>R02.05.15</v>
      </c>
    </row>
    <row r="9394" spans="1:5" x14ac:dyDescent="0.45">
      <c r="A9394" s="2" t="s">
        <v>1519</v>
      </c>
      <c r="B9394" s="2" t="s">
        <v>11109</v>
      </c>
      <c r="C9394" s="2" t="s">
        <v>22804</v>
      </c>
      <c r="D9394" s="2" t="str">
        <f t="shared" si="444"/>
        <v>食品販売業</v>
      </c>
      <c r="E9394" s="2" t="str">
        <f t="shared" si="445"/>
        <v>R02.05.15</v>
      </c>
    </row>
    <row r="9395" spans="1:5" x14ac:dyDescent="0.45">
      <c r="A9395" s="2" t="s">
        <v>1523</v>
      </c>
      <c r="B9395" s="2" t="s">
        <v>11111</v>
      </c>
      <c r="C9395" s="2" t="s">
        <v>22808</v>
      </c>
      <c r="D9395" s="2" t="str">
        <f t="shared" si="444"/>
        <v>食品販売業</v>
      </c>
      <c r="E9395" s="2" t="str">
        <f t="shared" si="445"/>
        <v>R02.05.15</v>
      </c>
    </row>
    <row r="9396" spans="1:5" x14ac:dyDescent="0.45">
      <c r="A9396" s="2" t="s">
        <v>605</v>
      </c>
      <c r="B9396" s="2" t="s">
        <v>9877</v>
      </c>
      <c r="C9396" s="2" t="s">
        <v>22809</v>
      </c>
      <c r="D9396" s="2" t="str">
        <f t="shared" si="444"/>
        <v>食品販売業</v>
      </c>
      <c r="E9396" s="2" t="str">
        <f t="shared" si="445"/>
        <v>R02.05.15</v>
      </c>
    </row>
    <row r="9397" spans="1:5" x14ac:dyDescent="0.45">
      <c r="A9397" s="2" t="s">
        <v>712</v>
      </c>
      <c r="B9397" s="2" t="s">
        <v>11121</v>
      </c>
      <c r="C9397" s="2" t="s">
        <v>22820</v>
      </c>
      <c r="D9397" s="2" t="str">
        <f t="shared" si="444"/>
        <v>食品販売業</v>
      </c>
      <c r="E9397" s="2" t="str">
        <f>"R02.05.19"</f>
        <v>R02.05.19</v>
      </c>
    </row>
    <row r="9398" spans="1:5" x14ac:dyDescent="0.45">
      <c r="A9398" s="2" t="s">
        <v>1531</v>
      </c>
      <c r="B9398" s="2" t="s">
        <v>11122</v>
      </c>
      <c r="C9398" s="2" t="s">
        <v>22822</v>
      </c>
      <c r="D9398" s="2" t="str">
        <f>"食品製造業"</f>
        <v>食品製造業</v>
      </c>
      <c r="E9398" s="2" t="str">
        <f>"R02.05.19"</f>
        <v>R02.05.19</v>
      </c>
    </row>
    <row r="9399" spans="1:5" x14ac:dyDescent="0.45">
      <c r="A9399" s="2" t="s">
        <v>680</v>
      </c>
      <c r="B9399" s="2" t="s">
        <v>9966</v>
      </c>
      <c r="C9399" s="2" t="s">
        <v>21741</v>
      </c>
      <c r="D9399" s="2" t="str">
        <f>"魚介類販売業"</f>
        <v>魚介類販売業</v>
      </c>
      <c r="E9399" s="2" t="str">
        <f t="shared" ref="E9399:E9406" si="446">"R02.05.20"</f>
        <v>R02.05.20</v>
      </c>
    </row>
    <row r="9400" spans="1:5" x14ac:dyDescent="0.45">
      <c r="A9400" s="2" t="s">
        <v>712</v>
      </c>
      <c r="B9400" s="2" t="s">
        <v>11121</v>
      </c>
      <c r="C9400" s="2" t="s">
        <v>22820</v>
      </c>
      <c r="D9400" s="2" t="str">
        <f>"魚介類販売業"</f>
        <v>魚介類販売業</v>
      </c>
      <c r="E9400" s="2" t="str">
        <f t="shared" si="446"/>
        <v>R02.05.20</v>
      </c>
    </row>
    <row r="9401" spans="1:5" x14ac:dyDescent="0.45">
      <c r="A9401" s="2" t="s">
        <v>712</v>
      </c>
      <c r="B9401" s="2" t="s">
        <v>11121</v>
      </c>
      <c r="C9401" s="2" t="s">
        <v>22820</v>
      </c>
      <c r="D9401" s="2" t="str">
        <f>"乳類販売業"</f>
        <v>乳類販売業</v>
      </c>
      <c r="E9401" s="2" t="str">
        <f t="shared" si="446"/>
        <v>R02.05.20</v>
      </c>
    </row>
    <row r="9402" spans="1:5" x14ac:dyDescent="0.45">
      <c r="A9402" s="2" t="s">
        <v>712</v>
      </c>
      <c r="B9402" s="2" t="s">
        <v>11121</v>
      </c>
      <c r="C9402" s="2" t="s">
        <v>22820</v>
      </c>
      <c r="D9402" s="2" t="str">
        <f>"食肉販売業"</f>
        <v>食肉販売業</v>
      </c>
      <c r="E9402" s="2" t="str">
        <f t="shared" si="446"/>
        <v>R02.05.20</v>
      </c>
    </row>
    <row r="9403" spans="1:5" x14ac:dyDescent="0.45">
      <c r="A9403" s="2" t="s">
        <v>1535</v>
      </c>
      <c r="B9403" s="2" t="s">
        <v>11126</v>
      </c>
      <c r="C9403" s="2" t="s">
        <v>22826</v>
      </c>
      <c r="D9403" s="2" t="str">
        <f>"飲食店営業"</f>
        <v>飲食店営業</v>
      </c>
      <c r="E9403" s="2" t="str">
        <f t="shared" si="446"/>
        <v>R02.05.20</v>
      </c>
    </row>
    <row r="9404" spans="1:5" x14ac:dyDescent="0.45">
      <c r="A9404" s="2" t="s">
        <v>1540</v>
      </c>
      <c r="B9404" s="2" t="s">
        <v>11136</v>
      </c>
      <c r="C9404" s="2" t="s">
        <v>22837</v>
      </c>
      <c r="D9404" s="2" t="str">
        <f>"みそ製造業"</f>
        <v>みそ製造業</v>
      </c>
      <c r="E9404" s="2" t="str">
        <f t="shared" si="446"/>
        <v>R02.05.20</v>
      </c>
    </row>
    <row r="9405" spans="1:5" x14ac:dyDescent="0.45">
      <c r="A9405" s="2" t="s">
        <v>605</v>
      </c>
      <c r="B9405" s="2" t="s">
        <v>9877</v>
      </c>
      <c r="C9405" s="2" t="s">
        <v>21656</v>
      </c>
      <c r="D9405" s="2" t="str">
        <f>"飲食店営業"</f>
        <v>飲食店営業</v>
      </c>
      <c r="E9405" s="2" t="str">
        <f t="shared" si="446"/>
        <v>R02.05.20</v>
      </c>
    </row>
    <row r="9406" spans="1:5" x14ac:dyDescent="0.45">
      <c r="A9406" s="2" t="s">
        <v>1262</v>
      </c>
      <c r="B9406" s="2" t="s">
        <v>10743</v>
      </c>
      <c r="C9406" s="2" t="s">
        <v>22417</v>
      </c>
      <c r="D9406" s="2" t="str">
        <f>"飲食店営業"</f>
        <v>飲食店営業</v>
      </c>
      <c r="E9406" s="2" t="str">
        <f t="shared" si="446"/>
        <v>R02.05.20</v>
      </c>
    </row>
    <row r="9407" spans="1:5" x14ac:dyDescent="0.45">
      <c r="A9407" s="2" t="s">
        <v>1513</v>
      </c>
      <c r="B9407" s="2" t="s">
        <v>11100</v>
      </c>
      <c r="C9407" s="2" t="s">
        <v>22796</v>
      </c>
      <c r="D9407" s="2" t="str">
        <f>"食肉販売業"</f>
        <v>食肉販売業</v>
      </c>
      <c r="E9407" s="2" t="str">
        <f t="shared" ref="E9407:E9412" si="447">"R02.05.25"</f>
        <v>R02.05.25</v>
      </c>
    </row>
    <row r="9408" spans="1:5" x14ac:dyDescent="0.45">
      <c r="A9408" s="2" t="s">
        <v>1513</v>
      </c>
      <c r="B9408" s="2" t="s">
        <v>11100</v>
      </c>
      <c r="C9408" s="2" t="s">
        <v>22796</v>
      </c>
      <c r="D9408" s="2" t="str">
        <f>"魚介類販売業"</f>
        <v>魚介類販売業</v>
      </c>
      <c r="E9408" s="2" t="str">
        <f t="shared" si="447"/>
        <v>R02.05.25</v>
      </c>
    </row>
    <row r="9409" spans="1:5" x14ac:dyDescent="0.45">
      <c r="A9409" s="2" t="s">
        <v>1513</v>
      </c>
      <c r="B9409" s="2" t="s">
        <v>11100</v>
      </c>
      <c r="C9409" s="2" t="s">
        <v>22796</v>
      </c>
      <c r="D9409" s="2" t="str">
        <f>"乳類販売業"</f>
        <v>乳類販売業</v>
      </c>
      <c r="E9409" s="2" t="str">
        <f t="shared" si="447"/>
        <v>R02.05.25</v>
      </c>
    </row>
    <row r="9410" spans="1:5" x14ac:dyDescent="0.45">
      <c r="A9410" s="2" t="s">
        <v>421</v>
      </c>
      <c r="B9410" s="2" t="s">
        <v>11147</v>
      </c>
      <c r="C9410" s="2" t="s">
        <v>22847</v>
      </c>
      <c r="D9410" s="2" t="str">
        <f>"乳類販売業"</f>
        <v>乳類販売業</v>
      </c>
      <c r="E9410" s="2" t="str">
        <f t="shared" si="447"/>
        <v>R02.05.25</v>
      </c>
    </row>
    <row r="9411" spans="1:5" x14ac:dyDescent="0.45">
      <c r="A9411" s="2" t="s">
        <v>628</v>
      </c>
      <c r="B9411" s="2" t="s">
        <v>11015</v>
      </c>
      <c r="C9411" s="2" t="s">
        <v>21685</v>
      </c>
      <c r="D9411" s="2" t="str">
        <f>"菓子製造業"</f>
        <v>菓子製造業</v>
      </c>
      <c r="E9411" s="2" t="str">
        <f t="shared" si="447"/>
        <v>R02.05.25</v>
      </c>
    </row>
    <row r="9412" spans="1:5" x14ac:dyDescent="0.45">
      <c r="A9412" s="2" t="s">
        <v>421</v>
      </c>
      <c r="B9412" s="2" t="s">
        <v>11152</v>
      </c>
      <c r="C9412" s="2" t="s">
        <v>21981</v>
      </c>
      <c r="D9412" s="2" t="str">
        <f>"食品販売業"</f>
        <v>食品販売業</v>
      </c>
      <c r="E9412" s="2" t="str">
        <f t="shared" si="447"/>
        <v>R02.05.25</v>
      </c>
    </row>
    <row r="9413" spans="1:5" x14ac:dyDescent="0.45">
      <c r="A9413" s="2" t="s">
        <v>421</v>
      </c>
      <c r="B9413" s="2" t="s">
        <v>11159</v>
      </c>
      <c r="C9413" s="2" t="s">
        <v>22856</v>
      </c>
      <c r="D9413" s="2" t="str">
        <f>"乳類販売業"</f>
        <v>乳類販売業</v>
      </c>
      <c r="E9413" s="2" t="str">
        <f>"R02.05.27"</f>
        <v>R02.05.27</v>
      </c>
    </row>
    <row r="9414" spans="1:5" x14ac:dyDescent="0.45">
      <c r="A9414" s="2" t="s">
        <v>1553</v>
      </c>
      <c r="B9414" s="2" t="s">
        <v>11161</v>
      </c>
      <c r="C9414" s="2" t="s">
        <v>22735</v>
      </c>
      <c r="D9414" s="2" t="str">
        <f>"飲食店営業"</f>
        <v>飲食店営業</v>
      </c>
      <c r="E9414" s="2" t="str">
        <f>"R02.05.28"</f>
        <v>R02.05.28</v>
      </c>
    </row>
    <row r="9415" spans="1:5" x14ac:dyDescent="0.45">
      <c r="A9415" s="2" t="s">
        <v>1558</v>
      </c>
      <c r="B9415" s="2" t="s">
        <v>11168</v>
      </c>
      <c r="C9415" s="2" t="s">
        <v>22865</v>
      </c>
      <c r="D9415" s="2" t="str">
        <f>"飲食店営業"</f>
        <v>飲食店営業</v>
      </c>
      <c r="E9415" s="2" t="str">
        <f>"H30.11.27"</f>
        <v>H30.11.27</v>
      </c>
    </row>
    <row r="9416" spans="1:5" x14ac:dyDescent="0.45">
      <c r="A9416" s="2" t="s">
        <v>1561</v>
      </c>
      <c r="B9416" s="2" t="s">
        <v>11173</v>
      </c>
      <c r="C9416" s="2" t="s">
        <v>22868</v>
      </c>
      <c r="D9416" s="2" t="str">
        <f>"飲食店営業"</f>
        <v>飲食店営業</v>
      </c>
      <c r="E9416" s="2" t="str">
        <f t="shared" ref="E9416:E9431" si="448">"R02.06.10"</f>
        <v>R02.06.10</v>
      </c>
    </row>
    <row r="9417" spans="1:5" x14ac:dyDescent="0.45">
      <c r="A9417" s="2" t="s">
        <v>1562</v>
      </c>
      <c r="B9417" s="2" t="s">
        <v>11174</v>
      </c>
      <c r="C9417" s="2" t="s">
        <v>22869</v>
      </c>
      <c r="D9417" s="2" t="str">
        <f>"飲食店営業"</f>
        <v>飲食店営業</v>
      </c>
      <c r="E9417" s="2" t="str">
        <f t="shared" si="448"/>
        <v>R02.06.10</v>
      </c>
    </row>
    <row r="9418" spans="1:5" x14ac:dyDescent="0.45">
      <c r="A9418" s="2" t="s">
        <v>1562</v>
      </c>
      <c r="B9418" s="2" t="s">
        <v>11174</v>
      </c>
      <c r="C9418" s="2" t="s">
        <v>22869</v>
      </c>
      <c r="D9418" s="2" t="str">
        <f>"食肉販売業"</f>
        <v>食肉販売業</v>
      </c>
      <c r="E9418" s="2" t="str">
        <f t="shared" si="448"/>
        <v>R02.06.10</v>
      </c>
    </row>
    <row r="9419" spans="1:5" x14ac:dyDescent="0.45">
      <c r="A9419" s="2" t="s">
        <v>1519</v>
      </c>
      <c r="B9419" s="2" t="s">
        <v>11109</v>
      </c>
      <c r="C9419" s="2" t="s">
        <v>22804</v>
      </c>
      <c r="D9419" s="2" t="str">
        <f>"食肉販売業"</f>
        <v>食肉販売業</v>
      </c>
      <c r="E9419" s="2" t="str">
        <f t="shared" si="448"/>
        <v>R02.06.10</v>
      </c>
    </row>
    <row r="9420" spans="1:5" x14ac:dyDescent="0.45">
      <c r="A9420" s="2" t="s">
        <v>1564</v>
      </c>
      <c r="B9420" s="2" t="s">
        <v>11177</v>
      </c>
      <c r="C9420" s="2" t="s">
        <v>22871</v>
      </c>
      <c r="D9420" s="2" t="str">
        <f>"飲食店営業"</f>
        <v>飲食店営業</v>
      </c>
      <c r="E9420" s="2" t="str">
        <f t="shared" si="448"/>
        <v>R02.06.10</v>
      </c>
    </row>
    <row r="9421" spans="1:5" x14ac:dyDescent="0.45">
      <c r="A9421" s="2" t="s">
        <v>1565</v>
      </c>
      <c r="B9421" s="2" t="s">
        <v>11178</v>
      </c>
      <c r="C9421" s="2" t="s">
        <v>22872</v>
      </c>
      <c r="D9421" s="2" t="str">
        <f>"飲食店営業"</f>
        <v>飲食店営業</v>
      </c>
      <c r="E9421" s="2" t="str">
        <f t="shared" si="448"/>
        <v>R02.06.10</v>
      </c>
    </row>
    <row r="9422" spans="1:5" x14ac:dyDescent="0.45">
      <c r="A9422" s="2" t="s">
        <v>1565</v>
      </c>
      <c r="B9422" s="2" t="s">
        <v>11178</v>
      </c>
      <c r="C9422" s="2" t="s">
        <v>22872</v>
      </c>
      <c r="D9422" s="2" t="str">
        <f>"菓子製造業"</f>
        <v>菓子製造業</v>
      </c>
      <c r="E9422" s="2" t="str">
        <f t="shared" si="448"/>
        <v>R02.06.10</v>
      </c>
    </row>
    <row r="9423" spans="1:5" x14ac:dyDescent="0.45">
      <c r="A9423" s="2" t="s">
        <v>939</v>
      </c>
      <c r="B9423" s="2" t="s">
        <v>11181</v>
      </c>
      <c r="C9423" s="2" t="s">
        <v>22051</v>
      </c>
      <c r="D9423" s="2" t="str">
        <f>"飲食店営業"</f>
        <v>飲食店営業</v>
      </c>
      <c r="E9423" s="2" t="str">
        <f t="shared" si="448"/>
        <v>R02.06.10</v>
      </c>
    </row>
    <row r="9424" spans="1:5" x14ac:dyDescent="0.45">
      <c r="A9424" s="2" t="s">
        <v>939</v>
      </c>
      <c r="B9424" s="2" t="s">
        <v>11181</v>
      </c>
      <c r="C9424" s="2" t="s">
        <v>22051</v>
      </c>
      <c r="D9424" s="2" t="str">
        <f>"菓子製造業"</f>
        <v>菓子製造業</v>
      </c>
      <c r="E9424" s="2" t="str">
        <f t="shared" si="448"/>
        <v>R02.06.10</v>
      </c>
    </row>
    <row r="9425" spans="1:5" x14ac:dyDescent="0.45">
      <c r="A9425" s="2" t="s">
        <v>1567</v>
      </c>
      <c r="B9425" s="2" t="s">
        <v>11182</v>
      </c>
      <c r="C9425" s="2" t="s">
        <v>22875</v>
      </c>
      <c r="D9425" s="2" t="str">
        <f>"菓子製造業"</f>
        <v>菓子製造業</v>
      </c>
      <c r="E9425" s="2" t="str">
        <f t="shared" si="448"/>
        <v>R02.06.10</v>
      </c>
    </row>
    <row r="9426" spans="1:5" x14ac:dyDescent="0.45">
      <c r="A9426" s="2" t="s">
        <v>126</v>
      </c>
      <c r="B9426" s="2" t="s">
        <v>11184</v>
      </c>
      <c r="C9426" s="2" t="s">
        <v>22877</v>
      </c>
      <c r="D9426" s="2" t="str">
        <f>"飲食店営業"</f>
        <v>飲食店営業</v>
      </c>
      <c r="E9426" s="2" t="str">
        <f t="shared" si="448"/>
        <v>R02.06.10</v>
      </c>
    </row>
    <row r="9427" spans="1:5" x14ac:dyDescent="0.45">
      <c r="A9427" s="2" t="s">
        <v>1569</v>
      </c>
      <c r="B9427" s="2" t="s">
        <v>11185</v>
      </c>
      <c r="C9427" s="2" t="s">
        <v>22879</v>
      </c>
      <c r="D9427" s="2" t="str">
        <f>"飲食店営業"</f>
        <v>飲食店営業</v>
      </c>
      <c r="E9427" s="2" t="str">
        <f t="shared" si="448"/>
        <v>R02.06.10</v>
      </c>
    </row>
    <row r="9428" spans="1:5" x14ac:dyDescent="0.45">
      <c r="A9428" s="2" t="s">
        <v>1222</v>
      </c>
      <c r="B9428" s="2" t="s">
        <v>10680</v>
      </c>
      <c r="C9428" s="2" t="s">
        <v>22400</v>
      </c>
      <c r="D9428" s="2" t="str">
        <f>"魚介類販売業"</f>
        <v>魚介類販売業</v>
      </c>
      <c r="E9428" s="2" t="str">
        <f t="shared" si="448"/>
        <v>R02.06.10</v>
      </c>
    </row>
    <row r="9429" spans="1:5" x14ac:dyDescent="0.45">
      <c r="A9429" s="2" t="s">
        <v>1222</v>
      </c>
      <c r="B9429" s="2" t="s">
        <v>10680</v>
      </c>
      <c r="C9429" s="2" t="s">
        <v>22400</v>
      </c>
      <c r="D9429" s="2" t="str">
        <f>"乳類販売業"</f>
        <v>乳類販売業</v>
      </c>
      <c r="E9429" s="2" t="str">
        <f t="shared" si="448"/>
        <v>R02.06.10</v>
      </c>
    </row>
    <row r="9430" spans="1:5" x14ac:dyDescent="0.45">
      <c r="A9430" s="2" t="s">
        <v>1222</v>
      </c>
      <c r="B9430" s="2" t="s">
        <v>10680</v>
      </c>
      <c r="C9430" s="2" t="s">
        <v>22400</v>
      </c>
      <c r="D9430" s="2" t="str">
        <f>"食肉販売業"</f>
        <v>食肉販売業</v>
      </c>
      <c r="E9430" s="2" t="str">
        <f t="shared" si="448"/>
        <v>R02.06.10</v>
      </c>
    </row>
    <row r="9431" spans="1:5" x14ac:dyDescent="0.45">
      <c r="A9431" s="2" t="s">
        <v>1222</v>
      </c>
      <c r="B9431" s="2" t="s">
        <v>10680</v>
      </c>
      <c r="C9431" s="2" t="s">
        <v>22400</v>
      </c>
      <c r="D9431" s="2" t="str">
        <f>"飲食店営業"</f>
        <v>飲食店営業</v>
      </c>
      <c r="E9431" s="2" t="str">
        <f t="shared" si="448"/>
        <v>R02.06.10</v>
      </c>
    </row>
    <row r="9432" spans="1:5" x14ac:dyDescent="0.45">
      <c r="A9432" s="2" t="s">
        <v>1573</v>
      </c>
      <c r="B9432" s="2" t="s">
        <v>11190</v>
      </c>
      <c r="C9432" s="2" t="s">
        <v>22884</v>
      </c>
      <c r="D9432" s="2" t="str">
        <f>"食品販売業"</f>
        <v>食品販売業</v>
      </c>
      <c r="E9432" s="2" t="str">
        <f>"R02.06.08"</f>
        <v>R02.06.08</v>
      </c>
    </row>
    <row r="9433" spans="1:5" x14ac:dyDescent="0.45">
      <c r="A9433" s="2" t="s">
        <v>1574</v>
      </c>
      <c r="B9433" s="2" t="s">
        <v>11191</v>
      </c>
      <c r="C9433" s="2" t="s">
        <v>22885</v>
      </c>
      <c r="D9433" s="2" t="str">
        <f>"食品販売業"</f>
        <v>食品販売業</v>
      </c>
      <c r="E9433" s="2" t="str">
        <f>"R02.06.08"</f>
        <v>R02.06.08</v>
      </c>
    </row>
    <row r="9434" spans="1:5" x14ac:dyDescent="0.45">
      <c r="A9434" s="2" t="s">
        <v>1576</v>
      </c>
      <c r="B9434" s="2" t="s">
        <v>11193</v>
      </c>
      <c r="C9434" s="2" t="s">
        <v>22887</v>
      </c>
      <c r="D9434" s="2" t="str">
        <f>"飲食店営業"</f>
        <v>飲食店営業</v>
      </c>
      <c r="E9434" s="2" t="str">
        <f>"R02.06.08"</f>
        <v>R02.06.08</v>
      </c>
    </row>
    <row r="9435" spans="1:5" x14ac:dyDescent="0.45">
      <c r="A9435" s="2" t="s">
        <v>1071</v>
      </c>
      <c r="B9435" s="2" t="s">
        <v>11195</v>
      </c>
      <c r="C9435" s="2" t="s">
        <v>22888</v>
      </c>
      <c r="D9435" s="2" t="str">
        <f>"飲食店営業"</f>
        <v>飲食店営業</v>
      </c>
      <c r="E9435" s="2" t="str">
        <f>"R02.06.08"</f>
        <v>R02.06.08</v>
      </c>
    </row>
    <row r="9436" spans="1:5" x14ac:dyDescent="0.45">
      <c r="A9436" s="2" t="s">
        <v>1581</v>
      </c>
      <c r="B9436" s="2" t="s">
        <v>11202</v>
      </c>
      <c r="C9436" s="2" t="s">
        <v>22895</v>
      </c>
      <c r="D9436" s="2" t="str">
        <f>"飲食店営業"</f>
        <v>飲食店営業</v>
      </c>
      <c r="E9436" s="2" t="str">
        <f>"R02.06.22"</f>
        <v>R02.06.22</v>
      </c>
    </row>
    <row r="9437" spans="1:5" x14ac:dyDescent="0.45">
      <c r="A9437" s="2" t="s">
        <v>1584</v>
      </c>
      <c r="B9437" s="2" t="s">
        <v>11206</v>
      </c>
      <c r="C9437" s="2" t="s">
        <v>22899</v>
      </c>
      <c r="D9437" s="2" t="str">
        <f>"飲食店営業"</f>
        <v>飲食店営業</v>
      </c>
      <c r="E9437" s="2" t="str">
        <f>"R02.06.23"</f>
        <v>R02.06.23</v>
      </c>
    </row>
    <row r="9438" spans="1:5" x14ac:dyDescent="0.45">
      <c r="A9438" s="2" t="s">
        <v>1196</v>
      </c>
      <c r="B9438" s="2" t="s">
        <v>10648</v>
      </c>
      <c r="C9438" s="2" t="s">
        <v>22903</v>
      </c>
      <c r="D9438" s="2" t="str">
        <f>"食品販売業"</f>
        <v>食品販売業</v>
      </c>
      <c r="E9438" s="2" t="str">
        <f>"R02.06.29"</f>
        <v>R02.06.29</v>
      </c>
    </row>
    <row r="9439" spans="1:5" x14ac:dyDescent="0.45">
      <c r="A9439" s="2" t="s">
        <v>456</v>
      </c>
      <c r="B9439" s="2" t="s">
        <v>11224</v>
      </c>
      <c r="C9439" s="2" t="s">
        <v>22917</v>
      </c>
      <c r="D9439" s="2" t="str">
        <f>"食品販売業"</f>
        <v>食品販売業</v>
      </c>
      <c r="E9439" s="2" t="str">
        <f>"R02.07.29"</f>
        <v>R02.07.29</v>
      </c>
    </row>
    <row r="9440" spans="1:5" x14ac:dyDescent="0.45">
      <c r="A9440" s="2" t="s">
        <v>1597</v>
      </c>
      <c r="B9440" s="2" t="s">
        <v>11227</v>
      </c>
      <c r="C9440" s="2" t="s">
        <v>22920</v>
      </c>
      <c r="D9440" s="2" t="str">
        <f>"飲食店営業"</f>
        <v>飲食店営業</v>
      </c>
      <c r="E9440" s="2" t="str">
        <f>"R02.07.29"</f>
        <v>R02.07.29</v>
      </c>
    </row>
    <row r="9441" spans="1:5" x14ac:dyDescent="0.45">
      <c r="A9441" s="2" t="s">
        <v>1605</v>
      </c>
      <c r="B9441" s="2" t="s">
        <v>11235</v>
      </c>
      <c r="C9441" s="2" t="s">
        <v>22928</v>
      </c>
      <c r="D9441" s="2" t="str">
        <f>"飲食店営業"</f>
        <v>飲食店営業</v>
      </c>
      <c r="E9441" s="2" t="str">
        <f>"R02.08.07"</f>
        <v>R02.08.07</v>
      </c>
    </row>
    <row r="9442" spans="1:5" x14ac:dyDescent="0.45">
      <c r="A9442" s="2" t="s">
        <v>1607</v>
      </c>
      <c r="B9442" s="2" t="s">
        <v>11237</v>
      </c>
      <c r="C9442" s="2" t="s">
        <v>22930</v>
      </c>
      <c r="D9442" s="2" t="str">
        <f>"飲食店営業"</f>
        <v>飲食店営業</v>
      </c>
      <c r="E9442" s="2" t="str">
        <f>"H30.12.14"</f>
        <v>H30.12.14</v>
      </c>
    </row>
    <row r="9443" spans="1:5" x14ac:dyDescent="0.45">
      <c r="A9443" s="2" t="s">
        <v>1609</v>
      </c>
      <c r="B9443" s="2" t="s">
        <v>11240</v>
      </c>
      <c r="C9443" s="2" t="s">
        <v>22933</v>
      </c>
      <c r="D9443" s="2" t="str">
        <f>"飲食店営業"</f>
        <v>飲食店営業</v>
      </c>
      <c r="E9443" s="2" t="str">
        <f>"R02.08.14"</f>
        <v>R02.08.14</v>
      </c>
    </row>
    <row r="9444" spans="1:5" x14ac:dyDescent="0.45">
      <c r="A9444" s="2" t="s">
        <v>1613</v>
      </c>
      <c r="B9444" s="2" t="s">
        <v>1613</v>
      </c>
      <c r="C9444" s="2" t="s">
        <v>22938</v>
      </c>
      <c r="D9444" s="2" t="str">
        <f>"食品の冷凍又は冷蔵業"</f>
        <v>食品の冷凍又は冷蔵業</v>
      </c>
      <c r="E9444" s="2" t="str">
        <f t="shared" ref="E9444:E9453" si="449">"R02.08.21"</f>
        <v>R02.08.21</v>
      </c>
    </row>
    <row r="9445" spans="1:5" x14ac:dyDescent="0.45">
      <c r="A9445" s="2" t="s">
        <v>1616</v>
      </c>
      <c r="B9445" s="2" t="s">
        <v>11248</v>
      </c>
      <c r="C9445" s="2" t="s">
        <v>22942</v>
      </c>
      <c r="D9445" s="2" t="str">
        <f>"飲食店営業"</f>
        <v>飲食店営業</v>
      </c>
      <c r="E9445" s="2" t="str">
        <f t="shared" si="449"/>
        <v>R02.08.21</v>
      </c>
    </row>
    <row r="9446" spans="1:5" x14ac:dyDescent="0.45">
      <c r="A9446" s="2" t="s">
        <v>965</v>
      </c>
      <c r="B9446" s="2" t="s">
        <v>10327</v>
      </c>
      <c r="C9446" s="2" t="s">
        <v>22082</v>
      </c>
      <c r="D9446" s="2" t="str">
        <f>"飲食店営業"</f>
        <v>飲食店営業</v>
      </c>
      <c r="E9446" s="2" t="str">
        <f t="shared" si="449"/>
        <v>R02.08.21</v>
      </c>
    </row>
    <row r="9447" spans="1:5" x14ac:dyDescent="0.45">
      <c r="A9447" s="2" t="s">
        <v>1618</v>
      </c>
      <c r="B9447" s="2" t="s">
        <v>11253</v>
      </c>
      <c r="C9447" s="2" t="s">
        <v>22945</v>
      </c>
      <c r="D9447" s="2" t="str">
        <f>"そうざい製造業"</f>
        <v>そうざい製造業</v>
      </c>
      <c r="E9447" s="2" t="str">
        <f t="shared" si="449"/>
        <v>R02.08.21</v>
      </c>
    </row>
    <row r="9448" spans="1:5" x14ac:dyDescent="0.45">
      <c r="A9448" s="2" t="s">
        <v>649</v>
      </c>
      <c r="B9448" s="2" t="s">
        <v>11254</v>
      </c>
      <c r="C9448" s="2" t="s">
        <v>22946</v>
      </c>
      <c r="D9448" s="2" t="str">
        <f>"喫茶店営業"</f>
        <v>喫茶店営業</v>
      </c>
      <c r="E9448" s="2" t="str">
        <f t="shared" si="449"/>
        <v>R02.08.21</v>
      </c>
    </row>
    <row r="9449" spans="1:5" x14ac:dyDescent="0.45">
      <c r="A9449" s="2" t="s">
        <v>1619</v>
      </c>
      <c r="B9449" s="2" t="s">
        <v>11255</v>
      </c>
      <c r="C9449" s="2" t="s">
        <v>22947</v>
      </c>
      <c r="D9449" s="2" t="str">
        <f>"飲食店営業"</f>
        <v>飲食店営業</v>
      </c>
      <c r="E9449" s="2" t="str">
        <f t="shared" si="449"/>
        <v>R02.08.21</v>
      </c>
    </row>
    <row r="9450" spans="1:5" x14ac:dyDescent="0.45">
      <c r="A9450" s="2" t="s">
        <v>1620</v>
      </c>
      <c r="B9450" s="2" t="s">
        <v>11256</v>
      </c>
      <c r="C9450" s="2" t="s">
        <v>22948</v>
      </c>
      <c r="D9450" s="2" t="str">
        <f>"飲食店営業"</f>
        <v>飲食店営業</v>
      </c>
      <c r="E9450" s="2" t="str">
        <f t="shared" si="449"/>
        <v>R02.08.21</v>
      </c>
    </row>
    <row r="9451" spans="1:5" x14ac:dyDescent="0.45">
      <c r="A9451" s="2" t="s">
        <v>1621</v>
      </c>
      <c r="B9451" s="2" t="s">
        <v>11257</v>
      </c>
      <c r="C9451" s="2" t="s">
        <v>22949</v>
      </c>
      <c r="D9451" s="2" t="str">
        <f>"食品販売業"</f>
        <v>食品販売業</v>
      </c>
      <c r="E9451" s="2" t="str">
        <f t="shared" si="449"/>
        <v>R02.08.21</v>
      </c>
    </row>
    <row r="9452" spans="1:5" x14ac:dyDescent="0.45">
      <c r="A9452" s="2" t="s">
        <v>1623</v>
      </c>
      <c r="B9452" s="2" t="s">
        <v>11259</v>
      </c>
      <c r="C9452" s="2" t="s">
        <v>22951</v>
      </c>
      <c r="D9452" s="2" t="str">
        <f>"食品製造業"</f>
        <v>食品製造業</v>
      </c>
      <c r="E9452" s="2" t="str">
        <f t="shared" si="449"/>
        <v>R02.08.21</v>
      </c>
    </row>
    <row r="9453" spans="1:5" x14ac:dyDescent="0.45">
      <c r="A9453" s="2" t="s">
        <v>974</v>
      </c>
      <c r="B9453" s="2" t="s">
        <v>11261</v>
      </c>
      <c r="C9453" s="2" t="s">
        <v>22953</v>
      </c>
      <c r="D9453" s="2" t="str">
        <f>"食品販売業"</f>
        <v>食品販売業</v>
      </c>
      <c r="E9453" s="2" t="str">
        <f t="shared" si="449"/>
        <v>R02.08.21</v>
      </c>
    </row>
    <row r="9454" spans="1:5" x14ac:dyDescent="0.45">
      <c r="A9454" s="2" t="s">
        <v>1632</v>
      </c>
      <c r="B9454" s="2" t="s">
        <v>11272</v>
      </c>
      <c r="C9454" s="2" t="s">
        <v>22965</v>
      </c>
      <c r="D9454" s="2" t="str">
        <f>"飲食店営業"</f>
        <v>飲食店営業</v>
      </c>
      <c r="E9454" s="2" t="str">
        <f>"R02.08.26"</f>
        <v>R02.08.26</v>
      </c>
    </row>
    <row r="9455" spans="1:5" x14ac:dyDescent="0.45">
      <c r="A9455" s="2" t="s">
        <v>1636</v>
      </c>
      <c r="B9455" s="2" t="s">
        <v>11277</v>
      </c>
      <c r="C9455" s="2" t="s">
        <v>22033</v>
      </c>
      <c r="D9455" s="2" t="str">
        <f>"飲食店営業"</f>
        <v>飲食店営業</v>
      </c>
      <c r="E9455" s="2" t="str">
        <f>"R02.08.26"</f>
        <v>R02.08.26</v>
      </c>
    </row>
    <row r="9456" spans="1:5" x14ac:dyDescent="0.45">
      <c r="A9456" s="2" t="s">
        <v>1643</v>
      </c>
      <c r="B9456" s="2" t="s">
        <v>11286</v>
      </c>
      <c r="C9456" s="2" t="s">
        <v>22976</v>
      </c>
      <c r="D9456" s="2" t="str">
        <f>"菓子製造業"</f>
        <v>菓子製造業</v>
      </c>
      <c r="E9456" s="2" t="str">
        <f>"R02.08.31"</f>
        <v>R02.08.31</v>
      </c>
    </row>
    <row r="9457" spans="1:5" x14ac:dyDescent="0.45">
      <c r="A9457" s="2" t="s">
        <v>1150</v>
      </c>
      <c r="B9457" s="2" t="s">
        <v>10589</v>
      </c>
      <c r="C9457" s="2" t="s">
        <v>22977</v>
      </c>
      <c r="D9457" s="2" t="str">
        <f>"食品販売業"</f>
        <v>食品販売業</v>
      </c>
      <c r="E9457" s="2" t="str">
        <f>"R02.08.31"</f>
        <v>R02.08.31</v>
      </c>
    </row>
    <row r="9458" spans="1:5" x14ac:dyDescent="0.45">
      <c r="A9458" s="2" t="s">
        <v>1646</v>
      </c>
      <c r="B9458" s="2" t="s">
        <v>11289</v>
      </c>
      <c r="C9458" s="2" t="s">
        <v>22980</v>
      </c>
      <c r="D9458" s="2" t="str">
        <f>"食品販売業"</f>
        <v>食品販売業</v>
      </c>
      <c r="E9458" s="2" t="str">
        <f>"R02.09.02"</f>
        <v>R02.09.02</v>
      </c>
    </row>
    <row r="9459" spans="1:5" x14ac:dyDescent="0.45">
      <c r="A9459" s="2" t="s">
        <v>1654</v>
      </c>
      <c r="B9459" s="2" t="s">
        <v>10408</v>
      </c>
      <c r="C9459" s="2" t="s">
        <v>23002</v>
      </c>
      <c r="D9459" s="2" t="str">
        <f>"食肉販売業"</f>
        <v>食肉販売業</v>
      </c>
      <c r="E9459" s="2" t="str">
        <f>"H30.10.25"</f>
        <v>H30.10.25</v>
      </c>
    </row>
    <row r="9460" spans="1:5" x14ac:dyDescent="0.45">
      <c r="A9460" s="2" t="s">
        <v>1663</v>
      </c>
      <c r="B9460" s="2" t="s">
        <v>11317</v>
      </c>
      <c r="C9460" s="2" t="s">
        <v>23005</v>
      </c>
      <c r="D9460" s="2" t="str">
        <f>"飲食店営業"</f>
        <v>飲食店営業</v>
      </c>
      <c r="E9460" s="2" t="str">
        <f>"R02.09.09"</f>
        <v>R02.09.09</v>
      </c>
    </row>
    <row r="9461" spans="1:5" x14ac:dyDescent="0.45">
      <c r="A9461" s="2" t="s">
        <v>1664</v>
      </c>
      <c r="B9461" s="2" t="s">
        <v>11318</v>
      </c>
      <c r="C9461" s="2" t="s">
        <v>23006</v>
      </c>
      <c r="D9461" s="2" t="str">
        <f>"菓子製造業"</f>
        <v>菓子製造業</v>
      </c>
      <c r="E9461" s="2" t="str">
        <f>"R02.09.11"</f>
        <v>R02.09.11</v>
      </c>
    </row>
    <row r="9462" spans="1:5" x14ac:dyDescent="0.45">
      <c r="A9462" s="2" t="s">
        <v>1669</v>
      </c>
      <c r="B9462" s="2" t="s">
        <v>11323</v>
      </c>
      <c r="C9462" s="2" t="s">
        <v>21621</v>
      </c>
      <c r="D9462" s="2" t="str">
        <f t="shared" ref="D9462:D9467" si="450">"飲食店営業"</f>
        <v>飲食店営業</v>
      </c>
      <c r="E9462" s="2" t="str">
        <f>"R02.09.24"</f>
        <v>R02.09.24</v>
      </c>
    </row>
    <row r="9463" spans="1:5" x14ac:dyDescent="0.45">
      <c r="A9463" s="2" t="s">
        <v>1670</v>
      </c>
      <c r="B9463" s="2" t="s">
        <v>11324</v>
      </c>
      <c r="C9463" s="2" t="s">
        <v>23011</v>
      </c>
      <c r="D9463" s="2" t="str">
        <f t="shared" si="450"/>
        <v>飲食店営業</v>
      </c>
      <c r="E9463" s="2" t="str">
        <f>"R02.09.28"</f>
        <v>R02.09.28</v>
      </c>
    </row>
    <row r="9464" spans="1:5" x14ac:dyDescent="0.45">
      <c r="A9464" s="2" t="s">
        <v>1673</v>
      </c>
      <c r="B9464" s="2" t="s">
        <v>11327</v>
      </c>
      <c r="C9464" s="2" t="s">
        <v>23014</v>
      </c>
      <c r="D9464" s="2" t="str">
        <f t="shared" si="450"/>
        <v>飲食店営業</v>
      </c>
      <c r="E9464" s="2" t="str">
        <f>"R02.10.02"</f>
        <v>R02.10.02</v>
      </c>
    </row>
    <row r="9465" spans="1:5" x14ac:dyDescent="0.45">
      <c r="A9465" s="2" t="s">
        <v>1675</v>
      </c>
      <c r="B9465" s="2" t="s">
        <v>11329</v>
      </c>
      <c r="C9465" s="2" t="s">
        <v>23017</v>
      </c>
      <c r="D9465" s="2" t="str">
        <f t="shared" si="450"/>
        <v>飲食店営業</v>
      </c>
      <c r="E9465" s="2" t="str">
        <f>"R02.10.12"</f>
        <v>R02.10.12</v>
      </c>
    </row>
    <row r="9466" spans="1:5" x14ac:dyDescent="0.45">
      <c r="A9466" s="2" t="s">
        <v>1678</v>
      </c>
      <c r="B9466" s="2" t="s">
        <v>11333</v>
      </c>
      <c r="C9466" s="2" t="s">
        <v>23020</v>
      </c>
      <c r="D9466" s="2" t="str">
        <f t="shared" si="450"/>
        <v>飲食店営業</v>
      </c>
      <c r="E9466" s="2" t="str">
        <f>"R02.10.12"</f>
        <v>R02.10.12</v>
      </c>
    </row>
    <row r="9467" spans="1:5" x14ac:dyDescent="0.45">
      <c r="A9467" s="2" t="s">
        <v>1670</v>
      </c>
      <c r="B9467" s="2" t="s">
        <v>11334</v>
      </c>
      <c r="C9467" s="2" t="s">
        <v>22137</v>
      </c>
      <c r="D9467" s="2" t="str">
        <f t="shared" si="450"/>
        <v>飲食店営業</v>
      </c>
      <c r="E9467" s="2" t="str">
        <f>"R02.10.14"</f>
        <v>R02.10.14</v>
      </c>
    </row>
    <row r="9468" spans="1:5" x14ac:dyDescent="0.45">
      <c r="A9468" s="2" t="s">
        <v>1670</v>
      </c>
      <c r="B9468" s="2" t="s">
        <v>11334</v>
      </c>
      <c r="C9468" s="2" t="s">
        <v>23021</v>
      </c>
      <c r="D9468" s="2" t="str">
        <f>"食品販売業（仮設営業）"</f>
        <v>食品販売業（仮設営業）</v>
      </c>
      <c r="E9468" s="2" t="str">
        <f>"R02.10.14"</f>
        <v>R02.10.14</v>
      </c>
    </row>
    <row r="9469" spans="1:5" x14ac:dyDescent="0.45">
      <c r="A9469" s="2" t="s">
        <v>453</v>
      </c>
      <c r="B9469" s="2" t="s">
        <v>11337</v>
      </c>
      <c r="C9469" s="2" t="s">
        <v>23024</v>
      </c>
      <c r="D9469" s="2" t="str">
        <f>"魚介類販売業"</f>
        <v>魚介類販売業</v>
      </c>
      <c r="E9469" s="2" t="str">
        <f>"R02.05.25"</f>
        <v>R02.05.25</v>
      </c>
    </row>
    <row r="9470" spans="1:5" x14ac:dyDescent="0.45">
      <c r="A9470" s="2" t="s">
        <v>453</v>
      </c>
      <c r="B9470" s="2" t="s">
        <v>11337</v>
      </c>
      <c r="C9470" s="2" t="s">
        <v>23025</v>
      </c>
      <c r="D9470" s="2" t="str">
        <f>"食肉販売業"</f>
        <v>食肉販売業</v>
      </c>
      <c r="E9470" s="2" t="str">
        <f>"R02.05.25"</f>
        <v>R02.05.25</v>
      </c>
    </row>
    <row r="9471" spans="1:5" x14ac:dyDescent="0.45">
      <c r="A9471" s="2" t="s">
        <v>453</v>
      </c>
      <c r="B9471" s="2" t="s">
        <v>11337</v>
      </c>
      <c r="C9471" s="2" t="s">
        <v>23024</v>
      </c>
      <c r="D9471" s="2" t="str">
        <f>"乳類販売業"</f>
        <v>乳類販売業</v>
      </c>
      <c r="E9471" s="2" t="str">
        <f>"R02.05.25"</f>
        <v>R02.05.25</v>
      </c>
    </row>
    <row r="9472" spans="1:5" x14ac:dyDescent="0.45">
      <c r="A9472" s="2" t="s">
        <v>453</v>
      </c>
      <c r="B9472" s="2" t="s">
        <v>11337</v>
      </c>
      <c r="C9472" s="2" t="s">
        <v>23024</v>
      </c>
      <c r="D9472" s="2" t="str">
        <f>"飲食店営業"</f>
        <v>飲食店営業</v>
      </c>
      <c r="E9472" s="2" t="str">
        <f>"R02.05.25"</f>
        <v>R02.05.25</v>
      </c>
    </row>
    <row r="9473" spans="1:5" x14ac:dyDescent="0.45">
      <c r="A9473" s="2" t="s">
        <v>453</v>
      </c>
      <c r="B9473" s="2" t="s">
        <v>11337</v>
      </c>
      <c r="C9473" s="2" t="s">
        <v>23024</v>
      </c>
      <c r="D9473" s="2" t="str">
        <f>"飲食店営業"</f>
        <v>飲食店営業</v>
      </c>
      <c r="E9473" s="2" t="str">
        <f>"R02.05.25"</f>
        <v>R02.05.25</v>
      </c>
    </row>
    <row r="9474" spans="1:5" x14ac:dyDescent="0.45">
      <c r="A9474" s="2" t="s">
        <v>453</v>
      </c>
      <c r="B9474" s="2" t="s">
        <v>11338</v>
      </c>
      <c r="C9474" s="2" t="s">
        <v>23026</v>
      </c>
      <c r="D9474" s="2" t="str">
        <f>"飲食店営業"</f>
        <v>飲食店営業</v>
      </c>
      <c r="E9474" s="2" t="str">
        <f>"H29.11.06"</f>
        <v>H29.11.06</v>
      </c>
    </row>
    <row r="9475" spans="1:5" x14ac:dyDescent="0.45">
      <c r="A9475" s="2" t="s">
        <v>453</v>
      </c>
      <c r="B9475" s="2" t="s">
        <v>11339</v>
      </c>
      <c r="C9475" s="2" t="s">
        <v>23026</v>
      </c>
      <c r="D9475" s="2" t="str">
        <f>"喫茶店営業"</f>
        <v>喫茶店営業</v>
      </c>
      <c r="E9475" s="2" t="str">
        <f>"H29.05.17"</f>
        <v>H29.05.17</v>
      </c>
    </row>
    <row r="9476" spans="1:5" x14ac:dyDescent="0.45">
      <c r="A9476" s="2" t="s">
        <v>453</v>
      </c>
      <c r="B9476" s="2" t="s">
        <v>10519</v>
      </c>
      <c r="C9476" s="2" t="s">
        <v>22246</v>
      </c>
      <c r="D9476" s="2" t="str">
        <f>"菓子製造業"</f>
        <v>菓子製造業</v>
      </c>
      <c r="E9476" s="2" t="str">
        <f t="shared" ref="E9476:E9482" si="451">"H30.08.02"</f>
        <v>H30.08.02</v>
      </c>
    </row>
    <row r="9477" spans="1:5" x14ac:dyDescent="0.45">
      <c r="A9477" s="2" t="s">
        <v>453</v>
      </c>
      <c r="B9477" s="2" t="s">
        <v>10519</v>
      </c>
      <c r="C9477" s="2" t="s">
        <v>22246</v>
      </c>
      <c r="D9477" s="2" t="str">
        <f>"飲食店営業"</f>
        <v>飲食店営業</v>
      </c>
      <c r="E9477" s="2" t="str">
        <f t="shared" si="451"/>
        <v>H30.08.02</v>
      </c>
    </row>
    <row r="9478" spans="1:5" x14ac:dyDescent="0.45">
      <c r="A9478" s="2" t="s">
        <v>453</v>
      </c>
      <c r="B9478" s="2" t="s">
        <v>10519</v>
      </c>
      <c r="C9478" s="2" t="s">
        <v>22246</v>
      </c>
      <c r="D9478" s="2" t="str">
        <f>"飲食店営業"</f>
        <v>飲食店営業</v>
      </c>
      <c r="E9478" s="2" t="str">
        <f t="shared" si="451"/>
        <v>H30.08.02</v>
      </c>
    </row>
    <row r="9479" spans="1:5" x14ac:dyDescent="0.45">
      <c r="A9479" s="2" t="s">
        <v>453</v>
      </c>
      <c r="B9479" s="2" t="s">
        <v>10519</v>
      </c>
      <c r="C9479" s="2" t="s">
        <v>22246</v>
      </c>
      <c r="D9479" s="2" t="str">
        <f>"飲食店営業"</f>
        <v>飲食店営業</v>
      </c>
      <c r="E9479" s="2" t="str">
        <f t="shared" si="451"/>
        <v>H30.08.02</v>
      </c>
    </row>
    <row r="9480" spans="1:5" x14ac:dyDescent="0.45">
      <c r="A9480" s="2" t="s">
        <v>453</v>
      </c>
      <c r="B9480" s="2" t="s">
        <v>10519</v>
      </c>
      <c r="C9480" s="2" t="s">
        <v>22246</v>
      </c>
      <c r="D9480" s="2" t="str">
        <f>"乳類販売業"</f>
        <v>乳類販売業</v>
      </c>
      <c r="E9480" s="2" t="str">
        <f t="shared" si="451"/>
        <v>H30.08.02</v>
      </c>
    </row>
    <row r="9481" spans="1:5" x14ac:dyDescent="0.45">
      <c r="A9481" s="2" t="s">
        <v>453</v>
      </c>
      <c r="B9481" s="2" t="s">
        <v>10519</v>
      </c>
      <c r="C9481" s="2" t="s">
        <v>22246</v>
      </c>
      <c r="D9481" s="2" t="str">
        <f>"魚介類販売業"</f>
        <v>魚介類販売業</v>
      </c>
      <c r="E9481" s="2" t="str">
        <f t="shared" si="451"/>
        <v>H30.08.02</v>
      </c>
    </row>
    <row r="9482" spans="1:5" x14ac:dyDescent="0.45">
      <c r="A9482" s="2" t="s">
        <v>453</v>
      </c>
      <c r="B9482" s="2" t="s">
        <v>10519</v>
      </c>
      <c r="C9482" s="2" t="s">
        <v>22246</v>
      </c>
      <c r="D9482" s="2" t="str">
        <f>"食肉販売業"</f>
        <v>食肉販売業</v>
      </c>
      <c r="E9482" s="2" t="str">
        <f t="shared" si="451"/>
        <v>H30.08.02</v>
      </c>
    </row>
    <row r="9483" spans="1:5" x14ac:dyDescent="0.45">
      <c r="A9483" s="2" t="s">
        <v>1679</v>
      </c>
      <c r="B9483" s="2" t="s">
        <v>11340</v>
      </c>
      <c r="C9483" s="2" t="s">
        <v>21954</v>
      </c>
      <c r="D9483" s="2" t="str">
        <f>"食肉販売業"</f>
        <v>食肉販売業</v>
      </c>
      <c r="E9483" s="2" t="str">
        <f>"R02.10.20"</f>
        <v>R02.10.20</v>
      </c>
    </row>
    <row r="9484" spans="1:5" x14ac:dyDescent="0.45">
      <c r="A9484" s="2" t="s">
        <v>1679</v>
      </c>
      <c r="B9484" s="2" t="s">
        <v>11340</v>
      </c>
      <c r="C9484" s="2" t="s">
        <v>21954</v>
      </c>
      <c r="D9484" s="2" t="str">
        <f>"魚介類販売業"</f>
        <v>魚介類販売業</v>
      </c>
      <c r="E9484" s="2" t="str">
        <f>"R02.10.20"</f>
        <v>R02.10.20</v>
      </c>
    </row>
    <row r="9485" spans="1:5" x14ac:dyDescent="0.45">
      <c r="A9485" s="2" t="s">
        <v>1679</v>
      </c>
      <c r="B9485" s="2" t="s">
        <v>11340</v>
      </c>
      <c r="C9485" s="2" t="s">
        <v>21954</v>
      </c>
      <c r="D9485" s="2" t="str">
        <f>"乳類販売業"</f>
        <v>乳類販売業</v>
      </c>
      <c r="E9485" s="2" t="str">
        <f>"R02.10.20"</f>
        <v>R02.10.20</v>
      </c>
    </row>
    <row r="9486" spans="1:5" x14ac:dyDescent="0.45">
      <c r="A9486" s="2" t="s">
        <v>1679</v>
      </c>
      <c r="B9486" s="2" t="s">
        <v>11340</v>
      </c>
      <c r="C9486" s="2" t="s">
        <v>21954</v>
      </c>
      <c r="D9486" s="2" t="str">
        <f>"食品販売業"</f>
        <v>食品販売業</v>
      </c>
      <c r="E9486" s="2" t="str">
        <f>"R02.10.20"</f>
        <v>R02.10.20</v>
      </c>
    </row>
    <row r="9487" spans="1:5" x14ac:dyDescent="0.45">
      <c r="A9487" s="2" t="s">
        <v>812</v>
      </c>
      <c r="B9487" s="2" t="s">
        <v>10126</v>
      </c>
      <c r="C9487" s="2" t="s">
        <v>21896</v>
      </c>
      <c r="D9487" s="2" t="str">
        <f>"そうざい製造業"</f>
        <v>そうざい製造業</v>
      </c>
      <c r="E9487" s="2" t="str">
        <f>"R02.10.21"</f>
        <v>R02.10.21</v>
      </c>
    </row>
    <row r="9488" spans="1:5" x14ac:dyDescent="0.45">
      <c r="A9488" s="2" t="s">
        <v>1681</v>
      </c>
      <c r="B9488" s="2" t="s">
        <v>11342</v>
      </c>
      <c r="C9488" s="2" t="s">
        <v>23028</v>
      </c>
      <c r="D9488" s="2" t="str">
        <f t="shared" ref="D9488:D9494" si="452">"飲食店営業"</f>
        <v>飲食店営業</v>
      </c>
      <c r="E9488" s="2" t="str">
        <f>"R02.10.26"</f>
        <v>R02.10.26</v>
      </c>
    </row>
    <row r="9489" spans="1:5" x14ac:dyDescent="0.45">
      <c r="A9489" s="2" t="s">
        <v>1682</v>
      </c>
      <c r="B9489" s="2" t="s">
        <v>11343</v>
      </c>
      <c r="C9489" s="2" t="s">
        <v>23029</v>
      </c>
      <c r="D9489" s="2" t="str">
        <f t="shared" si="452"/>
        <v>飲食店営業</v>
      </c>
      <c r="E9489" s="2" t="str">
        <f>"R02.10.26"</f>
        <v>R02.10.26</v>
      </c>
    </row>
    <row r="9490" spans="1:5" x14ac:dyDescent="0.45">
      <c r="A9490" s="2" t="s">
        <v>1697</v>
      </c>
      <c r="B9490" s="2" t="s">
        <v>11360</v>
      </c>
      <c r="C9490" s="2" t="s">
        <v>23045</v>
      </c>
      <c r="D9490" s="2" t="str">
        <f t="shared" si="452"/>
        <v>飲食店営業</v>
      </c>
      <c r="E9490" s="2" t="str">
        <f t="shared" ref="E9490:E9495" si="453">"R02.11.02"</f>
        <v>R02.11.02</v>
      </c>
    </row>
    <row r="9491" spans="1:5" x14ac:dyDescent="0.45">
      <c r="A9491" s="2" t="s">
        <v>1231</v>
      </c>
      <c r="B9491" s="2" t="s">
        <v>11361</v>
      </c>
      <c r="C9491" s="2" t="s">
        <v>22409</v>
      </c>
      <c r="D9491" s="2" t="str">
        <f t="shared" si="452"/>
        <v>飲食店営業</v>
      </c>
      <c r="E9491" s="2" t="str">
        <f t="shared" si="453"/>
        <v>R02.11.02</v>
      </c>
    </row>
    <row r="9492" spans="1:5" x14ac:dyDescent="0.45">
      <c r="A9492" s="2" t="s">
        <v>1231</v>
      </c>
      <c r="B9492" s="2" t="s">
        <v>11364</v>
      </c>
      <c r="C9492" s="2" t="s">
        <v>22409</v>
      </c>
      <c r="D9492" s="2" t="str">
        <f t="shared" si="452"/>
        <v>飲食店営業</v>
      </c>
      <c r="E9492" s="2" t="str">
        <f t="shared" si="453"/>
        <v>R02.11.02</v>
      </c>
    </row>
    <row r="9493" spans="1:5" x14ac:dyDescent="0.45">
      <c r="A9493" s="2" t="s">
        <v>1210</v>
      </c>
      <c r="B9493" s="2" t="s">
        <v>11368</v>
      </c>
      <c r="C9493" s="2" t="s">
        <v>23056</v>
      </c>
      <c r="D9493" s="2" t="str">
        <f t="shared" si="452"/>
        <v>飲食店営業</v>
      </c>
      <c r="E9493" s="2" t="str">
        <f t="shared" si="453"/>
        <v>R02.11.02</v>
      </c>
    </row>
    <row r="9494" spans="1:5" x14ac:dyDescent="0.45">
      <c r="A9494" s="2" t="s">
        <v>1620</v>
      </c>
      <c r="B9494" s="2" t="s">
        <v>11373</v>
      </c>
      <c r="C9494" s="2" t="s">
        <v>23060</v>
      </c>
      <c r="D9494" s="2" t="str">
        <f t="shared" si="452"/>
        <v>飲食店営業</v>
      </c>
      <c r="E9494" s="2" t="str">
        <f t="shared" si="453"/>
        <v>R02.11.02</v>
      </c>
    </row>
    <row r="9495" spans="1:5" x14ac:dyDescent="0.45">
      <c r="A9495" s="2" t="s">
        <v>1707</v>
      </c>
      <c r="B9495" s="2" t="s">
        <v>11374</v>
      </c>
      <c r="C9495" s="2" t="s">
        <v>23061</v>
      </c>
      <c r="D9495" s="2" t="str">
        <f>"菓子製造業"</f>
        <v>菓子製造業</v>
      </c>
      <c r="E9495" s="2" t="str">
        <f t="shared" si="453"/>
        <v>R02.11.02</v>
      </c>
    </row>
    <row r="9496" spans="1:5" x14ac:dyDescent="0.45">
      <c r="A9496" s="2" t="s">
        <v>1710</v>
      </c>
      <c r="B9496" s="2" t="s">
        <v>11380</v>
      </c>
      <c r="C9496" s="2" t="s">
        <v>23070</v>
      </c>
      <c r="D9496" s="2" t="str">
        <f>"食品製造業"</f>
        <v>食品製造業</v>
      </c>
      <c r="E9496" s="2" t="str">
        <f>"R02.11.06"</f>
        <v>R02.11.06</v>
      </c>
    </row>
    <row r="9497" spans="1:5" x14ac:dyDescent="0.45">
      <c r="A9497" s="2" t="s">
        <v>603</v>
      </c>
      <c r="B9497" s="2" t="s">
        <v>9875</v>
      </c>
      <c r="C9497" s="2" t="s">
        <v>21654</v>
      </c>
      <c r="D9497" s="2" t="str">
        <f>"食品製造業"</f>
        <v>食品製造業</v>
      </c>
      <c r="E9497" s="2" t="str">
        <f>"R02.11.06"</f>
        <v>R02.11.06</v>
      </c>
    </row>
    <row r="9498" spans="1:5" x14ac:dyDescent="0.45">
      <c r="A9498" s="2" t="s">
        <v>712</v>
      </c>
      <c r="B9498" s="2" t="s">
        <v>11383</v>
      </c>
      <c r="C9498" s="2" t="s">
        <v>21958</v>
      </c>
      <c r="D9498" s="2" t="str">
        <f>"食品販売業"</f>
        <v>食品販売業</v>
      </c>
      <c r="E9498" s="2" t="str">
        <f>"R02.11.06"</f>
        <v>R02.11.06</v>
      </c>
    </row>
    <row r="9499" spans="1:5" x14ac:dyDescent="0.45">
      <c r="A9499" s="2" t="s">
        <v>1231</v>
      </c>
      <c r="B9499" s="2" t="s">
        <v>11385</v>
      </c>
      <c r="C9499" s="2" t="s">
        <v>22409</v>
      </c>
      <c r="D9499" s="2" t="str">
        <f>"食品販売業"</f>
        <v>食品販売業</v>
      </c>
      <c r="E9499" s="2" t="str">
        <f>"R02.11.06"</f>
        <v>R02.11.06</v>
      </c>
    </row>
    <row r="9500" spans="1:5" x14ac:dyDescent="0.45">
      <c r="A9500" s="2" t="s">
        <v>1722</v>
      </c>
      <c r="B9500" s="2" t="s">
        <v>11402</v>
      </c>
      <c r="C9500" s="2" t="s">
        <v>23086</v>
      </c>
      <c r="D9500" s="2" t="str">
        <f>"菓子製造業"</f>
        <v>菓子製造業</v>
      </c>
      <c r="E9500" s="2" t="str">
        <f>"R02.11.18"</f>
        <v>R02.11.18</v>
      </c>
    </row>
    <row r="9501" spans="1:5" x14ac:dyDescent="0.45">
      <c r="A9501" s="2" t="s">
        <v>165</v>
      </c>
      <c r="B9501" s="2" t="s">
        <v>11410</v>
      </c>
      <c r="C9501" s="2" t="s">
        <v>21894</v>
      </c>
      <c r="D9501" s="2" t="str">
        <f>"喫茶店営業"</f>
        <v>喫茶店営業</v>
      </c>
      <c r="E9501" s="2" t="str">
        <f>"R02.11.18"</f>
        <v>R02.11.18</v>
      </c>
    </row>
    <row r="9502" spans="1:5" x14ac:dyDescent="0.45">
      <c r="A9502" s="2" t="s">
        <v>628</v>
      </c>
      <c r="B9502" s="2" t="s">
        <v>10456</v>
      </c>
      <c r="C9502" s="2" t="s">
        <v>21685</v>
      </c>
      <c r="D9502" s="2" t="str">
        <f>"乳類販売業"</f>
        <v>乳類販売業</v>
      </c>
      <c r="E9502" s="2" t="str">
        <f>"R02.11.25"</f>
        <v>R02.11.25</v>
      </c>
    </row>
    <row r="9503" spans="1:5" x14ac:dyDescent="0.45">
      <c r="A9503" s="2" t="s">
        <v>628</v>
      </c>
      <c r="B9503" s="2" t="s">
        <v>11413</v>
      </c>
      <c r="C9503" s="2" t="s">
        <v>21685</v>
      </c>
      <c r="D9503" s="2" t="str">
        <f>"菓子製造業"</f>
        <v>菓子製造業</v>
      </c>
      <c r="E9503" s="2" t="str">
        <f>"R02.11.25"</f>
        <v>R02.11.25</v>
      </c>
    </row>
    <row r="9504" spans="1:5" x14ac:dyDescent="0.45">
      <c r="A9504" s="2" t="s">
        <v>1472</v>
      </c>
      <c r="B9504" s="2" t="s">
        <v>11425</v>
      </c>
      <c r="C9504" s="2" t="s">
        <v>23104</v>
      </c>
      <c r="D9504" s="2" t="str">
        <f>"食品販売業"</f>
        <v>食品販売業</v>
      </c>
      <c r="E9504" s="2" t="str">
        <f>"R02.11.27"</f>
        <v>R02.11.27</v>
      </c>
    </row>
    <row r="9505" spans="1:5" x14ac:dyDescent="0.45">
      <c r="A9505" s="2" t="s">
        <v>1678</v>
      </c>
      <c r="B9505" s="2" t="s">
        <v>11333</v>
      </c>
      <c r="C9505" s="2" t="s">
        <v>23020</v>
      </c>
      <c r="D9505" s="2" t="str">
        <f>"そうざい製造業"</f>
        <v>そうざい製造業</v>
      </c>
      <c r="E9505" s="2" t="str">
        <f>"R02.12.03"</f>
        <v>R02.12.03</v>
      </c>
    </row>
    <row r="9506" spans="1:5" x14ac:dyDescent="0.45">
      <c r="A9506" s="2" t="s">
        <v>1084</v>
      </c>
      <c r="B9506" s="2" t="s">
        <v>11429</v>
      </c>
      <c r="C9506" s="2" t="s">
        <v>23108</v>
      </c>
      <c r="D9506" s="2" t="str">
        <f>"食肉販売業"</f>
        <v>食肉販売業</v>
      </c>
      <c r="E9506" s="2" t="str">
        <f>"R02.11.30"</f>
        <v>R02.11.30</v>
      </c>
    </row>
    <row r="9507" spans="1:5" x14ac:dyDescent="0.45">
      <c r="A9507" s="2" t="s">
        <v>1744</v>
      </c>
      <c r="B9507" s="2" t="s">
        <v>11441</v>
      </c>
      <c r="C9507" s="2" t="s">
        <v>23121</v>
      </c>
      <c r="D9507" s="2" t="str">
        <f>"そうざい製造業"</f>
        <v>そうざい製造業</v>
      </c>
      <c r="E9507" s="2" t="str">
        <f>"R02.12.21"</f>
        <v>R02.12.21</v>
      </c>
    </row>
    <row r="9508" spans="1:5" x14ac:dyDescent="0.45">
      <c r="A9508" s="2" t="s">
        <v>1744</v>
      </c>
      <c r="B9508" s="2" t="s">
        <v>11441</v>
      </c>
      <c r="C9508" s="2" t="s">
        <v>23121</v>
      </c>
      <c r="D9508" s="2" t="str">
        <f>"菓子製造業"</f>
        <v>菓子製造業</v>
      </c>
      <c r="E9508" s="2" t="str">
        <f>"R02.12.21"</f>
        <v>R02.12.21</v>
      </c>
    </row>
    <row r="9509" spans="1:5" x14ac:dyDescent="0.45">
      <c r="A9509" s="2" t="s">
        <v>1747</v>
      </c>
      <c r="B9509" s="2" t="s">
        <v>11444</v>
      </c>
      <c r="C9509" s="2" t="s">
        <v>23124</v>
      </c>
      <c r="D9509" s="2" t="str">
        <f t="shared" ref="D9509:D9519" si="454">"飲食店営業"</f>
        <v>飲食店営業</v>
      </c>
      <c r="E9509" s="2" t="str">
        <f>"R02.12.24"</f>
        <v>R02.12.24</v>
      </c>
    </row>
    <row r="9510" spans="1:5" x14ac:dyDescent="0.45">
      <c r="A9510" s="2" t="s">
        <v>1748</v>
      </c>
      <c r="B9510" s="2" t="s">
        <v>11445</v>
      </c>
      <c r="C9510" s="2" t="s">
        <v>23125</v>
      </c>
      <c r="D9510" s="2" t="str">
        <f t="shared" si="454"/>
        <v>飲食店営業</v>
      </c>
      <c r="E9510" s="2" t="str">
        <f>"R02.12.24"</f>
        <v>R02.12.24</v>
      </c>
    </row>
    <row r="9511" spans="1:5" x14ac:dyDescent="0.45">
      <c r="A9511" s="2" t="s">
        <v>1753</v>
      </c>
      <c r="B9511" s="2" t="s">
        <v>11453</v>
      </c>
      <c r="C9511" s="2" t="s">
        <v>23132</v>
      </c>
      <c r="D9511" s="2" t="str">
        <f t="shared" si="454"/>
        <v>飲食店営業</v>
      </c>
      <c r="E9511" s="2" t="str">
        <f>"R03.01.15"</f>
        <v>R03.01.15</v>
      </c>
    </row>
    <row r="9512" spans="1:5" x14ac:dyDescent="0.45">
      <c r="A9512" s="2" t="s">
        <v>1754</v>
      </c>
      <c r="B9512" s="2" t="s">
        <v>11454</v>
      </c>
      <c r="C9512" s="2" t="s">
        <v>23133</v>
      </c>
      <c r="D9512" s="2" t="str">
        <f t="shared" si="454"/>
        <v>飲食店営業</v>
      </c>
      <c r="E9512" s="2" t="str">
        <f>"R03.01.15"</f>
        <v>R03.01.15</v>
      </c>
    </row>
    <row r="9513" spans="1:5" x14ac:dyDescent="0.45">
      <c r="A9513" s="2" t="s">
        <v>1604</v>
      </c>
      <c r="B9513" s="2" t="s">
        <v>11234</v>
      </c>
      <c r="C9513" s="2" t="s">
        <v>23141</v>
      </c>
      <c r="D9513" s="2" t="str">
        <f t="shared" si="454"/>
        <v>飲食店営業</v>
      </c>
      <c r="E9513" s="2" t="str">
        <f>"R03.01.28"</f>
        <v>R03.01.28</v>
      </c>
    </row>
    <row r="9514" spans="1:5" x14ac:dyDescent="0.45">
      <c r="A9514" s="2" t="s">
        <v>1665</v>
      </c>
      <c r="B9514" s="2" t="s">
        <v>11464</v>
      </c>
      <c r="C9514" s="2" t="s">
        <v>23142</v>
      </c>
      <c r="D9514" s="2" t="str">
        <f t="shared" si="454"/>
        <v>飲食店営業</v>
      </c>
      <c r="E9514" s="2" t="str">
        <f>"R03.02.01"</f>
        <v>R03.02.01</v>
      </c>
    </row>
    <row r="9515" spans="1:5" x14ac:dyDescent="0.45">
      <c r="A9515" s="2" t="s">
        <v>1665</v>
      </c>
      <c r="B9515" s="2" t="s">
        <v>11465</v>
      </c>
      <c r="C9515" s="2" t="s">
        <v>23142</v>
      </c>
      <c r="D9515" s="2" t="str">
        <f t="shared" si="454"/>
        <v>飲食店営業</v>
      </c>
      <c r="E9515" s="2" t="str">
        <f>"R03.02.01"</f>
        <v>R03.02.01</v>
      </c>
    </row>
    <row r="9516" spans="1:5" x14ac:dyDescent="0.45">
      <c r="A9516" s="2" t="s">
        <v>1762</v>
      </c>
      <c r="B9516" s="2" t="s">
        <v>11467</v>
      </c>
      <c r="C9516" s="2" t="s">
        <v>23144</v>
      </c>
      <c r="D9516" s="2" t="str">
        <f t="shared" si="454"/>
        <v>飲食店営業</v>
      </c>
      <c r="E9516" s="2" t="str">
        <f>"H29.12.12"</f>
        <v>H29.12.12</v>
      </c>
    </row>
    <row r="9517" spans="1:5" x14ac:dyDescent="0.45">
      <c r="A9517" s="2" t="s">
        <v>1768</v>
      </c>
      <c r="B9517" s="2" t="s">
        <v>11476</v>
      </c>
      <c r="C9517" s="2" t="s">
        <v>23150</v>
      </c>
      <c r="D9517" s="2" t="str">
        <f t="shared" si="454"/>
        <v>飲食店営業</v>
      </c>
      <c r="E9517" s="2" t="str">
        <f>"R03.02.09"</f>
        <v>R03.02.09</v>
      </c>
    </row>
    <row r="9518" spans="1:5" x14ac:dyDescent="0.45">
      <c r="A9518" s="2" t="s">
        <v>1770</v>
      </c>
      <c r="B9518" s="2" t="s">
        <v>11479</v>
      </c>
      <c r="C9518" s="2" t="s">
        <v>23153</v>
      </c>
      <c r="D9518" s="2" t="str">
        <f t="shared" si="454"/>
        <v>飲食店営業</v>
      </c>
      <c r="E9518" s="2" t="str">
        <f>"R03.02.09"</f>
        <v>R03.02.09</v>
      </c>
    </row>
    <row r="9519" spans="1:5" x14ac:dyDescent="0.45">
      <c r="A9519" s="2" t="s">
        <v>1778</v>
      </c>
      <c r="B9519" s="2" t="s">
        <v>11494</v>
      </c>
      <c r="C9519" s="2" t="s">
        <v>23168</v>
      </c>
      <c r="D9519" s="2" t="str">
        <f t="shared" si="454"/>
        <v>飲食店営業</v>
      </c>
      <c r="E9519" s="2" t="str">
        <f t="shared" ref="E9519:E9525" si="455">"R03.02.19"</f>
        <v>R03.02.19</v>
      </c>
    </row>
    <row r="9520" spans="1:5" x14ac:dyDescent="0.45">
      <c r="A9520" s="2" t="s">
        <v>1778</v>
      </c>
      <c r="B9520" s="2" t="s">
        <v>11494</v>
      </c>
      <c r="C9520" s="2" t="s">
        <v>23168</v>
      </c>
      <c r="D9520" s="2" t="str">
        <f>"菓子製造業"</f>
        <v>菓子製造業</v>
      </c>
      <c r="E9520" s="2" t="str">
        <f t="shared" si="455"/>
        <v>R03.02.19</v>
      </c>
    </row>
    <row r="9521" spans="1:5" x14ac:dyDescent="0.45">
      <c r="A9521" s="2" t="s">
        <v>1785</v>
      </c>
      <c r="B9521" s="2" t="s">
        <v>11504</v>
      </c>
      <c r="C9521" s="2" t="s">
        <v>23178</v>
      </c>
      <c r="D9521" s="2" t="str">
        <f>"飲食店営業"</f>
        <v>飲食店営業</v>
      </c>
      <c r="E9521" s="2" t="str">
        <f t="shared" si="455"/>
        <v>R03.02.19</v>
      </c>
    </row>
    <row r="9522" spans="1:5" x14ac:dyDescent="0.45">
      <c r="A9522" s="2" t="s">
        <v>1790</v>
      </c>
      <c r="B9522" s="2" t="s">
        <v>11513</v>
      </c>
      <c r="C9522" s="2" t="s">
        <v>23186</v>
      </c>
      <c r="D9522" s="2" t="str">
        <f>"食品製造業"</f>
        <v>食品製造業</v>
      </c>
      <c r="E9522" s="2" t="str">
        <f t="shared" si="455"/>
        <v>R03.02.19</v>
      </c>
    </row>
    <row r="9523" spans="1:5" x14ac:dyDescent="0.45">
      <c r="A9523" s="2" t="s">
        <v>1791</v>
      </c>
      <c r="B9523" s="2" t="s">
        <v>11514</v>
      </c>
      <c r="C9523" s="2" t="s">
        <v>23187</v>
      </c>
      <c r="D9523" s="2" t="str">
        <f>"食品製造業"</f>
        <v>食品製造業</v>
      </c>
      <c r="E9523" s="2" t="str">
        <f t="shared" si="455"/>
        <v>R03.02.19</v>
      </c>
    </row>
    <row r="9524" spans="1:5" x14ac:dyDescent="0.45">
      <c r="A9524" s="2" t="s">
        <v>610</v>
      </c>
      <c r="B9524" s="2" t="s">
        <v>9882</v>
      </c>
      <c r="C9524" s="2" t="s">
        <v>21661</v>
      </c>
      <c r="D9524" s="2" t="str">
        <f>"食品販売業"</f>
        <v>食品販売業</v>
      </c>
      <c r="E9524" s="2" t="str">
        <f t="shared" si="455"/>
        <v>R03.02.19</v>
      </c>
    </row>
    <row r="9525" spans="1:5" x14ac:dyDescent="0.45">
      <c r="A9525" s="2" t="s">
        <v>1792</v>
      </c>
      <c r="B9525" s="2" t="s">
        <v>11516</v>
      </c>
      <c r="C9525" s="2" t="s">
        <v>23189</v>
      </c>
      <c r="D9525" s="2" t="str">
        <f>"食品販売業"</f>
        <v>食品販売業</v>
      </c>
      <c r="E9525" s="2" t="str">
        <f t="shared" si="455"/>
        <v>R03.02.19</v>
      </c>
    </row>
    <row r="9526" spans="1:5" x14ac:dyDescent="0.45">
      <c r="A9526" s="2" t="s">
        <v>1796</v>
      </c>
      <c r="B9526" s="2" t="s">
        <v>1796</v>
      </c>
      <c r="C9526" s="2" t="s">
        <v>23194</v>
      </c>
      <c r="D9526" s="2" t="str">
        <f>"そうざい製造業"</f>
        <v>そうざい製造業</v>
      </c>
      <c r="E9526" s="2" t="str">
        <f>"R02.02.13"</f>
        <v>R02.02.13</v>
      </c>
    </row>
    <row r="9527" spans="1:5" x14ac:dyDescent="0.45">
      <c r="A9527" s="2" t="s">
        <v>1088</v>
      </c>
      <c r="B9527" s="2" t="s">
        <v>10568</v>
      </c>
      <c r="C9527" s="2" t="s">
        <v>22290</v>
      </c>
      <c r="D9527" s="2" t="str">
        <f>"乳類販売業"</f>
        <v>乳類販売業</v>
      </c>
      <c r="E9527" s="2" t="str">
        <f>"R03.02.26"</f>
        <v>R03.02.26</v>
      </c>
    </row>
    <row r="9528" spans="1:5" x14ac:dyDescent="0.45">
      <c r="A9528" s="2" t="s">
        <v>1088</v>
      </c>
      <c r="B9528" s="2" t="s">
        <v>10568</v>
      </c>
      <c r="C9528" s="2" t="s">
        <v>22290</v>
      </c>
      <c r="D9528" s="2" t="str">
        <f>"魚介類販売業"</f>
        <v>魚介類販売業</v>
      </c>
      <c r="E9528" s="2" t="str">
        <f>"R03.02.26"</f>
        <v>R03.02.26</v>
      </c>
    </row>
    <row r="9529" spans="1:5" x14ac:dyDescent="0.45">
      <c r="A9529" s="2" t="s">
        <v>1088</v>
      </c>
      <c r="B9529" s="2" t="s">
        <v>10568</v>
      </c>
      <c r="C9529" s="2" t="s">
        <v>22290</v>
      </c>
      <c r="D9529" s="2" t="str">
        <f>"食肉販売業"</f>
        <v>食肉販売業</v>
      </c>
      <c r="E9529" s="2" t="str">
        <f>"R03.02.26"</f>
        <v>R03.02.26</v>
      </c>
    </row>
    <row r="9530" spans="1:5" x14ac:dyDescent="0.45">
      <c r="A9530" s="2" t="s">
        <v>1088</v>
      </c>
      <c r="B9530" s="2" t="s">
        <v>10568</v>
      </c>
      <c r="C9530" s="2" t="s">
        <v>22290</v>
      </c>
      <c r="D9530" s="2" t="str">
        <f>"飲食店営業"</f>
        <v>飲食店営業</v>
      </c>
      <c r="E9530" s="2" t="str">
        <f>"R03.02.26"</f>
        <v>R03.02.26</v>
      </c>
    </row>
    <row r="9531" spans="1:5" x14ac:dyDescent="0.45">
      <c r="A9531" s="2" t="s">
        <v>1487</v>
      </c>
      <c r="B9531" s="2" t="s">
        <v>11526</v>
      </c>
      <c r="C9531" s="2" t="s">
        <v>23197</v>
      </c>
      <c r="D9531" s="2" t="str">
        <f>"飲食店営業"</f>
        <v>飲食店営業</v>
      </c>
      <c r="E9531" s="2" t="str">
        <f>"R03.02.25"</f>
        <v>R03.02.25</v>
      </c>
    </row>
    <row r="9532" spans="1:5" x14ac:dyDescent="0.45">
      <c r="A9532" s="2" t="s">
        <v>1796</v>
      </c>
      <c r="B9532" s="2" t="s">
        <v>1796</v>
      </c>
      <c r="C9532" s="2" t="s">
        <v>23194</v>
      </c>
      <c r="D9532" s="2" t="str">
        <f>"食品製造業"</f>
        <v>食品製造業</v>
      </c>
      <c r="E9532" s="2" t="str">
        <f>"R03.02.26"</f>
        <v>R03.02.26</v>
      </c>
    </row>
    <row r="9533" spans="1:5" x14ac:dyDescent="0.45">
      <c r="A9533" s="2" t="s">
        <v>1800</v>
      </c>
      <c r="B9533" s="2" t="s">
        <v>11529</v>
      </c>
      <c r="C9533" s="2" t="s">
        <v>23199</v>
      </c>
      <c r="D9533" s="2" t="str">
        <f>"飲食店営業"</f>
        <v>飲食店営業</v>
      </c>
      <c r="E9533" s="2" t="str">
        <f>"R03.02.25"</f>
        <v>R03.02.25</v>
      </c>
    </row>
    <row r="9534" spans="1:5" x14ac:dyDescent="0.45">
      <c r="A9534" s="2" t="s">
        <v>1803</v>
      </c>
      <c r="B9534" s="2" t="s">
        <v>11531</v>
      </c>
      <c r="C9534" s="2" t="s">
        <v>23203</v>
      </c>
      <c r="D9534" s="2" t="str">
        <f>"飲食店営業"</f>
        <v>飲食店営業</v>
      </c>
      <c r="E9534" s="2" t="str">
        <f>"R03.03.01"</f>
        <v>R03.03.01</v>
      </c>
    </row>
    <row r="9535" spans="1:5" x14ac:dyDescent="0.45">
      <c r="A9535" s="2" t="s">
        <v>622</v>
      </c>
      <c r="B9535" s="2" t="s">
        <v>9895</v>
      </c>
      <c r="C9535" s="2" t="s">
        <v>21674</v>
      </c>
      <c r="D9535" s="2" t="str">
        <f>"食品販売業"</f>
        <v>食品販売業</v>
      </c>
      <c r="E9535" s="2" t="str">
        <f>"R03.02.26"</f>
        <v>R03.02.26</v>
      </c>
    </row>
    <row r="9536" spans="1:5" x14ac:dyDescent="0.45">
      <c r="A9536" s="2" t="s">
        <v>1804</v>
      </c>
      <c r="B9536" s="2" t="s">
        <v>11532</v>
      </c>
      <c r="C9536" s="2" t="s">
        <v>23204</v>
      </c>
      <c r="D9536" s="2" t="str">
        <f>"食品販売業"</f>
        <v>食品販売業</v>
      </c>
      <c r="E9536" s="2" t="str">
        <f>"R03.02.26"</f>
        <v>R03.02.26</v>
      </c>
    </row>
    <row r="9537" spans="1:5" x14ac:dyDescent="0.45">
      <c r="A9537" s="2" t="s">
        <v>1808</v>
      </c>
      <c r="B9537" s="2" t="s">
        <v>11536</v>
      </c>
      <c r="C9537" s="2" t="s">
        <v>23208</v>
      </c>
      <c r="D9537" s="2" t="str">
        <f>"飲食店営業"</f>
        <v>飲食店営業</v>
      </c>
      <c r="E9537" s="2" t="str">
        <f>"H31.02.27"</f>
        <v>H31.02.27</v>
      </c>
    </row>
    <row r="9538" spans="1:5" x14ac:dyDescent="0.45">
      <c r="A9538" s="2" t="s">
        <v>1670</v>
      </c>
      <c r="B9538" s="2" t="s">
        <v>11324</v>
      </c>
      <c r="C9538" s="2" t="s">
        <v>23230</v>
      </c>
      <c r="D9538" s="2" t="str">
        <f>"飲食店営業"</f>
        <v>飲食店営業</v>
      </c>
      <c r="E9538" s="2" t="str">
        <f>"R03.03.31"</f>
        <v>R03.03.31</v>
      </c>
    </row>
    <row r="9539" spans="1:5" x14ac:dyDescent="0.45">
      <c r="A9539" s="2" t="s">
        <v>1670</v>
      </c>
      <c r="B9539" s="2" t="s">
        <v>11324</v>
      </c>
      <c r="C9539" s="2" t="s">
        <v>23230</v>
      </c>
      <c r="D9539" s="2" t="str">
        <f>"食品販売業（仮設営業）"</f>
        <v>食品販売業（仮設営業）</v>
      </c>
      <c r="E9539" s="2" t="str">
        <f>"R03.03.31"</f>
        <v>R03.03.31</v>
      </c>
    </row>
    <row r="9540" spans="1:5" x14ac:dyDescent="0.45">
      <c r="A9540" s="2" t="s">
        <v>1828</v>
      </c>
      <c r="B9540" s="2" t="s">
        <v>11571</v>
      </c>
      <c r="C9540" s="2" t="s">
        <v>23233</v>
      </c>
      <c r="D9540" s="2" t="str">
        <f>"飲食店営業"</f>
        <v>飲食店営業</v>
      </c>
      <c r="E9540" s="2" t="str">
        <f>"R03.03.31"</f>
        <v>R03.03.31</v>
      </c>
    </row>
    <row r="9541" spans="1:5" x14ac:dyDescent="0.45">
      <c r="A9541" s="2" t="s">
        <v>1836</v>
      </c>
      <c r="B9541" s="2" t="s">
        <v>11579</v>
      </c>
      <c r="C9541" s="2" t="s">
        <v>23241</v>
      </c>
      <c r="D9541" s="2" t="str">
        <f>"食品販売業"</f>
        <v>食品販売業</v>
      </c>
      <c r="E9541" s="2" t="str">
        <f>"R03.04.12"</f>
        <v>R03.04.12</v>
      </c>
    </row>
    <row r="9542" spans="1:5" x14ac:dyDescent="0.45">
      <c r="A9542" s="2" t="s">
        <v>1838</v>
      </c>
      <c r="B9542" s="2" t="s">
        <v>11584</v>
      </c>
      <c r="C9542" s="2" t="s">
        <v>21821</v>
      </c>
      <c r="D9542" s="2" t="str">
        <f>"そうざい製造業"</f>
        <v>そうざい製造業</v>
      </c>
      <c r="E9542" s="2" t="str">
        <f>"R03.04.14"</f>
        <v>R03.04.14</v>
      </c>
    </row>
    <row r="9543" spans="1:5" x14ac:dyDescent="0.45">
      <c r="A9543" s="2" t="s">
        <v>649</v>
      </c>
      <c r="B9543" s="2" t="s">
        <v>11585</v>
      </c>
      <c r="C9543" s="2" t="s">
        <v>23244</v>
      </c>
      <c r="D9543" s="2" t="str">
        <f>"喫茶店営業"</f>
        <v>喫茶店営業</v>
      </c>
      <c r="E9543" s="2" t="str">
        <f>"R03.04.14"</f>
        <v>R03.04.14</v>
      </c>
    </row>
    <row r="9544" spans="1:5" x14ac:dyDescent="0.45">
      <c r="A9544" s="2" t="s">
        <v>1841</v>
      </c>
      <c r="B9544" s="2" t="s">
        <v>11590</v>
      </c>
      <c r="C9544" s="2" t="s">
        <v>22149</v>
      </c>
      <c r="D9544" s="2" t="str">
        <f>"飲食店営業"</f>
        <v>飲食店営業</v>
      </c>
      <c r="E9544" s="2" t="str">
        <f>"R03.04.15"</f>
        <v>R03.04.15</v>
      </c>
    </row>
    <row r="9545" spans="1:5" x14ac:dyDescent="0.45">
      <c r="A9545" s="2" t="s">
        <v>1841</v>
      </c>
      <c r="B9545" s="2" t="s">
        <v>11590</v>
      </c>
      <c r="C9545" s="2" t="s">
        <v>22149</v>
      </c>
      <c r="D9545" s="2" t="str">
        <f>"食肉販売業"</f>
        <v>食肉販売業</v>
      </c>
      <c r="E9545" s="2" t="str">
        <f>"R03.04.15"</f>
        <v>R03.04.15</v>
      </c>
    </row>
    <row r="9546" spans="1:5" x14ac:dyDescent="0.45">
      <c r="A9546" s="2" t="s">
        <v>1846</v>
      </c>
      <c r="B9546" s="2" t="s">
        <v>11596</v>
      </c>
      <c r="C9546" s="2" t="s">
        <v>22149</v>
      </c>
      <c r="D9546" s="2" t="str">
        <f>"菓子製造業"</f>
        <v>菓子製造業</v>
      </c>
      <c r="E9546" s="2" t="str">
        <f>"H30.12.26"</f>
        <v>H30.12.26</v>
      </c>
    </row>
    <row r="9547" spans="1:5" x14ac:dyDescent="0.45">
      <c r="A9547" s="2" t="s">
        <v>1846</v>
      </c>
      <c r="B9547" s="2" t="s">
        <v>11596</v>
      </c>
      <c r="C9547" s="2" t="s">
        <v>22149</v>
      </c>
      <c r="D9547" s="2" t="str">
        <f>"飲食店営業"</f>
        <v>飲食店営業</v>
      </c>
      <c r="E9547" s="2" t="str">
        <f>"H30.12.26"</f>
        <v>H30.12.26</v>
      </c>
    </row>
    <row r="9548" spans="1:5" x14ac:dyDescent="0.45">
      <c r="A9548" s="2" t="s">
        <v>1851</v>
      </c>
      <c r="B9548" s="2" t="s">
        <v>11600</v>
      </c>
      <c r="C9548" s="2" t="s">
        <v>23259</v>
      </c>
      <c r="D9548" s="2" t="str">
        <f>"食肉販売業"</f>
        <v>食肉販売業</v>
      </c>
      <c r="E9548" s="2" t="str">
        <f>"R02.10.20"</f>
        <v>R02.10.20</v>
      </c>
    </row>
    <row r="9549" spans="1:5" x14ac:dyDescent="0.45">
      <c r="A9549" s="2" t="s">
        <v>1852</v>
      </c>
      <c r="B9549" s="2" t="s">
        <v>11601</v>
      </c>
      <c r="C9549" s="2" t="s">
        <v>23260</v>
      </c>
      <c r="D9549" s="2" t="str">
        <f>"飲食店営業"</f>
        <v>飲食店営業</v>
      </c>
      <c r="E9549" s="2" t="str">
        <f>"R03.05.07"</f>
        <v>R03.05.07</v>
      </c>
    </row>
    <row r="9550" spans="1:5" x14ac:dyDescent="0.45">
      <c r="A9550" s="2" t="s">
        <v>1855</v>
      </c>
      <c r="B9550" s="2" t="s">
        <v>11605</v>
      </c>
      <c r="C9550" s="2" t="s">
        <v>23263</v>
      </c>
      <c r="D9550" s="2" t="str">
        <f>"菓子製造業"</f>
        <v>菓子製造業</v>
      </c>
      <c r="E9550" s="2" t="str">
        <f>"R03.05.17"</f>
        <v>R03.05.17</v>
      </c>
    </row>
    <row r="9551" spans="1:5" x14ac:dyDescent="0.45">
      <c r="A9551" s="2" t="s">
        <v>1855</v>
      </c>
      <c r="B9551" s="2" t="s">
        <v>11605</v>
      </c>
      <c r="C9551" s="2" t="s">
        <v>23263</v>
      </c>
      <c r="D9551" s="2" t="str">
        <f>"そうざい製造業"</f>
        <v>そうざい製造業</v>
      </c>
      <c r="E9551" s="2" t="str">
        <f>"R03.05.17"</f>
        <v>R03.05.17</v>
      </c>
    </row>
    <row r="9552" spans="1:5" x14ac:dyDescent="0.45">
      <c r="A9552" s="2" t="s">
        <v>1856</v>
      </c>
      <c r="B9552" s="2" t="s">
        <v>10036</v>
      </c>
      <c r="C9552" s="2" t="s">
        <v>23264</v>
      </c>
      <c r="D9552" s="2" t="str">
        <f>"飲食店営業"</f>
        <v>飲食店営業</v>
      </c>
      <c r="E9552" s="2" t="str">
        <f>"R03.05.17"</f>
        <v>R03.05.17</v>
      </c>
    </row>
    <row r="9553" spans="1:5" x14ac:dyDescent="0.45">
      <c r="A9553" s="2" t="s">
        <v>1862</v>
      </c>
      <c r="B9553" s="2" t="s">
        <v>11613</v>
      </c>
      <c r="C9553" s="2" t="s">
        <v>22024</v>
      </c>
      <c r="D9553" s="2" t="str">
        <f>"飲食店営業"</f>
        <v>飲食店営業</v>
      </c>
      <c r="E9553" s="2" t="str">
        <f>"R03.05.24"</f>
        <v>R03.05.24</v>
      </c>
    </row>
    <row r="9554" spans="1:5" x14ac:dyDescent="0.45">
      <c r="A9554" s="2" t="s">
        <v>1862</v>
      </c>
      <c r="B9554" s="2" t="s">
        <v>11614</v>
      </c>
      <c r="C9554" s="2" t="s">
        <v>22344</v>
      </c>
      <c r="D9554" s="2" t="str">
        <f>"飲食店営業"</f>
        <v>飲食店営業</v>
      </c>
      <c r="E9554" s="2" t="str">
        <f>"R03.05.24"</f>
        <v>R03.05.24</v>
      </c>
    </row>
    <row r="9555" spans="1:5" x14ac:dyDescent="0.45">
      <c r="A9555" s="2" t="s">
        <v>1865</v>
      </c>
      <c r="B9555" s="2" t="s">
        <v>11624</v>
      </c>
      <c r="C9555" s="2" t="s">
        <v>23281</v>
      </c>
      <c r="D9555" s="2" t="str">
        <f>"飲食店営業"</f>
        <v>飲食店営業</v>
      </c>
      <c r="E9555" s="2" t="str">
        <f t="shared" ref="E9555:E9561" si="456">"R03.05.31"</f>
        <v>R03.05.31</v>
      </c>
    </row>
    <row r="9556" spans="1:5" x14ac:dyDescent="0.45">
      <c r="A9556" s="2" t="s">
        <v>1865</v>
      </c>
      <c r="B9556" s="2" t="s">
        <v>11624</v>
      </c>
      <c r="C9556" s="2" t="s">
        <v>23281</v>
      </c>
      <c r="D9556" s="2" t="str">
        <f>"菓子製造業"</f>
        <v>菓子製造業</v>
      </c>
      <c r="E9556" s="2" t="str">
        <f t="shared" si="456"/>
        <v>R03.05.31</v>
      </c>
    </row>
    <row r="9557" spans="1:5" x14ac:dyDescent="0.45">
      <c r="A9557" s="2" t="s">
        <v>126</v>
      </c>
      <c r="B9557" s="2" t="s">
        <v>11625</v>
      </c>
      <c r="C9557" s="2" t="s">
        <v>23282</v>
      </c>
      <c r="D9557" s="2" t="str">
        <f>"飲食店営業"</f>
        <v>飲食店営業</v>
      </c>
      <c r="E9557" s="2" t="str">
        <f t="shared" si="456"/>
        <v>R03.05.31</v>
      </c>
    </row>
    <row r="9558" spans="1:5" x14ac:dyDescent="0.45">
      <c r="A9558" s="2" t="s">
        <v>126</v>
      </c>
      <c r="B9558" s="2" t="s">
        <v>11626</v>
      </c>
      <c r="C9558" s="2" t="s">
        <v>23283</v>
      </c>
      <c r="D9558" s="2" t="str">
        <f>"飲食店営業"</f>
        <v>飲食店営業</v>
      </c>
      <c r="E9558" s="2" t="str">
        <f t="shared" si="456"/>
        <v>R03.05.31</v>
      </c>
    </row>
    <row r="9559" spans="1:5" x14ac:dyDescent="0.45">
      <c r="A9559" s="2" t="s">
        <v>1866</v>
      </c>
      <c r="B9559" s="2" t="s">
        <v>11627</v>
      </c>
      <c r="C9559" s="2" t="s">
        <v>23284</v>
      </c>
      <c r="D9559" s="2" t="str">
        <f>"飲食店営業"</f>
        <v>飲食店営業</v>
      </c>
      <c r="E9559" s="2" t="str">
        <f t="shared" si="456"/>
        <v>R03.05.31</v>
      </c>
    </row>
    <row r="9560" spans="1:5" x14ac:dyDescent="0.45">
      <c r="A9560" s="2" t="s">
        <v>1869</v>
      </c>
      <c r="B9560" s="2" t="s">
        <v>11630</v>
      </c>
      <c r="C9560" s="2" t="s">
        <v>23287</v>
      </c>
      <c r="D9560" s="2" t="str">
        <f>"菓子製造業"</f>
        <v>菓子製造業</v>
      </c>
      <c r="E9560" s="2" t="str">
        <f t="shared" si="456"/>
        <v>R03.05.31</v>
      </c>
    </row>
    <row r="9561" spans="1:5" x14ac:dyDescent="0.45">
      <c r="A9561" s="2" t="s">
        <v>1870</v>
      </c>
      <c r="B9561" s="2" t="s">
        <v>11631</v>
      </c>
      <c r="C9561" s="2" t="s">
        <v>23288</v>
      </c>
      <c r="D9561" s="2" t="str">
        <f>"飲食店営業"</f>
        <v>飲食店営業</v>
      </c>
      <c r="E9561" s="2" t="str">
        <f t="shared" si="456"/>
        <v>R03.05.31</v>
      </c>
    </row>
    <row r="9562" spans="1:5" x14ac:dyDescent="0.45">
      <c r="A9562" s="2" t="s">
        <v>1874</v>
      </c>
      <c r="B9562" s="2" t="s">
        <v>11635</v>
      </c>
      <c r="C9562" s="2" t="s">
        <v>21758</v>
      </c>
      <c r="D9562" s="2" t="str">
        <f>"飲食店営業"</f>
        <v>飲食店営業</v>
      </c>
      <c r="E9562" s="2" t="str">
        <f>"H31.02.01"</f>
        <v>H31.02.01</v>
      </c>
    </row>
    <row r="9563" spans="1:5" x14ac:dyDescent="0.45">
      <c r="A9563" s="2" t="s">
        <v>1874</v>
      </c>
      <c r="B9563" s="2" t="s">
        <v>11637</v>
      </c>
      <c r="C9563" s="2" t="s">
        <v>23292</v>
      </c>
      <c r="D9563" s="2" t="str">
        <f>"乳類販売業"</f>
        <v>乳類販売業</v>
      </c>
      <c r="E9563" s="2" t="str">
        <f>"R02.06.10"</f>
        <v>R02.06.10</v>
      </c>
    </row>
    <row r="9564" spans="1:5" x14ac:dyDescent="0.45">
      <c r="A9564" s="2" t="s">
        <v>1874</v>
      </c>
      <c r="B9564" s="2" t="s">
        <v>11638</v>
      </c>
      <c r="C9564" s="2" t="s">
        <v>23293</v>
      </c>
      <c r="D9564" s="2" t="str">
        <f>"乳類販売業"</f>
        <v>乳類販売業</v>
      </c>
      <c r="E9564" s="2" t="str">
        <f>"R01.08.22"</f>
        <v>R01.08.22</v>
      </c>
    </row>
    <row r="9565" spans="1:5" x14ac:dyDescent="0.45">
      <c r="A9565" s="2" t="s">
        <v>1874</v>
      </c>
      <c r="B9565" s="2" t="s">
        <v>11637</v>
      </c>
      <c r="C9565" s="2" t="s">
        <v>23294</v>
      </c>
      <c r="D9565" s="2" t="str">
        <f>"食品販売業"</f>
        <v>食品販売業</v>
      </c>
      <c r="E9565" s="2" t="str">
        <f>"H30.05.14"</f>
        <v>H30.05.14</v>
      </c>
    </row>
    <row r="9566" spans="1:5" x14ac:dyDescent="0.45">
      <c r="A9566" s="2" t="s">
        <v>1875</v>
      </c>
      <c r="B9566" s="2" t="s">
        <v>11640</v>
      </c>
      <c r="C9566" s="2" t="s">
        <v>23296</v>
      </c>
      <c r="D9566" s="2" t="str">
        <f>"そうざい製造業"</f>
        <v>そうざい製造業</v>
      </c>
      <c r="E9566" s="2" t="str">
        <f>"H29.08.14"</f>
        <v>H29.08.14</v>
      </c>
    </row>
    <row r="9567" spans="1:5" x14ac:dyDescent="0.45">
      <c r="A9567" s="2" t="s">
        <v>1218</v>
      </c>
      <c r="B9567" s="2" t="s">
        <v>10672</v>
      </c>
      <c r="C9567" s="2" t="s">
        <v>22394</v>
      </c>
      <c r="D9567" s="2" t="str">
        <f>"魚介類販売業"</f>
        <v>魚介類販売業</v>
      </c>
      <c r="E9567" s="2" t="str">
        <f>"R01.05.20"</f>
        <v>R01.05.20</v>
      </c>
    </row>
    <row r="9568" spans="1:5" x14ac:dyDescent="0.45">
      <c r="A9568" s="2" t="s">
        <v>1882</v>
      </c>
      <c r="B9568" s="2" t="s">
        <v>11649</v>
      </c>
      <c r="C9568" s="2" t="s">
        <v>23302</v>
      </c>
      <c r="D9568" s="2" t="str">
        <f>"飲食店営業"</f>
        <v>飲食店営業</v>
      </c>
      <c r="E9568" s="2" t="str">
        <f>"R03.02.12"</f>
        <v>R03.02.12</v>
      </c>
    </row>
    <row r="9569" spans="1:5" x14ac:dyDescent="0.45">
      <c r="A9569" s="2" t="s">
        <v>628</v>
      </c>
      <c r="B9569" s="2" t="s">
        <v>10456</v>
      </c>
      <c r="C9569" s="2" t="s">
        <v>21685</v>
      </c>
      <c r="D9569" s="2" t="str">
        <f>"飲食店営業"</f>
        <v>飲食店営業</v>
      </c>
      <c r="E9569" s="2" t="str">
        <f>"R02.11.25"</f>
        <v>R02.11.25</v>
      </c>
    </row>
    <row r="9570" spans="1:5" x14ac:dyDescent="0.45">
      <c r="A9570" s="2" t="s">
        <v>628</v>
      </c>
      <c r="B9570" s="2" t="s">
        <v>10456</v>
      </c>
      <c r="C9570" s="2" t="s">
        <v>21685</v>
      </c>
      <c r="D9570" s="2" t="str">
        <f>"菓子製造業"</f>
        <v>菓子製造業</v>
      </c>
      <c r="E9570" s="2" t="str">
        <f>"R02.11.25"</f>
        <v>R02.11.25</v>
      </c>
    </row>
    <row r="9571" spans="1:5" x14ac:dyDescent="0.45">
      <c r="A9571" s="2" t="s">
        <v>1885</v>
      </c>
      <c r="B9571" s="2" t="s">
        <v>11652</v>
      </c>
      <c r="C9571" s="2" t="s">
        <v>21685</v>
      </c>
      <c r="D9571" s="2" t="str">
        <f>"魚介類販売業"</f>
        <v>魚介類販売業</v>
      </c>
      <c r="E9571" s="2" t="str">
        <f>"R02.05.20"</f>
        <v>R02.05.20</v>
      </c>
    </row>
    <row r="9572" spans="1:5" x14ac:dyDescent="0.45">
      <c r="A9572" s="2" t="s">
        <v>1885</v>
      </c>
      <c r="B9572" s="2" t="s">
        <v>11652</v>
      </c>
      <c r="C9572" s="2" t="s">
        <v>21685</v>
      </c>
      <c r="D9572" s="2" t="str">
        <f>"飲食店営業"</f>
        <v>飲食店営業</v>
      </c>
      <c r="E9572" s="2" t="str">
        <f>"R02.05.20"</f>
        <v>R02.05.20</v>
      </c>
    </row>
    <row r="9573" spans="1:5" x14ac:dyDescent="0.45">
      <c r="A9573" s="2" t="s">
        <v>628</v>
      </c>
      <c r="B9573" s="2" t="s">
        <v>11413</v>
      </c>
      <c r="C9573" s="2" t="s">
        <v>21685</v>
      </c>
      <c r="D9573" s="2" t="str">
        <f>"飲食店営業"</f>
        <v>飲食店営業</v>
      </c>
      <c r="E9573" s="2" t="str">
        <f>"R02.11.25"</f>
        <v>R02.11.25</v>
      </c>
    </row>
    <row r="9574" spans="1:5" x14ac:dyDescent="0.45">
      <c r="A9574" s="2" t="s">
        <v>628</v>
      </c>
      <c r="B9574" s="2" t="s">
        <v>11413</v>
      </c>
      <c r="C9574" s="2" t="s">
        <v>21685</v>
      </c>
      <c r="D9574" s="2" t="str">
        <f>"喫茶店営業"</f>
        <v>喫茶店営業</v>
      </c>
      <c r="E9574" s="2" t="str">
        <f>"R02.11.25"</f>
        <v>R02.11.25</v>
      </c>
    </row>
    <row r="9575" spans="1:5" x14ac:dyDescent="0.45">
      <c r="A9575" s="2" t="s">
        <v>1886</v>
      </c>
      <c r="B9575" s="2" t="s">
        <v>11655</v>
      </c>
      <c r="C9575" s="2" t="s">
        <v>23308</v>
      </c>
      <c r="D9575" s="2" t="str">
        <f>"飲食店営業"</f>
        <v>飲食店営業</v>
      </c>
      <c r="E9575" s="2" t="str">
        <f>"H29.08.10"</f>
        <v>H29.08.10</v>
      </c>
    </row>
    <row r="9576" spans="1:5" x14ac:dyDescent="0.45">
      <c r="A9576" s="2" t="s">
        <v>1133</v>
      </c>
      <c r="B9576" s="2" t="s">
        <v>11656</v>
      </c>
      <c r="C9576" s="2" t="s">
        <v>23309</v>
      </c>
      <c r="D9576" s="2" t="str">
        <f>"飲食店営業"</f>
        <v>飲食店営業</v>
      </c>
      <c r="E9576" s="2" t="str">
        <f>"R02.03.27"</f>
        <v>R02.03.27</v>
      </c>
    </row>
    <row r="9577" spans="1:5" x14ac:dyDescent="0.45">
      <c r="A9577" s="2" t="s">
        <v>1133</v>
      </c>
      <c r="B9577" s="2" t="s">
        <v>11656</v>
      </c>
      <c r="C9577" s="2" t="s">
        <v>23309</v>
      </c>
      <c r="D9577" s="2" t="str">
        <f>"飲食店営業"</f>
        <v>飲食店営業</v>
      </c>
      <c r="E9577" s="2" t="str">
        <f>"R02.03.27"</f>
        <v>R02.03.27</v>
      </c>
    </row>
    <row r="9578" spans="1:5" x14ac:dyDescent="0.45">
      <c r="A9578" s="2" t="s">
        <v>1898</v>
      </c>
      <c r="B9578" s="2" t="s">
        <v>11677</v>
      </c>
      <c r="C9578" s="2" t="s">
        <v>23326</v>
      </c>
      <c r="D9578" s="2" t="str">
        <f>"飲食店営業"</f>
        <v>飲食店営業</v>
      </c>
      <c r="E9578" s="2" t="str">
        <f>"H30.08.08"</f>
        <v>H30.08.08</v>
      </c>
    </row>
    <row r="9579" spans="1:5" x14ac:dyDescent="0.45">
      <c r="A9579" s="2" t="s">
        <v>1901</v>
      </c>
      <c r="B9579" s="2" t="s">
        <v>11682</v>
      </c>
      <c r="C9579" s="2" t="s">
        <v>23331</v>
      </c>
      <c r="D9579" s="2" t="str">
        <f>"そうざい製造業"</f>
        <v>そうざい製造業</v>
      </c>
      <c r="E9579" s="2" t="str">
        <f>"H29.05.15"</f>
        <v>H29.05.15</v>
      </c>
    </row>
    <row r="9580" spans="1:5" x14ac:dyDescent="0.45">
      <c r="A9580" s="2" t="s">
        <v>1905</v>
      </c>
      <c r="B9580" s="2" t="s">
        <v>11687</v>
      </c>
      <c r="C9580" s="2" t="s">
        <v>22006</v>
      </c>
      <c r="D9580" s="2" t="str">
        <f>"菓子製造業"</f>
        <v>菓子製造業</v>
      </c>
      <c r="E9580" s="2" t="str">
        <f>"H29.11.17"</f>
        <v>H29.11.17</v>
      </c>
    </row>
    <row r="9581" spans="1:5" x14ac:dyDescent="0.45">
      <c r="A9581" s="2" t="s">
        <v>1905</v>
      </c>
      <c r="B9581" s="2" t="s">
        <v>11687</v>
      </c>
      <c r="C9581" s="2" t="s">
        <v>22006</v>
      </c>
      <c r="D9581" s="2" t="str">
        <f>"飲食店営業"</f>
        <v>飲食店営業</v>
      </c>
      <c r="E9581" s="2" t="str">
        <f>"H29.11.17"</f>
        <v>H29.11.17</v>
      </c>
    </row>
    <row r="9582" spans="1:5" x14ac:dyDescent="0.45">
      <c r="A9582" s="2" t="s">
        <v>1905</v>
      </c>
      <c r="B9582" s="2" t="s">
        <v>11688</v>
      </c>
      <c r="C9582" s="2" t="s">
        <v>22006</v>
      </c>
      <c r="D9582" s="2" t="str">
        <f>"ソース類製造業"</f>
        <v>ソース類製造業</v>
      </c>
      <c r="E9582" s="2" t="str">
        <f>"H29.11.17"</f>
        <v>H29.11.17</v>
      </c>
    </row>
    <row r="9583" spans="1:5" x14ac:dyDescent="0.45">
      <c r="A9583" s="2" t="s">
        <v>1905</v>
      </c>
      <c r="B9583" s="2" t="s">
        <v>11688</v>
      </c>
      <c r="C9583" s="2" t="s">
        <v>22006</v>
      </c>
      <c r="D9583" s="2" t="str">
        <f>"清涼飲料水製造業"</f>
        <v>清涼飲料水製造業</v>
      </c>
      <c r="E9583" s="2" t="str">
        <f>"H29.11.17"</f>
        <v>H29.11.17</v>
      </c>
    </row>
    <row r="9584" spans="1:5" x14ac:dyDescent="0.45">
      <c r="A9584" s="2" t="s">
        <v>231</v>
      </c>
      <c r="B9584" s="2" t="s">
        <v>11690</v>
      </c>
      <c r="C9584" s="2" t="s">
        <v>23339</v>
      </c>
      <c r="D9584" s="2" t="str">
        <f t="shared" ref="D9584:D9589" si="457">"飲食店営業"</f>
        <v>飲食店営業</v>
      </c>
      <c r="E9584" s="2" t="str">
        <f>"H30.05.25"</f>
        <v>H30.05.25</v>
      </c>
    </row>
    <row r="9585" spans="1:5" x14ac:dyDescent="0.45">
      <c r="A9585" s="2" t="s">
        <v>1909</v>
      </c>
      <c r="B9585" s="2" t="s">
        <v>11696</v>
      </c>
      <c r="C9585" s="2" t="s">
        <v>23342</v>
      </c>
      <c r="D9585" s="2" t="str">
        <f t="shared" si="457"/>
        <v>飲食店営業</v>
      </c>
      <c r="E9585" s="2" t="str">
        <f>"R02.10.07"</f>
        <v>R02.10.07</v>
      </c>
    </row>
    <row r="9586" spans="1:5" x14ac:dyDescent="0.45">
      <c r="A9586" s="2" t="s">
        <v>1218</v>
      </c>
      <c r="B9586" s="2" t="s">
        <v>11703</v>
      </c>
      <c r="C9586" s="2" t="s">
        <v>23348</v>
      </c>
      <c r="D9586" s="2" t="str">
        <f t="shared" si="457"/>
        <v>飲食店営業</v>
      </c>
      <c r="E9586" s="2" t="str">
        <f>"H28.12.16"</f>
        <v>H28.12.16</v>
      </c>
    </row>
    <row r="9587" spans="1:5" x14ac:dyDescent="0.45">
      <c r="A9587" s="2" t="s">
        <v>1914</v>
      </c>
      <c r="B9587" s="2" t="s">
        <v>11706</v>
      </c>
      <c r="C9587" s="2" t="s">
        <v>21746</v>
      </c>
      <c r="D9587" s="2" t="str">
        <f t="shared" si="457"/>
        <v>飲食店営業</v>
      </c>
      <c r="E9587" s="2" t="str">
        <f>"H30.05.10"</f>
        <v>H30.05.10</v>
      </c>
    </row>
    <row r="9588" spans="1:5" x14ac:dyDescent="0.45">
      <c r="A9588" s="2" t="s">
        <v>1915</v>
      </c>
      <c r="B9588" s="2" t="s">
        <v>11707</v>
      </c>
      <c r="C9588" s="2" t="s">
        <v>23351</v>
      </c>
      <c r="D9588" s="2" t="str">
        <f t="shared" si="457"/>
        <v>飲食店営業</v>
      </c>
      <c r="E9588" s="2" t="str">
        <f>"R03.03.10"</f>
        <v>R03.03.10</v>
      </c>
    </row>
    <row r="9589" spans="1:5" x14ac:dyDescent="0.45">
      <c r="A9589" s="2" t="s">
        <v>8</v>
      </c>
      <c r="B9589" s="2" t="s">
        <v>9136</v>
      </c>
      <c r="C9589" s="2" t="s">
        <v>20913</v>
      </c>
      <c r="D9589" s="2" t="str">
        <f t="shared" si="457"/>
        <v>飲食店営業</v>
      </c>
      <c r="E9589" s="2" t="str">
        <f>"H28.12.07"</f>
        <v>H28.12.07</v>
      </c>
    </row>
    <row r="9590" spans="1:5" x14ac:dyDescent="0.45">
      <c r="A9590" s="2" t="s">
        <v>9</v>
      </c>
      <c r="B9590" s="2" t="s">
        <v>9137</v>
      </c>
      <c r="C9590" s="2" t="s">
        <v>20914</v>
      </c>
      <c r="D9590" s="2" t="str">
        <f>"菓子製造業"</f>
        <v>菓子製造業</v>
      </c>
      <c r="E9590" s="2" t="str">
        <f>"H28.12.12"</f>
        <v>H28.12.12</v>
      </c>
    </row>
    <row r="9591" spans="1:5" x14ac:dyDescent="0.45">
      <c r="A9591" s="2" t="s">
        <v>9</v>
      </c>
      <c r="B9591" s="2" t="s">
        <v>9137</v>
      </c>
      <c r="C9591" s="2" t="s">
        <v>20914</v>
      </c>
      <c r="D9591" s="2" t="str">
        <f>"飲食店営業"</f>
        <v>飲食店営業</v>
      </c>
      <c r="E9591" s="2" t="str">
        <f>"H28.12.12"</f>
        <v>H28.12.12</v>
      </c>
    </row>
    <row r="9592" spans="1:5" x14ac:dyDescent="0.45">
      <c r="A9592" s="2" t="s">
        <v>10</v>
      </c>
      <c r="B9592" s="2" t="s">
        <v>9138</v>
      </c>
      <c r="C9592" s="2" t="s">
        <v>20915</v>
      </c>
      <c r="D9592" s="2" t="str">
        <f>"乳類販売業"</f>
        <v>乳類販売業</v>
      </c>
      <c r="E9592" s="2" t="str">
        <f>"H29.01.04"</f>
        <v>H29.01.04</v>
      </c>
    </row>
    <row r="9593" spans="1:5" x14ac:dyDescent="0.45">
      <c r="A9593" s="2" t="s">
        <v>10</v>
      </c>
      <c r="B9593" s="2" t="s">
        <v>9139</v>
      </c>
      <c r="C9593" s="2" t="s">
        <v>20916</v>
      </c>
      <c r="D9593" s="2" t="str">
        <f>"乳類販売業"</f>
        <v>乳類販売業</v>
      </c>
      <c r="E9593" s="2" t="str">
        <f>"H29.01.04"</f>
        <v>H29.01.04</v>
      </c>
    </row>
    <row r="9594" spans="1:5" x14ac:dyDescent="0.45">
      <c r="A9594" s="2" t="s">
        <v>10</v>
      </c>
      <c r="B9594" s="2" t="s">
        <v>9140</v>
      </c>
      <c r="C9594" s="2" t="s">
        <v>20917</v>
      </c>
      <c r="D9594" s="2" t="str">
        <f>"乳類販売業"</f>
        <v>乳類販売業</v>
      </c>
      <c r="E9594" s="2" t="str">
        <f>"H29.01.12"</f>
        <v>H29.01.12</v>
      </c>
    </row>
    <row r="9595" spans="1:5" x14ac:dyDescent="0.45">
      <c r="A9595" s="2" t="s">
        <v>11</v>
      </c>
      <c r="B9595" s="2" t="s">
        <v>9141</v>
      </c>
      <c r="C9595" s="2" t="s">
        <v>20918</v>
      </c>
      <c r="D9595" s="2" t="str">
        <f>"缶詰又は瓶詰食品製造業"</f>
        <v>缶詰又は瓶詰食品製造業</v>
      </c>
      <c r="E9595" s="2" t="str">
        <f>"H29.01.26"</f>
        <v>H29.01.26</v>
      </c>
    </row>
    <row r="9596" spans="1:5" x14ac:dyDescent="0.45">
      <c r="A9596" s="2" t="s">
        <v>11</v>
      </c>
      <c r="B9596" s="2" t="s">
        <v>9141</v>
      </c>
      <c r="C9596" s="2" t="s">
        <v>20918</v>
      </c>
      <c r="D9596" s="2" t="str">
        <f>"そうざい製造業"</f>
        <v>そうざい製造業</v>
      </c>
      <c r="E9596" s="2" t="str">
        <f>"H29.01.26"</f>
        <v>H29.01.26</v>
      </c>
    </row>
    <row r="9597" spans="1:5" x14ac:dyDescent="0.45">
      <c r="A9597" s="2" t="s">
        <v>12</v>
      </c>
      <c r="B9597" s="2" t="s">
        <v>9142</v>
      </c>
      <c r="C9597" s="2" t="s">
        <v>20919</v>
      </c>
      <c r="D9597" s="2" t="str">
        <f>"菓子製造業"</f>
        <v>菓子製造業</v>
      </c>
      <c r="E9597" s="2" t="str">
        <f>"H29.01.30"</f>
        <v>H29.01.30</v>
      </c>
    </row>
    <row r="9598" spans="1:5" x14ac:dyDescent="0.45">
      <c r="A9598" s="2" t="s">
        <v>13</v>
      </c>
      <c r="B9598" s="2" t="s">
        <v>9143</v>
      </c>
      <c r="C9598" s="2" t="s">
        <v>20920</v>
      </c>
      <c r="D9598" s="2" t="str">
        <f>"菓子製造業"</f>
        <v>菓子製造業</v>
      </c>
      <c r="E9598" s="2" t="str">
        <f>"H29.02.08"</f>
        <v>H29.02.08</v>
      </c>
    </row>
    <row r="9599" spans="1:5" x14ac:dyDescent="0.45">
      <c r="A9599" s="2" t="s">
        <v>13</v>
      </c>
      <c r="B9599" s="2" t="s">
        <v>9143</v>
      </c>
      <c r="C9599" s="2" t="s">
        <v>20920</v>
      </c>
      <c r="D9599" s="2" t="str">
        <f>"そうざい製造業"</f>
        <v>そうざい製造業</v>
      </c>
      <c r="E9599" s="2" t="str">
        <f>"H29.02.08"</f>
        <v>H29.02.08</v>
      </c>
    </row>
    <row r="9600" spans="1:5" x14ac:dyDescent="0.45">
      <c r="A9600" s="2" t="s">
        <v>14</v>
      </c>
      <c r="B9600" s="2" t="s">
        <v>9144</v>
      </c>
      <c r="C9600" s="2" t="s">
        <v>20921</v>
      </c>
      <c r="D9600" s="2" t="str">
        <f>"飲食店営業"</f>
        <v>飲食店営業</v>
      </c>
      <c r="E9600" s="2" t="str">
        <f>"H29.02.15"</f>
        <v>H29.02.15</v>
      </c>
    </row>
    <row r="9601" spans="1:5" x14ac:dyDescent="0.45">
      <c r="A9601" s="2" t="s">
        <v>15</v>
      </c>
      <c r="B9601" s="2" t="s">
        <v>9145</v>
      </c>
      <c r="C9601" s="2" t="s">
        <v>20922</v>
      </c>
      <c r="D9601" s="2" t="str">
        <f>"飲食店営業"</f>
        <v>飲食店営業</v>
      </c>
      <c r="E9601" s="2" t="str">
        <f>"H29.02.15"</f>
        <v>H29.02.15</v>
      </c>
    </row>
    <row r="9602" spans="1:5" x14ac:dyDescent="0.45">
      <c r="A9602" s="2" t="s">
        <v>16</v>
      </c>
      <c r="B9602" s="2" t="s">
        <v>9146</v>
      </c>
      <c r="C9602" s="2" t="s">
        <v>20923</v>
      </c>
      <c r="D9602" s="2" t="str">
        <f>"飲食店営業"</f>
        <v>飲食店営業</v>
      </c>
      <c r="E9602" s="2" t="str">
        <f>"H29.02.15"</f>
        <v>H29.02.15</v>
      </c>
    </row>
    <row r="9603" spans="1:5" x14ac:dyDescent="0.45">
      <c r="A9603" s="2" t="s">
        <v>17</v>
      </c>
      <c r="B9603" s="2" t="s">
        <v>9147</v>
      </c>
      <c r="C9603" s="2" t="s">
        <v>20924</v>
      </c>
      <c r="D9603" s="2" t="str">
        <f>"菓子製造業"</f>
        <v>菓子製造業</v>
      </c>
      <c r="E9603" s="2" t="str">
        <f>"H29.02.15"</f>
        <v>H29.02.15</v>
      </c>
    </row>
    <row r="9604" spans="1:5" x14ac:dyDescent="0.45">
      <c r="A9604" s="2" t="s">
        <v>18</v>
      </c>
      <c r="B9604" s="2" t="s">
        <v>9148</v>
      </c>
      <c r="C9604" s="2" t="s">
        <v>20925</v>
      </c>
      <c r="D9604" s="2" t="str">
        <f>"飲食店営業"</f>
        <v>飲食店営業</v>
      </c>
      <c r="E9604" s="2" t="str">
        <f>"H29.02.17"</f>
        <v>H29.02.17</v>
      </c>
    </row>
    <row r="9605" spans="1:5" x14ac:dyDescent="0.45">
      <c r="A9605" s="2" t="s">
        <v>19</v>
      </c>
      <c r="B9605" s="2" t="s">
        <v>9149</v>
      </c>
      <c r="C9605" s="2" t="s">
        <v>20926</v>
      </c>
      <c r="D9605" s="2" t="str">
        <f>"飲食店営業"</f>
        <v>飲食店営業</v>
      </c>
      <c r="E9605" s="2" t="str">
        <f>"H29.02.17"</f>
        <v>H29.02.17</v>
      </c>
    </row>
    <row r="9606" spans="1:5" x14ac:dyDescent="0.45">
      <c r="A9606" s="2" t="s">
        <v>20</v>
      </c>
      <c r="B9606" s="2" t="s">
        <v>9150</v>
      </c>
      <c r="C9606" s="2" t="s">
        <v>20927</v>
      </c>
      <c r="D9606" s="2" t="str">
        <f>"飲食店営業"</f>
        <v>飲食店営業</v>
      </c>
      <c r="E9606" s="2" t="str">
        <f>"H29.02.17"</f>
        <v>H29.02.17</v>
      </c>
    </row>
    <row r="9607" spans="1:5" x14ac:dyDescent="0.45">
      <c r="A9607" s="2" t="s">
        <v>21</v>
      </c>
      <c r="B9607" s="2" t="s">
        <v>9151</v>
      </c>
      <c r="C9607" s="2" t="s">
        <v>20928</v>
      </c>
      <c r="D9607" s="2" t="str">
        <f>"飲食店営業"</f>
        <v>飲食店営業</v>
      </c>
      <c r="E9607" s="2" t="str">
        <f>"H29.02.17"</f>
        <v>H29.02.17</v>
      </c>
    </row>
    <row r="9608" spans="1:5" x14ac:dyDescent="0.45">
      <c r="A9608" s="2" t="s">
        <v>22</v>
      </c>
      <c r="B9608" s="2" t="s">
        <v>9152</v>
      </c>
      <c r="C9608" s="2" t="s">
        <v>20929</v>
      </c>
      <c r="D9608" s="2" t="str">
        <f>"菓子製造業"</f>
        <v>菓子製造業</v>
      </c>
      <c r="E9608" s="2" t="str">
        <f>"H29.02.17"</f>
        <v>H29.02.17</v>
      </c>
    </row>
    <row r="9609" spans="1:5" x14ac:dyDescent="0.45">
      <c r="A9609" s="2" t="s">
        <v>23</v>
      </c>
      <c r="B9609" s="2" t="s">
        <v>9153</v>
      </c>
      <c r="C9609" s="2" t="s">
        <v>20930</v>
      </c>
      <c r="D9609" s="2" t="str">
        <f>"菓子製造業"</f>
        <v>菓子製造業</v>
      </c>
      <c r="E9609" s="2" t="str">
        <f>"H29.02.20"</f>
        <v>H29.02.20</v>
      </c>
    </row>
    <row r="9610" spans="1:5" x14ac:dyDescent="0.45">
      <c r="A9610" s="2" t="s">
        <v>24</v>
      </c>
      <c r="B9610" s="2" t="s">
        <v>9154</v>
      </c>
      <c r="C9610" s="2" t="s">
        <v>20931</v>
      </c>
      <c r="D9610" s="2" t="str">
        <f>"そうざい製造業"</f>
        <v>そうざい製造業</v>
      </c>
      <c r="E9610" s="2" t="str">
        <f>"H29.02.24"</f>
        <v>H29.02.24</v>
      </c>
    </row>
    <row r="9611" spans="1:5" x14ac:dyDescent="0.45">
      <c r="A9611" s="2" t="s">
        <v>25</v>
      </c>
      <c r="B9611" s="2" t="s">
        <v>9155</v>
      </c>
      <c r="C9611" s="2" t="s">
        <v>20932</v>
      </c>
      <c r="D9611" s="2" t="str">
        <f>"飲食店営業"</f>
        <v>飲食店営業</v>
      </c>
      <c r="E9611" s="2" t="str">
        <f>"H29.03.01"</f>
        <v>H29.03.01</v>
      </c>
    </row>
    <row r="9612" spans="1:5" x14ac:dyDescent="0.45">
      <c r="A9612" s="2" t="s">
        <v>26</v>
      </c>
      <c r="B9612" s="2" t="s">
        <v>9156</v>
      </c>
      <c r="C9612" s="2" t="s">
        <v>20933</v>
      </c>
      <c r="D9612" s="2" t="str">
        <f>"飲食店営業"</f>
        <v>飲食店営業</v>
      </c>
      <c r="E9612" s="2" t="str">
        <f>"H29.02.28"</f>
        <v>H29.02.28</v>
      </c>
    </row>
    <row r="9613" spans="1:5" x14ac:dyDescent="0.45">
      <c r="A9613" s="2" t="s">
        <v>10</v>
      </c>
      <c r="B9613" s="2" t="s">
        <v>9157</v>
      </c>
      <c r="C9613" s="2" t="s">
        <v>20934</v>
      </c>
      <c r="D9613" s="2" t="str">
        <f>"乳類販売業"</f>
        <v>乳類販売業</v>
      </c>
      <c r="E9613" s="2" t="str">
        <f>"H29.03.06"</f>
        <v>H29.03.06</v>
      </c>
    </row>
    <row r="9614" spans="1:5" x14ac:dyDescent="0.45">
      <c r="A9614" s="2" t="s">
        <v>27</v>
      </c>
      <c r="B9614" s="2" t="s">
        <v>9158</v>
      </c>
      <c r="C9614" s="2" t="s">
        <v>20935</v>
      </c>
      <c r="D9614" s="2" t="str">
        <f>"そうざい製造業"</f>
        <v>そうざい製造業</v>
      </c>
      <c r="E9614" s="2" t="str">
        <f>"H29.04.19"</f>
        <v>H29.04.19</v>
      </c>
    </row>
    <row r="9615" spans="1:5" x14ac:dyDescent="0.45">
      <c r="A9615" s="2" t="s">
        <v>28</v>
      </c>
      <c r="B9615" s="2" t="s">
        <v>9159</v>
      </c>
      <c r="C9615" s="2" t="s">
        <v>20936</v>
      </c>
      <c r="D9615" s="2" t="str">
        <f>"菓子製造業"</f>
        <v>菓子製造業</v>
      </c>
      <c r="E9615" s="2" t="str">
        <f>"H29.04.19"</f>
        <v>H29.04.19</v>
      </c>
    </row>
    <row r="9616" spans="1:5" x14ac:dyDescent="0.45">
      <c r="A9616" s="2" t="s">
        <v>29</v>
      </c>
      <c r="B9616" s="2" t="s">
        <v>9160</v>
      </c>
      <c r="C9616" s="2" t="s">
        <v>20937</v>
      </c>
      <c r="D9616" s="2" t="str">
        <f>"飲食店営業"</f>
        <v>飲食店営業</v>
      </c>
      <c r="E9616" s="2" t="str">
        <f>"H29.04.24"</f>
        <v>H29.04.24</v>
      </c>
    </row>
    <row r="9617" spans="1:5" x14ac:dyDescent="0.45">
      <c r="A9617" s="2" t="s">
        <v>30</v>
      </c>
      <c r="B9617" s="2" t="s">
        <v>9161</v>
      </c>
      <c r="C9617" s="2" t="s">
        <v>20938</v>
      </c>
      <c r="D9617" s="2" t="str">
        <f>"飲食店営業"</f>
        <v>飲食店営業</v>
      </c>
      <c r="E9617" s="2" t="str">
        <f>"H29.04.24"</f>
        <v>H29.04.24</v>
      </c>
    </row>
    <row r="9618" spans="1:5" x14ac:dyDescent="0.45">
      <c r="A9618" s="2" t="s">
        <v>31</v>
      </c>
      <c r="B9618" s="2" t="s">
        <v>9162</v>
      </c>
      <c r="C9618" s="2" t="s">
        <v>20939</v>
      </c>
      <c r="D9618" s="2" t="str">
        <f>"食肉販売業"</f>
        <v>食肉販売業</v>
      </c>
      <c r="E9618" s="2" t="str">
        <f>"H29.04.26"</f>
        <v>H29.04.26</v>
      </c>
    </row>
    <row r="9619" spans="1:5" x14ac:dyDescent="0.45">
      <c r="A9619" s="2" t="s">
        <v>31</v>
      </c>
      <c r="B9619" s="2" t="s">
        <v>9162</v>
      </c>
      <c r="C9619" s="2" t="s">
        <v>20939</v>
      </c>
      <c r="D9619" s="2" t="str">
        <f>"乳類販売業"</f>
        <v>乳類販売業</v>
      </c>
      <c r="E9619" s="2" t="str">
        <f>"H29.04.26"</f>
        <v>H29.04.26</v>
      </c>
    </row>
    <row r="9620" spans="1:5" x14ac:dyDescent="0.45">
      <c r="A9620" s="2" t="s">
        <v>31</v>
      </c>
      <c r="B9620" s="2" t="s">
        <v>9162</v>
      </c>
      <c r="C9620" s="2" t="s">
        <v>20939</v>
      </c>
      <c r="D9620" s="2" t="str">
        <f>"魚介類販売業"</f>
        <v>魚介類販売業</v>
      </c>
      <c r="E9620" s="2" t="str">
        <f>"H29.04.26"</f>
        <v>H29.04.26</v>
      </c>
    </row>
    <row r="9621" spans="1:5" x14ac:dyDescent="0.45">
      <c r="A9621" s="2" t="s">
        <v>31</v>
      </c>
      <c r="B9621" s="2" t="s">
        <v>9162</v>
      </c>
      <c r="C9621" s="2" t="s">
        <v>20939</v>
      </c>
      <c r="D9621" s="2" t="str">
        <f>"飲食店営業"</f>
        <v>飲食店営業</v>
      </c>
      <c r="E9621" s="2" t="str">
        <f>"H29.04.26"</f>
        <v>H29.04.26</v>
      </c>
    </row>
    <row r="9622" spans="1:5" x14ac:dyDescent="0.45">
      <c r="A9622" s="2" t="s">
        <v>32</v>
      </c>
      <c r="B9622" s="2" t="s">
        <v>9163</v>
      </c>
      <c r="C9622" s="2" t="s">
        <v>20940</v>
      </c>
      <c r="D9622" s="2" t="str">
        <f>"菓子製造業"</f>
        <v>菓子製造業</v>
      </c>
      <c r="E9622" s="2" t="str">
        <f t="shared" ref="E9622:E9637" si="458">"H29.05.17"</f>
        <v>H29.05.17</v>
      </c>
    </row>
    <row r="9623" spans="1:5" x14ac:dyDescent="0.45">
      <c r="A9623" s="2" t="s">
        <v>33</v>
      </c>
      <c r="B9623" s="2" t="s">
        <v>9164</v>
      </c>
      <c r="C9623" s="2" t="s">
        <v>20941</v>
      </c>
      <c r="D9623" s="2" t="str">
        <f>"食肉販売業"</f>
        <v>食肉販売業</v>
      </c>
      <c r="E9623" s="2" t="str">
        <f t="shared" si="458"/>
        <v>H29.05.17</v>
      </c>
    </row>
    <row r="9624" spans="1:5" x14ac:dyDescent="0.45">
      <c r="A9624" s="2" t="s">
        <v>34</v>
      </c>
      <c r="B9624" s="2" t="s">
        <v>9165</v>
      </c>
      <c r="C9624" s="2" t="s">
        <v>20942</v>
      </c>
      <c r="D9624" s="2" t="str">
        <f>"乳類販売業"</f>
        <v>乳類販売業</v>
      </c>
      <c r="E9624" s="2" t="str">
        <f t="shared" si="458"/>
        <v>H29.05.17</v>
      </c>
    </row>
    <row r="9625" spans="1:5" x14ac:dyDescent="0.45">
      <c r="A9625" s="2" t="s">
        <v>35</v>
      </c>
      <c r="B9625" s="2" t="s">
        <v>9166</v>
      </c>
      <c r="C9625" s="2" t="s">
        <v>20915</v>
      </c>
      <c r="D9625" s="2" t="str">
        <f>"乳類販売業"</f>
        <v>乳類販売業</v>
      </c>
      <c r="E9625" s="2" t="str">
        <f t="shared" si="458"/>
        <v>H29.05.17</v>
      </c>
    </row>
    <row r="9626" spans="1:5" x14ac:dyDescent="0.45">
      <c r="A9626" s="2" t="s">
        <v>36</v>
      </c>
      <c r="B9626" s="2" t="s">
        <v>9167</v>
      </c>
      <c r="C9626" s="2" t="s">
        <v>20943</v>
      </c>
      <c r="D9626" s="2" t="str">
        <f>"食肉処理業"</f>
        <v>食肉処理業</v>
      </c>
      <c r="E9626" s="2" t="str">
        <f t="shared" si="458"/>
        <v>H29.05.17</v>
      </c>
    </row>
    <row r="9627" spans="1:5" x14ac:dyDescent="0.45">
      <c r="A9627" s="2" t="s">
        <v>35</v>
      </c>
      <c r="B9627" s="2" t="s">
        <v>9166</v>
      </c>
      <c r="C9627" s="2" t="s">
        <v>20915</v>
      </c>
      <c r="D9627" s="2" t="str">
        <f>"喫茶店営業"</f>
        <v>喫茶店営業</v>
      </c>
      <c r="E9627" s="2" t="str">
        <f t="shared" si="458"/>
        <v>H29.05.17</v>
      </c>
    </row>
    <row r="9628" spans="1:5" x14ac:dyDescent="0.45">
      <c r="A9628" s="2" t="s">
        <v>37</v>
      </c>
      <c r="B9628" s="2" t="s">
        <v>9168</v>
      </c>
      <c r="C9628" s="2" t="s">
        <v>20944</v>
      </c>
      <c r="D9628" s="2" t="str">
        <f>"そうざい製造業"</f>
        <v>そうざい製造業</v>
      </c>
      <c r="E9628" s="2" t="str">
        <f t="shared" si="458"/>
        <v>H29.05.17</v>
      </c>
    </row>
    <row r="9629" spans="1:5" x14ac:dyDescent="0.45">
      <c r="A9629" s="2" t="s">
        <v>38</v>
      </c>
      <c r="B9629" s="2" t="s">
        <v>9169</v>
      </c>
      <c r="C9629" s="2" t="s">
        <v>20945</v>
      </c>
      <c r="D9629" s="2" t="str">
        <f>"そうざい製造業"</f>
        <v>そうざい製造業</v>
      </c>
      <c r="E9629" s="2" t="str">
        <f t="shared" si="458"/>
        <v>H29.05.17</v>
      </c>
    </row>
    <row r="9630" spans="1:5" x14ac:dyDescent="0.45">
      <c r="A9630" s="2" t="s">
        <v>37</v>
      </c>
      <c r="B9630" s="2" t="s">
        <v>9168</v>
      </c>
      <c r="C9630" s="2" t="s">
        <v>20944</v>
      </c>
      <c r="D9630" s="2" t="str">
        <f>"菓子製造業"</f>
        <v>菓子製造業</v>
      </c>
      <c r="E9630" s="2" t="str">
        <f t="shared" si="458"/>
        <v>H29.05.17</v>
      </c>
    </row>
    <row r="9631" spans="1:5" x14ac:dyDescent="0.45">
      <c r="A9631" s="2" t="s">
        <v>39</v>
      </c>
      <c r="B9631" s="2" t="s">
        <v>9170</v>
      </c>
      <c r="C9631" s="2" t="s">
        <v>20946</v>
      </c>
      <c r="D9631" s="2" t="str">
        <f t="shared" ref="D9631:D9637" si="459">"飲食店営業"</f>
        <v>飲食店営業</v>
      </c>
      <c r="E9631" s="2" t="str">
        <f t="shared" si="458"/>
        <v>H29.05.17</v>
      </c>
    </row>
    <row r="9632" spans="1:5" x14ac:dyDescent="0.45">
      <c r="A9632" s="2" t="s">
        <v>40</v>
      </c>
      <c r="B9632" s="2" t="s">
        <v>9171</v>
      </c>
      <c r="C9632" s="2" t="s">
        <v>20947</v>
      </c>
      <c r="D9632" s="2" t="str">
        <f t="shared" si="459"/>
        <v>飲食店営業</v>
      </c>
      <c r="E9632" s="2" t="str">
        <f t="shared" si="458"/>
        <v>H29.05.17</v>
      </c>
    </row>
    <row r="9633" spans="1:5" x14ac:dyDescent="0.45">
      <c r="A9633" s="2" t="s">
        <v>41</v>
      </c>
      <c r="B9633" s="2" t="s">
        <v>41</v>
      </c>
      <c r="C9633" s="2" t="s">
        <v>20948</v>
      </c>
      <c r="D9633" s="2" t="str">
        <f t="shared" si="459"/>
        <v>飲食店営業</v>
      </c>
      <c r="E9633" s="2" t="str">
        <f t="shared" si="458"/>
        <v>H29.05.17</v>
      </c>
    </row>
    <row r="9634" spans="1:5" x14ac:dyDescent="0.45">
      <c r="A9634" s="2" t="s">
        <v>33</v>
      </c>
      <c r="B9634" s="2" t="s">
        <v>9164</v>
      </c>
      <c r="C9634" s="2" t="s">
        <v>20941</v>
      </c>
      <c r="D9634" s="2" t="str">
        <f t="shared" si="459"/>
        <v>飲食店営業</v>
      </c>
      <c r="E9634" s="2" t="str">
        <f t="shared" si="458"/>
        <v>H29.05.17</v>
      </c>
    </row>
    <row r="9635" spans="1:5" x14ac:dyDescent="0.45">
      <c r="A9635" s="2" t="s">
        <v>42</v>
      </c>
      <c r="B9635" s="2" t="s">
        <v>9172</v>
      </c>
      <c r="C9635" s="2" t="s">
        <v>20949</v>
      </c>
      <c r="D9635" s="2" t="str">
        <f t="shared" si="459"/>
        <v>飲食店営業</v>
      </c>
      <c r="E9635" s="2" t="str">
        <f t="shared" si="458"/>
        <v>H29.05.17</v>
      </c>
    </row>
    <row r="9636" spans="1:5" x14ac:dyDescent="0.45">
      <c r="A9636" s="2" t="s">
        <v>43</v>
      </c>
      <c r="B9636" s="2" t="s">
        <v>9173</v>
      </c>
      <c r="C9636" s="2" t="s">
        <v>20950</v>
      </c>
      <c r="D9636" s="2" t="str">
        <f t="shared" si="459"/>
        <v>飲食店営業</v>
      </c>
      <c r="E9636" s="2" t="str">
        <f t="shared" si="458"/>
        <v>H29.05.17</v>
      </c>
    </row>
    <row r="9637" spans="1:5" x14ac:dyDescent="0.45">
      <c r="A9637" s="2" t="s">
        <v>44</v>
      </c>
      <c r="B9637" s="2" t="s">
        <v>9174</v>
      </c>
      <c r="C9637" s="2" t="s">
        <v>20951</v>
      </c>
      <c r="D9637" s="2" t="str">
        <f t="shared" si="459"/>
        <v>飲食店営業</v>
      </c>
      <c r="E9637" s="2" t="str">
        <f t="shared" si="458"/>
        <v>H29.05.17</v>
      </c>
    </row>
    <row r="9638" spans="1:5" x14ac:dyDescent="0.45">
      <c r="A9638" s="2" t="s">
        <v>45</v>
      </c>
      <c r="B9638" s="2" t="s">
        <v>9175</v>
      </c>
      <c r="C9638" s="2" t="s">
        <v>20952</v>
      </c>
      <c r="D9638" s="2" t="str">
        <f>"喫茶店営業"</f>
        <v>喫茶店営業</v>
      </c>
      <c r="E9638" s="2" t="str">
        <f>"H29.05.18"</f>
        <v>H29.05.18</v>
      </c>
    </row>
    <row r="9639" spans="1:5" x14ac:dyDescent="0.45">
      <c r="A9639" s="2" t="s">
        <v>46</v>
      </c>
      <c r="B9639" s="2" t="s">
        <v>9176</v>
      </c>
      <c r="C9639" s="2" t="s">
        <v>20953</v>
      </c>
      <c r="D9639" s="2" t="str">
        <f>"食肉販売業"</f>
        <v>食肉販売業</v>
      </c>
      <c r="E9639" s="2" t="str">
        <f>"H29.05.26"</f>
        <v>H29.05.26</v>
      </c>
    </row>
    <row r="9640" spans="1:5" x14ac:dyDescent="0.45">
      <c r="A9640" s="2" t="s">
        <v>46</v>
      </c>
      <c r="B9640" s="2" t="s">
        <v>9177</v>
      </c>
      <c r="C9640" s="2" t="s">
        <v>20954</v>
      </c>
      <c r="D9640" s="2" t="str">
        <f>"乳類販売業"</f>
        <v>乳類販売業</v>
      </c>
      <c r="E9640" s="2" t="str">
        <f>"H29.05.26"</f>
        <v>H29.05.26</v>
      </c>
    </row>
    <row r="9641" spans="1:5" x14ac:dyDescent="0.45">
      <c r="A9641" s="2" t="s">
        <v>47</v>
      </c>
      <c r="B9641" s="2" t="s">
        <v>9178</v>
      </c>
      <c r="C9641" s="2" t="s">
        <v>20955</v>
      </c>
      <c r="D9641" s="2" t="str">
        <f>"飲食店営業"</f>
        <v>飲食店営業</v>
      </c>
      <c r="E9641" s="2" t="str">
        <f>"H29.05.30"</f>
        <v>H29.05.30</v>
      </c>
    </row>
    <row r="9642" spans="1:5" x14ac:dyDescent="0.45">
      <c r="A9642" s="2" t="s">
        <v>48</v>
      </c>
      <c r="B9642" s="2" t="s">
        <v>9179</v>
      </c>
      <c r="C9642" s="2" t="s">
        <v>20956</v>
      </c>
      <c r="D9642" s="2" t="str">
        <f>"飲食店営業"</f>
        <v>飲食店営業</v>
      </c>
      <c r="E9642" s="2" t="str">
        <f>"H29.06.01"</f>
        <v>H29.06.01</v>
      </c>
    </row>
    <row r="9643" spans="1:5" x14ac:dyDescent="0.45">
      <c r="A9643" s="2" t="s">
        <v>49</v>
      </c>
      <c r="B9643" s="2" t="s">
        <v>9180</v>
      </c>
      <c r="C9643" s="2" t="s">
        <v>20957</v>
      </c>
      <c r="D9643" s="2" t="str">
        <f>"喫茶店営業"</f>
        <v>喫茶店営業</v>
      </c>
      <c r="E9643" s="2" t="str">
        <f>"H29.06.13"</f>
        <v>H29.06.13</v>
      </c>
    </row>
    <row r="9644" spans="1:5" x14ac:dyDescent="0.45">
      <c r="A9644" s="2" t="s">
        <v>50</v>
      </c>
      <c r="B9644" s="2" t="s">
        <v>9181</v>
      </c>
      <c r="C9644" s="2" t="s">
        <v>20958</v>
      </c>
      <c r="D9644" s="2" t="str">
        <f>"飲食店営業"</f>
        <v>飲食店営業</v>
      </c>
      <c r="E9644" s="2" t="str">
        <f>"H29.06.28"</f>
        <v>H29.06.28</v>
      </c>
    </row>
    <row r="9645" spans="1:5" x14ac:dyDescent="0.45">
      <c r="A9645" s="2" t="s">
        <v>51</v>
      </c>
      <c r="B9645" s="2" t="s">
        <v>9182</v>
      </c>
      <c r="C9645" s="2" t="s">
        <v>20959</v>
      </c>
      <c r="D9645" s="2" t="str">
        <f>"飲食店営業"</f>
        <v>飲食店営業</v>
      </c>
      <c r="E9645" s="2" t="str">
        <f>"H29.07.05"</f>
        <v>H29.07.05</v>
      </c>
    </row>
    <row r="9646" spans="1:5" x14ac:dyDescent="0.45">
      <c r="A9646" s="2" t="s">
        <v>52</v>
      </c>
      <c r="B9646" s="2" t="s">
        <v>9183</v>
      </c>
      <c r="C9646" s="2" t="s">
        <v>20960</v>
      </c>
      <c r="D9646" s="2" t="str">
        <f>"飲食店営業"</f>
        <v>飲食店営業</v>
      </c>
      <c r="E9646" s="2" t="str">
        <f>"H29.07.12"</f>
        <v>H29.07.12</v>
      </c>
    </row>
    <row r="9647" spans="1:5" x14ac:dyDescent="0.45">
      <c r="A9647" s="2" t="s">
        <v>53</v>
      </c>
      <c r="B9647" s="2" t="s">
        <v>9184</v>
      </c>
      <c r="C9647" s="2" t="s">
        <v>20961</v>
      </c>
      <c r="D9647" s="2" t="str">
        <f>"飲食店営業"</f>
        <v>飲食店営業</v>
      </c>
      <c r="E9647" s="2" t="str">
        <f>"H29.07.18"</f>
        <v>H29.07.18</v>
      </c>
    </row>
    <row r="9648" spans="1:5" x14ac:dyDescent="0.45">
      <c r="A9648" s="2" t="s">
        <v>53</v>
      </c>
      <c r="B9648" s="2" t="s">
        <v>9184</v>
      </c>
      <c r="C9648" s="2" t="s">
        <v>20961</v>
      </c>
      <c r="D9648" s="2" t="str">
        <f>"飲食店営業"</f>
        <v>飲食店営業</v>
      </c>
      <c r="E9648" s="2" t="str">
        <f>"H29.07.18"</f>
        <v>H29.07.18</v>
      </c>
    </row>
    <row r="9649" spans="1:5" x14ac:dyDescent="0.45">
      <c r="A9649" s="2" t="s">
        <v>53</v>
      </c>
      <c r="B9649" s="2" t="s">
        <v>9184</v>
      </c>
      <c r="C9649" s="2" t="s">
        <v>20961</v>
      </c>
      <c r="D9649" s="2" t="str">
        <f>"乳類販売業"</f>
        <v>乳類販売業</v>
      </c>
      <c r="E9649" s="2" t="str">
        <f>"H29.07.18"</f>
        <v>H29.07.18</v>
      </c>
    </row>
    <row r="9650" spans="1:5" x14ac:dyDescent="0.45">
      <c r="A9650" s="2" t="s">
        <v>54</v>
      </c>
      <c r="B9650" s="2" t="s">
        <v>9185</v>
      </c>
      <c r="C9650" s="2" t="s">
        <v>20962</v>
      </c>
      <c r="D9650" s="2" t="str">
        <f>"そうざい製造業"</f>
        <v>そうざい製造業</v>
      </c>
      <c r="E9650" s="2" t="str">
        <f>"H29.07.18"</f>
        <v>H29.07.18</v>
      </c>
    </row>
    <row r="9651" spans="1:5" x14ac:dyDescent="0.45">
      <c r="A9651" s="2" t="s">
        <v>55</v>
      </c>
      <c r="B9651" s="2" t="s">
        <v>9186</v>
      </c>
      <c r="C9651" s="2" t="s">
        <v>20963</v>
      </c>
      <c r="D9651" s="2" t="str">
        <f>"飲食店営業"</f>
        <v>飲食店営業</v>
      </c>
      <c r="E9651" s="2" t="str">
        <f>"H29.08.02"</f>
        <v>H29.08.02</v>
      </c>
    </row>
    <row r="9652" spans="1:5" x14ac:dyDescent="0.45">
      <c r="A9652" s="2" t="s">
        <v>56</v>
      </c>
      <c r="B9652" s="2" t="s">
        <v>9187</v>
      </c>
      <c r="C9652" s="2" t="s">
        <v>20964</v>
      </c>
      <c r="D9652" s="2" t="str">
        <f>"食肉販売業"</f>
        <v>食肉販売業</v>
      </c>
      <c r="E9652" s="2" t="str">
        <f>"H29.08.10"</f>
        <v>H29.08.10</v>
      </c>
    </row>
    <row r="9653" spans="1:5" x14ac:dyDescent="0.45">
      <c r="A9653" s="2" t="s">
        <v>56</v>
      </c>
      <c r="B9653" s="2" t="s">
        <v>9187</v>
      </c>
      <c r="C9653" s="2" t="s">
        <v>20964</v>
      </c>
      <c r="D9653" s="2" t="str">
        <f>"魚介類販売業"</f>
        <v>魚介類販売業</v>
      </c>
      <c r="E9653" s="2" t="str">
        <f>"H29.08.10"</f>
        <v>H29.08.10</v>
      </c>
    </row>
    <row r="9654" spans="1:5" x14ac:dyDescent="0.45">
      <c r="A9654" s="2" t="s">
        <v>57</v>
      </c>
      <c r="B9654" s="2" t="s">
        <v>9188</v>
      </c>
      <c r="C9654" s="2" t="s">
        <v>20965</v>
      </c>
      <c r="D9654" s="2" t="str">
        <f>"喫茶店営業"</f>
        <v>喫茶店営業</v>
      </c>
      <c r="E9654" s="2" t="str">
        <f>"H29.08.10"</f>
        <v>H29.08.10</v>
      </c>
    </row>
    <row r="9655" spans="1:5" x14ac:dyDescent="0.45">
      <c r="A9655" s="2" t="s">
        <v>56</v>
      </c>
      <c r="B9655" s="2" t="s">
        <v>9187</v>
      </c>
      <c r="C9655" s="2" t="s">
        <v>20964</v>
      </c>
      <c r="D9655" s="2" t="str">
        <f>"乳類販売業"</f>
        <v>乳類販売業</v>
      </c>
      <c r="E9655" s="2" t="str">
        <f>"H29.08.10"</f>
        <v>H29.08.10</v>
      </c>
    </row>
    <row r="9656" spans="1:5" x14ac:dyDescent="0.45">
      <c r="A9656" s="2" t="s">
        <v>58</v>
      </c>
      <c r="B9656" s="2" t="s">
        <v>9189</v>
      </c>
      <c r="C9656" s="2" t="s">
        <v>20966</v>
      </c>
      <c r="D9656" s="2" t="str">
        <f t="shared" ref="D9656:D9662" si="460">"飲食店営業"</f>
        <v>飲食店営業</v>
      </c>
      <c r="E9656" s="2" t="str">
        <f t="shared" ref="E9656:E9664" si="461">"H29.08.17"</f>
        <v>H29.08.17</v>
      </c>
    </row>
    <row r="9657" spans="1:5" x14ac:dyDescent="0.45">
      <c r="A9657" s="2" t="s">
        <v>59</v>
      </c>
      <c r="B9657" s="2" t="s">
        <v>59</v>
      </c>
      <c r="C9657" s="2" t="s">
        <v>20967</v>
      </c>
      <c r="D9657" s="2" t="str">
        <f t="shared" si="460"/>
        <v>飲食店営業</v>
      </c>
      <c r="E9657" s="2" t="str">
        <f t="shared" si="461"/>
        <v>H29.08.17</v>
      </c>
    </row>
    <row r="9658" spans="1:5" x14ac:dyDescent="0.45">
      <c r="A9658" s="2" t="s">
        <v>60</v>
      </c>
      <c r="B9658" s="2" t="s">
        <v>9190</v>
      </c>
      <c r="C9658" s="2" t="s">
        <v>20968</v>
      </c>
      <c r="D9658" s="2" t="str">
        <f t="shared" si="460"/>
        <v>飲食店営業</v>
      </c>
      <c r="E9658" s="2" t="str">
        <f t="shared" si="461"/>
        <v>H29.08.17</v>
      </c>
    </row>
    <row r="9659" spans="1:5" x14ac:dyDescent="0.45">
      <c r="A9659" s="2" t="s">
        <v>61</v>
      </c>
      <c r="B9659" s="2" t="s">
        <v>9191</v>
      </c>
      <c r="C9659" s="2" t="s">
        <v>20969</v>
      </c>
      <c r="D9659" s="2" t="str">
        <f t="shared" si="460"/>
        <v>飲食店営業</v>
      </c>
      <c r="E9659" s="2" t="str">
        <f t="shared" si="461"/>
        <v>H29.08.17</v>
      </c>
    </row>
    <row r="9660" spans="1:5" x14ac:dyDescent="0.45">
      <c r="A9660" s="2" t="s">
        <v>62</v>
      </c>
      <c r="B9660" s="2" t="s">
        <v>9192</v>
      </c>
      <c r="C9660" s="2" t="s">
        <v>20970</v>
      </c>
      <c r="D9660" s="2" t="str">
        <f t="shared" si="460"/>
        <v>飲食店営業</v>
      </c>
      <c r="E9660" s="2" t="str">
        <f t="shared" si="461"/>
        <v>H29.08.17</v>
      </c>
    </row>
    <row r="9661" spans="1:5" x14ac:dyDescent="0.45">
      <c r="A9661" s="2" t="s">
        <v>63</v>
      </c>
      <c r="B9661" s="2" t="s">
        <v>9193</v>
      </c>
      <c r="C9661" s="2" t="s">
        <v>20971</v>
      </c>
      <c r="D9661" s="2" t="str">
        <f t="shared" si="460"/>
        <v>飲食店営業</v>
      </c>
      <c r="E9661" s="2" t="str">
        <f t="shared" si="461"/>
        <v>H29.08.17</v>
      </c>
    </row>
    <row r="9662" spans="1:5" x14ac:dyDescent="0.45">
      <c r="A9662" s="2" t="s">
        <v>64</v>
      </c>
      <c r="B9662" s="2" t="s">
        <v>9194</v>
      </c>
      <c r="C9662" s="2" t="s">
        <v>20972</v>
      </c>
      <c r="D9662" s="2" t="str">
        <f t="shared" si="460"/>
        <v>飲食店営業</v>
      </c>
      <c r="E9662" s="2" t="str">
        <f t="shared" si="461"/>
        <v>H29.08.17</v>
      </c>
    </row>
    <row r="9663" spans="1:5" x14ac:dyDescent="0.45">
      <c r="A9663" s="2" t="s">
        <v>65</v>
      </c>
      <c r="B9663" s="2" t="s">
        <v>9195</v>
      </c>
      <c r="C9663" s="2" t="s">
        <v>20973</v>
      </c>
      <c r="D9663" s="2" t="str">
        <f>"そうざい製造業"</f>
        <v>そうざい製造業</v>
      </c>
      <c r="E9663" s="2" t="str">
        <f t="shared" si="461"/>
        <v>H29.08.17</v>
      </c>
    </row>
    <row r="9664" spans="1:5" x14ac:dyDescent="0.45">
      <c r="A9664" s="2" t="s">
        <v>66</v>
      </c>
      <c r="B9664" s="2" t="s">
        <v>9196</v>
      </c>
      <c r="C9664" s="2" t="s">
        <v>20974</v>
      </c>
      <c r="D9664" s="2" t="str">
        <f>"飲食店営業"</f>
        <v>飲食店営業</v>
      </c>
      <c r="E9664" s="2" t="str">
        <f t="shared" si="461"/>
        <v>H29.08.17</v>
      </c>
    </row>
    <row r="9665" spans="1:5" x14ac:dyDescent="0.45">
      <c r="A9665" s="2" t="s">
        <v>67</v>
      </c>
      <c r="B9665" s="2" t="s">
        <v>9197</v>
      </c>
      <c r="C9665" s="2" t="s">
        <v>20975</v>
      </c>
      <c r="D9665" s="2" t="str">
        <f>"飲食店営業"</f>
        <v>飲食店営業</v>
      </c>
      <c r="E9665" s="2" t="str">
        <f>"H29.08.24"</f>
        <v>H29.08.24</v>
      </c>
    </row>
    <row r="9666" spans="1:5" x14ac:dyDescent="0.45">
      <c r="A9666" s="2" t="s">
        <v>68</v>
      </c>
      <c r="B9666" s="2" t="s">
        <v>9198</v>
      </c>
      <c r="C9666" s="2" t="s">
        <v>20976</v>
      </c>
      <c r="D9666" s="2" t="str">
        <f>"飲食店営業"</f>
        <v>飲食店営業</v>
      </c>
      <c r="E9666" s="2" t="str">
        <f>"H29.08.24"</f>
        <v>H29.08.24</v>
      </c>
    </row>
    <row r="9667" spans="1:5" x14ac:dyDescent="0.45">
      <c r="A9667" s="2" t="s">
        <v>69</v>
      </c>
      <c r="B9667" s="2" t="s">
        <v>9199</v>
      </c>
      <c r="C9667" s="2" t="s">
        <v>20977</v>
      </c>
      <c r="D9667" s="2" t="str">
        <f>"そうざい製造業"</f>
        <v>そうざい製造業</v>
      </c>
      <c r="E9667" s="2" t="str">
        <f t="shared" ref="E9667:E9672" si="462">"H29.08.31"</f>
        <v>H29.08.31</v>
      </c>
    </row>
    <row r="9668" spans="1:5" x14ac:dyDescent="0.45">
      <c r="A9668" s="2" t="s">
        <v>70</v>
      </c>
      <c r="B9668" s="2" t="s">
        <v>9200</v>
      </c>
      <c r="C9668" s="2" t="s">
        <v>20978</v>
      </c>
      <c r="D9668" s="2" t="str">
        <f>"飲食店営業"</f>
        <v>飲食店営業</v>
      </c>
      <c r="E9668" s="2" t="str">
        <f t="shared" si="462"/>
        <v>H29.08.31</v>
      </c>
    </row>
    <row r="9669" spans="1:5" x14ac:dyDescent="0.45">
      <c r="A9669" s="2" t="s">
        <v>71</v>
      </c>
      <c r="B9669" s="2" t="s">
        <v>9201</v>
      </c>
      <c r="C9669" s="2" t="s">
        <v>20979</v>
      </c>
      <c r="D9669" s="2" t="str">
        <f>"乳類販売業"</f>
        <v>乳類販売業</v>
      </c>
      <c r="E9669" s="2" t="str">
        <f t="shared" si="462"/>
        <v>H29.08.31</v>
      </c>
    </row>
    <row r="9670" spans="1:5" x14ac:dyDescent="0.45">
      <c r="A9670" s="2" t="s">
        <v>72</v>
      </c>
      <c r="B9670" s="2" t="s">
        <v>9202</v>
      </c>
      <c r="C9670" s="2" t="s">
        <v>20980</v>
      </c>
      <c r="D9670" s="2" t="str">
        <f>"飲食店営業"</f>
        <v>飲食店営業</v>
      </c>
      <c r="E9670" s="2" t="str">
        <f t="shared" si="462"/>
        <v>H29.08.31</v>
      </c>
    </row>
    <row r="9671" spans="1:5" x14ac:dyDescent="0.45">
      <c r="A9671" s="2" t="s">
        <v>73</v>
      </c>
      <c r="B9671" s="2" t="s">
        <v>9203</v>
      </c>
      <c r="C9671" s="2" t="s">
        <v>20981</v>
      </c>
      <c r="D9671" s="2" t="str">
        <f>"喫茶店営業"</f>
        <v>喫茶店営業</v>
      </c>
      <c r="E9671" s="2" t="str">
        <f t="shared" si="462"/>
        <v>H29.08.31</v>
      </c>
    </row>
    <row r="9672" spans="1:5" x14ac:dyDescent="0.45">
      <c r="A9672" s="2" t="s">
        <v>74</v>
      </c>
      <c r="B9672" s="2" t="s">
        <v>9204</v>
      </c>
      <c r="C9672" s="2" t="s">
        <v>20982</v>
      </c>
      <c r="D9672" s="2" t="str">
        <f>"飲食店営業"</f>
        <v>飲食店営業</v>
      </c>
      <c r="E9672" s="2" t="str">
        <f t="shared" si="462"/>
        <v>H29.08.31</v>
      </c>
    </row>
    <row r="9673" spans="1:5" x14ac:dyDescent="0.45">
      <c r="A9673" s="2" t="s">
        <v>75</v>
      </c>
      <c r="B9673" s="2" t="s">
        <v>9205</v>
      </c>
      <c r="C9673" s="2" t="s">
        <v>20962</v>
      </c>
      <c r="D9673" s="2" t="str">
        <f>"飲食店営業"</f>
        <v>飲食店営業</v>
      </c>
      <c r="E9673" s="2" t="str">
        <f>"H29.09.01"</f>
        <v>H29.09.01</v>
      </c>
    </row>
    <row r="9674" spans="1:5" x14ac:dyDescent="0.45">
      <c r="A9674" s="2" t="s">
        <v>76</v>
      </c>
      <c r="B9674" s="2" t="s">
        <v>9206</v>
      </c>
      <c r="C9674" s="2" t="s">
        <v>20983</v>
      </c>
      <c r="D9674" s="2" t="str">
        <f>"飲食店営業"</f>
        <v>飲食店営業</v>
      </c>
      <c r="E9674" s="2" t="str">
        <f>"H29.09.01"</f>
        <v>H29.09.01</v>
      </c>
    </row>
    <row r="9675" spans="1:5" x14ac:dyDescent="0.45">
      <c r="A9675" s="2" t="s">
        <v>10</v>
      </c>
      <c r="B9675" s="2" t="s">
        <v>9207</v>
      </c>
      <c r="C9675" s="2" t="s">
        <v>20984</v>
      </c>
      <c r="D9675" s="2" t="str">
        <f>"乳類販売業"</f>
        <v>乳類販売業</v>
      </c>
      <c r="E9675" s="2" t="str">
        <f>"H29.09.15"</f>
        <v>H29.09.15</v>
      </c>
    </row>
    <row r="9676" spans="1:5" x14ac:dyDescent="0.45">
      <c r="A9676" s="2" t="s">
        <v>77</v>
      </c>
      <c r="B9676" s="2" t="s">
        <v>9208</v>
      </c>
      <c r="C9676" s="2" t="s">
        <v>20985</v>
      </c>
      <c r="D9676" s="2" t="str">
        <f>"飲食店営業"</f>
        <v>飲食店営業</v>
      </c>
      <c r="E9676" s="2" t="str">
        <f>"H29.09.29"</f>
        <v>H29.09.29</v>
      </c>
    </row>
    <row r="9677" spans="1:5" x14ac:dyDescent="0.45">
      <c r="A9677" s="2" t="s">
        <v>78</v>
      </c>
      <c r="B9677" s="2" t="s">
        <v>9209</v>
      </c>
      <c r="C9677" s="2" t="s">
        <v>20986</v>
      </c>
      <c r="D9677" s="2" t="str">
        <f>"飲食店営業"</f>
        <v>飲食店営業</v>
      </c>
      <c r="E9677" s="2" t="str">
        <f>"H29.09.29"</f>
        <v>H29.09.29</v>
      </c>
    </row>
    <row r="9678" spans="1:5" x14ac:dyDescent="0.45">
      <c r="A9678" s="2" t="s">
        <v>78</v>
      </c>
      <c r="B9678" s="2" t="s">
        <v>9209</v>
      </c>
      <c r="C9678" s="2" t="s">
        <v>20986</v>
      </c>
      <c r="D9678" s="2" t="str">
        <f>"菓子製造業"</f>
        <v>菓子製造業</v>
      </c>
      <c r="E9678" s="2" t="str">
        <f>"H29.09.29"</f>
        <v>H29.09.29</v>
      </c>
    </row>
    <row r="9679" spans="1:5" x14ac:dyDescent="0.45">
      <c r="A9679" s="2" t="s">
        <v>79</v>
      </c>
      <c r="B9679" s="2" t="s">
        <v>9210</v>
      </c>
      <c r="C9679" s="2" t="s">
        <v>20987</v>
      </c>
      <c r="D9679" s="2" t="str">
        <f>"菓子製造業"</f>
        <v>菓子製造業</v>
      </c>
      <c r="E9679" s="2" t="str">
        <f>"H29.10.05"</f>
        <v>H29.10.05</v>
      </c>
    </row>
    <row r="9680" spans="1:5" x14ac:dyDescent="0.45">
      <c r="A9680" s="2" t="s">
        <v>80</v>
      </c>
      <c r="B9680" s="2" t="s">
        <v>9211</v>
      </c>
      <c r="C9680" s="2" t="s">
        <v>20988</v>
      </c>
      <c r="D9680" s="2" t="str">
        <f>"そうざい製造業"</f>
        <v>そうざい製造業</v>
      </c>
      <c r="E9680" s="2" t="str">
        <f>"H29.10.19"</f>
        <v>H29.10.19</v>
      </c>
    </row>
    <row r="9681" spans="1:5" x14ac:dyDescent="0.45">
      <c r="A9681" s="2" t="s">
        <v>81</v>
      </c>
      <c r="B9681" s="2" t="s">
        <v>9212</v>
      </c>
      <c r="C9681" s="2" t="s">
        <v>20989</v>
      </c>
      <c r="D9681" s="2" t="str">
        <f>"飲食店営業"</f>
        <v>飲食店営業</v>
      </c>
      <c r="E9681" s="2" t="str">
        <f>"H29.09.15"</f>
        <v>H29.09.15</v>
      </c>
    </row>
    <row r="9682" spans="1:5" x14ac:dyDescent="0.45">
      <c r="A9682" s="2" t="s">
        <v>82</v>
      </c>
      <c r="B9682" s="2" t="s">
        <v>9213</v>
      </c>
      <c r="C9682" s="2" t="s">
        <v>20990</v>
      </c>
      <c r="D9682" s="2" t="str">
        <f>"飲食店営業"</f>
        <v>飲食店営業</v>
      </c>
      <c r="E9682" s="2" t="str">
        <f>"H29.10.24"</f>
        <v>H29.10.24</v>
      </c>
    </row>
    <row r="9683" spans="1:5" x14ac:dyDescent="0.45">
      <c r="A9683" s="2" t="s">
        <v>70</v>
      </c>
      <c r="B9683" s="2" t="s">
        <v>9200</v>
      </c>
      <c r="C9683" s="2" t="s">
        <v>20978</v>
      </c>
      <c r="D9683" s="2" t="str">
        <f>"菓子製造業"</f>
        <v>菓子製造業</v>
      </c>
      <c r="E9683" s="2" t="str">
        <f>"H29.10.27"</f>
        <v>H29.10.27</v>
      </c>
    </row>
    <row r="9684" spans="1:5" x14ac:dyDescent="0.45">
      <c r="A9684" s="2" t="s">
        <v>83</v>
      </c>
      <c r="B9684" s="2" t="s">
        <v>9214</v>
      </c>
      <c r="C9684" s="2" t="s">
        <v>20991</v>
      </c>
      <c r="D9684" s="2" t="str">
        <f>"そうざい製造業"</f>
        <v>そうざい製造業</v>
      </c>
      <c r="E9684" s="2" t="str">
        <f t="shared" ref="E9684:E9694" si="463">"H29.11.10"</f>
        <v>H29.11.10</v>
      </c>
    </row>
    <row r="9685" spans="1:5" x14ac:dyDescent="0.45">
      <c r="A9685" s="2" t="s">
        <v>84</v>
      </c>
      <c r="B9685" s="2" t="s">
        <v>9215</v>
      </c>
      <c r="C9685" s="2" t="s">
        <v>20992</v>
      </c>
      <c r="D9685" s="2" t="str">
        <f>"そうざい製造業"</f>
        <v>そうざい製造業</v>
      </c>
      <c r="E9685" s="2" t="str">
        <f t="shared" si="463"/>
        <v>H29.11.10</v>
      </c>
    </row>
    <row r="9686" spans="1:5" x14ac:dyDescent="0.45">
      <c r="A9686" s="2" t="s">
        <v>85</v>
      </c>
      <c r="B9686" s="2" t="s">
        <v>9216</v>
      </c>
      <c r="C9686" s="2" t="s">
        <v>20993</v>
      </c>
      <c r="D9686" s="2" t="str">
        <f>"菓子製造業"</f>
        <v>菓子製造業</v>
      </c>
      <c r="E9686" s="2" t="str">
        <f t="shared" si="463"/>
        <v>H29.11.10</v>
      </c>
    </row>
    <row r="9687" spans="1:5" x14ac:dyDescent="0.45">
      <c r="A9687" s="2" t="s">
        <v>84</v>
      </c>
      <c r="B9687" s="2" t="s">
        <v>9215</v>
      </c>
      <c r="C9687" s="2" t="s">
        <v>20992</v>
      </c>
      <c r="D9687" s="2" t="str">
        <f>"菓子製造業"</f>
        <v>菓子製造業</v>
      </c>
      <c r="E9687" s="2" t="str">
        <f t="shared" si="463"/>
        <v>H29.11.10</v>
      </c>
    </row>
    <row r="9688" spans="1:5" x14ac:dyDescent="0.45">
      <c r="A9688" s="2" t="s">
        <v>86</v>
      </c>
      <c r="B9688" s="2" t="s">
        <v>9217</v>
      </c>
      <c r="C9688" s="2" t="s">
        <v>20994</v>
      </c>
      <c r="D9688" s="2" t="str">
        <f>"菓子製造業"</f>
        <v>菓子製造業</v>
      </c>
      <c r="E9688" s="2" t="str">
        <f t="shared" si="463"/>
        <v>H29.11.10</v>
      </c>
    </row>
    <row r="9689" spans="1:5" x14ac:dyDescent="0.45">
      <c r="A9689" s="2" t="s">
        <v>87</v>
      </c>
      <c r="B9689" s="2" t="s">
        <v>9218</v>
      </c>
      <c r="C9689" s="2" t="s">
        <v>20995</v>
      </c>
      <c r="D9689" s="2" t="str">
        <f>"喫茶店営業"</f>
        <v>喫茶店営業</v>
      </c>
      <c r="E9689" s="2" t="str">
        <f t="shared" si="463"/>
        <v>H29.11.10</v>
      </c>
    </row>
    <row r="9690" spans="1:5" x14ac:dyDescent="0.45">
      <c r="A9690" s="2" t="s">
        <v>88</v>
      </c>
      <c r="B9690" s="2" t="s">
        <v>9219</v>
      </c>
      <c r="C9690" s="2" t="s">
        <v>20996</v>
      </c>
      <c r="D9690" s="2" t="str">
        <f>"乳類販売業"</f>
        <v>乳類販売業</v>
      </c>
      <c r="E9690" s="2" t="str">
        <f t="shared" si="463"/>
        <v>H29.11.10</v>
      </c>
    </row>
    <row r="9691" spans="1:5" x14ac:dyDescent="0.45">
      <c r="A9691" s="2" t="s">
        <v>89</v>
      </c>
      <c r="B9691" s="2" t="s">
        <v>9220</v>
      </c>
      <c r="C9691" s="2" t="s">
        <v>20997</v>
      </c>
      <c r="D9691" s="2" t="str">
        <f>"飲食店営業"</f>
        <v>飲食店営業</v>
      </c>
      <c r="E9691" s="2" t="str">
        <f t="shared" si="463"/>
        <v>H29.11.10</v>
      </c>
    </row>
    <row r="9692" spans="1:5" x14ac:dyDescent="0.45">
      <c r="A9692" s="2" t="s">
        <v>89</v>
      </c>
      <c r="B9692" s="2" t="s">
        <v>9220</v>
      </c>
      <c r="C9692" s="2" t="s">
        <v>20997</v>
      </c>
      <c r="D9692" s="2" t="str">
        <f>"魚介類販売業"</f>
        <v>魚介類販売業</v>
      </c>
      <c r="E9692" s="2" t="str">
        <f t="shared" si="463"/>
        <v>H29.11.10</v>
      </c>
    </row>
    <row r="9693" spans="1:5" x14ac:dyDescent="0.45">
      <c r="A9693" s="2" t="s">
        <v>89</v>
      </c>
      <c r="B9693" s="2" t="s">
        <v>9220</v>
      </c>
      <c r="C9693" s="2" t="s">
        <v>20997</v>
      </c>
      <c r="D9693" s="2" t="str">
        <f>"乳類販売業"</f>
        <v>乳類販売業</v>
      </c>
      <c r="E9693" s="2" t="str">
        <f t="shared" si="463"/>
        <v>H29.11.10</v>
      </c>
    </row>
    <row r="9694" spans="1:5" x14ac:dyDescent="0.45">
      <c r="A9694" s="2" t="s">
        <v>89</v>
      </c>
      <c r="B9694" s="2" t="s">
        <v>9220</v>
      </c>
      <c r="C9694" s="2" t="s">
        <v>20997</v>
      </c>
      <c r="D9694" s="2" t="str">
        <f>"食肉販売業"</f>
        <v>食肉販売業</v>
      </c>
      <c r="E9694" s="2" t="str">
        <f t="shared" si="463"/>
        <v>H29.11.10</v>
      </c>
    </row>
    <row r="9695" spans="1:5" x14ac:dyDescent="0.45">
      <c r="A9695" s="2" t="s">
        <v>90</v>
      </c>
      <c r="B9695" s="2" t="s">
        <v>9221</v>
      </c>
      <c r="C9695" s="2" t="s">
        <v>20998</v>
      </c>
      <c r="D9695" s="2" t="str">
        <f>"そうざい製造業"</f>
        <v>そうざい製造業</v>
      </c>
      <c r="E9695" s="2" t="str">
        <f>"H29.11.16"</f>
        <v>H29.11.16</v>
      </c>
    </row>
    <row r="9696" spans="1:5" x14ac:dyDescent="0.45">
      <c r="A9696" s="2" t="s">
        <v>91</v>
      </c>
      <c r="B9696" s="2" t="s">
        <v>9222</v>
      </c>
      <c r="C9696" s="2" t="s">
        <v>20999</v>
      </c>
      <c r="D9696" s="2" t="str">
        <f>"飲食店営業"</f>
        <v>飲食店営業</v>
      </c>
      <c r="E9696" s="2" t="str">
        <f>"H29.11.20"</f>
        <v>H29.11.20</v>
      </c>
    </row>
    <row r="9697" spans="1:5" x14ac:dyDescent="0.45">
      <c r="A9697" s="2" t="s">
        <v>92</v>
      </c>
      <c r="B9697" s="2" t="s">
        <v>9223</v>
      </c>
      <c r="C9697" s="2" t="s">
        <v>21000</v>
      </c>
      <c r="D9697" s="2" t="str">
        <f>"乳類販売業"</f>
        <v>乳類販売業</v>
      </c>
      <c r="E9697" s="2" t="str">
        <f>"H29.11.20"</f>
        <v>H29.11.20</v>
      </c>
    </row>
    <row r="9698" spans="1:5" x14ac:dyDescent="0.45">
      <c r="A9698" s="2" t="s">
        <v>93</v>
      </c>
      <c r="B9698" s="2" t="s">
        <v>9224</v>
      </c>
      <c r="C9698" s="2" t="s">
        <v>21001</v>
      </c>
      <c r="D9698" s="2" t="str">
        <f>"乳類販売業"</f>
        <v>乳類販売業</v>
      </c>
      <c r="E9698" s="2" t="str">
        <f>"H29.11.22"</f>
        <v>H29.11.22</v>
      </c>
    </row>
    <row r="9699" spans="1:5" x14ac:dyDescent="0.45">
      <c r="A9699" s="2" t="s">
        <v>93</v>
      </c>
      <c r="B9699" s="2" t="s">
        <v>9224</v>
      </c>
      <c r="C9699" s="2" t="s">
        <v>21001</v>
      </c>
      <c r="D9699" s="2" t="str">
        <f>"食肉販売業"</f>
        <v>食肉販売業</v>
      </c>
      <c r="E9699" s="2" t="str">
        <f>"H29.11.22"</f>
        <v>H29.11.22</v>
      </c>
    </row>
    <row r="9700" spans="1:5" x14ac:dyDescent="0.45">
      <c r="A9700" s="2" t="s">
        <v>94</v>
      </c>
      <c r="B9700" s="2" t="s">
        <v>9225</v>
      </c>
      <c r="C9700" s="2" t="s">
        <v>21002</v>
      </c>
      <c r="D9700" s="2" t="str">
        <f>"そうざい製造業"</f>
        <v>そうざい製造業</v>
      </c>
      <c r="E9700" s="2" t="str">
        <f>"H29.11.28"</f>
        <v>H29.11.28</v>
      </c>
    </row>
    <row r="9701" spans="1:5" x14ac:dyDescent="0.45">
      <c r="A9701" s="2" t="s">
        <v>95</v>
      </c>
      <c r="B9701" s="2" t="s">
        <v>9226</v>
      </c>
      <c r="C9701" s="2" t="s">
        <v>21003</v>
      </c>
      <c r="D9701" s="2" t="str">
        <f>"飲食店営業"</f>
        <v>飲食店営業</v>
      </c>
      <c r="E9701" s="2" t="str">
        <f>"H29.12.04"</f>
        <v>H29.12.04</v>
      </c>
    </row>
    <row r="9702" spans="1:5" x14ac:dyDescent="0.45">
      <c r="A9702" s="2" t="s">
        <v>96</v>
      </c>
      <c r="B9702" s="2" t="s">
        <v>9227</v>
      </c>
      <c r="C9702" s="2" t="s">
        <v>21004</v>
      </c>
      <c r="D9702" s="2" t="str">
        <f>"飲食店営業"</f>
        <v>飲食店営業</v>
      </c>
      <c r="E9702" s="2" t="str">
        <f>"H29.11.29"</f>
        <v>H29.11.29</v>
      </c>
    </row>
    <row r="9703" spans="1:5" x14ac:dyDescent="0.45">
      <c r="A9703" s="2" t="s">
        <v>97</v>
      </c>
      <c r="B9703" s="2" t="s">
        <v>9228</v>
      </c>
      <c r="C9703" s="2" t="s">
        <v>21005</v>
      </c>
      <c r="D9703" s="2" t="str">
        <f>"飲食店営業"</f>
        <v>飲食店営業</v>
      </c>
      <c r="E9703" s="2" t="str">
        <f>"H29.11.29"</f>
        <v>H29.11.29</v>
      </c>
    </row>
    <row r="9704" spans="1:5" x14ac:dyDescent="0.45">
      <c r="A9704" s="2" t="s">
        <v>98</v>
      </c>
      <c r="B9704" s="2" t="s">
        <v>9229</v>
      </c>
      <c r="C9704" s="2" t="s">
        <v>21006</v>
      </c>
      <c r="D9704" s="2" t="str">
        <f>"飲食店営業"</f>
        <v>飲食店営業</v>
      </c>
      <c r="E9704" s="2" t="str">
        <f>"H29.11.29"</f>
        <v>H29.11.29</v>
      </c>
    </row>
    <row r="9705" spans="1:5" x14ac:dyDescent="0.45">
      <c r="A9705" s="2" t="s">
        <v>99</v>
      </c>
      <c r="B9705" s="2" t="s">
        <v>9230</v>
      </c>
      <c r="C9705" s="2" t="s">
        <v>21008</v>
      </c>
      <c r="D9705" s="2" t="str">
        <f>"飲食店営業"</f>
        <v>飲食店営業</v>
      </c>
      <c r="E9705" s="2" t="str">
        <f>"H29.12.26"</f>
        <v>H29.12.26</v>
      </c>
    </row>
    <row r="9706" spans="1:5" x14ac:dyDescent="0.45">
      <c r="A9706" s="2" t="s">
        <v>101</v>
      </c>
      <c r="B9706" s="2" t="s">
        <v>9232</v>
      </c>
      <c r="C9706" s="2" t="s">
        <v>21010</v>
      </c>
      <c r="D9706" s="2" t="str">
        <f>"そうざい製造業"</f>
        <v>そうざい製造業</v>
      </c>
      <c r="E9706" s="2" t="str">
        <f>"H30.01.24"</f>
        <v>H30.01.24</v>
      </c>
    </row>
    <row r="9707" spans="1:5" x14ac:dyDescent="0.45">
      <c r="A9707" s="2" t="s">
        <v>101</v>
      </c>
      <c r="B9707" s="2" t="s">
        <v>9232</v>
      </c>
      <c r="C9707" s="2" t="s">
        <v>21010</v>
      </c>
      <c r="D9707" s="2" t="str">
        <f>"缶詰又は瓶詰食品製造業"</f>
        <v>缶詰又は瓶詰食品製造業</v>
      </c>
      <c r="E9707" s="2" t="str">
        <f>"H30.01.24"</f>
        <v>H30.01.24</v>
      </c>
    </row>
    <row r="9708" spans="1:5" x14ac:dyDescent="0.45">
      <c r="A9708" s="2" t="s">
        <v>101</v>
      </c>
      <c r="B9708" s="2" t="s">
        <v>9232</v>
      </c>
      <c r="C9708" s="2" t="s">
        <v>21010</v>
      </c>
      <c r="D9708" s="2" t="str">
        <f>"食品製造業"</f>
        <v>食品製造業</v>
      </c>
      <c r="E9708" s="2" t="str">
        <f>"H30.01.24"</f>
        <v>H30.01.24</v>
      </c>
    </row>
    <row r="9709" spans="1:5" x14ac:dyDescent="0.45">
      <c r="A9709" s="2" t="s">
        <v>102</v>
      </c>
      <c r="B9709" s="2" t="s">
        <v>9233</v>
      </c>
      <c r="C9709" s="2" t="s">
        <v>21011</v>
      </c>
      <c r="D9709" s="2" t="str">
        <f>"喫茶店営業"</f>
        <v>喫茶店営業</v>
      </c>
      <c r="E9709" s="2" t="str">
        <f>"H30.01.25"</f>
        <v>H30.01.25</v>
      </c>
    </row>
    <row r="9710" spans="1:5" x14ac:dyDescent="0.45">
      <c r="A9710" s="2" t="s">
        <v>88</v>
      </c>
      <c r="B9710" s="2" t="s">
        <v>9234</v>
      </c>
      <c r="C9710" s="2" t="s">
        <v>21012</v>
      </c>
      <c r="D9710" s="2" t="str">
        <f>"乳類販売業"</f>
        <v>乳類販売業</v>
      </c>
      <c r="E9710" s="2" t="str">
        <f>"H30.02.09"</f>
        <v>H30.02.09</v>
      </c>
    </row>
    <row r="9711" spans="1:5" x14ac:dyDescent="0.45">
      <c r="A9711" s="2" t="s">
        <v>88</v>
      </c>
      <c r="B9711" s="2" t="s">
        <v>9235</v>
      </c>
      <c r="C9711" s="2" t="s">
        <v>21012</v>
      </c>
      <c r="D9711" s="2" t="str">
        <f>"乳類販売業"</f>
        <v>乳類販売業</v>
      </c>
      <c r="E9711" s="2" t="str">
        <f>"H30.02.09"</f>
        <v>H30.02.09</v>
      </c>
    </row>
    <row r="9712" spans="1:5" x14ac:dyDescent="0.45">
      <c r="A9712" s="2" t="s">
        <v>103</v>
      </c>
      <c r="B9712" s="2" t="s">
        <v>103</v>
      </c>
      <c r="C9712" s="2" t="s">
        <v>21013</v>
      </c>
      <c r="D9712" s="2" t="str">
        <f>"食品販売業"</f>
        <v>食品販売業</v>
      </c>
      <c r="E9712" s="2" t="str">
        <f>"H30.02.09"</f>
        <v>H30.02.09</v>
      </c>
    </row>
    <row r="9713" spans="1:5" x14ac:dyDescent="0.45">
      <c r="A9713" s="2" t="s">
        <v>104</v>
      </c>
      <c r="B9713" s="2" t="s">
        <v>9236</v>
      </c>
      <c r="C9713" s="2" t="s">
        <v>21014</v>
      </c>
      <c r="D9713" s="2" t="str">
        <f>"飲食店営業"</f>
        <v>飲食店営業</v>
      </c>
      <c r="E9713" s="2" t="str">
        <f>"H30.02.06"</f>
        <v>H30.02.06</v>
      </c>
    </row>
    <row r="9714" spans="1:5" x14ac:dyDescent="0.45">
      <c r="A9714" s="2" t="s">
        <v>105</v>
      </c>
      <c r="B9714" s="2" t="s">
        <v>9237</v>
      </c>
      <c r="C9714" s="2" t="s">
        <v>21015</v>
      </c>
      <c r="D9714" s="2" t="str">
        <f>"食品製造業"</f>
        <v>食品製造業</v>
      </c>
      <c r="E9714" s="2" t="str">
        <f>"H30.02.09"</f>
        <v>H30.02.09</v>
      </c>
    </row>
    <row r="9715" spans="1:5" x14ac:dyDescent="0.45">
      <c r="A9715" s="2" t="s">
        <v>106</v>
      </c>
      <c r="B9715" s="2" t="s">
        <v>9238</v>
      </c>
      <c r="C9715" s="2" t="s">
        <v>21016</v>
      </c>
      <c r="D9715" s="2" t="str">
        <f>"魚介類販売業"</f>
        <v>魚介類販売業</v>
      </c>
      <c r="E9715" s="2" t="str">
        <f>"H30.02.14"</f>
        <v>H30.02.14</v>
      </c>
    </row>
    <row r="9716" spans="1:5" x14ac:dyDescent="0.45">
      <c r="A9716" s="2" t="s">
        <v>106</v>
      </c>
      <c r="B9716" s="2" t="s">
        <v>9239</v>
      </c>
      <c r="C9716" s="2" t="s">
        <v>21016</v>
      </c>
      <c r="D9716" s="2" t="str">
        <f>"食肉販売業"</f>
        <v>食肉販売業</v>
      </c>
      <c r="E9716" s="2" t="str">
        <f>"H30.02.14"</f>
        <v>H30.02.14</v>
      </c>
    </row>
    <row r="9717" spans="1:5" x14ac:dyDescent="0.45">
      <c r="A9717" s="2" t="s">
        <v>106</v>
      </c>
      <c r="B9717" s="2" t="s">
        <v>9238</v>
      </c>
      <c r="C9717" s="2" t="s">
        <v>21016</v>
      </c>
      <c r="D9717" s="2" t="str">
        <f>"乳類販売業"</f>
        <v>乳類販売業</v>
      </c>
      <c r="E9717" s="2" t="str">
        <f>"H30.02.14"</f>
        <v>H30.02.14</v>
      </c>
    </row>
    <row r="9718" spans="1:5" x14ac:dyDescent="0.45">
      <c r="A9718" s="2" t="s">
        <v>106</v>
      </c>
      <c r="B9718" s="2" t="s">
        <v>9238</v>
      </c>
      <c r="C9718" s="2" t="s">
        <v>21016</v>
      </c>
      <c r="D9718" s="2" t="str">
        <f>"飲食店営業"</f>
        <v>飲食店営業</v>
      </c>
      <c r="E9718" s="2" t="str">
        <f>"H30.02.14"</f>
        <v>H30.02.14</v>
      </c>
    </row>
    <row r="9719" spans="1:5" x14ac:dyDescent="0.45">
      <c r="A9719" s="2" t="s">
        <v>106</v>
      </c>
      <c r="B9719" s="2" t="s">
        <v>9238</v>
      </c>
      <c r="C9719" s="2" t="s">
        <v>21016</v>
      </c>
      <c r="D9719" s="2" t="str">
        <f>"食品販売業"</f>
        <v>食品販売業</v>
      </c>
      <c r="E9719" s="2" t="str">
        <f>"H30.02.14"</f>
        <v>H30.02.14</v>
      </c>
    </row>
    <row r="9720" spans="1:5" x14ac:dyDescent="0.45">
      <c r="A9720" s="2" t="s">
        <v>107</v>
      </c>
      <c r="B9720" s="2" t="s">
        <v>9240</v>
      </c>
      <c r="C9720" s="2" t="s">
        <v>21017</v>
      </c>
      <c r="D9720" s="2" t="str">
        <f>"飲食店営業"</f>
        <v>飲食店営業</v>
      </c>
      <c r="E9720" s="2" t="str">
        <f>"H30.02.16"</f>
        <v>H30.02.16</v>
      </c>
    </row>
    <row r="9721" spans="1:5" x14ac:dyDescent="0.45">
      <c r="A9721" s="2" t="s">
        <v>108</v>
      </c>
      <c r="B9721" s="2" t="s">
        <v>9241</v>
      </c>
      <c r="C9721" s="2" t="s">
        <v>21018</v>
      </c>
      <c r="D9721" s="2" t="str">
        <f>"菓子製造業"</f>
        <v>菓子製造業</v>
      </c>
      <c r="E9721" s="2" t="str">
        <f t="shared" ref="E9721:E9726" si="464">"H30.02.19"</f>
        <v>H30.02.19</v>
      </c>
    </row>
    <row r="9722" spans="1:5" x14ac:dyDescent="0.45">
      <c r="A9722" s="2" t="s">
        <v>109</v>
      </c>
      <c r="B9722" s="2" t="s">
        <v>9242</v>
      </c>
      <c r="C9722" s="2" t="s">
        <v>21019</v>
      </c>
      <c r="D9722" s="2" t="str">
        <f>"飲食店営業"</f>
        <v>飲食店営業</v>
      </c>
      <c r="E9722" s="2" t="str">
        <f t="shared" si="464"/>
        <v>H30.02.19</v>
      </c>
    </row>
    <row r="9723" spans="1:5" x14ac:dyDescent="0.45">
      <c r="A9723" s="2" t="s">
        <v>110</v>
      </c>
      <c r="B9723" s="2" t="s">
        <v>110</v>
      </c>
      <c r="C9723" s="2" t="s">
        <v>21020</v>
      </c>
      <c r="D9723" s="2" t="str">
        <f>"そうざい製造業"</f>
        <v>そうざい製造業</v>
      </c>
      <c r="E9723" s="2" t="str">
        <f t="shared" si="464"/>
        <v>H30.02.19</v>
      </c>
    </row>
    <row r="9724" spans="1:5" x14ac:dyDescent="0.45">
      <c r="A9724" s="2" t="s">
        <v>110</v>
      </c>
      <c r="B9724" s="2" t="s">
        <v>110</v>
      </c>
      <c r="C9724" s="2" t="s">
        <v>21020</v>
      </c>
      <c r="D9724" s="2" t="str">
        <f>"醤油製造業"</f>
        <v>醤油製造業</v>
      </c>
      <c r="E9724" s="2" t="str">
        <f t="shared" si="464"/>
        <v>H30.02.19</v>
      </c>
    </row>
    <row r="9725" spans="1:5" x14ac:dyDescent="0.45">
      <c r="A9725" s="2" t="s">
        <v>110</v>
      </c>
      <c r="B9725" s="2" t="s">
        <v>110</v>
      </c>
      <c r="C9725" s="2" t="s">
        <v>21020</v>
      </c>
      <c r="D9725" s="2" t="str">
        <f>"みそ製造業"</f>
        <v>みそ製造業</v>
      </c>
      <c r="E9725" s="2" t="str">
        <f t="shared" si="464"/>
        <v>H30.02.19</v>
      </c>
    </row>
    <row r="9726" spans="1:5" x14ac:dyDescent="0.45">
      <c r="A9726" s="2" t="s">
        <v>111</v>
      </c>
      <c r="B9726" s="2" t="s">
        <v>9243</v>
      </c>
      <c r="C9726" s="2" t="s">
        <v>21021</v>
      </c>
      <c r="D9726" s="2" t="str">
        <f>"飲食店営業"</f>
        <v>飲食店営業</v>
      </c>
      <c r="E9726" s="2" t="str">
        <f t="shared" si="464"/>
        <v>H30.02.19</v>
      </c>
    </row>
    <row r="9727" spans="1:5" x14ac:dyDescent="0.45">
      <c r="A9727" s="2" t="s">
        <v>112</v>
      </c>
      <c r="B9727" s="2" t="s">
        <v>9244</v>
      </c>
      <c r="C9727" s="2" t="s">
        <v>21022</v>
      </c>
      <c r="D9727" s="2" t="str">
        <f>"飲食店営業"</f>
        <v>飲食店営業</v>
      </c>
      <c r="E9727" s="2" t="str">
        <f>"H30.02.20"</f>
        <v>H30.02.20</v>
      </c>
    </row>
    <row r="9728" spans="1:5" x14ac:dyDescent="0.45">
      <c r="A9728" s="2" t="s">
        <v>113</v>
      </c>
      <c r="B9728" s="2" t="s">
        <v>113</v>
      </c>
      <c r="C9728" s="2" t="s">
        <v>21023</v>
      </c>
      <c r="D9728" s="2" t="str">
        <f>"缶詰又は瓶詰食品製造業"</f>
        <v>缶詰又は瓶詰食品製造業</v>
      </c>
      <c r="E9728" s="2" t="str">
        <f>"H30.02.20"</f>
        <v>H30.02.20</v>
      </c>
    </row>
    <row r="9729" spans="1:5" x14ac:dyDescent="0.45">
      <c r="A9729" s="2" t="s">
        <v>113</v>
      </c>
      <c r="B9729" s="2" t="s">
        <v>113</v>
      </c>
      <c r="C9729" s="2" t="s">
        <v>21023</v>
      </c>
      <c r="D9729" s="2" t="str">
        <f>"みそ製造業"</f>
        <v>みそ製造業</v>
      </c>
      <c r="E9729" s="2" t="str">
        <f>"H30.02.20"</f>
        <v>H30.02.20</v>
      </c>
    </row>
    <row r="9730" spans="1:5" x14ac:dyDescent="0.45">
      <c r="A9730" s="2" t="s">
        <v>113</v>
      </c>
      <c r="B9730" s="2" t="s">
        <v>113</v>
      </c>
      <c r="C9730" s="2" t="s">
        <v>21023</v>
      </c>
      <c r="D9730" s="2" t="str">
        <f>"醤油製造業"</f>
        <v>醤油製造業</v>
      </c>
      <c r="E9730" s="2" t="str">
        <f>"H30.02.20"</f>
        <v>H30.02.20</v>
      </c>
    </row>
    <row r="9731" spans="1:5" x14ac:dyDescent="0.45">
      <c r="A9731" s="2" t="s">
        <v>114</v>
      </c>
      <c r="B9731" s="2" t="s">
        <v>9245</v>
      </c>
      <c r="C9731" s="2" t="s">
        <v>21024</v>
      </c>
      <c r="D9731" s="2" t="str">
        <f>"食用油脂製造業"</f>
        <v>食用油脂製造業</v>
      </c>
      <c r="E9731" s="2" t="str">
        <f>"H30.02.22"</f>
        <v>H30.02.22</v>
      </c>
    </row>
    <row r="9732" spans="1:5" x14ac:dyDescent="0.45">
      <c r="A9732" s="2" t="s">
        <v>39</v>
      </c>
      <c r="B9732" s="2" t="s">
        <v>9246</v>
      </c>
      <c r="C9732" s="2" t="s">
        <v>21025</v>
      </c>
      <c r="D9732" s="2" t="str">
        <f t="shared" ref="D9732:D9738" si="465">"飲食店営業"</f>
        <v>飲食店営業</v>
      </c>
      <c r="E9732" s="2" t="str">
        <f>"H30.02.27"</f>
        <v>H30.02.27</v>
      </c>
    </row>
    <row r="9733" spans="1:5" x14ac:dyDescent="0.45">
      <c r="A9733" s="2" t="s">
        <v>115</v>
      </c>
      <c r="B9733" s="2" t="s">
        <v>9247</v>
      </c>
      <c r="C9733" s="2" t="s">
        <v>21026</v>
      </c>
      <c r="D9733" s="2" t="str">
        <f t="shared" si="465"/>
        <v>飲食店営業</v>
      </c>
      <c r="E9733" s="2" t="str">
        <f>"H30.02.27"</f>
        <v>H30.02.27</v>
      </c>
    </row>
    <row r="9734" spans="1:5" x14ac:dyDescent="0.45">
      <c r="A9734" s="2" t="s">
        <v>116</v>
      </c>
      <c r="B9734" s="2" t="s">
        <v>9248</v>
      </c>
      <c r="C9734" s="2" t="s">
        <v>21027</v>
      </c>
      <c r="D9734" s="2" t="str">
        <f t="shared" si="465"/>
        <v>飲食店営業</v>
      </c>
      <c r="E9734" s="2" t="str">
        <f>"H30.02.28"</f>
        <v>H30.02.28</v>
      </c>
    </row>
    <row r="9735" spans="1:5" x14ac:dyDescent="0.45">
      <c r="A9735" s="2" t="s">
        <v>117</v>
      </c>
      <c r="B9735" s="2" t="s">
        <v>9249</v>
      </c>
      <c r="C9735" s="2" t="s">
        <v>21028</v>
      </c>
      <c r="D9735" s="2" t="str">
        <f t="shared" si="465"/>
        <v>飲食店営業</v>
      </c>
      <c r="E9735" s="2" t="str">
        <f>"H30.03.01"</f>
        <v>H30.03.01</v>
      </c>
    </row>
    <row r="9736" spans="1:5" x14ac:dyDescent="0.45">
      <c r="A9736" s="2" t="s">
        <v>118</v>
      </c>
      <c r="B9736" s="2" t="s">
        <v>9250</v>
      </c>
      <c r="C9736" s="2" t="s">
        <v>21029</v>
      </c>
      <c r="D9736" s="2" t="str">
        <f t="shared" si="465"/>
        <v>飲食店営業</v>
      </c>
      <c r="E9736" s="2" t="str">
        <f>"H30.03.07"</f>
        <v>H30.03.07</v>
      </c>
    </row>
    <row r="9737" spans="1:5" x14ac:dyDescent="0.45">
      <c r="A9737" s="2" t="s">
        <v>118</v>
      </c>
      <c r="B9737" s="2" t="s">
        <v>9250</v>
      </c>
      <c r="C9737" s="2" t="s">
        <v>21029</v>
      </c>
      <c r="D9737" s="2" t="str">
        <f t="shared" si="465"/>
        <v>飲食店営業</v>
      </c>
      <c r="E9737" s="2" t="str">
        <f>"H30.03.07"</f>
        <v>H30.03.07</v>
      </c>
    </row>
    <row r="9738" spans="1:5" x14ac:dyDescent="0.45">
      <c r="A9738" s="2" t="s">
        <v>119</v>
      </c>
      <c r="B9738" s="2" t="s">
        <v>9251</v>
      </c>
      <c r="C9738" s="2" t="s">
        <v>21030</v>
      </c>
      <c r="D9738" s="2" t="str">
        <f t="shared" si="465"/>
        <v>飲食店営業</v>
      </c>
      <c r="E9738" s="2" t="str">
        <f>"H30.03.12"</f>
        <v>H30.03.12</v>
      </c>
    </row>
    <row r="9739" spans="1:5" x14ac:dyDescent="0.45">
      <c r="A9739" s="2" t="s">
        <v>120</v>
      </c>
      <c r="B9739" s="2" t="s">
        <v>120</v>
      </c>
      <c r="C9739" s="2" t="s">
        <v>21031</v>
      </c>
      <c r="D9739" s="2" t="str">
        <f>"清涼飲料水製造業"</f>
        <v>清涼飲料水製造業</v>
      </c>
      <c r="E9739" s="2" t="str">
        <f>"H30.03.13"</f>
        <v>H30.03.13</v>
      </c>
    </row>
    <row r="9740" spans="1:5" x14ac:dyDescent="0.45">
      <c r="A9740" s="2" t="s">
        <v>121</v>
      </c>
      <c r="B9740" s="2" t="s">
        <v>9252</v>
      </c>
      <c r="C9740" s="2" t="s">
        <v>21032</v>
      </c>
      <c r="D9740" s="2" t="str">
        <f>"喫茶店営業"</f>
        <v>喫茶店営業</v>
      </c>
      <c r="E9740" s="2" t="str">
        <f>"H30.03.20"</f>
        <v>H30.03.20</v>
      </c>
    </row>
    <row r="9741" spans="1:5" x14ac:dyDescent="0.45">
      <c r="A9741" s="2" t="s">
        <v>122</v>
      </c>
      <c r="B9741" s="2" t="s">
        <v>9253</v>
      </c>
      <c r="C9741" s="2" t="s">
        <v>21033</v>
      </c>
      <c r="D9741" s="2" t="str">
        <f t="shared" ref="D9741:D9746" si="466">"飲食店営業"</f>
        <v>飲食店営業</v>
      </c>
      <c r="E9741" s="2" t="str">
        <f>"H30.03.20"</f>
        <v>H30.03.20</v>
      </c>
    </row>
    <row r="9742" spans="1:5" x14ac:dyDescent="0.45">
      <c r="A9742" s="2" t="s">
        <v>98</v>
      </c>
      <c r="B9742" s="2" t="s">
        <v>9254</v>
      </c>
      <c r="C9742" s="2" t="s">
        <v>21034</v>
      </c>
      <c r="D9742" s="2" t="str">
        <f t="shared" si="466"/>
        <v>飲食店営業</v>
      </c>
      <c r="E9742" s="2" t="str">
        <f>"H30.03.20"</f>
        <v>H30.03.20</v>
      </c>
    </row>
    <row r="9743" spans="1:5" x14ac:dyDescent="0.45">
      <c r="A9743" s="2" t="s">
        <v>123</v>
      </c>
      <c r="B9743" s="2" t="s">
        <v>9255</v>
      </c>
      <c r="C9743" s="2" t="s">
        <v>21035</v>
      </c>
      <c r="D9743" s="2" t="str">
        <f t="shared" si="466"/>
        <v>飲食店営業</v>
      </c>
      <c r="E9743" s="2" t="str">
        <f>"H30.03.23"</f>
        <v>H30.03.23</v>
      </c>
    </row>
    <row r="9744" spans="1:5" x14ac:dyDescent="0.45">
      <c r="A9744" s="2" t="s">
        <v>124</v>
      </c>
      <c r="B9744" s="2" t="s">
        <v>9256</v>
      </c>
      <c r="C9744" s="2" t="s">
        <v>21036</v>
      </c>
      <c r="D9744" s="2" t="str">
        <f t="shared" si="466"/>
        <v>飲食店営業</v>
      </c>
      <c r="E9744" s="2" t="str">
        <f>"H30.03.23"</f>
        <v>H30.03.23</v>
      </c>
    </row>
    <row r="9745" spans="1:5" x14ac:dyDescent="0.45">
      <c r="A9745" s="2" t="s">
        <v>125</v>
      </c>
      <c r="B9745" s="2" t="s">
        <v>9257</v>
      </c>
      <c r="C9745" s="2" t="s">
        <v>21037</v>
      </c>
      <c r="D9745" s="2" t="str">
        <f t="shared" si="466"/>
        <v>飲食店営業</v>
      </c>
      <c r="E9745" s="2" t="str">
        <f>"H30.03.26"</f>
        <v>H30.03.26</v>
      </c>
    </row>
    <row r="9746" spans="1:5" x14ac:dyDescent="0.45">
      <c r="A9746" s="2" t="s">
        <v>126</v>
      </c>
      <c r="B9746" s="2" t="s">
        <v>9258</v>
      </c>
      <c r="C9746" s="2" t="s">
        <v>21038</v>
      </c>
      <c r="D9746" s="2" t="str">
        <f t="shared" si="466"/>
        <v>飲食店営業</v>
      </c>
      <c r="E9746" s="2" t="str">
        <f>"H30.03.30"</f>
        <v>H30.03.30</v>
      </c>
    </row>
    <row r="9747" spans="1:5" x14ac:dyDescent="0.45">
      <c r="A9747" s="2" t="s">
        <v>127</v>
      </c>
      <c r="B9747" s="2" t="s">
        <v>127</v>
      </c>
      <c r="C9747" s="2" t="s">
        <v>21039</v>
      </c>
      <c r="D9747" s="2" t="str">
        <f>"そうざい製造業"</f>
        <v>そうざい製造業</v>
      </c>
      <c r="E9747" s="2" t="str">
        <f>"H30.03.28"</f>
        <v>H30.03.28</v>
      </c>
    </row>
    <row r="9748" spans="1:5" x14ac:dyDescent="0.45">
      <c r="A9748" s="2" t="s">
        <v>127</v>
      </c>
      <c r="B9748" s="2" t="s">
        <v>127</v>
      </c>
      <c r="C9748" s="2" t="s">
        <v>21039</v>
      </c>
      <c r="D9748" s="2" t="str">
        <f>"アイスクリーム類製造業"</f>
        <v>アイスクリーム類製造業</v>
      </c>
      <c r="E9748" s="2" t="str">
        <f>"H30.03.30"</f>
        <v>H30.03.30</v>
      </c>
    </row>
    <row r="9749" spans="1:5" x14ac:dyDescent="0.45">
      <c r="A9749" s="2" t="s">
        <v>128</v>
      </c>
      <c r="B9749" s="2" t="s">
        <v>9259</v>
      </c>
      <c r="C9749" s="2" t="s">
        <v>21040</v>
      </c>
      <c r="D9749" s="2" t="str">
        <f>"飲食店営業"</f>
        <v>飲食店営業</v>
      </c>
      <c r="E9749" s="2" t="str">
        <f>"H29.09.19"</f>
        <v>H29.09.19</v>
      </c>
    </row>
    <row r="9750" spans="1:5" x14ac:dyDescent="0.45">
      <c r="A9750" s="2" t="s">
        <v>129</v>
      </c>
      <c r="B9750" s="2" t="s">
        <v>9260</v>
      </c>
      <c r="C9750" s="2" t="s">
        <v>21041</v>
      </c>
      <c r="D9750" s="2" t="str">
        <f>"飲食店営業"</f>
        <v>飲食店営業</v>
      </c>
      <c r="E9750" s="2" t="str">
        <f>"H30.04.11"</f>
        <v>H30.04.11</v>
      </c>
    </row>
    <row r="9751" spans="1:5" x14ac:dyDescent="0.45">
      <c r="A9751" s="2" t="s">
        <v>129</v>
      </c>
      <c r="B9751" s="2" t="s">
        <v>9260</v>
      </c>
      <c r="C9751" s="2" t="s">
        <v>21042</v>
      </c>
      <c r="D9751" s="2" t="str">
        <f>"そうざい製造業"</f>
        <v>そうざい製造業</v>
      </c>
      <c r="E9751" s="2" t="str">
        <f>"H30.04.11"</f>
        <v>H30.04.11</v>
      </c>
    </row>
    <row r="9752" spans="1:5" x14ac:dyDescent="0.45">
      <c r="A9752" s="2" t="s">
        <v>128</v>
      </c>
      <c r="B9752" s="2" t="s">
        <v>9261</v>
      </c>
      <c r="C9752" s="2" t="s">
        <v>21043</v>
      </c>
      <c r="D9752" s="2" t="str">
        <f>"飲食店営業"</f>
        <v>飲食店営業</v>
      </c>
      <c r="E9752" s="2" t="str">
        <f>"H30.04.10"</f>
        <v>H30.04.10</v>
      </c>
    </row>
    <row r="9753" spans="1:5" x14ac:dyDescent="0.45">
      <c r="A9753" s="2" t="s">
        <v>34</v>
      </c>
      <c r="B9753" s="2" t="s">
        <v>9262</v>
      </c>
      <c r="C9753" s="2" t="s">
        <v>21044</v>
      </c>
      <c r="D9753" s="2" t="str">
        <f>"飲食店営業"</f>
        <v>飲食店営業</v>
      </c>
      <c r="E9753" s="2" t="str">
        <f>"H30.04.24"</f>
        <v>H30.04.24</v>
      </c>
    </row>
    <row r="9754" spans="1:5" x14ac:dyDescent="0.45">
      <c r="A9754" s="2" t="s">
        <v>34</v>
      </c>
      <c r="B9754" s="2" t="s">
        <v>9262</v>
      </c>
      <c r="C9754" s="2" t="s">
        <v>21045</v>
      </c>
      <c r="D9754" s="2" t="str">
        <f>"菓子製造業"</f>
        <v>菓子製造業</v>
      </c>
      <c r="E9754" s="2" t="str">
        <f>"H30.04.24"</f>
        <v>H30.04.24</v>
      </c>
    </row>
    <row r="9755" spans="1:5" x14ac:dyDescent="0.45">
      <c r="A9755" s="2" t="s">
        <v>130</v>
      </c>
      <c r="B9755" s="2" t="s">
        <v>9263</v>
      </c>
      <c r="C9755" s="2" t="s">
        <v>21046</v>
      </c>
      <c r="D9755" s="2" t="str">
        <f>"飲食店営業"</f>
        <v>飲食店営業</v>
      </c>
      <c r="E9755" s="2" t="str">
        <f>"H30.05.01"</f>
        <v>H30.05.01</v>
      </c>
    </row>
    <row r="9756" spans="1:5" x14ac:dyDescent="0.45">
      <c r="A9756" s="2" t="s">
        <v>131</v>
      </c>
      <c r="B9756" s="2" t="s">
        <v>9264</v>
      </c>
      <c r="C9756" s="2" t="s">
        <v>21047</v>
      </c>
      <c r="D9756" s="2" t="str">
        <f>"飲食店営業"</f>
        <v>飲食店営業</v>
      </c>
      <c r="E9756" s="2" t="str">
        <f t="shared" ref="E9756:E9762" si="467">"H30.05.07"</f>
        <v>H30.05.07</v>
      </c>
    </row>
    <row r="9757" spans="1:5" x14ac:dyDescent="0.45">
      <c r="A9757" s="2" t="s">
        <v>88</v>
      </c>
      <c r="B9757" s="2" t="s">
        <v>9265</v>
      </c>
      <c r="C9757" s="2" t="s">
        <v>21048</v>
      </c>
      <c r="D9757" s="2" t="str">
        <f t="shared" ref="D9757:D9762" si="468">"乳類販売業"</f>
        <v>乳類販売業</v>
      </c>
      <c r="E9757" s="2" t="str">
        <f t="shared" si="467"/>
        <v>H30.05.07</v>
      </c>
    </row>
    <row r="9758" spans="1:5" x14ac:dyDescent="0.45">
      <c r="A9758" s="2" t="s">
        <v>88</v>
      </c>
      <c r="B9758" s="2" t="s">
        <v>9266</v>
      </c>
      <c r="C9758" s="2" t="s">
        <v>21049</v>
      </c>
      <c r="D9758" s="2" t="str">
        <f t="shared" si="468"/>
        <v>乳類販売業</v>
      </c>
      <c r="E9758" s="2" t="str">
        <f t="shared" si="467"/>
        <v>H30.05.07</v>
      </c>
    </row>
    <row r="9759" spans="1:5" x14ac:dyDescent="0.45">
      <c r="A9759" s="2" t="s">
        <v>88</v>
      </c>
      <c r="B9759" s="2" t="s">
        <v>9267</v>
      </c>
      <c r="C9759" s="2" t="s">
        <v>21050</v>
      </c>
      <c r="D9759" s="2" t="str">
        <f t="shared" si="468"/>
        <v>乳類販売業</v>
      </c>
      <c r="E9759" s="2" t="str">
        <f t="shared" si="467"/>
        <v>H30.05.07</v>
      </c>
    </row>
    <row r="9760" spans="1:5" x14ac:dyDescent="0.45">
      <c r="A9760" s="2" t="s">
        <v>88</v>
      </c>
      <c r="B9760" s="2" t="s">
        <v>9268</v>
      </c>
      <c r="C9760" s="2" t="s">
        <v>21051</v>
      </c>
      <c r="D9760" s="2" t="str">
        <f t="shared" si="468"/>
        <v>乳類販売業</v>
      </c>
      <c r="E9760" s="2" t="str">
        <f t="shared" si="467"/>
        <v>H30.05.07</v>
      </c>
    </row>
    <row r="9761" spans="1:5" x14ac:dyDescent="0.45">
      <c r="A9761" s="2" t="s">
        <v>88</v>
      </c>
      <c r="B9761" s="2" t="s">
        <v>9269</v>
      </c>
      <c r="C9761" s="2" t="s">
        <v>21052</v>
      </c>
      <c r="D9761" s="2" t="str">
        <f t="shared" si="468"/>
        <v>乳類販売業</v>
      </c>
      <c r="E9761" s="2" t="str">
        <f t="shared" si="467"/>
        <v>H30.05.07</v>
      </c>
    </row>
    <row r="9762" spans="1:5" x14ac:dyDescent="0.45">
      <c r="A9762" s="2" t="s">
        <v>88</v>
      </c>
      <c r="B9762" s="2" t="s">
        <v>9270</v>
      </c>
      <c r="C9762" s="2" t="s">
        <v>21053</v>
      </c>
      <c r="D9762" s="2" t="str">
        <f t="shared" si="468"/>
        <v>乳類販売業</v>
      </c>
      <c r="E9762" s="2" t="str">
        <f t="shared" si="467"/>
        <v>H30.05.07</v>
      </c>
    </row>
    <row r="9763" spans="1:5" x14ac:dyDescent="0.45">
      <c r="A9763" s="2" t="s">
        <v>132</v>
      </c>
      <c r="B9763" s="2" t="s">
        <v>9271</v>
      </c>
      <c r="C9763" s="2" t="s">
        <v>21054</v>
      </c>
      <c r="D9763" s="2" t="str">
        <f>"食品販売業"</f>
        <v>食品販売業</v>
      </c>
      <c r="E9763" s="2" t="str">
        <f>"H30.05.09"</f>
        <v>H30.05.09</v>
      </c>
    </row>
    <row r="9764" spans="1:5" x14ac:dyDescent="0.45">
      <c r="A9764" s="2" t="s">
        <v>133</v>
      </c>
      <c r="B9764" s="2" t="s">
        <v>9272</v>
      </c>
      <c r="C9764" s="2" t="s">
        <v>21055</v>
      </c>
      <c r="D9764" s="2" t="str">
        <f>"食品販売業"</f>
        <v>食品販売業</v>
      </c>
      <c r="E9764" s="2" t="str">
        <f>"H30.05.09"</f>
        <v>H30.05.09</v>
      </c>
    </row>
    <row r="9765" spans="1:5" x14ac:dyDescent="0.45">
      <c r="A9765" s="2" t="s">
        <v>134</v>
      </c>
      <c r="B9765" s="2" t="s">
        <v>134</v>
      </c>
      <c r="C9765" s="2" t="s">
        <v>21056</v>
      </c>
      <c r="D9765" s="2" t="str">
        <f>"食品販売業"</f>
        <v>食品販売業</v>
      </c>
      <c r="E9765" s="2" t="str">
        <f>"H30.05.09"</f>
        <v>H30.05.09</v>
      </c>
    </row>
    <row r="9766" spans="1:5" x14ac:dyDescent="0.45">
      <c r="A9766" s="2" t="s">
        <v>135</v>
      </c>
      <c r="B9766" s="2" t="s">
        <v>9273</v>
      </c>
      <c r="C9766" s="2" t="s">
        <v>21057</v>
      </c>
      <c r="D9766" s="2" t="str">
        <f>"飲食店営業"</f>
        <v>飲食店営業</v>
      </c>
      <c r="E9766" s="2" t="str">
        <f>"H30.05.07"</f>
        <v>H30.05.07</v>
      </c>
    </row>
    <row r="9767" spans="1:5" x14ac:dyDescent="0.45">
      <c r="A9767" s="2" t="s">
        <v>137</v>
      </c>
      <c r="B9767" s="2" t="s">
        <v>9275</v>
      </c>
      <c r="C9767" s="2" t="s">
        <v>21059</v>
      </c>
      <c r="D9767" s="2" t="str">
        <f>"飲食店営業"</f>
        <v>飲食店営業</v>
      </c>
      <c r="E9767" s="2" t="str">
        <f>"H30.05.10"</f>
        <v>H30.05.10</v>
      </c>
    </row>
    <row r="9768" spans="1:5" x14ac:dyDescent="0.45">
      <c r="A9768" s="2" t="s">
        <v>138</v>
      </c>
      <c r="B9768" s="2" t="s">
        <v>9276</v>
      </c>
      <c r="C9768" s="2" t="s">
        <v>21060</v>
      </c>
      <c r="D9768" s="2" t="str">
        <f>"飲食店営業"</f>
        <v>飲食店営業</v>
      </c>
      <c r="E9768" s="2" t="str">
        <f>"H30.05.10"</f>
        <v>H30.05.10</v>
      </c>
    </row>
    <row r="9769" spans="1:5" x14ac:dyDescent="0.45">
      <c r="A9769" s="2" t="s">
        <v>139</v>
      </c>
      <c r="B9769" s="2" t="s">
        <v>9277</v>
      </c>
      <c r="C9769" s="2" t="s">
        <v>21061</v>
      </c>
      <c r="D9769" s="2" t="str">
        <f>"飲食店営業"</f>
        <v>飲食店営業</v>
      </c>
      <c r="E9769" s="2" t="str">
        <f t="shared" ref="E9769:E9775" si="469">"H30.05.16"</f>
        <v>H30.05.16</v>
      </c>
    </row>
    <row r="9770" spans="1:5" x14ac:dyDescent="0.45">
      <c r="A9770" s="2" t="s">
        <v>140</v>
      </c>
      <c r="B9770" s="2" t="s">
        <v>9278</v>
      </c>
      <c r="C9770" s="2" t="s">
        <v>21062</v>
      </c>
      <c r="D9770" s="2" t="str">
        <f>"飲食店営業"</f>
        <v>飲食店営業</v>
      </c>
      <c r="E9770" s="2" t="str">
        <f t="shared" si="469"/>
        <v>H30.05.16</v>
      </c>
    </row>
    <row r="9771" spans="1:5" x14ac:dyDescent="0.45">
      <c r="A9771" s="2" t="s">
        <v>141</v>
      </c>
      <c r="B9771" s="2" t="s">
        <v>9279</v>
      </c>
      <c r="C9771" s="2" t="s">
        <v>21063</v>
      </c>
      <c r="D9771" s="2" t="str">
        <f>"菓子製造業"</f>
        <v>菓子製造業</v>
      </c>
      <c r="E9771" s="2" t="str">
        <f t="shared" si="469"/>
        <v>H30.05.16</v>
      </c>
    </row>
    <row r="9772" spans="1:5" x14ac:dyDescent="0.45">
      <c r="A9772" s="2" t="s">
        <v>142</v>
      </c>
      <c r="B9772" s="2" t="s">
        <v>9280</v>
      </c>
      <c r="C9772" s="2" t="s">
        <v>21064</v>
      </c>
      <c r="D9772" s="2" t="str">
        <f>"そうざい製造業"</f>
        <v>そうざい製造業</v>
      </c>
      <c r="E9772" s="2" t="str">
        <f t="shared" si="469"/>
        <v>H30.05.16</v>
      </c>
    </row>
    <row r="9773" spans="1:5" x14ac:dyDescent="0.45">
      <c r="A9773" s="2" t="s">
        <v>142</v>
      </c>
      <c r="B9773" s="2" t="s">
        <v>9280</v>
      </c>
      <c r="C9773" s="2" t="s">
        <v>21064</v>
      </c>
      <c r="D9773" s="2" t="str">
        <f>"菓子製造業"</f>
        <v>菓子製造業</v>
      </c>
      <c r="E9773" s="2" t="str">
        <f t="shared" si="469"/>
        <v>H30.05.16</v>
      </c>
    </row>
    <row r="9774" spans="1:5" x14ac:dyDescent="0.45">
      <c r="A9774" s="2" t="s">
        <v>143</v>
      </c>
      <c r="B9774" s="2" t="s">
        <v>9281</v>
      </c>
      <c r="C9774" s="2" t="s">
        <v>21065</v>
      </c>
      <c r="D9774" s="2" t="str">
        <f>"飲食店営業"</f>
        <v>飲食店営業</v>
      </c>
      <c r="E9774" s="2" t="str">
        <f t="shared" si="469"/>
        <v>H30.05.16</v>
      </c>
    </row>
    <row r="9775" spans="1:5" x14ac:dyDescent="0.45">
      <c r="A9775" s="2" t="s">
        <v>90</v>
      </c>
      <c r="B9775" s="2" t="s">
        <v>9282</v>
      </c>
      <c r="C9775" s="2" t="s">
        <v>20998</v>
      </c>
      <c r="D9775" s="2" t="str">
        <f>"飲食店営業"</f>
        <v>飲食店営業</v>
      </c>
      <c r="E9775" s="2" t="str">
        <f t="shared" si="469"/>
        <v>H30.05.16</v>
      </c>
    </row>
    <row r="9776" spans="1:5" x14ac:dyDescent="0.45">
      <c r="A9776" s="2" t="s">
        <v>144</v>
      </c>
      <c r="B9776" s="2" t="s">
        <v>144</v>
      </c>
      <c r="C9776" s="2" t="s">
        <v>21066</v>
      </c>
      <c r="D9776" s="2" t="str">
        <f>"食品販売業"</f>
        <v>食品販売業</v>
      </c>
      <c r="E9776" s="2" t="str">
        <f>"H30.05.21"</f>
        <v>H30.05.21</v>
      </c>
    </row>
    <row r="9777" spans="1:5" x14ac:dyDescent="0.45">
      <c r="A9777" s="2" t="s">
        <v>145</v>
      </c>
      <c r="B9777" s="2" t="s">
        <v>9283</v>
      </c>
      <c r="C9777" s="2" t="s">
        <v>21067</v>
      </c>
      <c r="D9777" s="2" t="str">
        <f>"食品製造業"</f>
        <v>食品製造業</v>
      </c>
      <c r="E9777" s="2" t="str">
        <f>"H30.05.21"</f>
        <v>H30.05.21</v>
      </c>
    </row>
    <row r="9778" spans="1:5" x14ac:dyDescent="0.45">
      <c r="A9778" s="2" t="s">
        <v>146</v>
      </c>
      <c r="B9778" s="2" t="s">
        <v>9284</v>
      </c>
      <c r="C9778" s="2" t="s">
        <v>21068</v>
      </c>
      <c r="D9778" s="2" t="str">
        <f>"食品製造業"</f>
        <v>食品製造業</v>
      </c>
      <c r="E9778" s="2" t="str">
        <f>"H30.05.21"</f>
        <v>H30.05.21</v>
      </c>
    </row>
    <row r="9779" spans="1:5" x14ac:dyDescent="0.45">
      <c r="A9779" s="2" t="s">
        <v>147</v>
      </c>
      <c r="B9779" s="2" t="s">
        <v>9285</v>
      </c>
      <c r="C9779" s="2" t="s">
        <v>21069</v>
      </c>
      <c r="D9779" s="2" t="str">
        <f>"食品製造業"</f>
        <v>食品製造業</v>
      </c>
      <c r="E9779" s="2" t="str">
        <f>"H30.05.21"</f>
        <v>H30.05.21</v>
      </c>
    </row>
    <row r="9780" spans="1:5" x14ac:dyDescent="0.45">
      <c r="A9780" s="2" t="s">
        <v>148</v>
      </c>
      <c r="B9780" s="2" t="s">
        <v>9286</v>
      </c>
      <c r="C9780" s="2" t="s">
        <v>21070</v>
      </c>
      <c r="D9780" s="2" t="str">
        <f>"菓子製造業"</f>
        <v>菓子製造業</v>
      </c>
      <c r="E9780" s="2" t="str">
        <f>"H30.05.23"</f>
        <v>H30.05.23</v>
      </c>
    </row>
    <row r="9781" spans="1:5" x14ac:dyDescent="0.45">
      <c r="A9781" s="2" t="s">
        <v>149</v>
      </c>
      <c r="B9781" s="2" t="s">
        <v>9287</v>
      </c>
      <c r="C9781" s="2" t="s">
        <v>21071</v>
      </c>
      <c r="D9781" s="2" t="str">
        <f>"飲食店営業"</f>
        <v>飲食店営業</v>
      </c>
      <c r="E9781" s="2" t="str">
        <f>"H30.05.23"</f>
        <v>H30.05.23</v>
      </c>
    </row>
    <row r="9782" spans="1:5" x14ac:dyDescent="0.45">
      <c r="A9782" s="2" t="s">
        <v>150</v>
      </c>
      <c r="B9782" s="2" t="s">
        <v>9288</v>
      </c>
      <c r="C9782" s="2" t="s">
        <v>21072</v>
      </c>
      <c r="D9782" s="2" t="str">
        <f>"飲食店営業"</f>
        <v>飲食店営業</v>
      </c>
      <c r="E9782" s="2" t="str">
        <f>"H30.05.23"</f>
        <v>H30.05.23</v>
      </c>
    </row>
    <row r="9783" spans="1:5" x14ac:dyDescent="0.45">
      <c r="A9783" s="2" t="s">
        <v>151</v>
      </c>
      <c r="B9783" s="2" t="s">
        <v>9289</v>
      </c>
      <c r="C9783" s="2" t="s">
        <v>21073</v>
      </c>
      <c r="D9783" s="2" t="str">
        <f>"そうざい製造業"</f>
        <v>そうざい製造業</v>
      </c>
      <c r="E9783" s="2" t="str">
        <f>"H30.05.25"</f>
        <v>H30.05.25</v>
      </c>
    </row>
    <row r="9784" spans="1:5" x14ac:dyDescent="0.45">
      <c r="A9784" s="2" t="s">
        <v>152</v>
      </c>
      <c r="B9784" s="2" t="s">
        <v>152</v>
      </c>
      <c r="C9784" s="2" t="s">
        <v>21074</v>
      </c>
      <c r="D9784" s="2" t="str">
        <f>"飲食店営業"</f>
        <v>飲食店営業</v>
      </c>
      <c r="E9784" s="2" t="str">
        <f>"H30.05.25"</f>
        <v>H30.05.25</v>
      </c>
    </row>
    <row r="9785" spans="1:5" x14ac:dyDescent="0.45">
      <c r="A9785" s="2" t="s">
        <v>153</v>
      </c>
      <c r="B9785" s="2" t="s">
        <v>9290</v>
      </c>
      <c r="C9785" s="2" t="s">
        <v>21075</v>
      </c>
      <c r="D9785" s="2" t="str">
        <f>"菓子製造業"</f>
        <v>菓子製造業</v>
      </c>
      <c r="E9785" s="2" t="str">
        <f>"H30.05.25"</f>
        <v>H30.05.25</v>
      </c>
    </row>
    <row r="9786" spans="1:5" x14ac:dyDescent="0.45">
      <c r="A9786" s="2" t="s">
        <v>154</v>
      </c>
      <c r="B9786" s="2" t="s">
        <v>9291</v>
      </c>
      <c r="C9786" s="2" t="s">
        <v>21076</v>
      </c>
      <c r="D9786" s="2" t="str">
        <f>"菓子製造業"</f>
        <v>菓子製造業</v>
      </c>
      <c r="E9786" s="2" t="str">
        <f t="shared" ref="E9786:E9793" si="470">"H30.05.29"</f>
        <v>H30.05.29</v>
      </c>
    </row>
    <row r="9787" spans="1:5" x14ac:dyDescent="0.45">
      <c r="A9787" s="2" t="s">
        <v>154</v>
      </c>
      <c r="B9787" s="2" t="s">
        <v>9292</v>
      </c>
      <c r="C9787" s="2" t="s">
        <v>21077</v>
      </c>
      <c r="D9787" s="2" t="str">
        <f>"そうざい製造業"</f>
        <v>そうざい製造業</v>
      </c>
      <c r="E9787" s="2" t="str">
        <f t="shared" si="470"/>
        <v>H30.05.29</v>
      </c>
    </row>
    <row r="9788" spans="1:5" x14ac:dyDescent="0.45">
      <c r="A9788" s="2" t="s">
        <v>155</v>
      </c>
      <c r="B9788" s="2" t="s">
        <v>9293</v>
      </c>
      <c r="C9788" s="2" t="s">
        <v>21078</v>
      </c>
      <c r="D9788" s="2" t="str">
        <f>"食品販売業"</f>
        <v>食品販売業</v>
      </c>
      <c r="E9788" s="2" t="str">
        <f t="shared" si="470"/>
        <v>H30.05.29</v>
      </c>
    </row>
    <row r="9789" spans="1:5" x14ac:dyDescent="0.45">
      <c r="A9789" s="2" t="s">
        <v>155</v>
      </c>
      <c r="B9789" s="2" t="s">
        <v>9293</v>
      </c>
      <c r="C9789" s="2" t="s">
        <v>21078</v>
      </c>
      <c r="D9789" s="2" t="str">
        <f>"飲食店営業"</f>
        <v>飲食店営業</v>
      </c>
      <c r="E9789" s="2" t="str">
        <f t="shared" si="470"/>
        <v>H30.05.29</v>
      </c>
    </row>
    <row r="9790" spans="1:5" x14ac:dyDescent="0.45">
      <c r="A9790" s="2" t="s">
        <v>155</v>
      </c>
      <c r="B9790" s="2" t="s">
        <v>9293</v>
      </c>
      <c r="C9790" s="2" t="s">
        <v>21078</v>
      </c>
      <c r="D9790" s="2" t="str">
        <f>"乳類販売業"</f>
        <v>乳類販売業</v>
      </c>
      <c r="E9790" s="2" t="str">
        <f t="shared" si="470"/>
        <v>H30.05.29</v>
      </c>
    </row>
    <row r="9791" spans="1:5" x14ac:dyDescent="0.45">
      <c r="A9791" s="2" t="s">
        <v>155</v>
      </c>
      <c r="B9791" s="2" t="s">
        <v>9293</v>
      </c>
      <c r="C9791" s="2" t="s">
        <v>21078</v>
      </c>
      <c r="D9791" s="2" t="str">
        <f>"魚介類販売業"</f>
        <v>魚介類販売業</v>
      </c>
      <c r="E9791" s="2" t="str">
        <f t="shared" si="470"/>
        <v>H30.05.29</v>
      </c>
    </row>
    <row r="9792" spans="1:5" x14ac:dyDescent="0.45">
      <c r="A9792" s="2" t="s">
        <v>155</v>
      </c>
      <c r="B9792" s="2" t="s">
        <v>9293</v>
      </c>
      <c r="C9792" s="2" t="s">
        <v>21078</v>
      </c>
      <c r="D9792" s="2" t="str">
        <f>"食肉販売業"</f>
        <v>食肉販売業</v>
      </c>
      <c r="E9792" s="2" t="str">
        <f t="shared" si="470"/>
        <v>H30.05.29</v>
      </c>
    </row>
    <row r="9793" spans="1:5" x14ac:dyDescent="0.45">
      <c r="A9793" s="2" t="s">
        <v>156</v>
      </c>
      <c r="B9793" s="2" t="s">
        <v>9294</v>
      </c>
      <c r="C9793" s="2" t="s">
        <v>21079</v>
      </c>
      <c r="D9793" s="2" t="str">
        <f>"食品販売業"</f>
        <v>食品販売業</v>
      </c>
      <c r="E9793" s="2" t="str">
        <f t="shared" si="470"/>
        <v>H30.05.29</v>
      </c>
    </row>
    <row r="9794" spans="1:5" x14ac:dyDescent="0.45">
      <c r="A9794" s="2" t="s">
        <v>157</v>
      </c>
      <c r="B9794" s="2" t="s">
        <v>157</v>
      </c>
      <c r="C9794" s="2" t="s">
        <v>21080</v>
      </c>
      <c r="D9794" s="2" t="str">
        <f>"そうざい製造業"</f>
        <v>そうざい製造業</v>
      </c>
      <c r="E9794" s="2" t="str">
        <f>"H30.05.31"</f>
        <v>H30.05.31</v>
      </c>
    </row>
    <row r="9795" spans="1:5" x14ac:dyDescent="0.45">
      <c r="A9795" s="2" t="s">
        <v>157</v>
      </c>
      <c r="B9795" s="2" t="s">
        <v>157</v>
      </c>
      <c r="C9795" s="2" t="s">
        <v>21080</v>
      </c>
      <c r="D9795" s="2" t="str">
        <f>"食品の冷凍又は冷蔵業"</f>
        <v>食品の冷凍又は冷蔵業</v>
      </c>
      <c r="E9795" s="2" t="str">
        <f>"H30.05.31"</f>
        <v>H30.05.31</v>
      </c>
    </row>
    <row r="9796" spans="1:5" x14ac:dyDescent="0.45">
      <c r="A9796" s="2" t="s">
        <v>158</v>
      </c>
      <c r="B9796" s="2" t="s">
        <v>9295</v>
      </c>
      <c r="C9796" s="2" t="s">
        <v>21081</v>
      </c>
      <c r="D9796" s="2" t="str">
        <f>"飲食店営業"</f>
        <v>飲食店営業</v>
      </c>
      <c r="E9796" s="2" t="str">
        <f>"H30.05.31"</f>
        <v>H30.05.31</v>
      </c>
    </row>
    <row r="9797" spans="1:5" x14ac:dyDescent="0.45">
      <c r="A9797" s="2" t="s">
        <v>159</v>
      </c>
      <c r="B9797" s="2" t="s">
        <v>9296</v>
      </c>
      <c r="C9797" s="2" t="s">
        <v>21082</v>
      </c>
      <c r="D9797" s="2" t="str">
        <f>"飲食店営業"</f>
        <v>飲食店営業</v>
      </c>
      <c r="E9797" s="2" t="str">
        <f>"H30.06.08"</f>
        <v>H30.06.08</v>
      </c>
    </row>
    <row r="9798" spans="1:5" x14ac:dyDescent="0.45">
      <c r="A9798" s="2" t="s">
        <v>127</v>
      </c>
      <c r="B9798" s="2" t="s">
        <v>9297</v>
      </c>
      <c r="C9798" s="2" t="s">
        <v>21083</v>
      </c>
      <c r="D9798" s="2" t="str">
        <f>"菓子製造業"</f>
        <v>菓子製造業</v>
      </c>
      <c r="E9798" s="2" t="str">
        <f>"H30.06.20"</f>
        <v>H30.06.20</v>
      </c>
    </row>
    <row r="9799" spans="1:5" x14ac:dyDescent="0.45">
      <c r="A9799" s="2" t="s">
        <v>127</v>
      </c>
      <c r="B9799" s="2" t="s">
        <v>9297</v>
      </c>
      <c r="C9799" s="2" t="s">
        <v>21083</v>
      </c>
      <c r="D9799" s="2" t="str">
        <f>"飲食店営業"</f>
        <v>飲食店営業</v>
      </c>
      <c r="E9799" s="2" t="str">
        <f>"H30.06.20"</f>
        <v>H30.06.20</v>
      </c>
    </row>
    <row r="9800" spans="1:5" x14ac:dyDescent="0.45">
      <c r="A9800" s="2" t="s">
        <v>127</v>
      </c>
      <c r="B9800" s="2" t="s">
        <v>9297</v>
      </c>
      <c r="C9800" s="2" t="s">
        <v>21083</v>
      </c>
      <c r="D9800" s="2" t="str">
        <f>"食品販売業"</f>
        <v>食品販売業</v>
      </c>
      <c r="E9800" s="2" t="str">
        <f>"H30.06.20"</f>
        <v>H30.06.20</v>
      </c>
    </row>
    <row r="9801" spans="1:5" x14ac:dyDescent="0.45">
      <c r="A9801" s="2" t="s">
        <v>160</v>
      </c>
      <c r="B9801" s="2" t="s">
        <v>9298</v>
      </c>
      <c r="C9801" s="2" t="s">
        <v>21084</v>
      </c>
      <c r="D9801" s="2" t="str">
        <f>"飲食店営業"</f>
        <v>飲食店営業</v>
      </c>
      <c r="E9801" s="2" t="str">
        <f>"H30.06.20"</f>
        <v>H30.06.20</v>
      </c>
    </row>
    <row r="9802" spans="1:5" x14ac:dyDescent="0.45">
      <c r="A9802" s="2" t="s">
        <v>161</v>
      </c>
      <c r="B9802" s="2" t="s">
        <v>9299</v>
      </c>
      <c r="C9802" s="2" t="s">
        <v>21085</v>
      </c>
      <c r="D9802" s="2" t="str">
        <f>"飲食店営業"</f>
        <v>飲食店営業</v>
      </c>
      <c r="E9802" s="2" t="str">
        <f>"H30.06.20"</f>
        <v>H30.06.20</v>
      </c>
    </row>
    <row r="9803" spans="1:5" x14ac:dyDescent="0.45">
      <c r="A9803" s="2" t="s">
        <v>162</v>
      </c>
      <c r="B9803" s="2" t="s">
        <v>9300</v>
      </c>
      <c r="C9803" s="2" t="s">
        <v>21086</v>
      </c>
      <c r="D9803" s="2" t="str">
        <f>"飲食店営業"</f>
        <v>飲食店営業</v>
      </c>
      <c r="E9803" s="2" t="str">
        <f>"H30.06.28"</f>
        <v>H30.06.28</v>
      </c>
    </row>
    <row r="9804" spans="1:5" x14ac:dyDescent="0.45">
      <c r="A9804" s="2" t="s">
        <v>162</v>
      </c>
      <c r="B9804" s="2" t="s">
        <v>9300</v>
      </c>
      <c r="C9804" s="2" t="s">
        <v>21087</v>
      </c>
      <c r="D9804" s="2" t="str">
        <f>"食品販売業"</f>
        <v>食品販売業</v>
      </c>
      <c r="E9804" s="2" t="str">
        <f>"H30.05.23"</f>
        <v>H30.05.23</v>
      </c>
    </row>
    <row r="9805" spans="1:5" x14ac:dyDescent="0.45">
      <c r="A9805" s="2" t="s">
        <v>163</v>
      </c>
      <c r="B9805" s="2" t="s">
        <v>9301</v>
      </c>
      <c r="C9805" s="2" t="s">
        <v>21088</v>
      </c>
      <c r="D9805" s="2" t="str">
        <f>"飲食店営業"</f>
        <v>飲食店営業</v>
      </c>
      <c r="E9805" s="2" t="str">
        <f>"H30.06.28"</f>
        <v>H30.06.28</v>
      </c>
    </row>
    <row r="9806" spans="1:5" x14ac:dyDescent="0.45">
      <c r="A9806" s="2" t="s">
        <v>164</v>
      </c>
      <c r="B9806" s="2" t="s">
        <v>9302</v>
      </c>
      <c r="C9806" s="2" t="s">
        <v>21089</v>
      </c>
      <c r="D9806" s="2" t="str">
        <f>"飲食店営業"</f>
        <v>飲食店営業</v>
      </c>
      <c r="E9806" s="2" t="str">
        <f>"H30.06.29"</f>
        <v>H30.06.29</v>
      </c>
    </row>
    <row r="9807" spans="1:5" x14ac:dyDescent="0.45">
      <c r="A9807" s="2" t="s">
        <v>165</v>
      </c>
      <c r="B9807" s="2" t="s">
        <v>9303</v>
      </c>
      <c r="C9807" s="2" t="s">
        <v>20917</v>
      </c>
      <c r="D9807" s="2" t="str">
        <f>"喫茶店営業"</f>
        <v>喫茶店営業</v>
      </c>
      <c r="E9807" s="2" t="str">
        <f>"H30.07.13"</f>
        <v>H30.07.13</v>
      </c>
    </row>
    <row r="9808" spans="1:5" x14ac:dyDescent="0.45">
      <c r="A9808" s="2" t="s">
        <v>165</v>
      </c>
      <c r="B9808" s="2" t="s">
        <v>9304</v>
      </c>
      <c r="C9808" s="2" t="s">
        <v>20917</v>
      </c>
      <c r="D9808" s="2" t="str">
        <f>"喫茶店営業"</f>
        <v>喫茶店営業</v>
      </c>
      <c r="E9808" s="2" t="str">
        <f>"H30.07.13"</f>
        <v>H30.07.13</v>
      </c>
    </row>
    <row r="9809" spans="1:5" x14ac:dyDescent="0.45">
      <c r="A9809" s="2" t="s">
        <v>165</v>
      </c>
      <c r="B9809" s="2" t="s">
        <v>9305</v>
      </c>
      <c r="C9809" s="2" t="s">
        <v>21090</v>
      </c>
      <c r="D9809" s="2" t="str">
        <f>"喫茶店営業"</f>
        <v>喫茶店営業</v>
      </c>
      <c r="E9809" s="2" t="str">
        <f>"H30.07.13"</f>
        <v>H30.07.13</v>
      </c>
    </row>
    <row r="9810" spans="1:5" x14ac:dyDescent="0.45">
      <c r="A9810" s="2" t="s">
        <v>165</v>
      </c>
      <c r="B9810" s="2" t="s">
        <v>9306</v>
      </c>
      <c r="C9810" s="2" t="s">
        <v>21091</v>
      </c>
      <c r="D9810" s="2" t="str">
        <f>"喫茶店営業"</f>
        <v>喫茶店営業</v>
      </c>
      <c r="E9810" s="2" t="str">
        <f>"H30.07.13"</f>
        <v>H30.07.13</v>
      </c>
    </row>
    <row r="9811" spans="1:5" x14ac:dyDescent="0.45">
      <c r="A9811" s="2" t="s">
        <v>166</v>
      </c>
      <c r="B9811" s="2" t="s">
        <v>9307</v>
      </c>
      <c r="C9811" s="2" t="s">
        <v>21092</v>
      </c>
      <c r="D9811" s="2" t="str">
        <f>"そうざい製造業"</f>
        <v>そうざい製造業</v>
      </c>
      <c r="E9811" s="2" t="str">
        <f>"H30.07.10"</f>
        <v>H30.07.10</v>
      </c>
    </row>
    <row r="9812" spans="1:5" x14ac:dyDescent="0.45">
      <c r="A9812" s="2" t="s">
        <v>166</v>
      </c>
      <c r="B9812" s="2" t="s">
        <v>9307</v>
      </c>
      <c r="C9812" s="2" t="s">
        <v>21092</v>
      </c>
      <c r="D9812" s="2" t="str">
        <f>"飲食店営業"</f>
        <v>飲食店営業</v>
      </c>
      <c r="E9812" s="2" t="str">
        <f>"H30.07.10"</f>
        <v>H30.07.10</v>
      </c>
    </row>
    <row r="9813" spans="1:5" x14ac:dyDescent="0.45">
      <c r="A9813" s="2" t="s">
        <v>165</v>
      </c>
      <c r="B9813" s="2" t="s">
        <v>9308</v>
      </c>
      <c r="C9813" s="2" t="s">
        <v>21093</v>
      </c>
      <c r="D9813" s="2" t="str">
        <f>"喫茶店営業"</f>
        <v>喫茶店営業</v>
      </c>
      <c r="E9813" s="2" t="str">
        <f>"H30.07.13"</f>
        <v>H30.07.13</v>
      </c>
    </row>
    <row r="9814" spans="1:5" x14ac:dyDescent="0.45">
      <c r="A9814" s="2" t="s">
        <v>167</v>
      </c>
      <c r="B9814" s="2" t="s">
        <v>9309</v>
      </c>
      <c r="C9814" s="2" t="s">
        <v>21094</v>
      </c>
      <c r="D9814" s="2" t="str">
        <f>"飲食店営業"</f>
        <v>飲食店営業</v>
      </c>
      <c r="E9814" s="2" t="str">
        <f>"H30.07.13"</f>
        <v>H30.07.13</v>
      </c>
    </row>
    <row r="9815" spans="1:5" x14ac:dyDescent="0.45">
      <c r="A9815" s="2" t="s">
        <v>168</v>
      </c>
      <c r="B9815" s="2" t="s">
        <v>9310</v>
      </c>
      <c r="C9815" s="2" t="s">
        <v>21095</v>
      </c>
      <c r="D9815" s="2" t="str">
        <f>"飲食店営業"</f>
        <v>飲食店営業</v>
      </c>
      <c r="E9815" s="2" t="str">
        <f>"H30.07.18"</f>
        <v>H30.07.18</v>
      </c>
    </row>
    <row r="9816" spans="1:5" x14ac:dyDescent="0.45">
      <c r="A9816" s="2" t="s">
        <v>169</v>
      </c>
      <c r="B9816" s="2" t="s">
        <v>169</v>
      </c>
      <c r="C9816" s="2" t="s">
        <v>21096</v>
      </c>
      <c r="D9816" s="2" t="str">
        <f>"酒類製造業"</f>
        <v>酒類製造業</v>
      </c>
      <c r="E9816" s="2" t="str">
        <f>"H30.08.03"</f>
        <v>H30.08.03</v>
      </c>
    </row>
    <row r="9817" spans="1:5" x14ac:dyDescent="0.45">
      <c r="A9817" s="2" t="s">
        <v>170</v>
      </c>
      <c r="B9817" s="2" t="s">
        <v>9311</v>
      </c>
      <c r="C9817" s="2" t="s">
        <v>21097</v>
      </c>
      <c r="D9817" s="2" t="str">
        <f>"喫茶店営業"</f>
        <v>喫茶店営業</v>
      </c>
      <c r="E9817" s="2" t="str">
        <f>"H29.08.02"</f>
        <v>H29.08.02</v>
      </c>
    </row>
    <row r="9818" spans="1:5" x14ac:dyDescent="0.45">
      <c r="A9818" s="2" t="s">
        <v>165</v>
      </c>
      <c r="B9818" s="2" t="s">
        <v>9312</v>
      </c>
      <c r="C9818" s="2" t="s">
        <v>21098</v>
      </c>
      <c r="D9818" s="2" t="str">
        <f>"喫茶店営業"</f>
        <v>喫茶店営業</v>
      </c>
      <c r="E9818" s="2" t="str">
        <f>"H29.02.24"</f>
        <v>H29.02.24</v>
      </c>
    </row>
    <row r="9819" spans="1:5" x14ac:dyDescent="0.45">
      <c r="A9819" s="2" t="s">
        <v>171</v>
      </c>
      <c r="B9819" s="2" t="s">
        <v>9313</v>
      </c>
      <c r="C9819" s="2" t="s">
        <v>21099</v>
      </c>
      <c r="D9819" s="2" t="str">
        <f t="shared" ref="D9819:D9827" si="471">"飲食店営業"</f>
        <v>飲食店営業</v>
      </c>
      <c r="E9819" s="2" t="str">
        <f>"H30.08.07"</f>
        <v>H30.08.07</v>
      </c>
    </row>
    <row r="9820" spans="1:5" x14ac:dyDescent="0.45">
      <c r="A9820" s="2" t="s">
        <v>172</v>
      </c>
      <c r="B9820" s="2" t="s">
        <v>9314</v>
      </c>
      <c r="C9820" s="2" t="s">
        <v>21100</v>
      </c>
      <c r="D9820" s="2" t="str">
        <f t="shared" si="471"/>
        <v>飲食店営業</v>
      </c>
      <c r="E9820" s="2" t="str">
        <f>"H30.08.07"</f>
        <v>H30.08.07</v>
      </c>
    </row>
    <row r="9821" spans="1:5" x14ac:dyDescent="0.45">
      <c r="A9821" s="2" t="s">
        <v>173</v>
      </c>
      <c r="B9821" s="2" t="s">
        <v>9315</v>
      </c>
      <c r="C9821" s="2" t="s">
        <v>21071</v>
      </c>
      <c r="D9821" s="2" t="str">
        <f t="shared" si="471"/>
        <v>飲食店営業</v>
      </c>
      <c r="E9821" s="2" t="str">
        <f t="shared" ref="E9821:E9826" si="472">"H30.08.14"</f>
        <v>H30.08.14</v>
      </c>
    </row>
    <row r="9822" spans="1:5" x14ac:dyDescent="0.45">
      <c r="A9822" s="2" t="s">
        <v>174</v>
      </c>
      <c r="B9822" s="2" t="s">
        <v>9316</v>
      </c>
      <c r="C9822" s="2" t="s">
        <v>21101</v>
      </c>
      <c r="D9822" s="2" t="str">
        <f t="shared" si="471"/>
        <v>飲食店営業</v>
      </c>
      <c r="E9822" s="2" t="str">
        <f t="shared" si="472"/>
        <v>H30.08.14</v>
      </c>
    </row>
    <row r="9823" spans="1:5" x14ac:dyDescent="0.45">
      <c r="A9823" s="2" t="s">
        <v>175</v>
      </c>
      <c r="B9823" s="2" t="s">
        <v>9317</v>
      </c>
      <c r="C9823" s="2" t="s">
        <v>21102</v>
      </c>
      <c r="D9823" s="2" t="str">
        <f t="shared" si="471"/>
        <v>飲食店営業</v>
      </c>
      <c r="E9823" s="2" t="str">
        <f t="shared" si="472"/>
        <v>H30.08.14</v>
      </c>
    </row>
    <row r="9824" spans="1:5" x14ac:dyDescent="0.45">
      <c r="A9824" s="2" t="s">
        <v>176</v>
      </c>
      <c r="B9824" s="2" t="s">
        <v>9318</v>
      </c>
      <c r="C9824" s="2" t="s">
        <v>21103</v>
      </c>
      <c r="D9824" s="2" t="str">
        <f t="shared" si="471"/>
        <v>飲食店営業</v>
      </c>
      <c r="E9824" s="2" t="str">
        <f t="shared" si="472"/>
        <v>H30.08.14</v>
      </c>
    </row>
    <row r="9825" spans="1:5" x14ac:dyDescent="0.45">
      <c r="A9825" s="2" t="s">
        <v>177</v>
      </c>
      <c r="B9825" s="2" t="s">
        <v>9319</v>
      </c>
      <c r="C9825" s="2" t="s">
        <v>21104</v>
      </c>
      <c r="D9825" s="2" t="str">
        <f t="shared" si="471"/>
        <v>飲食店営業</v>
      </c>
      <c r="E9825" s="2" t="str">
        <f t="shared" si="472"/>
        <v>H30.08.14</v>
      </c>
    </row>
    <row r="9826" spans="1:5" x14ac:dyDescent="0.45">
      <c r="A9826" s="2" t="s">
        <v>178</v>
      </c>
      <c r="B9826" s="2" t="s">
        <v>9320</v>
      </c>
      <c r="C9826" s="2" t="s">
        <v>21105</v>
      </c>
      <c r="D9826" s="2" t="str">
        <f t="shared" si="471"/>
        <v>飲食店営業</v>
      </c>
      <c r="E9826" s="2" t="str">
        <f t="shared" si="472"/>
        <v>H30.08.14</v>
      </c>
    </row>
    <row r="9827" spans="1:5" x14ac:dyDescent="0.45">
      <c r="A9827" s="2" t="s">
        <v>179</v>
      </c>
      <c r="B9827" s="2" t="s">
        <v>9321</v>
      </c>
      <c r="C9827" s="2" t="s">
        <v>21106</v>
      </c>
      <c r="D9827" s="2" t="str">
        <f t="shared" si="471"/>
        <v>飲食店営業</v>
      </c>
      <c r="E9827" s="2" t="str">
        <f>"H30.08.15"</f>
        <v>H30.08.15</v>
      </c>
    </row>
    <row r="9828" spans="1:5" x14ac:dyDescent="0.45">
      <c r="A9828" s="2" t="s">
        <v>178</v>
      </c>
      <c r="B9828" s="2" t="s">
        <v>9320</v>
      </c>
      <c r="C9828" s="2" t="s">
        <v>21105</v>
      </c>
      <c r="D9828" s="2" t="str">
        <f>"魚介類販売業"</f>
        <v>魚介類販売業</v>
      </c>
      <c r="E9828" s="2" t="str">
        <f>"H30.08.15"</f>
        <v>H30.08.15</v>
      </c>
    </row>
    <row r="9829" spans="1:5" x14ac:dyDescent="0.45">
      <c r="A9829" s="2" t="s">
        <v>178</v>
      </c>
      <c r="B9829" s="2" t="s">
        <v>9320</v>
      </c>
      <c r="C9829" s="2" t="s">
        <v>21105</v>
      </c>
      <c r="D9829" s="2" t="str">
        <f>"食肉販売業"</f>
        <v>食肉販売業</v>
      </c>
      <c r="E9829" s="2" t="str">
        <f>"H30.08.15"</f>
        <v>H30.08.15</v>
      </c>
    </row>
    <row r="9830" spans="1:5" x14ac:dyDescent="0.45">
      <c r="A9830" s="2" t="s">
        <v>178</v>
      </c>
      <c r="B9830" s="2" t="s">
        <v>9320</v>
      </c>
      <c r="C9830" s="2" t="s">
        <v>21105</v>
      </c>
      <c r="D9830" s="2" t="str">
        <f>"乳類販売業"</f>
        <v>乳類販売業</v>
      </c>
      <c r="E9830" s="2" t="str">
        <f>"H30.08.15"</f>
        <v>H30.08.15</v>
      </c>
    </row>
    <row r="9831" spans="1:5" x14ac:dyDescent="0.45">
      <c r="A9831" s="2" t="s">
        <v>180</v>
      </c>
      <c r="B9831" s="2" t="s">
        <v>9322</v>
      </c>
      <c r="C9831" s="2" t="s">
        <v>21107</v>
      </c>
      <c r="D9831" s="2" t="str">
        <f>"飲食店営業"</f>
        <v>飲食店営業</v>
      </c>
      <c r="E9831" s="2" t="str">
        <f>"H30.08.15"</f>
        <v>H30.08.15</v>
      </c>
    </row>
    <row r="9832" spans="1:5" x14ac:dyDescent="0.45">
      <c r="A9832" s="2" t="s">
        <v>177</v>
      </c>
      <c r="B9832" s="2" t="s">
        <v>9319</v>
      </c>
      <c r="C9832" s="2" t="s">
        <v>21104</v>
      </c>
      <c r="D9832" s="2" t="str">
        <f>"菓子製造業"</f>
        <v>菓子製造業</v>
      </c>
      <c r="E9832" s="2" t="str">
        <f>"H30.08.16"</f>
        <v>H30.08.16</v>
      </c>
    </row>
    <row r="9833" spans="1:5" x14ac:dyDescent="0.45">
      <c r="A9833" s="2" t="s">
        <v>181</v>
      </c>
      <c r="B9833" s="2" t="s">
        <v>9323</v>
      </c>
      <c r="C9833" s="2" t="s">
        <v>21108</v>
      </c>
      <c r="D9833" s="2" t="str">
        <f>"食品製造業"</f>
        <v>食品製造業</v>
      </c>
      <c r="E9833" s="2" t="str">
        <f>"H30.08.16"</f>
        <v>H30.08.16</v>
      </c>
    </row>
    <row r="9834" spans="1:5" x14ac:dyDescent="0.45">
      <c r="A9834" s="2" t="s">
        <v>17</v>
      </c>
      <c r="B9834" s="2" t="s">
        <v>9147</v>
      </c>
      <c r="C9834" s="2" t="s">
        <v>21109</v>
      </c>
      <c r="D9834" s="2" t="str">
        <f>"そうざい製造業"</f>
        <v>そうざい製造業</v>
      </c>
      <c r="E9834" s="2" t="str">
        <f>"H30.08.21"</f>
        <v>H30.08.21</v>
      </c>
    </row>
    <row r="9835" spans="1:5" x14ac:dyDescent="0.45">
      <c r="A9835" s="2" t="s">
        <v>182</v>
      </c>
      <c r="B9835" s="2" t="s">
        <v>9324</v>
      </c>
      <c r="C9835" s="2" t="s">
        <v>21110</v>
      </c>
      <c r="D9835" s="2" t="str">
        <f>"飲食店営業"</f>
        <v>飲食店営業</v>
      </c>
      <c r="E9835" s="2" t="str">
        <f>"H30.08.23"</f>
        <v>H30.08.23</v>
      </c>
    </row>
    <row r="9836" spans="1:5" x14ac:dyDescent="0.45">
      <c r="A9836" s="2" t="s">
        <v>183</v>
      </c>
      <c r="B9836" s="2" t="s">
        <v>9325</v>
      </c>
      <c r="C9836" s="2" t="s">
        <v>21111</v>
      </c>
      <c r="D9836" s="2" t="str">
        <f>"そうざい製造業"</f>
        <v>そうざい製造業</v>
      </c>
      <c r="E9836" s="2" t="str">
        <f>"H30.08.21"</f>
        <v>H30.08.21</v>
      </c>
    </row>
    <row r="9837" spans="1:5" x14ac:dyDescent="0.45">
      <c r="A9837" s="2" t="s">
        <v>114</v>
      </c>
      <c r="B9837" s="2" t="s">
        <v>9326</v>
      </c>
      <c r="C9837" s="2" t="s">
        <v>21112</v>
      </c>
      <c r="D9837" s="2" t="str">
        <f>"食品販売業"</f>
        <v>食品販売業</v>
      </c>
      <c r="E9837" s="2" t="str">
        <f>"H30.08.23"</f>
        <v>H30.08.23</v>
      </c>
    </row>
    <row r="9838" spans="1:5" x14ac:dyDescent="0.45">
      <c r="A9838" s="2" t="s">
        <v>184</v>
      </c>
      <c r="B9838" s="2" t="s">
        <v>9327</v>
      </c>
      <c r="C9838" s="2" t="s">
        <v>21113</v>
      </c>
      <c r="D9838" s="2" t="str">
        <f>"飲食店営業"</f>
        <v>飲食店営業</v>
      </c>
      <c r="E9838" s="2" t="str">
        <f>"H30.08.23"</f>
        <v>H30.08.23</v>
      </c>
    </row>
    <row r="9839" spans="1:5" x14ac:dyDescent="0.45">
      <c r="A9839" s="2" t="s">
        <v>185</v>
      </c>
      <c r="B9839" s="2" t="s">
        <v>9328</v>
      </c>
      <c r="C9839" s="2" t="s">
        <v>21114</v>
      </c>
      <c r="D9839" s="2" t="str">
        <f>"飲食店営業"</f>
        <v>飲食店営業</v>
      </c>
      <c r="E9839" s="2" t="str">
        <f>"H30.08.28"</f>
        <v>H30.08.28</v>
      </c>
    </row>
    <row r="9840" spans="1:5" x14ac:dyDescent="0.45">
      <c r="A9840" s="2" t="s">
        <v>152</v>
      </c>
      <c r="B9840" s="2" t="s">
        <v>9329</v>
      </c>
      <c r="C9840" s="2" t="s">
        <v>21115</v>
      </c>
      <c r="D9840" s="2" t="str">
        <f>"飲食店営業"</f>
        <v>飲食店営業</v>
      </c>
      <c r="E9840" s="2" t="str">
        <f>"H30.08.28"</f>
        <v>H30.08.28</v>
      </c>
    </row>
    <row r="9841" spans="1:5" x14ac:dyDescent="0.45">
      <c r="A9841" s="2" t="s">
        <v>186</v>
      </c>
      <c r="B9841" s="2" t="s">
        <v>9330</v>
      </c>
      <c r="C9841" s="2" t="s">
        <v>21116</v>
      </c>
      <c r="D9841" s="2" t="str">
        <f>"飲食店営業"</f>
        <v>飲食店営業</v>
      </c>
      <c r="E9841" s="2" t="str">
        <f>"H30.08.29"</f>
        <v>H30.08.29</v>
      </c>
    </row>
    <row r="9842" spans="1:5" x14ac:dyDescent="0.45">
      <c r="A9842" s="2" t="s">
        <v>187</v>
      </c>
      <c r="B9842" s="2" t="s">
        <v>9331</v>
      </c>
      <c r="C9842" s="2" t="s">
        <v>21117</v>
      </c>
      <c r="D9842" s="2" t="str">
        <f>"乳類販売業"</f>
        <v>乳類販売業</v>
      </c>
      <c r="E9842" s="2" t="str">
        <f>"H30.08.31"</f>
        <v>H30.08.31</v>
      </c>
    </row>
    <row r="9843" spans="1:5" x14ac:dyDescent="0.45">
      <c r="A9843" s="2" t="s">
        <v>188</v>
      </c>
      <c r="B9843" s="2" t="s">
        <v>9332</v>
      </c>
      <c r="C9843" s="2" t="s">
        <v>21118</v>
      </c>
      <c r="D9843" s="2" t="str">
        <f>"飲食店営業"</f>
        <v>飲食店営業</v>
      </c>
      <c r="E9843" s="2" t="str">
        <f>"H30.09.03"</f>
        <v>H30.09.03</v>
      </c>
    </row>
    <row r="9844" spans="1:5" x14ac:dyDescent="0.45">
      <c r="A9844" s="2" t="s">
        <v>190</v>
      </c>
      <c r="B9844" s="2" t="s">
        <v>9334</v>
      </c>
      <c r="C9844" s="2" t="s">
        <v>21120</v>
      </c>
      <c r="D9844" s="2" t="str">
        <f>"飲食店営業"</f>
        <v>飲食店営業</v>
      </c>
      <c r="E9844" s="2" t="str">
        <f>"H30.09.03"</f>
        <v>H30.09.03</v>
      </c>
    </row>
    <row r="9845" spans="1:5" x14ac:dyDescent="0.45">
      <c r="A9845" s="2" t="s">
        <v>192</v>
      </c>
      <c r="B9845" s="2" t="s">
        <v>9336</v>
      </c>
      <c r="C9845" s="2" t="s">
        <v>21121</v>
      </c>
      <c r="D9845" s="2" t="str">
        <f>"飲食店営業"</f>
        <v>飲食店営業</v>
      </c>
      <c r="E9845" s="2" t="str">
        <f>"H30.09.26"</f>
        <v>H30.09.26</v>
      </c>
    </row>
    <row r="9846" spans="1:5" x14ac:dyDescent="0.45">
      <c r="A9846" s="2" t="s">
        <v>165</v>
      </c>
      <c r="B9846" s="2" t="s">
        <v>9337</v>
      </c>
      <c r="C9846" s="2" t="s">
        <v>21122</v>
      </c>
      <c r="D9846" s="2" t="str">
        <f>"喫茶店営業"</f>
        <v>喫茶店営業</v>
      </c>
      <c r="E9846" s="2" t="str">
        <f>"H30.09.26"</f>
        <v>H30.09.26</v>
      </c>
    </row>
    <row r="9847" spans="1:5" x14ac:dyDescent="0.45">
      <c r="A9847" s="2" t="s">
        <v>13</v>
      </c>
      <c r="B9847" s="2" t="s">
        <v>9338</v>
      </c>
      <c r="C9847" s="2" t="s">
        <v>21123</v>
      </c>
      <c r="D9847" s="2" t="str">
        <f>"食品製造業"</f>
        <v>食品製造業</v>
      </c>
      <c r="E9847" s="2" t="str">
        <f>"H30.10.12"</f>
        <v>H30.10.12</v>
      </c>
    </row>
    <row r="9848" spans="1:5" x14ac:dyDescent="0.45">
      <c r="A9848" s="2" t="s">
        <v>193</v>
      </c>
      <c r="B9848" s="2" t="s">
        <v>9339</v>
      </c>
      <c r="C9848" s="2" t="s">
        <v>21124</v>
      </c>
      <c r="D9848" s="2" t="str">
        <f>"飲食店営業"</f>
        <v>飲食店営業</v>
      </c>
      <c r="E9848" s="2" t="str">
        <f>"H30.10.16"</f>
        <v>H30.10.16</v>
      </c>
    </row>
    <row r="9849" spans="1:5" x14ac:dyDescent="0.45">
      <c r="A9849" s="2" t="s">
        <v>194</v>
      </c>
      <c r="B9849" s="2" t="s">
        <v>9340</v>
      </c>
      <c r="C9849" s="2" t="s">
        <v>21125</v>
      </c>
      <c r="D9849" s="2" t="str">
        <f>"飲食店営業"</f>
        <v>飲食店営業</v>
      </c>
      <c r="E9849" s="2" t="str">
        <f>"H30.10.18"</f>
        <v>H30.10.18</v>
      </c>
    </row>
    <row r="9850" spans="1:5" x14ac:dyDescent="0.45">
      <c r="A9850" s="2" t="s">
        <v>182</v>
      </c>
      <c r="B9850" s="2" t="s">
        <v>9324</v>
      </c>
      <c r="C9850" s="2" t="s">
        <v>21126</v>
      </c>
      <c r="D9850" s="2" t="str">
        <f>"菓子製造業"</f>
        <v>菓子製造業</v>
      </c>
      <c r="E9850" s="2" t="str">
        <f>"H30.10.22"</f>
        <v>H30.10.22</v>
      </c>
    </row>
    <row r="9851" spans="1:5" x14ac:dyDescent="0.45">
      <c r="A9851" s="2" t="s">
        <v>10</v>
      </c>
      <c r="B9851" s="2" t="s">
        <v>9341</v>
      </c>
      <c r="C9851" s="2" t="s">
        <v>21127</v>
      </c>
      <c r="D9851" s="2" t="str">
        <f>"乳類販売業"</f>
        <v>乳類販売業</v>
      </c>
      <c r="E9851" s="2" t="str">
        <f>"H30.10.22"</f>
        <v>H30.10.22</v>
      </c>
    </row>
    <row r="9852" spans="1:5" x14ac:dyDescent="0.45">
      <c r="A9852" s="2" t="s">
        <v>195</v>
      </c>
      <c r="B9852" s="2" t="s">
        <v>9342</v>
      </c>
      <c r="C9852" s="2" t="s">
        <v>21128</v>
      </c>
      <c r="D9852" s="2" t="str">
        <f>"飲食店営業"</f>
        <v>飲食店営業</v>
      </c>
      <c r="E9852" s="2" t="str">
        <f>"H30.10.22"</f>
        <v>H30.10.22</v>
      </c>
    </row>
    <row r="9853" spans="1:5" x14ac:dyDescent="0.45">
      <c r="A9853" s="2" t="s">
        <v>169</v>
      </c>
      <c r="B9853" s="2" t="s">
        <v>9343</v>
      </c>
      <c r="C9853" s="2" t="s">
        <v>21128</v>
      </c>
      <c r="D9853" s="2" t="str">
        <f>"飲食店営業"</f>
        <v>飲食店営業</v>
      </c>
      <c r="E9853" s="2" t="str">
        <f>"H30.10.22"</f>
        <v>H30.10.22</v>
      </c>
    </row>
    <row r="9854" spans="1:5" x14ac:dyDescent="0.45">
      <c r="A9854" s="2" t="s">
        <v>169</v>
      </c>
      <c r="B9854" s="2" t="s">
        <v>9343</v>
      </c>
      <c r="C9854" s="2" t="s">
        <v>21128</v>
      </c>
      <c r="D9854" s="2" t="str">
        <f>"食品販売業"</f>
        <v>食品販売業</v>
      </c>
      <c r="E9854" s="2" t="str">
        <f>"H30.10.22"</f>
        <v>H30.10.22</v>
      </c>
    </row>
    <row r="9855" spans="1:5" x14ac:dyDescent="0.45">
      <c r="A9855" s="2" t="s">
        <v>196</v>
      </c>
      <c r="B9855" s="2" t="s">
        <v>9344</v>
      </c>
      <c r="C9855" s="2" t="s">
        <v>21129</v>
      </c>
      <c r="D9855" s="2" t="str">
        <f>"飲食店営業"</f>
        <v>飲食店営業</v>
      </c>
      <c r="E9855" s="2" t="str">
        <f>"H30.10.29"</f>
        <v>H30.10.29</v>
      </c>
    </row>
    <row r="9856" spans="1:5" x14ac:dyDescent="0.45">
      <c r="A9856" s="2" t="s">
        <v>196</v>
      </c>
      <c r="B9856" s="2" t="s">
        <v>9344</v>
      </c>
      <c r="C9856" s="2" t="s">
        <v>21129</v>
      </c>
      <c r="D9856" s="2" t="str">
        <f>"食品販売業"</f>
        <v>食品販売業</v>
      </c>
      <c r="E9856" s="2" t="str">
        <f>"H30.10.29"</f>
        <v>H30.10.29</v>
      </c>
    </row>
    <row r="9857" spans="1:5" x14ac:dyDescent="0.45">
      <c r="A9857" s="2" t="s">
        <v>165</v>
      </c>
      <c r="B9857" s="2" t="s">
        <v>9345</v>
      </c>
      <c r="C9857" s="2" t="s">
        <v>21130</v>
      </c>
      <c r="D9857" s="2" t="str">
        <f t="shared" ref="D9857:D9863" si="473">"喫茶店営業"</f>
        <v>喫茶店営業</v>
      </c>
      <c r="E9857" s="2" t="str">
        <f t="shared" ref="E9857:E9863" si="474">"H30.10.30"</f>
        <v>H30.10.30</v>
      </c>
    </row>
    <row r="9858" spans="1:5" x14ac:dyDescent="0.45">
      <c r="A9858" s="2" t="s">
        <v>165</v>
      </c>
      <c r="B9858" s="2" t="s">
        <v>9346</v>
      </c>
      <c r="C9858" s="2" t="s">
        <v>21130</v>
      </c>
      <c r="D9858" s="2" t="str">
        <f t="shared" si="473"/>
        <v>喫茶店営業</v>
      </c>
      <c r="E9858" s="2" t="str">
        <f t="shared" si="474"/>
        <v>H30.10.30</v>
      </c>
    </row>
    <row r="9859" spans="1:5" x14ac:dyDescent="0.45">
      <c r="A9859" s="2" t="s">
        <v>165</v>
      </c>
      <c r="B9859" s="2" t="s">
        <v>9347</v>
      </c>
      <c r="C9859" s="2" t="s">
        <v>21130</v>
      </c>
      <c r="D9859" s="2" t="str">
        <f t="shared" si="473"/>
        <v>喫茶店営業</v>
      </c>
      <c r="E9859" s="2" t="str">
        <f t="shared" si="474"/>
        <v>H30.10.30</v>
      </c>
    </row>
    <row r="9860" spans="1:5" x14ac:dyDescent="0.45">
      <c r="A9860" s="2" t="s">
        <v>165</v>
      </c>
      <c r="B9860" s="2" t="s">
        <v>9348</v>
      </c>
      <c r="C9860" s="2" t="s">
        <v>21130</v>
      </c>
      <c r="D9860" s="2" t="str">
        <f t="shared" si="473"/>
        <v>喫茶店営業</v>
      </c>
      <c r="E9860" s="2" t="str">
        <f t="shared" si="474"/>
        <v>H30.10.30</v>
      </c>
    </row>
    <row r="9861" spans="1:5" x14ac:dyDescent="0.45">
      <c r="A9861" s="2" t="s">
        <v>165</v>
      </c>
      <c r="B9861" s="2" t="s">
        <v>9349</v>
      </c>
      <c r="C9861" s="2" t="s">
        <v>21130</v>
      </c>
      <c r="D9861" s="2" t="str">
        <f t="shared" si="473"/>
        <v>喫茶店営業</v>
      </c>
      <c r="E9861" s="2" t="str">
        <f t="shared" si="474"/>
        <v>H30.10.30</v>
      </c>
    </row>
    <row r="9862" spans="1:5" x14ac:dyDescent="0.45">
      <c r="A9862" s="2" t="s">
        <v>165</v>
      </c>
      <c r="B9862" s="2" t="s">
        <v>9350</v>
      </c>
      <c r="C9862" s="2" t="s">
        <v>21130</v>
      </c>
      <c r="D9862" s="2" t="str">
        <f t="shared" si="473"/>
        <v>喫茶店営業</v>
      </c>
      <c r="E9862" s="2" t="str">
        <f t="shared" si="474"/>
        <v>H30.10.30</v>
      </c>
    </row>
    <row r="9863" spans="1:5" x14ac:dyDescent="0.45">
      <c r="A9863" s="2" t="s">
        <v>165</v>
      </c>
      <c r="B9863" s="2" t="s">
        <v>9351</v>
      </c>
      <c r="C9863" s="2" t="s">
        <v>21130</v>
      </c>
      <c r="D9863" s="2" t="str">
        <f t="shared" si="473"/>
        <v>喫茶店営業</v>
      </c>
      <c r="E9863" s="2" t="str">
        <f t="shared" si="474"/>
        <v>H30.10.30</v>
      </c>
    </row>
    <row r="9864" spans="1:5" x14ac:dyDescent="0.45">
      <c r="A9864" s="2" t="s">
        <v>197</v>
      </c>
      <c r="B9864" s="2" t="s">
        <v>9352</v>
      </c>
      <c r="C9864" s="2" t="s">
        <v>21008</v>
      </c>
      <c r="D9864" s="2" t="str">
        <f>"飲食店営業"</f>
        <v>飲食店営業</v>
      </c>
      <c r="E9864" s="2" t="str">
        <f>"H30.05.31"</f>
        <v>H30.05.31</v>
      </c>
    </row>
    <row r="9865" spans="1:5" x14ac:dyDescent="0.45">
      <c r="A9865" s="2" t="s">
        <v>197</v>
      </c>
      <c r="B9865" s="2" t="s">
        <v>9353</v>
      </c>
      <c r="C9865" s="2" t="s">
        <v>21008</v>
      </c>
      <c r="D9865" s="2" t="str">
        <f>"飲食店営業"</f>
        <v>飲食店営業</v>
      </c>
      <c r="E9865" s="2" t="str">
        <f>"H30.08.28"</f>
        <v>H30.08.28</v>
      </c>
    </row>
    <row r="9866" spans="1:5" x14ac:dyDescent="0.45">
      <c r="A9866" s="2" t="s">
        <v>197</v>
      </c>
      <c r="B9866" s="2" t="s">
        <v>9354</v>
      </c>
      <c r="C9866" s="2" t="s">
        <v>21008</v>
      </c>
      <c r="D9866" s="2" t="str">
        <f>"乳類販売業"</f>
        <v>乳類販売業</v>
      </c>
      <c r="E9866" s="2" t="str">
        <f>"H30.05.31"</f>
        <v>H30.05.31</v>
      </c>
    </row>
    <row r="9867" spans="1:5" x14ac:dyDescent="0.45">
      <c r="A9867" s="2" t="s">
        <v>197</v>
      </c>
      <c r="B9867" s="2" t="s">
        <v>9354</v>
      </c>
      <c r="C9867" s="2" t="s">
        <v>21008</v>
      </c>
      <c r="D9867" s="2" t="str">
        <f>"食肉販売業"</f>
        <v>食肉販売業</v>
      </c>
      <c r="E9867" s="2" t="str">
        <f>"H30.05.31"</f>
        <v>H30.05.31</v>
      </c>
    </row>
    <row r="9868" spans="1:5" x14ac:dyDescent="0.45">
      <c r="A9868" s="2" t="s">
        <v>197</v>
      </c>
      <c r="B9868" s="2" t="s">
        <v>9355</v>
      </c>
      <c r="C9868" s="2" t="s">
        <v>21008</v>
      </c>
      <c r="D9868" s="2" t="str">
        <f>"食品販売業"</f>
        <v>食品販売業</v>
      </c>
      <c r="E9868" s="2" t="str">
        <f>"H30.03.14"</f>
        <v>H30.03.14</v>
      </c>
    </row>
    <row r="9869" spans="1:5" x14ac:dyDescent="0.45">
      <c r="A9869" s="2" t="s">
        <v>197</v>
      </c>
      <c r="B9869" s="2" t="s">
        <v>9354</v>
      </c>
      <c r="C9869" s="2" t="s">
        <v>21131</v>
      </c>
      <c r="D9869" s="2" t="str">
        <f>"魚介類販売業"</f>
        <v>魚介類販売業</v>
      </c>
      <c r="E9869" s="2" t="str">
        <f>"H30.02.09"</f>
        <v>H30.02.09</v>
      </c>
    </row>
    <row r="9870" spans="1:5" x14ac:dyDescent="0.45">
      <c r="A9870" s="2" t="s">
        <v>197</v>
      </c>
      <c r="B9870" s="2" t="s">
        <v>9356</v>
      </c>
      <c r="C9870" s="2" t="s">
        <v>20917</v>
      </c>
      <c r="D9870" s="2" t="str">
        <f>"飲食店営業"</f>
        <v>飲食店営業</v>
      </c>
      <c r="E9870" s="2" t="str">
        <f>"H29.04.14"</f>
        <v>H29.04.14</v>
      </c>
    </row>
    <row r="9871" spans="1:5" x14ac:dyDescent="0.45">
      <c r="A9871" s="2" t="s">
        <v>197</v>
      </c>
      <c r="B9871" s="2" t="s">
        <v>9356</v>
      </c>
      <c r="C9871" s="2" t="s">
        <v>20917</v>
      </c>
      <c r="D9871" s="2" t="str">
        <f>"菓子製造業"</f>
        <v>菓子製造業</v>
      </c>
      <c r="E9871" s="2" t="str">
        <f>"H29.04.14"</f>
        <v>H29.04.14</v>
      </c>
    </row>
    <row r="9872" spans="1:5" x14ac:dyDescent="0.45">
      <c r="A9872" s="2" t="s">
        <v>198</v>
      </c>
      <c r="B9872" s="2" t="s">
        <v>9357</v>
      </c>
      <c r="C9872" s="2" t="s">
        <v>21132</v>
      </c>
      <c r="D9872" s="2" t="str">
        <f>"食品販売業"</f>
        <v>食品販売業</v>
      </c>
      <c r="E9872" s="2" t="str">
        <f>"H30.11.02"</f>
        <v>H30.11.02</v>
      </c>
    </row>
    <row r="9873" spans="1:5" x14ac:dyDescent="0.45">
      <c r="A9873" s="2" t="s">
        <v>183</v>
      </c>
      <c r="B9873" s="2" t="s">
        <v>9358</v>
      </c>
      <c r="C9873" s="2" t="s">
        <v>21133</v>
      </c>
      <c r="D9873" s="2" t="str">
        <f>"菓子製造業"</f>
        <v>菓子製造業</v>
      </c>
      <c r="E9873" s="2" t="str">
        <f>"H30.11.05"</f>
        <v>H30.11.05</v>
      </c>
    </row>
    <row r="9874" spans="1:5" x14ac:dyDescent="0.45">
      <c r="A9874" s="2" t="s">
        <v>27</v>
      </c>
      <c r="B9874" s="2" t="s">
        <v>9158</v>
      </c>
      <c r="C9874" s="2" t="s">
        <v>21135</v>
      </c>
      <c r="D9874" s="2" t="str">
        <f>"菓子製造業"</f>
        <v>菓子製造業</v>
      </c>
      <c r="E9874" s="2" t="str">
        <f>"H30.11.05"</f>
        <v>H30.11.05</v>
      </c>
    </row>
    <row r="9875" spans="1:5" x14ac:dyDescent="0.45">
      <c r="A9875" s="2" t="s">
        <v>197</v>
      </c>
      <c r="B9875" s="2" t="s">
        <v>9360</v>
      </c>
      <c r="C9875" s="2" t="s">
        <v>21136</v>
      </c>
      <c r="D9875" s="2" t="str">
        <f>"菓子製造業"</f>
        <v>菓子製造業</v>
      </c>
      <c r="E9875" s="2" t="str">
        <f>"H30.11.07"</f>
        <v>H30.11.07</v>
      </c>
    </row>
    <row r="9876" spans="1:5" x14ac:dyDescent="0.45">
      <c r="A9876" s="2" t="s">
        <v>200</v>
      </c>
      <c r="B9876" s="2" t="s">
        <v>9361</v>
      </c>
      <c r="C9876" s="2" t="s">
        <v>21137</v>
      </c>
      <c r="D9876" s="2" t="str">
        <f>"菓子製造業"</f>
        <v>菓子製造業</v>
      </c>
      <c r="E9876" s="2" t="str">
        <f>"H30.11.08"</f>
        <v>H30.11.08</v>
      </c>
    </row>
    <row r="9877" spans="1:5" x14ac:dyDescent="0.45">
      <c r="A9877" s="2" t="s">
        <v>201</v>
      </c>
      <c r="B9877" s="2" t="s">
        <v>9362</v>
      </c>
      <c r="C9877" s="2" t="s">
        <v>21138</v>
      </c>
      <c r="D9877" s="2" t="str">
        <f>"そうざい製造業"</f>
        <v>そうざい製造業</v>
      </c>
      <c r="E9877" s="2" t="str">
        <f>"H30.11.12"</f>
        <v>H30.11.12</v>
      </c>
    </row>
    <row r="9878" spans="1:5" x14ac:dyDescent="0.45">
      <c r="A9878" s="2" t="s">
        <v>202</v>
      </c>
      <c r="B9878" s="2" t="s">
        <v>9363</v>
      </c>
      <c r="C9878" s="2" t="s">
        <v>21139</v>
      </c>
      <c r="D9878" s="2" t="str">
        <f>"飲食店営業"</f>
        <v>飲食店営業</v>
      </c>
      <c r="E9878" s="2" t="str">
        <f>"H30.11.14"</f>
        <v>H30.11.14</v>
      </c>
    </row>
    <row r="9879" spans="1:5" x14ac:dyDescent="0.45">
      <c r="A9879" s="2" t="s">
        <v>203</v>
      </c>
      <c r="B9879" s="2" t="s">
        <v>9364</v>
      </c>
      <c r="C9879" s="2" t="s">
        <v>21140</v>
      </c>
      <c r="D9879" s="2" t="str">
        <f>"飲食店営業"</f>
        <v>飲食店営業</v>
      </c>
      <c r="E9879" s="2" t="str">
        <f>"H30.11.14"</f>
        <v>H30.11.14</v>
      </c>
    </row>
    <row r="9880" spans="1:5" x14ac:dyDescent="0.45">
      <c r="A9880" s="2" t="s">
        <v>204</v>
      </c>
      <c r="B9880" s="2" t="s">
        <v>9365</v>
      </c>
      <c r="C9880" s="2" t="s">
        <v>21141</v>
      </c>
      <c r="D9880" s="2" t="str">
        <f>"飲食店営業"</f>
        <v>飲食店営業</v>
      </c>
      <c r="E9880" s="2" t="str">
        <f>"H30.11.14"</f>
        <v>H30.11.14</v>
      </c>
    </row>
    <row r="9881" spans="1:5" x14ac:dyDescent="0.45">
      <c r="A9881" s="2" t="s">
        <v>205</v>
      </c>
      <c r="B9881" s="2" t="s">
        <v>9366</v>
      </c>
      <c r="C9881" s="2" t="s">
        <v>21142</v>
      </c>
      <c r="D9881" s="2" t="str">
        <f>"飲食店営業"</f>
        <v>飲食店営業</v>
      </c>
      <c r="E9881" s="2" t="str">
        <f>"H30.11.15"</f>
        <v>H30.11.15</v>
      </c>
    </row>
    <row r="9882" spans="1:5" x14ac:dyDescent="0.45">
      <c r="A9882" s="2" t="s">
        <v>92</v>
      </c>
      <c r="B9882" s="2" t="s">
        <v>9367</v>
      </c>
      <c r="C9882" s="2" t="s">
        <v>21143</v>
      </c>
      <c r="D9882" s="2" t="str">
        <f>"飲食店営業"</f>
        <v>飲食店営業</v>
      </c>
      <c r="E9882" s="2" t="str">
        <f>"H30.11.15"</f>
        <v>H30.11.15</v>
      </c>
    </row>
    <row r="9883" spans="1:5" x14ac:dyDescent="0.45">
      <c r="A9883" s="2" t="s">
        <v>165</v>
      </c>
      <c r="B9883" s="2" t="s">
        <v>9368</v>
      </c>
      <c r="C9883" s="2" t="s">
        <v>20934</v>
      </c>
      <c r="D9883" s="2" t="str">
        <f>"喫茶店営業"</f>
        <v>喫茶店営業</v>
      </c>
      <c r="E9883" s="2" t="str">
        <f>"H30.11.19"</f>
        <v>H30.11.19</v>
      </c>
    </row>
    <row r="9884" spans="1:5" x14ac:dyDescent="0.45">
      <c r="A9884" s="2" t="s">
        <v>206</v>
      </c>
      <c r="B9884" s="2" t="s">
        <v>9369</v>
      </c>
      <c r="C9884" s="2" t="s">
        <v>21144</v>
      </c>
      <c r="D9884" s="2" t="str">
        <f>"飲食店営業"</f>
        <v>飲食店営業</v>
      </c>
      <c r="E9884" s="2" t="str">
        <f>"H30.11.16"</f>
        <v>H30.11.16</v>
      </c>
    </row>
    <row r="9885" spans="1:5" x14ac:dyDescent="0.45">
      <c r="A9885" s="2" t="s">
        <v>206</v>
      </c>
      <c r="B9885" s="2" t="s">
        <v>9369</v>
      </c>
      <c r="C9885" s="2" t="s">
        <v>21144</v>
      </c>
      <c r="D9885" s="2" t="str">
        <f>"魚介類販売業"</f>
        <v>魚介類販売業</v>
      </c>
      <c r="E9885" s="2" t="str">
        <f>"H30.11.16"</f>
        <v>H30.11.16</v>
      </c>
    </row>
    <row r="9886" spans="1:5" x14ac:dyDescent="0.45">
      <c r="A9886" s="2" t="s">
        <v>206</v>
      </c>
      <c r="B9886" s="2" t="s">
        <v>9369</v>
      </c>
      <c r="C9886" s="2" t="s">
        <v>21144</v>
      </c>
      <c r="D9886" s="2" t="str">
        <f>"乳類販売業"</f>
        <v>乳類販売業</v>
      </c>
      <c r="E9886" s="2" t="str">
        <f>"H30.11.16"</f>
        <v>H30.11.16</v>
      </c>
    </row>
    <row r="9887" spans="1:5" x14ac:dyDescent="0.45">
      <c r="A9887" s="2" t="s">
        <v>206</v>
      </c>
      <c r="B9887" s="2" t="s">
        <v>9369</v>
      </c>
      <c r="C9887" s="2" t="s">
        <v>21144</v>
      </c>
      <c r="D9887" s="2" t="str">
        <f>"食肉販売業"</f>
        <v>食肉販売業</v>
      </c>
      <c r="E9887" s="2" t="str">
        <f>"H30.11.16"</f>
        <v>H30.11.16</v>
      </c>
    </row>
    <row r="9888" spans="1:5" x14ac:dyDescent="0.45">
      <c r="A9888" s="2" t="s">
        <v>206</v>
      </c>
      <c r="B9888" s="2" t="s">
        <v>9369</v>
      </c>
      <c r="C9888" s="2" t="s">
        <v>21144</v>
      </c>
      <c r="D9888" s="2" t="str">
        <f>"食品販売業"</f>
        <v>食品販売業</v>
      </c>
      <c r="E9888" s="2" t="str">
        <f>"H30.11.16"</f>
        <v>H30.11.16</v>
      </c>
    </row>
    <row r="9889" spans="1:5" x14ac:dyDescent="0.45">
      <c r="A9889" s="2" t="s">
        <v>207</v>
      </c>
      <c r="B9889" s="2" t="s">
        <v>9370</v>
      </c>
      <c r="C9889" s="2" t="s">
        <v>21145</v>
      </c>
      <c r="D9889" s="2" t="str">
        <f t="shared" ref="D9889:D9894" si="475">"菓子製造業"</f>
        <v>菓子製造業</v>
      </c>
      <c r="E9889" s="2" t="str">
        <f t="shared" ref="E9889:E9898" si="476">"H30.11.19"</f>
        <v>H30.11.19</v>
      </c>
    </row>
    <row r="9890" spans="1:5" x14ac:dyDescent="0.45">
      <c r="A9890" s="2" t="s">
        <v>208</v>
      </c>
      <c r="B9890" s="2" t="s">
        <v>9371</v>
      </c>
      <c r="C9890" s="2" t="s">
        <v>21146</v>
      </c>
      <c r="D9890" s="2" t="str">
        <f t="shared" si="475"/>
        <v>菓子製造業</v>
      </c>
      <c r="E9890" s="2" t="str">
        <f t="shared" si="476"/>
        <v>H30.11.19</v>
      </c>
    </row>
    <row r="9891" spans="1:5" x14ac:dyDescent="0.45">
      <c r="A9891" s="2" t="s">
        <v>181</v>
      </c>
      <c r="B9891" s="2" t="s">
        <v>9372</v>
      </c>
      <c r="C9891" s="2" t="s">
        <v>21147</v>
      </c>
      <c r="D9891" s="2" t="str">
        <f t="shared" si="475"/>
        <v>菓子製造業</v>
      </c>
      <c r="E9891" s="2" t="str">
        <f t="shared" si="476"/>
        <v>H30.11.19</v>
      </c>
    </row>
    <row r="9892" spans="1:5" x14ac:dyDescent="0.45">
      <c r="A9892" s="2" t="s">
        <v>209</v>
      </c>
      <c r="B9892" s="2" t="s">
        <v>9373</v>
      </c>
      <c r="C9892" s="2" t="s">
        <v>21148</v>
      </c>
      <c r="D9892" s="2" t="str">
        <f t="shared" si="475"/>
        <v>菓子製造業</v>
      </c>
      <c r="E9892" s="2" t="str">
        <f t="shared" si="476"/>
        <v>H30.11.19</v>
      </c>
    </row>
    <row r="9893" spans="1:5" x14ac:dyDescent="0.45">
      <c r="A9893" s="2" t="s">
        <v>210</v>
      </c>
      <c r="B9893" s="2" t="s">
        <v>9374</v>
      </c>
      <c r="C9893" s="2" t="s">
        <v>21149</v>
      </c>
      <c r="D9893" s="2" t="str">
        <f t="shared" si="475"/>
        <v>菓子製造業</v>
      </c>
      <c r="E9893" s="2" t="str">
        <f t="shared" si="476"/>
        <v>H30.11.19</v>
      </c>
    </row>
    <row r="9894" spans="1:5" x14ac:dyDescent="0.45">
      <c r="A9894" s="2" t="s">
        <v>211</v>
      </c>
      <c r="B9894" s="2" t="s">
        <v>9375</v>
      </c>
      <c r="C9894" s="2" t="s">
        <v>21150</v>
      </c>
      <c r="D9894" s="2" t="str">
        <f t="shared" si="475"/>
        <v>菓子製造業</v>
      </c>
      <c r="E9894" s="2" t="str">
        <f t="shared" si="476"/>
        <v>H30.11.19</v>
      </c>
    </row>
    <row r="9895" spans="1:5" x14ac:dyDescent="0.45">
      <c r="A9895" s="2" t="s">
        <v>212</v>
      </c>
      <c r="B9895" s="2" t="s">
        <v>9376</v>
      </c>
      <c r="C9895" s="2" t="s">
        <v>21151</v>
      </c>
      <c r="D9895" s="2" t="str">
        <f t="shared" ref="D9895:D9903" si="477">"飲食店営業"</f>
        <v>飲食店営業</v>
      </c>
      <c r="E9895" s="2" t="str">
        <f t="shared" si="476"/>
        <v>H30.11.19</v>
      </c>
    </row>
    <row r="9896" spans="1:5" x14ac:dyDescent="0.45">
      <c r="A9896" s="2" t="s">
        <v>213</v>
      </c>
      <c r="B9896" s="2" t="s">
        <v>9377</v>
      </c>
      <c r="C9896" s="2" t="s">
        <v>21152</v>
      </c>
      <c r="D9896" s="2" t="str">
        <f t="shared" si="477"/>
        <v>飲食店営業</v>
      </c>
      <c r="E9896" s="2" t="str">
        <f t="shared" si="476"/>
        <v>H30.11.19</v>
      </c>
    </row>
    <row r="9897" spans="1:5" x14ac:dyDescent="0.45">
      <c r="A9897" s="2" t="s">
        <v>112</v>
      </c>
      <c r="B9897" s="2" t="s">
        <v>9267</v>
      </c>
      <c r="C9897" s="2" t="s">
        <v>21050</v>
      </c>
      <c r="D9897" s="2" t="str">
        <f t="shared" si="477"/>
        <v>飲食店営業</v>
      </c>
      <c r="E9897" s="2" t="str">
        <f t="shared" si="476"/>
        <v>H30.11.19</v>
      </c>
    </row>
    <row r="9898" spans="1:5" x14ac:dyDescent="0.45">
      <c r="A9898" s="2" t="s">
        <v>214</v>
      </c>
      <c r="B9898" s="2" t="s">
        <v>9378</v>
      </c>
      <c r="C9898" s="2" t="s">
        <v>21153</v>
      </c>
      <c r="D9898" s="2" t="str">
        <f t="shared" si="477"/>
        <v>飲食店営業</v>
      </c>
      <c r="E9898" s="2" t="str">
        <f t="shared" si="476"/>
        <v>H30.11.19</v>
      </c>
    </row>
    <row r="9899" spans="1:5" x14ac:dyDescent="0.45">
      <c r="A9899" s="2" t="s">
        <v>215</v>
      </c>
      <c r="B9899" s="2" t="s">
        <v>9379</v>
      </c>
      <c r="C9899" s="2" t="s">
        <v>21154</v>
      </c>
      <c r="D9899" s="2" t="str">
        <f t="shared" si="477"/>
        <v>飲食店営業</v>
      </c>
      <c r="E9899" s="2" t="str">
        <f>"H30.11.05"</f>
        <v>H30.11.05</v>
      </c>
    </row>
    <row r="9900" spans="1:5" x14ac:dyDescent="0.45">
      <c r="A9900" s="2" t="s">
        <v>216</v>
      </c>
      <c r="B9900" s="2" t="s">
        <v>9380</v>
      </c>
      <c r="C9900" s="2" t="s">
        <v>21155</v>
      </c>
      <c r="D9900" s="2" t="str">
        <f t="shared" si="477"/>
        <v>飲食店営業</v>
      </c>
      <c r="E9900" s="2" t="str">
        <f>"H30.11.21"</f>
        <v>H30.11.21</v>
      </c>
    </row>
    <row r="9901" spans="1:5" x14ac:dyDescent="0.45">
      <c r="A9901" s="2" t="s">
        <v>35</v>
      </c>
      <c r="B9901" s="2" t="s">
        <v>9381</v>
      </c>
      <c r="C9901" s="2" t="s">
        <v>20915</v>
      </c>
      <c r="D9901" s="2" t="str">
        <f t="shared" si="477"/>
        <v>飲食店営業</v>
      </c>
      <c r="E9901" s="2" t="str">
        <f>"H30.11.21"</f>
        <v>H30.11.21</v>
      </c>
    </row>
    <row r="9902" spans="1:5" x14ac:dyDescent="0.45">
      <c r="A9902" s="2" t="s">
        <v>217</v>
      </c>
      <c r="B9902" s="2" t="s">
        <v>9382</v>
      </c>
      <c r="C9902" s="2" t="s">
        <v>21156</v>
      </c>
      <c r="D9902" s="2" t="str">
        <f t="shared" si="477"/>
        <v>飲食店営業</v>
      </c>
      <c r="E9902" s="2" t="str">
        <f t="shared" ref="E9902:E9911" si="478">"H30.11.26"</f>
        <v>H30.11.26</v>
      </c>
    </row>
    <row r="9903" spans="1:5" x14ac:dyDescent="0.45">
      <c r="A9903" s="2" t="s">
        <v>218</v>
      </c>
      <c r="B9903" s="2" t="s">
        <v>9383</v>
      </c>
      <c r="C9903" s="2" t="s">
        <v>21157</v>
      </c>
      <c r="D9903" s="2" t="str">
        <f t="shared" si="477"/>
        <v>飲食店営業</v>
      </c>
      <c r="E9903" s="2" t="str">
        <f t="shared" si="478"/>
        <v>H30.11.26</v>
      </c>
    </row>
    <row r="9904" spans="1:5" x14ac:dyDescent="0.45">
      <c r="A9904" s="2" t="s">
        <v>219</v>
      </c>
      <c r="B9904" s="2" t="s">
        <v>9384</v>
      </c>
      <c r="C9904" s="2" t="s">
        <v>21158</v>
      </c>
      <c r="D9904" s="2" t="str">
        <f>"そうざい製造業"</f>
        <v>そうざい製造業</v>
      </c>
      <c r="E9904" s="2" t="str">
        <f t="shared" si="478"/>
        <v>H30.11.26</v>
      </c>
    </row>
    <row r="9905" spans="1:5" x14ac:dyDescent="0.45">
      <c r="A9905" s="2" t="s">
        <v>220</v>
      </c>
      <c r="B9905" s="2" t="s">
        <v>9385</v>
      </c>
      <c r="C9905" s="2" t="s">
        <v>21159</v>
      </c>
      <c r="D9905" s="2" t="str">
        <f>"飲食店営業"</f>
        <v>飲食店営業</v>
      </c>
      <c r="E9905" s="2" t="str">
        <f t="shared" si="478"/>
        <v>H30.11.26</v>
      </c>
    </row>
    <row r="9906" spans="1:5" x14ac:dyDescent="0.45">
      <c r="A9906" s="2" t="s">
        <v>221</v>
      </c>
      <c r="B9906" s="2" t="s">
        <v>9386</v>
      </c>
      <c r="C9906" s="2" t="s">
        <v>21160</v>
      </c>
      <c r="D9906" s="2" t="str">
        <f>"乳類販売業"</f>
        <v>乳類販売業</v>
      </c>
      <c r="E9906" s="2" t="str">
        <f t="shared" si="478"/>
        <v>H30.11.26</v>
      </c>
    </row>
    <row r="9907" spans="1:5" x14ac:dyDescent="0.45">
      <c r="A9907" s="2" t="s">
        <v>92</v>
      </c>
      <c r="B9907" s="2" t="s">
        <v>9367</v>
      </c>
      <c r="C9907" s="2" t="s">
        <v>21143</v>
      </c>
      <c r="D9907" s="2" t="str">
        <f>"乳類販売業"</f>
        <v>乳類販売業</v>
      </c>
      <c r="E9907" s="2" t="str">
        <f t="shared" si="478"/>
        <v>H30.11.26</v>
      </c>
    </row>
    <row r="9908" spans="1:5" x14ac:dyDescent="0.45">
      <c r="A9908" s="2" t="s">
        <v>88</v>
      </c>
      <c r="B9908" s="2" t="s">
        <v>9387</v>
      </c>
      <c r="C9908" s="2" t="s">
        <v>21161</v>
      </c>
      <c r="D9908" s="2" t="str">
        <f>"乳類販売業"</f>
        <v>乳類販売業</v>
      </c>
      <c r="E9908" s="2" t="str">
        <f t="shared" si="478"/>
        <v>H30.11.26</v>
      </c>
    </row>
    <row r="9909" spans="1:5" x14ac:dyDescent="0.45">
      <c r="A9909" s="2" t="s">
        <v>222</v>
      </c>
      <c r="B9909" s="2" t="s">
        <v>9388</v>
      </c>
      <c r="C9909" s="2" t="s">
        <v>21162</v>
      </c>
      <c r="D9909" s="2" t="str">
        <f>"食肉販売業"</f>
        <v>食肉販売業</v>
      </c>
      <c r="E9909" s="2" t="str">
        <f t="shared" si="478"/>
        <v>H30.11.26</v>
      </c>
    </row>
    <row r="9910" spans="1:5" x14ac:dyDescent="0.45">
      <c r="A9910" s="2" t="s">
        <v>223</v>
      </c>
      <c r="B9910" s="2" t="s">
        <v>9389</v>
      </c>
      <c r="C9910" s="2" t="s">
        <v>21163</v>
      </c>
      <c r="D9910" s="2" t="str">
        <f>"菓子製造業"</f>
        <v>菓子製造業</v>
      </c>
      <c r="E9910" s="2" t="str">
        <f t="shared" si="478"/>
        <v>H30.11.26</v>
      </c>
    </row>
    <row r="9911" spans="1:5" x14ac:dyDescent="0.45">
      <c r="A9911" s="2" t="s">
        <v>224</v>
      </c>
      <c r="B9911" s="2" t="s">
        <v>9390</v>
      </c>
      <c r="C9911" s="2" t="s">
        <v>21164</v>
      </c>
      <c r="D9911" s="2" t="str">
        <f>"飲食店営業"</f>
        <v>飲食店営業</v>
      </c>
      <c r="E9911" s="2" t="str">
        <f t="shared" si="478"/>
        <v>H30.11.26</v>
      </c>
    </row>
    <row r="9912" spans="1:5" x14ac:dyDescent="0.45">
      <c r="A9912" s="2" t="s">
        <v>225</v>
      </c>
      <c r="B9912" s="2" t="s">
        <v>9391</v>
      </c>
      <c r="C9912" s="2" t="s">
        <v>21165</v>
      </c>
      <c r="D9912" s="2" t="str">
        <f>"飲食店営業"</f>
        <v>飲食店営業</v>
      </c>
      <c r="E9912" s="2" t="str">
        <f>"H30.11.29"</f>
        <v>H30.11.29</v>
      </c>
    </row>
    <row r="9913" spans="1:5" x14ac:dyDescent="0.45">
      <c r="A9913" s="2" t="s">
        <v>226</v>
      </c>
      <c r="B9913" s="2" t="s">
        <v>9392</v>
      </c>
      <c r="C9913" s="2" t="s">
        <v>21166</v>
      </c>
      <c r="D9913" s="2" t="str">
        <f>"飲食店営業"</f>
        <v>飲食店営業</v>
      </c>
      <c r="E9913" s="2" t="str">
        <f>"H30.11.28"</f>
        <v>H30.11.28</v>
      </c>
    </row>
    <row r="9914" spans="1:5" x14ac:dyDescent="0.45">
      <c r="A9914" s="2" t="s">
        <v>227</v>
      </c>
      <c r="B9914" s="2" t="s">
        <v>9393</v>
      </c>
      <c r="C9914" s="2" t="s">
        <v>21167</v>
      </c>
      <c r="D9914" s="2" t="str">
        <f>"菓子製造業"</f>
        <v>菓子製造業</v>
      </c>
      <c r="E9914" s="2" t="str">
        <f>"H30.11.28"</f>
        <v>H30.11.28</v>
      </c>
    </row>
    <row r="9915" spans="1:5" x14ac:dyDescent="0.45">
      <c r="A9915" s="2" t="s">
        <v>228</v>
      </c>
      <c r="B9915" s="2" t="s">
        <v>9394</v>
      </c>
      <c r="C9915" s="2" t="s">
        <v>21168</v>
      </c>
      <c r="D9915" s="2" t="str">
        <f>"飲食店営業"</f>
        <v>飲食店営業</v>
      </c>
      <c r="E9915" s="2" t="str">
        <f>"H30.11.28"</f>
        <v>H30.11.28</v>
      </c>
    </row>
    <row r="9916" spans="1:5" x14ac:dyDescent="0.45">
      <c r="A9916" s="2" t="s">
        <v>115</v>
      </c>
      <c r="B9916" s="2" t="s">
        <v>9395</v>
      </c>
      <c r="C9916" s="2" t="s">
        <v>21169</v>
      </c>
      <c r="D9916" s="2" t="str">
        <f>"飲食店営業"</f>
        <v>飲食店営業</v>
      </c>
      <c r="E9916" s="2" t="str">
        <f>"H30.11.29"</f>
        <v>H30.11.29</v>
      </c>
    </row>
    <row r="9917" spans="1:5" x14ac:dyDescent="0.45">
      <c r="A9917" s="2" t="s">
        <v>229</v>
      </c>
      <c r="B9917" s="2" t="s">
        <v>9396</v>
      </c>
      <c r="C9917" s="2" t="s">
        <v>21170</v>
      </c>
      <c r="D9917" s="2" t="str">
        <f>"飲食店営業"</f>
        <v>飲食店営業</v>
      </c>
      <c r="E9917" s="2" t="str">
        <f>"H30.12.03"</f>
        <v>H30.12.03</v>
      </c>
    </row>
    <row r="9918" spans="1:5" x14ac:dyDescent="0.45">
      <c r="A9918" s="2" t="s">
        <v>230</v>
      </c>
      <c r="B9918" s="2" t="s">
        <v>9397</v>
      </c>
      <c r="C9918" s="2" t="s">
        <v>21171</v>
      </c>
      <c r="D9918" s="2" t="str">
        <f>"飲食店営業"</f>
        <v>飲食店営業</v>
      </c>
      <c r="E9918" s="2" t="str">
        <f>"H30.11.30"</f>
        <v>H30.11.30</v>
      </c>
    </row>
    <row r="9919" spans="1:5" x14ac:dyDescent="0.45">
      <c r="A9919" s="2" t="s">
        <v>231</v>
      </c>
      <c r="B9919" s="2" t="s">
        <v>9398</v>
      </c>
      <c r="C9919" s="2" t="s">
        <v>21172</v>
      </c>
      <c r="D9919" s="2" t="str">
        <f>"飲食店営業"</f>
        <v>飲食店営業</v>
      </c>
      <c r="E9919" s="2" t="str">
        <f>"H30.11.30"</f>
        <v>H30.11.30</v>
      </c>
    </row>
    <row r="9920" spans="1:5" x14ac:dyDescent="0.45">
      <c r="A9920" s="2" t="s">
        <v>232</v>
      </c>
      <c r="B9920" s="2" t="s">
        <v>9399</v>
      </c>
      <c r="C9920" s="2" t="s">
        <v>21173</v>
      </c>
      <c r="D9920" s="2" t="str">
        <f>"食品販売業"</f>
        <v>食品販売業</v>
      </c>
      <c r="E9920" s="2" t="str">
        <f>"H30.11.30"</f>
        <v>H30.11.30</v>
      </c>
    </row>
    <row r="9921" spans="1:5" x14ac:dyDescent="0.45">
      <c r="A9921" s="2" t="s">
        <v>232</v>
      </c>
      <c r="B9921" s="2" t="s">
        <v>9399</v>
      </c>
      <c r="C9921" s="2" t="s">
        <v>21174</v>
      </c>
      <c r="D9921" s="2" t="str">
        <f>"食品販売業"</f>
        <v>食品販売業</v>
      </c>
      <c r="E9921" s="2" t="str">
        <f>"H30.11.30"</f>
        <v>H30.11.30</v>
      </c>
    </row>
    <row r="9922" spans="1:5" x14ac:dyDescent="0.45">
      <c r="A9922" s="2" t="s">
        <v>233</v>
      </c>
      <c r="B9922" s="2" t="s">
        <v>9400</v>
      </c>
      <c r="C9922" s="2" t="s">
        <v>21175</v>
      </c>
      <c r="D9922" s="2" t="str">
        <f>"食肉販売業"</f>
        <v>食肉販売業</v>
      </c>
      <c r="E9922" s="2" t="str">
        <f>"H30.12.05"</f>
        <v>H30.12.05</v>
      </c>
    </row>
    <row r="9923" spans="1:5" x14ac:dyDescent="0.45">
      <c r="A9923" s="2" t="s">
        <v>234</v>
      </c>
      <c r="B9923" s="2" t="s">
        <v>9401</v>
      </c>
      <c r="C9923" s="2" t="s">
        <v>21176</v>
      </c>
      <c r="D9923" s="2" t="str">
        <f>"飲食店営業"</f>
        <v>飲食店営業</v>
      </c>
      <c r="E9923" s="2" t="str">
        <f>"H30.12.19"</f>
        <v>H30.12.19</v>
      </c>
    </row>
    <row r="9924" spans="1:5" x14ac:dyDescent="0.45">
      <c r="A9924" s="2" t="s">
        <v>235</v>
      </c>
      <c r="B9924" s="2" t="s">
        <v>9402</v>
      </c>
      <c r="C9924" s="2" t="s">
        <v>21177</v>
      </c>
      <c r="D9924" s="2" t="str">
        <f>"飲食店営業"</f>
        <v>飲食店営業</v>
      </c>
      <c r="E9924" s="2" t="str">
        <f>"H30.12.25"</f>
        <v>H30.12.25</v>
      </c>
    </row>
    <row r="9925" spans="1:5" x14ac:dyDescent="0.45">
      <c r="A9925" s="2" t="s">
        <v>236</v>
      </c>
      <c r="B9925" s="2" t="s">
        <v>9403</v>
      </c>
      <c r="C9925" s="2" t="s">
        <v>21178</v>
      </c>
      <c r="D9925" s="2" t="str">
        <f>"食肉販売業"</f>
        <v>食肉販売業</v>
      </c>
      <c r="E9925" s="2" t="str">
        <f>"H30.12.26"</f>
        <v>H30.12.26</v>
      </c>
    </row>
    <row r="9926" spans="1:5" x14ac:dyDescent="0.45">
      <c r="A9926" s="2" t="s">
        <v>165</v>
      </c>
      <c r="B9926" s="2" t="s">
        <v>9404</v>
      </c>
      <c r="C9926" s="2" t="s">
        <v>21179</v>
      </c>
      <c r="D9926" s="2" t="str">
        <f>"喫茶店営業"</f>
        <v>喫茶店営業</v>
      </c>
      <c r="E9926" s="2" t="str">
        <f>"H30.12.28"</f>
        <v>H30.12.28</v>
      </c>
    </row>
    <row r="9927" spans="1:5" x14ac:dyDescent="0.45">
      <c r="A9927" s="2" t="s">
        <v>165</v>
      </c>
      <c r="B9927" s="2" t="s">
        <v>9404</v>
      </c>
      <c r="C9927" s="2" t="s">
        <v>21179</v>
      </c>
      <c r="D9927" s="2" t="str">
        <f>"喫茶店営業"</f>
        <v>喫茶店営業</v>
      </c>
      <c r="E9927" s="2" t="str">
        <f>"H30.12.28"</f>
        <v>H30.12.28</v>
      </c>
    </row>
    <row r="9928" spans="1:5" x14ac:dyDescent="0.45">
      <c r="A9928" s="2" t="s">
        <v>165</v>
      </c>
      <c r="B9928" s="2" t="s">
        <v>9405</v>
      </c>
      <c r="C9928" s="2" t="s">
        <v>20917</v>
      </c>
      <c r="D9928" s="2" t="str">
        <f>"喫茶店営業"</f>
        <v>喫茶店営業</v>
      </c>
      <c r="E9928" s="2" t="str">
        <f>"H31.02.06"</f>
        <v>H31.02.06</v>
      </c>
    </row>
    <row r="9929" spans="1:5" x14ac:dyDescent="0.45">
      <c r="A9929" s="2" t="s">
        <v>237</v>
      </c>
      <c r="B9929" s="2" t="s">
        <v>9406</v>
      </c>
      <c r="C9929" s="2" t="s">
        <v>21180</v>
      </c>
      <c r="D9929" s="2" t="str">
        <f t="shared" ref="D9929:D9934" si="479">"飲食店営業"</f>
        <v>飲食店営業</v>
      </c>
      <c r="E9929" s="2" t="str">
        <f>"H31.02.07"</f>
        <v>H31.02.07</v>
      </c>
    </row>
    <row r="9930" spans="1:5" x14ac:dyDescent="0.45">
      <c r="A9930" s="2" t="s">
        <v>238</v>
      </c>
      <c r="B9930" s="2" t="s">
        <v>9407</v>
      </c>
      <c r="C9930" s="2" t="s">
        <v>21181</v>
      </c>
      <c r="D9930" s="2" t="str">
        <f t="shared" si="479"/>
        <v>飲食店営業</v>
      </c>
      <c r="E9930" s="2" t="str">
        <f>"H31.02.14"</f>
        <v>H31.02.14</v>
      </c>
    </row>
    <row r="9931" spans="1:5" x14ac:dyDescent="0.45">
      <c r="A9931" s="2" t="s">
        <v>239</v>
      </c>
      <c r="B9931" s="2" t="s">
        <v>9408</v>
      </c>
      <c r="C9931" s="2" t="s">
        <v>21004</v>
      </c>
      <c r="D9931" s="2" t="str">
        <f t="shared" si="479"/>
        <v>飲食店営業</v>
      </c>
      <c r="E9931" s="2" t="str">
        <f>"H31.02.19"</f>
        <v>H31.02.19</v>
      </c>
    </row>
    <row r="9932" spans="1:5" x14ac:dyDescent="0.45">
      <c r="A9932" s="2" t="s">
        <v>240</v>
      </c>
      <c r="B9932" s="2" t="s">
        <v>9409</v>
      </c>
      <c r="C9932" s="2" t="s">
        <v>20956</v>
      </c>
      <c r="D9932" s="2" t="str">
        <f t="shared" si="479"/>
        <v>飲食店営業</v>
      </c>
      <c r="E9932" s="2" t="str">
        <f>"H31.02.19"</f>
        <v>H31.02.19</v>
      </c>
    </row>
    <row r="9933" spans="1:5" x14ac:dyDescent="0.45">
      <c r="A9933" s="2" t="s">
        <v>241</v>
      </c>
      <c r="B9933" s="2" t="s">
        <v>9410</v>
      </c>
      <c r="C9933" s="2" t="s">
        <v>21182</v>
      </c>
      <c r="D9933" s="2" t="str">
        <f t="shared" si="479"/>
        <v>飲食店営業</v>
      </c>
      <c r="E9933" s="2" t="str">
        <f>"H31.02.19"</f>
        <v>H31.02.19</v>
      </c>
    </row>
    <row r="9934" spans="1:5" x14ac:dyDescent="0.45">
      <c r="A9934" s="2" t="s">
        <v>242</v>
      </c>
      <c r="B9934" s="2" t="s">
        <v>9411</v>
      </c>
      <c r="C9934" s="2" t="s">
        <v>21183</v>
      </c>
      <c r="D9934" s="2" t="str">
        <f t="shared" si="479"/>
        <v>飲食店営業</v>
      </c>
      <c r="E9934" s="2" t="str">
        <f>"H31.02.19"</f>
        <v>H31.02.19</v>
      </c>
    </row>
    <row r="9935" spans="1:5" x14ac:dyDescent="0.45">
      <c r="A9935" s="2" t="s">
        <v>243</v>
      </c>
      <c r="B9935" s="2" t="s">
        <v>9412</v>
      </c>
      <c r="C9935" s="2" t="s">
        <v>21184</v>
      </c>
      <c r="D9935" s="2" t="str">
        <f>"食品販売業"</f>
        <v>食品販売業</v>
      </c>
      <c r="E9935" s="2" t="str">
        <f>"H31.02.19"</f>
        <v>H31.02.19</v>
      </c>
    </row>
    <row r="9936" spans="1:5" x14ac:dyDescent="0.45">
      <c r="A9936" s="2" t="s">
        <v>105</v>
      </c>
      <c r="B9936" s="2" t="s">
        <v>9237</v>
      </c>
      <c r="C9936" s="2" t="s">
        <v>21015</v>
      </c>
      <c r="D9936" s="2" t="str">
        <f>"そうざい製造業"</f>
        <v>そうざい製造業</v>
      </c>
      <c r="E9936" s="2" t="str">
        <f t="shared" ref="E9936:E9942" si="480">"H31.02.20"</f>
        <v>H31.02.20</v>
      </c>
    </row>
    <row r="9937" spans="1:5" x14ac:dyDescent="0.45">
      <c r="A9937" s="2" t="s">
        <v>244</v>
      </c>
      <c r="B9937" s="2" t="s">
        <v>9413</v>
      </c>
      <c r="C9937" s="2" t="s">
        <v>21185</v>
      </c>
      <c r="D9937" s="2" t="str">
        <f>"そうざい製造業"</f>
        <v>そうざい製造業</v>
      </c>
      <c r="E9937" s="2" t="str">
        <f t="shared" si="480"/>
        <v>H31.02.20</v>
      </c>
    </row>
    <row r="9938" spans="1:5" x14ac:dyDescent="0.45">
      <c r="A9938" s="2" t="s">
        <v>244</v>
      </c>
      <c r="B9938" s="2" t="s">
        <v>9413</v>
      </c>
      <c r="C9938" s="2" t="s">
        <v>21185</v>
      </c>
      <c r="D9938" s="2" t="str">
        <f>"缶詰又は瓶詰食品製造業"</f>
        <v>缶詰又は瓶詰食品製造業</v>
      </c>
      <c r="E9938" s="2" t="str">
        <f t="shared" si="480"/>
        <v>H31.02.20</v>
      </c>
    </row>
    <row r="9939" spans="1:5" x14ac:dyDescent="0.45">
      <c r="A9939" s="2" t="s">
        <v>245</v>
      </c>
      <c r="B9939" s="2" t="s">
        <v>9414</v>
      </c>
      <c r="C9939" s="2" t="s">
        <v>21186</v>
      </c>
      <c r="D9939" s="2" t="str">
        <f>"菓子製造業"</f>
        <v>菓子製造業</v>
      </c>
      <c r="E9939" s="2" t="str">
        <f t="shared" si="480"/>
        <v>H31.02.20</v>
      </c>
    </row>
    <row r="9940" spans="1:5" x14ac:dyDescent="0.45">
      <c r="A9940" s="2" t="s">
        <v>134</v>
      </c>
      <c r="B9940" s="2" t="s">
        <v>134</v>
      </c>
      <c r="C9940" s="2" t="s">
        <v>21187</v>
      </c>
      <c r="D9940" s="2" t="str">
        <f>"みそ製造業"</f>
        <v>みそ製造業</v>
      </c>
      <c r="E9940" s="2" t="str">
        <f t="shared" si="480"/>
        <v>H31.02.20</v>
      </c>
    </row>
    <row r="9941" spans="1:5" x14ac:dyDescent="0.45">
      <c r="A9941" s="2" t="s">
        <v>246</v>
      </c>
      <c r="B9941" s="2" t="s">
        <v>9415</v>
      </c>
      <c r="C9941" s="2" t="s">
        <v>21188</v>
      </c>
      <c r="D9941" s="2" t="str">
        <f>"みそ製造業"</f>
        <v>みそ製造業</v>
      </c>
      <c r="E9941" s="2" t="str">
        <f t="shared" si="480"/>
        <v>H31.02.20</v>
      </c>
    </row>
    <row r="9942" spans="1:5" x14ac:dyDescent="0.45">
      <c r="A9942" s="2" t="s">
        <v>246</v>
      </c>
      <c r="B9942" s="2" t="s">
        <v>9415</v>
      </c>
      <c r="C9942" s="2" t="s">
        <v>21188</v>
      </c>
      <c r="D9942" s="2" t="str">
        <f>"あん類製造業"</f>
        <v>あん類製造業</v>
      </c>
      <c r="E9942" s="2" t="str">
        <f t="shared" si="480"/>
        <v>H31.02.20</v>
      </c>
    </row>
    <row r="9943" spans="1:5" x14ac:dyDescent="0.45">
      <c r="A9943" s="2" t="s">
        <v>165</v>
      </c>
      <c r="B9943" s="2" t="s">
        <v>9416</v>
      </c>
      <c r="C9943" s="2" t="s">
        <v>20915</v>
      </c>
      <c r="D9943" s="2" t="str">
        <f>"喫茶店営業"</f>
        <v>喫茶店営業</v>
      </c>
      <c r="E9943" s="2" t="str">
        <f>"H31.02.21"</f>
        <v>H31.02.21</v>
      </c>
    </row>
    <row r="9944" spans="1:5" x14ac:dyDescent="0.45">
      <c r="A9944" s="2" t="s">
        <v>138</v>
      </c>
      <c r="B9944" s="2" t="s">
        <v>9417</v>
      </c>
      <c r="C9944" s="2" t="s">
        <v>21189</v>
      </c>
      <c r="D9944" s="2" t="str">
        <f>"食肉販売業"</f>
        <v>食肉販売業</v>
      </c>
      <c r="E9944" s="2" t="str">
        <f>"H31.02.21"</f>
        <v>H31.02.21</v>
      </c>
    </row>
    <row r="9945" spans="1:5" x14ac:dyDescent="0.45">
      <c r="A9945" s="2" t="s">
        <v>247</v>
      </c>
      <c r="B9945" s="2" t="s">
        <v>9418</v>
      </c>
      <c r="C9945" s="2" t="s">
        <v>21190</v>
      </c>
      <c r="D9945" s="2" t="str">
        <f>"みそ製造業"</f>
        <v>みそ製造業</v>
      </c>
      <c r="E9945" s="2" t="str">
        <f>"H31.02.22"</f>
        <v>H31.02.22</v>
      </c>
    </row>
    <row r="9946" spans="1:5" x14ac:dyDescent="0.45">
      <c r="A9946" s="2" t="s">
        <v>247</v>
      </c>
      <c r="B9946" s="2" t="s">
        <v>9418</v>
      </c>
      <c r="C9946" s="2" t="s">
        <v>21191</v>
      </c>
      <c r="D9946" s="2" t="str">
        <f>"そうざい製造業"</f>
        <v>そうざい製造業</v>
      </c>
      <c r="E9946" s="2" t="str">
        <f>"H31.02.22"</f>
        <v>H31.02.22</v>
      </c>
    </row>
    <row r="9947" spans="1:5" x14ac:dyDescent="0.45">
      <c r="A9947" s="2" t="s">
        <v>248</v>
      </c>
      <c r="B9947" s="2" t="s">
        <v>9419</v>
      </c>
      <c r="C9947" s="2" t="s">
        <v>21192</v>
      </c>
      <c r="D9947" s="2" t="str">
        <f>"飲食店営業"</f>
        <v>飲食店営業</v>
      </c>
      <c r="E9947" s="2" t="str">
        <f>"H31.02.26"</f>
        <v>H31.02.26</v>
      </c>
    </row>
    <row r="9948" spans="1:5" x14ac:dyDescent="0.45">
      <c r="A9948" s="2" t="s">
        <v>248</v>
      </c>
      <c r="B9948" s="2" t="s">
        <v>9420</v>
      </c>
      <c r="C9948" s="2" t="s">
        <v>21193</v>
      </c>
      <c r="D9948" s="2" t="str">
        <f>"飲食店営業"</f>
        <v>飲食店営業</v>
      </c>
      <c r="E9948" s="2" t="str">
        <f>"H31.02.26"</f>
        <v>H31.02.26</v>
      </c>
    </row>
    <row r="9949" spans="1:5" x14ac:dyDescent="0.45">
      <c r="A9949" s="2" t="s">
        <v>249</v>
      </c>
      <c r="B9949" s="2" t="s">
        <v>9421</v>
      </c>
      <c r="C9949" s="2" t="s">
        <v>21194</v>
      </c>
      <c r="D9949" s="2" t="str">
        <f>"菓子製造業"</f>
        <v>菓子製造業</v>
      </c>
      <c r="E9949" s="2" t="str">
        <f>"H31.02.27"</f>
        <v>H31.02.27</v>
      </c>
    </row>
    <row r="9950" spans="1:5" x14ac:dyDescent="0.45">
      <c r="A9950" s="2" t="s">
        <v>249</v>
      </c>
      <c r="B9950" s="2" t="s">
        <v>9421</v>
      </c>
      <c r="C9950" s="2" t="s">
        <v>21194</v>
      </c>
      <c r="D9950" s="2" t="str">
        <f>"食品製造業"</f>
        <v>食品製造業</v>
      </c>
      <c r="E9950" s="2" t="str">
        <f>"H31.02.27"</f>
        <v>H31.02.27</v>
      </c>
    </row>
    <row r="9951" spans="1:5" x14ac:dyDescent="0.45">
      <c r="A9951" s="2" t="s">
        <v>250</v>
      </c>
      <c r="B9951" s="2" t="s">
        <v>9422</v>
      </c>
      <c r="C9951" s="2" t="s">
        <v>21195</v>
      </c>
      <c r="D9951" s="2" t="str">
        <f>"そうざい製造業"</f>
        <v>そうざい製造業</v>
      </c>
      <c r="E9951" s="2" t="str">
        <f>"H31.02.26"</f>
        <v>H31.02.26</v>
      </c>
    </row>
    <row r="9952" spans="1:5" x14ac:dyDescent="0.45">
      <c r="A9952" s="2" t="s">
        <v>251</v>
      </c>
      <c r="B9952" s="2" t="s">
        <v>9423</v>
      </c>
      <c r="C9952" s="2" t="s">
        <v>21148</v>
      </c>
      <c r="D9952" s="2" t="str">
        <f>"菓子製造業"</f>
        <v>菓子製造業</v>
      </c>
      <c r="E9952" s="2" t="str">
        <f>"H31.02.26"</f>
        <v>H31.02.26</v>
      </c>
    </row>
    <row r="9953" spans="1:5" x14ac:dyDescent="0.45">
      <c r="A9953" s="2" t="s">
        <v>252</v>
      </c>
      <c r="B9953" s="2" t="s">
        <v>9424</v>
      </c>
      <c r="C9953" s="2" t="s">
        <v>21196</v>
      </c>
      <c r="D9953" s="2" t="str">
        <f>"乳類販売業"</f>
        <v>乳類販売業</v>
      </c>
      <c r="E9953" s="2" t="str">
        <f>"H31.02.26"</f>
        <v>H31.02.26</v>
      </c>
    </row>
    <row r="9954" spans="1:5" x14ac:dyDescent="0.45">
      <c r="A9954" s="2" t="s">
        <v>253</v>
      </c>
      <c r="B9954" s="2" t="s">
        <v>9425</v>
      </c>
      <c r="C9954" s="2" t="s">
        <v>21197</v>
      </c>
      <c r="D9954" s="2" t="str">
        <f>"菓子製造業"</f>
        <v>菓子製造業</v>
      </c>
      <c r="E9954" s="2" t="str">
        <f>"H31.02.26"</f>
        <v>H31.02.26</v>
      </c>
    </row>
    <row r="9955" spans="1:5" x14ac:dyDescent="0.45">
      <c r="A9955" s="2" t="s">
        <v>255</v>
      </c>
      <c r="B9955" s="2" t="s">
        <v>9427</v>
      </c>
      <c r="C9955" s="2" t="s">
        <v>21199</v>
      </c>
      <c r="D9955" s="2" t="str">
        <f>"飲食店営業"</f>
        <v>飲食店営業</v>
      </c>
      <c r="E9955" s="2" t="str">
        <f>"H31.02.28"</f>
        <v>H31.02.28</v>
      </c>
    </row>
    <row r="9956" spans="1:5" x14ac:dyDescent="0.45">
      <c r="A9956" s="2" t="s">
        <v>255</v>
      </c>
      <c r="B9956" s="2" t="s">
        <v>9427</v>
      </c>
      <c r="C9956" s="2" t="s">
        <v>21199</v>
      </c>
      <c r="D9956" s="2" t="str">
        <f>"食品販売業"</f>
        <v>食品販売業</v>
      </c>
      <c r="E9956" s="2" t="str">
        <f>"H30.02.09"</f>
        <v>H30.02.09</v>
      </c>
    </row>
    <row r="9957" spans="1:5" x14ac:dyDescent="0.45">
      <c r="A9957" s="2" t="s">
        <v>256</v>
      </c>
      <c r="B9957" s="2" t="s">
        <v>9428</v>
      </c>
      <c r="C9957" s="2" t="s">
        <v>21200</v>
      </c>
      <c r="D9957" s="2" t="str">
        <f>"食肉販売業"</f>
        <v>食肉販売業</v>
      </c>
      <c r="E9957" s="2" t="str">
        <f>"H31.03.11"</f>
        <v>H31.03.11</v>
      </c>
    </row>
    <row r="9958" spans="1:5" x14ac:dyDescent="0.45">
      <c r="A9958" s="2" t="s">
        <v>256</v>
      </c>
      <c r="B9958" s="2" t="s">
        <v>9428</v>
      </c>
      <c r="C9958" s="2" t="s">
        <v>21200</v>
      </c>
      <c r="D9958" s="2" t="str">
        <f>"魚介類販売業"</f>
        <v>魚介類販売業</v>
      </c>
      <c r="E9958" s="2" t="str">
        <f>"H31.03.11"</f>
        <v>H31.03.11</v>
      </c>
    </row>
    <row r="9959" spans="1:5" x14ac:dyDescent="0.45">
      <c r="A9959" s="2" t="s">
        <v>256</v>
      </c>
      <c r="B9959" s="2" t="s">
        <v>9428</v>
      </c>
      <c r="C9959" s="2" t="s">
        <v>21200</v>
      </c>
      <c r="D9959" s="2" t="str">
        <f>"食品販売業"</f>
        <v>食品販売業</v>
      </c>
      <c r="E9959" s="2" t="str">
        <f>"H31.03.11"</f>
        <v>H31.03.11</v>
      </c>
    </row>
    <row r="9960" spans="1:5" x14ac:dyDescent="0.45">
      <c r="A9960" s="2" t="s">
        <v>257</v>
      </c>
      <c r="B9960" s="2" t="s">
        <v>9429</v>
      </c>
      <c r="C9960" s="2" t="s">
        <v>21201</v>
      </c>
      <c r="D9960" s="2" t="str">
        <f>"飲食店営業"</f>
        <v>飲食店営業</v>
      </c>
      <c r="E9960" s="2" t="str">
        <f>"H31.02.28"</f>
        <v>H31.02.28</v>
      </c>
    </row>
    <row r="9961" spans="1:5" x14ac:dyDescent="0.45">
      <c r="A9961" s="2" t="s">
        <v>257</v>
      </c>
      <c r="B9961" s="2" t="s">
        <v>9429</v>
      </c>
      <c r="C9961" s="2" t="s">
        <v>21201</v>
      </c>
      <c r="D9961" s="2" t="str">
        <f>"喫茶店営業"</f>
        <v>喫茶店営業</v>
      </c>
      <c r="E9961" s="2" t="str">
        <f>"H31.02.28"</f>
        <v>H31.02.28</v>
      </c>
    </row>
    <row r="9962" spans="1:5" x14ac:dyDescent="0.45">
      <c r="A9962" s="2" t="s">
        <v>258</v>
      </c>
      <c r="B9962" s="2" t="s">
        <v>9430</v>
      </c>
      <c r="C9962" s="2" t="s">
        <v>21202</v>
      </c>
      <c r="D9962" s="2" t="str">
        <f>"菓子製造業"</f>
        <v>菓子製造業</v>
      </c>
      <c r="E9962" s="2" t="str">
        <f>"H31.03.12"</f>
        <v>H31.03.12</v>
      </c>
    </row>
    <row r="9963" spans="1:5" x14ac:dyDescent="0.45">
      <c r="A9963" s="2" t="s">
        <v>259</v>
      </c>
      <c r="B9963" s="2" t="s">
        <v>9431</v>
      </c>
      <c r="C9963" s="2" t="s">
        <v>21203</v>
      </c>
      <c r="D9963" s="2" t="str">
        <f>"飲食店営業"</f>
        <v>飲食店営業</v>
      </c>
      <c r="E9963" s="2" t="str">
        <f>"H29.12.14"</f>
        <v>H29.12.14</v>
      </c>
    </row>
    <row r="9964" spans="1:5" x14ac:dyDescent="0.45">
      <c r="A9964" s="2" t="s">
        <v>259</v>
      </c>
      <c r="B9964" s="2" t="s">
        <v>9432</v>
      </c>
      <c r="C9964" s="2" t="s">
        <v>21204</v>
      </c>
      <c r="D9964" s="2" t="str">
        <f>"飲食店営業"</f>
        <v>飲食店営業</v>
      </c>
      <c r="E9964" s="2" t="str">
        <f>"H30.06.21"</f>
        <v>H30.06.21</v>
      </c>
    </row>
    <row r="9965" spans="1:5" x14ac:dyDescent="0.45">
      <c r="A9965" s="2" t="s">
        <v>259</v>
      </c>
      <c r="B9965" s="2" t="s">
        <v>9431</v>
      </c>
      <c r="C9965" s="2" t="s">
        <v>20932</v>
      </c>
      <c r="D9965" s="2" t="str">
        <f>"食品販売業"</f>
        <v>食品販売業</v>
      </c>
      <c r="E9965" s="2" t="str">
        <f>"H30.11.26"</f>
        <v>H30.11.26</v>
      </c>
    </row>
    <row r="9966" spans="1:5" x14ac:dyDescent="0.45">
      <c r="A9966" s="2" t="s">
        <v>259</v>
      </c>
      <c r="B9966" s="2" t="s">
        <v>9433</v>
      </c>
      <c r="C9966" s="2" t="s">
        <v>21205</v>
      </c>
      <c r="D9966" s="2" t="str">
        <f>"食品販売業"</f>
        <v>食品販売業</v>
      </c>
      <c r="E9966" s="2" t="str">
        <f>"H30.11.26"</f>
        <v>H30.11.26</v>
      </c>
    </row>
    <row r="9967" spans="1:5" x14ac:dyDescent="0.45">
      <c r="A9967" s="2" t="s">
        <v>260</v>
      </c>
      <c r="B9967" s="2" t="s">
        <v>9434</v>
      </c>
      <c r="C9967" s="2" t="s">
        <v>21206</v>
      </c>
      <c r="D9967" s="2" t="str">
        <f>"菓子製造業"</f>
        <v>菓子製造業</v>
      </c>
      <c r="E9967" s="2" t="str">
        <f>"H30.08.16"</f>
        <v>H30.08.16</v>
      </c>
    </row>
    <row r="9968" spans="1:5" x14ac:dyDescent="0.45">
      <c r="A9968" s="2" t="s">
        <v>261</v>
      </c>
      <c r="B9968" s="2" t="s">
        <v>9435</v>
      </c>
      <c r="C9968" s="2" t="s">
        <v>21207</v>
      </c>
      <c r="D9968" s="2" t="str">
        <f>"菓子製造業"</f>
        <v>菓子製造業</v>
      </c>
      <c r="E9968" s="2" t="str">
        <f>"H31.03.20"</f>
        <v>H31.03.20</v>
      </c>
    </row>
    <row r="9969" spans="1:5" x14ac:dyDescent="0.45">
      <c r="A9969" s="2" t="s">
        <v>261</v>
      </c>
      <c r="B9969" s="2" t="s">
        <v>9435</v>
      </c>
      <c r="C9969" s="2" t="s">
        <v>21207</v>
      </c>
      <c r="D9969" s="2" t="str">
        <f>"そうざい製造業"</f>
        <v>そうざい製造業</v>
      </c>
      <c r="E9969" s="2" t="str">
        <f>"H31.03.20"</f>
        <v>H31.03.20</v>
      </c>
    </row>
    <row r="9970" spans="1:5" x14ac:dyDescent="0.45">
      <c r="A9970" s="2" t="s">
        <v>262</v>
      </c>
      <c r="B9970" s="2" t="s">
        <v>9436</v>
      </c>
      <c r="C9970" s="2" t="s">
        <v>21208</v>
      </c>
      <c r="D9970" s="2" t="str">
        <f>"そうざい製造業"</f>
        <v>そうざい製造業</v>
      </c>
      <c r="E9970" s="2" t="str">
        <f>"H29.02.15"</f>
        <v>H29.02.15</v>
      </c>
    </row>
    <row r="9971" spans="1:5" x14ac:dyDescent="0.45">
      <c r="A9971" s="2" t="s">
        <v>262</v>
      </c>
      <c r="B9971" s="2" t="s">
        <v>9436</v>
      </c>
      <c r="C9971" s="2" t="s">
        <v>21209</v>
      </c>
      <c r="D9971" s="2" t="str">
        <f>"めん類製造業"</f>
        <v>めん類製造業</v>
      </c>
      <c r="E9971" s="2" t="str">
        <f>"H29.02.15"</f>
        <v>H29.02.15</v>
      </c>
    </row>
    <row r="9972" spans="1:5" x14ac:dyDescent="0.45">
      <c r="A9972" s="2" t="s">
        <v>263</v>
      </c>
      <c r="B9972" s="2" t="s">
        <v>9437</v>
      </c>
      <c r="C9972" s="2" t="s">
        <v>21210</v>
      </c>
      <c r="D9972" s="2" t="str">
        <f>"飲食店営業"</f>
        <v>飲食店営業</v>
      </c>
      <c r="E9972" s="2" t="str">
        <f>"H31.03.25"</f>
        <v>H31.03.25</v>
      </c>
    </row>
    <row r="9973" spans="1:5" x14ac:dyDescent="0.45">
      <c r="A9973" s="2" t="s">
        <v>263</v>
      </c>
      <c r="B9973" s="2" t="s">
        <v>9437</v>
      </c>
      <c r="C9973" s="2" t="s">
        <v>21210</v>
      </c>
      <c r="D9973" s="2" t="str">
        <f>"菓子製造業"</f>
        <v>菓子製造業</v>
      </c>
      <c r="E9973" s="2" t="str">
        <f>"H31.03.25"</f>
        <v>H31.03.25</v>
      </c>
    </row>
    <row r="9974" spans="1:5" x14ac:dyDescent="0.45">
      <c r="A9974" s="2" t="s">
        <v>264</v>
      </c>
      <c r="B9974" s="2" t="s">
        <v>9438</v>
      </c>
      <c r="C9974" s="2" t="s">
        <v>21211</v>
      </c>
      <c r="D9974" s="2" t="str">
        <f>"食品販売業"</f>
        <v>食品販売業</v>
      </c>
      <c r="E9974" s="2" t="str">
        <f>"H31.03.25"</f>
        <v>H31.03.25</v>
      </c>
    </row>
    <row r="9975" spans="1:5" x14ac:dyDescent="0.45">
      <c r="A9975" s="2" t="s">
        <v>265</v>
      </c>
      <c r="B9975" s="2" t="s">
        <v>9439</v>
      </c>
      <c r="C9975" s="2" t="s">
        <v>21212</v>
      </c>
      <c r="D9975" s="2" t="str">
        <f>"飲食店営業"</f>
        <v>飲食店営業</v>
      </c>
      <c r="E9975" s="2" t="str">
        <f>"H31.03.27"</f>
        <v>H31.03.27</v>
      </c>
    </row>
    <row r="9976" spans="1:5" x14ac:dyDescent="0.45">
      <c r="A9976" s="2" t="s">
        <v>264</v>
      </c>
      <c r="B9976" s="2" t="s">
        <v>9438</v>
      </c>
      <c r="C9976" s="2" t="s">
        <v>21211</v>
      </c>
      <c r="D9976" s="2" t="str">
        <f>"飲食店営業"</f>
        <v>飲食店営業</v>
      </c>
      <c r="E9976" s="2" t="str">
        <f>"H31.03.25"</f>
        <v>H31.03.25</v>
      </c>
    </row>
    <row r="9977" spans="1:5" x14ac:dyDescent="0.45">
      <c r="A9977" s="2" t="s">
        <v>266</v>
      </c>
      <c r="B9977" s="2" t="s">
        <v>266</v>
      </c>
      <c r="C9977" s="2" t="s">
        <v>21213</v>
      </c>
      <c r="D9977" s="2" t="str">
        <f>"菓子製造業"</f>
        <v>菓子製造業</v>
      </c>
      <c r="E9977" s="2" t="str">
        <f>"H30.11.19"</f>
        <v>H30.11.19</v>
      </c>
    </row>
    <row r="9978" spans="1:5" x14ac:dyDescent="0.45">
      <c r="A9978" s="2" t="s">
        <v>266</v>
      </c>
      <c r="B9978" s="2" t="s">
        <v>266</v>
      </c>
      <c r="C9978" s="2" t="s">
        <v>21213</v>
      </c>
      <c r="D9978" s="2" t="str">
        <f>"みそ製造業"</f>
        <v>みそ製造業</v>
      </c>
      <c r="E9978" s="2" t="str">
        <f>"H30.11.26"</f>
        <v>H30.11.26</v>
      </c>
    </row>
    <row r="9979" spans="1:5" x14ac:dyDescent="0.45">
      <c r="A9979" s="2" t="s">
        <v>267</v>
      </c>
      <c r="B9979" s="2" t="s">
        <v>9440</v>
      </c>
      <c r="C9979" s="2" t="s">
        <v>21214</v>
      </c>
      <c r="D9979" s="2" t="str">
        <f>"飲食店営業"</f>
        <v>飲食店営業</v>
      </c>
      <c r="E9979" s="2" t="str">
        <f>"H31.04.08"</f>
        <v>H31.04.08</v>
      </c>
    </row>
    <row r="9980" spans="1:5" x14ac:dyDescent="0.45">
      <c r="A9980" s="2" t="s">
        <v>268</v>
      </c>
      <c r="B9980" s="2" t="s">
        <v>9441</v>
      </c>
      <c r="C9980" s="2" t="s">
        <v>21216</v>
      </c>
      <c r="D9980" s="2" t="str">
        <f>"飲食店営業"</f>
        <v>飲食店営業</v>
      </c>
      <c r="E9980" s="2" t="str">
        <f>"H31.04.12"</f>
        <v>H31.04.12</v>
      </c>
    </row>
    <row r="9981" spans="1:5" x14ac:dyDescent="0.45">
      <c r="A9981" s="2" t="s">
        <v>269</v>
      </c>
      <c r="B9981" s="2" t="s">
        <v>9442</v>
      </c>
      <c r="C9981" s="2" t="s">
        <v>21217</v>
      </c>
      <c r="D9981" s="2" t="str">
        <f>"飲食店営業"</f>
        <v>飲食店営業</v>
      </c>
      <c r="E9981" s="2" t="str">
        <f>"H31.04.23"</f>
        <v>H31.04.23</v>
      </c>
    </row>
    <row r="9982" spans="1:5" x14ac:dyDescent="0.45">
      <c r="A9982" s="2" t="s">
        <v>270</v>
      </c>
      <c r="B9982" s="2" t="s">
        <v>9443</v>
      </c>
      <c r="C9982" s="2" t="s">
        <v>21218</v>
      </c>
      <c r="D9982" s="2" t="str">
        <f>"魚介類販売業"</f>
        <v>魚介類販売業</v>
      </c>
      <c r="E9982" s="2" t="str">
        <f>"H30.08.28"</f>
        <v>H30.08.28</v>
      </c>
    </row>
    <row r="9983" spans="1:5" x14ac:dyDescent="0.45">
      <c r="A9983" s="2" t="s">
        <v>270</v>
      </c>
      <c r="B9983" s="2" t="s">
        <v>9444</v>
      </c>
      <c r="C9983" s="2" t="s">
        <v>21219</v>
      </c>
      <c r="D9983" s="2" t="str">
        <f>"魚介類販売業"</f>
        <v>魚介類販売業</v>
      </c>
      <c r="E9983" s="2" t="str">
        <f>"H30.08.24"</f>
        <v>H30.08.24</v>
      </c>
    </row>
    <row r="9984" spans="1:5" x14ac:dyDescent="0.45">
      <c r="A9984" s="2" t="s">
        <v>270</v>
      </c>
      <c r="B9984" s="2" t="s">
        <v>9444</v>
      </c>
      <c r="C9984" s="2" t="s">
        <v>21220</v>
      </c>
      <c r="D9984" s="2" t="str">
        <f>"食品販売業"</f>
        <v>食品販売業</v>
      </c>
      <c r="E9984" s="2" t="str">
        <f>"H30.05.09"</f>
        <v>H30.05.09</v>
      </c>
    </row>
    <row r="9985" spans="1:5" x14ac:dyDescent="0.45">
      <c r="A9985" s="2" t="s">
        <v>271</v>
      </c>
      <c r="B9985" s="2" t="s">
        <v>9445</v>
      </c>
      <c r="C9985" s="2" t="s">
        <v>21221</v>
      </c>
      <c r="D9985" s="2" t="str">
        <f>"飲食店営業"</f>
        <v>飲食店営業</v>
      </c>
      <c r="E9985" s="2" t="str">
        <f>"H30.11.21"</f>
        <v>H30.11.21</v>
      </c>
    </row>
    <row r="9986" spans="1:5" x14ac:dyDescent="0.45">
      <c r="A9986" s="2" t="s">
        <v>272</v>
      </c>
      <c r="B9986" s="2" t="s">
        <v>9446</v>
      </c>
      <c r="C9986" s="2" t="s">
        <v>21222</v>
      </c>
      <c r="D9986" s="2" t="str">
        <f>"豆腐製造業"</f>
        <v>豆腐製造業</v>
      </c>
      <c r="E9986" s="2" t="str">
        <f>"R01.05.10"</f>
        <v>R01.05.10</v>
      </c>
    </row>
    <row r="9987" spans="1:5" x14ac:dyDescent="0.45">
      <c r="A9987" s="2" t="s">
        <v>273</v>
      </c>
      <c r="B9987" s="2" t="s">
        <v>9447</v>
      </c>
      <c r="C9987" s="2" t="s">
        <v>21223</v>
      </c>
      <c r="D9987" s="2" t="str">
        <f>"喫茶店営業"</f>
        <v>喫茶店営業</v>
      </c>
      <c r="E9987" s="2" t="str">
        <f>"R01.05.13"</f>
        <v>R01.05.13</v>
      </c>
    </row>
    <row r="9988" spans="1:5" x14ac:dyDescent="0.45">
      <c r="A9988" s="2" t="s">
        <v>273</v>
      </c>
      <c r="B9988" s="2" t="s">
        <v>9448</v>
      </c>
      <c r="C9988" s="2" t="s">
        <v>21224</v>
      </c>
      <c r="D9988" s="2" t="str">
        <f>"喫茶店営業"</f>
        <v>喫茶店営業</v>
      </c>
      <c r="E9988" s="2" t="str">
        <f>"R01.05.13"</f>
        <v>R01.05.13</v>
      </c>
    </row>
    <row r="9989" spans="1:5" x14ac:dyDescent="0.45">
      <c r="A9989" s="2" t="s">
        <v>274</v>
      </c>
      <c r="B9989" s="2" t="s">
        <v>9449</v>
      </c>
      <c r="C9989" s="2" t="s">
        <v>21225</v>
      </c>
      <c r="D9989" s="2" t="str">
        <f>"飲食店営業"</f>
        <v>飲食店営業</v>
      </c>
      <c r="E9989" s="2" t="str">
        <f>"R01.05.13"</f>
        <v>R01.05.13</v>
      </c>
    </row>
    <row r="9990" spans="1:5" x14ac:dyDescent="0.45">
      <c r="A9990" s="2" t="s">
        <v>162</v>
      </c>
      <c r="B9990" s="2" t="s">
        <v>9300</v>
      </c>
      <c r="C9990" s="2" t="s">
        <v>21227</v>
      </c>
      <c r="D9990" s="2" t="str">
        <f>"食肉販売業"</f>
        <v>食肉販売業</v>
      </c>
      <c r="E9990" s="2" t="str">
        <f t="shared" ref="E9990:E9996" si="481">"R01.05.15"</f>
        <v>R01.05.15</v>
      </c>
    </row>
    <row r="9991" spans="1:5" x14ac:dyDescent="0.45">
      <c r="A9991" s="2" t="s">
        <v>162</v>
      </c>
      <c r="B9991" s="2" t="s">
        <v>9300</v>
      </c>
      <c r="C9991" s="2" t="s">
        <v>21228</v>
      </c>
      <c r="D9991" s="2" t="str">
        <f>"魚介類販売業"</f>
        <v>魚介類販売業</v>
      </c>
      <c r="E9991" s="2" t="str">
        <f t="shared" si="481"/>
        <v>R01.05.15</v>
      </c>
    </row>
    <row r="9992" spans="1:5" x14ac:dyDescent="0.45">
      <c r="A9992" s="2" t="s">
        <v>162</v>
      </c>
      <c r="B9992" s="2" t="s">
        <v>9300</v>
      </c>
      <c r="C9992" s="2" t="s">
        <v>21227</v>
      </c>
      <c r="D9992" s="2" t="str">
        <f>"乳類販売業"</f>
        <v>乳類販売業</v>
      </c>
      <c r="E9992" s="2" t="str">
        <f t="shared" si="481"/>
        <v>R01.05.15</v>
      </c>
    </row>
    <row r="9993" spans="1:5" x14ac:dyDescent="0.45">
      <c r="A9993" s="2" t="s">
        <v>270</v>
      </c>
      <c r="B9993" s="2" t="s">
        <v>9444</v>
      </c>
      <c r="C9993" s="2" t="s">
        <v>21220</v>
      </c>
      <c r="D9993" s="2" t="str">
        <f>"乳類販売業"</f>
        <v>乳類販売業</v>
      </c>
      <c r="E9993" s="2" t="str">
        <f t="shared" si="481"/>
        <v>R01.05.15</v>
      </c>
    </row>
    <row r="9994" spans="1:5" x14ac:dyDescent="0.45">
      <c r="A9994" s="2" t="s">
        <v>276</v>
      </c>
      <c r="B9994" s="2" t="s">
        <v>9451</v>
      </c>
      <c r="C9994" s="2" t="s">
        <v>21229</v>
      </c>
      <c r="D9994" s="2" t="str">
        <f>"飲食店営業"</f>
        <v>飲食店営業</v>
      </c>
      <c r="E9994" s="2" t="str">
        <f t="shared" si="481"/>
        <v>R01.05.15</v>
      </c>
    </row>
    <row r="9995" spans="1:5" x14ac:dyDescent="0.45">
      <c r="A9995" s="2" t="s">
        <v>277</v>
      </c>
      <c r="B9995" s="2" t="s">
        <v>9452</v>
      </c>
      <c r="C9995" s="2" t="s">
        <v>21230</v>
      </c>
      <c r="D9995" s="2" t="str">
        <f>"飲食店営業"</f>
        <v>飲食店営業</v>
      </c>
      <c r="E9995" s="2" t="str">
        <f t="shared" si="481"/>
        <v>R01.05.15</v>
      </c>
    </row>
    <row r="9996" spans="1:5" x14ac:dyDescent="0.45">
      <c r="A9996" s="2" t="s">
        <v>278</v>
      </c>
      <c r="B9996" s="2" t="s">
        <v>9453</v>
      </c>
      <c r="C9996" s="2" t="s">
        <v>21231</v>
      </c>
      <c r="D9996" s="2" t="str">
        <f>"飲食店営業"</f>
        <v>飲食店営業</v>
      </c>
      <c r="E9996" s="2" t="str">
        <f t="shared" si="481"/>
        <v>R01.05.15</v>
      </c>
    </row>
    <row r="9997" spans="1:5" x14ac:dyDescent="0.45">
      <c r="A9997" s="2" t="s">
        <v>39</v>
      </c>
      <c r="B9997" s="2" t="s">
        <v>9170</v>
      </c>
      <c r="C9997" s="2" t="s">
        <v>21232</v>
      </c>
      <c r="D9997" s="2" t="str">
        <f>"食品販売業"</f>
        <v>食品販売業</v>
      </c>
      <c r="E9997" s="2" t="str">
        <f>"R01.05.17"</f>
        <v>R01.05.17</v>
      </c>
    </row>
    <row r="9998" spans="1:5" x14ac:dyDescent="0.45">
      <c r="A9998" s="2" t="s">
        <v>39</v>
      </c>
      <c r="B9998" s="2" t="s">
        <v>9454</v>
      </c>
      <c r="C9998" s="2" t="s">
        <v>21233</v>
      </c>
      <c r="D9998" s="2" t="str">
        <f>"食品販売業"</f>
        <v>食品販売業</v>
      </c>
      <c r="E9998" s="2" t="str">
        <f>"R01.05.17"</f>
        <v>R01.05.17</v>
      </c>
    </row>
    <row r="9999" spans="1:5" x14ac:dyDescent="0.45">
      <c r="A9999" s="2" t="s">
        <v>35</v>
      </c>
      <c r="B9999" s="2" t="s">
        <v>9455</v>
      </c>
      <c r="C9999" s="2" t="s">
        <v>20915</v>
      </c>
      <c r="D9999" s="2" t="str">
        <f>"食品販売業"</f>
        <v>食品販売業</v>
      </c>
      <c r="E9999" s="2" t="str">
        <f>"R01.05.17"</f>
        <v>R01.05.17</v>
      </c>
    </row>
    <row r="10000" spans="1:5" x14ac:dyDescent="0.45">
      <c r="A10000" s="2" t="s">
        <v>35</v>
      </c>
      <c r="B10000" s="2" t="s">
        <v>9456</v>
      </c>
      <c r="C10000" s="2" t="s">
        <v>20915</v>
      </c>
      <c r="D10000" s="2" t="str">
        <f>"食品販売業"</f>
        <v>食品販売業</v>
      </c>
      <c r="E10000" s="2" t="str">
        <f>"R01.05.17"</f>
        <v>R01.05.17</v>
      </c>
    </row>
    <row r="10001" spans="1:5" x14ac:dyDescent="0.45">
      <c r="A10001" s="2" t="s">
        <v>279</v>
      </c>
      <c r="B10001" s="2" t="s">
        <v>9457</v>
      </c>
      <c r="C10001" s="2" t="s">
        <v>21234</v>
      </c>
      <c r="D10001" s="2" t="str">
        <f>"飲食店営業"</f>
        <v>飲食店営業</v>
      </c>
      <c r="E10001" s="2" t="str">
        <f>"R01.05.17"</f>
        <v>R01.05.17</v>
      </c>
    </row>
    <row r="10002" spans="1:5" x14ac:dyDescent="0.45">
      <c r="A10002" s="2" t="s">
        <v>156</v>
      </c>
      <c r="B10002" s="2" t="s">
        <v>9458</v>
      </c>
      <c r="C10002" s="2" t="s">
        <v>21079</v>
      </c>
      <c r="D10002" s="2" t="str">
        <f>"喫茶店営業"</f>
        <v>喫茶店営業</v>
      </c>
      <c r="E10002" s="2" t="str">
        <f>"R01.05.15"</f>
        <v>R01.05.15</v>
      </c>
    </row>
    <row r="10003" spans="1:5" x14ac:dyDescent="0.45">
      <c r="A10003" s="2" t="s">
        <v>280</v>
      </c>
      <c r="B10003" s="2" t="s">
        <v>9459</v>
      </c>
      <c r="C10003" s="2" t="s">
        <v>21235</v>
      </c>
      <c r="D10003" s="2" t="str">
        <f>"食肉販売業"</f>
        <v>食肉販売業</v>
      </c>
      <c r="E10003" s="2" t="str">
        <f>"R01.05.15"</f>
        <v>R01.05.15</v>
      </c>
    </row>
    <row r="10004" spans="1:5" x14ac:dyDescent="0.45">
      <c r="A10004" s="2" t="s">
        <v>281</v>
      </c>
      <c r="B10004" s="2" t="s">
        <v>9460</v>
      </c>
      <c r="C10004" s="2" t="s">
        <v>21236</v>
      </c>
      <c r="D10004" s="2" t="str">
        <f>"そうざい製造業"</f>
        <v>そうざい製造業</v>
      </c>
      <c r="E10004" s="2" t="str">
        <f>"R01.05.15"</f>
        <v>R01.05.15</v>
      </c>
    </row>
    <row r="10005" spans="1:5" x14ac:dyDescent="0.45">
      <c r="A10005" s="2" t="s">
        <v>282</v>
      </c>
      <c r="B10005" s="2" t="s">
        <v>9461</v>
      </c>
      <c r="C10005" s="2" t="s">
        <v>21237</v>
      </c>
      <c r="D10005" s="2" t="str">
        <f>"そうざい製造業"</f>
        <v>そうざい製造業</v>
      </c>
      <c r="E10005" s="2" t="str">
        <f>"R01.05.17"</f>
        <v>R01.05.17</v>
      </c>
    </row>
    <row r="10006" spans="1:5" x14ac:dyDescent="0.45">
      <c r="A10006" s="2" t="s">
        <v>165</v>
      </c>
      <c r="B10006" s="2" t="s">
        <v>9462</v>
      </c>
      <c r="C10006" s="2" t="s">
        <v>21238</v>
      </c>
      <c r="D10006" s="2" t="str">
        <f>"喫茶店営業"</f>
        <v>喫茶店営業</v>
      </c>
      <c r="E10006" s="2" t="str">
        <f>"R01.05.20"</f>
        <v>R01.05.20</v>
      </c>
    </row>
    <row r="10007" spans="1:5" x14ac:dyDescent="0.45">
      <c r="A10007" s="2" t="s">
        <v>165</v>
      </c>
      <c r="B10007" s="2" t="s">
        <v>9463</v>
      </c>
      <c r="C10007" s="2" t="s">
        <v>21239</v>
      </c>
      <c r="D10007" s="2" t="str">
        <f>"喫茶店営業"</f>
        <v>喫茶店営業</v>
      </c>
      <c r="E10007" s="2" t="str">
        <f>"R01.05.20"</f>
        <v>R01.05.20</v>
      </c>
    </row>
    <row r="10008" spans="1:5" x14ac:dyDescent="0.45">
      <c r="A10008" s="2" t="s">
        <v>165</v>
      </c>
      <c r="B10008" s="2" t="s">
        <v>9464</v>
      </c>
      <c r="C10008" s="2" t="s">
        <v>21130</v>
      </c>
      <c r="D10008" s="2" t="str">
        <f>"喫茶店営業"</f>
        <v>喫茶店営業</v>
      </c>
      <c r="E10008" s="2" t="str">
        <f>"R01.05.20"</f>
        <v>R01.05.20</v>
      </c>
    </row>
    <row r="10009" spans="1:5" x14ac:dyDescent="0.45">
      <c r="A10009" s="2" t="s">
        <v>247</v>
      </c>
      <c r="B10009" s="2" t="s">
        <v>9418</v>
      </c>
      <c r="C10009" s="2" t="s">
        <v>21190</v>
      </c>
      <c r="D10009" s="2" t="str">
        <f>"菓子製造業"</f>
        <v>菓子製造業</v>
      </c>
      <c r="E10009" s="2" t="str">
        <f>"R01.05.23"</f>
        <v>R01.05.23</v>
      </c>
    </row>
    <row r="10010" spans="1:5" x14ac:dyDescent="0.45">
      <c r="A10010" s="2" t="s">
        <v>283</v>
      </c>
      <c r="B10010" s="2" t="s">
        <v>9465</v>
      </c>
      <c r="C10010" s="2" t="s">
        <v>21240</v>
      </c>
      <c r="D10010" s="2" t="str">
        <f>"飲食店営業"</f>
        <v>飲食店営業</v>
      </c>
      <c r="E10010" s="2" t="str">
        <f>"R01.05.23"</f>
        <v>R01.05.23</v>
      </c>
    </row>
    <row r="10011" spans="1:5" x14ac:dyDescent="0.45">
      <c r="A10011" s="2" t="s">
        <v>285</v>
      </c>
      <c r="B10011" s="2" t="s">
        <v>9467</v>
      </c>
      <c r="C10011" s="2" t="s">
        <v>21241</v>
      </c>
      <c r="D10011" s="2" t="str">
        <f>"飲食店営業"</f>
        <v>飲食店営業</v>
      </c>
      <c r="E10011" s="2" t="str">
        <f>"R01.05.24"</f>
        <v>R01.05.24</v>
      </c>
    </row>
    <row r="10012" spans="1:5" x14ac:dyDescent="0.45">
      <c r="A10012" s="2" t="s">
        <v>285</v>
      </c>
      <c r="B10012" s="2" t="s">
        <v>9467</v>
      </c>
      <c r="C10012" s="2" t="s">
        <v>21241</v>
      </c>
      <c r="D10012" s="2" t="str">
        <f>"菓子製造業"</f>
        <v>菓子製造業</v>
      </c>
      <c r="E10012" s="2" t="str">
        <f>"R01.05.24"</f>
        <v>R01.05.24</v>
      </c>
    </row>
    <row r="10013" spans="1:5" x14ac:dyDescent="0.45">
      <c r="A10013" s="2" t="s">
        <v>286</v>
      </c>
      <c r="B10013" s="2" t="s">
        <v>9468</v>
      </c>
      <c r="C10013" s="2" t="s">
        <v>21242</v>
      </c>
      <c r="D10013" s="2" t="str">
        <f>"飲食店営業"</f>
        <v>飲食店営業</v>
      </c>
      <c r="E10013" s="2" t="str">
        <f>"R01.05.27"</f>
        <v>R01.05.27</v>
      </c>
    </row>
    <row r="10014" spans="1:5" x14ac:dyDescent="0.45">
      <c r="A10014" s="2" t="s">
        <v>287</v>
      </c>
      <c r="B10014" s="2" t="s">
        <v>9469</v>
      </c>
      <c r="C10014" s="2" t="s">
        <v>21243</v>
      </c>
      <c r="D10014" s="2" t="str">
        <f>"そうざい製造業"</f>
        <v>そうざい製造業</v>
      </c>
      <c r="E10014" s="2" t="str">
        <f>"R01.05.30"</f>
        <v>R01.05.30</v>
      </c>
    </row>
    <row r="10015" spans="1:5" x14ac:dyDescent="0.45">
      <c r="A10015" s="2" t="s">
        <v>185</v>
      </c>
      <c r="B10015" s="2" t="s">
        <v>9470</v>
      </c>
      <c r="C10015" s="2" t="s">
        <v>21244</v>
      </c>
      <c r="D10015" s="2" t="str">
        <f>"飲食店営業"</f>
        <v>飲食店営業</v>
      </c>
      <c r="E10015" s="2" t="str">
        <f>"R01.05.30"</f>
        <v>R01.05.30</v>
      </c>
    </row>
    <row r="10016" spans="1:5" x14ac:dyDescent="0.45">
      <c r="A10016" s="2" t="s">
        <v>152</v>
      </c>
      <c r="B10016" s="2" t="s">
        <v>9471</v>
      </c>
      <c r="C10016" s="2" t="s">
        <v>21074</v>
      </c>
      <c r="D10016" s="2" t="str">
        <f>"飲食店営業"</f>
        <v>飲食店営業</v>
      </c>
      <c r="E10016" s="2" t="str">
        <f>"R01.05.28"</f>
        <v>R01.05.28</v>
      </c>
    </row>
    <row r="10017" spans="1:5" x14ac:dyDescent="0.45">
      <c r="A10017" s="2" t="s">
        <v>39</v>
      </c>
      <c r="B10017" s="2" t="s">
        <v>39</v>
      </c>
      <c r="C10017" s="2" t="s">
        <v>21245</v>
      </c>
      <c r="D10017" s="2" t="str">
        <f>"飲食店営業"</f>
        <v>飲食店営業</v>
      </c>
      <c r="E10017" s="2" t="str">
        <f>"R01.05.28"</f>
        <v>R01.05.28</v>
      </c>
    </row>
    <row r="10018" spans="1:5" x14ac:dyDescent="0.45">
      <c r="A10018" s="2" t="s">
        <v>288</v>
      </c>
      <c r="B10018" s="2" t="s">
        <v>9472</v>
      </c>
      <c r="C10018" s="2" t="s">
        <v>21246</v>
      </c>
      <c r="D10018" s="2" t="str">
        <f>"食品製造業"</f>
        <v>食品製造業</v>
      </c>
      <c r="E10018" s="2" t="str">
        <f>"R01.05.28"</f>
        <v>R01.05.28</v>
      </c>
    </row>
    <row r="10019" spans="1:5" x14ac:dyDescent="0.45">
      <c r="A10019" s="2" t="s">
        <v>289</v>
      </c>
      <c r="B10019" s="2" t="s">
        <v>9473</v>
      </c>
      <c r="C10019" s="2" t="s">
        <v>21247</v>
      </c>
      <c r="D10019" s="2" t="str">
        <f>"食品製造業"</f>
        <v>食品製造業</v>
      </c>
      <c r="E10019" s="2" t="str">
        <f>"R01.05.28"</f>
        <v>R01.05.28</v>
      </c>
    </row>
    <row r="10020" spans="1:5" x14ac:dyDescent="0.45">
      <c r="A10020" s="2" t="s">
        <v>110</v>
      </c>
      <c r="B10020" s="2" t="s">
        <v>110</v>
      </c>
      <c r="C10020" s="2" t="s">
        <v>21248</v>
      </c>
      <c r="D10020" s="2" t="str">
        <f>"飲食店営業"</f>
        <v>飲食店営業</v>
      </c>
      <c r="E10020" s="2" t="str">
        <f>"R01.05.30"</f>
        <v>R01.05.30</v>
      </c>
    </row>
    <row r="10021" spans="1:5" x14ac:dyDescent="0.45">
      <c r="A10021" s="2" t="s">
        <v>290</v>
      </c>
      <c r="B10021" s="2" t="s">
        <v>9474</v>
      </c>
      <c r="C10021" s="2" t="s">
        <v>21249</v>
      </c>
      <c r="D10021" s="2" t="str">
        <f>"食品販売業（自動販売機）"</f>
        <v>食品販売業（自動販売機）</v>
      </c>
      <c r="E10021" s="2" t="str">
        <f>"R01.05.30"</f>
        <v>R01.05.30</v>
      </c>
    </row>
    <row r="10022" spans="1:5" x14ac:dyDescent="0.45">
      <c r="A10022" s="2" t="s">
        <v>291</v>
      </c>
      <c r="B10022" s="2" t="s">
        <v>9475</v>
      </c>
      <c r="C10022" s="2" t="s">
        <v>21250</v>
      </c>
      <c r="D10022" s="2" t="str">
        <f>"飲食店営業"</f>
        <v>飲食店営業</v>
      </c>
      <c r="E10022" s="2" t="str">
        <f>"R01.05.30"</f>
        <v>R01.05.30</v>
      </c>
    </row>
    <row r="10023" spans="1:5" x14ac:dyDescent="0.45">
      <c r="A10023" s="2" t="s">
        <v>164</v>
      </c>
      <c r="B10023" s="2" t="s">
        <v>9476</v>
      </c>
      <c r="C10023" s="2" t="s">
        <v>21251</v>
      </c>
      <c r="D10023" s="2" t="str">
        <f>"乳類販売業"</f>
        <v>乳類販売業</v>
      </c>
      <c r="E10023" s="2" t="str">
        <f>"R01.05.30"</f>
        <v>R01.05.30</v>
      </c>
    </row>
    <row r="10024" spans="1:5" x14ac:dyDescent="0.45">
      <c r="A10024" s="2" t="s">
        <v>292</v>
      </c>
      <c r="B10024" s="2" t="s">
        <v>9477</v>
      </c>
      <c r="C10024" s="2" t="s">
        <v>21252</v>
      </c>
      <c r="D10024" s="2" t="str">
        <f>"飲食店営業"</f>
        <v>飲食店営業</v>
      </c>
      <c r="E10024" s="2" t="str">
        <f>"R01.05.31"</f>
        <v>R01.05.31</v>
      </c>
    </row>
    <row r="10025" spans="1:5" x14ac:dyDescent="0.45">
      <c r="A10025" s="2" t="s">
        <v>293</v>
      </c>
      <c r="B10025" s="2" t="s">
        <v>9478</v>
      </c>
      <c r="C10025" s="2" t="s">
        <v>21253</v>
      </c>
      <c r="D10025" s="2" t="str">
        <f>"菓子製造業"</f>
        <v>菓子製造業</v>
      </c>
      <c r="E10025" s="2" t="str">
        <f>"R01.05.31"</f>
        <v>R01.05.31</v>
      </c>
    </row>
    <row r="10026" spans="1:5" x14ac:dyDescent="0.45">
      <c r="A10026" s="2" t="s">
        <v>259</v>
      </c>
      <c r="B10026" s="2" t="s">
        <v>9479</v>
      </c>
      <c r="C10026" s="2" t="s">
        <v>20932</v>
      </c>
      <c r="D10026" s="2" t="str">
        <f>"飲食店営業"</f>
        <v>飲食店営業</v>
      </c>
      <c r="E10026" s="2" t="str">
        <f>"R01.06.05"</f>
        <v>R01.06.05</v>
      </c>
    </row>
    <row r="10027" spans="1:5" x14ac:dyDescent="0.45">
      <c r="A10027" s="2" t="s">
        <v>28</v>
      </c>
      <c r="B10027" s="2" t="s">
        <v>9159</v>
      </c>
      <c r="C10027" s="2" t="s">
        <v>20936</v>
      </c>
      <c r="D10027" s="2" t="str">
        <f>"飲食店営業"</f>
        <v>飲食店営業</v>
      </c>
      <c r="E10027" s="2" t="str">
        <f>"R01.05.31"</f>
        <v>R01.05.31</v>
      </c>
    </row>
    <row r="10028" spans="1:5" x14ac:dyDescent="0.45">
      <c r="A10028" s="2" t="s">
        <v>294</v>
      </c>
      <c r="B10028" s="2" t="s">
        <v>9480</v>
      </c>
      <c r="C10028" s="2" t="s">
        <v>21254</v>
      </c>
      <c r="D10028" s="2" t="str">
        <f>"食肉販売業"</f>
        <v>食肉販売業</v>
      </c>
      <c r="E10028" s="2" t="str">
        <f>"R01.05.13"</f>
        <v>R01.05.13</v>
      </c>
    </row>
    <row r="10029" spans="1:5" x14ac:dyDescent="0.45">
      <c r="A10029" s="2" t="s">
        <v>294</v>
      </c>
      <c r="B10029" s="2" t="s">
        <v>9480</v>
      </c>
      <c r="C10029" s="2" t="s">
        <v>21254</v>
      </c>
      <c r="D10029" s="2" t="str">
        <f>"乳類販売業"</f>
        <v>乳類販売業</v>
      </c>
      <c r="E10029" s="2" t="str">
        <f>"R01.05.13"</f>
        <v>R01.05.13</v>
      </c>
    </row>
    <row r="10030" spans="1:5" x14ac:dyDescent="0.45">
      <c r="A10030" s="2" t="s">
        <v>294</v>
      </c>
      <c r="B10030" s="2" t="s">
        <v>9480</v>
      </c>
      <c r="C10030" s="2" t="s">
        <v>21254</v>
      </c>
      <c r="D10030" s="2" t="str">
        <f>"魚介類販売業"</f>
        <v>魚介類販売業</v>
      </c>
      <c r="E10030" s="2" t="str">
        <f>"R01.05.13"</f>
        <v>R01.05.13</v>
      </c>
    </row>
    <row r="10031" spans="1:5" x14ac:dyDescent="0.45">
      <c r="A10031" s="2" t="s">
        <v>295</v>
      </c>
      <c r="B10031" s="2" t="s">
        <v>9481</v>
      </c>
      <c r="C10031" s="2" t="s">
        <v>21255</v>
      </c>
      <c r="D10031" s="2" t="str">
        <f>"食品製造業"</f>
        <v>食品製造業</v>
      </c>
      <c r="E10031" s="2" t="str">
        <f>"R01.06.20"</f>
        <v>R01.06.20</v>
      </c>
    </row>
    <row r="10032" spans="1:5" x14ac:dyDescent="0.45">
      <c r="A10032" s="2" t="s">
        <v>296</v>
      </c>
      <c r="B10032" s="2" t="s">
        <v>9482</v>
      </c>
      <c r="C10032" s="2" t="s">
        <v>21256</v>
      </c>
      <c r="D10032" s="2" t="str">
        <f>"乳類販売業"</f>
        <v>乳類販売業</v>
      </c>
      <c r="E10032" s="2" t="str">
        <f>"H30.03.07"</f>
        <v>H30.03.07</v>
      </c>
    </row>
    <row r="10033" spans="1:5" x14ac:dyDescent="0.45">
      <c r="A10033" s="2" t="s">
        <v>296</v>
      </c>
      <c r="B10033" s="2" t="s">
        <v>9482</v>
      </c>
      <c r="C10033" s="2" t="s">
        <v>21256</v>
      </c>
      <c r="D10033" s="2" t="str">
        <f>"食品販売業"</f>
        <v>食品販売業</v>
      </c>
      <c r="E10033" s="2" t="str">
        <f>"H30.03.07"</f>
        <v>H30.03.07</v>
      </c>
    </row>
    <row r="10034" spans="1:5" x14ac:dyDescent="0.45">
      <c r="A10034" s="2" t="s">
        <v>297</v>
      </c>
      <c r="B10034" s="2" t="s">
        <v>9483</v>
      </c>
      <c r="C10034" s="2" t="s">
        <v>21257</v>
      </c>
      <c r="D10034" s="2" t="str">
        <f>"乳類販売業"</f>
        <v>乳類販売業</v>
      </c>
      <c r="E10034" s="2" t="str">
        <f t="shared" ref="E10034:E10040" si="482">"R01.06.24"</f>
        <v>R01.06.24</v>
      </c>
    </row>
    <row r="10035" spans="1:5" x14ac:dyDescent="0.45">
      <c r="A10035" s="2" t="s">
        <v>297</v>
      </c>
      <c r="B10035" s="2" t="s">
        <v>9483</v>
      </c>
      <c r="C10035" s="2" t="s">
        <v>21257</v>
      </c>
      <c r="D10035" s="2" t="str">
        <f>"飲食店営業"</f>
        <v>飲食店営業</v>
      </c>
      <c r="E10035" s="2" t="str">
        <f t="shared" si="482"/>
        <v>R01.06.24</v>
      </c>
    </row>
    <row r="10036" spans="1:5" x14ac:dyDescent="0.45">
      <c r="A10036" s="2" t="s">
        <v>297</v>
      </c>
      <c r="B10036" s="2" t="s">
        <v>9483</v>
      </c>
      <c r="C10036" s="2" t="s">
        <v>21257</v>
      </c>
      <c r="D10036" s="2" t="str">
        <f>"魚介類販売業"</f>
        <v>魚介類販売業</v>
      </c>
      <c r="E10036" s="2" t="str">
        <f t="shared" si="482"/>
        <v>R01.06.24</v>
      </c>
    </row>
    <row r="10037" spans="1:5" x14ac:dyDescent="0.45">
      <c r="A10037" s="2" t="s">
        <v>297</v>
      </c>
      <c r="B10037" s="2" t="s">
        <v>9483</v>
      </c>
      <c r="C10037" s="2" t="s">
        <v>21257</v>
      </c>
      <c r="D10037" s="2" t="str">
        <f>"食肉販売業"</f>
        <v>食肉販売業</v>
      </c>
      <c r="E10037" s="2" t="str">
        <f t="shared" si="482"/>
        <v>R01.06.24</v>
      </c>
    </row>
    <row r="10038" spans="1:5" x14ac:dyDescent="0.45">
      <c r="A10038" s="2" t="s">
        <v>297</v>
      </c>
      <c r="B10038" s="2" t="s">
        <v>9483</v>
      </c>
      <c r="C10038" s="2" t="s">
        <v>21257</v>
      </c>
      <c r="D10038" s="2" t="str">
        <f>"食品販売業"</f>
        <v>食品販売業</v>
      </c>
      <c r="E10038" s="2" t="str">
        <f t="shared" si="482"/>
        <v>R01.06.24</v>
      </c>
    </row>
    <row r="10039" spans="1:5" x14ac:dyDescent="0.45">
      <c r="A10039" s="2" t="s">
        <v>165</v>
      </c>
      <c r="B10039" s="2" t="s">
        <v>9483</v>
      </c>
      <c r="C10039" s="2" t="s">
        <v>21258</v>
      </c>
      <c r="D10039" s="2" t="str">
        <f>"喫茶店営業"</f>
        <v>喫茶店営業</v>
      </c>
      <c r="E10039" s="2" t="str">
        <f t="shared" si="482"/>
        <v>R01.06.24</v>
      </c>
    </row>
    <row r="10040" spans="1:5" x14ac:dyDescent="0.45">
      <c r="A10040" s="2" t="s">
        <v>298</v>
      </c>
      <c r="B10040" s="2" t="s">
        <v>9484</v>
      </c>
      <c r="C10040" s="2" t="s">
        <v>21259</v>
      </c>
      <c r="D10040" s="2" t="str">
        <f>"菓子製造業"</f>
        <v>菓子製造業</v>
      </c>
      <c r="E10040" s="2" t="str">
        <f t="shared" si="482"/>
        <v>R01.06.24</v>
      </c>
    </row>
    <row r="10041" spans="1:5" x14ac:dyDescent="0.45">
      <c r="A10041" s="2" t="s">
        <v>299</v>
      </c>
      <c r="B10041" s="2" t="s">
        <v>9485</v>
      </c>
      <c r="C10041" s="2" t="s">
        <v>21260</v>
      </c>
      <c r="D10041" s="2" t="str">
        <f>"乳類販売業"</f>
        <v>乳類販売業</v>
      </c>
      <c r="E10041" s="2" t="str">
        <f>"R01.07.11"</f>
        <v>R01.07.11</v>
      </c>
    </row>
    <row r="10042" spans="1:5" x14ac:dyDescent="0.45">
      <c r="A10042" s="2" t="s">
        <v>299</v>
      </c>
      <c r="B10042" s="2" t="s">
        <v>9485</v>
      </c>
      <c r="C10042" s="2" t="s">
        <v>21261</v>
      </c>
      <c r="D10042" s="2" t="str">
        <f>"食品販売業（自動販売機）"</f>
        <v>食品販売業（自動販売機）</v>
      </c>
      <c r="E10042" s="2" t="str">
        <f>"R01.07.11"</f>
        <v>R01.07.11</v>
      </c>
    </row>
    <row r="10043" spans="1:5" x14ac:dyDescent="0.45">
      <c r="A10043" s="2" t="s">
        <v>300</v>
      </c>
      <c r="B10043" s="2" t="s">
        <v>9486</v>
      </c>
      <c r="C10043" s="2" t="s">
        <v>21262</v>
      </c>
      <c r="D10043" s="2" t="str">
        <f>"菓子製造業"</f>
        <v>菓子製造業</v>
      </c>
      <c r="E10043" s="2" t="str">
        <f>"R01.07.23"</f>
        <v>R01.07.23</v>
      </c>
    </row>
    <row r="10044" spans="1:5" x14ac:dyDescent="0.45">
      <c r="A10044" s="2" t="s">
        <v>300</v>
      </c>
      <c r="B10044" s="2" t="s">
        <v>9486</v>
      </c>
      <c r="C10044" s="2" t="s">
        <v>21262</v>
      </c>
      <c r="D10044" s="2" t="str">
        <f>"食肉販売業"</f>
        <v>食肉販売業</v>
      </c>
      <c r="E10044" s="2" t="str">
        <f>"R01.07.23"</f>
        <v>R01.07.23</v>
      </c>
    </row>
    <row r="10045" spans="1:5" x14ac:dyDescent="0.45">
      <c r="A10045" s="2" t="s">
        <v>301</v>
      </c>
      <c r="B10045" s="2" t="s">
        <v>9487</v>
      </c>
      <c r="C10045" s="2" t="s">
        <v>21263</v>
      </c>
      <c r="D10045" s="2" t="str">
        <f>"飲食店営業"</f>
        <v>飲食店営業</v>
      </c>
      <c r="E10045" s="2" t="str">
        <f>"R01.07.23"</f>
        <v>R01.07.23</v>
      </c>
    </row>
    <row r="10046" spans="1:5" x14ac:dyDescent="0.45">
      <c r="A10046" s="2" t="s">
        <v>233</v>
      </c>
      <c r="B10046" s="2" t="s">
        <v>9489</v>
      </c>
      <c r="C10046" s="2" t="s">
        <v>21175</v>
      </c>
      <c r="D10046" s="2" t="str">
        <f>"食品販売業"</f>
        <v>食品販売業</v>
      </c>
      <c r="E10046" s="2" t="str">
        <f t="shared" ref="E10046:E10053" si="483">"R01.08.06"</f>
        <v>R01.08.06</v>
      </c>
    </row>
    <row r="10047" spans="1:5" x14ac:dyDescent="0.45">
      <c r="A10047" s="2" t="s">
        <v>303</v>
      </c>
      <c r="B10047" s="2" t="s">
        <v>9490</v>
      </c>
      <c r="C10047" s="2" t="s">
        <v>21264</v>
      </c>
      <c r="D10047" s="2" t="str">
        <f>"食品製造業"</f>
        <v>食品製造業</v>
      </c>
      <c r="E10047" s="2" t="str">
        <f t="shared" si="483"/>
        <v>R01.08.06</v>
      </c>
    </row>
    <row r="10048" spans="1:5" x14ac:dyDescent="0.45">
      <c r="A10048" s="2" t="s">
        <v>304</v>
      </c>
      <c r="B10048" s="2" t="s">
        <v>9491</v>
      </c>
      <c r="C10048" s="2" t="s">
        <v>21265</v>
      </c>
      <c r="D10048" s="2" t="str">
        <f>"飲食店営業"</f>
        <v>飲食店営業</v>
      </c>
      <c r="E10048" s="2" t="str">
        <f t="shared" si="483"/>
        <v>R01.08.06</v>
      </c>
    </row>
    <row r="10049" spans="1:5" x14ac:dyDescent="0.45">
      <c r="A10049" s="2" t="s">
        <v>305</v>
      </c>
      <c r="B10049" s="2" t="s">
        <v>9492</v>
      </c>
      <c r="C10049" s="2" t="s">
        <v>21266</v>
      </c>
      <c r="D10049" s="2" t="str">
        <f>"飲食店営業"</f>
        <v>飲食店営業</v>
      </c>
      <c r="E10049" s="2" t="str">
        <f t="shared" si="483"/>
        <v>R01.08.06</v>
      </c>
    </row>
    <row r="10050" spans="1:5" x14ac:dyDescent="0.45">
      <c r="A10050" s="2" t="s">
        <v>306</v>
      </c>
      <c r="B10050" s="2" t="s">
        <v>9493</v>
      </c>
      <c r="C10050" s="2" t="s">
        <v>21267</v>
      </c>
      <c r="D10050" s="2" t="str">
        <f>"飲食店営業"</f>
        <v>飲食店営業</v>
      </c>
      <c r="E10050" s="2" t="str">
        <f t="shared" si="483"/>
        <v>R01.08.06</v>
      </c>
    </row>
    <row r="10051" spans="1:5" x14ac:dyDescent="0.45">
      <c r="A10051" s="2" t="s">
        <v>307</v>
      </c>
      <c r="B10051" s="2" t="s">
        <v>9494</v>
      </c>
      <c r="C10051" s="2" t="s">
        <v>21268</v>
      </c>
      <c r="D10051" s="2" t="str">
        <f>"喫茶店営業"</f>
        <v>喫茶店営業</v>
      </c>
      <c r="E10051" s="2" t="str">
        <f t="shared" si="483"/>
        <v>R01.08.06</v>
      </c>
    </row>
    <row r="10052" spans="1:5" x14ac:dyDescent="0.45">
      <c r="A10052" s="2" t="s">
        <v>308</v>
      </c>
      <c r="B10052" s="2" t="s">
        <v>9495</v>
      </c>
      <c r="C10052" s="2" t="s">
        <v>21269</v>
      </c>
      <c r="D10052" s="2" t="str">
        <f>"魚介類販売業"</f>
        <v>魚介類販売業</v>
      </c>
      <c r="E10052" s="2" t="str">
        <f t="shared" si="483"/>
        <v>R01.08.06</v>
      </c>
    </row>
    <row r="10053" spans="1:5" x14ac:dyDescent="0.45">
      <c r="A10053" s="2" t="s">
        <v>309</v>
      </c>
      <c r="B10053" s="2" t="s">
        <v>9496</v>
      </c>
      <c r="C10053" s="2" t="s">
        <v>21270</v>
      </c>
      <c r="D10053" s="2" t="str">
        <f>"魚介類販売業"</f>
        <v>魚介類販売業</v>
      </c>
      <c r="E10053" s="2" t="str">
        <f t="shared" si="483"/>
        <v>R01.08.06</v>
      </c>
    </row>
    <row r="10054" spans="1:5" x14ac:dyDescent="0.45">
      <c r="A10054" s="2" t="s">
        <v>310</v>
      </c>
      <c r="B10054" s="2" t="s">
        <v>9497</v>
      </c>
      <c r="C10054" s="2" t="s">
        <v>21091</v>
      </c>
      <c r="D10054" s="2" t="str">
        <f>"菓子製造業"</f>
        <v>菓子製造業</v>
      </c>
      <c r="E10054" s="2" t="str">
        <f>"R01.08.08"</f>
        <v>R01.08.08</v>
      </c>
    </row>
    <row r="10055" spans="1:5" x14ac:dyDescent="0.45">
      <c r="A10055" s="2" t="s">
        <v>311</v>
      </c>
      <c r="B10055" s="2" t="s">
        <v>9498</v>
      </c>
      <c r="C10055" s="2" t="s">
        <v>21271</v>
      </c>
      <c r="D10055" s="2" t="str">
        <f>"飲食店営業"</f>
        <v>飲食店営業</v>
      </c>
      <c r="E10055" s="2" t="str">
        <f>"R01.08.08"</f>
        <v>R01.08.08</v>
      </c>
    </row>
    <row r="10056" spans="1:5" x14ac:dyDescent="0.45">
      <c r="A10056" s="2" t="s">
        <v>313</v>
      </c>
      <c r="B10056" s="2" t="s">
        <v>9500</v>
      </c>
      <c r="C10056" s="2" t="s">
        <v>21273</v>
      </c>
      <c r="D10056" s="2" t="str">
        <f>"飲食店営業"</f>
        <v>飲食店営業</v>
      </c>
      <c r="E10056" s="2" t="str">
        <f t="shared" ref="E10056:E10064" si="484">"R01.08.13"</f>
        <v>R01.08.13</v>
      </c>
    </row>
    <row r="10057" spans="1:5" x14ac:dyDescent="0.45">
      <c r="A10057" s="2" t="s">
        <v>314</v>
      </c>
      <c r="B10057" s="2" t="s">
        <v>9501</v>
      </c>
      <c r="C10057" s="2" t="s">
        <v>21274</v>
      </c>
      <c r="D10057" s="2" t="str">
        <f>"食肉販売業"</f>
        <v>食肉販売業</v>
      </c>
      <c r="E10057" s="2" t="str">
        <f t="shared" si="484"/>
        <v>R01.08.13</v>
      </c>
    </row>
    <row r="10058" spans="1:5" x14ac:dyDescent="0.45">
      <c r="A10058" s="2" t="s">
        <v>314</v>
      </c>
      <c r="B10058" s="2" t="s">
        <v>9501</v>
      </c>
      <c r="C10058" s="2" t="s">
        <v>21274</v>
      </c>
      <c r="D10058" s="2" t="str">
        <f>"魚介類販売業"</f>
        <v>魚介類販売業</v>
      </c>
      <c r="E10058" s="2" t="str">
        <f t="shared" si="484"/>
        <v>R01.08.13</v>
      </c>
    </row>
    <row r="10059" spans="1:5" x14ac:dyDescent="0.45">
      <c r="A10059" s="2" t="s">
        <v>314</v>
      </c>
      <c r="B10059" s="2" t="s">
        <v>9501</v>
      </c>
      <c r="C10059" s="2" t="s">
        <v>21274</v>
      </c>
      <c r="D10059" s="2" t="str">
        <f>"飲食店営業"</f>
        <v>飲食店営業</v>
      </c>
      <c r="E10059" s="2" t="str">
        <f t="shared" si="484"/>
        <v>R01.08.13</v>
      </c>
    </row>
    <row r="10060" spans="1:5" x14ac:dyDescent="0.45">
      <c r="A10060" s="2" t="s">
        <v>315</v>
      </c>
      <c r="B10060" s="2" t="s">
        <v>9503</v>
      </c>
      <c r="C10060" s="2" t="s">
        <v>21276</v>
      </c>
      <c r="D10060" s="2" t="str">
        <f>"飲食店営業"</f>
        <v>飲食店営業</v>
      </c>
      <c r="E10060" s="2" t="str">
        <f t="shared" si="484"/>
        <v>R01.08.13</v>
      </c>
    </row>
    <row r="10061" spans="1:5" x14ac:dyDescent="0.45">
      <c r="A10061" s="2" t="s">
        <v>316</v>
      </c>
      <c r="B10061" s="2" t="s">
        <v>9504</v>
      </c>
      <c r="C10061" s="2" t="s">
        <v>21277</v>
      </c>
      <c r="D10061" s="2" t="str">
        <f>"菓子製造業"</f>
        <v>菓子製造業</v>
      </c>
      <c r="E10061" s="2" t="str">
        <f t="shared" si="484"/>
        <v>R01.08.13</v>
      </c>
    </row>
    <row r="10062" spans="1:5" x14ac:dyDescent="0.45">
      <c r="A10062" s="2" t="s">
        <v>317</v>
      </c>
      <c r="B10062" s="2" t="s">
        <v>9505</v>
      </c>
      <c r="C10062" s="2" t="s">
        <v>21278</v>
      </c>
      <c r="D10062" s="2" t="str">
        <f>"飲食店営業"</f>
        <v>飲食店営業</v>
      </c>
      <c r="E10062" s="2" t="str">
        <f t="shared" si="484"/>
        <v>R01.08.13</v>
      </c>
    </row>
    <row r="10063" spans="1:5" x14ac:dyDescent="0.45">
      <c r="A10063" s="2" t="s">
        <v>318</v>
      </c>
      <c r="B10063" s="2" t="s">
        <v>9506</v>
      </c>
      <c r="C10063" s="2" t="s">
        <v>21279</v>
      </c>
      <c r="D10063" s="2" t="str">
        <f>"食品製造業"</f>
        <v>食品製造業</v>
      </c>
      <c r="E10063" s="2" t="str">
        <f t="shared" si="484"/>
        <v>R01.08.13</v>
      </c>
    </row>
    <row r="10064" spans="1:5" x14ac:dyDescent="0.45">
      <c r="A10064" s="2" t="s">
        <v>319</v>
      </c>
      <c r="B10064" s="2" t="s">
        <v>9507</v>
      </c>
      <c r="C10064" s="2" t="s">
        <v>21280</v>
      </c>
      <c r="D10064" s="2" t="str">
        <f>"飲食店営業"</f>
        <v>飲食店営業</v>
      </c>
      <c r="E10064" s="2" t="str">
        <f t="shared" si="484"/>
        <v>R01.08.13</v>
      </c>
    </row>
    <row r="10065" spans="1:5" x14ac:dyDescent="0.45">
      <c r="A10065" s="2" t="s">
        <v>165</v>
      </c>
      <c r="B10065" s="2" t="s">
        <v>9508</v>
      </c>
      <c r="C10065" s="2" t="s">
        <v>21281</v>
      </c>
      <c r="D10065" s="2" t="str">
        <f>"喫茶店営業"</f>
        <v>喫茶店営業</v>
      </c>
      <c r="E10065" s="2" t="str">
        <f>"R01.08.19"</f>
        <v>R01.08.19</v>
      </c>
    </row>
    <row r="10066" spans="1:5" x14ac:dyDescent="0.45">
      <c r="A10066" s="2" t="s">
        <v>165</v>
      </c>
      <c r="B10066" s="2" t="s">
        <v>9509</v>
      </c>
      <c r="C10066" s="2" t="s">
        <v>21282</v>
      </c>
      <c r="D10066" s="2" t="str">
        <f>"喫茶店営業"</f>
        <v>喫茶店営業</v>
      </c>
      <c r="E10066" s="2" t="str">
        <f>"R01.08.23"</f>
        <v>R01.08.23</v>
      </c>
    </row>
    <row r="10067" spans="1:5" x14ac:dyDescent="0.45">
      <c r="A10067" s="2" t="s">
        <v>74</v>
      </c>
      <c r="B10067" s="2" t="s">
        <v>9510</v>
      </c>
      <c r="C10067" s="2" t="s">
        <v>21283</v>
      </c>
      <c r="D10067" s="2" t="str">
        <f>"飲食店営業"</f>
        <v>飲食店営業</v>
      </c>
      <c r="E10067" s="2" t="str">
        <f>"R01.08.23"</f>
        <v>R01.08.23</v>
      </c>
    </row>
    <row r="10068" spans="1:5" x14ac:dyDescent="0.45">
      <c r="A10068" s="2" t="s">
        <v>320</v>
      </c>
      <c r="B10068" s="2" t="s">
        <v>9511</v>
      </c>
      <c r="C10068" s="2" t="s">
        <v>21284</v>
      </c>
      <c r="D10068" s="2" t="str">
        <f>"飲食店営業"</f>
        <v>飲食店営業</v>
      </c>
      <c r="E10068" s="2" t="str">
        <f>"R01.08.23"</f>
        <v>R01.08.23</v>
      </c>
    </row>
    <row r="10069" spans="1:5" x14ac:dyDescent="0.45">
      <c r="A10069" s="2" t="s">
        <v>321</v>
      </c>
      <c r="B10069" s="2" t="s">
        <v>9512</v>
      </c>
      <c r="C10069" s="2" t="s">
        <v>21285</v>
      </c>
      <c r="D10069" s="2" t="str">
        <f>"菓子製造業"</f>
        <v>菓子製造業</v>
      </c>
      <c r="E10069" s="2" t="str">
        <f>"R01.08.27"</f>
        <v>R01.08.27</v>
      </c>
    </row>
    <row r="10070" spans="1:5" x14ac:dyDescent="0.45">
      <c r="A10070" s="2" t="s">
        <v>323</v>
      </c>
      <c r="B10070" s="2" t="s">
        <v>9514</v>
      </c>
      <c r="C10070" s="2" t="s">
        <v>21287</v>
      </c>
      <c r="D10070" s="2" t="str">
        <f>"飲食店営業"</f>
        <v>飲食店営業</v>
      </c>
      <c r="E10070" s="2" t="str">
        <f>"R01.08.29"</f>
        <v>R01.08.29</v>
      </c>
    </row>
    <row r="10071" spans="1:5" x14ac:dyDescent="0.45">
      <c r="A10071" s="2" t="s">
        <v>324</v>
      </c>
      <c r="B10071" s="2" t="s">
        <v>9515</v>
      </c>
      <c r="C10071" s="2" t="s">
        <v>21288</v>
      </c>
      <c r="D10071" s="2" t="str">
        <f>"菓子製造業"</f>
        <v>菓子製造業</v>
      </c>
      <c r="E10071" s="2" t="str">
        <f>"R01.08.29"</f>
        <v>R01.08.29</v>
      </c>
    </row>
    <row r="10072" spans="1:5" x14ac:dyDescent="0.45">
      <c r="A10072" s="2" t="s">
        <v>325</v>
      </c>
      <c r="B10072" s="2" t="s">
        <v>9516</v>
      </c>
      <c r="C10072" s="2" t="s">
        <v>21289</v>
      </c>
      <c r="D10072" s="2" t="str">
        <f>"飲食店営業"</f>
        <v>飲食店営業</v>
      </c>
      <c r="E10072" s="2" t="str">
        <f>"R01.08.29"</f>
        <v>R01.08.29</v>
      </c>
    </row>
    <row r="10073" spans="1:5" x14ac:dyDescent="0.45">
      <c r="A10073" s="2" t="s">
        <v>326</v>
      </c>
      <c r="B10073" s="2" t="s">
        <v>9517</v>
      </c>
      <c r="C10073" s="2" t="s">
        <v>21290</v>
      </c>
      <c r="D10073" s="2" t="str">
        <f>"飲食店営業"</f>
        <v>飲食店営業</v>
      </c>
      <c r="E10073" s="2" t="str">
        <f>"R01.08.29"</f>
        <v>R01.08.29</v>
      </c>
    </row>
    <row r="10074" spans="1:5" x14ac:dyDescent="0.45">
      <c r="A10074" s="2" t="s">
        <v>327</v>
      </c>
      <c r="B10074" s="2" t="s">
        <v>9518</v>
      </c>
      <c r="C10074" s="2" t="s">
        <v>21291</v>
      </c>
      <c r="D10074" s="2" t="str">
        <f>"飲食店営業"</f>
        <v>飲食店営業</v>
      </c>
      <c r="E10074" s="2" t="str">
        <f t="shared" ref="E10074:E10084" si="485">"R01.08.30"</f>
        <v>R01.08.30</v>
      </c>
    </row>
    <row r="10075" spans="1:5" x14ac:dyDescent="0.45">
      <c r="A10075" s="2" t="s">
        <v>328</v>
      </c>
      <c r="B10075" s="2" t="s">
        <v>9519</v>
      </c>
      <c r="C10075" s="2" t="s">
        <v>21292</v>
      </c>
      <c r="D10075" s="2" t="str">
        <f>"飲食店営業"</f>
        <v>飲食店営業</v>
      </c>
      <c r="E10075" s="2" t="str">
        <f t="shared" si="485"/>
        <v>R01.08.30</v>
      </c>
    </row>
    <row r="10076" spans="1:5" x14ac:dyDescent="0.45">
      <c r="A10076" s="2" t="s">
        <v>329</v>
      </c>
      <c r="B10076" s="2" t="s">
        <v>9520</v>
      </c>
      <c r="C10076" s="2" t="s">
        <v>21293</v>
      </c>
      <c r="D10076" s="2" t="str">
        <f>"飲食店営業"</f>
        <v>飲食店営業</v>
      </c>
      <c r="E10076" s="2" t="str">
        <f t="shared" si="485"/>
        <v>R01.08.30</v>
      </c>
    </row>
    <row r="10077" spans="1:5" x14ac:dyDescent="0.45">
      <c r="A10077" s="2" t="s">
        <v>222</v>
      </c>
      <c r="B10077" s="2" t="s">
        <v>9388</v>
      </c>
      <c r="C10077" s="2" t="s">
        <v>21294</v>
      </c>
      <c r="D10077" s="2" t="str">
        <f>"食肉製品製造業"</f>
        <v>食肉製品製造業</v>
      </c>
      <c r="E10077" s="2" t="str">
        <f t="shared" si="485"/>
        <v>R01.08.30</v>
      </c>
    </row>
    <row r="10078" spans="1:5" x14ac:dyDescent="0.45">
      <c r="A10078" s="2" t="s">
        <v>330</v>
      </c>
      <c r="B10078" s="2" t="s">
        <v>9521</v>
      </c>
      <c r="C10078" s="2" t="s">
        <v>21267</v>
      </c>
      <c r="D10078" s="2" t="str">
        <f>"飲食店営業"</f>
        <v>飲食店営業</v>
      </c>
      <c r="E10078" s="2" t="str">
        <f t="shared" si="485"/>
        <v>R01.08.30</v>
      </c>
    </row>
    <row r="10079" spans="1:5" x14ac:dyDescent="0.45">
      <c r="A10079" s="2" t="s">
        <v>331</v>
      </c>
      <c r="B10079" s="2" t="s">
        <v>9522</v>
      </c>
      <c r="C10079" s="2" t="s">
        <v>21295</v>
      </c>
      <c r="D10079" s="2" t="str">
        <f>"飲食店営業"</f>
        <v>飲食店営業</v>
      </c>
      <c r="E10079" s="2" t="str">
        <f t="shared" si="485"/>
        <v>R01.08.30</v>
      </c>
    </row>
    <row r="10080" spans="1:5" x14ac:dyDescent="0.45">
      <c r="A10080" s="2" t="s">
        <v>332</v>
      </c>
      <c r="B10080" s="2" t="s">
        <v>9523</v>
      </c>
      <c r="C10080" s="2" t="s">
        <v>21296</v>
      </c>
      <c r="D10080" s="2" t="str">
        <f>"飲食店営業"</f>
        <v>飲食店営業</v>
      </c>
      <c r="E10080" s="2" t="str">
        <f t="shared" si="485"/>
        <v>R01.08.30</v>
      </c>
    </row>
    <row r="10081" spans="1:5" x14ac:dyDescent="0.45">
      <c r="A10081" s="2" t="s">
        <v>333</v>
      </c>
      <c r="B10081" s="2" t="s">
        <v>9524</v>
      </c>
      <c r="C10081" s="2" t="s">
        <v>21297</v>
      </c>
      <c r="D10081" s="2" t="str">
        <f>"飲食店営業"</f>
        <v>飲食店営業</v>
      </c>
      <c r="E10081" s="2" t="str">
        <f t="shared" si="485"/>
        <v>R01.08.30</v>
      </c>
    </row>
    <row r="10082" spans="1:5" x14ac:dyDescent="0.45">
      <c r="A10082" s="2" t="s">
        <v>334</v>
      </c>
      <c r="B10082" s="2" t="s">
        <v>9525</v>
      </c>
      <c r="C10082" s="2" t="s">
        <v>21298</v>
      </c>
      <c r="D10082" s="2" t="str">
        <f>"飲食店営業"</f>
        <v>飲食店営業</v>
      </c>
      <c r="E10082" s="2" t="str">
        <f t="shared" si="485"/>
        <v>R01.08.30</v>
      </c>
    </row>
    <row r="10083" spans="1:5" x14ac:dyDescent="0.45">
      <c r="A10083" s="2" t="s">
        <v>335</v>
      </c>
      <c r="B10083" s="2" t="s">
        <v>9526</v>
      </c>
      <c r="C10083" s="2" t="s">
        <v>21299</v>
      </c>
      <c r="D10083" s="2" t="str">
        <f>"アイスクリーム類製造業"</f>
        <v>アイスクリーム類製造業</v>
      </c>
      <c r="E10083" s="2" t="str">
        <f t="shared" si="485"/>
        <v>R01.08.30</v>
      </c>
    </row>
    <row r="10084" spans="1:5" x14ac:dyDescent="0.45">
      <c r="A10084" s="2" t="s">
        <v>246</v>
      </c>
      <c r="B10084" s="2" t="s">
        <v>9527</v>
      </c>
      <c r="C10084" s="2" t="s">
        <v>21300</v>
      </c>
      <c r="D10084" s="2" t="str">
        <f>"清涼飲料水製造業"</f>
        <v>清涼飲料水製造業</v>
      </c>
      <c r="E10084" s="2" t="str">
        <f t="shared" si="485"/>
        <v>R01.08.30</v>
      </c>
    </row>
    <row r="10085" spans="1:5" x14ac:dyDescent="0.45">
      <c r="A10085" s="2" t="s">
        <v>54</v>
      </c>
      <c r="B10085" s="2" t="s">
        <v>9528</v>
      </c>
      <c r="C10085" s="2" t="s">
        <v>21177</v>
      </c>
      <c r="D10085" s="2" t="str">
        <f>"飲食店営業"</f>
        <v>飲食店営業</v>
      </c>
      <c r="E10085" s="2" t="str">
        <f>"R01.09.30"</f>
        <v>R01.09.30</v>
      </c>
    </row>
    <row r="10086" spans="1:5" x14ac:dyDescent="0.45">
      <c r="A10086" s="2" t="s">
        <v>336</v>
      </c>
      <c r="B10086" s="2" t="s">
        <v>9529</v>
      </c>
      <c r="C10086" s="2" t="s">
        <v>21302</v>
      </c>
      <c r="D10086" s="2" t="str">
        <f>"飲食店営業"</f>
        <v>飲食店営業</v>
      </c>
      <c r="E10086" s="2" t="str">
        <f>"H30.03.16"</f>
        <v>H30.03.16</v>
      </c>
    </row>
    <row r="10087" spans="1:5" x14ac:dyDescent="0.45">
      <c r="A10087" s="2" t="s">
        <v>337</v>
      </c>
      <c r="B10087" s="2" t="s">
        <v>9530</v>
      </c>
      <c r="C10087" s="2" t="s">
        <v>21303</v>
      </c>
      <c r="D10087" s="2" t="str">
        <f>"食品製造業"</f>
        <v>食品製造業</v>
      </c>
      <c r="E10087" s="2" t="str">
        <f>"R01.09.27"</f>
        <v>R01.09.27</v>
      </c>
    </row>
    <row r="10088" spans="1:5" x14ac:dyDescent="0.45">
      <c r="A10088" s="2" t="s">
        <v>338</v>
      </c>
      <c r="B10088" s="2" t="s">
        <v>9531</v>
      </c>
      <c r="C10088" s="2" t="s">
        <v>21304</v>
      </c>
      <c r="D10088" s="2" t="str">
        <f t="shared" ref="D10088:D10093" si="486">"飲食店営業"</f>
        <v>飲食店営業</v>
      </c>
      <c r="E10088" s="2" t="str">
        <f>"H29.02.15"</f>
        <v>H29.02.15</v>
      </c>
    </row>
    <row r="10089" spans="1:5" x14ac:dyDescent="0.45">
      <c r="A10089" s="2" t="s">
        <v>339</v>
      </c>
      <c r="B10089" s="2" t="s">
        <v>9532</v>
      </c>
      <c r="C10089" s="2" t="s">
        <v>21305</v>
      </c>
      <c r="D10089" s="2" t="str">
        <f t="shared" si="486"/>
        <v>飲食店営業</v>
      </c>
      <c r="E10089" s="2" t="str">
        <f>"R01.10.08"</f>
        <v>R01.10.08</v>
      </c>
    </row>
    <row r="10090" spans="1:5" x14ac:dyDescent="0.45">
      <c r="A10090" s="2" t="s">
        <v>340</v>
      </c>
      <c r="B10090" s="2" t="s">
        <v>9533</v>
      </c>
      <c r="C10090" s="2" t="s">
        <v>21306</v>
      </c>
      <c r="D10090" s="2" t="str">
        <f t="shared" si="486"/>
        <v>飲食店営業</v>
      </c>
      <c r="E10090" s="2" t="str">
        <f>"R01.10.15"</f>
        <v>R01.10.15</v>
      </c>
    </row>
    <row r="10091" spans="1:5" x14ac:dyDescent="0.45">
      <c r="A10091" s="2" t="s">
        <v>341</v>
      </c>
      <c r="B10091" s="2" t="s">
        <v>9534</v>
      </c>
      <c r="C10091" s="2" t="s">
        <v>21307</v>
      </c>
      <c r="D10091" s="2" t="str">
        <f t="shared" si="486"/>
        <v>飲食店営業</v>
      </c>
      <c r="E10091" s="2" t="str">
        <f>"R01.10.11"</f>
        <v>R01.10.11</v>
      </c>
    </row>
    <row r="10092" spans="1:5" x14ac:dyDescent="0.45">
      <c r="A10092" s="2" t="s">
        <v>342</v>
      </c>
      <c r="B10092" s="2" t="s">
        <v>9535</v>
      </c>
      <c r="C10092" s="2" t="s">
        <v>21308</v>
      </c>
      <c r="D10092" s="2" t="str">
        <f t="shared" si="486"/>
        <v>飲食店営業</v>
      </c>
      <c r="E10092" s="2" t="str">
        <f>"R01.05.27"</f>
        <v>R01.05.27</v>
      </c>
    </row>
    <row r="10093" spans="1:5" x14ac:dyDescent="0.45">
      <c r="A10093" s="2" t="s">
        <v>343</v>
      </c>
      <c r="B10093" s="2" t="s">
        <v>9536</v>
      </c>
      <c r="C10093" s="2" t="s">
        <v>21309</v>
      </c>
      <c r="D10093" s="2" t="str">
        <f t="shared" si="486"/>
        <v>飲食店営業</v>
      </c>
      <c r="E10093" s="2" t="str">
        <f t="shared" ref="E10093:E10099" si="487">"R01.10.30"</f>
        <v>R01.10.30</v>
      </c>
    </row>
    <row r="10094" spans="1:5" x14ac:dyDescent="0.45">
      <c r="A10094" s="2" t="s">
        <v>290</v>
      </c>
      <c r="B10094" s="2" t="s">
        <v>9537</v>
      </c>
      <c r="C10094" s="2" t="s">
        <v>21310</v>
      </c>
      <c r="D10094" s="2" t="str">
        <f>"魚介類販売業"</f>
        <v>魚介類販売業</v>
      </c>
      <c r="E10094" s="2" t="str">
        <f t="shared" si="487"/>
        <v>R01.10.30</v>
      </c>
    </row>
    <row r="10095" spans="1:5" x14ac:dyDescent="0.45">
      <c r="A10095" s="2" t="s">
        <v>344</v>
      </c>
      <c r="B10095" s="2" t="s">
        <v>9538</v>
      </c>
      <c r="C10095" s="2" t="s">
        <v>21311</v>
      </c>
      <c r="D10095" s="2" t="str">
        <f>"飲食店営業"</f>
        <v>飲食店営業</v>
      </c>
      <c r="E10095" s="2" t="str">
        <f t="shared" si="487"/>
        <v>R01.10.30</v>
      </c>
    </row>
    <row r="10096" spans="1:5" x14ac:dyDescent="0.45">
      <c r="A10096" s="2" t="s">
        <v>344</v>
      </c>
      <c r="B10096" s="2" t="s">
        <v>9538</v>
      </c>
      <c r="C10096" s="2" t="s">
        <v>21312</v>
      </c>
      <c r="D10096" s="2" t="str">
        <f>"乳類販売業"</f>
        <v>乳類販売業</v>
      </c>
      <c r="E10096" s="2" t="str">
        <f t="shared" si="487"/>
        <v>R01.10.30</v>
      </c>
    </row>
    <row r="10097" spans="1:5" x14ac:dyDescent="0.45">
      <c r="A10097" s="2" t="s">
        <v>344</v>
      </c>
      <c r="B10097" s="2" t="s">
        <v>9538</v>
      </c>
      <c r="C10097" s="2" t="s">
        <v>21312</v>
      </c>
      <c r="D10097" s="2" t="str">
        <f>"食肉販売業"</f>
        <v>食肉販売業</v>
      </c>
      <c r="E10097" s="2" t="str">
        <f t="shared" si="487"/>
        <v>R01.10.30</v>
      </c>
    </row>
    <row r="10098" spans="1:5" x14ac:dyDescent="0.45">
      <c r="A10098" s="2" t="s">
        <v>344</v>
      </c>
      <c r="B10098" s="2" t="s">
        <v>9538</v>
      </c>
      <c r="C10098" s="2" t="s">
        <v>21312</v>
      </c>
      <c r="D10098" s="2" t="str">
        <f>"魚介類販売業"</f>
        <v>魚介類販売業</v>
      </c>
      <c r="E10098" s="2" t="str">
        <f t="shared" si="487"/>
        <v>R01.10.30</v>
      </c>
    </row>
    <row r="10099" spans="1:5" x14ac:dyDescent="0.45">
      <c r="A10099" s="2" t="s">
        <v>344</v>
      </c>
      <c r="B10099" s="2" t="s">
        <v>9538</v>
      </c>
      <c r="C10099" s="2" t="s">
        <v>21313</v>
      </c>
      <c r="D10099" s="2" t="str">
        <f>"食品販売業"</f>
        <v>食品販売業</v>
      </c>
      <c r="E10099" s="2" t="str">
        <f t="shared" si="487"/>
        <v>R01.10.30</v>
      </c>
    </row>
    <row r="10100" spans="1:5" x14ac:dyDescent="0.45">
      <c r="A10100" s="2" t="s">
        <v>94</v>
      </c>
      <c r="B10100" s="2" t="s">
        <v>9225</v>
      </c>
      <c r="C10100" s="2" t="s">
        <v>21314</v>
      </c>
      <c r="D10100" s="2" t="str">
        <f>"飲食店営業"</f>
        <v>飲食店営業</v>
      </c>
      <c r="E10100" s="2" t="str">
        <f>"R01.11.05"</f>
        <v>R01.11.05</v>
      </c>
    </row>
    <row r="10101" spans="1:5" x14ac:dyDescent="0.45">
      <c r="A10101" s="2" t="s">
        <v>345</v>
      </c>
      <c r="B10101" s="2" t="s">
        <v>9539</v>
      </c>
      <c r="C10101" s="2" t="s">
        <v>21315</v>
      </c>
      <c r="D10101" s="2" t="str">
        <f>"飲食店営業"</f>
        <v>飲食店営業</v>
      </c>
      <c r="E10101" s="2" t="str">
        <f>"R01.11.05"</f>
        <v>R01.11.05</v>
      </c>
    </row>
    <row r="10102" spans="1:5" x14ac:dyDescent="0.45">
      <c r="A10102" s="2" t="s">
        <v>346</v>
      </c>
      <c r="B10102" s="2" t="s">
        <v>9540</v>
      </c>
      <c r="C10102" s="2" t="s">
        <v>21316</v>
      </c>
      <c r="D10102" s="2" t="str">
        <f>"飲食店営業"</f>
        <v>飲食店営業</v>
      </c>
      <c r="E10102" s="2" t="str">
        <f>"R01.11.05"</f>
        <v>R01.11.05</v>
      </c>
    </row>
    <row r="10103" spans="1:5" x14ac:dyDescent="0.45">
      <c r="A10103" s="2" t="s">
        <v>347</v>
      </c>
      <c r="B10103" s="2" t="s">
        <v>9541</v>
      </c>
      <c r="C10103" s="2" t="s">
        <v>21317</v>
      </c>
      <c r="D10103" s="2" t="str">
        <f>"飲食店営業"</f>
        <v>飲食店営業</v>
      </c>
      <c r="E10103" s="2" t="str">
        <f>"R01.11.05"</f>
        <v>R01.11.05</v>
      </c>
    </row>
    <row r="10104" spans="1:5" x14ac:dyDescent="0.45">
      <c r="A10104" s="2" t="s">
        <v>346</v>
      </c>
      <c r="B10104" s="2" t="s">
        <v>9540</v>
      </c>
      <c r="C10104" s="2" t="s">
        <v>21316</v>
      </c>
      <c r="D10104" s="2" t="str">
        <f>"魚介類販売業"</f>
        <v>魚介類販売業</v>
      </c>
      <c r="E10104" s="2" t="str">
        <f>"R01.11.05"</f>
        <v>R01.11.05</v>
      </c>
    </row>
    <row r="10105" spans="1:5" x14ac:dyDescent="0.45">
      <c r="A10105" s="2" t="s">
        <v>348</v>
      </c>
      <c r="B10105" s="2" t="s">
        <v>348</v>
      </c>
      <c r="C10105" s="2" t="s">
        <v>21318</v>
      </c>
      <c r="D10105" s="2" t="str">
        <f>"食肉販売業"</f>
        <v>食肉販売業</v>
      </c>
      <c r="E10105" s="2" t="str">
        <f t="shared" ref="E10105:E10113" si="488">"R01.11.06"</f>
        <v>R01.11.06</v>
      </c>
    </row>
    <row r="10106" spans="1:5" x14ac:dyDescent="0.45">
      <c r="A10106" s="2" t="s">
        <v>348</v>
      </c>
      <c r="B10106" s="2" t="s">
        <v>9542</v>
      </c>
      <c r="C10106" s="2" t="s">
        <v>21319</v>
      </c>
      <c r="D10106" s="2" t="str">
        <f>"食肉販売業"</f>
        <v>食肉販売業</v>
      </c>
      <c r="E10106" s="2" t="str">
        <f t="shared" si="488"/>
        <v>R01.11.06</v>
      </c>
    </row>
    <row r="10107" spans="1:5" x14ac:dyDescent="0.45">
      <c r="A10107" s="2" t="s">
        <v>349</v>
      </c>
      <c r="B10107" s="2" t="s">
        <v>9543</v>
      </c>
      <c r="C10107" s="2" t="s">
        <v>21320</v>
      </c>
      <c r="D10107" s="2" t="str">
        <f>"食肉販売業"</f>
        <v>食肉販売業</v>
      </c>
      <c r="E10107" s="2" t="str">
        <f t="shared" si="488"/>
        <v>R01.11.06</v>
      </c>
    </row>
    <row r="10108" spans="1:5" x14ac:dyDescent="0.45">
      <c r="A10108" s="2" t="s">
        <v>350</v>
      </c>
      <c r="B10108" s="2" t="s">
        <v>9544</v>
      </c>
      <c r="C10108" s="2" t="s">
        <v>21321</v>
      </c>
      <c r="D10108" s="2" t="str">
        <f>"食肉販売業"</f>
        <v>食肉販売業</v>
      </c>
      <c r="E10108" s="2" t="str">
        <f t="shared" si="488"/>
        <v>R01.11.06</v>
      </c>
    </row>
    <row r="10109" spans="1:5" x14ac:dyDescent="0.45">
      <c r="A10109" s="2" t="s">
        <v>351</v>
      </c>
      <c r="B10109" s="2" t="s">
        <v>9545</v>
      </c>
      <c r="C10109" s="2" t="s">
        <v>21322</v>
      </c>
      <c r="D10109" s="2" t="str">
        <f>"飲食店営業"</f>
        <v>飲食店営業</v>
      </c>
      <c r="E10109" s="2" t="str">
        <f t="shared" si="488"/>
        <v>R01.11.06</v>
      </c>
    </row>
    <row r="10110" spans="1:5" x14ac:dyDescent="0.45">
      <c r="A10110" s="2" t="s">
        <v>352</v>
      </c>
      <c r="B10110" s="2" t="s">
        <v>9546</v>
      </c>
      <c r="C10110" s="2" t="s">
        <v>21323</v>
      </c>
      <c r="D10110" s="2" t="str">
        <f>"飲食店営業"</f>
        <v>飲食店営業</v>
      </c>
      <c r="E10110" s="2" t="str">
        <f t="shared" si="488"/>
        <v>R01.11.06</v>
      </c>
    </row>
    <row r="10111" spans="1:5" x14ac:dyDescent="0.45">
      <c r="A10111" s="2" t="s">
        <v>349</v>
      </c>
      <c r="B10111" s="2" t="s">
        <v>9543</v>
      </c>
      <c r="C10111" s="2" t="s">
        <v>21320</v>
      </c>
      <c r="D10111" s="2" t="str">
        <f>"飲食店営業"</f>
        <v>飲食店営業</v>
      </c>
      <c r="E10111" s="2" t="str">
        <f t="shared" si="488"/>
        <v>R01.11.06</v>
      </c>
    </row>
    <row r="10112" spans="1:5" x14ac:dyDescent="0.45">
      <c r="A10112" s="2" t="s">
        <v>348</v>
      </c>
      <c r="B10112" s="2" t="s">
        <v>9542</v>
      </c>
      <c r="C10112" s="2" t="s">
        <v>21319</v>
      </c>
      <c r="D10112" s="2" t="str">
        <f>"飲食店営業"</f>
        <v>飲食店営業</v>
      </c>
      <c r="E10112" s="2" t="str">
        <f t="shared" si="488"/>
        <v>R01.11.06</v>
      </c>
    </row>
    <row r="10113" spans="1:5" x14ac:dyDescent="0.45">
      <c r="A10113" s="2" t="s">
        <v>349</v>
      </c>
      <c r="B10113" s="2" t="s">
        <v>9543</v>
      </c>
      <c r="C10113" s="2" t="s">
        <v>21324</v>
      </c>
      <c r="D10113" s="2" t="str">
        <f>"食品販売業"</f>
        <v>食品販売業</v>
      </c>
      <c r="E10113" s="2" t="str">
        <f t="shared" si="488"/>
        <v>R01.11.06</v>
      </c>
    </row>
    <row r="10114" spans="1:5" x14ac:dyDescent="0.45">
      <c r="A10114" s="2" t="s">
        <v>353</v>
      </c>
      <c r="B10114" s="2" t="s">
        <v>9547</v>
      </c>
      <c r="C10114" s="2" t="s">
        <v>21325</v>
      </c>
      <c r="D10114" s="2" t="str">
        <f>"飲食店営業"</f>
        <v>飲食店営業</v>
      </c>
      <c r="E10114" s="2" t="str">
        <f>"R01.11.11"</f>
        <v>R01.11.11</v>
      </c>
    </row>
    <row r="10115" spans="1:5" x14ac:dyDescent="0.45">
      <c r="A10115" s="2" t="s">
        <v>324</v>
      </c>
      <c r="B10115" s="2" t="s">
        <v>9515</v>
      </c>
      <c r="C10115" s="2" t="s">
        <v>21288</v>
      </c>
      <c r="D10115" s="2" t="str">
        <f>"そうざい製造業"</f>
        <v>そうざい製造業</v>
      </c>
      <c r="E10115" s="2" t="str">
        <f t="shared" ref="E10115:E10121" si="489">"R01.11.07"</f>
        <v>R01.11.07</v>
      </c>
    </row>
    <row r="10116" spans="1:5" x14ac:dyDescent="0.45">
      <c r="A10116" s="2" t="s">
        <v>354</v>
      </c>
      <c r="B10116" s="2" t="s">
        <v>9548</v>
      </c>
      <c r="C10116" s="2" t="s">
        <v>21326</v>
      </c>
      <c r="D10116" s="2" t="str">
        <f>"飲食店営業"</f>
        <v>飲食店営業</v>
      </c>
      <c r="E10116" s="2" t="str">
        <f t="shared" si="489"/>
        <v>R01.11.07</v>
      </c>
    </row>
    <row r="10117" spans="1:5" x14ac:dyDescent="0.45">
      <c r="A10117" s="2" t="s">
        <v>355</v>
      </c>
      <c r="B10117" s="2" t="s">
        <v>9549</v>
      </c>
      <c r="C10117" s="2" t="s">
        <v>21327</v>
      </c>
      <c r="D10117" s="2" t="str">
        <f>"菓子製造業"</f>
        <v>菓子製造業</v>
      </c>
      <c r="E10117" s="2" t="str">
        <f t="shared" si="489"/>
        <v>R01.11.07</v>
      </c>
    </row>
    <row r="10118" spans="1:5" x14ac:dyDescent="0.45">
      <c r="A10118" s="2" t="s">
        <v>354</v>
      </c>
      <c r="B10118" s="2" t="s">
        <v>9548</v>
      </c>
      <c r="C10118" s="2" t="s">
        <v>21326</v>
      </c>
      <c r="D10118" s="2" t="str">
        <f>"菓子製造業"</f>
        <v>菓子製造業</v>
      </c>
      <c r="E10118" s="2" t="str">
        <f t="shared" si="489"/>
        <v>R01.11.07</v>
      </c>
    </row>
    <row r="10119" spans="1:5" x14ac:dyDescent="0.45">
      <c r="A10119" s="2" t="s">
        <v>209</v>
      </c>
      <c r="B10119" s="2" t="s">
        <v>9373</v>
      </c>
      <c r="C10119" s="2" t="s">
        <v>21328</v>
      </c>
      <c r="D10119" s="2" t="str">
        <f>"みそ製造業"</f>
        <v>みそ製造業</v>
      </c>
      <c r="E10119" s="2" t="str">
        <f t="shared" si="489"/>
        <v>R01.11.07</v>
      </c>
    </row>
    <row r="10120" spans="1:5" x14ac:dyDescent="0.45">
      <c r="A10120" s="2" t="s">
        <v>356</v>
      </c>
      <c r="B10120" s="2" t="s">
        <v>9550</v>
      </c>
      <c r="C10120" s="2" t="s">
        <v>21329</v>
      </c>
      <c r="D10120" s="2" t="str">
        <f>"食品製造業"</f>
        <v>食品製造業</v>
      </c>
      <c r="E10120" s="2" t="str">
        <f t="shared" si="489"/>
        <v>R01.11.07</v>
      </c>
    </row>
    <row r="10121" spans="1:5" x14ac:dyDescent="0.45">
      <c r="A10121" s="2" t="s">
        <v>209</v>
      </c>
      <c r="B10121" s="2" t="s">
        <v>9373</v>
      </c>
      <c r="C10121" s="2" t="s">
        <v>21328</v>
      </c>
      <c r="D10121" s="2" t="str">
        <f>"食品製造業"</f>
        <v>食品製造業</v>
      </c>
      <c r="E10121" s="2" t="str">
        <f t="shared" si="489"/>
        <v>R01.11.07</v>
      </c>
    </row>
    <row r="10122" spans="1:5" x14ac:dyDescent="0.45">
      <c r="A10122" s="2" t="s">
        <v>357</v>
      </c>
      <c r="B10122" s="2" t="s">
        <v>9551</v>
      </c>
      <c r="C10122" s="2" t="s">
        <v>21330</v>
      </c>
      <c r="D10122" s="2" t="str">
        <f>"飲食店営業"</f>
        <v>飲食店営業</v>
      </c>
      <c r="E10122" s="2" t="str">
        <f t="shared" ref="E10122:E10133" si="490">"R01.11.11"</f>
        <v>R01.11.11</v>
      </c>
    </row>
    <row r="10123" spans="1:5" x14ac:dyDescent="0.45">
      <c r="A10123" s="2" t="s">
        <v>358</v>
      </c>
      <c r="B10123" s="2" t="s">
        <v>9552</v>
      </c>
      <c r="C10123" s="2" t="s">
        <v>21331</v>
      </c>
      <c r="D10123" s="2" t="str">
        <f>"菓子製造業"</f>
        <v>菓子製造業</v>
      </c>
      <c r="E10123" s="2" t="str">
        <f t="shared" si="490"/>
        <v>R01.11.11</v>
      </c>
    </row>
    <row r="10124" spans="1:5" x14ac:dyDescent="0.45">
      <c r="A10124" s="2" t="s">
        <v>359</v>
      </c>
      <c r="B10124" s="2" t="s">
        <v>9553</v>
      </c>
      <c r="C10124" s="2" t="s">
        <v>21332</v>
      </c>
      <c r="D10124" s="2" t="str">
        <f>"菓子製造業"</f>
        <v>菓子製造業</v>
      </c>
      <c r="E10124" s="2" t="str">
        <f t="shared" si="490"/>
        <v>R01.11.11</v>
      </c>
    </row>
    <row r="10125" spans="1:5" x14ac:dyDescent="0.45">
      <c r="A10125" s="2" t="s">
        <v>59</v>
      </c>
      <c r="B10125" s="2" t="s">
        <v>9554</v>
      </c>
      <c r="C10125" s="2" t="s">
        <v>21333</v>
      </c>
      <c r="D10125" s="2" t="str">
        <f>"豆腐製造業"</f>
        <v>豆腐製造業</v>
      </c>
      <c r="E10125" s="2" t="str">
        <f t="shared" si="490"/>
        <v>R01.11.11</v>
      </c>
    </row>
    <row r="10126" spans="1:5" x14ac:dyDescent="0.45">
      <c r="A10126" s="2" t="s">
        <v>360</v>
      </c>
      <c r="B10126" s="2" t="s">
        <v>9555</v>
      </c>
      <c r="C10126" s="2" t="s">
        <v>21334</v>
      </c>
      <c r="D10126" s="2" t="str">
        <f>"飲食店営業"</f>
        <v>飲食店営業</v>
      </c>
      <c r="E10126" s="2" t="str">
        <f t="shared" si="490"/>
        <v>R01.11.11</v>
      </c>
    </row>
    <row r="10127" spans="1:5" x14ac:dyDescent="0.45">
      <c r="A10127" s="2" t="s">
        <v>361</v>
      </c>
      <c r="B10127" s="2" t="s">
        <v>9556</v>
      </c>
      <c r="C10127" s="2" t="s">
        <v>21335</v>
      </c>
      <c r="D10127" s="2" t="str">
        <f>"飲食店営業"</f>
        <v>飲食店営業</v>
      </c>
      <c r="E10127" s="2" t="str">
        <f t="shared" si="490"/>
        <v>R01.11.11</v>
      </c>
    </row>
    <row r="10128" spans="1:5" x14ac:dyDescent="0.45">
      <c r="A10128" s="2" t="s">
        <v>362</v>
      </c>
      <c r="B10128" s="2" t="s">
        <v>9557</v>
      </c>
      <c r="C10128" s="2" t="s">
        <v>21336</v>
      </c>
      <c r="D10128" s="2" t="str">
        <f>"飲食店営業"</f>
        <v>飲食店営業</v>
      </c>
      <c r="E10128" s="2" t="str">
        <f t="shared" si="490"/>
        <v>R01.11.11</v>
      </c>
    </row>
    <row r="10129" spans="1:5" x14ac:dyDescent="0.45">
      <c r="A10129" s="2" t="s">
        <v>363</v>
      </c>
      <c r="B10129" s="2" t="s">
        <v>9558</v>
      </c>
      <c r="C10129" s="2" t="s">
        <v>21337</v>
      </c>
      <c r="D10129" s="2" t="str">
        <f>"菓子製造業"</f>
        <v>菓子製造業</v>
      </c>
      <c r="E10129" s="2" t="str">
        <f t="shared" si="490"/>
        <v>R01.11.11</v>
      </c>
    </row>
    <row r="10130" spans="1:5" x14ac:dyDescent="0.45">
      <c r="A10130" s="2" t="s">
        <v>246</v>
      </c>
      <c r="B10130" s="2" t="s">
        <v>246</v>
      </c>
      <c r="C10130" s="2" t="s">
        <v>21338</v>
      </c>
      <c r="D10130" s="2" t="str">
        <f>"菓子製造業"</f>
        <v>菓子製造業</v>
      </c>
      <c r="E10130" s="2" t="str">
        <f t="shared" si="490"/>
        <v>R01.11.11</v>
      </c>
    </row>
    <row r="10131" spans="1:5" x14ac:dyDescent="0.45">
      <c r="A10131" s="2" t="s">
        <v>24</v>
      </c>
      <c r="B10131" s="2" t="s">
        <v>9559</v>
      </c>
      <c r="C10131" s="2" t="s">
        <v>20931</v>
      </c>
      <c r="D10131" s="2" t="str">
        <f>"食品製造業"</f>
        <v>食品製造業</v>
      </c>
      <c r="E10131" s="2" t="str">
        <f t="shared" si="490"/>
        <v>R01.11.11</v>
      </c>
    </row>
    <row r="10132" spans="1:5" x14ac:dyDescent="0.45">
      <c r="A10132" s="2" t="s">
        <v>270</v>
      </c>
      <c r="B10132" s="2" t="s">
        <v>9443</v>
      </c>
      <c r="C10132" s="2" t="s">
        <v>21339</v>
      </c>
      <c r="D10132" s="2" t="str">
        <f>"食品販売業"</f>
        <v>食品販売業</v>
      </c>
      <c r="E10132" s="2" t="str">
        <f t="shared" si="490"/>
        <v>R01.11.11</v>
      </c>
    </row>
    <row r="10133" spans="1:5" x14ac:dyDescent="0.45">
      <c r="A10133" s="2" t="s">
        <v>132</v>
      </c>
      <c r="B10133" s="2" t="s">
        <v>9271</v>
      </c>
      <c r="C10133" s="2" t="s">
        <v>21340</v>
      </c>
      <c r="D10133" s="2" t="str">
        <f>"酒類製造業"</f>
        <v>酒類製造業</v>
      </c>
      <c r="E10133" s="2" t="str">
        <f t="shared" si="490"/>
        <v>R01.11.11</v>
      </c>
    </row>
    <row r="10134" spans="1:5" x14ac:dyDescent="0.45">
      <c r="A10134" s="2" t="s">
        <v>364</v>
      </c>
      <c r="B10134" s="2" t="s">
        <v>9560</v>
      </c>
      <c r="C10134" s="2" t="s">
        <v>21341</v>
      </c>
      <c r="D10134" s="2" t="str">
        <f>"飲食店営業"</f>
        <v>飲食店営業</v>
      </c>
      <c r="E10134" s="2" t="str">
        <f>"R01.11.15"</f>
        <v>R01.11.15</v>
      </c>
    </row>
    <row r="10135" spans="1:5" x14ac:dyDescent="0.45">
      <c r="A10135" s="2" t="s">
        <v>365</v>
      </c>
      <c r="B10135" s="2" t="s">
        <v>9561</v>
      </c>
      <c r="C10135" s="2" t="s">
        <v>21342</v>
      </c>
      <c r="D10135" s="2" t="str">
        <f>"氷雪販売業"</f>
        <v>氷雪販売業</v>
      </c>
      <c r="E10135" s="2" t="str">
        <f>"R01.11.28"</f>
        <v>R01.11.28</v>
      </c>
    </row>
    <row r="10136" spans="1:5" x14ac:dyDescent="0.45">
      <c r="A10136" s="2" t="s">
        <v>366</v>
      </c>
      <c r="B10136" s="2" t="s">
        <v>9562</v>
      </c>
      <c r="C10136" s="2" t="s">
        <v>21343</v>
      </c>
      <c r="D10136" s="2" t="str">
        <f>"飲食店営業"</f>
        <v>飲食店営業</v>
      </c>
      <c r="E10136" s="2" t="str">
        <f>"H30.11.21"</f>
        <v>H30.11.21</v>
      </c>
    </row>
    <row r="10137" spans="1:5" x14ac:dyDescent="0.45">
      <c r="A10137" s="2" t="s">
        <v>367</v>
      </c>
      <c r="B10137" s="2" t="s">
        <v>9563</v>
      </c>
      <c r="C10137" s="2" t="s">
        <v>20932</v>
      </c>
      <c r="D10137" s="2" t="str">
        <f>"食品販売業"</f>
        <v>食品販売業</v>
      </c>
      <c r="E10137" s="2" t="str">
        <f>"R01.11.28"</f>
        <v>R01.11.28</v>
      </c>
    </row>
    <row r="10138" spans="1:5" x14ac:dyDescent="0.45">
      <c r="A10138" s="2" t="s">
        <v>368</v>
      </c>
      <c r="B10138" s="2" t="s">
        <v>9564</v>
      </c>
      <c r="C10138" s="2" t="s">
        <v>21344</v>
      </c>
      <c r="D10138" s="2" t="str">
        <f>"飲食店営業"</f>
        <v>飲食店営業</v>
      </c>
      <c r="E10138" s="2" t="str">
        <f>"R01.11.28"</f>
        <v>R01.11.28</v>
      </c>
    </row>
    <row r="10139" spans="1:5" x14ac:dyDescent="0.45">
      <c r="A10139" s="2" t="s">
        <v>34</v>
      </c>
      <c r="B10139" s="2" t="s">
        <v>9565</v>
      </c>
      <c r="C10139" s="2" t="s">
        <v>21345</v>
      </c>
      <c r="D10139" s="2" t="str">
        <f>"乳類販売業"</f>
        <v>乳類販売業</v>
      </c>
      <c r="E10139" s="2" t="str">
        <f>"R01.11.28"</f>
        <v>R01.11.28</v>
      </c>
    </row>
    <row r="10140" spans="1:5" x14ac:dyDescent="0.45">
      <c r="A10140" s="2" t="s">
        <v>366</v>
      </c>
      <c r="B10140" s="2" t="s">
        <v>9562</v>
      </c>
      <c r="C10140" s="2" t="s">
        <v>21346</v>
      </c>
      <c r="D10140" s="2" t="str">
        <f>"食肉販売業"</f>
        <v>食肉販売業</v>
      </c>
      <c r="E10140" s="2" t="str">
        <f>"R01.11.28"</f>
        <v>R01.11.28</v>
      </c>
    </row>
    <row r="10141" spans="1:5" x14ac:dyDescent="0.45">
      <c r="A10141" s="2" t="s">
        <v>366</v>
      </c>
      <c r="B10141" s="2" t="s">
        <v>9562</v>
      </c>
      <c r="C10141" s="2" t="s">
        <v>21346</v>
      </c>
      <c r="D10141" s="2" t="str">
        <f>"食品販売業"</f>
        <v>食品販売業</v>
      </c>
      <c r="E10141" s="2" t="str">
        <f>"R01.11.28"</f>
        <v>R01.11.28</v>
      </c>
    </row>
    <row r="10142" spans="1:5" x14ac:dyDescent="0.45">
      <c r="A10142" s="2" t="s">
        <v>366</v>
      </c>
      <c r="B10142" s="2" t="s">
        <v>9562</v>
      </c>
      <c r="C10142" s="2" t="s">
        <v>21343</v>
      </c>
      <c r="D10142" s="2" t="str">
        <f>"魚介類販売業"</f>
        <v>魚介類販売業</v>
      </c>
      <c r="E10142" s="2" t="str">
        <f>"H30.05.25"</f>
        <v>H30.05.25</v>
      </c>
    </row>
    <row r="10143" spans="1:5" x14ac:dyDescent="0.45">
      <c r="A10143" s="2" t="s">
        <v>369</v>
      </c>
      <c r="B10143" s="2" t="s">
        <v>9389</v>
      </c>
      <c r="C10143" s="2" t="s">
        <v>21347</v>
      </c>
      <c r="D10143" s="2" t="str">
        <f>"食品製造業"</f>
        <v>食品製造業</v>
      </c>
      <c r="E10143" s="2" t="str">
        <f>"R01.11.28"</f>
        <v>R01.11.28</v>
      </c>
    </row>
    <row r="10144" spans="1:5" x14ac:dyDescent="0.45">
      <c r="A10144" s="2" t="s">
        <v>370</v>
      </c>
      <c r="B10144" s="2" t="s">
        <v>9566</v>
      </c>
      <c r="C10144" s="2" t="s">
        <v>21348</v>
      </c>
      <c r="D10144" s="2" t="str">
        <f>"食品販売業"</f>
        <v>食品販売業</v>
      </c>
      <c r="E10144" s="2" t="str">
        <f>"R01.11.28"</f>
        <v>R01.11.28</v>
      </c>
    </row>
    <row r="10145" spans="1:5" x14ac:dyDescent="0.45">
      <c r="A10145" s="2" t="s">
        <v>34</v>
      </c>
      <c r="B10145" s="2" t="s">
        <v>9567</v>
      </c>
      <c r="C10145" s="2" t="s">
        <v>21349</v>
      </c>
      <c r="D10145" s="2" t="str">
        <f>"食品販売業"</f>
        <v>食品販売業</v>
      </c>
      <c r="E10145" s="2" t="str">
        <f>"R01.11.28"</f>
        <v>R01.11.28</v>
      </c>
    </row>
    <row r="10146" spans="1:5" x14ac:dyDescent="0.45">
      <c r="A10146" s="2" t="s">
        <v>371</v>
      </c>
      <c r="B10146" s="2" t="s">
        <v>9568</v>
      </c>
      <c r="C10146" s="2" t="s">
        <v>21350</v>
      </c>
      <c r="D10146" s="2" t="str">
        <f>"食品製造業"</f>
        <v>食品製造業</v>
      </c>
      <c r="E10146" s="2" t="str">
        <f>"R01.12.03"</f>
        <v>R01.12.03</v>
      </c>
    </row>
    <row r="10147" spans="1:5" x14ac:dyDescent="0.45">
      <c r="A10147" s="2" t="s">
        <v>371</v>
      </c>
      <c r="B10147" s="2" t="s">
        <v>9568</v>
      </c>
      <c r="C10147" s="2" t="s">
        <v>21350</v>
      </c>
      <c r="D10147" s="2" t="str">
        <f>"そうざい製造業"</f>
        <v>そうざい製造業</v>
      </c>
      <c r="E10147" s="2" t="str">
        <f>"R01.12.03"</f>
        <v>R01.12.03</v>
      </c>
    </row>
    <row r="10148" spans="1:5" x14ac:dyDescent="0.45">
      <c r="A10148" s="2" t="s">
        <v>372</v>
      </c>
      <c r="B10148" s="2" t="s">
        <v>2</v>
      </c>
      <c r="C10148" s="2" t="s">
        <v>21351</v>
      </c>
      <c r="D10148" s="2" t="str">
        <f>"飲食店営業"</f>
        <v>飲食店営業</v>
      </c>
      <c r="E10148" s="2" t="str">
        <f>"R01.11.29"</f>
        <v>R01.11.29</v>
      </c>
    </row>
    <row r="10149" spans="1:5" x14ac:dyDescent="0.45">
      <c r="A10149" s="2" t="s">
        <v>373</v>
      </c>
      <c r="B10149" s="2" t="s">
        <v>9569</v>
      </c>
      <c r="C10149" s="2" t="s">
        <v>21352</v>
      </c>
      <c r="D10149" s="2" t="str">
        <f>"飲食店営業"</f>
        <v>飲食店営業</v>
      </c>
      <c r="E10149" s="2" t="str">
        <f>"R01.12.10"</f>
        <v>R01.12.10</v>
      </c>
    </row>
    <row r="10150" spans="1:5" x14ac:dyDescent="0.45">
      <c r="A10150" s="2" t="s">
        <v>374</v>
      </c>
      <c r="B10150" s="2" t="s">
        <v>9570</v>
      </c>
      <c r="C10150" s="2" t="s">
        <v>21353</v>
      </c>
      <c r="D10150" s="2" t="str">
        <f>"飲食店営業"</f>
        <v>飲食店営業</v>
      </c>
      <c r="E10150" s="2" t="str">
        <f>"R01.12.11"</f>
        <v>R01.12.11</v>
      </c>
    </row>
    <row r="10151" spans="1:5" x14ac:dyDescent="0.45">
      <c r="A10151" s="2" t="s">
        <v>375</v>
      </c>
      <c r="B10151" s="2" t="s">
        <v>9571</v>
      </c>
      <c r="C10151" s="2" t="s">
        <v>21354</v>
      </c>
      <c r="D10151" s="2" t="str">
        <f>"飲食店営業"</f>
        <v>飲食店営業</v>
      </c>
      <c r="E10151" s="2" t="str">
        <f>"R01.12.13"</f>
        <v>R01.12.13</v>
      </c>
    </row>
    <row r="10152" spans="1:5" x14ac:dyDescent="0.45">
      <c r="A10152" s="2" t="s">
        <v>376</v>
      </c>
      <c r="B10152" s="2" t="s">
        <v>9572</v>
      </c>
      <c r="C10152" s="2" t="s">
        <v>21355</v>
      </c>
      <c r="D10152" s="2" t="str">
        <f>"食品製造業"</f>
        <v>食品製造業</v>
      </c>
      <c r="E10152" s="2" t="str">
        <f>"R01.12.13"</f>
        <v>R01.12.13</v>
      </c>
    </row>
    <row r="10153" spans="1:5" x14ac:dyDescent="0.45">
      <c r="A10153" s="2" t="s">
        <v>377</v>
      </c>
      <c r="B10153" s="2" t="s">
        <v>9573</v>
      </c>
      <c r="C10153" s="2" t="s">
        <v>21356</v>
      </c>
      <c r="D10153" s="2" t="str">
        <f>"飲食店営業"</f>
        <v>飲食店営業</v>
      </c>
      <c r="E10153" s="2" t="str">
        <f>"R01.12.24"</f>
        <v>R01.12.24</v>
      </c>
    </row>
    <row r="10154" spans="1:5" x14ac:dyDescent="0.45">
      <c r="A10154" s="2" t="s">
        <v>378</v>
      </c>
      <c r="B10154" s="2" t="s">
        <v>9574</v>
      </c>
      <c r="C10154" s="2" t="s">
        <v>21357</v>
      </c>
      <c r="D10154" s="2" t="str">
        <f>"菓子製造業"</f>
        <v>菓子製造業</v>
      </c>
      <c r="E10154" s="2" t="str">
        <f>"R02.01.06"</f>
        <v>R02.01.06</v>
      </c>
    </row>
    <row r="10155" spans="1:5" x14ac:dyDescent="0.45">
      <c r="A10155" s="2" t="s">
        <v>379</v>
      </c>
      <c r="B10155" s="2" t="s">
        <v>9575</v>
      </c>
      <c r="C10155" s="2" t="s">
        <v>21358</v>
      </c>
      <c r="D10155" s="2" t="str">
        <f>"飲食店営業"</f>
        <v>飲食店営業</v>
      </c>
      <c r="E10155" s="2" t="str">
        <f>"R02.01.16"</f>
        <v>R02.01.16</v>
      </c>
    </row>
    <row r="10156" spans="1:5" x14ac:dyDescent="0.45">
      <c r="A10156" s="2" t="s">
        <v>380</v>
      </c>
      <c r="B10156" s="2" t="s">
        <v>9576</v>
      </c>
      <c r="C10156" s="2" t="s">
        <v>21359</v>
      </c>
      <c r="D10156" s="2" t="str">
        <f>"飲食店営業"</f>
        <v>飲食店営業</v>
      </c>
      <c r="E10156" s="2" t="str">
        <f>"R02.01.20"</f>
        <v>R02.01.20</v>
      </c>
    </row>
    <row r="10157" spans="1:5" x14ac:dyDescent="0.45">
      <c r="A10157" s="2" t="s">
        <v>380</v>
      </c>
      <c r="B10157" s="2" t="s">
        <v>9576</v>
      </c>
      <c r="C10157" s="2" t="s">
        <v>21359</v>
      </c>
      <c r="D10157" s="2" t="str">
        <f>"魚介類販売業"</f>
        <v>魚介類販売業</v>
      </c>
      <c r="E10157" s="2" t="str">
        <f>"R02.01.20"</f>
        <v>R02.01.20</v>
      </c>
    </row>
    <row r="10158" spans="1:5" x14ac:dyDescent="0.45">
      <c r="A10158" s="2" t="s">
        <v>380</v>
      </c>
      <c r="B10158" s="2" t="s">
        <v>9576</v>
      </c>
      <c r="C10158" s="2" t="s">
        <v>21359</v>
      </c>
      <c r="D10158" s="2" t="str">
        <f>"食肉販売業"</f>
        <v>食肉販売業</v>
      </c>
      <c r="E10158" s="2" t="str">
        <f>"R02.01.20"</f>
        <v>R02.01.20</v>
      </c>
    </row>
    <row r="10159" spans="1:5" x14ac:dyDescent="0.45">
      <c r="A10159" s="2" t="s">
        <v>380</v>
      </c>
      <c r="B10159" s="2" t="s">
        <v>9576</v>
      </c>
      <c r="C10159" s="2" t="s">
        <v>21359</v>
      </c>
      <c r="D10159" s="2" t="str">
        <f>"乳類販売業"</f>
        <v>乳類販売業</v>
      </c>
      <c r="E10159" s="2" t="str">
        <f>"R02.01.20"</f>
        <v>R02.01.20</v>
      </c>
    </row>
    <row r="10160" spans="1:5" x14ac:dyDescent="0.45">
      <c r="A10160" s="2" t="s">
        <v>380</v>
      </c>
      <c r="B10160" s="2" t="s">
        <v>9576</v>
      </c>
      <c r="C10160" s="2" t="s">
        <v>21359</v>
      </c>
      <c r="D10160" s="2" t="str">
        <f>"食品販売業"</f>
        <v>食品販売業</v>
      </c>
      <c r="E10160" s="2" t="str">
        <f>"R02.01.20"</f>
        <v>R02.01.20</v>
      </c>
    </row>
    <row r="10161" spans="1:5" x14ac:dyDescent="0.45">
      <c r="A10161" s="2" t="s">
        <v>165</v>
      </c>
      <c r="B10161" s="2" t="s">
        <v>9577</v>
      </c>
      <c r="C10161" s="2" t="s">
        <v>21360</v>
      </c>
      <c r="D10161" s="2" t="str">
        <f>"喫茶店営業"</f>
        <v>喫茶店営業</v>
      </c>
      <c r="E10161" s="2" t="str">
        <f>"R02.01.27"</f>
        <v>R02.01.27</v>
      </c>
    </row>
    <row r="10162" spans="1:5" x14ac:dyDescent="0.45">
      <c r="A10162" s="2" t="s">
        <v>381</v>
      </c>
      <c r="B10162" s="2" t="s">
        <v>9578</v>
      </c>
      <c r="C10162" s="2" t="s">
        <v>21361</v>
      </c>
      <c r="D10162" s="2" t="str">
        <f>"飲食店営業"</f>
        <v>飲食店営業</v>
      </c>
      <c r="E10162" s="2" t="str">
        <f>"R02.01.27"</f>
        <v>R02.01.27</v>
      </c>
    </row>
    <row r="10163" spans="1:5" x14ac:dyDescent="0.45">
      <c r="A10163" s="2" t="s">
        <v>382</v>
      </c>
      <c r="B10163" s="2" t="s">
        <v>9579</v>
      </c>
      <c r="C10163" s="2" t="s">
        <v>21362</v>
      </c>
      <c r="D10163" s="2" t="str">
        <f>"飲食店営業"</f>
        <v>飲食店営業</v>
      </c>
      <c r="E10163" s="2" t="str">
        <f>"R02.01.28"</f>
        <v>R02.01.28</v>
      </c>
    </row>
    <row r="10164" spans="1:5" x14ac:dyDescent="0.45">
      <c r="A10164" s="2" t="s">
        <v>384</v>
      </c>
      <c r="B10164" s="2" t="s">
        <v>9581</v>
      </c>
      <c r="C10164" s="2" t="s">
        <v>21364</v>
      </c>
      <c r="D10164" s="2" t="str">
        <f>"そうざい製造業"</f>
        <v>そうざい製造業</v>
      </c>
      <c r="E10164" s="2" t="str">
        <f>"R02.02.05"</f>
        <v>R02.02.05</v>
      </c>
    </row>
    <row r="10165" spans="1:5" x14ac:dyDescent="0.45">
      <c r="A10165" s="2" t="s">
        <v>229</v>
      </c>
      <c r="B10165" s="2" t="s">
        <v>9582</v>
      </c>
      <c r="C10165" s="2" t="s">
        <v>21365</v>
      </c>
      <c r="D10165" s="2" t="str">
        <f>"飲食店営業"</f>
        <v>飲食店営業</v>
      </c>
      <c r="E10165" s="2" t="str">
        <f>"R02.02.10"</f>
        <v>R02.02.10</v>
      </c>
    </row>
    <row r="10166" spans="1:5" x14ac:dyDescent="0.45">
      <c r="A10166" s="2" t="s">
        <v>385</v>
      </c>
      <c r="B10166" s="2" t="s">
        <v>9583</v>
      </c>
      <c r="C10166" s="2" t="s">
        <v>21366</v>
      </c>
      <c r="D10166" s="2" t="str">
        <f>"食品販売業"</f>
        <v>食品販売業</v>
      </c>
      <c r="E10166" s="2" t="str">
        <f>"R02.02.12"</f>
        <v>R02.02.12</v>
      </c>
    </row>
    <row r="10167" spans="1:5" x14ac:dyDescent="0.45">
      <c r="A10167" s="2" t="s">
        <v>386</v>
      </c>
      <c r="B10167" s="2" t="s">
        <v>9584</v>
      </c>
      <c r="C10167" s="2" t="s">
        <v>21367</v>
      </c>
      <c r="D10167" s="2" t="str">
        <f>"そうざい製造業"</f>
        <v>そうざい製造業</v>
      </c>
      <c r="E10167" s="2" t="str">
        <f>"R02.02.13"</f>
        <v>R02.02.13</v>
      </c>
    </row>
    <row r="10168" spans="1:5" x14ac:dyDescent="0.45">
      <c r="A10168" s="2" t="s">
        <v>247</v>
      </c>
      <c r="B10168" s="2" t="s">
        <v>9418</v>
      </c>
      <c r="C10168" s="2" t="s">
        <v>21368</v>
      </c>
      <c r="D10168" s="2" t="str">
        <f>"食品製造業"</f>
        <v>食品製造業</v>
      </c>
      <c r="E10168" s="2" t="str">
        <f>"R02.02.13"</f>
        <v>R02.02.13</v>
      </c>
    </row>
    <row r="10169" spans="1:5" x14ac:dyDescent="0.45">
      <c r="A10169" s="2" t="s">
        <v>387</v>
      </c>
      <c r="B10169" s="2" t="s">
        <v>9585</v>
      </c>
      <c r="C10169" s="2" t="s">
        <v>21369</v>
      </c>
      <c r="D10169" s="2" t="str">
        <f>"食品製造業"</f>
        <v>食品製造業</v>
      </c>
      <c r="E10169" s="2" t="str">
        <f>"R02.02.13"</f>
        <v>R02.02.13</v>
      </c>
    </row>
    <row r="10170" spans="1:5" x14ac:dyDescent="0.45">
      <c r="A10170" s="2" t="s">
        <v>8</v>
      </c>
      <c r="B10170" s="2" t="s">
        <v>9586</v>
      </c>
      <c r="C10170" s="2" t="s">
        <v>21370</v>
      </c>
      <c r="D10170" s="2" t="str">
        <f>"そうざい製造業"</f>
        <v>そうざい製造業</v>
      </c>
      <c r="E10170" s="2" t="str">
        <f>"R02.02.14"</f>
        <v>R02.02.14</v>
      </c>
    </row>
    <row r="10171" spans="1:5" x14ac:dyDescent="0.45">
      <c r="A10171" s="2" t="s">
        <v>388</v>
      </c>
      <c r="B10171" s="2" t="s">
        <v>9587</v>
      </c>
      <c r="C10171" s="2" t="s">
        <v>21371</v>
      </c>
      <c r="D10171" s="2" t="str">
        <f>"飲食店営業"</f>
        <v>飲食店営業</v>
      </c>
      <c r="E10171" s="2" t="str">
        <f>"R02.02.14"</f>
        <v>R02.02.14</v>
      </c>
    </row>
    <row r="10172" spans="1:5" x14ac:dyDescent="0.45">
      <c r="A10172" s="2" t="s">
        <v>35</v>
      </c>
      <c r="B10172" s="2" t="s">
        <v>9138</v>
      </c>
      <c r="C10172" s="2" t="s">
        <v>20915</v>
      </c>
      <c r="D10172" s="2" t="str">
        <f>"飲食店営業"</f>
        <v>飲食店営業</v>
      </c>
      <c r="E10172" s="2" t="str">
        <f>"R02.02.14"</f>
        <v>R02.02.14</v>
      </c>
    </row>
    <row r="10173" spans="1:5" x14ac:dyDescent="0.45">
      <c r="A10173" s="2" t="s">
        <v>34</v>
      </c>
      <c r="B10173" s="2" t="s">
        <v>9588</v>
      </c>
      <c r="C10173" s="2" t="s">
        <v>21044</v>
      </c>
      <c r="D10173" s="2" t="str">
        <f>"食品販売業"</f>
        <v>食品販売業</v>
      </c>
      <c r="E10173" s="2" t="str">
        <f>"R02.02.14"</f>
        <v>R02.02.14</v>
      </c>
    </row>
    <row r="10174" spans="1:5" x14ac:dyDescent="0.45">
      <c r="A10174" s="2" t="s">
        <v>34</v>
      </c>
      <c r="B10174" s="2" t="s">
        <v>9589</v>
      </c>
      <c r="C10174" s="2" t="s">
        <v>21372</v>
      </c>
      <c r="D10174" s="2" t="str">
        <f>"食品販売業"</f>
        <v>食品販売業</v>
      </c>
      <c r="E10174" s="2" t="str">
        <f>"R02.02.14"</f>
        <v>R02.02.14</v>
      </c>
    </row>
    <row r="10175" spans="1:5" x14ac:dyDescent="0.45">
      <c r="A10175" s="2" t="s">
        <v>34</v>
      </c>
      <c r="B10175" s="2" t="s">
        <v>9590</v>
      </c>
      <c r="C10175" s="2" t="s">
        <v>21373</v>
      </c>
      <c r="D10175" s="2" t="str">
        <f>"魚介類販売業"</f>
        <v>魚介類販売業</v>
      </c>
      <c r="E10175" s="2" t="str">
        <f>"R02.02.17"</f>
        <v>R02.02.17</v>
      </c>
    </row>
    <row r="10176" spans="1:5" x14ac:dyDescent="0.45">
      <c r="A10176" s="2" t="s">
        <v>34</v>
      </c>
      <c r="B10176" s="2" t="s">
        <v>9591</v>
      </c>
      <c r="C10176" s="2" t="s">
        <v>21374</v>
      </c>
      <c r="D10176" s="2" t="str">
        <f>"魚介類販売業"</f>
        <v>魚介類販売業</v>
      </c>
      <c r="E10176" s="2" t="str">
        <f>"R02.02.17"</f>
        <v>R02.02.17</v>
      </c>
    </row>
    <row r="10177" spans="1:5" x14ac:dyDescent="0.45">
      <c r="A10177" s="2" t="s">
        <v>34</v>
      </c>
      <c r="B10177" s="2" t="s">
        <v>9591</v>
      </c>
      <c r="C10177" s="2" t="s">
        <v>21374</v>
      </c>
      <c r="D10177" s="2" t="str">
        <f>"食肉販売業"</f>
        <v>食肉販売業</v>
      </c>
      <c r="E10177" s="2" t="str">
        <f>"R02.02.17"</f>
        <v>R02.02.17</v>
      </c>
    </row>
    <row r="10178" spans="1:5" x14ac:dyDescent="0.45">
      <c r="A10178" s="2" t="s">
        <v>389</v>
      </c>
      <c r="B10178" s="2" t="s">
        <v>9592</v>
      </c>
      <c r="C10178" s="2" t="s">
        <v>21375</v>
      </c>
      <c r="D10178" s="2" t="str">
        <f>"飲食店営業"</f>
        <v>飲食店営業</v>
      </c>
      <c r="E10178" s="2" t="str">
        <f>"R02.02.18"</f>
        <v>R02.02.18</v>
      </c>
    </row>
    <row r="10179" spans="1:5" x14ac:dyDescent="0.45">
      <c r="A10179" s="2" t="s">
        <v>390</v>
      </c>
      <c r="B10179" s="2" t="s">
        <v>390</v>
      </c>
      <c r="C10179" s="2" t="s">
        <v>21376</v>
      </c>
      <c r="D10179" s="2" t="str">
        <f>"飲食店営業"</f>
        <v>飲食店営業</v>
      </c>
      <c r="E10179" s="2" t="str">
        <f t="shared" ref="E10179:E10185" si="491">"R02.02.21"</f>
        <v>R02.02.21</v>
      </c>
    </row>
    <row r="10180" spans="1:5" x14ac:dyDescent="0.45">
      <c r="A10180" s="2" t="s">
        <v>391</v>
      </c>
      <c r="B10180" s="2" t="s">
        <v>9593</v>
      </c>
      <c r="C10180" s="2" t="s">
        <v>21377</v>
      </c>
      <c r="D10180" s="2" t="str">
        <f>"飲食店営業"</f>
        <v>飲食店営業</v>
      </c>
      <c r="E10180" s="2" t="str">
        <f t="shared" si="491"/>
        <v>R02.02.21</v>
      </c>
    </row>
    <row r="10181" spans="1:5" x14ac:dyDescent="0.45">
      <c r="A10181" s="2" t="s">
        <v>392</v>
      </c>
      <c r="B10181" s="2" t="s">
        <v>9594</v>
      </c>
      <c r="C10181" s="2" t="s">
        <v>21378</v>
      </c>
      <c r="D10181" s="2" t="str">
        <f>"そうざい製造業"</f>
        <v>そうざい製造業</v>
      </c>
      <c r="E10181" s="2" t="str">
        <f t="shared" si="491"/>
        <v>R02.02.21</v>
      </c>
    </row>
    <row r="10182" spans="1:5" x14ac:dyDescent="0.45">
      <c r="A10182" s="2" t="s">
        <v>393</v>
      </c>
      <c r="B10182" s="2" t="s">
        <v>9595</v>
      </c>
      <c r="C10182" s="2" t="s">
        <v>21379</v>
      </c>
      <c r="D10182" s="2" t="str">
        <f>"飲食店営業"</f>
        <v>飲食店営業</v>
      </c>
      <c r="E10182" s="2" t="str">
        <f t="shared" si="491"/>
        <v>R02.02.21</v>
      </c>
    </row>
    <row r="10183" spans="1:5" x14ac:dyDescent="0.45">
      <c r="A10183" s="2" t="s">
        <v>185</v>
      </c>
      <c r="B10183" s="2" t="s">
        <v>9596</v>
      </c>
      <c r="C10183" s="2" t="s">
        <v>21380</v>
      </c>
      <c r="D10183" s="2" t="str">
        <f>"飲食店営業"</f>
        <v>飲食店営業</v>
      </c>
      <c r="E10183" s="2" t="str">
        <f t="shared" si="491"/>
        <v>R02.02.21</v>
      </c>
    </row>
    <row r="10184" spans="1:5" x14ac:dyDescent="0.45">
      <c r="A10184" s="2" t="s">
        <v>114</v>
      </c>
      <c r="B10184" s="2" t="s">
        <v>9245</v>
      </c>
      <c r="C10184" s="2" t="s">
        <v>21112</v>
      </c>
      <c r="D10184" s="2" t="str">
        <f>"菓子製造業"</f>
        <v>菓子製造業</v>
      </c>
      <c r="E10184" s="2" t="str">
        <f t="shared" si="491"/>
        <v>R02.02.21</v>
      </c>
    </row>
    <row r="10185" spans="1:5" x14ac:dyDescent="0.45">
      <c r="A10185" s="2" t="s">
        <v>259</v>
      </c>
      <c r="B10185" s="2" t="s">
        <v>9433</v>
      </c>
      <c r="C10185" s="2" t="s">
        <v>21224</v>
      </c>
      <c r="D10185" s="2" t="str">
        <f>"飲食店営業"</f>
        <v>飲食店営業</v>
      </c>
      <c r="E10185" s="2" t="str">
        <f t="shared" si="491"/>
        <v>R02.02.21</v>
      </c>
    </row>
    <row r="10186" spans="1:5" x14ac:dyDescent="0.45">
      <c r="A10186" s="2" t="s">
        <v>394</v>
      </c>
      <c r="B10186" s="2" t="s">
        <v>9597</v>
      </c>
      <c r="C10186" s="2" t="s">
        <v>21381</v>
      </c>
      <c r="D10186" s="2" t="str">
        <f>"飲食店営業"</f>
        <v>飲食店営業</v>
      </c>
      <c r="E10186" s="2" t="str">
        <f>"R02.02.25"</f>
        <v>R02.02.25</v>
      </c>
    </row>
    <row r="10187" spans="1:5" x14ac:dyDescent="0.45">
      <c r="A10187" s="2" t="s">
        <v>395</v>
      </c>
      <c r="B10187" s="2" t="s">
        <v>9598</v>
      </c>
      <c r="C10187" s="2" t="s">
        <v>21382</v>
      </c>
      <c r="D10187" s="2" t="str">
        <f>"清涼飲料水製造業"</f>
        <v>清涼飲料水製造業</v>
      </c>
      <c r="E10187" s="2" t="str">
        <f>"R02.02.25"</f>
        <v>R02.02.25</v>
      </c>
    </row>
    <row r="10188" spans="1:5" x14ac:dyDescent="0.45">
      <c r="A10188" s="2" t="s">
        <v>396</v>
      </c>
      <c r="B10188" s="2" t="s">
        <v>9599</v>
      </c>
      <c r="C10188" s="2" t="s">
        <v>21383</v>
      </c>
      <c r="D10188" s="2" t="str">
        <f>"飲食店営業"</f>
        <v>飲食店営業</v>
      </c>
      <c r="E10188" s="2" t="str">
        <f>"R02.02.25"</f>
        <v>R02.02.25</v>
      </c>
    </row>
    <row r="10189" spans="1:5" x14ac:dyDescent="0.45">
      <c r="A10189" s="2" t="s">
        <v>394</v>
      </c>
      <c r="B10189" s="2" t="s">
        <v>9600</v>
      </c>
      <c r="C10189" s="2" t="s">
        <v>21384</v>
      </c>
      <c r="D10189" s="2" t="str">
        <f>"飲食店営業"</f>
        <v>飲食店営業</v>
      </c>
      <c r="E10189" s="2" t="str">
        <f>"R02.02.25"</f>
        <v>R02.02.25</v>
      </c>
    </row>
    <row r="10190" spans="1:5" x14ac:dyDescent="0.45">
      <c r="A10190" s="2" t="s">
        <v>165</v>
      </c>
      <c r="B10190" s="2" t="s">
        <v>9601</v>
      </c>
      <c r="C10190" s="2" t="s">
        <v>21385</v>
      </c>
      <c r="D10190" s="2" t="str">
        <f>"喫茶店営業"</f>
        <v>喫茶店営業</v>
      </c>
      <c r="E10190" s="2" t="str">
        <f>"R02.02.21"</f>
        <v>R02.02.21</v>
      </c>
    </row>
    <row r="10191" spans="1:5" x14ac:dyDescent="0.45">
      <c r="A10191" s="2" t="s">
        <v>227</v>
      </c>
      <c r="B10191" s="2" t="s">
        <v>9393</v>
      </c>
      <c r="C10191" s="2" t="s">
        <v>21386</v>
      </c>
      <c r="D10191" s="2" t="str">
        <f>"納豆製造業"</f>
        <v>納豆製造業</v>
      </c>
      <c r="E10191" s="2" t="str">
        <f t="shared" ref="E10191:E10196" si="492">"R02.02.27"</f>
        <v>R02.02.27</v>
      </c>
    </row>
    <row r="10192" spans="1:5" x14ac:dyDescent="0.45">
      <c r="A10192" s="2" t="s">
        <v>23</v>
      </c>
      <c r="B10192" s="2" t="s">
        <v>9153</v>
      </c>
      <c r="C10192" s="2" t="s">
        <v>20930</v>
      </c>
      <c r="D10192" s="2" t="str">
        <f>"納豆製造業"</f>
        <v>納豆製造業</v>
      </c>
      <c r="E10192" s="2" t="str">
        <f t="shared" si="492"/>
        <v>R02.02.27</v>
      </c>
    </row>
    <row r="10193" spans="1:5" x14ac:dyDescent="0.45">
      <c r="A10193" s="2" t="s">
        <v>397</v>
      </c>
      <c r="B10193" s="2" t="s">
        <v>9602</v>
      </c>
      <c r="C10193" s="2" t="s">
        <v>21387</v>
      </c>
      <c r="D10193" s="2" t="str">
        <f>"飲食店営業"</f>
        <v>飲食店営業</v>
      </c>
      <c r="E10193" s="2" t="str">
        <f t="shared" si="492"/>
        <v>R02.02.27</v>
      </c>
    </row>
    <row r="10194" spans="1:5" x14ac:dyDescent="0.45">
      <c r="A10194" s="2" t="s">
        <v>397</v>
      </c>
      <c r="B10194" s="2" t="s">
        <v>9602</v>
      </c>
      <c r="C10194" s="2" t="s">
        <v>21387</v>
      </c>
      <c r="D10194" s="2" t="str">
        <f>"乳類販売業"</f>
        <v>乳類販売業</v>
      </c>
      <c r="E10194" s="2" t="str">
        <f t="shared" si="492"/>
        <v>R02.02.27</v>
      </c>
    </row>
    <row r="10195" spans="1:5" x14ac:dyDescent="0.45">
      <c r="A10195" s="2" t="s">
        <v>397</v>
      </c>
      <c r="B10195" s="2" t="s">
        <v>9602</v>
      </c>
      <c r="C10195" s="2" t="s">
        <v>21387</v>
      </c>
      <c r="D10195" s="2" t="str">
        <f>"食品販売業"</f>
        <v>食品販売業</v>
      </c>
      <c r="E10195" s="2" t="str">
        <f t="shared" si="492"/>
        <v>R02.02.27</v>
      </c>
    </row>
    <row r="10196" spans="1:5" x14ac:dyDescent="0.45">
      <c r="A10196" s="2" t="s">
        <v>398</v>
      </c>
      <c r="B10196" s="2" t="s">
        <v>9603</v>
      </c>
      <c r="C10196" s="2" t="s">
        <v>21388</v>
      </c>
      <c r="D10196" s="2" t="str">
        <f>"菓子製造業"</f>
        <v>菓子製造業</v>
      </c>
      <c r="E10196" s="2" t="str">
        <f t="shared" si="492"/>
        <v>R02.02.27</v>
      </c>
    </row>
    <row r="10197" spans="1:5" x14ac:dyDescent="0.45">
      <c r="A10197" s="2" t="s">
        <v>399</v>
      </c>
      <c r="B10197" s="2" t="s">
        <v>9604</v>
      </c>
      <c r="C10197" s="2" t="s">
        <v>21389</v>
      </c>
      <c r="D10197" s="2" t="str">
        <f>"飲食店営業"</f>
        <v>飲食店営業</v>
      </c>
      <c r="E10197" s="2" t="str">
        <f>"R02.02.26"</f>
        <v>R02.02.26</v>
      </c>
    </row>
    <row r="10198" spans="1:5" x14ac:dyDescent="0.45">
      <c r="A10198" s="2" t="s">
        <v>400</v>
      </c>
      <c r="B10198" s="2" t="s">
        <v>9605</v>
      </c>
      <c r="C10198" s="2" t="s">
        <v>21390</v>
      </c>
      <c r="D10198" s="2" t="str">
        <f>"魚介類販売業"</f>
        <v>魚介類販売業</v>
      </c>
      <c r="E10198" s="2" t="str">
        <f>"R02.02.28"</f>
        <v>R02.02.28</v>
      </c>
    </row>
    <row r="10199" spans="1:5" x14ac:dyDescent="0.45">
      <c r="A10199" s="2" t="s">
        <v>400</v>
      </c>
      <c r="B10199" s="2" t="s">
        <v>9605</v>
      </c>
      <c r="C10199" s="2" t="s">
        <v>21390</v>
      </c>
      <c r="D10199" s="2" t="str">
        <f>"飲食店営業"</f>
        <v>飲食店営業</v>
      </c>
      <c r="E10199" s="2" t="str">
        <f>"R02.02.28"</f>
        <v>R02.02.28</v>
      </c>
    </row>
    <row r="10200" spans="1:5" x14ac:dyDescent="0.45">
      <c r="A10200" s="2" t="s">
        <v>401</v>
      </c>
      <c r="B10200" s="2" t="s">
        <v>9375</v>
      </c>
      <c r="C10200" s="2" t="s">
        <v>21391</v>
      </c>
      <c r="D10200" s="2" t="str">
        <f>"納豆製造業"</f>
        <v>納豆製造業</v>
      </c>
      <c r="E10200" s="2" t="str">
        <f>"R02.02.28"</f>
        <v>R02.02.28</v>
      </c>
    </row>
    <row r="10201" spans="1:5" x14ac:dyDescent="0.45">
      <c r="A10201" s="2" t="s">
        <v>402</v>
      </c>
      <c r="B10201" s="2" t="s">
        <v>9606</v>
      </c>
      <c r="C10201" s="2" t="s">
        <v>21392</v>
      </c>
      <c r="D10201" s="2" t="str">
        <f>"乳類販売業"</f>
        <v>乳類販売業</v>
      </c>
      <c r="E10201" s="2" t="str">
        <f>"R02.03.03"</f>
        <v>R02.03.03</v>
      </c>
    </row>
    <row r="10202" spans="1:5" x14ac:dyDescent="0.45">
      <c r="A10202" s="2" t="s">
        <v>403</v>
      </c>
      <c r="B10202" s="2" t="s">
        <v>9607</v>
      </c>
      <c r="C10202" s="2" t="s">
        <v>21393</v>
      </c>
      <c r="D10202" s="2" t="str">
        <f>"飲食店営業"</f>
        <v>飲食店営業</v>
      </c>
      <c r="E10202" s="2" t="str">
        <f>"R02.03.09"</f>
        <v>R02.03.09</v>
      </c>
    </row>
    <row r="10203" spans="1:5" x14ac:dyDescent="0.45">
      <c r="A10203" s="2" t="s">
        <v>404</v>
      </c>
      <c r="B10203" s="2" t="s">
        <v>9608</v>
      </c>
      <c r="C10203" s="2" t="s">
        <v>21394</v>
      </c>
      <c r="D10203" s="2" t="str">
        <f>"飲食店営業"</f>
        <v>飲食店営業</v>
      </c>
      <c r="E10203" s="2" t="str">
        <f>"R02.03.13"</f>
        <v>R02.03.13</v>
      </c>
    </row>
    <row r="10204" spans="1:5" x14ac:dyDescent="0.45">
      <c r="A10204" s="2" t="s">
        <v>389</v>
      </c>
      <c r="B10204" s="2" t="s">
        <v>9592</v>
      </c>
      <c r="C10204" s="2" t="s">
        <v>21395</v>
      </c>
      <c r="D10204" s="2" t="str">
        <f>"飲食店営業"</f>
        <v>飲食店営業</v>
      </c>
      <c r="E10204" s="2" t="str">
        <f>"R01.05.15"</f>
        <v>R01.05.15</v>
      </c>
    </row>
    <row r="10205" spans="1:5" x14ac:dyDescent="0.45">
      <c r="A10205" s="2" t="s">
        <v>389</v>
      </c>
      <c r="B10205" s="2" t="s">
        <v>9592</v>
      </c>
      <c r="C10205" s="2" t="s">
        <v>21395</v>
      </c>
      <c r="D10205" s="2" t="str">
        <f>"乳類販売業"</f>
        <v>乳類販売業</v>
      </c>
      <c r="E10205" s="2" t="str">
        <f>"R01.05.15"</f>
        <v>R01.05.15</v>
      </c>
    </row>
    <row r="10206" spans="1:5" x14ac:dyDescent="0.45">
      <c r="A10206" s="2" t="s">
        <v>389</v>
      </c>
      <c r="B10206" s="2" t="s">
        <v>9592</v>
      </c>
      <c r="C10206" s="2" t="s">
        <v>21395</v>
      </c>
      <c r="D10206" s="2" t="str">
        <f>"食肉販売業"</f>
        <v>食肉販売業</v>
      </c>
      <c r="E10206" s="2" t="str">
        <f>"R01.05.15"</f>
        <v>R01.05.15</v>
      </c>
    </row>
    <row r="10207" spans="1:5" x14ac:dyDescent="0.45">
      <c r="A10207" s="2" t="s">
        <v>389</v>
      </c>
      <c r="B10207" s="2" t="s">
        <v>9592</v>
      </c>
      <c r="C10207" s="2" t="s">
        <v>21395</v>
      </c>
      <c r="D10207" s="2" t="str">
        <f>"魚介類販売業"</f>
        <v>魚介類販売業</v>
      </c>
      <c r="E10207" s="2" t="str">
        <f>"R01.05.15"</f>
        <v>R01.05.15</v>
      </c>
    </row>
    <row r="10208" spans="1:5" x14ac:dyDescent="0.45">
      <c r="A10208" s="2" t="s">
        <v>405</v>
      </c>
      <c r="B10208" s="2" t="s">
        <v>9609</v>
      </c>
      <c r="C10208" s="2" t="s">
        <v>21396</v>
      </c>
      <c r="D10208" s="2" t="str">
        <f>"飲食店営業"</f>
        <v>飲食店営業</v>
      </c>
      <c r="E10208" s="2" t="str">
        <f>"R02.03.16"</f>
        <v>R02.03.16</v>
      </c>
    </row>
    <row r="10209" spans="1:5" x14ac:dyDescent="0.45">
      <c r="A10209" s="2" t="s">
        <v>406</v>
      </c>
      <c r="B10209" s="2" t="s">
        <v>9610</v>
      </c>
      <c r="C10209" s="2" t="s">
        <v>21397</v>
      </c>
      <c r="D10209" s="2" t="str">
        <f>"飲食店営業"</f>
        <v>飲食店営業</v>
      </c>
      <c r="E10209" s="2" t="str">
        <f>"R02.03.17"</f>
        <v>R02.03.17</v>
      </c>
    </row>
    <row r="10210" spans="1:5" x14ac:dyDescent="0.45">
      <c r="A10210" s="2" t="s">
        <v>407</v>
      </c>
      <c r="B10210" s="2" t="s">
        <v>9611</v>
      </c>
      <c r="C10210" s="2" t="s">
        <v>21398</v>
      </c>
      <c r="D10210" s="2" t="str">
        <f>"飲食店営業"</f>
        <v>飲食店営業</v>
      </c>
      <c r="E10210" s="2" t="str">
        <f>"R02.03.23"</f>
        <v>R02.03.23</v>
      </c>
    </row>
    <row r="10211" spans="1:5" x14ac:dyDescent="0.45">
      <c r="A10211" s="2" t="s">
        <v>408</v>
      </c>
      <c r="B10211" s="2" t="s">
        <v>9612</v>
      </c>
      <c r="C10211" s="2" t="s">
        <v>21399</v>
      </c>
      <c r="D10211" s="2" t="str">
        <f>"飲食店営業"</f>
        <v>飲食店営業</v>
      </c>
      <c r="E10211" s="2" t="str">
        <f>"R02.03.26"</f>
        <v>R02.03.26</v>
      </c>
    </row>
    <row r="10212" spans="1:5" x14ac:dyDescent="0.45">
      <c r="A10212" s="2" t="s">
        <v>409</v>
      </c>
      <c r="B10212" s="2" t="s">
        <v>9613</v>
      </c>
      <c r="C10212" s="2" t="s">
        <v>21400</v>
      </c>
      <c r="D10212" s="2" t="str">
        <f>"菓子製造業"</f>
        <v>菓子製造業</v>
      </c>
      <c r="E10212" s="2" t="str">
        <f>"R02.03.31"</f>
        <v>R02.03.31</v>
      </c>
    </row>
    <row r="10213" spans="1:5" x14ac:dyDescent="0.45">
      <c r="A10213" s="2" t="s">
        <v>410</v>
      </c>
      <c r="B10213" s="2" t="s">
        <v>9614</v>
      </c>
      <c r="C10213" s="2" t="s">
        <v>21401</v>
      </c>
      <c r="D10213" s="2" t="str">
        <f>"食品の冷凍又は冷蔵業"</f>
        <v>食品の冷凍又は冷蔵業</v>
      </c>
      <c r="E10213" s="2" t="str">
        <f>"R02.03.31"</f>
        <v>R02.03.31</v>
      </c>
    </row>
    <row r="10214" spans="1:5" x14ac:dyDescent="0.45">
      <c r="A10214" s="2" t="s">
        <v>411</v>
      </c>
      <c r="B10214" s="2" t="s">
        <v>9615</v>
      </c>
      <c r="C10214" s="2" t="s">
        <v>21402</v>
      </c>
      <c r="D10214" s="2" t="str">
        <f>"飲食店営業"</f>
        <v>飲食店営業</v>
      </c>
      <c r="E10214" s="2" t="str">
        <f>"R02.03.27"</f>
        <v>R02.03.27</v>
      </c>
    </row>
    <row r="10215" spans="1:5" x14ac:dyDescent="0.45">
      <c r="A10215" s="2" t="s">
        <v>410</v>
      </c>
      <c r="B10215" s="2" t="s">
        <v>9614</v>
      </c>
      <c r="C10215" s="2" t="s">
        <v>21403</v>
      </c>
      <c r="D10215" s="2" t="str">
        <f>"食肉製品製造業"</f>
        <v>食肉製品製造業</v>
      </c>
      <c r="E10215" s="2" t="str">
        <f>"R02.03.31"</f>
        <v>R02.03.31</v>
      </c>
    </row>
    <row r="10216" spans="1:5" x14ac:dyDescent="0.45">
      <c r="A10216" s="2" t="s">
        <v>412</v>
      </c>
      <c r="B10216" s="2" t="s">
        <v>9616</v>
      </c>
      <c r="C10216" s="2" t="s">
        <v>21404</v>
      </c>
      <c r="D10216" s="2" t="str">
        <f>"そうざい製造業"</f>
        <v>そうざい製造業</v>
      </c>
      <c r="E10216" s="2" t="str">
        <f>"R02.04.08"</f>
        <v>R02.04.08</v>
      </c>
    </row>
    <row r="10217" spans="1:5" x14ac:dyDescent="0.45">
      <c r="A10217" s="2" t="s">
        <v>300</v>
      </c>
      <c r="B10217" s="2" t="s">
        <v>9486</v>
      </c>
      <c r="C10217" s="2" t="s">
        <v>21262</v>
      </c>
      <c r="D10217" s="2" t="str">
        <f>"そうざい製造業"</f>
        <v>そうざい製造業</v>
      </c>
      <c r="E10217" s="2" t="str">
        <f>"R02.04.14"</f>
        <v>R02.04.14</v>
      </c>
    </row>
    <row r="10218" spans="1:5" x14ac:dyDescent="0.45">
      <c r="A10218" s="2" t="s">
        <v>413</v>
      </c>
      <c r="B10218" s="2" t="s">
        <v>9617</v>
      </c>
      <c r="C10218" s="2" t="s">
        <v>21251</v>
      </c>
      <c r="D10218" s="2" t="str">
        <f>"飲食店営業"</f>
        <v>飲食店営業</v>
      </c>
      <c r="E10218" s="2" t="str">
        <f>"R02.04.14"</f>
        <v>R02.04.14</v>
      </c>
    </row>
    <row r="10219" spans="1:5" x14ac:dyDescent="0.45">
      <c r="A10219" s="2" t="s">
        <v>414</v>
      </c>
      <c r="B10219" s="2" t="s">
        <v>9618</v>
      </c>
      <c r="C10219" s="2" t="s">
        <v>21405</v>
      </c>
      <c r="D10219" s="2" t="str">
        <f>"飲食店営業"</f>
        <v>飲食店営業</v>
      </c>
      <c r="E10219" s="2" t="str">
        <f>"H29.06.20"</f>
        <v>H29.06.20</v>
      </c>
    </row>
    <row r="10220" spans="1:5" x14ac:dyDescent="0.45">
      <c r="A10220" s="2" t="s">
        <v>415</v>
      </c>
      <c r="B10220" s="2" t="s">
        <v>9619</v>
      </c>
      <c r="C10220" s="2" t="s">
        <v>21406</v>
      </c>
      <c r="D10220" s="2" t="str">
        <f>"飲食店営業"</f>
        <v>飲食店営業</v>
      </c>
      <c r="E10220" s="2" t="str">
        <f>"R02.04.28"</f>
        <v>R02.04.28</v>
      </c>
    </row>
    <row r="10221" spans="1:5" x14ac:dyDescent="0.45">
      <c r="A10221" s="2" t="s">
        <v>416</v>
      </c>
      <c r="B10221" s="2" t="s">
        <v>9620</v>
      </c>
      <c r="C10221" s="2" t="s">
        <v>21407</v>
      </c>
      <c r="D10221" s="2" t="str">
        <f>"飲食店営業"</f>
        <v>飲食店営業</v>
      </c>
      <c r="E10221" s="2" t="str">
        <f>"R01.12.10"</f>
        <v>R01.12.10</v>
      </c>
    </row>
    <row r="10222" spans="1:5" x14ac:dyDescent="0.45">
      <c r="A10222" s="2" t="s">
        <v>417</v>
      </c>
      <c r="B10222" s="2" t="s">
        <v>9621</v>
      </c>
      <c r="C10222" s="2" t="s">
        <v>21408</v>
      </c>
      <c r="D10222" s="2" t="str">
        <f>"食品販売業"</f>
        <v>食品販売業</v>
      </c>
      <c r="E10222" s="2" t="str">
        <f>"R02.04.28"</f>
        <v>R02.04.28</v>
      </c>
    </row>
    <row r="10223" spans="1:5" x14ac:dyDescent="0.45">
      <c r="A10223" s="2" t="s">
        <v>418</v>
      </c>
      <c r="B10223" s="2" t="s">
        <v>9232</v>
      </c>
      <c r="C10223" s="2" t="s">
        <v>21409</v>
      </c>
      <c r="D10223" s="2" t="str">
        <f>"食肉製品製造業"</f>
        <v>食肉製品製造業</v>
      </c>
      <c r="E10223" s="2" t="str">
        <f>"R02.05.07"</f>
        <v>R02.05.07</v>
      </c>
    </row>
    <row r="10224" spans="1:5" x14ac:dyDescent="0.45">
      <c r="A10224" s="2" t="s">
        <v>419</v>
      </c>
      <c r="B10224" s="2" t="s">
        <v>9622</v>
      </c>
      <c r="C10224" s="2" t="s">
        <v>21410</v>
      </c>
      <c r="D10224" s="2" t="str">
        <f>"飲食店営業"</f>
        <v>飲食店営業</v>
      </c>
      <c r="E10224" s="2" t="str">
        <f>"R02.05.08"</f>
        <v>R02.05.08</v>
      </c>
    </row>
    <row r="10225" spans="1:5" x14ac:dyDescent="0.45">
      <c r="A10225" s="2" t="s">
        <v>420</v>
      </c>
      <c r="B10225" s="2" t="s">
        <v>9623</v>
      </c>
      <c r="C10225" s="2" t="s">
        <v>21411</v>
      </c>
      <c r="D10225" s="2" t="str">
        <f>"菓子製造業"</f>
        <v>菓子製造業</v>
      </c>
      <c r="E10225" s="2" t="str">
        <f>"R02.05.13"</f>
        <v>R02.05.13</v>
      </c>
    </row>
    <row r="10226" spans="1:5" x14ac:dyDescent="0.45">
      <c r="A10226" s="2" t="s">
        <v>165</v>
      </c>
      <c r="B10226" s="2" t="s">
        <v>9624</v>
      </c>
      <c r="C10226" s="2" t="s">
        <v>21412</v>
      </c>
      <c r="D10226" s="2" t="str">
        <f>"喫茶店営業"</f>
        <v>喫茶店営業</v>
      </c>
      <c r="E10226" s="2" t="str">
        <f>"R02.05.18"</f>
        <v>R02.05.18</v>
      </c>
    </row>
    <row r="10227" spans="1:5" x14ac:dyDescent="0.45">
      <c r="A10227" s="2" t="s">
        <v>187</v>
      </c>
      <c r="B10227" s="2" t="s">
        <v>9625</v>
      </c>
      <c r="C10227" s="2" t="s">
        <v>21413</v>
      </c>
      <c r="D10227" s="2" t="str">
        <f>"乳類販売業"</f>
        <v>乳類販売業</v>
      </c>
      <c r="E10227" s="2" t="str">
        <f t="shared" ref="E10227:E10236" si="493">"R02.05.21"</f>
        <v>R02.05.21</v>
      </c>
    </row>
    <row r="10228" spans="1:5" x14ac:dyDescent="0.45">
      <c r="A10228" s="2" t="s">
        <v>133</v>
      </c>
      <c r="B10228" s="2" t="s">
        <v>9272</v>
      </c>
      <c r="C10228" s="2" t="s">
        <v>21414</v>
      </c>
      <c r="D10228" s="2" t="str">
        <f>"乳類販売業"</f>
        <v>乳類販売業</v>
      </c>
      <c r="E10228" s="2" t="str">
        <f t="shared" si="493"/>
        <v>R02.05.21</v>
      </c>
    </row>
    <row r="10229" spans="1:5" x14ac:dyDescent="0.45">
      <c r="A10229" s="2" t="s">
        <v>421</v>
      </c>
      <c r="B10229" s="2" t="s">
        <v>9626</v>
      </c>
      <c r="C10229" s="2" t="s">
        <v>21415</v>
      </c>
      <c r="D10229" s="2" t="str">
        <f>"乳類販売業"</f>
        <v>乳類販売業</v>
      </c>
      <c r="E10229" s="2" t="str">
        <f t="shared" si="493"/>
        <v>R02.05.21</v>
      </c>
    </row>
    <row r="10230" spans="1:5" x14ac:dyDescent="0.45">
      <c r="A10230" s="2" t="s">
        <v>165</v>
      </c>
      <c r="B10230" s="2" t="s">
        <v>9627</v>
      </c>
      <c r="C10230" s="2" t="s">
        <v>21416</v>
      </c>
      <c r="D10230" s="2" t="str">
        <f>"喫茶店営業"</f>
        <v>喫茶店営業</v>
      </c>
      <c r="E10230" s="2" t="str">
        <f t="shared" si="493"/>
        <v>R02.05.21</v>
      </c>
    </row>
    <row r="10231" spans="1:5" x14ac:dyDescent="0.45">
      <c r="A10231" s="2" t="s">
        <v>421</v>
      </c>
      <c r="B10231" s="2" t="s">
        <v>9628</v>
      </c>
      <c r="C10231" s="2" t="s">
        <v>21417</v>
      </c>
      <c r="D10231" s="2" t="str">
        <f t="shared" ref="D10231:D10236" si="494">"乳類販売業"</f>
        <v>乳類販売業</v>
      </c>
      <c r="E10231" s="2" t="str">
        <f t="shared" si="493"/>
        <v>R02.05.21</v>
      </c>
    </row>
    <row r="10232" spans="1:5" x14ac:dyDescent="0.45">
      <c r="A10232" s="2" t="s">
        <v>421</v>
      </c>
      <c r="B10232" s="2" t="s">
        <v>9629</v>
      </c>
      <c r="C10232" s="2" t="s">
        <v>21418</v>
      </c>
      <c r="D10232" s="2" t="str">
        <f t="shared" si="494"/>
        <v>乳類販売業</v>
      </c>
      <c r="E10232" s="2" t="str">
        <f t="shared" si="493"/>
        <v>R02.05.21</v>
      </c>
    </row>
    <row r="10233" spans="1:5" x14ac:dyDescent="0.45">
      <c r="A10233" s="2" t="s">
        <v>421</v>
      </c>
      <c r="B10233" s="2" t="s">
        <v>9630</v>
      </c>
      <c r="C10233" s="2" t="s">
        <v>21419</v>
      </c>
      <c r="D10233" s="2" t="str">
        <f t="shared" si="494"/>
        <v>乳類販売業</v>
      </c>
      <c r="E10233" s="2" t="str">
        <f t="shared" si="493"/>
        <v>R02.05.21</v>
      </c>
    </row>
    <row r="10234" spans="1:5" x14ac:dyDescent="0.45">
      <c r="A10234" s="2" t="s">
        <v>421</v>
      </c>
      <c r="B10234" s="2" t="s">
        <v>9631</v>
      </c>
      <c r="C10234" s="2" t="s">
        <v>21420</v>
      </c>
      <c r="D10234" s="2" t="str">
        <f t="shared" si="494"/>
        <v>乳類販売業</v>
      </c>
      <c r="E10234" s="2" t="str">
        <f t="shared" si="493"/>
        <v>R02.05.21</v>
      </c>
    </row>
    <row r="10235" spans="1:5" x14ac:dyDescent="0.45">
      <c r="A10235" s="2" t="s">
        <v>421</v>
      </c>
      <c r="B10235" s="2" t="s">
        <v>9632</v>
      </c>
      <c r="C10235" s="2" t="s">
        <v>21420</v>
      </c>
      <c r="D10235" s="2" t="str">
        <f t="shared" si="494"/>
        <v>乳類販売業</v>
      </c>
      <c r="E10235" s="2" t="str">
        <f t="shared" si="493"/>
        <v>R02.05.21</v>
      </c>
    </row>
    <row r="10236" spans="1:5" x14ac:dyDescent="0.45">
      <c r="A10236" s="2" t="s">
        <v>421</v>
      </c>
      <c r="B10236" s="2" t="s">
        <v>9633</v>
      </c>
      <c r="C10236" s="2" t="s">
        <v>21421</v>
      </c>
      <c r="D10236" s="2" t="str">
        <f t="shared" si="494"/>
        <v>乳類販売業</v>
      </c>
      <c r="E10236" s="2" t="str">
        <f t="shared" si="493"/>
        <v>R02.05.21</v>
      </c>
    </row>
    <row r="10237" spans="1:5" x14ac:dyDescent="0.45">
      <c r="A10237" s="2" t="s">
        <v>422</v>
      </c>
      <c r="B10237" s="2" t="s">
        <v>9634</v>
      </c>
      <c r="C10237" s="2" t="s">
        <v>21422</v>
      </c>
      <c r="D10237" s="2" t="str">
        <f>"食品製造業"</f>
        <v>食品製造業</v>
      </c>
      <c r="E10237" s="2" t="str">
        <f>"R02.05.25"</f>
        <v>R02.05.25</v>
      </c>
    </row>
    <row r="10238" spans="1:5" x14ac:dyDescent="0.45">
      <c r="A10238" s="2" t="s">
        <v>423</v>
      </c>
      <c r="B10238" s="2" t="s">
        <v>9635</v>
      </c>
      <c r="C10238" s="2" t="s">
        <v>21423</v>
      </c>
      <c r="D10238" s="2" t="str">
        <f t="shared" ref="D10238:D10250" si="495">"飲食店営業"</f>
        <v>飲食店営業</v>
      </c>
      <c r="E10238" s="2" t="str">
        <f t="shared" ref="E10238:E10252" si="496">"R02.05.26"</f>
        <v>R02.05.26</v>
      </c>
    </row>
    <row r="10239" spans="1:5" x14ac:dyDescent="0.45">
      <c r="A10239" s="2" t="s">
        <v>271</v>
      </c>
      <c r="B10239" s="2" t="s">
        <v>9445</v>
      </c>
      <c r="C10239" s="2" t="s">
        <v>21424</v>
      </c>
      <c r="D10239" s="2" t="str">
        <f t="shared" si="495"/>
        <v>飲食店営業</v>
      </c>
      <c r="E10239" s="2" t="str">
        <f t="shared" si="496"/>
        <v>R02.05.26</v>
      </c>
    </row>
    <row r="10240" spans="1:5" x14ac:dyDescent="0.45">
      <c r="A10240" s="2" t="s">
        <v>424</v>
      </c>
      <c r="B10240" s="2" t="s">
        <v>9636</v>
      </c>
      <c r="C10240" s="2" t="s">
        <v>21425</v>
      </c>
      <c r="D10240" s="2" t="str">
        <f t="shared" si="495"/>
        <v>飲食店営業</v>
      </c>
      <c r="E10240" s="2" t="str">
        <f t="shared" si="496"/>
        <v>R02.05.26</v>
      </c>
    </row>
    <row r="10241" spans="1:5" x14ac:dyDescent="0.45">
      <c r="A10241" s="2" t="s">
        <v>425</v>
      </c>
      <c r="B10241" s="2" t="s">
        <v>9637</v>
      </c>
      <c r="C10241" s="2" t="s">
        <v>21426</v>
      </c>
      <c r="D10241" s="2" t="str">
        <f t="shared" si="495"/>
        <v>飲食店営業</v>
      </c>
      <c r="E10241" s="2" t="str">
        <f t="shared" si="496"/>
        <v>R02.05.26</v>
      </c>
    </row>
    <row r="10242" spans="1:5" x14ac:dyDescent="0.45">
      <c r="A10242" s="2" t="s">
        <v>426</v>
      </c>
      <c r="B10242" s="2" t="s">
        <v>9638</v>
      </c>
      <c r="C10242" s="2" t="s">
        <v>21427</v>
      </c>
      <c r="D10242" s="2" t="str">
        <f t="shared" si="495"/>
        <v>飲食店営業</v>
      </c>
      <c r="E10242" s="2" t="str">
        <f t="shared" si="496"/>
        <v>R02.05.26</v>
      </c>
    </row>
    <row r="10243" spans="1:5" x14ac:dyDescent="0.45">
      <c r="A10243" s="2" t="s">
        <v>427</v>
      </c>
      <c r="B10243" s="2" t="s">
        <v>9639</v>
      </c>
      <c r="C10243" s="2" t="s">
        <v>21428</v>
      </c>
      <c r="D10243" s="2" t="str">
        <f t="shared" si="495"/>
        <v>飲食店営業</v>
      </c>
      <c r="E10243" s="2" t="str">
        <f t="shared" si="496"/>
        <v>R02.05.26</v>
      </c>
    </row>
    <row r="10244" spans="1:5" x14ac:dyDescent="0.45">
      <c r="A10244" s="2" t="s">
        <v>428</v>
      </c>
      <c r="B10244" s="2" t="s">
        <v>9640</v>
      </c>
      <c r="C10244" s="2" t="s">
        <v>21093</v>
      </c>
      <c r="D10244" s="2" t="str">
        <f t="shared" si="495"/>
        <v>飲食店営業</v>
      </c>
      <c r="E10244" s="2" t="str">
        <f t="shared" si="496"/>
        <v>R02.05.26</v>
      </c>
    </row>
    <row r="10245" spans="1:5" x14ac:dyDescent="0.45">
      <c r="A10245" s="2" t="s">
        <v>144</v>
      </c>
      <c r="B10245" s="2" t="s">
        <v>9641</v>
      </c>
      <c r="C10245" s="2" t="s">
        <v>21429</v>
      </c>
      <c r="D10245" s="2" t="str">
        <f t="shared" si="495"/>
        <v>飲食店営業</v>
      </c>
      <c r="E10245" s="2" t="str">
        <f t="shared" si="496"/>
        <v>R02.05.26</v>
      </c>
    </row>
    <row r="10246" spans="1:5" x14ac:dyDescent="0.45">
      <c r="A10246" s="2" t="s">
        <v>429</v>
      </c>
      <c r="B10246" s="2" t="s">
        <v>9642</v>
      </c>
      <c r="C10246" s="2" t="s">
        <v>21430</v>
      </c>
      <c r="D10246" s="2" t="str">
        <f t="shared" si="495"/>
        <v>飲食店営業</v>
      </c>
      <c r="E10246" s="2" t="str">
        <f t="shared" si="496"/>
        <v>R02.05.26</v>
      </c>
    </row>
    <row r="10247" spans="1:5" x14ac:dyDescent="0.45">
      <c r="A10247" s="2" t="s">
        <v>183</v>
      </c>
      <c r="B10247" s="2" t="s">
        <v>9643</v>
      </c>
      <c r="C10247" s="2" t="s">
        <v>21431</v>
      </c>
      <c r="D10247" s="2" t="str">
        <f t="shared" si="495"/>
        <v>飲食店営業</v>
      </c>
      <c r="E10247" s="2" t="str">
        <f t="shared" si="496"/>
        <v>R02.05.26</v>
      </c>
    </row>
    <row r="10248" spans="1:5" x14ac:dyDescent="0.45">
      <c r="A10248" s="2" t="s">
        <v>430</v>
      </c>
      <c r="B10248" s="2" t="s">
        <v>9644</v>
      </c>
      <c r="C10248" s="2" t="s">
        <v>21432</v>
      </c>
      <c r="D10248" s="2" t="str">
        <f t="shared" si="495"/>
        <v>飲食店営業</v>
      </c>
      <c r="E10248" s="2" t="str">
        <f t="shared" si="496"/>
        <v>R02.05.26</v>
      </c>
    </row>
    <row r="10249" spans="1:5" x14ac:dyDescent="0.45">
      <c r="A10249" s="2" t="s">
        <v>431</v>
      </c>
      <c r="B10249" s="2" t="s">
        <v>9645</v>
      </c>
      <c r="C10249" s="2" t="s">
        <v>21433</v>
      </c>
      <c r="D10249" s="2" t="str">
        <f t="shared" si="495"/>
        <v>飲食店営業</v>
      </c>
      <c r="E10249" s="2" t="str">
        <f t="shared" si="496"/>
        <v>R02.05.26</v>
      </c>
    </row>
    <row r="10250" spans="1:5" x14ac:dyDescent="0.45">
      <c r="A10250" s="2" t="s">
        <v>288</v>
      </c>
      <c r="B10250" s="2" t="s">
        <v>9646</v>
      </c>
      <c r="C10250" s="2" t="s">
        <v>21246</v>
      </c>
      <c r="D10250" s="2" t="str">
        <f t="shared" si="495"/>
        <v>飲食店営業</v>
      </c>
      <c r="E10250" s="2" t="str">
        <f t="shared" si="496"/>
        <v>R02.05.26</v>
      </c>
    </row>
    <row r="10251" spans="1:5" x14ac:dyDescent="0.45">
      <c r="A10251" s="2" t="s">
        <v>432</v>
      </c>
      <c r="B10251" s="2" t="s">
        <v>9647</v>
      </c>
      <c r="C10251" s="2" t="s">
        <v>21434</v>
      </c>
      <c r="D10251" s="2" t="str">
        <f>"豆腐製造業"</f>
        <v>豆腐製造業</v>
      </c>
      <c r="E10251" s="2" t="str">
        <f t="shared" si="496"/>
        <v>R02.05.26</v>
      </c>
    </row>
    <row r="10252" spans="1:5" x14ac:dyDescent="0.45">
      <c r="A10252" s="2" t="s">
        <v>433</v>
      </c>
      <c r="B10252" s="2" t="s">
        <v>9648</v>
      </c>
      <c r="C10252" s="2" t="s">
        <v>21435</v>
      </c>
      <c r="D10252" s="2" t="str">
        <f>"氷雪販売業"</f>
        <v>氷雪販売業</v>
      </c>
      <c r="E10252" s="2" t="str">
        <f t="shared" si="496"/>
        <v>R02.05.26</v>
      </c>
    </row>
    <row r="10253" spans="1:5" x14ac:dyDescent="0.45">
      <c r="A10253" s="2" t="s">
        <v>434</v>
      </c>
      <c r="B10253" s="2" t="s">
        <v>9649</v>
      </c>
      <c r="C10253" s="2" t="s">
        <v>21436</v>
      </c>
      <c r="D10253" s="2" t="str">
        <f>"食品製造業"</f>
        <v>食品製造業</v>
      </c>
      <c r="E10253" s="2" t="str">
        <f t="shared" ref="E10253:E10278" si="497">"R02.05.27"</f>
        <v>R02.05.27</v>
      </c>
    </row>
    <row r="10254" spans="1:5" x14ac:dyDescent="0.45">
      <c r="A10254" s="2" t="s">
        <v>386</v>
      </c>
      <c r="B10254" s="2" t="s">
        <v>9584</v>
      </c>
      <c r="C10254" s="2" t="s">
        <v>21367</v>
      </c>
      <c r="D10254" s="2" t="str">
        <f>"食品製造業"</f>
        <v>食品製造業</v>
      </c>
      <c r="E10254" s="2" t="str">
        <f t="shared" si="497"/>
        <v>R02.05.27</v>
      </c>
    </row>
    <row r="10255" spans="1:5" x14ac:dyDescent="0.45">
      <c r="A10255" s="2" t="s">
        <v>435</v>
      </c>
      <c r="B10255" s="2" t="s">
        <v>9245</v>
      </c>
      <c r="C10255" s="2" t="s">
        <v>21112</v>
      </c>
      <c r="D10255" s="2" t="str">
        <f>"食品製造業"</f>
        <v>食品製造業</v>
      </c>
      <c r="E10255" s="2" t="str">
        <f t="shared" si="497"/>
        <v>R02.05.27</v>
      </c>
    </row>
    <row r="10256" spans="1:5" x14ac:dyDescent="0.45">
      <c r="A10256" s="2" t="s">
        <v>436</v>
      </c>
      <c r="B10256" s="2" t="s">
        <v>9650</v>
      </c>
      <c r="C10256" s="2" t="s">
        <v>21437</v>
      </c>
      <c r="D10256" s="2" t="str">
        <f>"食品製造業"</f>
        <v>食品製造業</v>
      </c>
      <c r="E10256" s="2" t="str">
        <f t="shared" si="497"/>
        <v>R02.05.27</v>
      </c>
    </row>
    <row r="10257" spans="1:5" x14ac:dyDescent="0.45">
      <c r="A10257" s="2" t="s">
        <v>437</v>
      </c>
      <c r="B10257" s="2" t="s">
        <v>9651</v>
      </c>
      <c r="C10257" s="2" t="s">
        <v>21438</v>
      </c>
      <c r="D10257" s="2" t="str">
        <f>"そうざい製造業"</f>
        <v>そうざい製造業</v>
      </c>
      <c r="E10257" s="2" t="str">
        <f t="shared" si="497"/>
        <v>R02.05.27</v>
      </c>
    </row>
    <row r="10258" spans="1:5" x14ac:dyDescent="0.45">
      <c r="A10258" s="2" t="s">
        <v>438</v>
      </c>
      <c r="B10258" s="2" t="s">
        <v>9652</v>
      </c>
      <c r="C10258" s="2" t="s">
        <v>21439</v>
      </c>
      <c r="D10258" s="2" t="str">
        <f>"菓子製造業"</f>
        <v>菓子製造業</v>
      </c>
      <c r="E10258" s="2" t="str">
        <f t="shared" si="497"/>
        <v>R02.05.27</v>
      </c>
    </row>
    <row r="10259" spans="1:5" x14ac:dyDescent="0.45">
      <c r="A10259" s="2" t="s">
        <v>439</v>
      </c>
      <c r="B10259" s="2" t="s">
        <v>439</v>
      </c>
      <c r="C10259" s="2" t="s">
        <v>21440</v>
      </c>
      <c r="D10259" s="2" t="str">
        <f>"飲食店営業"</f>
        <v>飲食店営業</v>
      </c>
      <c r="E10259" s="2" t="str">
        <f t="shared" si="497"/>
        <v>R02.05.27</v>
      </c>
    </row>
    <row r="10260" spans="1:5" x14ac:dyDescent="0.45">
      <c r="A10260" s="2" t="s">
        <v>440</v>
      </c>
      <c r="B10260" s="2" t="s">
        <v>9653</v>
      </c>
      <c r="C10260" s="2" t="s">
        <v>21441</v>
      </c>
      <c r="D10260" s="2" t="str">
        <f t="shared" ref="D10260:D10279" si="498">"食品販売業"</f>
        <v>食品販売業</v>
      </c>
      <c r="E10260" s="2" t="str">
        <f t="shared" si="497"/>
        <v>R02.05.27</v>
      </c>
    </row>
    <row r="10261" spans="1:5" x14ac:dyDescent="0.45">
      <c r="A10261" s="2" t="s">
        <v>441</v>
      </c>
      <c r="B10261" s="2" t="s">
        <v>9654</v>
      </c>
      <c r="C10261" s="2" t="s">
        <v>21442</v>
      </c>
      <c r="D10261" s="2" t="str">
        <f t="shared" si="498"/>
        <v>食品販売業</v>
      </c>
      <c r="E10261" s="2" t="str">
        <f t="shared" si="497"/>
        <v>R02.05.27</v>
      </c>
    </row>
    <row r="10262" spans="1:5" x14ac:dyDescent="0.45">
      <c r="A10262" s="2" t="s">
        <v>162</v>
      </c>
      <c r="B10262" s="2" t="s">
        <v>9655</v>
      </c>
      <c r="C10262" s="2" t="s">
        <v>21443</v>
      </c>
      <c r="D10262" s="2" t="str">
        <f t="shared" si="498"/>
        <v>食品販売業</v>
      </c>
      <c r="E10262" s="2" t="str">
        <f t="shared" si="497"/>
        <v>R02.05.27</v>
      </c>
    </row>
    <row r="10263" spans="1:5" x14ac:dyDescent="0.45">
      <c r="A10263" s="2" t="s">
        <v>442</v>
      </c>
      <c r="B10263" s="2" t="s">
        <v>9656</v>
      </c>
      <c r="C10263" s="2" t="s">
        <v>21444</v>
      </c>
      <c r="D10263" s="2" t="str">
        <f t="shared" si="498"/>
        <v>食品販売業</v>
      </c>
      <c r="E10263" s="2" t="str">
        <f t="shared" si="497"/>
        <v>R02.05.27</v>
      </c>
    </row>
    <row r="10264" spans="1:5" x14ac:dyDescent="0.45">
      <c r="A10264" s="2" t="s">
        <v>443</v>
      </c>
      <c r="B10264" s="2" t="s">
        <v>9657</v>
      </c>
      <c r="C10264" s="2" t="s">
        <v>21445</v>
      </c>
      <c r="D10264" s="2" t="str">
        <f t="shared" si="498"/>
        <v>食品販売業</v>
      </c>
      <c r="E10264" s="2" t="str">
        <f t="shared" si="497"/>
        <v>R02.05.27</v>
      </c>
    </row>
    <row r="10265" spans="1:5" x14ac:dyDescent="0.45">
      <c r="A10265" s="2" t="s">
        <v>444</v>
      </c>
      <c r="B10265" s="2" t="s">
        <v>9658</v>
      </c>
      <c r="C10265" s="2" t="s">
        <v>21446</v>
      </c>
      <c r="D10265" s="2" t="str">
        <f t="shared" si="498"/>
        <v>食品販売業</v>
      </c>
      <c r="E10265" s="2" t="str">
        <f t="shared" si="497"/>
        <v>R02.05.27</v>
      </c>
    </row>
    <row r="10266" spans="1:5" x14ac:dyDescent="0.45">
      <c r="A10266" s="2" t="s">
        <v>445</v>
      </c>
      <c r="B10266" s="2" t="s">
        <v>9659</v>
      </c>
      <c r="C10266" s="2" t="s">
        <v>21447</v>
      </c>
      <c r="D10266" s="2" t="str">
        <f t="shared" si="498"/>
        <v>食品販売業</v>
      </c>
      <c r="E10266" s="2" t="str">
        <f t="shared" si="497"/>
        <v>R02.05.27</v>
      </c>
    </row>
    <row r="10267" spans="1:5" x14ac:dyDescent="0.45">
      <c r="A10267" s="2" t="s">
        <v>446</v>
      </c>
      <c r="B10267" s="2" t="s">
        <v>9660</v>
      </c>
      <c r="C10267" s="2" t="s">
        <v>21448</v>
      </c>
      <c r="D10267" s="2" t="str">
        <f t="shared" si="498"/>
        <v>食品販売業</v>
      </c>
      <c r="E10267" s="2" t="str">
        <f t="shared" si="497"/>
        <v>R02.05.27</v>
      </c>
    </row>
    <row r="10268" spans="1:5" x14ac:dyDescent="0.45">
      <c r="A10268" s="2" t="s">
        <v>447</v>
      </c>
      <c r="B10268" s="2" t="s">
        <v>9661</v>
      </c>
      <c r="C10268" s="2" t="s">
        <v>21449</v>
      </c>
      <c r="D10268" s="2" t="str">
        <f t="shared" si="498"/>
        <v>食品販売業</v>
      </c>
      <c r="E10268" s="2" t="str">
        <f t="shared" si="497"/>
        <v>R02.05.27</v>
      </c>
    </row>
    <row r="10269" spans="1:5" x14ac:dyDescent="0.45">
      <c r="A10269" s="2" t="s">
        <v>448</v>
      </c>
      <c r="B10269" s="2" t="s">
        <v>9662</v>
      </c>
      <c r="C10269" s="2" t="s">
        <v>21450</v>
      </c>
      <c r="D10269" s="2" t="str">
        <f t="shared" si="498"/>
        <v>食品販売業</v>
      </c>
      <c r="E10269" s="2" t="str">
        <f t="shared" si="497"/>
        <v>R02.05.27</v>
      </c>
    </row>
    <row r="10270" spans="1:5" x14ac:dyDescent="0.45">
      <c r="A10270" s="2" t="s">
        <v>34</v>
      </c>
      <c r="B10270" s="2" t="s">
        <v>9663</v>
      </c>
      <c r="C10270" s="2" t="s">
        <v>20942</v>
      </c>
      <c r="D10270" s="2" t="str">
        <f t="shared" si="498"/>
        <v>食品販売業</v>
      </c>
      <c r="E10270" s="2" t="str">
        <f t="shared" si="497"/>
        <v>R02.05.27</v>
      </c>
    </row>
    <row r="10271" spans="1:5" x14ac:dyDescent="0.45">
      <c r="A10271" s="2" t="s">
        <v>421</v>
      </c>
      <c r="B10271" s="2" t="s">
        <v>9664</v>
      </c>
      <c r="C10271" s="2" t="s">
        <v>21451</v>
      </c>
      <c r="D10271" s="2" t="str">
        <f t="shared" si="498"/>
        <v>食品販売業</v>
      </c>
      <c r="E10271" s="2" t="str">
        <f t="shared" si="497"/>
        <v>R02.05.27</v>
      </c>
    </row>
    <row r="10272" spans="1:5" x14ac:dyDescent="0.45">
      <c r="A10272" s="2" t="s">
        <v>449</v>
      </c>
      <c r="B10272" s="2" t="s">
        <v>9665</v>
      </c>
      <c r="C10272" s="2" t="s">
        <v>21452</v>
      </c>
      <c r="D10272" s="2" t="str">
        <f t="shared" si="498"/>
        <v>食品販売業</v>
      </c>
      <c r="E10272" s="2" t="str">
        <f t="shared" si="497"/>
        <v>R02.05.27</v>
      </c>
    </row>
    <row r="10273" spans="1:5" x14ac:dyDescent="0.45">
      <c r="A10273" s="2" t="s">
        <v>450</v>
      </c>
      <c r="B10273" s="2" t="s">
        <v>9666</v>
      </c>
      <c r="C10273" s="2" t="s">
        <v>21453</v>
      </c>
      <c r="D10273" s="2" t="str">
        <f t="shared" si="498"/>
        <v>食品販売業</v>
      </c>
      <c r="E10273" s="2" t="str">
        <f t="shared" si="497"/>
        <v>R02.05.27</v>
      </c>
    </row>
    <row r="10274" spans="1:5" x14ac:dyDescent="0.45">
      <c r="A10274" s="2" t="s">
        <v>451</v>
      </c>
      <c r="B10274" s="2" t="s">
        <v>9667</v>
      </c>
      <c r="C10274" s="2" t="s">
        <v>21454</v>
      </c>
      <c r="D10274" s="2" t="str">
        <f t="shared" si="498"/>
        <v>食品販売業</v>
      </c>
      <c r="E10274" s="2" t="str">
        <f t="shared" si="497"/>
        <v>R02.05.27</v>
      </c>
    </row>
    <row r="10275" spans="1:5" x14ac:dyDescent="0.45">
      <c r="A10275" s="2" t="s">
        <v>34</v>
      </c>
      <c r="B10275" s="2" t="s">
        <v>9668</v>
      </c>
      <c r="C10275" s="2" t="s">
        <v>21455</v>
      </c>
      <c r="D10275" s="2" t="str">
        <f t="shared" si="498"/>
        <v>食品販売業</v>
      </c>
      <c r="E10275" s="2" t="str">
        <f t="shared" si="497"/>
        <v>R02.05.27</v>
      </c>
    </row>
    <row r="10276" spans="1:5" x14ac:dyDescent="0.45">
      <c r="A10276" s="2" t="s">
        <v>452</v>
      </c>
      <c r="B10276" s="2" t="s">
        <v>9669</v>
      </c>
      <c r="C10276" s="2" t="s">
        <v>21456</v>
      </c>
      <c r="D10276" s="2" t="str">
        <f t="shared" si="498"/>
        <v>食品販売業</v>
      </c>
      <c r="E10276" s="2" t="str">
        <f t="shared" si="497"/>
        <v>R02.05.27</v>
      </c>
    </row>
    <row r="10277" spans="1:5" x14ac:dyDescent="0.45">
      <c r="A10277" s="2" t="s">
        <v>453</v>
      </c>
      <c r="B10277" s="2" t="s">
        <v>9670</v>
      </c>
      <c r="C10277" s="2" t="s">
        <v>21457</v>
      </c>
      <c r="D10277" s="2" t="str">
        <f t="shared" si="498"/>
        <v>食品販売業</v>
      </c>
      <c r="E10277" s="2" t="str">
        <f t="shared" si="497"/>
        <v>R02.05.27</v>
      </c>
    </row>
    <row r="10278" spans="1:5" x14ac:dyDescent="0.45">
      <c r="A10278" s="2" t="s">
        <v>271</v>
      </c>
      <c r="B10278" s="2" t="s">
        <v>9445</v>
      </c>
      <c r="C10278" s="2" t="s">
        <v>21424</v>
      </c>
      <c r="D10278" s="2" t="str">
        <f t="shared" si="498"/>
        <v>食品販売業</v>
      </c>
      <c r="E10278" s="2" t="str">
        <f t="shared" si="497"/>
        <v>R02.05.27</v>
      </c>
    </row>
    <row r="10279" spans="1:5" x14ac:dyDescent="0.45">
      <c r="A10279" s="2" t="s">
        <v>33</v>
      </c>
      <c r="B10279" s="2" t="s">
        <v>9164</v>
      </c>
      <c r="C10279" s="2" t="s">
        <v>21458</v>
      </c>
      <c r="D10279" s="2" t="str">
        <f t="shared" si="498"/>
        <v>食品販売業</v>
      </c>
      <c r="E10279" s="2" t="str">
        <f>"R02.05.29"</f>
        <v>R02.05.29</v>
      </c>
    </row>
    <row r="10280" spans="1:5" x14ac:dyDescent="0.45">
      <c r="A10280" s="2" t="s">
        <v>454</v>
      </c>
      <c r="B10280" s="2" t="s">
        <v>9671</v>
      </c>
      <c r="C10280" s="2" t="s">
        <v>21459</v>
      </c>
      <c r="D10280" s="2" t="str">
        <f>"菓子製造業"</f>
        <v>菓子製造業</v>
      </c>
      <c r="E10280" s="2" t="str">
        <f>"R02.06.08"</f>
        <v>R02.06.08</v>
      </c>
    </row>
    <row r="10281" spans="1:5" x14ac:dyDescent="0.45">
      <c r="A10281" s="2" t="s">
        <v>9</v>
      </c>
      <c r="B10281" s="2" t="s">
        <v>9672</v>
      </c>
      <c r="C10281" s="2" t="s">
        <v>21460</v>
      </c>
      <c r="D10281" s="2" t="str">
        <f>"食品販売業"</f>
        <v>食品販売業</v>
      </c>
      <c r="E10281" s="2" t="str">
        <f>"R02.06.08"</f>
        <v>R02.06.08</v>
      </c>
    </row>
    <row r="10282" spans="1:5" x14ac:dyDescent="0.45">
      <c r="A10282" s="2" t="s">
        <v>455</v>
      </c>
      <c r="B10282" s="2" t="s">
        <v>9673</v>
      </c>
      <c r="C10282" s="2" t="s">
        <v>21461</v>
      </c>
      <c r="D10282" s="2" t="str">
        <f>"食品販売業"</f>
        <v>食品販売業</v>
      </c>
      <c r="E10282" s="2" t="str">
        <f>"R02.06.08"</f>
        <v>R02.06.08</v>
      </c>
    </row>
    <row r="10283" spans="1:5" x14ac:dyDescent="0.45">
      <c r="A10283" s="2" t="s">
        <v>456</v>
      </c>
      <c r="B10283" s="2" t="s">
        <v>9674</v>
      </c>
      <c r="C10283" s="2" t="s">
        <v>21462</v>
      </c>
      <c r="D10283" s="2" t="str">
        <f>"食品販売業"</f>
        <v>食品販売業</v>
      </c>
      <c r="E10283" s="2" t="str">
        <f>"R02.06.16"</f>
        <v>R02.06.16</v>
      </c>
    </row>
    <row r="10284" spans="1:5" x14ac:dyDescent="0.45">
      <c r="A10284" s="2" t="s">
        <v>197</v>
      </c>
      <c r="B10284" s="2" t="s">
        <v>9354</v>
      </c>
      <c r="C10284" s="2" t="s">
        <v>20917</v>
      </c>
      <c r="D10284" s="2" t="str">
        <f>"食品販売業"</f>
        <v>食品販売業</v>
      </c>
      <c r="E10284" s="2" t="str">
        <f>"R02.06.22"</f>
        <v>R02.06.22</v>
      </c>
    </row>
    <row r="10285" spans="1:5" x14ac:dyDescent="0.45">
      <c r="A10285" s="2" t="s">
        <v>457</v>
      </c>
      <c r="B10285" s="2" t="s">
        <v>9675</v>
      </c>
      <c r="C10285" s="2" t="s">
        <v>21463</v>
      </c>
      <c r="D10285" s="2" t="str">
        <f>"飲食店営業"</f>
        <v>飲食店営業</v>
      </c>
      <c r="E10285" s="2" t="str">
        <f>"R02.06.25"</f>
        <v>R02.06.25</v>
      </c>
    </row>
    <row r="10286" spans="1:5" x14ac:dyDescent="0.45">
      <c r="A10286" s="2" t="s">
        <v>458</v>
      </c>
      <c r="B10286" s="2" t="s">
        <v>9676</v>
      </c>
      <c r="C10286" s="2" t="s">
        <v>21464</v>
      </c>
      <c r="D10286" s="2" t="str">
        <f>"そうざい製造業"</f>
        <v>そうざい製造業</v>
      </c>
      <c r="E10286" s="2" t="str">
        <f>"R02.06.25"</f>
        <v>R02.06.25</v>
      </c>
    </row>
    <row r="10287" spans="1:5" x14ac:dyDescent="0.45">
      <c r="A10287" s="2" t="s">
        <v>459</v>
      </c>
      <c r="B10287" s="2" t="s">
        <v>9677</v>
      </c>
      <c r="C10287" s="2" t="s">
        <v>21465</v>
      </c>
      <c r="D10287" s="2" t="str">
        <f>"菓子製造業"</f>
        <v>菓子製造業</v>
      </c>
      <c r="E10287" s="2" t="str">
        <f>"R02.06.25"</f>
        <v>R02.06.25</v>
      </c>
    </row>
    <row r="10288" spans="1:5" x14ac:dyDescent="0.45">
      <c r="A10288" s="2" t="s">
        <v>460</v>
      </c>
      <c r="B10288" s="2" t="s">
        <v>9678</v>
      </c>
      <c r="C10288" s="2" t="s">
        <v>21466</v>
      </c>
      <c r="D10288" s="2" t="str">
        <f>"飲食店営業"</f>
        <v>飲食店営業</v>
      </c>
      <c r="E10288" s="2" t="str">
        <f>"R02.06.25"</f>
        <v>R02.06.25</v>
      </c>
    </row>
    <row r="10289" spans="1:5" x14ac:dyDescent="0.45">
      <c r="A10289" s="2" t="s">
        <v>461</v>
      </c>
      <c r="B10289" s="2" t="s">
        <v>9679</v>
      </c>
      <c r="C10289" s="2" t="s">
        <v>21467</v>
      </c>
      <c r="D10289" s="2" t="str">
        <f>"飲食店営業"</f>
        <v>飲食店営業</v>
      </c>
      <c r="E10289" s="2" t="str">
        <f>"R02.06.26"</f>
        <v>R02.06.26</v>
      </c>
    </row>
    <row r="10290" spans="1:5" x14ac:dyDescent="0.45">
      <c r="A10290" s="2" t="s">
        <v>462</v>
      </c>
      <c r="B10290" s="2" t="s">
        <v>462</v>
      </c>
      <c r="C10290" s="2" t="s">
        <v>21468</v>
      </c>
      <c r="D10290" s="2" t="str">
        <f>"食肉販売業"</f>
        <v>食肉販売業</v>
      </c>
      <c r="E10290" s="2" t="str">
        <f>"R02.06.26"</f>
        <v>R02.06.26</v>
      </c>
    </row>
    <row r="10291" spans="1:5" x14ac:dyDescent="0.45">
      <c r="A10291" s="2" t="s">
        <v>463</v>
      </c>
      <c r="B10291" s="2" t="s">
        <v>9680</v>
      </c>
      <c r="C10291" s="2" t="s">
        <v>21469</v>
      </c>
      <c r="D10291" s="2" t="str">
        <f>"食肉販売業"</f>
        <v>食肉販売業</v>
      </c>
      <c r="E10291" s="2" t="str">
        <f>"R01.08.23"</f>
        <v>R01.08.23</v>
      </c>
    </row>
    <row r="10292" spans="1:5" x14ac:dyDescent="0.45">
      <c r="A10292" s="2" t="s">
        <v>463</v>
      </c>
      <c r="B10292" s="2" t="s">
        <v>9680</v>
      </c>
      <c r="C10292" s="2" t="s">
        <v>21468</v>
      </c>
      <c r="D10292" s="2" t="str">
        <f>"食肉処理業"</f>
        <v>食肉処理業</v>
      </c>
      <c r="E10292" s="2" t="str">
        <f>"R01.08.23"</f>
        <v>R01.08.23</v>
      </c>
    </row>
    <row r="10293" spans="1:5" x14ac:dyDescent="0.45">
      <c r="A10293" s="2" t="s">
        <v>464</v>
      </c>
      <c r="B10293" s="2" t="s">
        <v>9681</v>
      </c>
      <c r="C10293" s="2" t="s">
        <v>21470</v>
      </c>
      <c r="D10293" s="2" t="str">
        <f t="shared" ref="D10293:D10300" si="499">"飲食店営業"</f>
        <v>飲食店営業</v>
      </c>
      <c r="E10293" s="2" t="str">
        <f>"R02.06.30"</f>
        <v>R02.06.30</v>
      </c>
    </row>
    <row r="10294" spans="1:5" x14ac:dyDescent="0.45">
      <c r="A10294" s="2" t="s">
        <v>465</v>
      </c>
      <c r="B10294" s="2" t="s">
        <v>9682</v>
      </c>
      <c r="C10294" s="2" t="s">
        <v>21471</v>
      </c>
      <c r="D10294" s="2" t="str">
        <f t="shared" si="499"/>
        <v>飲食店営業</v>
      </c>
      <c r="E10294" s="2" t="str">
        <f>"R02.06.30"</f>
        <v>R02.06.30</v>
      </c>
    </row>
    <row r="10295" spans="1:5" x14ac:dyDescent="0.45">
      <c r="A10295" s="2" t="s">
        <v>466</v>
      </c>
      <c r="B10295" s="2" t="s">
        <v>9683</v>
      </c>
      <c r="C10295" s="2" t="s">
        <v>21472</v>
      </c>
      <c r="D10295" s="2" t="str">
        <f t="shared" si="499"/>
        <v>飲食店営業</v>
      </c>
      <c r="E10295" s="2" t="str">
        <f>"R02.07.08"</f>
        <v>R02.07.08</v>
      </c>
    </row>
    <row r="10296" spans="1:5" x14ac:dyDescent="0.45">
      <c r="A10296" s="2" t="s">
        <v>115</v>
      </c>
      <c r="B10296" s="2" t="s">
        <v>9684</v>
      </c>
      <c r="C10296" s="2" t="s">
        <v>21058</v>
      </c>
      <c r="D10296" s="2" t="str">
        <f t="shared" si="499"/>
        <v>飲食店営業</v>
      </c>
      <c r="E10296" s="2" t="str">
        <f>"R02.07.08"</f>
        <v>R02.07.08</v>
      </c>
    </row>
    <row r="10297" spans="1:5" x14ac:dyDescent="0.45">
      <c r="A10297" s="2" t="s">
        <v>467</v>
      </c>
      <c r="B10297" s="2" t="s">
        <v>9685</v>
      </c>
      <c r="C10297" s="2" t="s">
        <v>21473</v>
      </c>
      <c r="D10297" s="2" t="str">
        <f t="shared" si="499"/>
        <v>飲食店営業</v>
      </c>
      <c r="E10297" s="2" t="str">
        <f>"R02.07.08"</f>
        <v>R02.07.08</v>
      </c>
    </row>
    <row r="10298" spans="1:5" x14ac:dyDescent="0.45">
      <c r="A10298" s="2" t="s">
        <v>468</v>
      </c>
      <c r="B10298" s="2" t="s">
        <v>9686</v>
      </c>
      <c r="C10298" s="2" t="s">
        <v>21474</v>
      </c>
      <c r="D10298" s="2" t="str">
        <f t="shared" si="499"/>
        <v>飲食店営業</v>
      </c>
      <c r="E10298" s="2" t="str">
        <f>"R02.07.10"</f>
        <v>R02.07.10</v>
      </c>
    </row>
    <row r="10299" spans="1:5" x14ac:dyDescent="0.45">
      <c r="A10299" s="2" t="s">
        <v>469</v>
      </c>
      <c r="B10299" s="2" t="s">
        <v>9687</v>
      </c>
      <c r="C10299" s="2" t="s">
        <v>21475</v>
      </c>
      <c r="D10299" s="2" t="str">
        <f t="shared" si="499"/>
        <v>飲食店営業</v>
      </c>
      <c r="E10299" s="2" t="str">
        <f>"R02.07.14"</f>
        <v>R02.07.14</v>
      </c>
    </row>
    <row r="10300" spans="1:5" x14ac:dyDescent="0.45">
      <c r="A10300" s="2" t="s">
        <v>470</v>
      </c>
      <c r="B10300" s="2" t="s">
        <v>9688</v>
      </c>
      <c r="C10300" s="2" t="s">
        <v>21476</v>
      </c>
      <c r="D10300" s="2" t="str">
        <f t="shared" si="499"/>
        <v>飲食店営業</v>
      </c>
      <c r="E10300" s="2" t="str">
        <f>"R02.07.15"</f>
        <v>R02.07.15</v>
      </c>
    </row>
    <row r="10301" spans="1:5" x14ac:dyDescent="0.45">
      <c r="A10301" s="2" t="s">
        <v>470</v>
      </c>
      <c r="B10301" s="2" t="s">
        <v>9688</v>
      </c>
      <c r="C10301" s="2" t="s">
        <v>21476</v>
      </c>
      <c r="D10301" s="2" t="str">
        <f>"菓子製造業"</f>
        <v>菓子製造業</v>
      </c>
      <c r="E10301" s="2" t="str">
        <f>"R02.07.15"</f>
        <v>R02.07.15</v>
      </c>
    </row>
    <row r="10302" spans="1:5" x14ac:dyDescent="0.45">
      <c r="A10302" s="2" t="s">
        <v>27</v>
      </c>
      <c r="B10302" s="2" t="s">
        <v>9158</v>
      </c>
      <c r="C10302" s="2" t="s">
        <v>20935</v>
      </c>
      <c r="D10302" s="2" t="str">
        <f>"飲食店営業"</f>
        <v>飲食店営業</v>
      </c>
      <c r="E10302" s="2" t="str">
        <f>"H29.04.19"</f>
        <v>H29.04.19</v>
      </c>
    </row>
    <row r="10303" spans="1:5" x14ac:dyDescent="0.45">
      <c r="A10303" s="2" t="s">
        <v>297</v>
      </c>
      <c r="B10303" s="2" t="s">
        <v>9483</v>
      </c>
      <c r="C10303" s="2" t="s">
        <v>21257</v>
      </c>
      <c r="D10303" s="2" t="str">
        <f>"飲食店営業"</f>
        <v>飲食店営業</v>
      </c>
      <c r="E10303" s="2" t="str">
        <f>"R01.06.24"</f>
        <v>R01.06.24</v>
      </c>
    </row>
    <row r="10304" spans="1:5" x14ac:dyDescent="0.45">
      <c r="A10304" s="2" t="s">
        <v>471</v>
      </c>
      <c r="B10304" s="2" t="s">
        <v>9690</v>
      </c>
      <c r="C10304" s="2" t="s">
        <v>21478</v>
      </c>
      <c r="D10304" s="2" t="str">
        <f>"飲食店営業"</f>
        <v>飲食店営業</v>
      </c>
      <c r="E10304" s="2" t="str">
        <f>"R02.08.28"</f>
        <v>R02.08.28</v>
      </c>
    </row>
    <row r="10305" spans="1:5" x14ac:dyDescent="0.45">
      <c r="A10305" s="2" t="s">
        <v>472</v>
      </c>
      <c r="B10305" s="2" t="s">
        <v>9691</v>
      </c>
      <c r="C10305" s="2" t="s">
        <v>20962</v>
      </c>
      <c r="D10305" s="2" t="str">
        <f>"飲食店営業"</f>
        <v>飲食店営業</v>
      </c>
      <c r="E10305" s="2" t="str">
        <f>"R02.08.31"</f>
        <v>R02.08.31</v>
      </c>
    </row>
    <row r="10306" spans="1:5" x14ac:dyDescent="0.45">
      <c r="A10306" s="2" t="s">
        <v>57</v>
      </c>
      <c r="B10306" s="2" t="s">
        <v>9188</v>
      </c>
      <c r="C10306" s="2" t="s">
        <v>21479</v>
      </c>
      <c r="D10306" s="2" t="str">
        <f>"食品販売業"</f>
        <v>食品販売業</v>
      </c>
      <c r="E10306" s="2" t="str">
        <f t="shared" ref="E10306:E10336" si="500">"R02.09.01"</f>
        <v>R02.09.01</v>
      </c>
    </row>
    <row r="10307" spans="1:5" x14ac:dyDescent="0.45">
      <c r="A10307" s="2" t="s">
        <v>473</v>
      </c>
      <c r="B10307" s="2" t="s">
        <v>473</v>
      </c>
      <c r="C10307" s="2" t="s">
        <v>21480</v>
      </c>
      <c r="D10307" s="2" t="str">
        <f>"食品販売業"</f>
        <v>食品販売業</v>
      </c>
      <c r="E10307" s="2" t="str">
        <f t="shared" si="500"/>
        <v>R02.09.01</v>
      </c>
    </row>
    <row r="10308" spans="1:5" x14ac:dyDescent="0.45">
      <c r="A10308" s="2" t="s">
        <v>474</v>
      </c>
      <c r="B10308" s="2" t="s">
        <v>9692</v>
      </c>
      <c r="C10308" s="2" t="s">
        <v>21393</v>
      </c>
      <c r="D10308" s="2" t="str">
        <f>"食品販売業"</f>
        <v>食品販売業</v>
      </c>
      <c r="E10308" s="2" t="str">
        <f t="shared" si="500"/>
        <v>R02.09.01</v>
      </c>
    </row>
    <row r="10309" spans="1:5" x14ac:dyDescent="0.45">
      <c r="A10309" s="2" t="s">
        <v>227</v>
      </c>
      <c r="B10309" s="2" t="s">
        <v>9393</v>
      </c>
      <c r="C10309" s="2" t="s">
        <v>21481</v>
      </c>
      <c r="D10309" s="2" t="str">
        <f>"食品製造業"</f>
        <v>食品製造業</v>
      </c>
      <c r="E10309" s="2" t="str">
        <f t="shared" si="500"/>
        <v>R02.09.01</v>
      </c>
    </row>
    <row r="10310" spans="1:5" x14ac:dyDescent="0.45">
      <c r="A10310" s="2" t="s">
        <v>475</v>
      </c>
      <c r="B10310" s="2" t="s">
        <v>9693</v>
      </c>
      <c r="C10310" s="2" t="s">
        <v>21482</v>
      </c>
      <c r="D10310" s="2" t="str">
        <f>"食品販売業"</f>
        <v>食品販売業</v>
      </c>
      <c r="E10310" s="2" t="str">
        <f t="shared" si="500"/>
        <v>R02.09.01</v>
      </c>
    </row>
    <row r="10311" spans="1:5" x14ac:dyDescent="0.45">
      <c r="A10311" s="2" t="s">
        <v>476</v>
      </c>
      <c r="B10311" s="2" t="s">
        <v>9694</v>
      </c>
      <c r="C10311" s="2" t="s">
        <v>21483</v>
      </c>
      <c r="D10311" s="2" t="str">
        <f>"食品販売業"</f>
        <v>食品販売業</v>
      </c>
      <c r="E10311" s="2" t="str">
        <f t="shared" si="500"/>
        <v>R02.09.01</v>
      </c>
    </row>
    <row r="10312" spans="1:5" x14ac:dyDescent="0.45">
      <c r="A10312" s="2" t="s">
        <v>477</v>
      </c>
      <c r="B10312" s="2" t="s">
        <v>477</v>
      </c>
      <c r="C10312" s="2" t="s">
        <v>21484</v>
      </c>
      <c r="D10312" s="2" t="str">
        <f>"食品販売業"</f>
        <v>食品販売業</v>
      </c>
      <c r="E10312" s="2" t="str">
        <f t="shared" si="500"/>
        <v>R02.09.01</v>
      </c>
    </row>
    <row r="10313" spans="1:5" x14ac:dyDescent="0.45">
      <c r="A10313" s="2" t="s">
        <v>114</v>
      </c>
      <c r="B10313" s="2" t="s">
        <v>9695</v>
      </c>
      <c r="C10313" s="2" t="s">
        <v>21112</v>
      </c>
      <c r="D10313" s="2" t="str">
        <f t="shared" ref="D10313:D10322" si="501">"飲食店営業"</f>
        <v>飲食店営業</v>
      </c>
      <c r="E10313" s="2" t="str">
        <f t="shared" si="500"/>
        <v>R02.09.01</v>
      </c>
    </row>
    <row r="10314" spans="1:5" x14ac:dyDescent="0.45">
      <c r="A10314" s="2" t="s">
        <v>417</v>
      </c>
      <c r="B10314" s="2" t="s">
        <v>9621</v>
      </c>
      <c r="C10314" s="2" t="s">
        <v>21408</v>
      </c>
      <c r="D10314" s="2" t="str">
        <f t="shared" si="501"/>
        <v>飲食店営業</v>
      </c>
      <c r="E10314" s="2" t="str">
        <f t="shared" si="500"/>
        <v>R02.09.01</v>
      </c>
    </row>
    <row r="10315" spans="1:5" x14ac:dyDescent="0.45">
      <c r="A10315" s="2" t="s">
        <v>478</v>
      </c>
      <c r="B10315" s="2" t="s">
        <v>9696</v>
      </c>
      <c r="C10315" s="2" t="s">
        <v>21485</v>
      </c>
      <c r="D10315" s="2" t="str">
        <f t="shared" si="501"/>
        <v>飲食店営業</v>
      </c>
      <c r="E10315" s="2" t="str">
        <f t="shared" si="500"/>
        <v>R02.09.01</v>
      </c>
    </row>
    <row r="10316" spans="1:5" x14ac:dyDescent="0.45">
      <c r="A10316" s="2" t="s">
        <v>479</v>
      </c>
      <c r="B10316" s="2" t="s">
        <v>9697</v>
      </c>
      <c r="C10316" s="2" t="s">
        <v>21480</v>
      </c>
      <c r="D10316" s="2" t="str">
        <f t="shared" si="501"/>
        <v>飲食店営業</v>
      </c>
      <c r="E10316" s="2" t="str">
        <f t="shared" si="500"/>
        <v>R02.09.01</v>
      </c>
    </row>
    <row r="10317" spans="1:5" x14ac:dyDescent="0.45">
      <c r="A10317" s="2" t="s">
        <v>480</v>
      </c>
      <c r="B10317" s="2" t="s">
        <v>9698</v>
      </c>
      <c r="C10317" s="2" t="s">
        <v>21486</v>
      </c>
      <c r="D10317" s="2" t="str">
        <f t="shared" si="501"/>
        <v>飲食店営業</v>
      </c>
      <c r="E10317" s="2" t="str">
        <f t="shared" si="500"/>
        <v>R02.09.01</v>
      </c>
    </row>
    <row r="10318" spans="1:5" x14ac:dyDescent="0.45">
      <c r="A10318" s="2" t="s">
        <v>481</v>
      </c>
      <c r="B10318" s="2" t="s">
        <v>9699</v>
      </c>
      <c r="C10318" s="2" t="s">
        <v>21487</v>
      </c>
      <c r="D10318" s="2" t="str">
        <f t="shared" si="501"/>
        <v>飲食店営業</v>
      </c>
      <c r="E10318" s="2" t="str">
        <f t="shared" si="500"/>
        <v>R02.09.01</v>
      </c>
    </row>
    <row r="10319" spans="1:5" x14ac:dyDescent="0.45">
      <c r="A10319" s="2" t="s">
        <v>482</v>
      </c>
      <c r="B10319" s="2" t="s">
        <v>9700</v>
      </c>
      <c r="C10319" s="2" t="s">
        <v>21047</v>
      </c>
      <c r="D10319" s="2" t="str">
        <f t="shared" si="501"/>
        <v>飲食店営業</v>
      </c>
      <c r="E10319" s="2" t="str">
        <f t="shared" si="500"/>
        <v>R02.09.01</v>
      </c>
    </row>
    <row r="10320" spans="1:5" x14ac:dyDescent="0.45">
      <c r="A10320" s="2" t="s">
        <v>483</v>
      </c>
      <c r="B10320" s="2" t="s">
        <v>9268</v>
      </c>
      <c r="C10320" s="2" t="s">
        <v>21488</v>
      </c>
      <c r="D10320" s="2" t="str">
        <f t="shared" si="501"/>
        <v>飲食店営業</v>
      </c>
      <c r="E10320" s="2" t="str">
        <f t="shared" si="500"/>
        <v>R02.09.01</v>
      </c>
    </row>
    <row r="10321" spans="1:5" x14ac:dyDescent="0.45">
      <c r="A10321" s="2" t="s">
        <v>484</v>
      </c>
      <c r="B10321" s="2" t="s">
        <v>9701</v>
      </c>
      <c r="C10321" s="2" t="s">
        <v>21316</v>
      </c>
      <c r="D10321" s="2" t="str">
        <f t="shared" si="501"/>
        <v>飲食店営業</v>
      </c>
      <c r="E10321" s="2" t="str">
        <f t="shared" si="500"/>
        <v>R02.09.01</v>
      </c>
    </row>
    <row r="10322" spans="1:5" x14ac:dyDescent="0.45">
      <c r="A10322" s="2" t="s">
        <v>485</v>
      </c>
      <c r="B10322" s="2" t="s">
        <v>9702</v>
      </c>
      <c r="C10322" s="2" t="s">
        <v>21489</v>
      </c>
      <c r="D10322" s="2" t="str">
        <f t="shared" si="501"/>
        <v>飲食店営業</v>
      </c>
      <c r="E10322" s="2" t="str">
        <f t="shared" si="500"/>
        <v>R02.09.01</v>
      </c>
    </row>
    <row r="10323" spans="1:5" x14ac:dyDescent="0.45">
      <c r="A10323" s="2" t="s">
        <v>486</v>
      </c>
      <c r="B10323" s="2" t="s">
        <v>9703</v>
      </c>
      <c r="C10323" s="2" t="s">
        <v>21490</v>
      </c>
      <c r="D10323" s="2" t="str">
        <f>"そうざい製造業"</f>
        <v>そうざい製造業</v>
      </c>
      <c r="E10323" s="2" t="str">
        <f t="shared" si="500"/>
        <v>R02.09.01</v>
      </c>
    </row>
    <row r="10324" spans="1:5" x14ac:dyDescent="0.45">
      <c r="A10324" s="2" t="s">
        <v>114</v>
      </c>
      <c r="B10324" s="2" t="s">
        <v>9704</v>
      </c>
      <c r="C10324" s="2" t="s">
        <v>21112</v>
      </c>
      <c r="D10324" s="2" t="str">
        <f>"そうざい製造業"</f>
        <v>そうざい製造業</v>
      </c>
      <c r="E10324" s="2" t="str">
        <f t="shared" si="500"/>
        <v>R02.09.01</v>
      </c>
    </row>
    <row r="10325" spans="1:5" x14ac:dyDescent="0.45">
      <c r="A10325" s="2" t="s">
        <v>487</v>
      </c>
      <c r="B10325" s="2" t="s">
        <v>9705</v>
      </c>
      <c r="C10325" s="2" t="s">
        <v>21491</v>
      </c>
      <c r="D10325" s="2" t="str">
        <f>"そうざい製造業"</f>
        <v>そうざい製造業</v>
      </c>
      <c r="E10325" s="2" t="str">
        <f t="shared" si="500"/>
        <v>R02.09.01</v>
      </c>
    </row>
    <row r="10326" spans="1:5" x14ac:dyDescent="0.45">
      <c r="A10326" s="2" t="s">
        <v>38</v>
      </c>
      <c r="B10326" s="2" t="s">
        <v>9706</v>
      </c>
      <c r="C10326" s="2" t="s">
        <v>21492</v>
      </c>
      <c r="D10326" s="2" t="str">
        <f>"菓子製造業"</f>
        <v>菓子製造業</v>
      </c>
      <c r="E10326" s="2" t="str">
        <f t="shared" si="500"/>
        <v>R02.09.01</v>
      </c>
    </row>
    <row r="10327" spans="1:5" x14ac:dyDescent="0.45">
      <c r="A10327" s="2" t="s">
        <v>45</v>
      </c>
      <c r="B10327" s="2" t="s">
        <v>9707</v>
      </c>
      <c r="C10327" s="2" t="s">
        <v>21493</v>
      </c>
      <c r="D10327" s="2" t="str">
        <f>"喫茶店営業"</f>
        <v>喫茶店営業</v>
      </c>
      <c r="E10327" s="2" t="str">
        <f t="shared" si="500"/>
        <v>R02.09.01</v>
      </c>
    </row>
    <row r="10328" spans="1:5" x14ac:dyDescent="0.45">
      <c r="A10328" s="2" t="s">
        <v>134</v>
      </c>
      <c r="B10328" s="2" t="s">
        <v>9708</v>
      </c>
      <c r="C10328" s="2" t="s">
        <v>21494</v>
      </c>
      <c r="D10328" s="2" t="str">
        <f>"清涼飲料水製造業"</f>
        <v>清涼飲料水製造業</v>
      </c>
      <c r="E10328" s="2" t="str">
        <f t="shared" si="500"/>
        <v>R02.09.01</v>
      </c>
    </row>
    <row r="10329" spans="1:5" x14ac:dyDescent="0.45">
      <c r="A10329" s="2" t="s">
        <v>21</v>
      </c>
      <c r="B10329" s="2" t="s">
        <v>9709</v>
      </c>
      <c r="C10329" s="2" t="s">
        <v>20928</v>
      </c>
      <c r="D10329" s="2" t="str">
        <f>"魚介類販売業"</f>
        <v>魚介類販売業</v>
      </c>
      <c r="E10329" s="2" t="str">
        <f t="shared" si="500"/>
        <v>R02.09.01</v>
      </c>
    </row>
    <row r="10330" spans="1:5" x14ac:dyDescent="0.45">
      <c r="A10330" s="2" t="s">
        <v>488</v>
      </c>
      <c r="B10330" s="2" t="s">
        <v>9710</v>
      </c>
      <c r="C10330" s="2" t="s">
        <v>21495</v>
      </c>
      <c r="D10330" s="2" t="str">
        <f>"魚介類販売業"</f>
        <v>魚介類販売業</v>
      </c>
      <c r="E10330" s="2" t="str">
        <f t="shared" si="500"/>
        <v>R02.09.01</v>
      </c>
    </row>
    <row r="10331" spans="1:5" x14ac:dyDescent="0.45">
      <c r="A10331" s="2" t="s">
        <v>34</v>
      </c>
      <c r="B10331" s="2" t="s">
        <v>9262</v>
      </c>
      <c r="C10331" s="2" t="s">
        <v>21496</v>
      </c>
      <c r="D10331" s="2" t="str">
        <f>"魚介類販売業"</f>
        <v>魚介類販売業</v>
      </c>
      <c r="E10331" s="2" t="str">
        <f t="shared" si="500"/>
        <v>R02.09.01</v>
      </c>
    </row>
    <row r="10332" spans="1:5" x14ac:dyDescent="0.45">
      <c r="A10332" s="2" t="s">
        <v>488</v>
      </c>
      <c r="B10332" s="2" t="s">
        <v>9710</v>
      </c>
      <c r="C10332" s="2" t="s">
        <v>21497</v>
      </c>
      <c r="D10332" s="2" t="str">
        <f>"食肉販売業"</f>
        <v>食肉販売業</v>
      </c>
      <c r="E10332" s="2" t="str">
        <f t="shared" si="500"/>
        <v>R02.09.01</v>
      </c>
    </row>
    <row r="10333" spans="1:5" x14ac:dyDescent="0.45">
      <c r="A10333" s="2" t="s">
        <v>34</v>
      </c>
      <c r="B10333" s="2" t="s">
        <v>9262</v>
      </c>
      <c r="C10333" s="2" t="s">
        <v>21496</v>
      </c>
      <c r="D10333" s="2" t="str">
        <f>"食肉販売業"</f>
        <v>食肉販売業</v>
      </c>
      <c r="E10333" s="2" t="str">
        <f t="shared" si="500"/>
        <v>R02.09.01</v>
      </c>
    </row>
    <row r="10334" spans="1:5" x14ac:dyDescent="0.45">
      <c r="A10334" s="2" t="s">
        <v>488</v>
      </c>
      <c r="B10334" s="2" t="s">
        <v>9710</v>
      </c>
      <c r="C10334" s="2" t="s">
        <v>21497</v>
      </c>
      <c r="D10334" s="2" t="str">
        <f>"乳類販売業"</f>
        <v>乳類販売業</v>
      </c>
      <c r="E10334" s="2" t="str">
        <f t="shared" si="500"/>
        <v>R02.09.01</v>
      </c>
    </row>
    <row r="10335" spans="1:5" x14ac:dyDescent="0.45">
      <c r="A10335" s="2" t="s">
        <v>488</v>
      </c>
      <c r="B10335" s="2" t="s">
        <v>9710</v>
      </c>
      <c r="C10335" s="2" t="s">
        <v>21497</v>
      </c>
      <c r="D10335" s="2" t="str">
        <f>"食品販売業"</f>
        <v>食品販売業</v>
      </c>
      <c r="E10335" s="2" t="str">
        <f t="shared" si="500"/>
        <v>R02.09.01</v>
      </c>
    </row>
    <row r="10336" spans="1:5" x14ac:dyDescent="0.45">
      <c r="A10336" s="2" t="s">
        <v>489</v>
      </c>
      <c r="B10336" s="2" t="s">
        <v>9711</v>
      </c>
      <c r="C10336" s="2" t="s">
        <v>21498</v>
      </c>
      <c r="D10336" s="2" t="str">
        <f>"食肉処理業"</f>
        <v>食肉処理業</v>
      </c>
      <c r="E10336" s="2" t="str">
        <f t="shared" si="500"/>
        <v>R02.09.01</v>
      </c>
    </row>
    <row r="10337" spans="1:5" x14ac:dyDescent="0.45">
      <c r="A10337" s="2" t="s">
        <v>490</v>
      </c>
      <c r="B10337" s="2" t="s">
        <v>9712</v>
      </c>
      <c r="C10337" s="2" t="s">
        <v>21107</v>
      </c>
      <c r="D10337" s="2" t="str">
        <f>"飲食店営業"</f>
        <v>飲食店営業</v>
      </c>
      <c r="E10337" s="2" t="str">
        <f>"R02.09.09"</f>
        <v>R02.09.09</v>
      </c>
    </row>
    <row r="10338" spans="1:5" x14ac:dyDescent="0.45">
      <c r="A10338" s="2" t="s">
        <v>195</v>
      </c>
      <c r="B10338" s="2" t="s">
        <v>9713</v>
      </c>
      <c r="C10338" s="2" t="s">
        <v>21499</v>
      </c>
      <c r="D10338" s="2" t="str">
        <f>"飲食店営業"</f>
        <v>飲食店営業</v>
      </c>
      <c r="E10338" s="2" t="str">
        <f>"R02.09.14"</f>
        <v>R02.09.14</v>
      </c>
    </row>
    <row r="10339" spans="1:5" x14ac:dyDescent="0.45">
      <c r="A10339" s="2" t="s">
        <v>410</v>
      </c>
      <c r="B10339" s="2" t="s">
        <v>9614</v>
      </c>
      <c r="C10339" s="2" t="s">
        <v>21401</v>
      </c>
      <c r="D10339" s="2" t="str">
        <f>"そうざい製造業"</f>
        <v>そうざい製造業</v>
      </c>
      <c r="E10339" s="2" t="str">
        <f>"R02.03.31"</f>
        <v>R02.03.31</v>
      </c>
    </row>
    <row r="10340" spans="1:5" x14ac:dyDescent="0.45">
      <c r="A10340" s="2" t="s">
        <v>410</v>
      </c>
      <c r="B10340" s="2" t="s">
        <v>9614</v>
      </c>
      <c r="C10340" s="2" t="s">
        <v>21403</v>
      </c>
      <c r="D10340" s="2" t="str">
        <f>"食肉販売業"</f>
        <v>食肉販売業</v>
      </c>
      <c r="E10340" s="2" t="str">
        <f>"R02.03.31"</f>
        <v>R02.03.31</v>
      </c>
    </row>
    <row r="10341" spans="1:5" x14ac:dyDescent="0.45">
      <c r="A10341" s="2" t="s">
        <v>288</v>
      </c>
      <c r="B10341" s="2" t="s">
        <v>9646</v>
      </c>
      <c r="C10341" s="2" t="s">
        <v>21246</v>
      </c>
      <c r="D10341" s="2" t="str">
        <f>"菓子製造業"</f>
        <v>菓子製造業</v>
      </c>
      <c r="E10341" s="2" t="str">
        <f>"R02.09.14"</f>
        <v>R02.09.14</v>
      </c>
    </row>
    <row r="10342" spans="1:5" x14ac:dyDescent="0.45">
      <c r="A10342" s="2" t="s">
        <v>164</v>
      </c>
      <c r="B10342" s="2" t="s">
        <v>9476</v>
      </c>
      <c r="C10342" s="2" t="s">
        <v>21251</v>
      </c>
      <c r="D10342" s="2" t="str">
        <f>"食品販売業"</f>
        <v>食品販売業</v>
      </c>
      <c r="E10342" s="2" t="str">
        <f>"R02.09.16"</f>
        <v>R02.09.16</v>
      </c>
    </row>
    <row r="10343" spans="1:5" x14ac:dyDescent="0.45">
      <c r="A10343" s="2" t="s">
        <v>462</v>
      </c>
      <c r="B10343" s="2" t="s">
        <v>462</v>
      </c>
      <c r="C10343" s="2" t="s">
        <v>21502</v>
      </c>
      <c r="D10343" s="2" t="str">
        <f>"食肉販売業"</f>
        <v>食肉販売業</v>
      </c>
      <c r="E10343" s="2" t="str">
        <f>"R02.09.29"</f>
        <v>R02.09.29</v>
      </c>
    </row>
    <row r="10344" spans="1:5" x14ac:dyDescent="0.45">
      <c r="A10344" s="2" t="s">
        <v>493</v>
      </c>
      <c r="B10344" s="2" t="s">
        <v>9716</v>
      </c>
      <c r="C10344" s="2" t="s">
        <v>21504</v>
      </c>
      <c r="D10344" s="2" t="str">
        <f>"菓子製造業"</f>
        <v>菓子製造業</v>
      </c>
      <c r="E10344" s="2" t="str">
        <f>"R02.10.08"</f>
        <v>R02.10.08</v>
      </c>
    </row>
    <row r="10345" spans="1:5" x14ac:dyDescent="0.45">
      <c r="A10345" s="2" t="s">
        <v>495</v>
      </c>
      <c r="B10345" s="2" t="s">
        <v>9718</v>
      </c>
      <c r="C10345" s="2" t="s">
        <v>21506</v>
      </c>
      <c r="D10345" s="2" t="str">
        <f>"飲食店営業"</f>
        <v>飲食店営業</v>
      </c>
      <c r="E10345" s="2" t="str">
        <f>"R02.10.12"</f>
        <v>R02.10.12</v>
      </c>
    </row>
    <row r="10346" spans="1:5" x14ac:dyDescent="0.45">
      <c r="A10346" s="2" t="s">
        <v>270</v>
      </c>
      <c r="B10346" s="2" t="s">
        <v>9719</v>
      </c>
      <c r="C10346" s="2" t="s">
        <v>21507</v>
      </c>
      <c r="D10346" s="2" t="str">
        <f>"乳類販売業"</f>
        <v>乳類販売業</v>
      </c>
      <c r="E10346" s="2" t="str">
        <f>"R02.10.16"</f>
        <v>R02.10.16</v>
      </c>
    </row>
    <row r="10347" spans="1:5" x14ac:dyDescent="0.45">
      <c r="A10347" s="2" t="s">
        <v>270</v>
      </c>
      <c r="B10347" s="2" t="s">
        <v>9719</v>
      </c>
      <c r="C10347" s="2" t="s">
        <v>21507</v>
      </c>
      <c r="D10347" s="2" t="str">
        <f>"食肉販売業"</f>
        <v>食肉販売業</v>
      </c>
      <c r="E10347" s="2" t="str">
        <f>"R02.10.16"</f>
        <v>R02.10.16</v>
      </c>
    </row>
    <row r="10348" spans="1:5" x14ac:dyDescent="0.45">
      <c r="A10348" s="2" t="s">
        <v>270</v>
      </c>
      <c r="B10348" s="2" t="s">
        <v>9719</v>
      </c>
      <c r="C10348" s="2" t="s">
        <v>21507</v>
      </c>
      <c r="D10348" s="2" t="str">
        <f>"魚介類販売業"</f>
        <v>魚介類販売業</v>
      </c>
      <c r="E10348" s="2" t="str">
        <f>"R02.10.16"</f>
        <v>R02.10.16</v>
      </c>
    </row>
    <row r="10349" spans="1:5" x14ac:dyDescent="0.45">
      <c r="A10349" s="2" t="s">
        <v>270</v>
      </c>
      <c r="B10349" s="2" t="s">
        <v>9719</v>
      </c>
      <c r="C10349" s="2" t="s">
        <v>21507</v>
      </c>
      <c r="D10349" s="2" t="str">
        <f>"食品販売業"</f>
        <v>食品販売業</v>
      </c>
      <c r="E10349" s="2" t="str">
        <f>"R02.10.16"</f>
        <v>R02.10.16</v>
      </c>
    </row>
    <row r="10350" spans="1:5" x14ac:dyDescent="0.45">
      <c r="A10350" s="2" t="s">
        <v>496</v>
      </c>
      <c r="B10350" s="2" t="s">
        <v>9720</v>
      </c>
      <c r="C10350" s="2" t="s">
        <v>21508</v>
      </c>
      <c r="D10350" s="2" t="str">
        <f>"飲食店営業"</f>
        <v>飲食店営業</v>
      </c>
      <c r="E10350" s="2" t="str">
        <f>"R02.10.23"</f>
        <v>R02.10.23</v>
      </c>
    </row>
    <row r="10351" spans="1:5" x14ac:dyDescent="0.45">
      <c r="A10351" s="2" t="s">
        <v>497</v>
      </c>
      <c r="B10351" s="2" t="s">
        <v>9721</v>
      </c>
      <c r="C10351" s="2" t="s">
        <v>21509</v>
      </c>
      <c r="D10351" s="2" t="str">
        <f>"飲食店営業"</f>
        <v>飲食店営業</v>
      </c>
      <c r="E10351" s="2" t="str">
        <f>"R02.10.27"</f>
        <v>R02.10.27</v>
      </c>
    </row>
    <row r="10352" spans="1:5" x14ac:dyDescent="0.45">
      <c r="A10352" s="2" t="s">
        <v>498</v>
      </c>
      <c r="B10352" s="2" t="s">
        <v>9722</v>
      </c>
      <c r="C10352" s="2" t="s">
        <v>21007</v>
      </c>
      <c r="D10352" s="2" t="str">
        <f>"飲食店営業"</f>
        <v>飲食店営業</v>
      </c>
      <c r="E10352" s="2" t="str">
        <f>"R02.10.27"</f>
        <v>R02.10.27</v>
      </c>
    </row>
    <row r="10353" spans="1:5" x14ac:dyDescent="0.45">
      <c r="A10353" s="2" t="s">
        <v>500</v>
      </c>
      <c r="B10353" s="2" t="s">
        <v>9725</v>
      </c>
      <c r="C10353" s="2" t="s">
        <v>21512</v>
      </c>
      <c r="D10353" s="2" t="str">
        <f>"飲食店営業"</f>
        <v>飲食店営業</v>
      </c>
      <c r="E10353" s="2" t="str">
        <f>"H30.07.03"</f>
        <v>H30.07.03</v>
      </c>
    </row>
    <row r="10354" spans="1:5" x14ac:dyDescent="0.45">
      <c r="A10354" s="2" t="s">
        <v>501</v>
      </c>
      <c r="B10354" s="2" t="s">
        <v>9726</v>
      </c>
      <c r="C10354" s="2" t="s">
        <v>21513</v>
      </c>
      <c r="D10354" s="2" t="str">
        <f>"飲食店営業"</f>
        <v>飲食店営業</v>
      </c>
      <c r="E10354" s="2" t="str">
        <f t="shared" ref="E10354:E10359" si="502">"R02.11.18"</f>
        <v>R02.11.18</v>
      </c>
    </row>
    <row r="10355" spans="1:5" x14ac:dyDescent="0.45">
      <c r="A10355" s="2" t="s">
        <v>502</v>
      </c>
      <c r="B10355" s="2" t="s">
        <v>9727</v>
      </c>
      <c r="C10355" s="2" t="s">
        <v>21514</v>
      </c>
      <c r="D10355" s="2" t="str">
        <f>"菓子製造業"</f>
        <v>菓子製造業</v>
      </c>
      <c r="E10355" s="2" t="str">
        <f t="shared" si="502"/>
        <v>R02.11.18</v>
      </c>
    </row>
    <row r="10356" spans="1:5" x14ac:dyDescent="0.45">
      <c r="A10356" s="2" t="s">
        <v>503</v>
      </c>
      <c r="B10356" s="2" t="s">
        <v>9728</v>
      </c>
      <c r="C10356" s="2" t="s">
        <v>21515</v>
      </c>
      <c r="D10356" s="2" t="str">
        <f>"菓子製造業"</f>
        <v>菓子製造業</v>
      </c>
      <c r="E10356" s="2" t="str">
        <f t="shared" si="502"/>
        <v>R02.11.18</v>
      </c>
    </row>
    <row r="10357" spans="1:5" x14ac:dyDescent="0.45">
      <c r="A10357" s="2" t="s">
        <v>504</v>
      </c>
      <c r="B10357" s="2" t="s">
        <v>9729</v>
      </c>
      <c r="C10357" s="2" t="s">
        <v>21516</v>
      </c>
      <c r="D10357" s="2" t="str">
        <f>"飲食店営業"</f>
        <v>飲食店営業</v>
      </c>
      <c r="E10357" s="2" t="str">
        <f t="shared" si="502"/>
        <v>R02.11.18</v>
      </c>
    </row>
    <row r="10358" spans="1:5" x14ac:dyDescent="0.45">
      <c r="A10358" s="2" t="s">
        <v>505</v>
      </c>
      <c r="B10358" s="2" t="s">
        <v>9730</v>
      </c>
      <c r="C10358" s="2" t="s">
        <v>21517</v>
      </c>
      <c r="D10358" s="2" t="str">
        <f>"飲食店営業"</f>
        <v>飲食店営業</v>
      </c>
      <c r="E10358" s="2" t="str">
        <f t="shared" si="502"/>
        <v>R02.11.18</v>
      </c>
    </row>
    <row r="10359" spans="1:5" x14ac:dyDescent="0.45">
      <c r="A10359" s="2" t="s">
        <v>185</v>
      </c>
      <c r="B10359" s="2" t="s">
        <v>9731</v>
      </c>
      <c r="C10359" s="2" t="s">
        <v>21518</v>
      </c>
      <c r="D10359" s="2" t="str">
        <f>"飲食店営業"</f>
        <v>飲食店営業</v>
      </c>
      <c r="E10359" s="2" t="str">
        <f t="shared" si="502"/>
        <v>R02.11.18</v>
      </c>
    </row>
    <row r="10360" spans="1:5" x14ac:dyDescent="0.45">
      <c r="A10360" s="2" t="s">
        <v>506</v>
      </c>
      <c r="B10360" s="2" t="s">
        <v>506</v>
      </c>
      <c r="C10360" s="2" t="s">
        <v>21519</v>
      </c>
      <c r="D10360" s="2" t="str">
        <f>"食用油脂製造業"</f>
        <v>食用油脂製造業</v>
      </c>
      <c r="E10360" s="2" t="str">
        <f>"R02.11.17"</f>
        <v>R02.11.17</v>
      </c>
    </row>
    <row r="10361" spans="1:5" x14ac:dyDescent="0.45">
      <c r="A10361" s="2" t="s">
        <v>507</v>
      </c>
      <c r="B10361" s="2" t="s">
        <v>9732</v>
      </c>
      <c r="C10361" s="2" t="s">
        <v>21520</v>
      </c>
      <c r="D10361" s="2" t="str">
        <f>"飲食店営業"</f>
        <v>飲食店営業</v>
      </c>
      <c r="E10361" s="2" t="str">
        <f>"R02.11.18"</f>
        <v>R02.11.18</v>
      </c>
    </row>
    <row r="10362" spans="1:5" x14ac:dyDescent="0.45">
      <c r="A10362" s="2" t="s">
        <v>148</v>
      </c>
      <c r="B10362" s="2" t="s">
        <v>9286</v>
      </c>
      <c r="C10362" s="2" t="s">
        <v>21521</v>
      </c>
      <c r="D10362" s="2" t="str">
        <f>"食品販売業"</f>
        <v>食品販売業</v>
      </c>
      <c r="E10362" s="2" t="str">
        <f>"R02.11.18"</f>
        <v>R02.11.18</v>
      </c>
    </row>
    <row r="10363" spans="1:5" x14ac:dyDescent="0.45">
      <c r="A10363" s="2" t="s">
        <v>508</v>
      </c>
      <c r="B10363" s="2" t="s">
        <v>9733</v>
      </c>
      <c r="C10363" s="2" t="s">
        <v>21522</v>
      </c>
      <c r="D10363" s="2" t="str">
        <f>"食品販売業"</f>
        <v>食品販売業</v>
      </c>
      <c r="E10363" s="2" t="str">
        <f>"R02.11.18"</f>
        <v>R02.11.18</v>
      </c>
    </row>
    <row r="10364" spans="1:5" x14ac:dyDescent="0.45">
      <c r="A10364" s="2" t="s">
        <v>259</v>
      </c>
      <c r="B10364" s="2" t="s">
        <v>9431</v>
      </c>
      <c r="C10364" s="2" t="s">
        <v>20932</v>
      </c>
      <c r="D10364" s="2" t="str">
        <f>"飲食店営業"</f>
        <v>飲食店営業</v>
      </c>
      <c r="E10364" s="2" t="str">
        <f>"R02.11.18"</f>
        <v>R02.11.18</v>
      </c>
    </row>
    <row r="10365" spans="1:5" x14ac:dyDescent="0.45">
      <c r="A10365" s="2" t="s">
        <v>24</v>
      </c>
      <c r="B10365" s="2" t="s">
        <v>9154</v>
      </c>
      <c r="C10365" s="2" t="s">
        <v>20931</v>
      </c>
      <c r="D10365" s="2" t="str">
        <f>"菓子製造業"</f>
        <v>菓子製造業</v>
      </c>
      <c r="E10365" s="2" t="str">
        <f>"R02.11.18"</f>
        <v>R02.11.18</v>
      </c>
    </row>
    <row r="10366" spans="1:5" x14ac:dyDescent="0.45">
      <c r="A10366" s="2" t="s">
        <v>473</v>
      </c>
      <c r="B10366" s="2" t="s">
        <v>473</v>
      </c>
      <c r="C10366" s="2" t="s">
        <v>21523</v>
      </c>
      <c r="D10366" s="2" t="str">
        <f>"菓子製造業"</f>
        <v>菓子製造業</v>
      </c>
      <c r="E10366" s="2" t="str">
        <f>"R02.11.20"</f>
        <v>R02.11.20</v>
      </c>
    </row>
    <row r="10367" spans="1:5" x14ac:dyDescent="0.45">
      <c r="A10367" s="2" t="s">
        <v>509</v>
      </c>
      <c r="B10367" s="2" t="s">
        <v>9734</v>
      </c>
      <c r="C10367" s="2" t="s">
        <v>21524</v>
      </c>
      <c r="D10367" s="2" t="str">
        <f>"菓子製造業"</f>
        <v>菓子製造業</v>
      </c>
      <c r="E10367" s="2" t="str">
        <f>"R02.11.20"</f>
        <v>R02.11.20</v>
      </c>
    </row>
    <row r="10368" spans="1:5" x14ac:dyDescent="0.45">
      <c r="A10368" s="2" t="s">
        <v>510</v>
      </c>
      <c r="B10368" s="2" t="s">
        <v>9735</v>
      </c>
      <c r="C10368" s="2" t="s">
        <v>21525</v>
      </c>
      <c r="D10368" s="2" t="str">
        <f>"菓子製造業"</f>
        <v>菓子製造業</v>
      </c>
      <c r="E10368" s="2" t="str">
        <f>"R02.11.20"</f>
        <v>R02.11.20</v>
      </c>
    </row>
    <row r="10369" spans="1:5" x14ac:dyDescent="0.45">
      <c r="A10369" s="2" t="s">
        <v>511</v>
      </c>
      <c r="B10369" s="2" t="s">
        <v>9736</v>
      </c>
      <c r="C10369" s="2" t="s">
        <v>21526</v>
      </c>
      <c r="D10369" s="2" t="str">
        <f>"飲食店営業"</f>
        <v>飲食店営業</v>
      </c>
      <c r="E10369" s="2" t="str">
        <f t="shared" ref="E10369:E10375" si="503">"R02.11.26"</f>
        <v>R02.11.26</v>
      </c>
    </row>
    <row r="10370" spans="1:5" x14ac:dyDescent="0.45">
      <c r="A10370" s="2" t="s">
        <v>512</v>
      </c>
      <c r="B10370" s="2" t="s">
        <v>9737</v>
      </c>
      <c r="C10370" s="2" t="s">
        <v>21527</v>
      </c>
      <c r="D10370" s="2" t="str">
        <f>"飲食店営業"</f>
        <v>飲食店営業</v>
      </c>
      <c r="E10370" s="2" t="str">
        <f t="shared" si="503"/>
        <v>R02.11.26</v>
      </c>
    </row>
    <row r="10371" spans="1:5" x14ac:dyDescent="0.45">
      <c r="A10371" s="2" t="s">
        <v>513</v>
      </c>
      <c r="B10371" s="2" t="s">
        <v>9738</v>
      </c>
      <c r="C10371" s="2" t="s">
        <v>21528</v>
      </c>
      <c r="D10371" s="2" t="str">
        <f>"飲食店営業"</f>
        <v>飲食店営業</v>
      </c>
      <c r="E10371" s="2" t="str">
        <f t="shared" si="503"/>
        <v>R02.11.26</v>
      </c>
    </row>
    <row r="10372" spans="1:5" x14ac:dyDescent="0.45">
      <c r="A10372" s="2" t="s">
        <v>514</v>
      </c>
      <c r="B10372" s="2" t="s">
        <v>9739</v>
      </c>
      <c r="C10372" s="2" t="s">
        <v>21529</v>
      </c>
      <c r="D10372" s="2" t="str">
        <f>"飲食店営業"</f>
        <v>飲食店営業</v>
      </c>
      <c r="E10372" s="2" t="str">
        <f t="shared" si="503"/>
        <v>R02.11.26</v>
      </c>
    </row>
    <row r="10373" spans="1:5" x14ac:dyDescent="0.45">
      <c r="A10373" s="2" t="s">
        <v>515</v>
      </c>
      <c r="B10373" s="2" t="s">
        <v>9740</v>
      </c>
      <c r="C10373" s="2" t="s">
        <v>21520</v>
      </c>
      <c r="D10373" s="2" t="str">
        <f>"飲食店営業"</f>
        <v>飲食店営業</v>
      </c>
      <c r="E10373" s="2" t="str">
        <f t="shared" si="503"/>
        <v>R02.11.26</v>
      </c>
    </row>
    <row r="10374" spans="1:5" x14ac:dyDescent="0.45">
      <c r="A10374" s="2" t="s">
        <v>516</v>
      </c>
      <c r="B10374" s="2" t="s">
        <v>9741</v>
      </c>
      <c r="C10374" s="2" t="s">
        <v>21530</v>
      </c>
      <c r="D10374" s="2" t="str">
        <f>"豆腐製造業"</f>
        <v>豆腐製造業</v>
      </c>
      <c r="E10374" s="2" t="str">
        <f t="shared" si="503"/>
        <v>R02.11.26</v>
      </c>
    </row>
    <row r="10375" spans="1:5" x14ac:dyDescent="0.45">
      <c r="A10375" s="2" t="s">
        <v>517</v>
      </c>
      <c r="B10375" s="2" t="s">
        <v>9742</v>
      </c>
      <c r="C10375" s="2" t="s">
        <v>21531</v>
      </c>
      <c r="D10375" s="2" t="str">
        <f>"飲食店営業"</f>
        <v>飲食店営業</v>
      </c>
      <c r="E10375" s="2" t="str">
        <f t="shared" si="503"/>
        <v>R02.11.26</v>
      </c>
    </row>
    <row r="10376" spans="1:5" x14ac:dyDescent="0.45">
      <c r="A10376" s="2" t="s">
        <v>518</v>
      </c>
      <c r="B10376" s="2" t="s">
        <v>9743</v>
      </c>
      <c r="C10376" s="2" t="s">
        <v>21532</v>
      </c>
      <c r="D10376" s="2" t="str">
        <f>"菓子製造業"</f>
        <v>菓子製造業</v>
      </c>
      <c r="E10376" s="2" t="str">
        <f>"R02.11.27"</f>
        <v>R02.11.27</v>
      </c>
    </row>
    <row r="10377" spans="1:5" x14ac:dyDescent="0.45">
      <c r="A10377" s="2" t="s">
        <v>519</v>
      </c>
      <c r="B10377" s="2" t="s">
        <v>9744</v>
      </c>
      <c r="C10377" s="2" t="s">
        <v>21533</v>
      </c>
      <c r="D10377" s="2" t="str">
        <f>"食品販売業"</f>
        <v>食品販売業</v>
      </c>
      <c r="E10377" s="2" t="str">
        <f t="shared" ref="E10377:E10382" si="504">"R02.11.26"</f>
        <v>R02.11.26</v>
      </c>
    </row>
    <row r="10378" spans="1:5" x14ac:dyDescent="0.45">
      <c r="A10378" s="2" t="s">
        <v>324</v>
      </c>
      <c r="B10378" s="2" t="s">
        <v>9515</v>
      </c>
      <c r="C10378" s="2" t="s">
        <v>21288</v>
      </c>
      <c r="D10378" s="2" t="str">
        <f>"食品製造業"</f>
        <v>食品製造業</v>
      </c>
      <c r="E10378" s="2" t="str">
        <f t="shared" si="504"/>
        <v>R02.11.26</v>
      </c>
    </row>
    <row r="10379" spans="1:5" x14ac:dyDescent="0.45">
      <c r="A10379" s="2" t="s">
        <v>428</v>
      </c>
      <c r="B10379" s="2" t="s">
        <v>9640</v>
      </c>
      <c r="C10379" s="2" t="s">
        <v>21093</v>
      </c>
      <c r="D10379" s="2" t="str">
        <f>"食肉販売業"</f>
        <v>食肉販売業</v>
      </c>
      <c r="E10379" s="2" t="str">
        <f t="shared" si="504"/>
        <v>R02.11.26</v>
      </c>
    </row>
    <row r="10380" spans="1:5" x14ac:dyDescent="0.45">
      <c r="A10380" s="2" t="s">
        <v>512</v>
      </c>
      <c r="B10380" s="2" t="s">
        <v>9737</v>
      </c>
      <c r="C10380" s="2" t="s">
        <v>21527</v>
      </c>
      <c r="D10380" s="2" t="str">
        <f>"食肉販売業"</f>
        <v>食肉販売業</v>
      </c>
      <c r="E10380" s="2" t="str">
        <f t="shared" si="504"/>
        <v>R02.11.26</v>
      </c>
    </row>
    <row r="10381" spans="1:5" x14ac:dyDescent="0.45">
      <c r="A10381" s="2" t="s">
        <v>515</v>
      </c>
      <c r="B10381" s="2" t="s">
        <v>9740</v>
      </c>
      <c r="C10381" s="2" t="s">
        <v>21520</v>
      </c>
      <c r="D10381" s="2" t="str">
        <f>"食肉販売業"</f>
        <v>食肉販売業</v>
      </c>
      <c r="E10381" s="2" t="str">
        <f t="shared" si="504"/>
        <v>R02.11.26</v>
      </c>
    </row>
    <row r="10382" spans="1:5" x14ac:dyDescent="0.45">
      <c r="A10382" s="2" t="s">
        <v>515</v>
      </c>
      <c r="B10382" s="2" t="s">
        <v>9745</v>
      </c>
      <c r="C10382" s="2" t="s">
        <v>21520</v>
      </c>
      <c r="D10382" s="2" t="str">
        <f>"乳類販売業"</f>
        <v>乳類販売業</v>
      </c>
      <c r="E10382" s="2" t="str">
        <f t="shared" si="504"/>
        <v>R02.11.26</v>
      </c>
    </row>
    <row r="10383" spans="1:5" x14ac:dyDescent="0.45">
      <c r="A10383" s="2" t="s">
        <v>520</v>
      </c>
      <c r="B10383" s="2" t="s">
        <v>9746</v>
      </c>
      <c r="C10383" s="2" t="s">
        <v>21534</v>
      </c>
      <c r="D10383" s="2" t="str">
        <f>"菓子製造業"</f>
        <v>菓子製造業</v>
      </c>
      <c r="E10383" s="2" t="str">
        <f>"R02.11.27"</f>
        <v>R02.11.27</v>
      </c>
    </row>
    <row r="10384" spans="1:5" x14ac:dyDescent="0.45">
      <c r="A10384" s="2" t="s">
        <v>521</v>
      </c>
      <c r="B10384" s="2" t="s">
        <v>9747</v>
      </c>
      <c r="C10384" s="2" t="s">
        <v>21063</v>
      </c>
      <c r="D10384" s="2" t="str">
        <f>"菓子製造業"</f>
        <v>菓子製造業</v>
      </c>
      <c r="E10384" s="2" t="str">
        <f>"R02.11.27"</f>
        <v>R02.11.27</v>
      </c>
    </row>
    <row r="10385" spans="1:5" x14ac:dyDescent="0.45">
      <c r="A10385" s="2" t="s">
        <v>370</v>
      </c>
      <c r="B10385" s="2" t="s">
        <v>9566</v>
      </c>
      <c r="C10385" s="2" t="s">
        <v>21348</v>
      </c>
      <c r="D10385" s="2" t="str">
        <f>"菓子製造業"</f>
        <v>菓子製造業</v>
      </c>
      <c r="E10385" s="2" t="str">
        <f>"R02.11.27"</f>
        <v>R02.11.27</v>
      </c>
    </row>
    <row r="10386" spans="1:5" x14ac:dyDescent="0.45">
      <c r="A10386" s="2" t="s">
        <v>522</v>
      </c>
      <c r="B10386" s="2" t="s">
        <v>9748</v>
      </c>
      <c r="C10386" s="2" t="s">
        <v>21535</v>
      </c>
      <c r="D10386" s="2" t="str">
        <f>"飲食店営業"</f>
        <v>飲食店営業</v>
      </c>
      <c r="E10386" s="2" t="str">
        <f>"R02.11.27"</f>
        <v>R02.11.27</v>
      </c>
    </row>
    <row r="10387" spans="1:5" x14ac:dyDescent="0.45">
      <c r="A10387" s="2" t="s">
        <v>165</v>
      </c>
      <c r="B10387" s="2" t="s">
        <v>9749</v>
      </c>
      <c r="C10387" s="2" t="s">
        <v>21536</v>
      </c>
      <c r="D10387" s="2" t="str">
        <f>"喫茶店営業"</f>
        <v>喫茶店営業</v>
      </c>
      <c r="E10387" s="2" t="str">
        <f t="shared" ref="E10387:E10392" si="505">"R02.11.30"</f>
        <v>R02.11.30</v>
      </c>
    </row>
    <row r="10388" spans="1:5" x14ac:dyDescent="0.45">
      <c r="A10388" s="2" t="s">
        <v>523</v>
      </c>
      <c r="B10388" s="2" t="s">
        <v>9750</v>
      </c>
      <c r="C10388" s="2" t="s">
        <v>21537</v>
      </c>
      <c r="D10388" s="2" t="str">
        <f>"食品製造業"</f>
        <v>食品製造業</v>
      </c>
      <c r="E10388" s="2" t="str">
        <f t="shared" si="505"/>
        <v>R02.11.30</v>
      </c>
    </row>
    <row r="10389" spans="1:5" x14ac:dyDescent="0.45">
      <c r="A10389" s="2" t="s">
        <v>88</v>
      </c>
      <c r="B10389" s="2" t="s">
        <v>9219</v>
      </c>
      <c r="C10389" s="2" t="s">
        <v>21538</v>
      </c>
      <c r="D10389" s="2" t="str">
        <f>"食品販売業（自動販売機）"</f>
        <v>食品販売業（自動販売機）</v>
      </c>
      <c r="E10389" s="2" t="str">
        <f t="shared" si="505"/>
        <v>R02.11.30</v>
      </c>
    </row>
    <row r="10390" spans="1:5" x14ac:dyDescent="0.45">
      <c r="A10390" s="2" t="s">
        <v>524</v>
      </c>
      <c r="B10390" s="2" t="s">
        <v>9751</v>
      </c>
      <c r="C10390" s="2" t="s">
        <v>21539</v>
      </c>
      <c r="D10390" s="2" t="str">
        <f>"食品販売業"</f>
        <v>食品販売業</v>
      </c>
      <c r="E10390" s="2" t="str">
        <f t="shared" si="505"/>
        <v>R02.11.30</v>
      </c>
    </row>
    <row r="10391" spans="1:5" x14ac:dyDescent="0.45">
      <c r="A10391" s="2" t="s">
        <v>525</v>
      </c>
      <c r="B10391" s="2" t="s">
        <v>9752</v>
      </c>
      <c r="C10391" s="2" t="s">
        <v>21540</v>
      </c>
      <c r="D10391" s="2" t="str">
        <f>"飲食店営業"</f>
        <v>飲食店営業</v>
      </c>
      <c r="E10391" s="2" t="str">
        <f t="shared" si="505"/>
        <v>R02.11.30</v>
      </c>
    </row>
    <row r="10392" spans="1:5" x14ac:dyDescent="0.45">
      <c r="A10392" s="2" t="s">
        <v>222</v>
      </c>
      <c r="B10392" s="2" t="s">
        <v>9388</v>
      </c>
      <c r="C10392" s="2" t="s">
        <v>21294</v>
      </c>
      <c r="D10392" s="2" t="str">
        <f>"そうざい製造業"</f>
        <v>そうざい製造業</v>
      </c>
      <c r="E10392" s="2" t="str">
        <f t="shared" si="505"/>
        <v>R02.11.30</v>
      </c>
    </row>
    <row r="10393" spans="1:5" x14ac:dyDescent="0.45">
      <c r="A10393" s="2" t="s">
        <v>526</v>
      </c>
      <c r="B10393" s="2" t="s">
        <v>9753</v>
      </c>
      <c r="C10393" s="2" t="s">
        <v>21541</v>
      </c>
      <c r="D10393" s="2" t="str">
        <f>"食肉販売業"</f>
        <v>食肉販売業</v>
      </c>
      <c r="E10393" s="2" t="str">
        <f>"R02.11.26"</f>
        <v>R02.11.26</v>
      </c>
    </row>
    <row r="10394" spans="1:5" x14ac:dyDescent="0.45">
      <c r="A10394" s="2" t="s">
        <v>527</v>
      </c>
      <c r="B10394" s="2" t="s">
        <v>9754</v>
      </c>
      <c r="C10394" s="2" t="s">
        <v>21542</v>
      </c>
      <c r="D10394" s="2" t="str">
        <f>"食品販売業"</f>
        <v>食品販売業</v>
      </c>
      <c r="E10394" s="2" t="str">
        <f>"R02.12.01"</f>
        <v>R02.12.01</v>
      </c>
    </row>
    <row r="10395" spans="1:5" x14ac:dyDescent="0.45">
      <c r="A10395" s="2" t="s">
        <v>528</v>
      </c>
      <c r="B10395" s="2" t="s">
        <v>9755</v>
      </c>
      <c r="C10395" s="2" t="s">
        <v>21543</v>
      </c>
      <c r="D10395" s="2" t="str">
        <f>"飲食店営業"</f>
        <v>飲食店営業</v>
      </c>
      <c r="E10395" s="2" t="str">
        <f>"R02.12.07"</f>
        <v>R02.12.07</v>
      </c>
    </row>
    <row r="10396" spans="1:5" x14ac:dyDescent="0.45">
      <c r="A10396" s="2" t="s">
        <v>529</v>
      </c>
      <c r="B10396" s="2" t="s">
        <v>9756</v>
      </c>
      <c r="C10396" s="2" t="s">
        <v>21544</v>
      </c>
      <c r="D10396" s="2" t="str">
        <f>"魚介類販売業"</f>
        <v>魚介類販売業</v>
      </c>
      <c r="E10396" s="2" t="str">
        <f>"R02.12.08"</f>
        <v>R02.12.08</v>
      </c>
    </row>
    <row r="10397" spans="1:5" x14ac:dyDescent="0.45">
      <c r="A10397" s="2" t="s">
        <v>530</v>
      </c>
      <c r="B10397" s="2" t="s">
        <v>9757</v>
      </c>
      <c r="C10397" s="2" t="s">
        <v>21545</v>
      </c>
      <c r="D10397" s="2" t="str">
        <f>"食品販売業"</f>
        <v>食品販売業</v>
      </c>
      <c r="E10397" s="2" t="str">
        <f>"R02.12.07"</f>
        <v>R02.12.07</v>
      </c>
    </row>
    <row r="10398" spans="1:5" x14ac:dyDescent="0.45">
      <c r="A10398" s="2" t="s">
        <v>531</v>
      </c>
      <c r="B10398" s="2" t="s">
        <v>9758</v>
      </c>
      <c r="C10398" s="2" t="s">
        <v>21546</v>
      </c>
      <c r="D10398" s="2" t="str">
        <f>"食品販売業"</f>
        <v>食品販売業</v>
      </c>
      <c r="E10398" s="2" t="str">
        <f>"R02.12.08"</f>
        <v>R02.12.08</v>
      </c>
    </row>
    <row r="10399" spans="1:5" x14ac:dyDescent="0.45">
      <c r="A10399" s="2" t="s">
        <v>532</v>
      </c>
      <c r="B10399" s="2" t="s">
        <v>9759</v>
      </c>
      <c r="C10399" s="2" t="s">
        <v>21547</v>
      </c>
      <c r="D10399" s="2" t="str">
        <f>"乳類販売業"</f>
        <v>乳類販売業</v>
      </c>
      <c r="E10399" s="2" t="str">
        <f>"R02.12.09"</f>
        <v>R02.12.09</v>
      </c>
    </row>
    <row r="10400" spans="1:5" x14ac:dyDescent="0.45">
      <c r="A10400" s="2" t="s">
        <v>532</v>
      </c>
      <c r="B10400" s="2" t="s">
        <v>9759</v>
      </c>
      <c r="C10400" s="2" t="s">
        <v>21547</v>
      </c>
      <c r="D10400" s="2" t="str">
        <f>"食品販売業"</f>
        <v>食品販売業</v>
      </c>
      <c r="E10400" s="2" t="str">
        <f>"R02.12.09"</f>
        <v>R02.12.09</v>
      </c>
    </row>
    <row r="10401" spans="1:5" x14ac:dyDescent="0.45">
      <c r="A10401" s="2" t="s">
        <v>533</v>
      </c>
      <c r="B10401" s="2" t="s">
        <v>9760</v>
      </c>
      <c r="C10401" s="2" t="s">
        <v>21548</v>
      </c>
      <c r="D10401" s="2" t="str">
        <f>"飲食店営業"</f>
        <v>飲食店営業</v>
      </c>
      <c r="E10401" s="2" t="str">
        <f>"R02.12.14"</f>
        <v>R02.12.14</v>
      </c>
    </row>
    <row r="10402" spans="1:5" x14ac:dyDescent="0.45">
      <c r="A10402" s="2" t="s">
        <v>534</v>
      </c>
      <c r="B10402" s="2" t="s">
        <v>9761</v>
      </c>
      <c r="C10402" s="2" t="s">
        <v>21549</v>
      </c>
      <c r="D10402" s="2" t="str">
        <f>"飲食店営業"</f>
        <v>飲食店営業</v>
      </c>
      <c r="E10402" s="2" t="str">
        <f>"R02.11.18"</f>
        <v>R02.11.18</v>
      </c>
    </row>
    <row r="10403" spans="1:5" x14ac:dyDescent="0.45">
      <c r="A10403" s="2" t="s">
        <v>534</v>
      </c>
      <c r="B10403" s="2" t="s">
        <v>9761</v>
      </c>
      <c r="C10403" s="2" t="s">
        <v>21549</v>
      </c>
      <c r="D10403" s="2" t="str">
        <f>"食品販売業"</f>
        <v>食品販売業</v>
      </c>
      <c r="E10403" s="2" t="str">
        <f>"R01.11.06"</f>
        <v>R01.11.06</v>
      </c>
    </row>
    <row r="10404" spans="1:5" x14ac:dyDescent="0.45">
      <c r="A10404" s="2" t="s">
        <v>221</v>
      </c>
      <c r="B10404" s="2" t="s">
        <v>9762</v>
      </c>
      <c r="C10404" s="2" t="s">
        <v>21550</v>
      </c>
      <c r="D10404" s="2" t="str">
        <f>"乳類販売業"</f>
        <v>乳類販売業</v>
      </c>
      <c r="E10404" s="2" t="str">
        <f>"R02.12.15"</f>
        <v>R02.12.15</v>
      </c>
    </row>
    <row r="10405" spans="1:5" x14ac:dyDescent="0.45">
      <c r="A10405" s="2" t="s">
        <v>535</v>
      </c>
      <c r="B10405" s="2" t="s">
        <v>9763</v>
      </c>
      <c r="C10405" s="2" t="s">
        <v>21551</v>
      </c>
      <c r="D10405" s="2" t="str">
        <f>"菓子製造業"</f>
        <v>菓子製造業</v>
      </c>
      <c r="E10405" s="2" t="str">
        <f>"R02.12.21"</f>
        <v>R02.12.21</v>
      </c>
    </row>
    <row r="10406" spans="1:5" x14ac:dyDescent="0.45">
      <c r="A10406" s="2" t="s">
        <v>518</v>
      </c>
      <c r="B10406" s="2" t="s">
        <v>9764</v>
      </c>
      <c r="C10406" s="2" t="s">
        <v>21532</v>
      </c>
      <c r="D10406" s="2" t="str">
        <f>"飲食店営業"</f>
        <v>飲食店営業</v>
      </c>
      <c r="E10406" s="2" t="str">
        <f>"R02.12.23"</f>
        <v>R02.12.23</v>
      </c>
    </row>
    <row r="10407" spans="1:5" x14ac:dyDescent="0.45">
      <c r="A10407" s="2" t="s">
        <v>165</v>
      </c>
      <c r="B10407" s="2" t="s">
        <v>9767</v>
      </c>
      <c r="C10407" s="2" t="s">
        <v>21553</v>
      </c>
      <c r="D10407" s="2" t="str">
        <f>"喫茶店営業"</f>
        <v>喫茶店営業</v>
      </c>
      <c r="E10407" s="2" t="str">
        <f>"R02.12.23"</f>
        <v>R02.12.23</v>
      </c>
    </row>
    <row r="10408" spans="1:5" x14ac:dyDescent="0.45">
      <c r="A10408" s="2" t="s">
        <v>538</v>
      </c>
      <c r="B10408" s="2" t="s">
        <v>9768</v>
      </c>
      <c r="C10408" s="2" t="s">
        <v>21554</v>
      </c>
      <c r="D10408" s="2" t="str">
        <f>"飲食店営業"</f>
        <v>飲食店営業</v>
      </c>
      <c r="E10408" s="2" t="str">
        <f>"R02.12.28"</f>
        <v>R02.12.28</v>
      </c>
    </row>
    <row r="10409" spans="1:5" x14ac:dyDescent="0.45">
      <c r="A10409" s="2" t="s">
        <v>539</v>
      </c>
      <c r="B10409" s="2" t="s">
        <v>9769</v>
      </c>
      <c r="C10409" s="2" t="s">
        <v>21555</v>
      </c>
      <c r="D10409" s="2" t="str">
        <f>"飲食店営業"</f>
        <v>飲食店営業</v>
      </c>
      <c r="E10409" s="2" t="str">
        <f>"R02.12.28"</f>
        <v>R02.12.28</v>
      </c>
    </row>
    <row r="10410" spans="1:5" x14ac:dyDescent="0.45">
      <c r="A10410" s="2" t="s">
        <v>540</v>
      </c>
      <c r="B10410" s="2" t="s">
        <v>9770</v>
      </c>
      <c r="C10410" s="2" t="s">
        <v>21556</v>
      </c>
      <c r="D10410" s="2" t="str">
        <f>"食品販売業"</f>
        <v>食品販売業</v>
      </c>
      <c r="E10410" s="2" t="str">
        <f>"R03.01.06"</f>
        <v>R03.01.06</v>
      </c>
    </row>
    <row r="10411" spans="1:5" x14ac:dyDescent="0.45">
      <c r="A10411" s="2" t="s">
        <v>89</v>
      </c>
      <c r="B10411" s="2" t="s">
        <v>9771</v>
      </c>
      <c r="C10411" s="2" t="s">
        <v>20997</v>
      </c>
      <c r="D10411" s="2" t="str">
        <f>"食品販売業"</f>
        <v>食品販売業</v>
      </c>
      <c r="E10411" s="2" t="str">
        <f>"R03.01.06"</f>
        <v>R03.01.06</v>
      </c>
    </row>
    <row r="10412" spans="1:5" x14ac:dyDescent="0.45">
      <c r="A10412" s="2" t="s">
        <v>541</v>
      </c>
      <c r="B10412" s="2" t="s">
        <v>9772</v>
      </c>
      <c r="C10412" s="2" t="s">
        <v>21557</v>
      </c>
      <c r="D10412" s="2" t="str">
        <f>"飲食店営業"</f>
        <v>飲食店営業</v>
      </c>
      <c r="E10412" s="2" t="str">
        <f>"R03.01.13"</f>
        <v>R03.01.13</v>
      </c>
    </row>
    <row r="10413" spans="1:5" x14ac:dyDescent="0.45">
      <c r="A10413" s="2" t="s">
        <v>542</v>
      </c>
      <c r="B10413" s="2" t="s">
        <v>9773</v>
      </c>
      <c r="C10413" s="2" t="s">
        <v>21558</v>
      </c>
      <c r="D10413" s="2" t="str">
        <f>"飲食店営業"</f>
        <v>飲食店営業</v>
      </c>
      <c r="E10413" s="2" t="str">
        <f>"R03.01.19"</f>
        <v>R03.01.19</v>
      </c>
    </row>
    <row r="10414" spans="1:5" x14ac:dyDescent="0.45">
      <c r="A10414" s="2" t="s">
        <v>509</v>
      </c>
      <c r="B10414" s="2" t="s">
        <v>9734</v>
      </c>
      <c r="C10414" s="2" t="s">
        <v>21524</v>
      </c>
      <c r="D10414" s="2" t="str">
        <f>"食品製造業"</f>
        <v>食品製造業</v>
      </c>
      <c r="E10414" s="2" t="str">
        <f>"R03.02.02"</f>
        <v>R03.02.02</v>
      </c>
    </row>
    <row r="10415" spans="1:5" x14ac:dyDescent="0.45">
      <c r="A10415" s="2" t="s">
        <v>543</v>
      </c>
      <c r="B10415" s="2" t="s">
        <v>9774</v>
      </c>
      <c r="C10415" s="2" t="s">
        <v>21559</v>
      </c>
      <c r="D10415" s="2" t="str">
        <f>"そうざい製造業"</f>
        <v>そうざい製造業</v>
      </c>
      <c r="E10415" s="2" t="str">
        <f>"R03.02.05"</f>
        <v>R03.02.05</v>
      </c>
    </row>
    <row r="10416" spans="1:5" x14ac:dyDescent="0.45">
      <c r="A10416" s="2" t="s">
        <v>543</v>
      </c>
      <c r="B10416" s="2" t="s">
        <v>9774</v>
      </c>
      <c r="C10416" s="2" t="s">
        <v>21559</v>
      </c>
      <c r="D10416" s="2" t="str">
        <f>"菓子製造業"</f>
        <v>菓子製造業</v>
      </c>
      <c r="E10416" s="2" t="str">
        <f>"R03.02.05"</f>
        <v>R03.02.05</v>
      </c>
    </row>
    <row r="10417" spans="1:5" x14ac:dyDescent="0.45">
      <c r="A10417" s="2" t="s">
        <v>544</v>
      </c>
      <c r="B10417" s="2" t="s">
        <v>9775</v>
      </c>
      <c r="C10417" s="2" t="s">
        <v>21560</v>
      </c>
      <c r="D10417" s="2" t="str">
        <f>"飲食店営業"</f>
        <v>飲食店営業</v>
      </c>
      <c r="E10417" s="2" t="str">
        <f>"R03.02.08"</f>
        <v>R03.02.08</v>
      </c>
    </row>
    <row r="10418" spans="1:5" x14ac:dyDescent="0.45">
      <c r="A10418" s="2" t="s">
        <v>545</v>
      </c>
      <c r="B10418" s="2" t="s">
        <v>9776</v>
      </c>
      <c r="C10418" s="2" t="s">
        <v>21561</v>
      </c>
      <c r="D10418" s="2" t="str">
        <f>"飲食店営業"</f>
        <v>飲食店営業</v>
      </c>
      <c r="E10418" s="2" t="str">
        <f>"R03.02.08"</f>
        <v>R03.02.08</v>
      </c>
    </row>
    <row r="10419" spans="1:5" x14ac:dyDescent="0.45">
      <c r="A10419" s="2" t="s">
        <v>461</v>
      </c>
      <c r="B10419" s="2" t="s">
        <v>9270</v>
      </c>
      <c r="C10419" s="2" t="s">
        <v>21562</v>
      </c>
      <c r="D10419" s="2" t="str">
        <f>"菓子製造業"</f>
        <v>菓子製造業</v>
      </c>
      <c r="E10419" s="2" t="str">
        <f>"R03.02.16"</f>
        <v>R03.02.16</v>
      </c>
    </row>
    <row r="10420" spans="1:5" x14ac:dyDescent="0.45">
      <c r="A10420" s="2" t="s">
        <v>383</v>
      </c>
      <c r="B10420" s="2" t="s">
        <v>9777</v>
      </c>
      <c r="C10420" s="2" t="s">
        <v>21563</v>
      </c>
      <c r="D10420" s="2" t="str">
        <f>"食品販売業"</f>
        <v>食品販売業</v>
      </c>
      <c r="E10420" s="2" t="str">
        <f>"R03.02.17"</f>
        <v>R03.02.17</v>
      </c>
    </row>
    <row r="10421" spans="1:5" x14ac:dyDescent="0.45">
      <c r="A10421" s="2" t="s">
        <v>495</v>
      </c>
      <c r="B10421" s="2" t="s">
        <v>9778</v>
      </c>
      <c r="C10421" s="2" t="s">
        <v>21564</v>
      </c>
      <c r="D10421" s="2" t="str">
        <f>"食品販売業"</f>
        <v>食品販売業</v>
      </c>
      <c r="E10421" s="2" t="str">
        <f>"R03.02.17"</f>
        <v>R03.02.17</v>
      </c>
    </row>
    <row r="10422" spans="1:5" x14ac:dyDescent="0.45">
      <c r="A10422" s="2" t="s">
        <v>546</v>
      </c>
      <c r="B10422" s="2" t="s">
        <v>9779</v>
      </c>
      <c r="C10422" s="2" t="s">
        <v>21565</v>
      </c>
      <c r="D10422" s="2" t="str">
        <f>"食品販売業"</f>
        <v>食品販売業</v>
      </c>
      <c r="E10422" s="2" t="str">
        <f>"R03.02.17"</f>
        <v>R03.02.17</v>
      </c>
    </row>
    <row r="10423" spans="1:5" x14ac:dyDescent="0.45">
      <c r="A10423" s="2" t="s">
        <v>211</v>
      </c>
      <c r="B10423" s="2" t="s">
        <v>9375</v>
      </c>
      <c r="C10423" s="2" t="s">
        <v>21566</v>
      </c>
      <c r="D10423" s="2" t="str">
        <f>"食品製造業"</f>
        <v>食品製造業</v>
      </c>
      <c r="E10423" s="2" t="str">
        <f>"R03.02.17"</f>
        <v>R03.02.17</v>
      </c>
    </row>
    <row r="10424" spans="1:5" x14ac:dyDescent="0.45">
      <c r="A10424" s="2" t="s">
        <v>547</v>
      </c>
      <c r="B10424" s="2" t="s">
        <v>9780</v>
      </c>
      <c r="C10424" s="2" t="s">
        <v>21567</v>
      </c>
      <c r="D10424" s="2" t="str">
        <f>"喫茶店営業"</f>
        <v>喫茶店営業</v>
      </c>
      <c r="E10424" s="2" t="str">
        <f>"R03.02.17"</f>
        <v>R03.02.17</v>
      </c>
    </row>
    <row r="10425" spans="1:5" x14ac:dyDescent="0.45">
      <c r="A10425" s="2" t="s">
        <v>548</v>
      </c>
      <c r="B10425" s="2" t="s">
        <v>9781</v>
      </c>
      <c r="C10425" s="2" t="s">
        <v>21568</v>
      </c>
      <c r="D10425" s="2" t="str">
        <f>"飲食店営業"</f>
        <v>飲食店営業</v>
      </c>
      <c r="E10425" s="2" t="str">
        <f>"H30.02.06"</f>
        <v>H30.02.06</v>
      </c>
    </row>
    <row r="10426" spans="1:5" x14ac:dyDescent="0.45">
      <c r="A10426" s="2" t="s">
        <v>549</v>
      </c>
      <c r="B10426" s="2" t="s">
        <v>9782</v>
      </c>
      <c r="C10426" s="2" t="s">
        <v>21063</v>
      </c>
      <c r="D10426" s="2" t="str">
        <f>"食品製造業"</f>
        <v>食品製造業</v>
      </c>
      <c r="E10426" s="2" t="str">
        <f>"R03.02.25"</f>
        <v>R03.02.25</v>
      </c>
    </row>
    <row r="10427" spans="1:5" x14ac:dyDescent="0.45">
      <c r="A10427" s="2" t="s">
        <v>550</v>
      </c>
      <c r="B10427" s="2" t="s">
        <v>9783</v>
      </c>
      <c r="C10427" s="2" t="s">
        <v>21569</v>
      </c>
      <c r="D10427" s="2" t="str">
        <f>"飲食店営業"</f>
        <v>飲食店営業</v>
      </c>
      <c r="E10427" s="2" t="str">
        <f>"R03.02.25"</f>
        <v>R03.02.25</v>
      </c>
    </row>
    <row r="10428" spans="1:5" x14ac:dyDescent="0.45">
      <c r="A10428" s="2" t="s">
        <v>34</v>
      </c>
      <c r="B10428" s="2" t="s">
        <v>9784</v>
      </c>
      <c r="C10428" s="2" t="s">
        <v>21570</v>
      </c>
      <c r="D10428" s="2" t="str">
        <f>"缶詰又は瓶詰食品製造業"</f>
        <v>缶詰又は瓶詰食品製造業</v>
      </c>
      <c r="E10428" s="2" t="str">
        <f>"R03.02.25"</f>
        <v>R03.02.25</v>
      </c>
    </row>
    <row r="10429" spans="1:5" x14ac:dyDescent="0.45">
      <c r="A10429" s="2" t="s">
        <v>34</v>
      </c>
      <c r="B10429" s="2" t="s">
        <v>9565</v>
      </c>
      <c r="C10429" s="2" t="s">
        <v>21345</v>
      </c>
      <c r="D10429" s="2" t="str">
        <f>"食品販売業"</f>
        <v>食品販売業</v>
      </c>
      <c r="E10429" s="2" t="str">
        <f>"R03.02.25"</f>
        <v>R03.02.25</v>
      </c>
    </row>
    <row r="10430" spans="1:5" x14ac:dyDescent="0.45">
      <c r="A10430" s="2" t="s">
        <v>551</v>
      </c>
      <c r="B10430" s="2" t="s">
        <v>9785</v>
      </c>
      <c r="C10430" s="2" t="s">
        <v>21571</v>
      </c>
      <c r="D10430" s="2" t="str">
        <f>"菓子製造業"</f>
        <v>菓子製造業</v>
      </c>
      <c r="E10430" s="2" t="str">
        <f t="shared" ref="E10430:E10437" si="506">"R03.02.26"</f>
        <v>R03.02.26</v>
      </c>
    </row>
    <row r="10431" spans="1:5" x14ac:dyDescent="0.45">
      <c r="A10431" s="2" t="s">
        <v>428</v>
      </c>
      <c r="B10431" s="2" t="s">
        <v>9786</v>
      </c>
      <c r="C10431" s="2" t="s">
        <v>21572</v>
      </c>
      <c r="D10431" s="2" t="str">
        <f t="shared" ref="D10431:D10438" si="507">"飲食店営業"</f>
        <v>飲食店営業</v>
      </c>
      <c r="E10431" s="2" t="str">
        <f t="shared" si="506"/>
        <v>R03.02.26</v>
      </c>
    </row>
    <row r="10432" spans="1:5" x14ac:dyDescent="0.45">
      <c r="A10432" s="2" t="s">
        <v>552</v>
      </c>
      <c r="B10432" s="2" t="s">
        <v>9787</v>
      </c>
      <c r="C10432" s="2" t="s">
        <v>21573</v>
      </c>
      <c r="D10432" s="2" t="str">
        <f t="shared" si="507"/>
        <v>飲食店営業</v>
      </c>
      <c r="E10432" s="2" t="str">
        <f t="shared" si="506"/>
        <v>R03.02.26</v>
      </c>
    </row>
    <row r="10433" spans="1:5" x14ac:dyDescent="0.45">
      <c r="A10433" s="2" t="s">
        <v>553</v>
      </c>
      <c r="B10433" s="2" t="s">
        <v>9361</v>
      </c>
      <c r="C10433" s="2" t="s">
        <v>21137</v>
      </c>
      <c r="D10433" s="2" t="str">
        <f t="shared" si="507"/>
        <v>飲食店営業</v>
      </c>
      <c r="E10433" s="2" t="str">
        <f t="shared" si="506"/>
        <v>R03.02.26</v>
      </c>
    </row>
    <row r="10434" spans="1:5" x14ac:dyDescent="0.45">
      <c r="A10434" s="2" t="s">
        <v>207</v>
      </c>
      <c r="B10434" s="2" t="s">
        <v>9788</v>
      </c>
      <c r="C10434" s="2" t="s">
        <v>21574</v>
      </c>
      <c r="D10434" s="2" t="str">
        <f t="shared" si="507"/>
        <v>飲食店営業</v>
      </c>
      <c r="E10434" s="2" t="str">
        <f t="shared" si="506"/>
        <v>R03.02.26</v>
      </c>
    </row>
    <row r="10435" spans="1:5" x14ac:dyDescent="0.45">
      <c r="A10435" s="2" t="s">
        <v>554</v>
      </c>
      <c r="B10435" s="2" t="s">
        <v>9789</v>
      </c>
      <c r="C10435" s="2" t="s">
        <v>21575</v>
      </c>
      <c r="D10435" s="2" t="str">
        <f t="shared" si="507"/>
        <v>飲食店営業</v>
      </c>
      <c r="E10435" s="2" t="str">
        <f t="shared" si="506"/>
        <v>R03.02.26</v>
      </c>
    </row>
    <row r="10436" spans="1:5" x14ac:dyDescent="0.45">
      <c r="A10436" s="2" t="s">
        <v>555</v>
      </c>
      <c r="B10436" s="2" t="s">
        <v>9790</v>
      </c>
      <c r="C10436" s="2" t="s">
        <v>21576</v>
      </c>
      <c r="D10436" s="2" t="str">
        <f t="shared" si="507"/>
        <v>飲食店営業</v>
      </c>
      <c r="E10436" s="2" t="str">
        <f t="shared" si="506"/>
        <v>R03.02.26</v>
      </c>
    </row>
    <row r="10437" spans="1:5" x14ac:dyDescent="0.45">
      <c r="A10437" s="2" t="s">
        <v>547</v>
      </c>
      <c r="B10437" s="2" t="s">
        <v>9780</v>
      </c>
      <c r="C10437" s="2" t="s">
        <v>21567</v>
      </c>
      <c r="D10437" s="2" t="str">
        <f t="shared" si="507"/>
        <v>飲食店営業</v>
      </c>
      <c r="E10437" s="2" t="str">
        <f t="shared" si="506"/>
        <v>R03.02.26</v>
      </c>
    </row>
    <row r="10438" spans="1:5" x14ac:dyDescent="0.45">
      <c r="A10438" s="2" t="s">
        <v>556</v>
      </c>
      <c r="B10438" s="2" t="s">
        <v>9791</v>
      </c>
      <c r="C10438" s="2" t="s">
        <v>21577</v>
      </c>
      <c r="D10438" s="2" t="str">
        <f t="shared" si="507"/>
        <v>飲食店営業</v>
      </c>
      <c r="E10438" s="2" t="str">
        <f>"R03.03.03"</f>
        <v>R03.03.03</v>
      </c>
    </row>
    <row r="10439" spans="1:5" x14ac:dyDescent="0.45">
      <c r="A10439" s="2" t="s">
        <v>34</v>
      </c>
      <c r="B10439" s="2" t="s">
        <v>9591</v>
      </c>
      <c r="C10439" s="2" t="s">
        <v>21374</v>
      </c>
      <c r="D10439" s="2" t="str">
        <f>"食品販売業"</f>
        <v>食品販売業</v>
      </c>
      <c r="E10439" s="2" t="str">
        <f t="shared" ref="E10439:E10444" si="508">"R03.02.26"</f>
        <v>R03.02.26</v>
      </c>
    </row>
    <row r="10440" spans="1:5" x14ac:dyDescent="0.45">
      <c r="A10440" s="2" t="s">
        <v>34</v>
      </c>
      <c r="B10440" s="2" t="s">
        <v>9792</v>
      </c>
      <c r="C10440" s="2" t="s">
        <v>21373</v>
      </c>
      <c r="D10440" s="2" t="str">
        <f>"食品販売業"</f>
        <v>食品販売業</v>
      </c>
      <c r="E10440" s="2" t="str">
        <f t="shared" si="508"/>
        <v>R03.02.26</v>
      </c>
    </row>
    <row r="10441" spans="1:5" x14ac:dyDescent="0.45">
      <c r="A10441" s="2" t="s">
        <v>34</v>
      </c>
      <c r="B10441" s="2" t="s">
        <v>9792</v>
      </c>
      <c r="C10441" s="2" t="s">
        <v>21578</v>
      </c>
      <c r="D10441" s="2" t="str">
        <f>"食肉販売業"</f>
        <v>食肉販売業</v>
      </c>
      <c r="E10441" s="2" t="str">
        <f t="shared" si="508"/>
        <v>R03.02.26</v>
      </c>
    </row>
    <row r="10442" spans="1:5" x14ac:dyDescent="0.45">
      <c r="A10442" s="2" t="s">
        <v>421</v>
      </c>
      <c r="B10442" s="2" t="s">
        <v>9793</v>
      </c>
      <c r="C10442" s="2" t="s">
        <v>21579</v>
      </c>
      <c r="D10442" s="2" t="str">
        <f>"乳類販売業"</f>
        <v>乳類販売業</v>
      </c>
      <c r="E10442" s="2" t="str">
        <f t="shared" si="508"/>
        <v>R03.02.26</v>
      </c>
    </row>
    <row r="10443" spans="1:5" x14ac:dyDescent="0.45">
      <c r="A10443" s="2" t="s">
        <v>34</v>
      </c>
      <c r="B10443" s="2" t="s">
        <v>9591</v>
      </c>
      <c r="C10443" s="2" t="s">
        <v>21374</v>
      </c>
      <c r="D10443" s="2" t="str">
        <f>"乳類販売業"</f>
        <v>乳類販売業</v>
      </c>
      <c r="E10443" s="2" t="str">
        <f t="shared" si="508"/>
        <v>R03.02.26</v>
      </c>
    </row>
    <row r="10444" spans="1:5" x14ac:dyDescent="0.45">
      <c r="A10444" s="2" t="s">
        <v>34</v>
      </c>
      <c r="B10444" s="2" t="s">
        <v>9792</v>
      </c>
      <c r="C10444" s="2" t="s">
        <v>21578</v>
      </c>
      <c r="D10444" s="2" t="str">
        <f>"乳類販売業"</f>
        <v>乳類販売業</v>
      </c>
      <c r="E10444" s="2" t="str">
        <f t="shared" si="508"/>
        <v>R03.02.26</v>
      </c>
    </row>
    <row r="10445" spans="1:5" x14ac:dyDescent="0.45">
      <c r="A10445" s="2" t="s">
        <v>293</v>
      </c>
      <c r="B10445" s="2" t="s">
        <v>9478</v>
      </c>
      <c r="C10445" s="2" t="s">
        <v>21580</v>
      </c>
      <c r="D10445" s="2" t="str">
        <f>"食品製造業"</f>
        <v>食品製造業</v>
      </c>
      <c r="E10445" s="2" t="str">
        <f>"R03.03.05"</f>
        <v>R03.03.05</v>
      </c>
    </row>
    <row r="10446" spans="1:5" x14ac:dyDescent="0.45">
      <c r="A10446" s="2" t="s">
        <v>557</v>
      </c>
      <c r="B10446" s="2" t="s">
        <v>9794</v>
      </c>
      <c r="C10446" s="2" t="s">
        <v>21581</v>
      </c>
      <c r="D10446" s="2" t="str">
        <f>"飲食店営業"</f>
        <v>飲食店営業</v>
      </c>
      <c r="E10446" s="2" t="str">
        <f>"R03.03.05"</f>
        <v>R03.03.05</v>
      </c>
    </row>
    <row r="10447" spans="1:5" x14ac:dyDescent="0.45">
      <c r="A10447" s="2" t="s">
        <v>558</v>
      </c>
      <c r="B10447" s="2" t="s">
        <v>9795</v>
      </c>
      <c r="C10447" s="2" t="s">
        <v>21582</v>
      </c>
      <c r="D10447" s="2" t="str">
        <f>"飲食店営業"</f>
        <v>飲食店営業</v>
      </c>
      <c r="E10447" s="2" t="str">
        <f>"R03.03.10"</f>
        <v>R03.03.10</v>
      </c>
    </row>
    <row r="10448" spans="1:5" x14ac:dyDescent="0.45">
      <c r="A10448" s="2" t="s">
        <v>559</v>
      </c>
      <c r="B10448" s="2" t="s">
        <v>9796</v>
      </c>
      <c r="C10448" s="2" t="s">
        <v>21583</v>
      </c>
      <c r="D10448" s="2" t="str">
        <f>"飲食店営業"</f>
        <v>飲食店営業</v>
      </c>
      <c r="E10448" s="2" t="str">
        <f>"R03.03.24"</f>
        <v>R03.03.24</v>
      </c>
    </row>
    <row r="10449" spans="1:5" x14ac:dyDescent="0.45">
      <c r="A10449" s="2" t="s">
        <v>259</v>
      </c>
      <c r="B10449" s="2" t="s">
        <v>9797</v>
      </c>
      <c r="C10449" s="2" t="s">
        <v>21205</v>
      </c>
      <c r="D10449" s="2" t="str">
        <f>"飲食店営業"</f>
        <v>飲食店営業</v>
      </c>
      <c r="E10449" s="2" t="str">
        <f>"R02.05.26"</f>
        <v>R02.05.26</v>
      </c>
    </row>
    <row r="10450" spans="1:5" x14ac:dyDescent="0.45">
      <c r="A10450" s="2" t="s">
        <v>560</v>
      </c>
      <c r="B10450" s="2" t="s">
        <v>9798</v>
      </c>
      <c r="C10450" s="2" t="s">
        <v>21584</v>
      </c>
      <c r="D10450" s="2" t="str">
        <f>"飲食店営業"</f>
        <v>飲食店営業</v>
      </c>
      <c r="E10450" s="2" t="str">
        <f>"R03.03.31"</f>
        <v>R03.03.31</v>
      </c>
    </row>
    <row r="10451" spans="1:5" x14ac:dyDescent="0.45">
      <c r="A10451" s="2" t="s">
        <v>560</v>
      </c>
      <c r="B10451" s="2" t="s">
        <v>9798</v>
      </c>
      <c r="C10451" s="2" t="s">
        <v>21584</v>
      </c>
      <c r="D10451" s="2" t="str">
        <f>"食品販売業"</f>
        <v>食品販売業</v>
      </c>
      <c r="E10451" s="2" t="str">
        <f>"R03.03.31"</f>
        <v>R03.03.31</v>
      </c>
    </row>
    <row r="10452" spans="1:5" x14ac:dyDescent="0.45">
      <c r="A10452" s="2" t="s">
        <v>561</v>
      </c>
      <c r="B10452" s="2" t="s">
        <v>9799</v>
      </c>
      <c r="C10452" s="2" t="s">
        <v>21585</v>
      </c>
      <c r="D10452" s="2" t="str">
        <f>"飲食店営業"</f>
        <v>飲食店営業</v>
      </c>
      <c r="E10452" s="2" t="str">
        <f>"R03.04.12"</f>
        <v>R03.04.12</v>
      </c>
    </row>
    <row r="10453" spans="1:5" x14ac:dyDescent="0.45">
      <c r="A10453" s="2" t="s">
        <v>342</v>
      </c>
      <c r="B10453" s="2" t="s">
        <v>9535</v>
      </c>
      <c r="C10453" s="2" t="s">
        <v>21586</v>
      </c>
      <c r="D10453" s="2" t="str">
        <f>"そうざい製造業"</f>
        <v>そうざい製造業</v>
      </c>
      <c r="E10453" s="2" t="str">
        <f>"R03.04.12"</f>
        <v>R03.04.12</v>
      </c>
    </row>
    <row r="10454" spans="1:5" x14ac:dyDescent="0.45">
      <c r="A10454" s="2" t="s">
        <v>238</v>
      </c>
      <c r="B10454" s="2" t="s">
        <v>9800</v>
      </c>
      <c r="C10454" s="2" t="s">
        <v>21181</v>
      </c>
      <c r="D10454" s="2" t="str">
        <f>"菓子製造業"</f>
        <v>菓子製造業</v>
      </c>
      <c r="E10454" s="2" t="str">
        <f>"R03.04.14"</f>
        <v>R03.04.14</v>
      </c>
    </row>
    <row r="10455" spans="1:5" x14ac:dyDescent="0.45">
      <c r="A10455" s="2" t="s">
        <v>165</v>
      </c>
      <c r="B10455" s="2" t="s">
        <v>9801</v>
      </c>
      <c r="C10455" s="2" t="s">
        <v>21587</v>
      </c>
      <c r="D10455" s="2" t="str">
        <f>"喫茶店営業"</f>
        <v>喫茶店営業</v>
      </c>
      <c r="E10455" s="2" t="str">
        <f>"R03.04.14"</f>
        <v>R03.04.14</v>
      </c>
    </row>
    <row r="10456" spans="1:5" x14ac:dyDescent="0.45">
      <c r="A10456" s="2" t="s">
        <v>562</v>
      </c>
      <c r="B10456" s="2" t="s">
        <v>9802</v>
      </c>
      <c r="C10456" s="2" t="s">
        <v>21588</v>
      </c>
      <c r="D10456" s="2" t="str">
        <f>"あん類製造業"</f>
        <v>あん類製造業</v>
      </c>
      <c r="E10456" s="2" t="str">
        <f>"R03.04.23"</f>
        <v>R03.04.23</v>
      </c>
    </row>
    <row r="10457" spans="1:5" x14ac:dyDescent="0.45">
      <c r="A10457" s="2" t="s">
        <v>165</v>
      </c>
      <c r="B10457" s="2" t="s">
        <v>9803</v>
      </c>
      <c r="C10457" s="2" t="s">
        <v>21589</v>
      </c>
      <c r="D10457" s="2" t="str">
        <f>"喫茶店営業"</f>
        <v>喫茶店営業</v>
      </c>
      <c r="E10457" s="2" t="str">
        <f>"R03.04.27"</f>
        <v>R03.04.27</v>
      </c>
    </row>
    <row r="10458" spans="1:5" x14ac:dyDescent="0.45">
      <c r="A10458" s="2" t="s">
        <v>563</v>
      </c>
      <c r="B10458" s="2" t="s">
        <v>9804</v>
      </c>
      <c r="C10458" s="2" t="s">
        <v>21590</v>
      </c>
      <c r="D10458" s="2" t="str">
        <f>"飲食店営業"</f>
        <v>飲食店営業</v>
      </c>
      <c r="E10458" s="2" t="str">
        <f>"R03.05.10"</f>
        <v>R03.05.10</v>
      </c>
    </row>
    <row r="10459" spans="1:5" x14ac:dyDescent="0.45">
      <c r="A10459" s="2" t="s">
        <v>563</v>
      </c>
      <c r="B10459" s="2" t="s">
        <v>9805</v>
      </c>
      <c r="C10459" s="2" t="s">
        <v>21591</v>
      </c>
      <c r="D10459" s="2" t="str">
        <f>"飲食店営業"</f>
        <v>飲食店営業</v>
      </c>
      <c r="E10459" s="2" t="str">
        <f>"R03.05.10"</f>
        <v>R03.05.10</v>
      </c>
    </row>
    <row r="10460" spans="1:5" x14ac:dyDescent="0.45">
      <c r="A10460" s="2" t="s">
        <v>197</v>
      </c>
      <c r="B10460" s="2" t="s">
        <v>9806</v>
      </c>
      <c r="C10460" s="2" t="s">
        <v>20917</v>
      </c>
      <c r="D10460" s="2" t="str">
        <f>"そうざい製造業"</f>
        <v>そうざい製造業</v>
      </c>
      <c r="E10460" s="2" t="str">
        <f>"R02.06.22"</f>
        <v>R02.06.22</v>
      </c>
    </row>
    <row r="10461" spans="1:5" x14ac:dyDescent="0.45">
      <c r="A10461" s="2" t="s">
        <v>564</v>
      </c>
      <c r="B10461" s="2" t="s">
        <v>9807</v>
      </c>
      <c r="C10461" s="2" t="s">
        <v>21592</v>
      </c>
      <c r="D10461" s="2" t="str">
        <f>"飲食店営業"</f>
        <v>飲食店営業</v>
      </c>
      <c r="E10461" s="2" t="str">
        <f>"R03.05.14"</f>
        <v>R03.05.14</v>
      </c>
    </row>
    <row r="10462" spans="1:5" x14ac:dyDescent="0.45">
      <c r="A10462" s="2" t="s">
        <v>565</v>
      </c>
      <c r="B10462" s="2" t="s">
        <v>9808</v>
      </c>
      <c r="C10462" s="2" t="s">
        <v>21593</v>
      </c>
      <c r="D10462" s="2" t="str">
        <f>"菓子製造業"</f>
        <v>菓子製造業</v>
      </c>
      <c r="E10462" s="2" t="str">
        <f>"R02.07.10"</f>
        <v>R02.07.10</v>
      </c>
    </row>
    <row r="10463" spans="1:5" x14ac:dyDescent="0.45">
      <c r="A10463" s="2" t="s">
        <v>565</v>
      </c>
      <c r="B10463" s="2" t="s">
        <v>9809</v>
      </c>
      <c r="C10463" s="2" t="s">
        <v>21593</v>
      </c>
      <c r="D10463" s="2" t="str">
        <f>"飲食店営業"</f>
        <v>飲食店営業</v>
      </c>
      <c r="E10463" s="2" t="str">
        <f>"R03.05.18"</f>
        <v>R03.05.18</v>
      </c>
    </row>
    <row r="10464" spans="1:5" x14ac:dyDescent="0.45">
      <c r="A10464" s="2" t="s">
        <v>566</v>
      </c>
      <c r="B10464" s="2" t="s">
        <v>9810</v>
      </c>
      <c r="C10464" s="2" t="s">
        <v>21594</v>
      </c>
      <c r="D10464" s="2" t="str">
        <f>"そうざい製造業"</f>
        <v>そうざい製造業</v>
      </c>
      <c r="E10464" s="2" t="str">
        <f>"R03.05.19"</f>
        <v>R03.05.19</v>
      </c>
    </row>
    <row r="10465" spans="1:5" x14ac:dyDescent="0.45">
      <c r="A10465" s="2" t="s">
        <v>567</v>
      </c>
      <c r="B10465" s="2" t="s">
        <v>9811</v>
      </c>
      <c r="C10465" s="2" t="s">
        <v>21595</v>
      </c>
      <c r="D10465" s="2" t="str">
        <f>"飲食店営業"</f>
        <v>飲食店営業</v>
      </c>
      <c r="E10465" s="2" t="str">
        <f>"R03.05.26"</f>
        <v>R03.05.26</v>
      </c>
    </row>
    <row r="10466" spans="1:5" x14ac:dyDescent="0.45">
      <c r="A10466" s="2" t="s">
        <v>568</v>
      </c>
      <c r="B10466" s="2" t="s">
        <v>568</v>
      </c>
      <c r="C10466" s="2" t="s">
        <v>21596</v>
      </c>
      <c r="D10466" s="2" t="str">
        <f>"飲食店営業"</f>
        <v>飲食店営業</v>
      </c>
      <c r="E10466" s="2" t="str">
        <f>"R03.05.26"</f>
        <v>R03.05.26</v>
      </c>
    </row>
    <row r="10467" spans="1:5" x14ac:dyDescent="0.45">
      <c r="A10467" s="2" t="s">
        <v>550</v>
      </c>
      <c r="B10467" s="2" t="s">
        <v>9812</v>
      </c>
      <c r="C10467" s="2" t="s">
        <v>21597</v>
      </c>
      <c r="D10467" s="2" t="str">
        <f>"菓子製造業"</f>
        <v>菓子製造業</v>
      </c>
      <c r="E10467" s="2" t="str">
        <f t="shared" ref="E10467:E10476" si="509">"R03.05.31"</f>
        <v>R03.05.31</v>
      </c>
    </row>
    <row r="10468" spans="1:5" x14ac:dyDescent="0.45">
      <c r="A10468" s="2" t="s">
        <v>569</v>
      </c>
      <c r="B10468" s="2" t="s">
        <v>9813</v>
      </c>
      <c r="C10468" s="2" t="s">
        <v>21598</v>
      </c>
      <c r="D10468" s="2" t="str">
        <f>"菓子製造業"</f>
        <v>菓子製造業</v>
      </c>
      <c r="E10468" s="2" t="str">
        <f t="shared" si="509"/>
        <v>R03.05.31</v>
      </c>
    </row>
    <row r="10469" spans="1:5" x14ac:dyDescent="0.45">
      <c r="A10469" s="2" t="s">
        <v>569</v>
      </c>
      <c r="B10469" s="2" t="s">
        <v>9813</v>
      </c>
      <c r="C10469" s="2" t="s">
        <v>21598</v>
      </c>
      <c r="D10469" s="2" t="str">
        <f>"そうざい製造業"</f>
        <v>そうざい製造業</v>
      </c>
      <c r="E10469" s="2" t="str">
        <f t="shared" si="509"/>
        <v>R03.05.31</v>
      </c>
    </row>
    <row r="10470" spans="1:5" x14ac:dyDescent="0.45">
      <c r="A10470" s="2" t="s">
        <v>126</v>
      </c>
      <c r="B10470" s="2" t="s">
        <v>9814</v>
      </c>
      <c r="C10470" s="2" t="s">
        <v>21599</v>
      </c>
      <c r="D10470" s="2" t="str">
        <f t="shared" ref="D10470:D10475" si="510">"飲食店営業"</f>
        <v>飲食店営業</v>
      </c>
      <c r="E10470" s="2" t="str">
        <f t="shared" si="509"/>
        <v>R03.05.31</v>
      </c>
    </row>
    <row r="10471" spans="1:5" x14ac:dyDescent="0.45">
      <c r="A10471" s="2" t="s">
        <v>126</v>
      </c>
      <c r="B10471" s="2" t="s">
        <v>9815</v>
      </c>
      <c r="C10471" s="2" t="s">
        <v>21600</v>
      </c>
      <c r="D10471" s="2" t="str">
        <f t="shared" si="510"/>
        <v>飲食店営業</v>
      </c>
      <c r="E10471" s="2" t="str">
        <f t="shared" si="509"/>
        <v>R03.05.31</v>
      </c>
    </row>
    <row r="10472" spans="1:5" x14ac:dyDescent="0.45">
      <c r="A10472" s="2" t="s">
        <v>126</v>
      </c>
      <c r="B10472" s="2" t="s">
        <v>9816</v>
      </c>
      <c r="C10472" s="2" t="s">
        <v>21601</v>
      </c>
      <c r="D10472" s="2" t="str">
        <f t="shared" si="510"/>
        <v>飲食店営業</v>
      </c>
      <c r="E10472" s="2" t="str">
        <f t="shared" si="509"/>
        <v>R03.05.31</v>
      </c>
    </row>
    <row r="10473" spans="1:5" x14ac:dyDescent="0.45">
      <c r="A10473" s="2" t="s">
        <v>126</v>
      </c>
      <c r="B10473" s="2" t="s">
        <v>9817</v>
      </c>
      <c r="C10473" s="2" t="s">
        <v>21602</v>
      </c>
      <c r="D10473" s="2" t="str">
        <f t="shared" si="510"/>
        <v>飲食店営業</v>
      </c>
      <c r="E10473" s="2" t="str">
        <f t="shared" si="509"/>
        <v>R03.05.31</v>
      </c>
    </row>
    <row r="10474" spans="1:5" x14ac:dyDescent="0.45">
      <c r="A10474" s="2" t="s">
        <v>126</v>
      </c>
      <c r="B10474" s="2" t="s">
        <v>9818</v>
      </c>
      <c r="C10474" s="2" t="s">
        <v>21603</v>
      </c>
      <c r="D10474" s="2" t="str">
        <f t="shared" si="510"/>
        <v>飲食店営業</v>
      </c>
      <c r="E10474" s="2" t="str">
        <f t="shared" si="509"/>
        <v>R03.05.31</v>
      </c>
    </row>
    <row r="10475" spans="1:5" x14ac:dyDescent="0.45">
      <c r="A10475" s="2" t="s">
        <v>126</v>
      </c>
      <c r="B10475" s="2" t="s">
        <v>9819</v>
      </c>
      <c r="C10475" s="2" t="s">
        <v>21604</v>
      </c>
      <c r="D10475" s="2" t="str">
        <f t="shared" si="510"/>
        <v>飲食店営業</v>
      </c>
      <c r="E10475" s="2" t="str">
        <f t="shared" si="509"/>
        <v>R03.05.31</v>
      </c>
    </row>
    <row r="10476" spans="1:5" x14ac:dyDescent="0.45">
      <c r="A10476" s="2" t="s">
        <v>348</v>
      </c>
      <c r="B10476" s="2" t="s">
        <v>9820</v>
      </c>
      <c r="C10476" s="2" t="s">
        <v>21605</v>
      </c>
      <c r="D10476" s="2" t="str">
        <f>"そうざい製造業"</f>
        <v>そうざい製造業</v>
      </c>
      <c r="E10476" s="2" t="str">
        <f t="shared" si="509"/>
        <v>R03.05.31</v>
      </c>
    </row>
    <row r="10477" spans="1:5" x14ac:dyDescent="0.45">
      <c r="A10477" s="2" t="s">
        <v>458</v>
      </c>
      <c r="B10477" s="2" t="s">
        <v>9676</v>
      </c>
      <c r="C10477" s="2" t="s">
        <v>21464</v>
      </c>
      <c r="D10477" s="2" t="str">
        <f>"菓子製造業"</f>
        <v>菓子製造業</v>
      </c>
      <c r="E10477" s="2" t="str">
        <f>"R02.06.25"</f>
        <v>R02.06.25</v>
      </c>
    </row>
    <row r="10478" spans="1:5" x14ac:dyDescent="0.45">
      <c r="A10478" s="2" t="s">
        <v>262</v>
      </c>
      <c r="B10478" s="2" t="s">
        <v>9436</v>
      </c>
      <c r="C10478" s="2" t="s">
        <v>21209</v>
      </c>
      <c r="D10478" s="2" t="str">
        <f>"飲食店営業"</f>
        <v>飲食店営業</v>
      </c>
      <c r="E10478" s="2" t="str">
        <f>"H29.02.15"</f>
        <v>H29.02.15</v>
      </c>
    </row>
    <row r="10479" spans="1:5" x14ac:dyDescent="0.45">
      <c r="A10479" s="2" t="s">
        <v>259</v>
      </c>
      <c r="B10479" s="2" t="s">
        <v>9431</v>
      </c>
      <c r="C10479" s="2" t="s">
        <v>21203</v>
      </c>
      <c r="D10479" s="2" t="str">
        <f>"飲食店営業"</f>
        <v>飲食店営業</v>
      </c>
      <c r="E10479" s="2" t="str">
        <f>"H29.12.14"</f>
        <v>H29.12.14</v>
      </c>
    </row>
    <row r="10480" spans="1:5" x14ac:dyDescent="0.45">
      <c r="A10480" s="2" t="s">
        <v>256</v>
      </c>
      <c r="B10480" s="2" t="s">
        <v>9821</v>
      </c>
      <c r="C10480" s="2" t="s">
        <v>21606</v>
      </c>
      <c r="D10480" s="2" t="str">
        <f>"添加物製造業"</f>
        <v>添加物製造業</v>
      </c>
      <c r="E10480" s="2" t="str">
        <f>"R01.12.17"</f>
        <v>R01.12.17</v>
      </c>
    </row>
    <row r="10481" spans="1:5" x14ac:dyDescent="0.45">
      <c r="A10481" s="2" t="s">
        <v>570</v>
      </c>
      <c r="B10481" s="2" t="s">
        <v>9822</v>
      </c>
      <c r="C10481" s="2" t="s">
        <v>21607</v>
      </c>
      <c r="D10481" s="2" t="str">
        <f>"飲食店営業"</f>
        <v>飲食店営業</v>
      </c>
      <c r="E10481" s="2" t="str">
        <f>"H29.10.27"</f>
        <v>H29.10.27</v>
      </c>
    </row>
    <row r="10482" spans="1:5" x14ac:dyDescent="0.45">
      <c r="A10482" s="2" t="s">
        <v>389</v>
      </c>
      <c r="B10482" s="2" t="s">
        <v>9823</v>
      </c>
      <c r="C10482" s="2" t="s">
        <v>21262</v>
      </c>
      <c r="D10482" s="2" t="str">
        <f>"飲食店営業"</f>
        <v>飲食店営業</v>
      </c>
      <c r="E10482" s="2" t="str">
        <f>"R01.07.23"</f>
        <v>R01.07.23</v>
      </c>
    </row>
    <row r="10483" spans="1:5" x14ac:dyDescent="0.45">
      <c r="A10483" s="2" t="s">
        <v>231</v>
      </c>
      <c r="B10483" s="2" t="s">
        <v>9824</v>
      </c>
      <c r="C10483" s="2" t="s">
        <v>21608</v>
      </c>
      <c r="D10483" s="2" t="str">
        <f>"飲食店営業"</f>
        <v>飲食店営業</v>
      </c>
      <c r="E10483" s="2" t="str">
        <f>"R01.11.29"</f>
        <v>R01.11.29</v>
      </c>
    </row>
    <row r="10484" spans="1:5" x14ac:dyDescent="0.45">
      <c r="A10484" s="2" t="s">
        <v>249</v>
      </c>
      <c r="B10484" s="2" t="s">
        <v>9825</v>
      </c>
      <c r="C10484" s="2" t="s">
        <v>21194</v>
      </c>
      <c r="D10484" s="2" t="str">
        <f>"みそ製造業"</f>
        <v>みそ製造業</v>
      </c>
      <c r="E10484" s="2" t="str">
        <f>"H31.02.27"</f>
        <v>H31.02.27</v>
      </c>
    </row>
    <row r="10485" spans="1:5" x14ac:dyDescent="0.45">
      <c r="A10485" s="2" t="s">
        <v>571</v>
      </c>
      <c r="B10485" s="2" t="s">
        <v>9826</v>
      </c>
      <c r="C10485" s="2" t="s">
        <v>21609</v>
      </c>
      <c r="D10485" s="2" t="str">
        <f>"菓子製造業"</f>
        <v>菓子製造業</v>
      </c>
      <c r="E10485" s="2" t="str">
        <f>"H29.06.01"</f>
        <v>H29.06.01</v>
      </c>
    </row>
    <row r="10486" spans="1:5" x14ac:dyDescent="0.45">
      <c r="A10486" s="2" t="s">
        <v>453</v>
      </c>
      <c r="B10486" s="2" t="s">
        <v>9827</v>
      </c>
      <c r="C10486" s="2" t="s">
        <v>21610</v>
      </c>
      <c r="D10486" s="2" t="str">
        <f>"飲食店営業"</f>
        <v>飲食店営業</v>
      </c>
      <c r="E10486" s="2" t="str">
        <f>"H29.05.26"</f>
        <v>H29.05.26</v>
      </c>
    </row>
    <row r="10487" spans="1:5" x14ac:dyDescent="0.45">
      <c r="A10487" s="2" t="s">
        <v>453</v>
      </c>
      <c r="B10487" s="2" t="s">
        <v>9827</v>
      </c>
      <c r="C10487" s="2" t="s">
        <v>21457</v>
      </c>
      <c r="D10487" s="2" t="str">
        <f>"魚介類販売業"</f>
        <v>魚介類販売業</v>
      </c>
      <c r="E10487" s="2" t="str">
        <f>"H29.05.31"</f>
        <v>H29.05.31</v>
      </c>
    </row>
    <row r="10488" spans="1:5" x14ac:dyDescent="0.45">
      <c r="A10488" s="2" t="s">
        <v>453</v>
      </c>
      <c r="B10488" s="2" t="s">
        <v>9827</v>
      </c>
      <c r="C10488" s="2" t="s">
        <v>21457</v>
      </c>
      <c r="D10488" s="2" t="str">
        <f>"食肉販売業"</f>
        <v>食肉販売業</v>
      </c>
      <c r="E10488" s="2" t="str">
        <f>"H29.05.31"</f>
        <v>H29.05.31</v>
      </c>
    </row>
    <row r="10489" spans="1:5" x14ac:dyDescent="0.45">
      <c r="A10489" s="2" t="s">
        <v>453</v>
      </c>
      <c r="B10489" s="2" t="s">
        <v>9827</v>
      </c>
      <c r="C10489" s="2" t="s">
        <v>21457</v>
      </c>
      <c r="D10489" s="2" t="str">
        <f>"乳類販売業"</f>
        <v>乳類販売業</v>
      </c>
      <c r="E10489" s="2" t="str">
        <f>"H29.05.31"</f>
        <v>H29.05.31</v>
      </c>
    </row>
    <row r="10490" spans="1:5" x14ac:dyDescent="0.45">
      <c r="A10490" s="2" t="s">
        <v>453</v>
      </c>
      <c r="B10490" s="2" t="s">
        <v>9827</v>
      </c>
      <c r="C10490" s="2" t="s">
        <v>21610</v>
      </c>
      <c r="D10490" s="2" t="str">
        <f>"菓子製造業"</f>
        <v>菓子製造業</v>
      </c>
      <c r="E10490" s="2" t="str">
        <f>"H29.06.07"</f>
        <v>H29.06.07</v>
      </c>
    </row>
    <row r="10491" spans="1:5" x14ac:dyDescent="0.45">
      <c r="A10491" s="2" t="s">
        <v>453</v>
      </c>
      <c r="B10491" s="2" t="s">
        <v>9827</v>
      </c>
      <c r="C10491" s="2" t="s">
        <v>21457</v>
      </c>
      <c r="D10491" s="2" t="str">
        <f>"喫茶店営業"</f>
        <v>喫茶店営業</v>
      </c>
      <c r="E10491" s="2" t="str">
        <f>"H29.05.31"</f>
        <v>H29.05.31</v>
      </c>
    </row>
    <row r="10492" spans="1:5" x14ac:dyDescent="0.45">
      <c r="A10492" s="2" t="s">
        <v>453</v>
      </c>
      <c r="B10492" s="2" t="s">
        <v>9827</v>
      </c>
      <c r="C10492" s="2" t="s">
        <v>21457</v>
      </c>
      <c r="D10492" s="2" t="str">
        <f t="shared" ref="D10492:D10499" si="511">"飲食店営業"</f>
        <v>飲食店営業</v>
      </c>
      <c r="E10492" s="2" t="str">
        <f>"H30.08.15"</f>
        <v>H30.08.15</v>
      </c>
    </row>
    <row r="10493" spans="1:5" x14ac:dyDescent="0.45">
      <c r="A10493" s="2" t="s">
        <v>453</v>
      </c>
      <c r="B10493" s="2" t="s">
        <v>9827</v>
      </c>
      <c r="C10493" s="2" t="s">
        <v>21457</v>
      </c>
      <c r="D10493" s="2" t="str">
        <f t="shared" si="511"/>
        <v>飲食店営業</v>
      </c>
      <c r="E10493" s="2" t="str">
        <f>"H29.05.31"</f>
        <v>H29.05.31</v>
      </c>
    </row>
    <row r="10494" spans="1:5" x14ac:dyDescent="0.45">
      <c r="A10494" s="2" t="s">
        <v>453</v>
      </c>
      <c r="B10494" s="2" t="s">
        <v>9827</v>
      </c>
      <c r="C10494" s="2" t="s">
        <v>21457</v>
      </c>
      <c r="D10494" s="2" t="str">
        <f t="shared" si="511"/>
        <v>飲食店営業</v>
      </c>
      <c r="E10494" s="2" t="str">
        <f>"H29.05.31"</f>
        <v>H29.05.31</v>
      </c>
    </row>
    <row r="10495" spans="1:5" x14ac:dyDescent="0.45">
      <c r="A10495" s="2" t="s">
        <v>572</v>
      </c>
      <c r="B10495" s="2" t="s">
        <v>9828</v>
      </c>
      <c r="C10495" s="2" t="s">
        <v>21611</v>
      </c>
      <c r="D10495" s="2" t="str">
        <f t="shared" si="511"/>
        <v>飲食店営業</v>
      </c>
      <c r="E10495" s="2" t="str">
        <f>"R02.06.03"</f>
        <v>R02.06.03</v>
      </c>
    </row>
    <row r="10496" spans="1:5" x14ac:dyDescent="0.45">
      <c r="A10496" s="2" t="s">
        <v>573</v>
      </c>
      <c r="B10496" s="2" t="s">
        <v>9829</v>
      </c>
      <c r="C10496" s="2" t="s">
        <v>21316</v>
      </c>
      <c r="D10496" s="2" t="str">
        <f t="shared" si="511"/>
        <v>飲食店営業</v>
      </c>
      <c r="E10496" s="2" t="str">
        <f>"R03.03.15"</f>
        <v>R03.03.15</v>
      </c>
    </row>
    <row r="10497" spans="1:5" x14ac:dyDescent="0.45">
      <c r="A10497" s="2" t="s">
        <v>574</v>
      </c>
      <c r="B10497" s="2" t="s">
        <v>9830</v>
      </c>
      <c r="C10497" s="2" t="s">
        <v>21612</v>
      </c>
      <c r="D10497" s="2" t="str">
        <f t="shared" si="511"/>
        <v>飲食店営業</v>
      </c>
      <c r="E10497" s="2" t="str">
        <f>"R02.10.02"</f>
        <v>R02.10.02</v>
      </c>
    </row>
    <row r="10498" spans="1:5" x14ac:dyDescent="0.45">
      <c r="A10498" s="2" t="s">
        <v>540</v>
      </c>
      <c r="B10498" s="2" t="s">
        <v>9770</v>
      </c>
      <c r="C10498" s="2" t="s">
        <v>21556</v>
      </c>
      <c r="D10498" s="2" t="str">
        <f t="shared" si="511"/>
        <v>飲食店営業</v>
      </c>
      <c r="E10498" s="2" t="str">
        <f>"R03.01.06"</f>
        <v>R03.01.06</v>
      </c>
    </row>
    <row r="10499" spans="1:5" x14ac:dyDescent="0.45">
      <c r="A10499" s="2" t="s">
        <v>575</v>
      </c>
      <c r="B10499" s="2" t="s">
        <v>9831</v>
      </c>
      <c r="C10499" s="2" t="s">
        <v>21613</v>
      </c>
      <c r="D10499" s="2" t="str">
        <f t="shared" si="511"/>
        <v>飲食店営業</v>
      </c>
      <c r="E10499" s="2" t="str">
        <f>"H30.08.15"</f>
        <v>H30.08.15</v>
      </c>
    </row>
    <row r="10500" spans="1:5" x14ac:dyDescent="0.45">
      <c r="A10500" s="2" t="s">
        <v>266</v>
      </c>
      <c r="B10500" s="2" t="s">
        <v>266</v>
      </c>
      <c r="C10500" s="2" t="s">
        <v>21213</v>
      </c>
      <c r="D10500" s="2" t="str">
        <f>"食肉製品製造業"</f>
        <v>食肉製品製造業</v>
      </c>
      <c r="E10500" s="2" t="str">
        <f>"H30.11.26"</f>
        <v>H30.11.26</v>
      </c>
    </row>
    <row r="10501" spans="1:5" x14ac:dyDescent="0.45">
      <c r="A10501" s="2" t="s">
        <v>576</v>
      </c>
      <c r="B10501" s="2" t="s">
        <v>9832</v>
      </c>
      <c r="C10501" s="2" t="s">
        <v>21614</v>
      </c>
      <c r="D10501" s="2" t="str">
        <f>"飲食店営業"</f>
        <v>飲食店営業</v>
      </c>
      <c r="E10501" s="2" t="str">
        <f>"H29.08.17"</f>
        <v>H29.08.17</v>
      </c>
    </row>
    <row r="10502" spans="1:5" x14ac:dyDescent="0.45">
      <c r="A10502" s="2" t="s">
        <v>412</v>
      </c>
      <c r="B10502" s="2" t="s">
        <v>9833</v>
      </c>
      <c r="C10502" s="2" t="s">
        <v>21615</v>
      </c>
      <c r="D10502" s="2" t="str">
        <f>"飲食店営業"</f>
        <v>飲食店営業</v>
      </c>
      <c r="E10502" s="2" t="str">
        <f>"R01.07.03"</f>
        <v>R01.07.03</v>
      </c>
    </row>
    <row r="10503" spans="1:5" x14ac:dyDescent="0.45">
      <c r="A10503" s="2" t="s">
        <v>377</v>
      </c>
      <c r="B10503" s="2" t="s">
        <v>9573</v>
      </c>
      <c r="C10503" s="2" t="s">
        <v>21616</v>
      </c>
      <c r="D10503" s="2" t="str">
        <f>"そうざい製造業"</f>
        <v>そうざい製造業</v>
      </c>
      <c r="E10503" s="2" t="str">
        <f>"R03.01.26"</f>
        <v>R03.01.26</v>
      </c>
    </row>
    <row r="10504" spans="1:5" x14ac:dyDescent="0.45">
      <c r="A10504" s="2" t="s">
        <v>577</v>
      </c>
      <c r="B10504" s="2" t="s">
        <v>9834</v>
      </c>
      <c r="C10504" s="2" t="s">
        <v>21130</v>
      </c>
      <c r="D10504" s="2" t="str">
        <f>"飲食店営業"</f>
        <v>飲食店営業</v>
      </c>
      <c r="E10504" s="2" t="str">
        <f>"H30.04.24"</f>
        <v>H30.04.24</v>
      </c>
    </row>
    <row r="10505" spans="1:5" x14ac:dyDescent="0.45">
      <c r="A10505" s="2" t="s">
        <v>3118</v>
      </c>
      <c r="B10505" s="2" t="s">
        <v>13243</v>
      </c>
      <c r="C10505" s="2" t="s">
        <v>24812</v>
      </c>
      <c r="D10505" s="2" t="str">
        <f>"飲食店営業"</f>
        <v>飲食店営業</v>
      </c>
      <c r="E10505" s="2" t="str">
        <f>"H28.12.12"</f>
        <v>H28.12.12</v>
      </c>
    </row>
    <row r="10506" spans="1:5" x14ac:dyDescent="0.45">
      <c r="A10506" s="2" t="s">
        <v>3119</v>
      </c>
      <c r="B10506" s="2" t="s">
        <v>4235</v>
      </c>
      <c r="C10506" s="2" t="s">
        <v>24814</v>
      </c>
      <c r="D10506" s="2" t="str">
        <f>"飲食店営業"</f>
        <v>飲食店営業</v>
      </c>
      <c r="E10506" s="2" t="str">
        <f t="shared" ref="E10506:E10513" si="512">"H29.01.26"</f>
        <v>H29.01.26</v>
      </c>
    </row>
    <row r="10507" spans="1:5" x14ac:dyDescent="0.45">
      <c r="A10507" s="2" t="s">
        <v>3123</v>
      </c>
      <c r="B10507" s="2" t="s">
        <v>13248</v>
      </c>
      <c r="C10507" s="2" t="s">
        <v>24818</v>
      </c>
      <c r="D10507" s="2" t="str">
        <f>"乳類販売業"</f>
        <v>乳類販売業</v>
      </c>
      <c r="E10507" s="2" t="str">
        <f t="shared" si="512"/>
        <v>H29.01.26</v>
      </c>
    </row>
    <row r="10508" spans="1:5" x14ac:dyDescent="0.45">
      <c r="A10508" s="2" t="s">
        <v>3123</v>
      </c>
      <c r="B10508" s="2" t="s">
        <v>13248</v>
      </c>
      <c r="C10508" s="2" t="s">
        <v>24818</v>
      </c>
      <c r="D10508" s="2" t="str">
        <f>"食肉販売業"</f>
        <v>食肉販売業</v>
      </c>
      <c r="E10508" s="2" t="str">
        <f t="shared" si="512"/>
        <v>H29.01.26</v>
      </c>
    </row>
    <row r="10509" spans="1:5" x14ac:dyDescent="0.45">
      <c r="A10509" s="2" t="s">
        <v>3126</v>
      </c>
      <c r="B10509" s="2" t="s">
        <v>13251</v>
      </c>
      <c r="C10509" s="2" t="s">
        <v>24821</v>
      </c>
      <c r="D10509" s="2" t="str">
        <f>"清涼飲料水製造業"</f>
        <v>清涼飲料水製造業</v>
      </c>
      <c r="E10509" s="2" t="str">
        <f t="shared" si="512"/>
        <v>H29.01.26</v>
      </c>
    </row>
    <row r="10510" spans="1:5" x14ac:dyDescent="0.45">
      <c r="A10510" s="2" t="s">
        <v>3127</v>
      </c>
      <c r="B10510" s="2" t="s">
        <v>13252</v>
      </c>
      <c r="C10510" s="2" t="s">
        <v>24822</v>
      </c>
      <c r="D10510" s="2" t="str">
        <f>"飲食店営業"</f>
        <v>飲食店営業</v>
      </c>
      <c r="E10510" s="2" t="str">
        <f t="shared" si="512"/>
        <v>H29.01.26</v>
      </c>
    </row>
    <row r="10511" spans="1:5" x14ac:dyDescent="0.45">
      <c r="A10511" s="2" t="s">
        <v>3127</v>
      </c>
      <c r="B10511" s="2" t="s">
        <v>13252</v>
      </c>
      <c r="C10511" s="2" t="s">
        <v>24822</v>
      </c>
      <c r="D10511" s="2" t="str">
        <f>"魚介類販売業"</f>
        <v>魚介類販売業</v>
      </c>
      <c r="E10511" s="2" t="str">
        <f t="shared" si="512"/>
        <v>H29.01.26</v>
      </c>
    </row>
    <row r="10512" spans="1:5" x14ac:dyDescent="0.45">
      <c r="A10512" s="2" t="s">
        <v>3127</v>
      </c>
      <c r="B10512" s="2" t="s">
        <v>13252</v>
      </c>
      <c r="C10512" s="2" t="s">
        <v>24822</v>
      </c>
      <c r="D10512" s="2" t="str">
        <f>"乳類販売業"</f>
        <v>乳類販売業</v>
      </c>
      <c r="E10512" s="2" t="str">
        <f t="shared" si="512"/>
        <v>H29.01.26</v>
      </c>
    </row>
    <row r="10513" spans="1:5" x14ac:dyDescent="0.45">
      <c r="A10513" s="2" t="s">
        <v>3127</v>
      </c>
      <c r="B10513" s="2" t="s">
        <v>13252</v>
      </c>
      <c r="C10513" s="2" t="s">
        <v>24822</v>
      </c>
      <c r="D10513" s="2" t="str">
        <f>"食肉販売業"</f>
        <v>食肉販売業</v>
      </c>
      <c r="E10513" s="2" t="str">
        <f t="shared" si="512"/>
        <v>H29.01.26</v>
      </c>
    </row>
    <row r="10514" spans="1:5" x14ac:dyDescent="0.45">
      <c r="A10514" s="2" t="s">
        <v>165</v>
      </c>
      <c r="B10514" s="2" t="s">
        <v>13255</v>
      </c>
      <c r="C10514" s="2" t="s">
        <v>24825</v>
      </c>
      <c r="D10514" s="2" t="str">
        <f>"喫茶店営業"</f>
        <v>喫茶店営業</v>
      </c>
      <c r="E10514" s="2" t="str">
        <f>"H29.02.16"</f>
        <v>H29.02.16</v>
      </c>
    </row>
    <row r="10515" spans="1:5" x14ac:dyDescent="0.45">
      <c r="A10515" s="2" t="s">
        <v>165</v>
      </c>
      <c r="B10515" s="2" t="s">
        <v>13259</v>
      </c>
      <c r="C10515" s="2" t="s">
        <v>24829</v>
      </c>
      <c r="D10515" s="2" t="str">
        <f>"喫茶店営業"</f>
        <v>喫茶店営業</v>
      </c>
      <c r="E10515" s="2" t="str">
        <f>"H29.02.16"</f>
        <v>H29.02.16</v>
      </c>
    </row>
    <row r="10516" spans="1:5" x14ac:dyDescent="0.45">
      <c r="A10516" s="2" t="s">
        <v>3130</v>
      </c>
      <c r="B10516" s="2" t="s">
        <v>13262</v>
      </c>
      <c r="C10516" s="2" t="s">
        <v>24830</v>
      </c>
      <c r="D10516" s="2" t="str">
        <f>"菓子製造業"</f>
        <v>菓子製造業</v>
      </c>
      <c r="E10516" s="2" t="str">
        <f>"H29.02.20"</f>
        <v>H29.02.20</v>
      </c>
    </row>
    <row r="10517" spans="1:5" x14ac:dyDescent="0.45">
      <c r="A10517" s="2" t="s">
        <v>3131</v>
      </c>
      <c r="B10517" s="2" t="s">
        <v>13263</v>
      </c>
      <c r="C10517" s="2" t="s">
        <v>24831</v>
      </c>
      <c r="D10517" s="2" t="str">
        <f>"飲食店営業"</f>
        <v>飲食店営業</v>
      </c>
      <c r="E10517" s="2" t="str">
        <f>"H29.02.23"</f>
        <v>H29.02.23</v>
      </c>
    </row>
    <row r="10518" spans="1:5" x14ac:dyDescent="0.45">
      <c r="A10518" s="2" t="s">
        <v>3132</v>
      </c>
      <c r="B10518" s="2" t="s">
        <v>13264</v>
      </c>
      <c r="C10518" s="2" t="s">
        <v>24832</v>
      </c>
      <c r="D10518" s="2" t="str">
        <f>"飲食店営業"</f>
        <v>飲食店営業</v>
      </c>
      <c r="E10518" s="2" t="str">
        <f>"H29.02.23"</f>
        <v>H29.02.23</v>
      </c>
    </row>
    <row r="10519" spans="1:5" x14ac:dyDescent="0.45">
      <c r="A10519" s="2" t="s">
        <v>3134</v>
      </c>
      <c r="B10519" s="2" t="s">
        <v>13266</v>
      </c>
      <c r="C10519" s="2" t="s">
        <v>24834</v>
      </c>
      <c r="D10519" s="2" t="str">
        <f>"飲食店営業"</f>
        <v>飲食店営業</v>
      </c>
      <c r="E10519" s="2" t="str">
        <f>"H29.02.28"</f>
        <v>H29.02.28</v>
      </c>
    </row>
    <row r="10520" spans="1:5" x14ac:dyDescent="0.45">
      <c r="A10520" s="2" t="s">
        <v>1545</v>
      </c>
      <c r="B10520" s="2" t="s">
        <v>13268</v>
      </c>
      <c r="C10520" s="2" t="s">
        <v>24836</v>
      </c>
      <c r="D10520" s="2" t="str">
        <f>"飲食店営業"</f>
        <v>飲食店営業</v>
      </c>
      <c r="E10520" s="2" t="str">
        <f>"H29.03.10"</f>
        <v>H29.03.10</v>
      </c>
    </row>
    <row r="10521" spans="1:5" x14ac:dyDescent="0.45">
      <c r="A10521" s="2" t="s">
        <v>649</v>
      </c>
      <c r="B10521" s="2" t="s">
        <v>13272</v>
      </c>
      <c r="C10521" s="2" t="s">
        <v>24840</v>
      </c>
      <c r="D10521" s="2" t="str">
        <f>"喫茶店営業"</f>
        <v>喫茶店営業</v>
      </c>
      <c r="E10521" s="2" t="str">
        <f>"H29.04.18"</f>
        <v>H29.04.18</v>
      </c>
    </row>
    <row r="10522" spans="1:5" x14ac:dyDescent="0.45">
      <c r="A10522" s="2" t="s">
        <v>3142</v>
      </c>
      <c r="B10522" s="2" t="s">
        <v>13278</v>
      </c>
      <c r="C10522" s="2" t="s">
        <v>24846</v>
      </c>
      <c r="D10522" s="2" t="str">
        <f>"飲食店営業"</f>
        <v>飲食店営業</v>
      </c>
      <c r="E10522" s="2" t="str">
        <f>"H29.05.10"</f>
        <v>H29.05.10</v>
      </c>
    </row>
    <row r="10523" spans="1:5" x14ac:dyDescent="0.45">
      <c r="A10523" s="2" t="s">
        <v>649</v>
      </c>
      <c r="B10523" s="2" t="s">
        <v>13285</v>
      </c>
      <c r="C10523" s="2" t="s">
        <v>24852</v>
      </c>
      <c r="D10523" s="2" t="str">
        <f>"喫茶店営業"</f>
        <v>喫茶店営業</v>
      </c>
      <c r="E10523" s="2" t="str">
        <f>"H29.05.18"</f>
        <v>H29.05.18</v>
      </c>
    </row>
    <row r="10524" spans="1:5" x14ac:dyDescent="0.45">
      <c r="A10524" s="2" t="s">
        <v>3151</v>
      </c>
      <c r="B10524" s="2" t="s">
        <v>13289</v>
      </c>
      <c r="C10524" s="2" t="s">
        <v>24856</v>
      </c>
      <c r="D10524" s="2" t="str">
        <f>"飲食店営業"</f>
        <v>飲食店営業</v>
      </c>
      <c r="E10524" s="2" t="str">
        <f>"H29.05.31"</f>
        <v>H29.05.31</v>
      </c>
    </row>
    <row r="10525" spans="1:5" x14ac:dyDescent="0.45">
      <c r="A10525" s="2" t="s">
        <v>3152</v>
      </c>
      <c r="B10525" s="2" t="s">
        <v>13290</v>
      </c>
      <c r="C10525" s="2" t="s">
        <v>24857</v>
      </c>
      <c r="D10525" s="2" t="str">
        <f>"飲食店営業"</f>
        <v>飲食店営業</v>
      </c>
      <c r="E10525" s="2" t="str">
        <f>"H29.06.01"</f>
        <v>H29.06.01</v>
      </c>
    </row>
    <row r="10526" spans="1:5" x14ac:dyDescent="0.45">
      <c r="A10526" s="2" t="s">
        <v>3153</v>
      </c>
      <c r="B10526" s="2" t="s">
        <v>13292</v>
      </c>
      <c r="C10526" s="2" t="s">
        <v>24859</v>
      </c>
      <c r="D10526" s="2" t="str">
        <f>"菓子製造業"</f>
        <v>菓子製造業</v>
      </c>
      <c r="E10526" s="2" t="str">
        <f>"H29.06.06"</f>
        <v>H29.06.06</v>
      </c>
    </row>
    <row r="10527" spans="1:5" x14ac:dyDescent="0.45">
      <c r="A10527" s="2" t="s">
        <v>3155</v>
      </c>
      <c r="B10527" s="2" t="s">
        <v>13294</v>
      </c>
      <c r="C10527" s="2" t="s">
        <v>24861</v>
      </c>
      <c r="D10527" s="2" t="str">
        <f>"飲食店営業"</f>
        <v>飲食店営業</v>
      </c>
      <c r="E10527" s="2" t="str">
        <f>"H29.06.15"</f>
        <v>H29.06.15</v>
      </c>
    </row>
    <row r="10528" spans="1:5" x14ac:dyDescent="0.45">
      <c r="A10528" s="2" t="s">
        <v>3156</v>
      </c>
      <c r="B10528" s="2" t="s">
        <v>13295</v>
      </c>
      <c r="C10528" s="2" t="s">
        <v>24862</v>
      </c>
      <c r="D10528" s="2" t="str">
        <f>"飲食店営業"</f>
        <v>飲食店営業</v>
      </c>
      <c r="E10528" s="2" t="str">
        <f>"H29.06.20"</f>
        <v>H29.06.20</v>
      </c>
    </row>
    <row r="10529" spans="1:5" x14ac:dyDescent="0.45">
      <c r="A10529" s="2" t="s">
        <v>3157</v>
      </c>
      <c r="B10529" s="2" t="s">
        <v>13296</v>
      </c>
      <c r="C10529" s="2" t="s">
        <v>24863</v>
      </c>
      <c r="D10529" s="2" t="str">
        <f>"飲食店営業"</f>
        <v>飲食店営業</v>
      </c>
      <c r="E10529" s="2" t="str">
        <f>"H29.06.29"</f>
        <v>H29.06.29</v>
      </c>
    </row>
    <row r="10530" spans="1:5" x14ac:dyDescent="0.45">
      <c r="A10530" s="2" t="s">
        <v>3159</v>
      </c>
      <c r="B10530" s="2" t="s">
        <v>13298</v>
      </c>
      <c r="C10530" s="2" t="s">
        <v>24865</v>
      </c>
      <c r="D10530" s="2" t="str">
        <f>"飲食店営業"</f>
        <v>飲食店営業</v>
      </c>
      <c r="E10530" s="2" t="str">
        <f>"H29.07.25"</f>
        <v>H29.07.25</v>
      </c>
    </row>
    <row r="10531" spans="1:5" x14ac:dyDescent="0.45">
      <c r="A10531" s="2" t="s">
        <v>3160</v>
      </c>
      <c r="B10531" s="2" t="s">
        <v>13299</v>
      </c>
      <c r="C10531" s="2" t="s">
        <v>24866</v>
      </c>
      <c r="D10531" s="2" t="str">
        <f>"そうざい製造業"</f>
        <v>そうざい製造業</v>
      </c>
      <c r="E10531" s="2" t="str">
        <f>"H29.08.02"</f>
        <v>H29.08.02</v>
      </c>
    </row>
    <row r="10532" spans="1:5" x14ac:dyDescent="0.45">
      <c r="A10532" s="2" t="s">
        <v>3167</v>
      </c>
      <c r="B10532" s="2" t="s">
        <v>13306</v>
      </c>
      <c r="C10532" s="2" t="s">
        <v>24874</v>
      </c>
      <c r="D10532" s="2" t="str">
        <f>"めん類製造業"</f>
        <v>めん類製造業</v>
      </c>
      <c r="E10532" s="2" t="str">
        <f>"H29.08.16"</f>
        <v>H29.08.16</v>
      </c>
    </row>
    <row r="10533" spans="1:5" x14ac:dyDescent="0.45">
      <c r="A10533" s="2" t="s">
        <v>3168</v>
      </c>
      <c r="B10533" s="2" t="s">
        <v>13307</v>
      </c>
      <c r="C10533" s="2" t="s">
        <v>24875</v>
      </c>
      <c r="D10533" s="2" t="str">
        <f>"飲食店営業"</f>
        <v>飲食店営業</v>
      </c>
      <c r="E10533" s="2" t="str">
        <f>"H29.08.23"</f>
        <v>H29.08.23</v>
      </c>
    </row>
    <row r="10534" spans="1:5" x14ac:dyDescent="0.45">
      <c r="A10534" s="2" t="s">
        <v>3168</v>
      </c>
      <c r="B10534" s="2" t="s">
        <v>13307</v>
      </c>
      <c r="C10534" s="2" t="s">
        <v>24875</v>
      </c>
      <c r="D10534" s="2" t="str">
        <f>"食肉販売業"</f>
        <v>食肉販売業</v>
      </c>
      <c r="E10534" s="2" t="str">
        <f>"H29.08.23"</f>
        <v>H29.08.23</v>
      </c>
    </row>
    <row r="10535" spans="1:5" x14ac:dyDescent="0.45">
      <c r="A10535" s="2" t="s">
        <v>3168</v>
      </c>
      <c r="B10535" s="2" t="s">
        <v>13307</v>
      </c>
      <c r="C10535" s="2" t="s">
        <v>24875</v>
      </c>
      <c r="D10535" s="2" t="str">
        <f>"乳類販売業"</f>
        <v>乳類販売業</v>
      </c>
      <c r="E10535" s="2" t="str">
        <f>"H29.08.23"</f>
        <v>H29.08.23</v>
      </c>
    </row>
    <row r="10536" spans="1:5" x14ac:dyDescent="0.45">
      <c r="A10536" s="2" t="s">
        <v>3168</v>
      </c>
      <c r="B10536" s="2" t="s">
        <v>13307</v>
      </c>
      <c r="C10536" s="2" t="s">
        <v>24875</v>
      </c>
      <c r="D10536" s="2" t="str">
        <f>"魚介類販売業"</f>
        <v>魚介類販売業</v>
      </c>
      <c r="E10536" s="2" t="str">
        <f>"H29.08.23"</f>
        <v>H29.08.23</v>
      </c>
    </row>
    <row r="10537" spans="1:5" x14ac:dyDescent="0.45">
      <c r="A10537" s="2" t="s">
        <v>165</v>
      </c>
      <c r="B10537" s="2" t="s">
        <v>13313</v>
      </c>
      <c r="C10537" s="2" t="s">
        <v>24882</v>
      </c>
      <c r="D10537" s="2" t="str">
        <f>"喫茶店営業"</f>
        <v>喫茶店営業</v>
      </c>
      <c r="E10537" s="2" t="str">
        <f>"H29.09.12"</f>
        <v>H29.09.12</v>
      </c>
    </row>
    <row r="10538" spans="1:5" x14ac:dyDescent="0.45">
      <c r="A10538" s="2" t="s">
        <v>3194</v>
      </c>
      <c r="B10538" s="2" t="s">
        <v>13332</v>
      </c>
      <c r="C10538" s="2" t="s">
        <v>24900</v>
      </c>
      <c r="D10538" s="2" t="str">
        <f>"飲食店営業"</f>
        <v>飲食店営業</v>
      </c>
      <c r="E10538" s="2" t="str">
        <f>"H29.11.08"</f>
        <v>H29.11.08</v>
      </c>
    </row>
    <row r="10539" spans="1:5" x14ac:dyDescent="0.45">
      <c r="A10539" s="2" t="s">
        <v>3194</v>
      </c>
      <c r="B10539" s="2" t="s">
        <v>13332</v>
      </c>
      <c r="C10539" s="2" t="s">
        <v>24900</v>
      </c>
      <c r="D10539" s="2" t="str">
        <f>"食肉販売業"</f>
        <v>食肉販売業</v>
      </c>
      <c r="E10539" s="2" t="str">
        <f>"H29.11.10"</f>
        <v>H29.11.10</v>
      </c>
    </row>
    <row r="10540" spans="1:5" x14ac:dyDescent="0.45">
      <c r="A10540" s="2" t="s">
        <v>3196</v>
      </c>
      <c r="B10540" s="2" t="s">
        <v>13334</v>
      </c>
      <c r="C10540" s="2" t="s">
        <v>24902</v>
      </c>
      <c r="D10540" s="2" t="str">
        <f>"食肉販売業"</f>
        <v>食肉販売業</v>
      </c>
      <c r="E10540" s="2" t="str">
        <f>"H29.11.15"</f>
        <v>H29.11.15</v>
      </c>
    </row>
    <row r="10541" spans="1:5" x14ac:dyDescent="0.45">
      <c r="A10541" s="2" t="s">
        <v>3197</v>
      </c>
      <c r="B10541" s="2" t="s">
        <v>13339</v>
      </c>
      <c r="C10541" s="2" t="s">
        <v>24905</v>
      </c>
      <c r="D10541" s="2" t="str">
        <f>"飲食店営業"</f>
        <v>飲食店営業</v>
      </c>
      <c r="E10541" s="2" t="str">
        <f>"H29.11.27"</f>
        <v>H29.11.27</v>
      </c>
    </row>
    <row r="10542" spans="1:5" x14ac:dyDescent="0.45">
      <c r="A10542" s="2" t="s">
        <v>3199</v>
      </c>
      <c r="B10542" s="2" t="s">
        <v>13341</v>
      </c>
      <c r="C10542" s="2" t="s">
        <v>24907</v>
      </c>
      <c r="D10542" s="2" t="str">
        <f>"菓子製造業"</f>
        <v>菓子製造業</v>
      </c>
      <c r="E10542" s="2" t="str">
        <f>"H29.12.06"</f>
        <v>H29.12.06</v>
      </c>
    </row>
    <row r="10543" spans="1:5" x14ac:dyDescent="0.45">
      <c r="A10543" s="2" t="s">
        <v>3202</v>
      </c>
      <c r="B10543" s="2" t="s">
        <v>13344</v>
      </c>
      <c r="C10543" s="2" t="s">
        <v>24910</v>
      </c>
      <c r="D10543" s="2" t="str">
        <f>"飲食店営業"</f>
        <v>飲食店営業</v>
      </c>
      <c r="E10543" s="2" t="str">
        <f>"H29.12.18"</f>
        <v>H29.12.18</v>
      </c>
    </row>
    <row r="10544" spans="1:5" x14ac:dyDescent="0.45">
      <c r="A10544" s="2" t="s">
        <v>3205</v>
      </c>
      <c r="B10544" s="2" t="s">
        <v>13347</v>
      </c>
      <c r="C10544" s="2" t="s">
        <v>24910</v>
      </c>
      <c r="D10544" s="2" t="str">
        <f>"飲食店営業"</f>
        <v>飲食店営業</v>
      </c>
      <c r="E10544" s="2" t="str">
        <f>"H30.01.09"</f>
        <v>H30.01.09</v>
      </c>
    </row>
    <row r="10545" spans="1:5" x14ac:dyDescent="0.45">
      <c r="A10545" s="2" t="s">
        <v>3206</v>
      </c>
      <c r="B10545" s="2" t="s">
        <v>13349</v>
      </c>
      <c r="C10545" s="2" t="s">
        <v>24912</v>
      </c>
      <c r="D10545" s="2" t="str">
        <f>"食品販売業"</f>
        <v>食品販売業</v>
      </c>
      <c r="E10545" s="2" t="str">
        <f t="shared" ref="E10545:E10552" si="513">"H30.01.11"</f>
        <v>H30.01.11</v>
      </c>
    </row>
    <row r="10546" spans="1:5" x14ac:dyDescent="0.45">
      <c r="A10546" s="2" t="s">
        <v>3206</v>
      </c>
      <c r="B10546" s="2" t="s">
        <v>13349</v>
      </c>
      <c r="C10546" s="2" t="s">
        <v>24912</v>
      </c>
      <c r="D10546" s="2" t="str">
        <f>"魚介類販売業"</f>
        <v>魚介類販売業</v>
      </c>
      <c r="E10546" s="2" t="str">
        <f t="shared" si="513"/>
        <v>H30.01.11</v>
      </c>
    </row>
    <row r="10547" spans="1:5" x14ac:dyDescent="0.45">
      <c r="A10547" s="2" t="s">
        <v>3206</v>
      </c>
      <c r="B10547" s="2" t="s">
        <v>13349</v>
      </c>
      <c r="C10547" s="2" t="s">
        <v>24912</v>
      </c>
      <c r="D10547" s="2" t="str">
        <f>"乳類販売業"</f>
        <v>乳類販売業</v>
      </c>
      <c r="E10547" s="2" t="str">
        <f t="shared" si="513"/>
        <v>H30.01.11</v>
      </c>
    </row>
    <row r="10548" spans="1:5" x14ac:dyDescent="0.45">
      <c r="A10548" s="2" t="s">
        <v>3206</v>
      </c>
      <c r="B10548" s="2" t="s">
        <v>13349</v>
      </c>
      <c r="C10548" s="2" t="s">
        <v>24912</v>
      </c>
      <c r="D10548" s="2" t="str">
        <f>"食肉販売業"</f>
        <v>食肉販売業</v>
      </c>
      <c r="E10548" s="2" t="str">
        <f t="shared" si="513"/>
        <v>H30.01.11</v>
      </c>
    </row>
    <row r="10549" spans="1:5" x14ac:dyDescent="0.45">
      <c r="A10549" s="2" t="s">
        <v>3206</v>
      </c>
      <c r="B10549" s="2" t="s">
        <v>13349</v>
      </c>
      <c r="C10549" s="2" t="s">
        <v>24912</v>
      </c>
      <c r="D10549" s="2" t="str">
        <f>"菓子製造業"</f>
        <v>菓子製造業</v>
      </c>
      <c r="E10549" s="2" t="str">
        <f t="shared" si="513"/>
        <v>H30.01.11</v>
      </c>
    </row>
    <row r="10550" spans="1:5" x14ac:dyDescent="0.45">
      <c r="A10550" s="2" t="s">
        <v>3206</v>
      </c>
      <c r="B10550" s="2" t="s">
        <v>13349</v>
      </c>
      <c r="C10550" s="2" t="s">
        <v>24912</v>
      </c>
      <c r="D10550" s="2" t="str">
        <f>"飲食店営業"</f>
        <v>飲食店営業</v>
      </c>
      <c r="E10550" s="2" t="str">
        <f t="shared" si="513"/>
        <v>H30.01.11</v>
      </c>
    </row>
    <row r="10551" spans="1:5" x14ac:dyDescent="0.45">
      <c r="A10551" s="2" t="s">
        <v>3207</v>
      </c>
      <c r="B10551" s="2" t="s">
        <v>13350</v>
      </c>
      <c r="C10551" s="2" t="s">
        <v>24913</v>
      </c>
      <c r="D10551" s="2" t="str">
        <f>"乳類販売業"</f>
        <v>乳類販売業</v>
      </c>
      <c r="E10551" s="2" t="str">
        <f t="shared" si="513"/>
        <v>H30.01.11</v>
      </c>
    </row>
    <row r="10552" spans="1:5" x14ac:dyDescent="0.45">
      <c r="A10552" s="2" t="s">
        <v>3207</v>
      </c>
      <c r="B10552" s="2" t="s">
        <v>13350</v>
      </c>
      <c r="C10552" s="2" t="s">
        <v>24913</v>
      </c>
      <c r="D10552" s="2" t="str">
        <f>"食品販売業"</f>
        <v>食品販売業</v>
      </c>
      <c r="E10552" s="2" t="str">
        <f t="shared" si="513"/>
        <v>H30.01.11</v>
      </c>
    </row>
    <row r="10553" spans="1:5" x14ac:dyDescent="0.45">
      <c r="A10553" s="2" t="s">
        <v>3209</v>
      </c>
      <c r="B10553" s="2" t="s">
        <v>13352</v>
      </c>
      <c r="C10553" s="2" t="s">
        <v>24915</v>
      </c>
      <c r="D10553" s="2" t="str">
        <f>"飲食店営業"</f>
        <v>飲食店営業</v>
      </c>
      <c r="E10553" s="2" t="str">
        <f>"H30.01.16"</f>
        <v>H30.01.16</v>
      </c>
    </row>
    <row r="10554" spans="1:5" x14ac:dyDescent="0.45">
      <c r="A10554" s="2" t="s">
        <v>3209</v>
      </c>
      <c r="B10554" s="2" t="s">
        <v>13352</v>
      </c>
      <c r="C10554" s="2" t="s">
        <v>24915</v>
      </c>
      <c r="D10554" s="2" t="str">
        <f>"菓子製造業"</f>
        <v>菓子製造業</v>
      </c>
      <c r="E10554" s="2" t="str">
        <f>"H30.01.16"</f>
        <v>H30.01.16</v>
      </c>
    </row>
    <row r="10555" spans="1:5" x14ac:dyDescent="0.45">
      <c r="A10555" s="2" t="s">
        <v>3212</v>
      </c>
      <c r="B10555" s="2" t="s">
        <v>13355</v>
      </c>
      <c r="C10555" s="2" t="s">
        <v>24918</v>
      </c>
      <c r="D10555" s="2" t="str">
        <f>"食品製造業"</f>
        <v>食品製造業</v>
      </c>
      <c r="E10555" s="2" t="str">
        <f>"H30.01.25"</f>
        <v>H30.01.25</v>
      </c>
    </row>
    <row r="10556" spans="1:5" x14ac:dyDescent="0.45">
      <c r="A10556" s="2" t="s">
        <v>3214</v>
      </c>
      <c r="B10556" s="2" t="s">
        <v>13358</v>
      </c>
      <c r="C10556" s="2" t="s">
        <v>24921</v>
      </c>
      <c r="D10556" s="2" t="str">
        <f>"そうざい製造業"</f>
        <v>そうざい製造業</v>
      </c>
      <c r="E10556" s="2" t="str">
        <f>"H30.01.25"</f>
        <v>H30.01.25</v>
      </c>
    </row>
    <row r="10557" spans="1:5" x14ac:dyDescent="0.45">
      <c r="A10557" s="2" t="s">
        <v>3215</v>
      </c>
      <c r="B10557" s="2" t="s">
        <v>13359</v>
      </c>
      <c r="C10557" s="2" t="s">
        <v>24922</v>
      </c>
      <c r="D10557" s="2" t="str">
        <f>"飲食店営業"</f>
        <v>飲食店営業</v>
      </c>
      <c r="E10557" s="2" t="str">
        <f>"H30.01.26"</f>
        <v>H30.01.26</v>
      </c>
    </row>
    <row r="10558" spans="1:5" x14ac:dyDescent="0.45">
      <c r="A10558" s="2" t="s">
        <v>1912</v>
      </c>
      <c r="B10558" s="2" t="s">
        <v>13360</v>
      </c>
      <c r="C10558" s="2" t="s">
        <v>24923</v>
      </c>
      <c r="D10558" s="2" t="str">
        <f>"飲食店営業"</f>
        <v>飲食店営業</v>
      </c>
      <c r="E10558" s="2" t="str">
        <f>"H30.01.25"</f>
        <v>H30.01.25</v>
      </c>
    </row>
    <row r="10559" spans="1:5" x14ac:dyDescent="0.45">
      <c r="A10559" s="2" t="s">
        <v>649</v>
      </c>
      <c r="B10559" s="2" t="s">
        <v>13376</v>
      </c>
      <c r="C10559" s="2" t="s">
        <v>24937</v>
      </c>
      <c r="D10559" s="2" t="str">
        <f>"喫茶店営業"</f>
        <v>喫茶店営業</v>
      </c>
      <c r="E10559" s="2" t="str">
        <f>"H30.02.21"</f>
        <v>H30.02.21</v>
      </c>
    </row>
    <row r="10560" spans="1:5" x14ac:dyDescent="0.45">
      <c r="A10560" s="2" t="s">
        <v>314</v>
      </c>
      <c r="B10560" s="2" t="s">
        <v>13378</v>
      </c>
      <c r="C10560" s="2" t="s">
        <v>24939</v>
      </c>
      <c r="D10560" s="2" t="str">
        <f>"魚介類販売業"</f>
        <v>魚介類販売業</v>
      </c>
      <c r="E10560" s="2" t="str">
        <f>"H30.03.08"</f>
        <v>H30.03.08</v>
      </c>
    </row>
    <row r="10561" spans="1:5" x14ac:dyDescent="0.45">
      <c r="A10561" s="2" t="s">
        <v>314</v>
      </c>
      <c r="B10561" s="2" t="s">
        <v>13378</v>
      </c>
      <c r="C10561" s="2" t="s">
        <v>24939</v>
      </c>
      <c r="D10561" s="2" t="str">
        <f>"飲食店営業"</f>
        <v>飲食店営業</v>
      </c>
      <c r="E10561" s="2" t="str">
        <f>"H30.03.08"</f>
        <v>H30.03.08</v>
      </c>
    </row>
    <row r="10562" spans="1:5" x14ac:dyDescent="0.45">
      <c r="A10562" s="2" t="s">
        <v>314</v>
      </c>
      <c r="B10562" s="2" t="s">
        <v>13378</v>
      </c>
      <c r="C10562" s="2" t="s">
        <v>24939</v>
      </c>
      <c r="D10562" s="2" t="str">
        <f>"飲食店営業"</f>
        <v>飲食店営業</v>
      </c>
      <c r="E10562" s="2" t="str">
        <f>"H30.03.08"</f>
        <v>H30.03.08</v>
      </c>
    </row>
    <row r="10563" spans="1:5" x14ac:dyDescent="0.45">
      <c r="A10563" s="2" t="s">
        <v>314</v>
      </c>
      <c r="B10563" s="2" t="s">
        <v>13378</v>
      </c>
      <c r="C10563" s="2" t="s">
        <v>24939</v>
      </c>
      <c r="D10563" s="2" t="str">
        <f>"飲食店営業"</f>
        <v>飲食店営業</v>
      </c>
      <c r="E10563" s="2" t="str">
        <f>"H30.03.08"</f>
        <v>H30.03.08</v>
      </c>
    </row>
    <row r="10564" spans="1:5" x14ac:dyDescent="0.45">
      <c r="A10564" s="2" t="s">
        <v>314</v>
      </c>
      <c r="B10564" s="2" t="s">
        <v>13378</v>
      </c>
      <c r="C10564" s="2" t="s">
        <v>24939</v>
      </c>
      <c r="D10564" s="2" t="str">
        <f>"食肉販売業"</f>
        <v>食肉販売業</v>
      </c>
      <c r="E10564" s="2" t="str">
        <f>"H30.03.08"</f>
        <v>H30.03.08</v>
      </c>
    </row>
    <row r="10565" spans="1:5" x14ac:dyDescent="0.45">
      <c r="A10565" s="2" t="s">
        <v>3231</v>
      </c>
      <c r="B10565" s="2" t="s">
        <v>13381</v>
      </c>
      <c r="C10565" s="2" t="s">
        <v>24941</v>
      </c>
      <c r="D10565" s="2" t="str">
        <f>"飲食店営業"</f>
        <v>飲食店営業</v>
      </c>
      <c r="E10565" s="2" t="str">
        <f>"H30.04.09"</f>
        <v>H30.04.09</v>
      </c>
    </row>
    <row r="10566" spans="1:5" x14ac:dyDescent="0.45">
      <c r="A10566" s="2" t="s">
        <v>3243</v>
      </c>
      <c r="B10566" s="2" t="s">
        <v>13395</v>
      </c>
      <c r="C10566" s="2" t="s">
        <v>24954</v>
      </c>
      <c r="D10566" s="2" t="str">
        <f>"菓子製造業"</f>
        <v>菓子製造業</v>
      </c>
      <c r="E10566" s="2" t="str">
        <f>"H30.05.07"</f>
        <v>H30.05.07</v>
      </c>
    </row>
    <row r="10567" spans="1:5" x14ac:dyDescent="0.45">
      <c r="A10567" s="2" t="s">
        <v>3159</v>
      </c>
      <c r="B10567" s="2" t="s">
        <v>13400</v>
      </c>
      <c r="C10567" s="2" t="s">
        <v>24959</v>
      </c>
      <c r="D10567" s="2" t="str">
        <f>"食品販売業"</f>
        <v>食品販売業</v>
      </c>
      <c r="E10567" s="2" t="str">
        <f>"H30.05.07"</f>
        <v>H30.05.07</v>
      </c>
    </row>
    <row r="10568" spans="1:5" x14ac:dyDescent="0.45">
      <c r="A10568" s="2" t="s">
        <v>3248</v>
      </c>
      <c r="B10568" s="2" t="s">
        <v>13401</v>
      </c>
      <c r="C10568" s="2" t="s">
        <v>24960</v>
      </c>
      <c r="D10568" s="2" t="str">
        <f>"魚介類販売業"</f>
        <v>魚介類販売業</v>
      </c>
      <c r="E10568" s="2" t="str">
        <f>"H30.05.10"</f>
        <v>H30.05.10</v>
      </c>
    </row>
    <row r="10569" spans="1:5" x14ac:dyDescent="0.45">
      <c r="A10569" s="2" t="s">
        <v>3256</v>
      </c>
      <c r="B10569" s="2" t="s">
        <v>3256</v>
      </c>
      <c r="C10569" s="2" t="s">
        <v>24969</v>
      </c>
      <c r="D10569" s="2" t="str">
        <f>"食肉処理業"</f>
        <v>食肉処理業</v>
      </c>
      <c r="E10569" s="2" t="str">
        <f>"H30.06.13"</f>
        <v>H30.06.13</v>
      </c>
    </row>
    <row r="10570" spans="1:5" x14ac:dyDescent="0.45">
      <c r="A10570" s="2" t="s">
        <v>165</v>
      </c>
      <c r="B10570" s="2" t="s">
        <v>13412</v>
      </c>
      <c r="C10570" s="2" t="s">
        <v>24974</v>
      </c>
      <c r="D10570" s="2" t="str">
        <f>"喫茶店営業"</f>
        <v>喫茶店営業</v>
      </c>
      <c r="E10570" s="2" t="str">
        <f>"H30.06.22"</f>
        <v>H30.06.22</v>
      </c>
    </row>
    <row r="10571" spans="1:5" x14ac:dyDescent="0.45">
      <c r="A10571" s="2" t="s">
        <v>3260</v>
      </c>
      <c r="B10571" s="2" t="s">
        <v>13414</v>
      </c>
      <c r="C10571" s="2" t="s">
        <v>24976</v>
      </c>
      <c r="D10571" s="2" t="str">
        <f>"飲食店営業"</f>
        <v>飲食店営業</v>
      </c>
      <c r="E10571" s="2" t="str">
        <f>"H30.07.02"</f>
        <v>H30.07.02</v>
      </c>
    </row>
    <row r="10572" spans="1:5" x14ac:dyDescent="0.45">
      <c r="A10572" s="2" t="s">
        <v>3260</v>
      </c>
      <c r="B10572" s="2" t="s">
        <v>13414</v>
      </c>
      <c r="C10572" s="2" t="s">
        <v>24976</v>
      </c>
      <c r="D10572" s="2" t="str">
        <f>"魚介類販売業"</f>
        <v>魚介類販売業</v>
      </c>
      <c r="E10572" s="2" t="str">
        <f>"H30.07.02"</f>
        <v>H30.07.02</v>
      </c>
    </row>
    <row r="10573" spans="1:5" x14ac:dyDescent="0.45">
      <c r="A10573" s="2" t="s">
        <v>3260</v>
      </c>
      <c r="B10573" s="2" t="s">
        <v>13414</v>
      </c>
      <c r="C10573" s="2" t="s">
        <v>24976</v>
      </c>
      <c r="D10573" s="2" t="str">
        <f>"食肉販売業"</f>
        <v>食肉販売業</v>
      </c>
      <c r="E10573" s="2" t="str">
        <f>"H30.07.02"</f>
        <v>H30.07.02</v>
      </c>
    </row>
    <row r="10574" spans="1:5" x14ac:dyDescent="0.45">
      <c r="A10574" s="2" t="s">
        <v>3260</v>
      </c>
      <c r="B10574" s="2" t="s">
        <v>13414</v>
      </c>
      <c r="C10574" s="2" t="s">
        <v>24976</v>
      </c>
      <c r="D10574" s="2" t="str">
        <f>"乳類販売業"</f>
        <v>乳類販売業</v>
      </c>
      <c r="E10574" s="2" t="str">
        <f>"H30.07.02"</f>
        <v>H30.07.02</v>
      </c>
    </row>
    <row r="10575" spans="1:5" x14ac:dyDescent="0.45">
      <c r="A10575" s="2" t="s">
        <v>3260</v>
      </c>
      <c r="B10575" s="2" t="s">
        <v>13414</v>
      </c>
      <c r="C10575" s="2" t="s">
        <v>24976</v>
      </c>
      <c r="D10575" s="2" t="str">
        <f>"食品販売業"</f>
        <v>食品販売業</v>
      </c>
      <c r="E10575" s="2" t="str">
        <f>"H30.07.02"</f>
        <v>H30.07.02</v>
      </c>
    </row>
    <row r="10576" spans="1:5" x14ac:dyDescent="0.45">
      <c r="A10576" s="2" t="s">
        <v>3262</v>
      </c>
      <c r="B10576" s="2" t="s">
        <v>13416</v>
      </c>
      <c r="C10576" s="2" t="s">
        <v>24978</v>
      </c>
      <c r="D10576" s="2" t="str">
        <f>"飲食店営業"</f>
        <v>飲食店営業</v>
      </c>
      <c r="E10576" s="2" t="str">
        <f>"H30.07.05"</f>
        <v>H30.07.05</v>
      </c>
    </row>
    <row r="10577" spans="1:5" x14ac:dyDescent="0.45">
      <c r="A10577" s="2" t="s">
        <v>3262</v>
      </c>
      <c r="B10577" s="2" t="s">
        <v>13416</v>
      </c>
      <c r="C10577" s="2" t="s">
        <v>24978</v>
      </c>
      <c r="D10577" s="2" t="str">
        <f>"菓子製造業"</f>
        <v>菓子製造業</v>
      </c>
      <c r="E10577" s="2" t="str">
        <f>"H30.07.05"</f>
        <v>H30.07.05</v>
      </c>
    </row>
    <row r="10578" spans="1:5" x14ac:dyDescent="0.45">
      <c r="A10578" s="2" t="s">
        <v>3265</v>
      </c>
      <c r="B10578" s="2" t="s">
        <v>13409</v>
      </c>
      <c r="C10578" s="2" t="s">
        <v>24981</v>
      </c>
      <c r="D10578" s="2" t="str">
        <f>"飲食店営業"</f>
        <v>飲食店営業</v>
      </c>
      <c r="E10578" s="2" t="str">
        <f>"H30.07.18"</f>
        <v>H30.07.18</v>
      </c>
    </row>
    <row r="10579" spans="1:5" x14ac:dyDescent="0.45">
      <c r="A10579" s="2" t="s">
        <v>3273</v>
      </c>
      <c r="B10579" s="2" t="s">
        <v>13427</v>
      </c>
      <c r="C10579" s="2" t="s">
        <v>24990</v>
      </c>
      <c r="D10579" s="2" t="str">
        <f>"飲食店営業"</f>
        <v>飲食店営業</v>
      </c>
      <c r="E10579" s="2" t="str">
        <f>"H30.08.06"</f>
        <v>H30.08.06</v>
      </c>
    </row>
    <row r="10580" spans="1:5" x14ac:dyDescent="0.45">
      <c r="A10580" s="2" t="s">
        <v>3276</v>
      </c>
      <c r="B10580" s="2" t="s">
        <v>13430</v>
      </c>
      <c r="C10580" s="2" t="s">
        <v>24993</v>
      </c>
      <c r="D10580" s="2" t="str">
        <f>"乳類販売業"</f>
        <v>乳類販売業</v>
      </c>
      <c r="E10580" s="2" t="str">
        <f>"H30.08.03"</f>
        <v>H30.08.03</v>
      </c>
    </row>
    <row r="10581" spans="1:5" x14ac:dyDescent="0.45">
      <c r="A10581" s="2" t="s">
        <v>3279</v>
      </c>
      <c r="B10581" s="2" t="s">
        <v>13432</v>
      </c>
      <c r="C10581" s="2" t="s">
        <v>24996</v>
      </c>
      <c r="D10581" s="2" t="str">
        <f>"乳類販売業"</f>
        <v>乳類販売業</v>
      </c>
      <c r="E10581" s="2" t="str">
        <f>"H30.08.03"</f>
        <v>H30.08.03</v>
      </c>
    </row>
    <row r="10582" spans="1:5" x14ac:dyDescent="0.45">
      <c r="A10582" s="2" t="s">
        <v>3280</v>
      </c>
      <c r="B10582" s="2" t="s">
        <v>13433</v>
      </c>
      <c r="C10582" s="2" t="s">
        <v>24997</v>
      </c>
      <c r="D10582" s="2" t="str">
        <f>"乳類販売業"</f>
        <v>乳類販売業</v>
      </c>
      <c r="E10582" s="2" t="str">
        <f>"H30.08.03"</f>
        <v>H30.08.03</v>
      </c>
    </row>
    <row r="10583" spans="1:5" x14ac:dyDescent="0.45">
      <c r="A10583" s="2" t="s">
        <v>3160</v>
      </c>
      <c r="B10583" s="2" t="s">
        <v>13434</v>
      </c>
      <c r="C10583" s="2" t="s">
        <v>24866</v>
      </c>
      <c r="D10583" s="2" t="str">
        <f>"食肉販売業"</f>
        <v>食肉販売業</v>
      </c>
      <c r="E10583" s="2" t="str">
        <f>"H30.08.03"</f>
        <v>H30.08.03</v>
      </c>
    </row>
    <row r="10584" spans="1:5" x14ac:dyDescent="0.45">
      <c r="A10584" s="2" t="s">
        <v>3279</v>
      </c>
      <c r="B10584" s="2" t="s">
        <v>13432</v>
      </c>
      <c r="C10584" s="2" t="s">
        <v>24998</v>
      </c>
      <c r="D10584" s="2" t="str">
        <f>"食肉販売業"</f>
        <v>食肉販売業</v>
      </c>
      <c r="E10584" s="2" t="str">
        <f>"H30.08.03"</f>
        <v>H30.08.03</v>
      </c>
    </row>
    <row r="10585" spans="1:5" x14ac:dyDescent="0.45">
      <c r="A10585" s="2" t="s">
        <v>3281</v>
      </c>
      <c r="B10585" s="2" t="s">
        <v>13435</v>
      </c>
      <c r="C10585" s="2" t="s">
        <v>24999</v>
      </c>
      <c r="D10585" s="2" t="str">
        <f>"食品販売業"</f>
        <v>食品販売業</v>
      </c>
      <c r="E10585" s="2" t="str">
        <f>"H30.08.06"</f>
        <v>H30.08.06</v>
      </c>
    </row>
    <row r="10586" spans="1:5" x14ac:dyDescent="0.45">
      <c r="A10586" s="2" t="s">
        <v>3160</v>
      </c>
      <c r="B10586" s="2" t="s">
        <v>13299</v>
      </c>
      <c r="C10586" s="2" t="s">
        <v>24866</v>
      </c>
      <c r="D10586" s="2" t="str">
        <f>"飲食店営業"</f>
        <v>飲食店営業</v>
      </c>
      <c r="E10586" s="2" t="str">
        <f>"H30.08.03"</f>
        <v>H30.08.03</v>
      </c>
    </row>
    <row r="10587" spans="1:5" x14ac:dyDescent="0.45">
      <c r="A10587" s="2" t="s">
        <v>649</v>
      </c>
      <c r="B10587" s="2" t="s">
        <v>13452</v>
      </c>
      <c r="C10587" s="2" t="s">
        <v>25015</v>
      </c>
      <c r="D10587" s="2" t="str">
        <f>"飲食店営業"</f>
        <v>飲食店営業</v>
      </c>
      <c r="E10587" s="2" t="str">
        <f>"H30.09.20"</f>
        <v>H30.09.20</v>
      </c>
    </row>
    <row r="10588" spans="1:5" x14ac:dyDescent="0.45">
      <c r="A10588" s="2" t="s">
        <v>649</v>
      </c>
      <c r="B10588" s="2" t="s">
        <v>13452</v>
      </c>
      <c r="C10588" s="2" t="s">
        <v>25015</v>
      </c>
      <c r="D10588" s="2" t="str">
        <f>"食品販売業"</f>
        <v>食品販売業</v>
      </c>
      <c r="E10588" s="2" t="str">
        <f>"H30.09.20"</f>
        <v>H30.09.20</v>
      </c>
    </row>
    <row r="10589" spans="1:5" x14ac:dyDescent="0.45">
      <c r="A10589" s="2" t="s">
        <v>165</v>
      </c>
      <c r="B10589" s="2" t="s">
        <v>13455</v>
      </c>
      <c r="C10589" s="2" t="s">
        <v>25017</v>
      </c>
      <c r="D10589" s="2" t="str">
        <f>"喫茶店営業"</f>
        <v>喫茶店営業</v>
      </c>
      <c r="E10589" s="2" t="str">
        <f>"H30.10.09"</f>
        <v>H30.10.09</v>
      </c>
    </row>
    <row r="10590" spans="1:5" x14ac:dyDescent="0.45">
      <c r="A10590" s="2" t="s">
        <v>3296</v>
      </c>
      <c r="B10590" s="2" t="s">
        <v>13456</v>
      </c>
      <c r="C10590" s="2" t="s">
        <v>25018</v>
      </c>
      <c r="D10590" s="2" t="str">
        <f>"飲食店営業"</f>
        <v>飲食店営業</v>
      </c>
      <c r="E10590" s="2" t="str">
        <f>"H30.10.16"</f>
        <v>H30.10.16</v>
      </c>
    </row>
    <row r="10591" spans="1:5" x14ac:dyDescent="0.45">
      <c r="A10591" s="2" t="s">
        <v>3297</v>
      </c>
      <c r="B10591" s="2" t="s">
        <v>11615</v>
      </c>
      <c r="C10591" s="2" t="s">
        <v>25019</v>
      </c>
      <c r="D10591" s="2" t="str">
        <f>"喫茶店営業"</f>
        <v>喫茶店営業</v>
      </c>
      <c r="E10591" s="2" t="str">
        <f>"H30.10.17"</f>
        <v>H30.10.17</v>
      </c>
    </row>
    <row r="10592" spans="1:5" x14ac:dyDescent="0.45">
      <c r="A10592" s="2" t="s">
        <v>3297</v>
      </c>
      <c r="B10592" s="2" t="s">
        <v>11615</v>
      </c>
      <c r="C10592" s="2" t="s">
        <v>25019</v>
      </c>
      <c r="D10592" s="2" t="str">
        <f>"食品販売業"</f>
        <v>食品販売業</v>
      </c>
      <c r="E10592" s="2" t="str">
        <f>"H30.10.17"</f>
        <v>H30.10.17</v>
      </c>
    </row>
    <row r="10593" spans="1:5" x14ac:dyDescent="0.45">
      <c r="A10593" s="2" t="s">
        <v>3298</v>
      </c>
      <c r="B10593" s="2" t="s">
        <v>13457</v>
      </c>
      <c r="C10593" s="2" t="s">
        <v>25020</v>
      </c>
      <c r="D10593" s="2" t="str">
        <f>"飲食店営業"</f>
        <v>飲食店営業</v>
      </c>
      <c r="E10593" s="2" t="str">
        <f>"H30.10.22"</f>
        <v>H30.10.22</v>
      </c>
    </row>
    <row r="10594" spans="1:5" x14ac:dyDescent="0.45">
      <c r="A10594" s="2" t="s">
        <v>3300</v>
      </c>
      <c r="B10594" s="2" t="s">
        <v>13459</v>
      </c>
      <c r="C10594" s="2" t="s">
        <v>25022</v>
      </c>
      <c r="D10594" s="2" t="str">
        <f>"飲食店営業"</f>
        <v>飲食店営業</v>
      </c>
      <c r="E10594" s="2" t="str">
        <f>"H30.10.29"</f>
        <v>H30.10.29</v>
      </c>
    </row>
    <row r="10595" spans="1:5" x14ac:dyDescent="0.45">
      <c r="A10595" s="2" t="s">
        <v>3308</v>
      </c>
      <c r="B10595" s="2" t="s">
        <v>13467</v>
      </c>
      <c r="C10595" s="2" t="s">
        <v>25032</v>
      </c>
      <c r="D10595" s="2" t="str">
        <f>"飲食店営業"</f>
        <v>飲食店営業</v>
      </c>
      <c r="E10595" s="2" t="str">
        <f>"H30.11.05"</f>
        <v>H30.11.05</v>
      </c>
    </row>
    <row r="10596" spans="1:5" x14ac:dyDescent="0.45">
      <c r="A10596" s="2" t="s">
        <v>3312</v>
      </c>
      <c r="B10596" s="2" t="s">
        <v>13471</v>
      </c>
      <c r="C10596" s="2" t="s">
        <v>25037</v>
      </c>
      <c r="D10596" s="2" t="str">
        <f>"めん類製造業"</f>
        <v>めん類製造業</v>
      </c>
      <c r="E10596" s="2" t="str">
        <f>"H30.11.05"</f>
        <v>H30.11.05</v>
      </c>
    </row>
    <row r="10597" spans="1:5" x14ac:dyDescent="0.45">
      <c r="A10597" s="2" t="s">
        <v>3315</v>
      </c>
      <c r="B10597" s="2" t="s">
        <v>3315</v>
      </c>
      <c r="C10597" s="2" t="s">
        <v>24852</v>
      </c>
      <c r="D10597" s="2" t="str">
        <f>"食品販売業"</f>
        <v>食品販売業</v>
      </c>
      <c r="E10597" s="2" t="str">
        <f>"H30.11.15"</f>
        <v>H30.11.15</v>
      </c>
    </row>
    <row r="10598" spans="1:5" x14ac:dyDescent="0.45">
      <c r="A10598" s="2" t="s">
        <v>3298</v>
      </c>
      <c r="B10598" s="2" t="s">
        <v>13476</v>
      </c>
      <c r="C10598" s="2" t="s">
        <v>25020</v>
      </c>
      <c r="D10598" s="2" t="str">
        <f>"飲食店営業"</f>
        <v>飲食店営業</v>
      </c>
      <c r="E10598" s="2" t="str">
        <f>"H30.11.15"</f>
        <v>H30.11.15</v>
      </c>
    </row>
    <row r="10599" spans="1:5" x14ac:dyDescent="0.45">
      <c r="A10599" s="2" t="s">
        <v>165</v>
      </c>
      <c r="B10599" s="2" t="s">
        <v>13480</v>
      </c>
      <c r="C10599" s="2" t="s">
        <v>25045</v>
      </c>
      <c r="D10599" s="2" t="str">
        <f>"喫茶店営業"</f>
        <v>喫茶店営業</v>
      </c>
      <c r="E10599" s="2" t="str">
        <f>"H30.11.22"</f>
        <v>H30.11.22</v>
      </c>
    </row>
    <row r="10600" spans="1:5" x14ac:dyDescent="0.45">
      <c r="A10600" s="2" t="s">
        <v>3321</v>
      </c>
      <c r="B10600" s="2" t="s">
        <v>13483</v>
      </c>
      <c r="C10600" s="2" t="s">
        <v>25048</v>
      </c>
      <c r="D10600" s="2" t="str">
        <f>"菓子製造業"</f>
        <v>菓子製造業</v>
      </c>
      <c r="E10600" s="2" t="str">
        <f>"H30.11.29"</f>
        <v>H30.11.29</v>
      </c>
    </row>
    <row r="10601" spans="1:5" x14ac:dyDescent="0.45">
      <c r="A10601" s="2" t="s">
        <v>3321</v>
      </c>
      <c r="B10601" s="2" t="s">
        <v>13483</v>
      </c>
      <c r="C10601" s="2" t="s">
        <v>25048</v>
      </c>
      <c r="D10601" s="2" t="str">
        <f>"飲食店営業"</f>
        <v>飲食店営業</v>
      </c>
      <c r="E10601" s="2" t="str">
        <f>"H30.11.29"</f>
        <v>H30.11.29</v>
      </c>
    </row>
    <row r="10602" spans="1:5" x14ac:dyDescent="0.45">
      <c r="A10602" s="2" t="s">
        <v>10</v>
      </c>
      <c r="B10602" s="2" t="s">
        <v>13485</v>
      </c>
      <c r="C10602" s="2" t="s">
        <v>25050</v>
      </c>
      <c r="D10602" s="2" t="str">
        <f>"食品販売業（自動販売機）"</f>
        <v>食品販売業（自動販売機）</v>
      </c>
      <c r="E10602" s="2" t="str">
        <f>"H30.11.30"</f>
        <v>H30.11.30</v>
      </c>
    </row>
    <row r="10603" spans="1:5" x14ac:dyDescent="0.45">
      <c r="A10603" s="2" t="s">
        <v>3325</v>
      </c>
      <c r="B10603" s="2" t="s">
        <v>3325</v>
      </c>
      <c r="C10603" s="2" t="s">
        <v>25053</v>
      </c>
      <c r="D10603" s="2" t="str">
        <f>"食品販売業"</f>
        <v>食品販売業</v>
      </c>
      <c r="E10603" s="2" t="str">
        <f>"H30.12.07"</f>
        <v>H30.12.07</v>
      </c>
    </row>
    <row r="10604" spans="1:5" x14ac:dyDescent="0.45">
      <c r="A10604" s="2" t="s">
        <v>3329</v>
      </c>
      <c r="B10604" s="2" t="s">
        <v>13492</v>
      </c>
      <c r="C10604" s="2" t="s">
        <v>25057</v>
      </c>
      <c r="D10604" s="2" t="str">
        <f>"飲食店営業"</f>
        <v>飲食店営業</v>
      </c>
      <c r="E10604" s="2" t="str">
        <f>"H30.12.26"</f>
        <v>H30.12.26</v>
      </c>
    </row>
    <row r="10605" spans="1:5" x14ac:dyDescent="0.45">
      <c r="A10605" s="2" t="s">
        <v>3331</v>
      </c>
      <c r="B10605" s="2" t="s">
        <v>13494</v>
      </c>
      <c r="C10605" s="2" t="s">
        <v>25059</v>
      </c>
      <c r="D10605" s="2" t="str">
        <f>"飲食店営業"</f>
        <v>飲食店営業</v>
      </c>
      <c r="E10605" s="2" t="str">
        <f>"H31.01.08"</f>
        <v>H31.01.08</v>
      </c>
    </row>
    <row r="10606" spans="1:5" x14ac:dyDescent="0.45">
      <c r="A10606" s="2" t="s">
        <v>3331</v>
      </c>
      <c r="B10606" s="2" t="s">
        <v>13494</v>
      </c>
      <c r="C10606" s="2" t="s">
        <v>25059</v>
      </c>
      <c r="D10606" s="2" t="str">
        <f>"菓子製造業"</f>
        <v>菓子製造業</v>
      </c>
      <c r="E10606" s="2" t="str">
        <f>"H31.01.08"</f>
        <v>H31.01.08</v>
      </c>
    </row>
    <row r="10607" spans="1:5" x14ac:dyDescent="0.45">
      <c r="A10607" s="2" t="s">
        <v>1200</v>
      </c>
      <c r="B10607" s="2" t="s">
        <v>13495</v>
      </c>
      <c r="C10607" s="2" t="s">
        <v>24939</v>
      </c>
      <c r="D10607" s="2" t="str">
        <f>"食品販売業"</f>
        <v>食品販売業</v>
      </c>
      <c r="E10607" s="2" t="str">
        <f>"H31.01.16"</f>
        <v>H31.01.16</v>
      </c>
    </row>
    <row r="10608" spans="1:5" x14ac:dyDescent="0.45">
      <c r="A10608" s="2" t="s">
        <v>1134</v>
      </c>
      <c r="B10608" s="2" t="s">
        <v>13498</v>
      </c>
      <c r="C10608" s="2" t="s">
        <v>25062</v>
      </c>
      <c r="D10608" s="2" t="str">
        <f>"乳類販売業"</f>
        <v>乳類販売業</v>
      </c>
      <c r="E10608" s="2" t="str">
        <f>"H31.01.24"</f>
        <v>H31.01.24</v>
      </c>
    </row>
    <row r="10609" spans="1:5" x14ac:dyDescent="0.45">
      <c r="A10609" s="2" t="s">
        <v>1134</v>
      </c>
      <c r="B10609" s="2" t="s">
        <v>13498</v>
      </c>
      <c r="C10609" s="2" t="s">
        <v>25062</v>
      </c>
      <c r="D10609" s="2" t="str">
        <f>"魚介類販売業"</f>
        <v>魚介類販売業</v>
      </c>
      <c r="E10609" s="2" t="str">
        <f>"H31.01.24"</f>
        <v>H31.01.24</v>
      </c>
    </row>
    <row r="10610" spans="1:5" x14ac:dyDescent="0.45">
      <c r="A10610" s="2" t="s">
        <v>1134</v>
      </c>
      <c r="B10610" s="2" t="s">
        <v>13498</v>
      </c>
      <c r="C10610" s="2" t="s">
        <v>25062</v>
      </c>
      <c r="D10610" s="2" t="str">
        <f>"食肉販売業"</f>
        <v>食肉販売業</v>
      </c>
      <c r="E10610" s="2" t="str">
        <f>"H31.01.24"</f>
        <v>H31.01.24</v>
      </c>
    </row>
    <row r="10611" spans="1:5" x14ac:dyDescent="0.45">
      <c r="A10611" s="2" t="s">
        <v>1134</v>
      </c>
      <c r="B10611" s="2" t="s">
        <v>13498</v>
      </c>
      <c r="C10611" s="2" t="s">
        <v>25062</v>
      </c>
      <c r="D10611" s="2" t="str">
        <f>"食品販売業"</f>
        <v>食品販売業</v>
      </c>
      <c r="E10611" s="2" t="str">
        <f>"H31.01.24"</f>
        <v>H31.01.24</v>
      </c>
    </row>
    <row r="10612" spans="1:5" x14ac:dyDescent="0.45">
      <c r="A10612" s="2" t="s">
        <v>3337</v>
      </c>
      <c r="B10612" s="2" t="s">
        <v>13505</v>
      </c>
      <c r="C10612" s="2" t="s">
        <v>25069</v>
      </c>
      <c r="D10612" s="2" t="str">
        <f>"飲食店営業"</f>
        <v>飲食店営業</v>
      </c>
      <c r="E10612" s="2" t="str">
        <f>"H31.02.05"</f>
        <v>H31.02.05</v>
      </c>
    </row>
    <row r="10613" spans="1:5" x14ac:dyDescent="0.45">
      <c r="A10613" s="2" t="s">
        <v>3337</v>
      </c>
      <c r="B10613" s="2" t="s">
        <v>13505</v>
      </c>
      <c r="C10613" s="2" t="s">
        <v>25069</v>
      </c>
      <c r="D10613" s="2" t="str">
        <f>"菓子製造業"</f>
        <v>菓子製造業</v>
      </c>
      <c r="E10613" s="2" t="str">
        <f>"H31.02.05"</f>
        <v>H31.02.05</v>
      </c>
    </row>
    <row r="10614" spans="1:5" x14ac:dyDescent="0.45">
      <c r="A10614" s="2" t="s">
        <v>3123</v>
      </c>
      <c r="B10614" s="2" t="s">
        <v>9302</v>
      </c>
      <c r="C10614" s="2" t="s">
        <v>25076</v>
      </c>
      <c r="D10614" s="2" t="str">
        <f>"食品販売業"</f>
        <v>食品販売業</v>
      </c>
      <c r="E10614" s="2" t="str">
        <f>"H31.02.05"</f>
        <v>H31.02.05</v>
      </c>
    </row>
    <row r="10615" spans="1:5" x14ac:dyDescent="0.45">
      <c r="A10615" s="2" t="s">
        <v>3345</v>
      </c>
      <c r="B10615" s="2" t="s">
        <v>13515</v>
      </c>
      <c r="C10615" s="2" t="s">
        <v>25080</v>
      </c>
      <c r="D10615" s="2" t="str">
        <f>"菓子製造業"</f>
        <v>菓子製造業</v>
      </c>
      <c r="E10615" s="2" t="str">
        <f>"H31.02.08"</f>
        <v>H31.02.08</v>
      </c>
    </row>
    <row r="10616" spans="1:5" x14ac:dyDescent="0.45">
      <c r="A10616" s="2" t="s">
        <v>3351</v>
      </c>
      <c r="B10616" s="2" t="s">
        <v>13522</v>
      </c>
      <c r="C10616" s="2" t="s">
        <v>24910</v>
      </c>
      <c r="D10616" s="2" t="str">
        <f>"飲食店営業"</f>
        <v>飲食店営業</v>
      </c>
      <c r="E10616" s="2" t="str">
        <f>"H31.02.28"</f>
        <v>H31.02.28</v>
      </c>
    </row>
    <row r="10617" spans="1:5" x14ac:dyDescent="0.45">
      <c r="A10617" s="2" t="s">
        <v>3355</v>
      </c>
      <c r="B10617" s="2" t="s">
        <v>3598</v>
      </c>
      <c r="C10617" s="2" t="s">
        <v>25090</v>
      </c>
      <c r="D10617" s="2" t="str">
        <f>"菓子製造業"</f>
        <v>菓子製造業</v>
      </c>
      <c r="E10617" s="2" t="str">
        <f>"H31.03.06"</f>
        <v>H31.03.06</v>
      </c>
    </row>
    <row r="10618" spans="1:5" x14ac:dyDescent="0.45">
      <c r="A10618" s="2" t="s">
        <v>3357</v>
      </c>
      <c r="B10618" s="2" t="s">
        <v>13526</v>
      </c>
      <c r="C10618" s="2" t="s">
        <v>25092</v>
      </c>
      <c r="D10618" s="2" t="str">
        <f>"飲食店営業"</f>
        <v>飲食店営業</v>
      </c>
      <c r="E10618" s="2" t="str">
        <f>"H31.03.22"</f>
        <v>H31.03.22</v>
      </c>
    </row>
    <row r="10619" spans="1:5" x14ac:dyDescent="0.45">
      <c r="A10619" s="2" t="s">
        <v>3359</v>
      </c>
      <c r="B10619" s="2" t="s">
        <v>13528</v>
      </c>
      <c r="C10619" s="2" t="s">
        <v>25093</v>
      </c>
      <c r="D10619" s="2" t="str">
        <f>"飲食店営業"</f>
        <v>飲食店営業</v>
      </c>
      <c r="E10619" s="2" t="str">
        <f>"H31.03.29"</f>
        <v>H31.03.29</v>
      </c>
    </row>
    <row r="10620" spans="1:5" x14ac:dyDescent="0.45">
      <c r="A10620" s="2" t="s">
        <v>3266</v>
      </c>
      <c r="B10620" s="2" t="s">
        <v>13529</v>
      </c>
      <c r="C10620" s="2" t="s">
        <v>25094</v>
      </c>
      <c r="D10620" s="2" t="str">
        <f>"そうざい製造業"</f>
        <v>そうざい製造業</v>
      </c>
      <c r="E10620" s="2" t="str">
        <f>"H31.04.05"</f>
        <v>H31.04.05</v>
      </c>
    </row>
    <row r="10621" spans="1:5" x14ac:dyDescent="0.45">
      <c r="A10621" s="2" t="s">
        <v>3366</v>
      </c>
      <c r="B10621" s="2" t="s">
        <v>13539</v>
      </c>
      <c r="C10621" s="2" t="s">
        <v>25102</v>
      </c>
      <c r="D10621" s="2" t="str">
        <f>"飲食店営業"</f>
        <v>飲食店営業</v>
      </c>
      <c r="E10621" s="2" t="str">
        <f>"H31.04.24"</f>
        <v>H31.04.24</v>
      </c>
    </row>
    <row r="10622" spans="1:5" x14ac:dyDescent="0.45">
      <c r="A10622" s="2" t="s">
        <v>3366</v>
      </c>
      <c r="B10622" s="2" t="s">
        <v>13539</v>
      </c>
      <c r="C10622" s="2" t="s">
        <v>25102</v>
      </c>
      <c r="D10622" s="2" t="str">
        <f>"食品販売業"</f>
        <v>食品販売業</v>
      </c>
      <c r="E10622" s="2" t="str">
        <f>"H31.04.24"</f>
        <v>H31.04.24</v>
      </c>
    </row>
    <row r="10623" spans="1:5" x14ac:dyDescent="0.45">
      <c r="A10623" s="2" t="s">
        <v>3370</v>
      </c>
      <c r="B10623" s="2" t="s">
        <v>13542</v>
      </c>
      <c r="C10623" s="2" t="s">
        <v>25105</v>
      </c>
      <c r="D10623" s="2" t="str">
        <f>"飲食店営業"</f>
        <v>飲食店営業</v>
      </c>
      <c r="E10623" s="2" t="str">
        <f>"R01.05.07"</f>
        <v>R01.05.07</v>
      </c>
    </row>
    <row r="10624" spans="1:5" x14ac:dyDescent="0.45">
      <c r="A10624" s="2" t="s">
        <v>3371</v>
      </c>
      <c r="B10624" s="2" t="s">
        <v>13543</v>
      </c>
      <c r="C10624" s="2" t="s">
        <v>25106</v>
      </c>
      <c r="D10624" s="2" t="str">
        <f>"食品販売業"</f>
        <v>食品販売業</v>
      </c>
      <c r="E10624" s="2" t="str">
        <f>"H31.04.26"</f>
        <v>H31.04.26</v>
      </c>
    </row>
    <row r="10625" spans="1:5" x14ac:dyDescent="0.45">
      <c r="A10625" s="2" t="s">
        <v>3391</v>
      </c>
      <c r="B10625" s="2" t="s">
        <v>13564</v>
      </c>
      <c r="C10625" s="2" t="s">
        <v>25135</v>
      </c>
      <c r="D10625" s="2" t="str">
        <f>"乳類販売業"</f>
        <v>乳類販売業</v>
      </c>
      <c r="E10625" s="2" t="str">
        <f>"R01.05.10"</f>
        <v>R01.05.10</v>
      </c>
    </row>
    <row r="10626" spans="1:5" x14ac:dyDescent="0.45">
      <c r="A10626" s="2" t="s">
        <v>165</v>
      </c>
      <c r="B10626" s="2" t="s">
        <v>13575</v>
      </c>
      <c r="C10626" s="2" t="s">
        <v>25148</v>
      </c>
      <c r="D10626" s="2" t="str">
        <f>"喫茶店営業"</f>
        <v>喫茶店営業</v>
      </c>
      <c r="E10626" s="2" t="str">
        <f>"R01.05.28"</f>
        <v>R01.05.28</v>
      </c>
    </row>
    <row r="10627" spans="1:5" x14ac:dyDescent="0.45">
      <c r="A10627" s="2" t="s">
        <v>3406</v>
      </c>
      <c r="B10627" s="2" t="s">
        <v>13582</v>
      </c>
      <c r="C10627" s="2" t="s">
        <v>25157</v>
      </c>
      <c r="D10627" s="2" t="str">
        <f>"菓子製造業"</f>
        <v>菓子製造業</v>
      </c>
      <c r="E10627" s="2" t="str">
        <f>"H30.11.22"</f>
        <v>H30.11.22</v>
      </c>
    </row>
    <row r="10628" spans="1:5" x14ac:dyDescent="0.45">
      <c r="A10628" s="2" t="s">
        <v>1134</v>
      </c>
      <c r="B10628" s="2" t="s">
        <v>13584</v>
      </c>
      <c r="C10628" s="2" t="s">
        <v>25159</v>
      </c>
      <c r="D10628" s="2" t="str">
        <f>"乳類販売業"</f>
        <v>乳類販売業</v>
      </c>
      <c r="E10628" s="2" t="str">
        <f>"H30.05.07"</f>
        <v>H30.05.07</v>
      </c>
    </row>
    <row r="10629" spans="1:5" x14ac:dyDescent="0.45">
      <c r="A10629" s="2" t="s">
        <v>165</v>
      </c>
      <c r="B10629" s="2" t="s">
        <v>13588</v>
      </c>
      <c r="C10629" s="2" t="s">
        <v>25163</v>
      </c>
      <c r="D10629" s="2" t="str">
        <f>"喫茶店営業"</f>
        <v>喫茶店営業</v>
      </c>
      <c r="E10629" s="2" t="str">
        <f>"R01.08.01"</f>
        <v>R01.08.01</v>
      </c>
    </row>
    <row r="10630" spans="1:5" x14ac:dyDescent="0.45">
      <c r="A10630" s="2" t="s">
        <v>165</v>
      </c>
      <c r="B10630" s="2" t="s">
        <v>13589</v>
      </c>
      <c r="C10630" s="2" t="s">
        <v>25164</v>
      </c>
      <c r="D10630" s="2" t="str">
        <f>"喫茶店営業"</f>
        <v>喫茶店営業</v>
      </c>
      <c r="E10630" s="2" t="str">
        <f>"R01.08.01"</f>
        <v>R01.08.01</v>
      </c>
    </row>
    <row r="10631" spans="1:5" x14ac:dyDescent="0.45">
      <c r="A10631" s="2" t="s">
        <v>3160</v>
      </c>
      <c r="B10631" s="2" t="s">
        <v>13600</v>
      </c>
      <c r="C10631" s="2" t="s">
        <v>25174</v>
      </c>
      <c r="D10631" s="2" t="str">
        <f>"喫茶店営業"</f>
        <v>喫茶店営業</v>
      </c>
      <c r="E10631" s="2" t="str">
        <f>"R01.08.06"</f>
        <v>R01.08.06</v>
      </c>
    </row>
    <row r="10632" spans="1:5" x14ac:dyDescent="0.45">
      <c r="A10632" s="2" t="s">
        <v>3126</v>
      </c>
      <c r="B10632" s="2" t="s">
        <v>13620</v>
      </c>
      <c r="C10632" s="2" t="s">
        <v>25195</v>
      </c>
      <c r="D10632" s="2" t="str">
        <f>"豆腐製造業"</f>
        <v>豆腐製造業</v>
      </c>
      <c r="E10632" s="2" t="str">
        <f>"H29.05.10"</f>
        <v>H29.05.10</v>
      </c>
    </row>
    <row r="10633" spans="1:5" x14ac:dyDescent="0.45">
      <c r="A10633" s="2" t="s">
        <v>1134</v>
      </c>
      <c r="B10633" s="2" t="s">
        <v>13584</v>
      </c>
      <c r="C10633" s="2" t="s">
        <v>25159</v>
      </c>
      <c r="D10633" s="2" t="str">
        <f>"魚介類販売業"</f>
        <v>魚介類販売業</v>
      </c>
      <c r="E10633" s="2" t="str">
        <f>"R01.09.10"</f>
        <v>R01.09.10</v>
      </c>
    </row>
    <row r="10634" spans="1:5" x14ac:dyDescent="0.45">
      <c r="A10634" s="2" t="s">
        <v>3439</v>
      </c>
      <c r="B10634" s="2" t="s">
        <v>13628</v>
      </c>
      <c r="C10634" s="2" t="s">
        <v>25203</v>
      </c>
      <c r="D10634" s="2" t="str">
        <f>"飲食店営業"</f>
        <v>飲食店営業</v>
      </c>
      <c r="E10634" s="2" t="str">
        <f>"R01.09.20"</f>
        <v>R01.09.20</v>
      </c>
    </row>
    <row r="10635" spans="1:5" x14ac:dyDescent="0.45">
      <c r="A10635" s="2" t="s">
        <v>3442</v>
      </c>
      <c r="B10635" s="2" t="s">
        <v>13632</v>
      </c>
      <c r="C10635" s="2" t="s">
        <v>25206</v>
      </c>
      <c r="D10635" s="2" t="str">
        <f>"飲食店営業"</f>
        <v>飲食店営業</v>
      </c>
      <c r="E10635" s="2" t="str">
        <f>"R01.10.01"</f>
        <v>R01.10.01</v>
      </c>
    </row>
    <row r="10636" spans="1:5" x14ac:dyDescent="0.45">
      <c r="A10636" s="2" t="s">
        <v>3442</v>
      </c>
      <c r="B10636" s="2" t="s">
        <v>13632</v>
      </c>
      <c r="C10636" s="2" t="s">
        <v>25206</v>
      </c>
      <c r="D10636" s="2" t="str">
        <f>"菓子製造業"</f>
        <v>菓子製造業</v>
      </c>
      <c r="E10636" s="2" t="str">
        <f>"R01.10.01"</f>
        <v>R01.10.01</v>
      </c>
    </row>
    <row r="10637" spans="1:5" x14ac:dyDescent="0.45">
      <c r="A10637" s="2" t="s">
        <v>3443</v>
      </c>
      <c r="B10637" s="2" t="s">
        <v>3443</v>
      </c>
      <c r="C10637" s="2" t="s">
        <v>25207</v>
      </c>
      <c r="D10637" s="2" t="str">
        <f>"菓子製造業"</f>
        <v>菓子製造業</v>
      </c>
      <c r="E10637" s="2" t="str">
        <f>"R01.10.04"</f>
        <v>R01.10.04</v>
      </c>
    </row>
    <row r="10638" spans="1:5" x14ac:dyDescent="0.45">
      <c r="A10638" s="2" t="s">
        <v>3444</v>
      </c>
      <c r="B10638" s="2" t="s">
        <v>13633</v>
      </c>
      <c r="C10638" s="2" t="s">
        <v>25208</v>
      </c>
      <c r="D10638" s="2" t="str">
        <f>"飲食店営業"</f>
        <v>飲食店営業</v>
      </c>
      <c r="E10638" s="2" t="str">
        <f>"R01.10.04"</f>
        <v>R01.10.04</v>
      </c>
    </row>
    <row r="10639" spans="1:5" x14ac:dyDescent="0.45">
      <c r="A10639" s="2" t="s">
        <v>3452</v>
      </c>
      <c r="B10639" s="2" t="s">
        <v>13641</v>
      </c>
      <c r="C10639" s="2" t="s">
        <v>25216</v>
      </c>
      <c r="D10639" s="2" t="str">
        <f>"飲食店営業"</f>
        <v>飲食店営業</v>
      </c>
      <c r="E10639" s="2" t="str">
        <f>"R01.10.07"</f>
        <v>R01.10.07</v>
      </c>
    </row>
    <row r="10640" spans="1:5" x14ac:dyDescent="0.45">
      <c r="A10640" s="2" t="s">
        <v>3462</v>
      </c>
      <c r="B10640" s="2" t="s">
        <v>13452</v>
      </c>
      <c r="C10640" s="2" t="s">
        <v>25228</v>
      </c>
      <c r="D10640" s="2" t="str">
        <f>"食肉販売業"</f>
        <v>食肉販売業</v>
      </c>
      <c r="E10640" s="2" t="str">
        <f>"R01.10.08"</f>
        <v>R01.10.08</v>
      </c>
    </row>
    <row r="10641" spans="1:5" x14ac:dyDescent="0.45">
      <c r="A10641" s="2" t="s">
        <v>1858</v>
      </c>
      <c r="B10641" s="2" t="s">
        <v>13655</v>
      </c>
      <c r="C10641" s="2" t="s">
        <v>25231</v>
      </c>
      <c r="D10641" s="2" t="str">
        <f>"食品販売業"</f>
        <v>食品販売業</v>
      </c>
      <c r="E10641" s="2" t="str">
        <f>"R01.10.15"</f>
        <v>R01.10.15</v>
      </c>
    </row>
    <row r="10642" spans="1:5" x14ac:dyDescent="0.45">
      <c r="A10642" s="2" t="s">
        <v>3465</v>
      </c>
      <c r="B10642" s="2" t="s">
        <v>3465</v>
      </c>
      <c r="C10642" s="2" t="s">
        <v>25233</v>
      </c>
      <c r="D10642" s="2" t="str">
        <f>"缶詰又は瓶詰食品製造業"</f>
        <v>缶詰又は瓶詰食品製造業</v>
      </c>
      <c r="E10642" s="2" t="str">
        <f>"R01.10.21"</f>
        <v>R01.10.21</v>
      </c>
    </row>
    <row r="10643" spans="1:5" x14ac:dyDescent="0.45">
      <c r="A10643" s="2" t="s">
        <v>421</v>
      </c>
      <c r="B10643" s="2" t="s">
        <v>13660</v>
      </c>
      <c r="C10643" s="2" t="s">
        <v>25236</v>
      </c>
      <c r="D10643" s="2" t="str">
        <f>"乳類販売業"</f>
        <v>乳類販売業</v>
      </c>
      <c r="E10643" s="2" t="str">
        <f>"R01.11.07"</f>
        <v>R01.11.07</v>
      </c>
    </row>
    <row r="10644" spans="1:5" x14ac:dyDescent="0.45">
      <c r="A10644" s="2" t="s">
        <v>421</v>
      </c>
      <c r="B10644" s="2" t="s">
        <v>13661</v>
      </c>
      <c r="C10644" s="2" t="s">
        <v>25236</v>
      </c>
      <c r="D10644" s="2" t="str">
        <f>"乳類販売業"</f>
        <v>乳類販売業</v>
      </c>
      <c r="E10644" s="2" t="str">
        <f>"R01.11.07"</f>
        <v>R01.11.07</v>
      </c>
    </row>
    <row r="10645" spans="1:5" x14ac:dyDescent="0.45">
      <c r="A10645" s="2" t="s">
        <v>421</v>
      </c>
      <c r="B10645" s="2" t="s">
        <v>13663</v>
      </c>
      <c r="C10645" s="2" t="s">
        <v>25239</v>
      </c>
      <c r="D10645" s="2" t="str">
        <f>"乳類販売業"</f>
        <v>乳類販売業</v>
      </c>
      <c r="E10645" s="2" t="str">
        <f>"R01.11.07"</f>
        <v>R01.11.07</v>
      </c>
    </row>
    <row r="10646" spans="1:5" x14ac:dyDescent="0.45">
      <c r="A10646" s="2" t="s">
        <v>421</v>
      </c>
      <c r="B10646" s="2" t="s">
        <v>13664</v>
      </c>
      <c r="C10646" s="2" t="s">
        <v>25240</v>
      </c>
      <c r="D10646" s="2" t="str">
        <f>"乳類販売業"</f>
        <v>乳類販売業</v>
      </c>
      <c r="E10646" s="2" t="str">
        <f>"R01.11.07"</f>
        <v>R01.11.07</v>
      </c>
    </row>
    <row r="10647" spans="1:5" x14ac:dyDescent="0.45">
      <c r="A10647" s="2" t="s">
        <v>421</v>
      </c>
      <c r="B10647" s="2" t="s">
        <v>13665</v>
      </c>
      <c r="C10647" s="2" t="s">
        <v>25242</v>
      </c>
      <c r="D10647" s="2" t="str">
        <f>"乳類販売業"</f>
        <v>乳類販売業</v>
      </c>
      <c r="E10647" s="2" t="str">
        <f>"R01.11.12"</f>
        <v>R01.11.12</v>
      </c>
    </row>
    <row r="10648" spans="1:5" x14ac:dyDescent="0.45">
      <c r="A10648" s="2" t="s">
        <v>3485</v>
      </c>
      <c r="B10648" s="2" t="s">
        <v>13684</v>
      </c>
      <c r="C10648" s="2" t="s">
        <v>25262</v>
      </c>
      <c r="D10648" s="2" t="str">
        <f>"飲食店営業"</f>
        <v>飲食店営業</v>
      </c>
      <c r="E10648" s="2" t="str">
        <f>"R02.02.04"</f>
        <v>R02.02.04</v>
      </c>
    </row>
    <row r="10649" spans="1:5" x14ac:dyDescent="0.45">
      <c r="A10649" s="2" t="s">
        <v>3488</v>
      </c>
      <c r="B10649" s="2" t="s">
        <v>3488</v>
      </c>
      <c r="C10649" s="2" t="s">
        <v>25265</v>
      </c>
      <c r="D10649" s="2" t="str">
        <f>"乳類販売業"</f>
        <v>乳類販売業</v>
      </c>
      <c r="E10649" s="2" t="str">
        <f>"R02.02.04"</f>
        <v>R02.02.04</v>
      </c>
    </row>
    <row r="10650" spans="1:5" x14ac:dyDescent="0.45">
      <c r="A10650" s="2" t="s">
        <v>3488</v>
      </c>
      <c r="B10650" s="2" t="s">
        <v>13687</v>
      </c>
      <c r="C10650" s="2" t="s">
        <v>25266</v>
      </c>
      <c r="D10650" s="2" t="str">
        <f>"食肉販売業"</f>
        <v>食肉販売業</v>
      </c>
      <c r="E10650" s="2" t="str">
        <f>"H29.01.26"</f>
        <v>H29.01.26</v>
      </c>
    </row>
    <row r="10651" spans="1:5" x14ac:dyDescent="0.45">
      <c r="A10651" s="2" t="s">
        <v>3462</v>
      </c>
      <c r="B10651" s="2" t="s">
        <v>13688</v>
      </c>
      <c r="C10651" s="2" t="s">
        <v>25267</v>
      </c>
      <c r="D10651" s="2" t="str">
        <f>"乳類販売業"</f>
        <v>乳類販売業</v>
      </c>
      <c r="E10651" s="2" t="str">
        <f>"R02.02.04"</f>
        <v>R02.02.04</v>
      </c>
    </row>
    <row r="10652" spans="1:5" x14ac:dyDescent="0.45">
      <c r="A10652" s="2" t="s">
        <v>3462</v>
      </c>
      <c r="B10652" s="2" t="s">
        <v>13688</v>
      </c>
      <c r="C10652" s="2" t="s">
        <v>25267</v>
      </c>
      <c r="D10652" s="2" t="str">
        <f>"魚介類販売業"</f>
        <v>魚介類販売業</v>
      </c>
      <c r="E10652" s="2" t="str">
        <f>"R02.02.12"</f>
        <v>R02.02.12</v>
      </c>
    </row>
    <row r="10653" spans="1:5" x14ac:dyDescent="0.45">
      <c r="A10653" s="2" t="s">
        <v>3492</v>
      </c>
      <c r="B10653" s="2" t="s">
        <v>13693</v>
      </c>
      <c r="C10653" s="2" t="s">
        <v>25272</v>
      </c>
      <c r="D10653" s="2" t="str">
        <f>"乳類販売業"</f>
        <v>乳類販売業</v>
      </c>
      <c r="E10653" s="2" t="str">
        <f>"R02.02.25"</f>
        <v>R02.02.25</v>
      </c>
    </row>
    <row r="10654" spans="1:5" x14ac:dyDescent="0.45">
      <c r="A10654" s="2" t="s">
        <v>3492</v>
      </c>
      <c r="B10654" s="2" t="s">
        <v>13693</v>
      </c>
      <c r="C10654" s="2" t="s">
        <v>25272</v>
      </c>
      <c r="D10654" s="2" t="str">
        <f>"食品販売業"</f>
        <v>食品販売業</v>
      </c>
      <c r="E10654" s="2" t="str">
        <f>"R02.02.25"</f>
        <v>R02.02.25</v>
      </c>
    </row>
    <row r="10655" spans="1:5" x14ac:dyDescent="0.45">
      <c r="A10655" s="2" t="s">
        <v>3493</v>
      </c>
      <c r="B10655" s="2" t="s">
        <v>13695</v>
      </c>
      <c r="C10655" s="2" t="s">
        <v>25274</v>
      </c>
      <c r="D10655" s="2" t="str">
        <f>"飲食店営業"</f>
        <v>飲食店営業</v>
      </c>
      <c r="E10655" s="2" t="str">
        <f>"R02.02.27"</f>
        <v>R02.02.27</v>
      </c>
    </row>
    <row r="10656" spans="1:5" x14ac:dyDescent="0.45">
      <c r="A10656" s="2" t="s">
        <v>583</v>
      </c>
      <c r="B10656" s="2" t="s">
        <v>13699</v>
      </c>
      <c r="C10656" s="2" t="s">
        <v>25276</v>
      </c>
      <c r="D10656" s="2" t="str">
        <f>"乳類販売業"</f>
        <v>乳類販売業</v>
      </c>
      <c r="E10656" s="2" t="str">
        <f>"H29.01.13"</f>
        <v>H29.01.13</v>
      </c>
    </row>
    <row r="10657" spans="1:5" x14ac:dyDescent="0.45">
      <c r="A10657" s="2" t="s">
        <v>583</v>
      </c>
      <c r="B10657" s="2" t="s">
        <v>13700</v>
      </c>
      <c r="C10657" s="2" t="s">
        <v>25163</v>
      </c>
      <c r="D10657" s="2" t="str">
        <f>"乳類販売業"</f>
        <v>乳類販売業</v>
      </c>
      <c r="E10657" s="2" t="str">
        <f>"H29.01.13"</f>
        <v>H29.01.13</v>
      </c>
    </row>
    <row r="10658" spans="1:5" x14ac:dyDescent="0.45">
      <c r="A10658" s="2" t="s">
        <v>583</v>
      </c>
      <c r="B10658" s="2" t="s">
        <v>13701</v>
      </c>
      <c r="C10658" s="2" t="s">
        <v>25163</v>
      </c>
      <c r="D10658" s="2" t="str">
        <f>"乳類販売業"</f>
        <v>乳類販売業</v>
      </c>
      <c r="E10658" s="2" t="str">
        <f>"H29.01.13"</f>
        <v>H29.01.13</v>
      </c>
    </row>
    <row r="10659" spans="1:5" x14ac:dyDescent="0.45">
      <c r="A10659" s="2" t="s">
        <v>583</v>
      </c>
      <c r="B10659" s="2" t="s">
        <v>13702</v>
      </c>
      <c r="C10659" s="2" t="s">
        <v>25163</v>
      </c>
      <c r="D10659" s="2" t="str">
        <f>"乳類販売業"</f>
        <v>乳類販売業</v>
      </c>
      <c r="E10659" s="2" t="str">
        <f>"H29.01.13"</f>
        <v>H29.01.13</v>
      </c>
    </row>
    <row r="10660" spans="1:5" x14ac:dyDescent="0.45">
      <c r="A10660" s="2" t="s">
        <v>3495</v>
      </c>
      <c r="B10660" s="2" t="s">
        <v>13707</v>
      </c>
      <c r="C10660" s="2" t="s">
        <v>25281</v>
      </c>
      <c r="D10660" s="2" t="str">
        <f>"飲食店営業"</f>
        <v>飲食店営業</v>
      </c>
      <c r="E10660" s="2" t="str">
        <f>"R02.03.06"</f>
        <v>R02.03.06</v>
      </c>
    </row>
    <row r="10661" spans="1:5" x14ac:dyDescent="0.45">
      <c r="A10661" s="2" t="s">
        <v>3462</v>
      </c>
      <c r="B10661" s="2" t="s">
        <v>13688</v>
      </c>
      <c r="C10661" s="2" t="s">
        <v>25228</v>
      </c>
      <c r="D10661" s="2" t="str">
        <f>"添加物製造業"</f>
        <v>添加物製造業</v>
      </c>
      <c r="E10661" s="2" t="str">
        <f>"R02.03.02"</f>
        <v>R02.03.02</v>
      </c>
    </row>
    <row r="10662" spans="1:5" x14ac:dyDescent="0.45">
      <c r="A10662" s="2" t="s">
        <v>3498</v>
      </c>
      <c r="B10662" s="2" t="s">
        <v>13711</v>
      </c>
      <c r="C10662" s="2" t="s">
        <v>25285</v>
      </c>
      <c r="D10662" s="2" t="str">
        <f>"飲食店営業"</f>
        <v>飲食店営業</v>
      </c>
      <c r="E10662" s="2" t="str">
        <f>"R02.03.23"</f>
        <v>R02.03.23</v>
      </c>
    </row>
    <row r="10663" spans="1:5" x14ac:dyDescent="0.45">
      <c r="A10663" s="2" t="s">
        <v>3499</v>
      </c>
      <c r="B10663" s="2" t="s">
        <v>13712</v>
      </c>
      <c r="C10663" s="2" t="s">
        <v>25286</v>
      </c>
      <c r="D10663" s="2" t="str">
        <f>"飲食店営業"</f>
        <v>飲食店営業</v>
      </c>
      <c r="E10663" s="2" t="str">
        <f>"R02.03.25"</f>
        <v>R02.03.25</v>
      </c>
    </row>
    <row r="10664" spans="1:5" x14ac:dyDescent="0.45">
      <c r="A10664" s="2" t="s">
        <v>3160</v>
      </c>
      <c r="B10664" s="2" t="s">
        <v>13714</v>
      </c>
      <c r="C10664" s="2" t="s">
        <v>25288</v>
      </c>
      <c r="D10664" s="2" t="str">
        <f>"食肉販売業"</f>
        <v>食肉販売業</v>
      </c>
      <c r="E10664" s="2" t="str">
        <f t="shared" ref="E10664:E10679" si="514">"R02.03.30"</f>
        <v>R02.03.30</v>
      </c>
    </row>
    <row r="10665" spans="1:5" x14ac:dyDescent="0.45">
      <c r="A10665" s="2" t="s">
        <v>3160</v>
      </c>
      <c r="B10665" s="2" t="s">
        <v>13714</v>
      </c>
      <c r="C10665" s="2" t="s">
        <v>25288</v>
      </c>
      <c r="D10665" s="2" t="str">
        <f>"食品販売業"</f>
        <v>食品販売業</v>
      </c>
      <c r="E10665" s="2" t="str">
        <f t="shared" si="514"/>
        <v>R02.03.30</v>
      </c>
    </row>
    <row r="10666" spans="1:5" x14ac:dyDescent="0.45">
      <c r="A10666" s="2" t="s">
        <v>3119</v>
      </c>
      <c r="B10666" s="2" t="s">
        <v>4235</v>
      </c>
      <c r="C10666" s="2" t="s">
        <v>25288</v>
      </c>
      <c r="D10666" s="2" t="str">
        <f>"食品販売業"</f>
        <v>食品販売業</v>
      </c>
      <c r="E10666" s="2" t="str">
        <f t="shared" si="514"/>
        <v>R02.03.30</v>
      </c>
    </row>
    <row r="10667" spans="1:5" x14ac:dyDescent="0.45">
      <c r="A10667" s="2" t="s">
        <v>3501</v>
      </c>
      <c r="B10667" s="2" t="s">
        <v>13715</v>
      </c>
      <c r="C10667" s="2" t="s">
        <v>25288</v>
      </c>
      <c r="D10667" s="2" t="str">
        <f>"食品販売業"</f>
        <v>食品販売業</v>
      </c>
      <c r="E10667" s="2" t="str">
        <f t="shared" si="514"/>
        <v>R02.03.30</v>
      </c>
    </row>
    <row r="10668" spans="1:5" x14ac:dyDescent="0.45">
      <c r="A10668" s="2" t="s">
        <v>3502</v>
      </c>
      <c r="B10668" s="2" t="s">
        <v>13716</v>
      </c>
      <c r="C10668" s="2" t="s">
        <v>25288</v>
      </c>
      <c r="D10668" s="2" t="str">
        <f>"食品販売業"</f>
        <v>食品販売業</v>
      </c>
      <c r="E10668" s="2" t="str">
        <f t="shared" si="514"/>
        <v>R02.03.30</v>
      </c>
    </row>
    <row r="10669" spans="1:5" x14ac:dyDescent="0.45">
      <c r="A10669" s="2" t="s">
        <v>596</v>
      </c>
      <c r="B10669" s="2" t="s">
        <v>13717</v>
      </c>
      <c r="C10669" s="2" t="s">
        <v>25288</v>
      </c>
      <c r="D10669" s="2" t="str">
        <f>"菓子製造業"</f>
        <v>菓子製造業</v>
      </c>
      <c r="E10669" s="2" t="str">
        <f t="shared" si="514"/>
        <v>R02.03.30</v>
      </c>
    </row>
    <row r="10670" spans="1:5" x14ac:dyDescent="0.45">
      <c r="A10670" s="2" t="s">
        <v>3501</v>
      </c>
      <c r="B10670" s="2" t="s">
        <v>13718</v>
      </c>
      <c r="C10670" s="2" t="s">
        <v>25239</v>
      </c>
      <c r="D10670" s="2" t="str">
        <f>"食品販売業"</f>
        <v>食品販売業</v>
      </c>
      <c r="E10670" s="2" t="str">
        <f t="shared" si="514"/>
        <v>R02.03.30</v>
      </c>
    </row>
    <row r="10671" spans="1:5" x14ac:dyDescent="0.45">
      <c r="A10671" s="2" t="s">
        <v>3503</v>
      </c>
      <c r="B10671" s="2" t="s">
        <v>13719</v>
      </c>
      <c r="C10671" s="2" t="s">
        <v>25239</v>
      </c>
      <c r="D10671" s="2" t="str">
        <f>"食品販売業"</f>
        <v>食品販売業</v>
      </c>
      <c r="E10671" s="2" t="str">
        <f t="shared" si="514"/>
        <v>R02.03.30</v>
      </c>
    </row>
    <row r="10672" spans="1:5" x14ac:dyDescent="0.45">
      <c r="A10672" s="2" t="s">
        <v>3503</v>
      </c>
      <c r="B10672" s="2" t="s">
        <v>13719</v>
      </c>
      <c r="C10672" s="2" t="s">
        <v>25239</v>
      </c>
      <c r="D10672" s="2" t="str">
        <f>"食肉販売業"</f>
        <v>食肉販売業</v>
      </c>
      <c r="E10672" s="2" t="str">
        <f t="shared" si="514"/>
        <v>R02.03.30</v>
      </c>
    </row>
    <row r="10673" spans="1:5" x14ac:dyDescent="0.45">
      <c r="A10673" s="2" t="s">
        <v>3501</v>
      </c>
      <c r="B10673" s="2" t="s">
        <v>13718</v>
      </c>
      <c r="C10673" s="2" t="s">
        <v>25288</v>
      </c>
      <c r="D10673" s="2" t="str">
        <f>"食肉販売業"</f>
        <v>食肉販売業</v>
      </c>
      <c r="E10673" s="2" t="str">
        <f t="shared" si="514"/>
        <v>R02.03.30</v>
      </c>
    </row>
    <row r="10674" spans="1:5" x14ac:dyDescent="0.45">
      <c r="A10674" s="2" t="s">
        <v>3504</v>
      </c>
      <c r="B10674" s="2" t="s">
        <v>13720</v>
      </c>
      <c r="C10674" s="2" t="s">
        <v>25288</v>
      </c>
      <c r="D10674" s="2" t="str">
        <f>"飲食店営業"</f>
        <v>飲食店営業</v>
      </c>
      <c r="E10674" s="2" t="str">
        <f t="shared" si="514"/>
        <v>R02.03.30</v>
      </c>
    </row>
    <row r="10675" spans="1:5" x14ac:dyDescent="0.45">
      <c r="A10675" s="2" t="s">
        <v>596</v>
      </c>
      <c r="B10675" s="2" t="s">
        <v>13717</v>
      </c>
      <c r="C10675" s="2" t="s">
        <v>25288</v>
      </c>
      <c r="D10675" s="2" t="str">
        <f>"喫茶店営業"</f>
        <v>喫茶店営業</v>
      </c>
      <c r="E10675" s="2" t="str">
        <f t="shared" si="514"/>
        <v>R02.03.30</v>
      </c>
    </row>
    <row r="10676" spans="1:5" x14ac:dyDescent="0.45">
      <c r="A10676" s="2" t="s">
        <v>3501</v>
      </c>
      <c r="B10676" s="2" t="s">
        <v>13721</v>
      </c>
      <c r="C10676" s="2" t="s">
        <v>25288</v>
      </c>
      <c r="D10676" s="2" t="str">
        <f>"食肉販売業"</f>
        <v>食肉販売業</v>
      </c>
      <c r="E10676" s="2" t="str">
        <f t="shared" si="514"/>
        <v>R02.03.30</v>
      </c>
    </row>
    <row r="10677" spans="1:5" x14ac:dyDescent="0.45">
      <c r="A10677" s="2" t="s">
        <v>3501</v>
      </c>
      <c r="B10677" s="2" t="s">
        <v>13722</v>
      </c>
      <c r="C10677" s="2" t="s">
        <v>25289</v>
      </c>
      <c r="D10677" s="2" t="str">
        <f>"食品販売業"</f>
        <v>食品販売業</v>
      </c>
      <c r="E10677" s="2" t="str">
        <f t="shared" si="514"/>
        <v>R02.03.30</v>
      </c>
    </row>
    <row r="10678" spans="1:5" x14ac:dyDescent="0.45">
      <c r="A10678" s="2" t="s">
        <v>3505</v>
      </c>
      <c r="B10678" s="2" t="s">
        <v>13723</v>
      </c>
      <c r="C10678" s="2" t="s">
        <v>25290</v>
      </c>
      <c r="D10678" s="2" t="str">
        <f>"飲食店営業"</f>
        <v>飲食店営業</v>
      </c>
      <c r="E10678" s="2" t="str">
        <f t="shared" si="514"/>
        <v>R02.03.30</v>
      </c>
    </row>
    <row r="10679" spans="1:5" x14ac:dyDescent="0.45">
      <c r="A10679" s="2" t="s">
        <v>3506</v>
      </c>
      <c r="B10679" s="2" t="s">
        <v>13724</v>
      </c>
      <c r="C10679" s="2" t="s">
        <v>25291</v>
      </c>
      <c r="D10679" s="2" t="str">
        <f>"食品販売業"</f>
        <v>食品販売業</v>
      </c>
      <c r="E10679" s="2" t="str">
        <f t="shared" si="514"/>
        <v>R02.03.30</v>
      </c>
    </row>
    <row r="10680" spans="1:5" x14ac:dyDescent="0.45">
      <c r="A10680" s="2" t="s">
        <v>374</v>
      </c>
      <c r="B10680" s="2" t="s">
        <v>13726</v>
      </c>
      <c r="C10680" s="2" t="s">
        <v>25293</v>
      </c>
      <c r="D10680" s="2" t="str">
        <f>"飲食店営業"</f>
        <v>飲食店営業</v>
      </c>
      <c r="E10680" s="2" t="str">
        <f>"R02.03.31"</f>
        <v>R02.03.31</v>
      </c>
    </row>
    <row r="10681" spans="1:5" x14ac:dyDescent="0.45">
      <c r="A10681" s="2" t="s">
        <v>3509</v>
      </c>
      <c r="B10681" s="2" t="s">
        <v>13729</v>
      </c>
      <c r="C10681" s="2" t="s">
        <v>25239</v>
      </c>
      <c r="D10681" s="2" t="str">
        <f>"飲食店営業"</f>
        <v>飲食店営業</v>
      </c>
      <c r="E10681" s="2" t="str">
        <f>"R02.04.01"</f>
        <v>R02.04.01</v>
      </c>
    </row>
    <row r="10682" spans="1:5" x14ac:dyDescent="0.45">
      <c r="A10682" s="2" t="s">
        <v>3509</v>
      </c>
      <c r="B10682" s="2" t="s">
        <v>13729</v>
      </c>
      <c r="C10682" s="2" t="s">
        <v>25239</v>
      </c>
      <c r="D10682" s="2" t="str">
        <f>"乳類販売業"</f>
        <v>乳類販売業</v>
      </c>
      <c r="E10682" s="2" t="str">
        <f>"R02.04.01"</f>
        <v>R02.04.01</v>
      </c>
    </row>
    <row r="10683" spans="1:5" x14ac:dyDescent="0.45">
      <c r="A10683" s="2" t="s">
        <v>3509</v>
      </c>
      <c r="B10683" s="2" t="s">
        <v>13729</v>
      </c>
      <c r="C10683" s="2" t="s">
        <v>25239</v>
      </c>
      <c r="D10683" s="2" t="str">
        <f>"魚介類販売業"</f>
        <v>魚介類販売業</v>
      </c>
      <c r="E10683" s="2" t="str">
        <f>"R02.04.01"</f>
        <v>R02.04.01</v>
      </c>
    </row>
    <row r="10684" spans="1:5" x14ac:dyDescent="0.45">
      <c r="A10684" s="2" t="s">
        <v>3509</v>
      </c>
      <c r="B10684" s="2" t="s">
        <v>13729</v>
      </c>
      <c r="C10684" s="2" t="s">
        <v>25239</v>
      </c>
      <c r="D10684" s="2" t="str">
        <f>"食肉販売業"</f>
        <v>食肉販売業</v>
      </c>
      <c r="E10684" s="2" t="str">
        <f>"R02.04.01"</f>
        <v>R02.04.01</v>
      </c>
    </row>
    <row r="10685" spans="1:5" x14ac:dyDescent="0.45">
      <c r="A10685" s="2" t="s">
        <v>3509</v>
      </c>
      <c r="B10685" s="2" t="s">
        <v>13729</v>
      </c>
      <c r="C10685" s="2" t="s">
        <v>25239</v>
      </c>
      <c r="D10685" s="2" t="str">
        <f>"食品販売業"</f>
        <v>食品販売業</v>
      </c>
      <c r="E10685" s="2" t="str">
        <f>"R02.04.01"</f>
        <v>R02.04.01</v>
      </c>
    </row>
    <row r="10686" spans="1:5" x14ac:dyDescent="0.45">
      <c r="A10686" s="2" t="s">
        <v>1249</v>
      </c>
      <c r="B10686" s="2" t="s">
        <v>13730</v>
      </c>
      <c r="C10686" s="2" t="s">
        <v>25239</v>
      </c>
      <c r="D10686" s="2" t="str">
        <f>"魚介類販売業"</f>
        <v>魚介類販売業</v>
      </c>
      <c r="E10686" s="2" t="str">
        <f t="shared" ref="E10686:E10695" si="515">"R02.04.06"</f>
        <v>R02.04.06</v>
      </c>
    </row>
    <row r="10687" spans="1:5" x14ac:dyDescent="0.45">
      <c r="A10687" s="2" t="s">
        <v>1249</v>
      </c>
      <c r="B10687" s="2" t="s">
        <v>13730</v>
      </c>
      <c r="C10687" s="2" t="s">
        <v>25239</v>
      </c>
      <c r="D10687" s="2" t="str">
        <f>"食肉販売業"</f>
        <v>食肉販売業</v>
      </c>
      <c r="E10687" s="2" t="str">
        <f t="shared" si="515"/>
        <v>R02.04.06</v>
      </c>
    </row>
    <row r="10688" spans="1:5" x14ac:dyDescent="0.45">
      <c r="A10688" s="2" t="s">
        <v>1249</v>
      </c>
      <c r="B10688" s="2" t="s">
        <v>13730</v>
      </c>
      <c r="C10688" s="2" t="s">
        <v>25239</v>
      </c>
      <c r="D10688" s="2" t="str">
        <f>"乳類販売業"</f>
        <v>乳類販売業</v>
      </c>
      <c r="E10688" s="2" t="str">
        <f t="shared" si="515"/>
        <v>R02.04.06</v>
      </c>
    </row>
    <row r="10689" spans="1:5" x14ac:dyDescent="0.45">
      <c r="A10689" s="2" t="s">
        <v>1249</v>
      </c>
      <c r="B10689" s="2" t="s">
        <v>13730</v>
      </c>
      <c r="C10689" s="2" t="s">
        <v>25239</v>
      </c>
      <c r="D10689" s="2" t="str">
        <f>"食品販売業"</f>
        <v>食品販売業</v>
      </c>
      <c r="E10689" s="2" t="str">
        <f t="shared" si="515"/>
        <v>R02.04.06</v>
      </c>
    </row>
    <row r="10690" spans="1:5" x14ac:dyDescent="0.45">
      <c r="A10690" s="2" t="s">
        <v>1249</v>
      </c>
      <c r="B10690" s="2" t="s">
        <v>13731</v>
      </c>
      <c r="C10690" s="2" t="s">
        <v>25239</v>
      </c>
      <c r="D10690" s="2" t="str">
        <f>"乳類販売業"</f>
        <v>乳類販売業</v>
      </c>
      <c r="E10690" s="2" t="str">
        <f t="shared" si="515"/>
        <v>R02.04.06</v>
      </c>
    </row>
    <row r="10691" spans="1:5" x14ac:dyDescent="0.45">
      <c r="A10691" s="2" t="s">
        <v>1249</v>
      </c>
      <c r="B10691" s="2" t="s">
        <v>13732</v>
      </c>
      <c r="C10691" s="2" t="s">
        <v>25239</v>
      </c>
      <c r="D10691" s="2" t="str">
        <f>"飲食店営業"</f>
        <v>飲食店営業</v>
      </c>
      <c r="E10691" s="2" t="str">
        <f t="shared" si="515"/>
        <v>R02.04.06</v>
      </c>
    </row>
    <row r="10692" spans="1:5" x14ac:dyDescent="0.45">
      <c r="A10692" s="2" t="s">
        <v>1249</v>
      </c>
      <c r="B10692" s="2" t="s">
        <v>13731</v>
      </c>
      <c r="C10692" s="2" t="s">
        <v>25239</v>
      </c>
      <c r="D10692" s="2" t="str">
        <f>"食肉販売業"</f>
        <v>食肉販売業</v>
      </c>
      <c r="E10692" s="2" t="str">
        <f t="shared" si="515"/>
        <v>R02.04.06</v>
      </c>
    </row>
    <row r="10693" spans="1:5" x14ac:dyDescent="0.45">
      <c r="A10693" s="2" t="s">
        <v>1249</v>
      </c>
      <c r="B10693" s="2" t="s">
        <v>13731</v>
      </c>
      <c r="C10693" s="2" t="s">
        <v>25239</v>
      </c>
      <c r="D10693" s="2" t="str">
        <f>"飲食店営業"</f>
        <v>飲食店営業</v>
      </c>
      <c r="E10693" s="2" t="str">
        <f t="shared" si="515"/>
        <v>R02.04.06</v>
      </c>
    </row>
    <row r="10694" spans="1:5" x14ac:dyDescent="0.45">
      <c r="A10694" s="2" t="s">
        <v>1249</v>
      </c>
      <c r="B10694" s="2" t="s">
        <v>13731</v>
      </c>
      <c r="C10694" s="2" t="s">
        <v>25239</v>
      </c>
      <c r="D10694" s="2" t="str">
        <f>"魚介類販売業"</f>
        <v>魚介類販売業</v>
      </c>
      <c r="E10694" s="2" t="str">
        <f t="shared" si="515"/>
        <v>R02.04.06</v>
      </c>
    </row>
    <row r="10695" spans="1:5" x14ac:dyDescent="0.45">
      <c r="A10695" s="2" t="s">
        <v>1249</v>
      </c>
      <c r="B10695" s="2" t="s">
        <v>13731</v>
      </c>
      <c r="C10695" s="2" t="s">
        <v>25239</v>
      </c>
      <c r="D10695" s="2" t="str">
        <f>"食品販売業"</f>
        <v>食品販売業</v>
      </c>
      <c r="E10695" s="2" t="str">
        <f t="shared" si="515"/>
        <v>R02.04.06</v>
      </c>
    </row>
    <row r="10696" spans="1:5" x14ac:dyDescent="0.45">
      <c r="A10696" s="2" t="s">
        <v>3517</v>
      </c>
      <c r="B10696" s="2" t="s">
        <v>13741</v>
      </c>
      <c r="C10696" s="2" t="s">
        <v>25304</v>
      </c>
      <c r="D10696" s="2" t="str">
        <f>"食品製造業"</f>
        <v>食品製造業</v>
      </c>
      <c r="E10696" s="2" t="str">
        <f>"R02.04.17"</f>
        <v>R02.04.17</v>
      </c>
    </row>
    <row r="10697" spans="1:5" x14ac:dyDescent="0.45">
      <c r="A10697" s="2" t="s">
        <v>3535</v>
      </c>
      <c r="B10697" s="2" t="s">
        <v>13757</v>
      </c>
      <c r="C10697" s="2" t="s">
        <v>25323</v>
      </c>
      <c r="D10697" s="2" t="str">
        <f>"菓子製造業"</f>
        <v>菓子製造業</v>
      </c>
      <c r="E10697" s="2" t="str">
        <f>"R02.04.20"</f>
        <v>R02.04.20</v>
      </c>
    </row>
    <row r="10698" spans="1:5" x14ac:dyDescent="0.45">
      <c r="A10698" s="2" t="s">
        <v>3537</v>
      </c>
      <c r="B10698" s="2" t="s">
        <v>13759</v>
      </c>
      <c r="C10698" s="2" t="s">
        <v>25325</v>
      </c>
      <c r="D10698" s="2" t="str">
        <f>"そうざい製造業"</f>
        <v>そうざい製造業</v>
      </c>
      <c r="E10698" s="2" t="str">
        <f>"R02.04.20"</f>
        <v>R02.04.20</v>
      </c>
    </row>
    <row r="10699" spans="1:5" x14ac:dyDescent="0.45">
      <c r="A10699" s="2" t="s">
        <v>3539</v>
      </c>
      <c r="B10699" s="2" t="s">
        <v>13761</v>
      </c>
      <c r="C10699" s="2" t="s">
        <v>25328</v>
      </c>
      <c r="D10699" s="2" t="str">
        <f>"食品販売業"</f>
        <v>食品販売業</v>
      </c>
      <c r="E10699" s="2" t="str">
        <f>"R02.04.20"</f>
        <v>R02.04.20</v>
      </c>
    </row>
    <row r="10700" spans="1:5" x14ac:dyDescent="0.45">
      <c r="A10700" s="2" t="s">
        <v>3465</v>
      </c>
      <c r="B10700" s="2" t="s">
        <v>13770</v>
      </c>
      <c r="C10700" s="2" t="s">
        <v>25336</v>
      </c>
      <c r="D10700" s="2" t="str">
        <f>"食品販売業（仮設営業）"</f>
        <v>食品販売業（仮設営業）</v>
      </c>
      <c r="E10700" s="2" t="str">
        <f>"R02.04.20"</f>
        <v>R02.04.20</v>
      </c>
    </row>
    <row r="10701" spans="1:5" x14ac:dyDescent="0.45">
      <c r="A10701" s="2" t="s">
        <v>3160</v>
      </c>
      <c r="B10701" s="2" t="s">
        <v>13299</v>
      </c>
      <c r="C10701" s="2" t="s">
        <v>25174</v>
      </c>
      <c r="D10701" s="2" t="str">
        <f>"食肉製品製造業"</f>
        <v>食肉製品製造業</v>
      </c>
      <c r="E10701" s="2" t="str">
        <f>"R02.04.22"</f>
        <v>R02.04.22</v>
      </c>
    </row>
    <row r="10702" spans="1:5" x14ac:dyDescent="0.45">
      <c r="A10702" s="2" t="s">
        <v>1900</v>
      </c>
      <c r="B10702" s="2" t="s">
        <v>13777</v>
      </c>
      <c r="C10702" s="2" t="s">
        <v>25346</v>
      </c>
      <c r="D10702" s="2" t="str">
        <f>"飲食店営業"</f>
        <v>飲食店営業</v>
      </c>
      <c r="E10702" s="2" t="str">
        <f>"R02.04.30"</f>
        <v>R02.04.30</v>
      </c>
    </row>
    <row r="10703" spans="1:5" x14ac:dyDescent="0.45">
      <c r="A10703" s="2" t="s">
        <v>3298</v>
      </c>
      <c r="B10703" s="2" t="s">
        <v>13457</v>
      </c>
      <c r="C10703" s="2" t="s">
        <v>25352</v>
      </c>
      <c r="D10703" s="2" t="str">
        <f>"そうざい製造業"</f>
        <v>そうざい製造業</v>
      </c>
      <c r="E10703" s="2" t="str">
        <f>"R02.05.18"</f>
        <v>R02.05.18</v>
      </c>
    </row>
    <row r="10704" spans="1:5" x14ac:dyDescent="0.45">
      <c r="A10704" s="2" t="s">
        <v>594</v>
      </c>
      <c r="B10704" s="2" t="s">
        <v>13785</v>
      </c>
      <c r="C10704" s="2" t="s">
        <v>25354</v>
      </c>
      <c r="D10704" s="2" t="str">
        <f>"飲食店営業"</f>
        <v>飲食店営業</v>
      </c>
      <c r="E10704" s="2" t="str">
        <f>"R02.05.18"</f>
        <v>R02.05.18</v>
      </c>
    </row>
    <row r="10705" spans="1:5" x14ac:dyDescent="0.45">
      <c r="A10705" s="2" t="s">
        <v>92</v>
      </c>
      <c r="B10705" s="2" t="s">
        <v>13785</v>
      </c>
      <c r="C10705" s="2" t="s">
        <v>25354</v>
      </c>
      <c r="D10705" s="2" t="str">
        <f>"乳類販売業"</f>
        <v>乳類販売業</v>
      </c>
      <c r="E10705" s="2" t="str">
        <f>"R02.05.18"</f>
        <v>R02.05.18</v>
      </c>
    </row>
    <row r="10706" spans="1:5" x14ac:dyDescent="0.45">
      <c r="A10706" s="2" t="s">
        <v>92</v>
      </c>
      <c r="B10706" s="2" t="s">
        <v>13785</v>
      </c>
      <c r="C10706" s="2" t="s">
        <v>25354</v>
      </c>
      <c r="D10706" s="2" t="str">
        <f>"食品販売業"</f>
        <v>食品販売業</v>
      </c>
      <c r="E10706" s="2" t="str">
        <f>"R02.05.18"</f>
        <v>R02.05.18</v>
      </c>
    </row>
    <row r="10707" spans="1:5" x14ac:dyDescent="0.45">
      <c r="A10707" s="2" t="s">
        <v>3312</v>
      </c>
      <c r="B10707" s="2" t="s">
        <v>3312</v>
      </c>
      <c r="C10707" s="2" t="s">
        <v>25363</v>
      </c>
      <c r="D10707" s="2" t="str">
        <f>"食肉販売業"</f>
        <v>食肉販売業</v>
      </c>
      <c r="E10707" s="2" t="str">
        <f>"R02.06.10"</f>
        <v>R02.06.10</v>
      </c>
    </row>
    <row r="10708" spans="1:5" x14ac:dyDescent="0.45">
      <c r="A10708" s="2" t="s">
        <v>456</v>
      </c>
      <c r="B10708" s="2" t="s">
        <v>13798</v>
      </c>
      <c r="C10708" s="2" t="s">
        <v>25367</v>
      </c>
      <c r="D10708" s="2" t="str">
        <f>"食品販売業"</f>
        <v>食品販売業</v>
      </c>
      <c r="E10708" s="2" t="str">
        <f>"R02.06.29"</f>
        <v>R02.06.29</v>
      </c>
    </row>
    <row r="10709" spans="1:5" x14ac:dyDescent="0.45">
      <c r="A10709" s="2" t="s">
        <v>3490</v>
      </c>
      <c r="B10709" s="2" t="s">
        <v>13800</v>
      </c>
      <c r="C10709" s="2" t="s">
        <v>25369</v>
      </c>
      <c r="D10709" s="2" t="str">
        <f>"飲食店営業"</f>
        <v>飲食店営業</v>
      </c>
      <c r="E10709" s="2" t="str">
        <f>"R02.07.02"</f>
        <v>R02.07.02</v>
      </c>
    </row>
    <row r="10710" spans="1:5" x14ac:dyDescent="0.45">
      <c r="A10710" s="2" t="s">
        <v>3574</v>
      </c>
      <c r="B10710" s="2" t="s">
        <v>13822</v>
      </c>
      <c r="C10710" s="2" t="s">
        <v>25390</v>
      </c>
      <c r="D10710" s="2" t="str">
        <f>"食品販売業"</f>
        <v>食品販売業</v>
      </c>
      <c r="E10710" s="2" t="str">
        <f>"R02.08.12"</f>
        <v>R02.08.12</v>
      </c>
    </row>
    <row r="10711" spans="1:5" x14ac:dyDescent="0.45">
      <c r="A10711" s="2" t="s">
        <v>1864</v>
      </c>
      <c r="B10711" s="2" t="s">
        <v>13830</v>
      </c>
      <c r="C10711" s="2" t="s">
        <v>25399</v>
      </c>
      <c r="D10711" s="2" t="str">
        <f>"飲食店営業"</f>
        <v>飲食店営業</v>
      </c>
      <c r="E10711" s="2" t="str">
        <f>"R02.08.21"</f>
        <v>R02.08.21</v>
      </c>
    </row>
    <row r="10712" spans="1:5" x14ac:dyDescent="0.45">
      <c r="A10712" s="2" t="s">
        <v>165</v>
      </c>
      <c r="B10712" s="2" t="s">
        <v>13831</v>
      </c>
      <c r="C10712" s="2" t="s">
        <v>25163</v>
      </c>
      <c r="D10712" s="2" t="str">
        <f>"喫茶店営業"</f>
        <v>喫茶店営業</v>
      </c>
      <c r="E10712" s="2" t="str">
        <f>"R02.08.24"</f>
        <v>R02.08.24</v>
      </c>
    </row>
    <row r="10713" spans="1:5" x14ac:dyDescent="0.45">
      <c r="A10713" s="2" t="s">
        <v>165</v>
      </c>
      <c r="B10713" s="2" t="s">
        <v>13832</v>
      </c>
      <c r="C10713" s="2" t="s">
        <v>25163</v>
      </c>
      <c r="D10713" s="2" t="str">
        <f>"喫茶店営業"</f>
        <v>喫茶店営業</v>
      </c>
      <c r="E10713" s="2" t="str">
        <f>"R02.08.24"</f>
        <v>R02.08.24</v>
      </c>
    </row>
    <row r="10714" spans="1:5" x14ac:dyDescent="0.45">
      <c r="A10714" s="2" t="s">
        <v>165</v>
      </c>
      <c r="B10714" s="2" t="s">
        <v>13833</v>
      </c>
      <c r="C10714" s="2" t="s">
        <v>25163</v>
      </c>
      <c r="D10714" s="2" t="str">
        <f>"喫茶店営業"</f>
        <v>喫茶店営業</v>
      </c>
      <c r="E10714" s="2" t="str">
        <f>"R02.08.24"</f>
        <v>R02.08.24</v>
      </c>
    </row>
    <row r="10715" spans="1:5" x14ac:dyDescent="0.45">
      <c r="A10715" s="2" t="s">
        <v>3583</v>
      </c>
      <c r="B10715" s="2" t="s">
        <v>13837</v>
      </c>
      <c r="C10715" s="2" t="s">
        <v>25403</v>
      </c>
      <c r="D10715" s="2" t="str">
        <f>"食品販売業"</f>
        <v>食品販売業</v>
      </c>
      <c r="E10715" s="2" t="str">
        <f>"R02.08.26"</f>
        <v>R02.08.26</v>
      </c>
    </row>
    <row r="10716" spans="1:5" x14ac:dyDescent="0.45">
      <c r="A10716" s="2" t="s">
        <v>125</v>
      </c>
      <c r="B10716" s="2" t="s">
        <v>13838</v>
      </c>
      <c r="C10716" s="2" t="s">
        <v>25406</v>
      </c>
      <c r="D10716" s="2" t="str">
        <f>"飲食店営業"</f>
        <v>飲食店営業</v>
      </c>
      <c r="E10716" s="2" t="str">
        <f>"R02.08.27"</f>
        <v>R02.08.27</v>
      </c>
    </row>
    <row r="10717" spans="1:5" x14ac:dyDescent="0.45">
      <c r="A10717" s="2" t="s">
        <v>125</v>
      </c>
      <c r="B10717" s="2" t="s">
        <v>13838</v>
      </c>
      <c r="C10717" s="2" t="s">
        <v>25406</v>
      </c>
      <c r="D10717" s="2" t="str">
        <f>"飲食店営業"</f>
        <v>飲食店営業</v>
      </c>
      <c r="E10717" s="2" t="str">
        <f>"R02.08.27"</f>
        <v>R02.08.27</v>
      </c>
    </row>
    <row r="10718" spans="1:5" x14ac:dyDescent="0.45">
      <c r="A10718" s="2" t="s">
        <v>165</v>
      </c>
      <c r="B10718" s="2" t="s">
        <v>13842</v>
      </c>
      <c r="C10718" s="2" t="s">
        <v>25411</v>
      </c>
      <c r="D10718" s="2" t="str">
        <f>"喫茶店営業"</f>
        <v>喫茶店営業</v>
      </c>
      <c r="E10718" s="2" t="str">
        <f>"R02.08.31"</f>
        <v>R02.08.31</v>
      </c>
    </row>
    <row r="10719" spans="1:5" x14ac:dyDescent="0.45">
      <c r="A10719" s="2" t="s">
        <v>165</v>
      </c>
      <c r="B10719" s="2" t="s">
        <v>13843</v>
      </c>
      <c r="C10719" s="2" t="s">
        <v>25411</v>
      </c>
      <c r="D10719" s="2" t="str">
        <f>"喫茶店営業"</f>
        <v>喫茶店営業</v>
      </c>
      <c r="E10719" s="2" t="str">
        <f>"R02.08.31"</f>
        <v>R02.08.31</v>
      </c>
    </row>
    <row r="10720" spans="1:5" x14ac:dyDescent="0.45">
      <c r="A10720" s="2" t="s">
        <v>3586</v>
      </c>
      <c r="B10720" s="2" t="s">
        <v>13847</v>
      </c>
      <c r="C10720" s="2" t="s">
        <v>25415</v>
      </c>
      <c r="D10720" s="2" t="str">
        <f>"食品販売業"</f>
        <v>食品販売業</v>
      </c>
      <c r="E10720" s="2" t="str">
        <f>"H30.05.25"</f>
        <v>H30.05.25</v>
      </c>
    </row>
    <row r="10721" spans="1:5" x14ac:dyDescent="0.45">
      <c r="A10721" s="2" t="s">
        <v>3586</v>
      </c>
      <c r="B10721" s="2" t="s">
        <v>13848</v>
      </c>
      <c r="C10721" s="2" t="s">
        <v>25416</v>
      </c>
      <c r="D10721" s="2" t="str">
        <f>"食品販売業"</f>
        <v>食品販売業</v>
      </c>
      <c r="E10721" s="2" t="str">
        <f>"H30.05.25"</f>
        <v>H30.05.25</v>
      </c>
    </row>
    <row r="10722" spans="1:5" x14ac:dyDescent="0.45">
      <c r="A10722" s="2" t="s">
        <v>3586</v>
      </c>
      <c r="B10722" s="2" t="s">
        <v>13847</v>
      </c>
      <c r="C10722" s="2" t="s">
        <v>25415</v>
      </c>
      <c r="D10722" s="2" t="str">
        <f>"乳類販売業"</f>
        <v>乳類販売業</v>
      </c>
      <c r="E10722" s="2" t="str">
        <f>"R02.04.20"</f>
        <v>R02.04.20</v>
      </c>
    </row>
    <row r="10723" spans="1:5" x14ac:dyDescent="0.45">
      <c r="A10723" s="2" t="s">
        <v>421</v>
      </c>
      <c r="B10723" s="2" t="s">
        <v>13866</v>
      </c>
      <c r="C10723" s="2" t="s">
        <v>25233</v>
      </c>
      <c r="D10723" s="2" t="str">
        <f>"乳類販売業"</f>
        <v>乳類販売業</v>
      </c>
      <c r="E10723" s="2" t="str">
        <f>"R02.09.08"</f>
        <v>R02.09.08</v>
      </c>
    </row>
    <row r="10724" spans="1:5" x14ac:dyDescent="0.45">
      <c r="A10724" s="2" t="s">
        <v>421</v>
      </c>
      <c r="B10724" s="2" t="s">
        <v>13867</v>
      </c>
      <c r="C10724" s="2" t="s">
        <v>25281</v>
      </c>
      <c r="D10724" s="2" t="str">
        <f>"乳類販売業"</f>
        <v>乳類販売業</v>
      </c>
      <c r="E10724" s="2" t="str">
        <f>"R02.09.08"</f>
        <v>R02.09.08</v>
      </c>
    </row>
    <row r="10725" spans="1:5" x14ac:dyDescent="0.45">
      <c r="A10725" s="2" t="s">
        <v>421</v>
      </c>
      <c r="B10725" s="2" t="s">
        <v>13868</v>
      </c>
      <c r="C10725" s="2" t="s">
        <v>25433</v>
      </c>
      <c r="D10725" s="2" t="str">
        <f>"乳類販売業"</f>
        <v>乳類販売業</v>
      </c>
      <c r="E10725" s="2" t="str">
        <f>"R02.09.08"</f>
        <v>R02.09.08</v>
      </c>
    </row>
    <row r="10726" spans="1:5" x14ac:dyDescent="0.45">
      <c r="A10726" s="2" t="s">
        <v>3589</v>
      </c>
      <c r="B10726" s="2" t="s">
        <v>13869</v>
      </c>
      <c r="C10726" s="2" t="s">
        <v>25434</v>
      </c>
      <c r="D10726" s="2" t="str">
        <f>"食品販売業"</f>
        <v>食品販売業</v>
      </c>
      <c r="E10726" s="2" t="str">
        <f>"H31.02.05"</f>
        <v>H31.02.05</v>
      </c>
    </row>
    <row r="10727" spans="1:5" x14ac:dyDescent="0.45">
      <c r="A10727" s="2" t="s">
        <v>3589</v>
      </c>
      <c r="B10727" s="2" t="s">
        <v>13870</v>
      </c>
      <c r="C10727" s="2" t="s">
        <v>25434</v>
      </c>
      <c r="D10727" s="2" t="str">
        <f>"食品販売業"</f>
        <v>食品販売業</v>
      </c>
      <c r="E10727" s="2" t="str">
        <f>"H31.02.05"</f>
        <v>H31.02.05</v>
      </c>
    </row>
    <row r="10728" spans="1:5" x14ac:dyDescent="0.45">
      <c r="A10728" s="2" t="s">
        <v>3586</v>
      </c>
      <c r="B10728" s="2" t="s">
        <v>13847</v>
      </c>
      <c r="C10728" s="2" t="s">
        <v>25416</v>
      </c>
      <c r="D10728" s="2" t="str">
        <f>"食肉販売業"</f>
        <v>食肉販売業</v>
      </c>
      <c r="E10728" s="2" t="str">
        <f>"R02.09.08"</f>
        <v>R02.09.08</v>
      </c>
    </row>
    <row r="10729" spans="1:5" x14ac:dyDescent="0.45">
      <c r="A10729" s="2" t="s">
        <v>3590</v>
      </c>
      <c r="B10729" s="2" t="s">
        <v>11038</v>
      </c>
      <c r="C10729" s="2" t="s">
        <v>25435</v>
      </c>
      <c r="D10729" s="2" t="str">
        <f>"菓子製造業"</f>
        <v>菓子製造業</v>
      </c>
      <c r="E10729" s="2" t="str">
        <f>"R02.09.04"</f>
        <v>R02.09.04</v>
      </c>
    </row>
    <row r="10730" spans="1:5" x14ac:dyDescent="0.45">
      <c r="A10730" s="2" t="s">
        <v>3590</v>
      </c>
      <c r="B10730" s="2" t="s">
        <v>11038</v>
      </c>
      <c r="C10730" s="2" t="s">
        <v>25435</v>
      </c>
      <c r="D10730" s="2" t="str">
        <f>"そうざい製造業"</f>
        <v>そうざい製造業</v>
      </c>
      <c r="E10730" s="2" t="str">
        <f>"R02.09.04"</f>
        <v>R02.09.04</v>
      </c>
    </row>
    <row r="10731" spans="1:5" x14ac:dyDescent="0.45">
      <c r="A10731" s="2" t="s">
        <v>3590</v>
      </c>
      <c r="B10731" s="2" t="s">
        <v>11038</v>
      </c>
      <c r="C10731" s="2" t="s">
        <v>25435</v>
      </c>
      <c r="D10731" s="2" t="str">
        <f>"食品販売業"</f>
        <v>食品販売業</v>
      </c>
      <c r="E10731" s="2" t="str">
        <f>"R02.09.04"</f>
        <v>R02.09.04</v>
      </c>
    </row>
    <row r="10732" spans="1:5" x14ac:dyDescent="0.45">
      <c r="A10732" s="2" t="s">
        <v>3592</v>
      </c>
      <c r="B10732" s="2" t="s">
        <v>13877</v>
      </c>
      <c r="C10732" s="2" t="s">
        <v>25442</v>
      </c>
      <c r="D10732" s="2" t="str">
        <f>"食品販売業"</f>
        <v>食品販売業</v>
      </c>
      <c r="E10732" s="2" t="str">
        <f>"R02.09.29"</f>
        <v>R02.09.29</v>
      </c>
    </row>
    <row r="10733" spans="1:5" x14ac:dyDescent="0.45">
      <c r="A10733" s="2" t="s">
        <v>3593</v>
      </c>
      <c r="B10733" s="2" t="s">
        <v>13878</v>
      </c>
      <c r="C10733" s="2" t="s">
        <v>25445</v>
      </c>
      <c r="D10733" s="2" t="str">
        <f>"菓子製造業"</f>
        <v>菓子製造業</v>
      </c>
      <c r="E10733" s="2" t="str">
        <f>"R02.09.28"</f>
        <v>R02.09.28</v>
      </c>
    </row>
    <row r="10734" spans="1:5" x14ac:dyDescent="0.45">
      <c r="A10734" s="2" t="s">
        <v>1053</v>
      </c>
      <c r="B10734" s="2" t="s">
        <v>13879</v>
      </c>
      <c r="C10734" s="2" t="s">
        <v>24812</v>
      </c>
      <c r="D10734" s="2" t="str">
        <f>"食品販売業"</f>
        <v>食品販売業</v>
      </c>
      <c r="E10734" s="2" t="str">
        <f>"R02.09.29"</f>
        <v>R02.09.29</v>
      </c>
    </row>
    <row r="10735" spans="1:5" x14ac:dyDescent="0.45">
      <c r="A10735" s="2" t="s">
        <v>3276</v>
      </c>
      <c r="B10735" s="2" t="s">
        <v>13430</v>
      </c>
      <c r="C10735" s="2" t="s">
        <v>25449</v>
      </c>
      <c r="D10735" s="2" t="str">
        <f>"食品販売業"</f>
        <v>食品販売業</v>
      </c>
      <c r="E10735" s="2" t="str">
        <f>"R02.10.07"</f>
        <v>R02.10.07</v>
      </c>
    </row>
    <row r="10736" spans="1:5" x14ac:dyDescent="0.45">
      <c r="A10736" s="2" t="s">
        <v>3598</v>
      </c>
      <c r="B10736" s="2" t="s">
        <v>3598</v>
      </c>
      <c r="C10736" s="2" t="s">
        <v>25451</v>
      </c>
      <c r="D10736" s="2" t="str">
        <f>"食品製造業"</f>
        <v>食品製造業</v>
      </c>
      <c r="E10736" s="2" t="str">
        <f>"H31.03.06"</f>
        <v>H31.03.06</v>
      </c>
    </row>
    <row r="10737" spans="1:5" x14ac:dyDescent="0.45">
      <c r="A10737" s="2" t="s">
        <v>3598</v>
      </c>
      <c r="B10737" s="2" t="s">
        <v>3598</v>
      </c>
      <c r="C10737" s="2" t="s">
        <v>25451</v>
      </c>
      <c r="D10737" s="2" t="str">
        <f>"食品販売業"</f>
        <v>食品販売業</v>
      </c>
      <c r="E10737" s="2" t="str">
        <f>"H31.03.06"</f>
        <v>H31.03.06</v>
      </c>
    </row>
    <row r="10738" spans="1:5" x14ac:dyDescent="0.45">
      <c r="A10738" s="2" t="s">
        <v>3598</v>
      </c>
      <c r="B10738" s="2" t="s">
        <v>3598</v>
      </c>
      <c r="C10738" s="2" t="s">
        <v>25451</v>
      </c>
      <c r="D10738" s="2" t="str">
        <f>"みそ製造業"</f>
        <v>みそ製造業</v>
      </c>
      <c r="E10738" s="2" t="str">
        <f>"H31.03.06"</f>
        <v>H31.03.06</v>
      </c>
    </row>
    <row r="10739" spans="1:5" x14ac:dyDescent="0.45">
      <c r="A10739" s="2" t="s">
        <v>3598</v>
      </c>
      <c r="B10739" s="2" t="s">
        <v>3598</v>
      </c>
      <c r="C10739" s="2" t="s">
        <v>25451</v>
      </c>
      <c r="D10739" s="2" t="str">
        <f>"飲食店営業"</f>
        <v>飲食店営業</v>
      </c>
      <c r="E10739" s="2" t="str">
        <f>"H31.03.06"</f>
        <v>H31.03.06</v>
      </c>
    </row>
    <row r="10740" spans="1:5" x14ac:dyDescent="0.45">
      <c r="A10740" s="2" t="s">
        <v>3598</v>
      </c>
      <c r="B10740" s="2" t="s">
        <v>3598</v>
      </c>
      <c r="C10740" s="2" t="s">
        <v>25451</v>
      </c>
      <c r="D10740" s="2" t="str">
        <f>"缶詰又は瓶詰食品製造業"</f>
        <v>缶詰又は瓶詰食品製造業</v>
      </c>
      <c r="E10740" s="2" t="str">
        <f>"R01.11.13"</f>
        <v>R01.11.13</v>
      </c>
    </row>
    <row r="10741" spans="1:5" x14ac:dyDescent="0.45">
      <c r="A10741" s="2" t="s">
        <v>3598</v>
      </c>
      <c r="B10741" s="2" t="s">
        <v>3598</v>
      </c>
      <c r="C10741" s="2" t="s">
        <v>25451</v>
      </c>
      <c r="D10741" s="2" t="str">
        <f>"そうざい製造業"</f>
        <v>そうざい製造業</v>
      </c>
      <c r="E10741" s="2" t="str">
        <f>"H31.03.06"</f>
        <v>H31.03.06</v>
      </c>
    </row>
    <row r="10742" spans="1:5" x14ac:dyDescent="0.45">
      <c r="A10742" s="2" t="s">
        <v>3599</v>
      </c>
      <c r="B10742" s="2" t="s">
        <v>3599</v>
      </c>
      <c r="C10742" s="2" t="s">
        <v>25452</v>
      </c>
      <c r="D10742" s="2" t="str">
        <f>"食品販売業"</f>
        <v>食品販売業</v>
      </c>
      <c r="E10742" s="2" t="str">
        <f>"R02.10.19"</f>
        <v>R02.10.19</v>
      </c>
    </row>
    <row r="10743" spans="1:5" x14ac:dyDescent="0.45">
      <c r="A10743" s="2" t="s">
        <v>252</v>
      </c>
      <c r="B10743" s="2" t="s">
        <v>13885</v>
      </c>
      <c r="C10743" s="2" t="s">
        <v>25453</v>
      </c>
      <c r="D10743" s="2" t="str">
        <f>"食肉販売業"</f>
        <v>食肉販売業</v>
      </c>
      <c r="E10743" s="2" t="str">
        <f>"R02.10.19"</f>
        <v>R02.10.19</v>
      </c>
    </row>
    <row r="10744" spans="1:5" x14ac:dyDescent="0.45">
      <c r="A10744" s="2" t="s">
        <v>3600</v>
      </c>
      <c r="B10744" s="2" t="s">
        <v>13886</v>
      </c>
      <c r="C10744" s="2" t="s">
        <v>25454</v>
      </c>
      <c r="D10744" s="2" t="str">
        <f>"喫茶店営業"</f>
        <v>喫茶店営業</v>
      </c>
      <c r="E10744" s="2" t="str">
        <f>"R02.10.23"</f>
        <v>R02.10.23</v>
      </c>
    </row>
    <row r="10745" spans="1:5" x14ac:dyDescent="0.45">
      <c r="A10745" s="2" t="s">
        <v>3603</v>
      </c>
      <c r="B10745" s="2" t="s">
        <v>3603</v>
      </c>
      <c r="C10745" s="2" t="s">
        <v>25460</v>
      </c>
      <c r="D10745" s="2" t="str">
        <f>"食品販売業"</f>
        <v>食品販売業</v>
      </c>
      <c r="E10745" s="2" t="str">
        <f>"R02.10.30"</f>
        <v>R02.10.30</v>
      </c>
    </row>
    <row r="10746" spans="1:5" x14ac:dyDescent="0.45">
      <c r="A10746" s="2" t="s">
        <v>3607</v>
      </c>
      <c r="B10746" s="2" t="s">
        <v>13895</v>
      </c>
      <c r="C10746" s="2" t="s">
        <v>25465</v>
      </c>
      <c r="D10746" s="2" t="str">
        <f>"乳類販売業"</f>
        <v>乳類販売業</v>
      </c>
      <c r="E10746" s="2" t="str">
        <f t="shared" ref="E10746:E10752" si="516">"R02.11.09"</f>
        <v>R02.11.09</v>
      </c>
    </row>
    <row r="10747" spans="1:5" x14ac:dyDescent="0.45">
      <c r="A10747" s="2" t="s">
        <v>3607</v>
      </c>
      <c r="B10747" s="2" t="s">
        <v>13895</v>
      </c>
      <c r="C10747" s="2" t="s">
        <v>25465</v>
      </c>
      <c r="D10747" s="2" t="str">
        <f>"魚介類販売業"</f>
        <v>魚介類販売業</v>
      </c>
      <c r="E10747" s="2" t="str">
        <f t="shared" si="516"/>
        <v>R02.11.09</v>
      </c>
    </row>
    <row r="10748" spans="1:5" x14ac:dyDescent="0.45">
      <c r="A10748" s="2" t="s">
        <v>3405</v>
      </c>
      <c r="B10748" s="2" t="s">
        <v>13901</v>
      </c>
      <c r="C10748" s="2" t="s">
        <v>25469</v>
      </c>
      <c r="D10748" s="2" t="str">
        <f>"飲食店営業"</f>
        <v>飲食店営業</v>
      </c>
      <c r="E10748" s="2" t="str">
        <f t="shared" si="516"/>
        <v>R02.11.09</v>
      </c>
    </row>
    <row r="10749" spans="1:5" x14ac:dyDescent="0.45">
      <c r="A10749" s="2" t="s">
        <v>3612</v>
      </c>
      <c r="B10749" s="2" t="s">
        <v>13563</v>
      </c>
      <c r="C10749" s="2" t="s">
        <v>25470</v>
      </c>
      <c r="D10749" s="2" t="str">
        <f>"飲食店営業"</f>
        <v>飲食店営業</v>
      </c>
      <c r="E10749" s="2" t="str">
        <f t="shared" si="516"/>
        <v>R02.11.09</v>
      </c>
    </row>
    <row r="10750" spans="1:5" x14ac:dyDescent="0.45">
      <c r="A10750" s="2" t="s">
        <v>3617</v>
      </c>
      <c r="B10750" s="2" t="s">
        <v>13907</v>
      </c>
      <c r="C10750" s="2" t="s">
        <v>25476</v>
      </c>
      <c r="D10750" s="2" t="str">
        <f>"食品製造業"</f>
        <v>食品製造業</v>
      </c>
      <c r="E10750" s="2" t="str">
        <f t="shared" si="516"/>
        <v>R02.11.09</v>
      </c>
    </row>
    <row r="10751" spans="1:5" x14ac:dyDescent="0.45">
      <c r="A10751" s="2" t="s">
        <v>3607</v>
      </c>
      <c r="B10751" s="2" t="s">
        <v>13895</v>
      </c>
      <c r="C10751" s="2" t="s">
        <v>25465</v>
      </c>
      <c r="D10751" s="2" t="str">
        <f>"食品販売業"</f>
        <v>食品販売業</v>
      </c>
      <c r="E10751" s="2" t="str">
        <f t="shared" si="516"/>
        <v>R02.11.09</v>
      </c>
    </row>
    <row r="10752" spans="1:5" x14ac:dyDescent="0.45">
      <c r="A10752" s="2" t="s">
        <v>3624</v>
      </c>
      <c r="B10752" s="2" t="s">
        <v>13914</v>
      </c>
      <c r="C10752" s="2" t="s">
        <v>25485</v>
      </c>
      <c r="D10752" s="2" t="str">
        <f>"食品販売業"</f>
        <v>食品販売業</v>
      </c>
      <c r="E10752" s="2" t="str">
        <f t="shared" si="516"/>
        <v>R02.11.09</v>
      </c>
    </row>
    <row r="10753" spans="1:5" x14ac:dyDescent="0.45">
      <c r="A10753" s="2" t="s">
        <v>252</v>
      </c>
      <c r="B10753" s="2" t="s">
        <v>13885</v>
      </c>
      <c r="C10753" s="2" t="s">
        <v>25489</v>
      </c>
      <c r="D10753" s="2" t="str">
        <f>"魚介類販売業"</f>
        <v>魚介類販売業</v>
      </c>
      <c r="E10753" s="2" t="str">
        <f>"R02.11.16"</f>
        <v>R02.11.16</v>
      </c>
    </row>
    <row r="10754" spans="1:5" x14ac:dyDescent="0.45">
      <c r="A10754" s="2" t="s">
        <v>3627</v>
      </c>
      <c r="B10754" s="2" t="s">
        <v>13919</v>
      </c>
      <c r="C10754" s="2" t="s">
        <v>25492</v>
      </c>
      <c r="D10754" s="2" t="str">
        <f>"飲食店営業"</f>
        <v>飲食店営業</v>
      </c>
      <c r="E10754" s="2" t="str">
        <f>"R02.11.20"</f>
        <v>R02.11.20</v>
      </c>
    </row>
    <row r="10755" spans="1:5" x14ac:dyDescent="0.45">
      <c r="A10755" s="2" t="s">
        <v>1858</v>
      </c>
      <c r="B10755" s="2" t="s">
        <v>13655</v>
      </c>
      <c r="C10755" s="2" t="s">
        <v>25231</v>
      </c>
      <c r="D10755" s="2" t="str">
        <f>"飲食店営業"</f>
        <v>飲食店営業</v>
      </c>
      <c r="E10755" s="2" t="str">
        <f>"R02.11.25"</f>
        <v>R02.11.25</v>
      </c>
    </row>
    <row r="10756" spans="1:5" x14ac:dyDescent="0.45">
      <c r="A10756" s="2" t="s">
        <v>1858</v>
      </c>
      <c r="B10756" s="2" t="s">
        <v>13655</v>
      </c>
      <c r="C10756" s="2" t="s">
        <v>25231</v>
      </c>
      <c r="D10756" s="2" t="str">
        <f>"菓子製造業"</f>
        <v>菓子製造業</v>
      </c>
      <c r="E10756" s="2" t="str">
        <f>"R02.11.25"</f>
        <v>R02.11.25</v>
      </c>
    </row>
    <row r="10757" spans="1:5" x14ac:dyDescent="0.45">
      <c r="A10757" s="2" t="s">
        <v>1858</v>
      </c>
      <c r="B10757" s="2" t="s">
        <v>13655</v>
      </c>
      <c r="C10757" s="2" t="s">
        <v>25231</v>
      </c>
      <c r="D10757" s="2" t="str">
        <f>"乳類販売業"</f>
        <v>乳類販売業</v>
      </c>
      <c r="E10757" s="2" t="str">
        <f>"R02.11.25"</f>
        <v>R02.11.25</v>
      </c>
    </row>
    <row r="10758" spans="1:5" x14ac:dyDescent="0.45">
      <c r="A10758" s="2" t="s">
        <v>3266</v>
      </c>
      <c r="B10758" s="2" t="s">
        <v>13923</v>
      </c>
      <c r="C10758" s="2" t="s">
        <v>25496</v>
      </c>
      <c r="D10758" s="2" t="str">
        <f>"食品製造業"</f>
        <v>食品製造業</v>
      </c>
      <c r="E10758" s="2" t="str">
        <f>"R02.11.26"</f>
        <v>R02.11.26</v>
      </c>
    </row>
    <row r="10759" spans="1:5" x14ac:dyDescent="0.45">
      <c r="A10759" s="2" t="s">
        <v>3631</v>
      </c>
      <c r="B10759" s="2" t="s">
        <v>13924</v>
      </c>
      <c r="C10759" s="2" t="s">
        <v>25497</v>
      </c>
      <c r="D10759" s="2" t="str">
        <f>"飲食店営業"</f>
        <v>飲食店営業</v>
      </c>
      <c r="E10759" s="2" t="str">
        <f>"R02.11.30"</f>
        <v>R02.11.30</v>
      </c>
    </row>
    <row r="10760" spans="1:5" x14ac:dyDescent="0.45">
      <c r="A10760" s="2" t="s">
        <v>421</v>
      </c>
      <c r="B10760" s="2" t="s">
        <v>13925</v>
      </c>
      <c r="C10760" s="2" t="s">
        <v>25498</v>
      </c>
      <c r="D10760" s="2" t="str">
        <f>"食品販売業"</f>
        <v>食品販売業</v>
      </c>
      <c r="E10760" s="2" t="str">
        <f>"R02.11.30"</f>
        <v>R02.11.30</v>
      </c>
    </row>
    <row r="10761" spans="1:5" x14ac:dyDescent="0.45">
      <c r="A10761" s="2" t="s">
        <v>3633</v>
      </c>
      <c r="B10761" s="2" t="s">
        <v>3633</v>
      </c>
      <c r="C10761" s="2" t="s">
        <v>25500</v>
      </c>
      <c r="D10761" s="2" t="str">
        <f>"食品販売業"</f>
        <v>食品販売業</v>
      </c>
      <c r="E10761" s="2" t="str">
        <f>"R02.11.30"</f>
        <v>R02.11.30</v>
      </c>
    </row>
    <row r="10762" spans="1:5" x14ac:dyDescent="0.45">
      <c r="A10762" s="2" t="s">
        <v>3634</v>
      </c>
      <c r="B10762" s="2" t="s">
        <v>13927</v>
      </c>
      <c r="C10762" s="2" t="s">
        <v>25501</v>
      </c>
      <c r="D10762" s="2" t="str">
        <f>"飲食店営業"</f>
        <v>飲食店営業</v>
      </c>
      <c r="E10762" s="2" t="str">
        <f>"R02.11.30"</f>
        <v>R02.11.30</v>
      </c>
    </row>
    <row r="10763" spans="1:5" x14ac:dyDescent="0.45">
      <c r="A10763" s="2" t="s">
        <v>421</v>
      </c>
      <c r="B10763" s="2" t="s">
        <v>13925</v>
      </c>
      <c r="C10763" s="2" t="s">
        <v>25504</v>
      </c>
      <c r="D10763" s="2" t="str">
        <f>"乳類販売業"</f>
        <v>乳類販売業</v>
      </c>
      <c r="E10763" s="2" t="str">
        <f>"R02.11.30"</f>
        <v>R02.11.30</v>
      </c>
    </row>
    <row r="10764" spans="1:5" x14ac:dyDescent="0.45">
      <c r="A10764" s="2" t="s">
        <v>3321</v>
      </c>
      <c r="B10764" s="2" t="s">
        <v>13294</v>
      </c>
      <c r="C10764" s="2" t="s">
        <v>25509</v>
      </c>
      <c r="D10764" s="2" t="str">
        <f>"飲食店営業"</f>
        <v>飲食店営業</v>
      </c>
      <c r="E10764" s="2" t="str">
        <f>"R02.12.02"</f>
        <v>R02.12.02</v>
      </c>
    </row>
    <row r="10765" spans="1:5" x14ac:dyDescent="0.45">
      <c r="A10765" s="2" t="s">
        <v>3644</v>
      </c>
      <c r="B10765" s="2" t="s">
        <v>13940</v>
      </c>
      <c r="C10765" s="2" t="s">
        <v>25513</v>
      </c>
      <c r="D10765" s="2" t="str">
        <f>"菓子製造業"</f>
        <v>菓子製造業</v>
      </c>
      <c r="E10765" s="2" t="str">
        <f>"R02.12.08"</f>
        <v>R02.12.08</v>
      </c>
    </row>
    <row r="10766" spans="1:5" x14ac:dyDescent="0.45">
      <c r="A10766" s="2" t="s">
        <v>3581</v>
      </c>
      <c r="B10766" s="2" t="s">
        <v>13835</v>
      </c>
      <c r="C10766" s="2" t="s">
        <v>25514</v>
      </c>
      <c r="D10766" s="2" t="str">
        <f>"飲食店営業"</f>
        <v>飲食店営業</v>
      </c>
      <c r="E10766" s="2" t="str">
        <f>"R02.11.30"</f>
        <v>R02.11.30</v>
      </c>
    </row>
    <row r="10767" spans="1:5" x14ac:dyDescent="0.45">
      <c r="A10767" s="2" t="s">
        <v>3490</v>
      </c>
      <c r="B10767" s="2" t="s">
        <v>13948</v>
      </c>
      <c r="C10767" s="2" t="s">
        <v>25522</v>
      </c>
      <c r="D10767" s="2" t="str">
        <f>"飲食店営業"</f>
        <v>飲食店営業</v>
      </c>
      <c r="E10767" s="2" t="str">
        <f>"R02.12.24"</f>
        <v>R02.12.24</v>
      </c>
    </row>
    <row r="10768" spans="1:5" x14ac:dyDescent="0.45">
      <c r="A10768" s="2" t="s">
        <v>3650</v>
      </c>
      <c r="B10768" s="2" t="s">
        <v>13949</v>
      </c>
      <c r="C10768" s="2" t="s">
        <v>25523</v>
      </c>
      <c r="D10768" s="2" t="str">
        <f>"乳類販売業"</f>
        <v>乳類販売業</v>
      </c>
      <c r="E10768" s="2" t="str">
        <f>"R03.01.06"</f>
        <v>R03.01.06</v>
      </c>
    </row>
    <row r="10769" spans="1:5" x14ac:dyDescent="0.45">
      <c r="A10769" s="2" t="s">
        <v>3650</v>
      </c>
      <c r="B10769" s="2" t="s">
        <v>13949</v>
      </c>
      <c r="C10769" s="2" t="s">
        <v>25523</v>
      </c>
      <c r="D10769" s="2" t="str">
        <f>"食肉販売業"</f>
        <v>食肉販売業</v>
      </c>
      <c r="E10769" s="2" t="str">
        <f>"R03.01.06"</f>
        <v>R03.01.06</v>
      </c>
    </row>
    <row r="10770" spans="1:5" x14ac:dyDescent="0.45">
      <c r="A10770" s="2" t="s">
        <v>3650</v>
      </c>
      <c r="B10770" s="2" t="s">
        <v>13949</v>
      </c>
      <c r="C10770" s="2" t="s">
        <v>25523</v>
      </c>
      <c r="D10770" s="2" t="str">
        <f>"魚介類販売業"</f>
        <v>魚介類販売業</v>
      </c>
      <c r="E10770" s="2" t="str">
        <f>"R03.01.06"</f>
        <v>R03.01.06</v>
      </c>
    </row>
    <row r="10771" spans="1:5" x14ac:dyDescent="0.45">
      <c r="A10771" s="2" t="s">
        <v>3650</v>
      </c>
      <c r="B10771" s="2" t="s">
        <v>13949</v>
      </c>
      <c r="C10771" s="2" t="s">
        <v>25523</v>
      </c>
      <c r="D10771" s="2" t="str">
        <f>"飲食店営業"</f>
        <v>飲食店営業</v>
      </c>
      <c r="E10771" s="2" t="str">
        <f>"R03.01.06"</f>
        <v>R03.01.06</v>
      </c>
    </row>
    <row r="10772" spans="1:5" x14ac:dyDescent="0.45">
      <c r="A10772" s="2" t="s">
        <v>3650</v>
      </c>
      <c r="B10772" s="2" t="s">
        <v>13949</v>
      </c>
      <c r="C10772" s="2" t="s">
        <v>25524</v>
      </c>
      <c r="D10772" s="2" t="str">
        <f>"食品販売業"</f>
        <v>食品販売業</v>
      </c>
      <c r="E10772" s="2" t="str">
        <f>"R03.01.06"</f>
        <v>R03.01.06</v>
      </c>
    </row>
    <row r="10773" spans="1:5" x14ac:dyDescent="0.45">
      <c r="A10773" s="2" t="s">
        <v>3653</v>
      </c>
      <c r="B10773" s="2" t="s">
        <v>13953</v>
      </c>
      <c r="C10773" s="2" t="s">
        <v>25527</v>
      </c>
      <c r="D10773" s="2" t="str">
        <f>"飲食店営業"</f>
        <v>飲食店営業</v>
      </c>
      <c r="E10773" s="2" t="str">
        <f>"R03.01.20"</f>
        <v>R03.01.20</v>
      </c>
    </row>
    <row r="10774" spans="1:5" x14ac:dyDescent="0.45">
      <c r="A10774" s="2" t="s">
        <v>3653</v>
      </c>
      <c r="B10774" s="2" t="s">
        <v>13953</v>
      </c>
      <c r="C10774" s="2" t="s">
        <v>25527</v>
      </c>
      <c r="D10774" s="2" t="str">
        <f>"乳類販売業"</f>
        <v>乳類販売業</v>
      </c>
      <c r="E10774" s="2" t="str">
        <f>"R03.01.20"</f>
        <v>R03.01.20</v>
      </c>
    </row>
    <row r="10775" spans="1:5" x14ac:dyDescent="0.45">
      <c r="A10775" s="2" t="s">
        <v>3653</v>
      </c>
      <c r="B10775" s="2" t="s">
        <v>13953</v>
      </c>
      <c r="C10775" s="2" t="s">
        <v>25527</v>
      </c>
      <c r="D10775" s="2" t="str">
        <f>"魚介類販売業"</f>
        <v>魚介類販売業</v>
      </c>
      <c r="E10775" s="2" t="str">
        <f>"R03.01.20"</f>
        <v>R03.01.20</v>
      </c>
    </row>
    <row r="10776" spans="1:5" x14ac:dyDescent="0.45">
      <c r="A10776" s="2" t="s">
        <v>3653</v>
      </c>
      <c r="B10776" s="2" t="s">
        <v>13953</v>
      </c>
      <c r="C10776" s="2" t="s">
        <v>25527</v>
      </c>
      <c r="D10776" s="2" t="str">
        <f>"食肉販売業"</f>
        <v>食肉販売業</v>
      </c>
      <c r="E10776" s="2" t="str">
        <f>"R03.01.20"</f>
        <v>R03.01.20</v>
      </c>
    </row>
    <row r="10777" spans="1:5" x14ac:dyDescent="0.45">
      <c r="A10777" s="2" t="s">
        <v>3653</v>
      </c>
      <c r="B10777" s="2" t="s">
        <v>13953</v>
      </c>
      <c r="C10777" s="2" t="s">
        <v>25527</v>
      </c>
      <c r="D10777" s="2" t="str">
        <f>"食品販売業"</f>
        <v>食品販売業</v>
      </c>
      <c r="E10777" s="2" t="str">
        <f>"R03.01.20"</f>
        <v>R03.01.20</v>
      </c>
    </row>
    <row r="10778" spans="1:5" x14ac:dyDescent="0.45">
      <c r="A10778" s="2" t="s">
        <v>3656</v>
      </c>
      <c r="B10778" s="2" t="s">
        <v>11103</v>
      </c>
      <c r="C10778" s="2" t="s">
        <v>25531</v>
      </c>
      <c r="D10778" s="2" t="str">
        <f>"食品販売業"</f>
        <v>食品販売業</v>
      </c>
      <c r="E10778" s="2" t="str">
        <f>"R03.02.01"</f>
        <v>R03.02.01</v>
      </c>
    </row>
    <row r="10779" spans="1:5" x14ac:dyDescent="0.45">
      <c r="A10779" s="2" t="s">
        <v>3495</v>
      </c>
      <c r="B10779" s="2" t="s">
        <v>13707</v>
      </c>
      <c r="C10779" s="2" t="s">
        <v>25281</v>
      </c>
      <c r="D10779" s="2" t="str">
        <f>"食品製造業"</f>
        <v>食品製造業</v>
      </c>
      <c r="E10779" s="2" t="str">
        <f>"R03.02.02"</f>
        <v>R03.02.02</v>
      </c>
    </row>
    <row r="10780" spans="1:5" x14ac:dyDescent="0.45">
      <c r="A10780" s="2" t="s">
        <v>3488</v>
      </c>
      <c r="B10780" s="2" t="s">
        <v>3488</v>
      </c>
      <c r="C10780" s="2" t="s">
        <v>25266</v>
      </c>
      <c r="D10780" s="2" t="str">
        <f>"食品販売業"</f>
        <v>食品販売業</v>
      </c>
      <c r="E10780" s="2" t="str">
        <f>"R03.02.12"</f>
        <v>R03.02.12</v>
      </c>
    </row>
    <row r="10781" spans="1:5" x14ac:dyDescent="0.45">
      <c r="A10781" s="2" t="s">
        <v>3337</v>
      </c>
      <c r="B10781" s="2" t="s">
        <v>13505</v>
      </c>
      <c r="C10781" s="2" t="s">
        <v>25535</v>
      </c>
      <c r="D10781" s="2" t="str">
        <f>"食品製造業"</f>
        <v>食品製造業</v>
      </c>
      <c r="E10781" s="2" t="str">
        <f>"R03.02.12"</f>
        <v>R03.02.12</v>
      </c>
    </row>
    <row r="10782" spans="1:5" x14ac:dyDescent="0.45">
      <c r="A10782" s="2" t="s">
        <v>3574</v>
      </c>
      <c r="B10782" s="2" t="s">
        <v>13822</v>
      </c>
      <c r="C10782" s="2" t="s">
        <v>25549</v>
      </c>
      <c r="D10782" s="2" t="str">
        <f>"菓子製造業"</f>
        <v>菓子製造業</v>
      </c>
      <c r="E10782" s="2" t="str">
        <f>"R03.02.12"</f>
        <v>R03.02.12</v>
      </c>
    </row>
    <row r="10783" spans="1:5" x14ac:dyDescent="0.45">
      <c r="A10783" s="2" t="s">
        <v>3403</v>
      </c>
      <c r="B10783" s="2" t="s">
        <v>13982</v>
      </c>
      <c r="C10783" s="2" t="s">
        <v>25565</v>
      </c>
      <c r="D10783" s="2" t="str">
        <f>"魚介類販売業"</f>
        <v>魚介類販売業</v>
      </c>
      <c r="E10783" s="2" t="str">
        <f>"R03.02.18"</f>
        <v>R03.02.18</v>
      </c>
    </row>
    <row r="10784" spans="1:5" x14ac:dyDescent="0.45">
      <c r="A10784" s="2" t="s">
        <v>3403</v>
      </c>
      <c r="B10784" s="2" t="s">
        <v>13982</v>
      </c>
      <c r="C10784" s="2" t="s">
        <v>25565</v>
      </c>
      <c r="D10784" s="2" t="str">
        <f>"食品販売業"</f>
        <v>食品販売業</v>
      </c>
      <c r="E10784" s="2" t="str">
        <f>"R02.02.04"</f>
        <v>R02.02.04</v>
      </c>
    </row>
    <row r="10785" spans="1:5" x14ac:dyDescent="0.45">
      <c r="A10785" s="2" t="s">
        <v>3403</v>
      </c>
      <c r="B10785" s="2" t="s">
        <v>13982</v>
      </c>
      <c r="C10785" s="2" t="s">
        <v>25565</v>
      </c>
      <c r="D10785" s="2" t="str">
        <f>"食肉販売業"</f>
        <v>食肉販売業</v>
      </c>
      <c r="E10785" s="2" t="str">
        <f>"R03.02.18"</f>
        <v>R03.02.18</v>
      </c>
    </row>
    <row r="10786" spans="1:5" x14ac:dyDescent="0.45">
      <c r="A10786" s="2" t="s">
        <v>3403</v>
      </c>
      <c r="B10786" s="2" t="s">
        <v>13982</v>
      </c>
      <c r="C10786" s="2" t="s">
        <v>25565</v>
      </c>
      <c r="D10786" s="2" t="str">
        <f>"乳類販売業"</f>
        <v>乳類販売業</v>
      </c>
      <c r="E10786" s="2" t="str">
        <f>"R03.02.18"</f>
        <v>R03.02.18</v>
      </c>
    </row>
    <row r="10787" spans="1:5" x14ac:dyDescent="0.45">
      <c r="A10787" s="2" t="s">
        <v>3403</v>
      </c>
      <c r="B10787" s="2" t="s">
        <v>13982</v>
      </c>
      <c r="C10787" s="2" t="s">
        <v>25565</v>
      </c>
      <c r="D10787" s="2" t="str">
        <f>"喫茶店営業"</f>
        <v>喫茶店営業</v>
      </c>
      <c r="E10787" s="2" t="str">
        <f>"R03.02.18"</f>
        <v>R03.02.18</v>
      </c>
    </row>
    <row r="10788" spans="1:5" x14ac:dyDescent="0.45">
      <c r="A10788" s="2" t="s">
        <v>3403</v>
      </c>
      <c r="B10788" s="2" t="s">
        <v>13982</v>
      </c>
      <c r="C10788" s="2" t="s">
        <v>25566</v>
      </c>
      <c r="D10788" s="2" t="str">
        <f>"飲食店営業"</f>
        <v>飲食店営業</v>
      </c>
      <c r="E10788" s="2" t="str">
        <f>"R03.02.18"</f>
        <v>R03.02.18</v>
      </c>
    </row>
    <row r="10789" spans="1:5" x14ac:dyDescent="0.45">
      <c r="A10789" s="2" t="s">
        <v>165</v>
      </c>
      <c r="B10789" s="2" t="s">
        <v>13983</v>
      </c>
      <c r="C10789" s="2" t="s">
        <v>25567</v>
      </c>
      <c r="D10789" s="2" t="str">
        <f>"喫茶店営業"</f>
        <v>喫茶店営業</v>
      </c>
      <c r="E10789" s="2" t="str">
        <f t="shared" ref="E10789:E10794" si="517">"R03.02.24"</f>
        <v>R03.02.24</v>
      </c>
    </row>
    <row r="10790" spans="1:5" x14ac:dyDescent="0.45">
      <c r="A10790" s="2" t="s">
        <v>3675</v>
      </c>
      <c r="B10790" s="2" t="s">
        <v>13984</v>
      </c>
      <c r="C10790" s="2" t="s">
        <v>25568</v>
      </c>
      <c r="D10790" s="2" t="str">
        <f>"飲食店営業"</f>
        <v>飲食店営業</v>
      </c>
      <c r="E10790" s="2" t="str">
        <f t="shared" si="517"/>
        <v>R03.02.24</v>
      </c>
    </row>
    <row r="10791" spans="1:5" x14ac:dyDescent="0.45">
      <c r="A10791" s="2" t="s">
        <v>3675</v>
      </c>
      <c r="B10791" s="2" t="s">
        <v>13984</v>
      </c>
      <c r="C10791" s="2" t="s">
        <v>25568</v>
      </c>
      <c r="D10791" s="2" t="str">
        <f>"乳類販売業"</f>
        <v>乳類販売業</v>
      </c>
      <c r="E10791" s="2" t="str">
        <f t="shared" si="517"/>
        <v>R03.02.24</v>
      </c>
    </row>
    <row r="10792" spans="1:5" x14ac:dyDescent="0.45">
      <c r="A10792" s="2" t="s">
        <v>3675</v>
      </c>
      <c r="B10792" s="2" t="s">
        <v>13984</v>
      </c>
      <c r="C10792" s="2" t="s">
        <v>25568</v>
      </c>
      <c r="D10792" s="2" t="str">
        <f>"食肉販売業"</f>
        <v>食肉販売業</v>
      </c>
      <c r="E10792" s="2" t="str">
        <f t="shared" si="517"/>
        <v>R03.02.24</v>
      </c>
    </row>
    <row r="10793" spans="1:5" x14ac:dyDescent="0.45">
      <c r="A10793" s="2" t="s">
        <v>3675</v>
      </c>
      <c r="B10793" s="2" t="s">
        <v>13984</v>
      </c>
      <c r="C10793" s="2" t="s">
        <v>25568</v>
      </c>
      <c r="D10793" s="2" t="str">
        <f>"魚介類販売業"</f>
        <v>魚介類販売業</v>
      </c>
      <c r="E10793" s="2" t="str">
        <f t="shared" si="517"/>
        <v>R03.02.24</v>
      </c>
    </row>
    <row r="10794" spans="1:5" x14ac:dyDescent="0.45">
      <c r="A10794" s="2" t="s">
        <v>3675</v>
      </c>
      <c r="B10794" s="2" t="s">
        <v>13984</v>
      </c>
      <c r="C10794" s="2" t="s">
        <v>25568</v>
      </c>
      <c r="D10794" s="2" t="str">
        <f>"食品販売業"</f>
        <v>食品販売業</v>
      </c>
      <c r="E10794" s="2" t="str">
        <f t="shared" si="517"/>
        <v>R03.02.24</v>
      </c>
    </row>
    <row r="10795" spans="1:5" x14ac:dyDescent="0.45">
      <c r="A10795" s="2" t="s">
        <v>252</v>
      </c>
      <c r="B10795" s="2" t="s">
        <v>13885</v>
      </c>
      <c r="C10795" s="2" t="s">
        <v>25489</v>
      </c>
      <c r="D10795" s="2" t="str">
        <f>"そうざい製造業"</f>
        <v>そうざい製造業</v>
      </c>
      <c r="E10795" s="2" t="str">
        <f>"R03.02.25"</f>
        <v>R03.02.25</v>
      </c>
    </row>
    <row r="10796" spans="1:5" x14ac:dyDescent="0.45">
      <c r="A10796" s="2" t="s">
        <v>252</v>
      </c>
      <c r="B10796" s="2" t="s">
        <v>13885</v>
      </c>
      <c r="C10796" s="2" t="s">
        <v>25489</v>
      </c>
      <c r="D10796" s="2" t="str">
        <f>"飲食店営業"</f>
        <v>飲食店営業</v>
      </c>
      <c r="E10796" s="2" t="str">
        <f>"R03.02.25"</f>
        <v>R03.02.25</v>
      </c>
    </row>
    <row r="10797" spans="1:5" x14ac:dyDescent="0.45">
      <c r="A10797" s="2" t="s">
        <v>3206</v>
      </c>
      <c r="B10797" s="2" t="s">
        <v>13989</v>
      </c>
      <c r="C10797" s="2" t="s">
        <v>25575</v>
      </c>
      <c r="D10797" s="2" t="str">
        <f>"食品販売業"</f>
        <v>食品販売業</v>
      </c>
      <c r="E10797" s="2" t="str">
        <f>"R03.02.26"</f>
        <v>R03.02.26</v>
      </c>
    </row>
    <row r="10798" spans="1:5" x14ac:dyDescent="0.45">
      <c r="A10798" s="2" t="s">
        <v>1327</v>
      </c>
      <c r="B10798" s="2" t="s">
        <v>13994</v>
      </c>
      <c r="C10798" s="2" t="s">
        <v>25583</v>
      </c>
      <c r="D10798" s="2" t="str">
        <f>"乳類販売業"</f>
        <v>乳類販売業</v>
      </c>
      <c r="E10798" s="2" t="str">
        <f>"R03.03.01"</f>
        <v>R03.03.01</v>
      </c>
    </row>
    <row r="10799" spans="1:5" x14ac:dyDescent="0.45">
      <c r="A10799" s="2" t="s">
        <v>1327</v>
      </c>
      <c r="B10799" s="2" t="s">
        <v>13995</v>
      </c>
      <c r="C10799" s="2" t="s">
        <v>25584</v>
      </c>
      <c r="D10799" s="2" t="str">
        <f>"食品販売業（自動販売機）"</f>
        <v>食品販売業（自動販売機）</v>
      </c>
      <c r="E10799" s="2" t="str">
        <f>"R03.03.01"</f>
        <v>R03.03.01</v>
      </c>
    </row>
    <row r="10800" spans="1:5" x14ac:dyDescent="0.45">
      <c r="A10800" s="2" t="s">
        <v>3687</v>
      </c>
      <c r="B10800" s="2" t="s">
        <v>3687</v>
      </c>
      <c r="C10800" s="2" t="s">
        <v>25590</v>
      </c>
      <c r="D10800" s="2" t="str">
        <f>"食肉販売業"</f>
        <v>食肉販売業</v>
      </c>
      <c r="E10800" s="2" t="str">
        <f>"R03.03.11"</f>
        <v>R03.03.11</v>
      </c>
    </row>
    <row r="10801" spans="1:5" x14ac:dyDescent="0.45">
      <c r="A10801" s="2" t="s">
        <v>3688</v>
      </c>
      <c r="B10801" s="2" t="s">
        <v>14000</v>
      </c>
      <c r="C10801" s="2" t="s">
        <v>25591</v>
      </c>
      <c r="D10801" s="2" t="str">
        <f>"飲食店営業"</f>
        <v>飲食店営業</v>
      </c>
      <c r="E10801" s="2" t="str">
        <f>"R03.03.10"</f>
        <v>R03.03.10</v>
      </c>
    </row>
    <row r="10802" spans="1:5" x14ac:dyDescent="0.45">
      <c r="A10802" s="2" t="s">
        <v>3691</v>
      </c>
      <c r="B10802" s="2" t="s">
        <v>3691</v>
      </c>
      <c r="C10802" s="2" t="s">
        <v>25228</v>
      </c>
      <c r="D10802" s="2" t="str">
        <f>"乳類販売業"</f>
        <v>乳類販売業</v>
      </c>
      <c r="E10802" s="2" t="str">
        <f t="shared" ref="E10802:E10812" si="518">"R03.03.25"</f>
        <v>R03.03.25</v>
      </c>
    </row>
    <row r="10803" spans="1:5" x14ac:dyDescent="0.45">
      <c r="A10803" s="2" t="s">
        <v>3691</v>
      </c>
      <c r="B10803" s="2" t="s">
        <v>3691</v>
      </c>
      <c r="C10803" s="2" t="s">
        <v>25228</v>
      </c>
      <c r="D10803" s="2" t="str">
        <f>"食肉販売業"</f>
        <v>食肉販売業</v>
      </c>
      <c r="E10803" s="2" t="str">
        <f t="shared" si="518"/>
        <v>R03.03.25</v>
      </c>
    </row>
    <row r="10804" spans="1:5" x14ac:dyDescent="0.45">
      <c r="A10804" s="2" t="s">
        <v>3691</v>
      </c>
      <c r="B10804" s="2" t="s">
        <v>3691</v>
      </c>
      <c r="C10804" s="2" t="s">
        <v>25228</v>
      </c>
      <c r="D10804" s="2" t="str">
        <f>"魚介類販売業"</f>
        <v>魚介類販売業</v>
      </c>
      <c r="E10804" s="2" t="str">
        <f t="shared" si="518"/>
        <v>R03.03.25</v>
      </c>
    </row>
    <row r="10805" spans="1:5" x14ac:dyDescent="0.45">
      <c r="A10805" s="2" t="s">
        <v>3691</v>
      </c>
      <c r="B10805" s="2" t="s">
        <v>3691</v>
      </c>
      <c r="C10805" s="2" t="s">
        <v>25228</v>
      </c>
      <c r="D10805" s="2" t="str">
        <f>"食品販売業"</f>
        <v>食品販売業</v>
      </c>
      <c r="E10805" s="2" t="str">
        <f t="shared" si="518"/>
        <v>R03.03.25</v>
      </c>
    </row>
    <row r="10806" spans="1:5" x14ac:dyDescent="0.45">
      <c r="A10806" s="2" t="s">
        <v>3692</v>
      </c>
      <c r="B10806" s="2" t="s">
        <v>14003</v>
      </c>
      <c r="C10806" s="2" t="s">
        <v>25228</v>
      </c>
      <c r="D10806" s="2" t="str">
        <f>"食品販売業"</f>
        <v>食品販売業</v>
      </c>
      <c r="E10806" s="2" t="str">
        <f t="shared" si="518"/>
        <v>R03.03.25</v>
      </c>
    </row>
    <row r="10807" spans="1:5" x14ac:dyDescent="0.45">
      <c r="A10807" s="2" t="s">
        <v>126</v>
      </c>
      <c r="B10807" s="2" t="s">
        <v>14004</v>
      </c>
      <c r="C10807" s="2" t="s">
        <v>25593</v>
      </c>
      <c r="D10807" s="2" t="str">
        <f>"飲食店営業"</f>
        <v>飲食店営業</v>
      </c>
      <c r="E10807" s="2" t="str">
        <f t="shared" si="518"/>
        <v>R03.03.25</v>
      </c>
    </row>
    <row r="10808" spans="1:5" x14ac:dyDescent="0.45">
      <c r="A10808" s="2" t="s">
        <v>3693</v>
      </c>
      <c r="B10808" s="2" t="s">
        <v>14005</v>
      </c>
      <c r="C10808" s="2" t="s">
        <v>25594</v>
      </c>
      <c r="D10808" s="2" t="str">
        <f>"飲食店営業"</f>
        <v>飲食店営業</v>
      </c>
      <c r="E10808" s="2" t="str">
        <f t="shared" si="518"/>
        <v>R03.03.25</v>
      </c>
    </row>
    <row r="10809" spans="1:5" x14ac:dyDescent="0.45">
      <c r="A10809" s="2" t="s">
        <v>3694</v>
      </c>
      <c r="B10809" s="2" t="s">
        <v>14006</v>
      </c>
      <c r="C10809" s="2" t="s">
        <v>25595</v>
      </c>
      <c r="D10809" s="2" t="str">
        <f>"菓子製造業"</f>
        <v>菓子製造業</v>
      </c>
      <c r="E10809" s="2" t="str">
        <f t="shared" si="518"/>
        <v>R03.03.25</v>
      </c>
    </row>
    <row r="10810" spans="1:5" x14ac:dyDescent="0.45">
      <c r="A10810" s="2" t="s">
        <v>3694</v>
      </c>
      <c r="B10810" s="2" t="s">
        <v>14007</v>
      </c>
      <c r="C10810" s="2" t="s">
        <v>25595</v>
      </c>
      <c r="D10810" s="2" t="str">
        <f>"食品の冷凍又は冷蔵業"</f>
        <v>食品の冷凍又は冷蔵業</v>
      </c>
      <c r="E10810" s="2" t="str">
        <f t="shared" si="518"/>
        <v>R03.03.25</v>
      </c>
    </row>
    <row r="10811" spans="1:5" x14ac:dyDescent="0.45">
      <c r="A10811" s="2" t="s">
        <v>3694</v>
      </c>
      <c r="B10811" s="2" t="s">
        <v>14008</v>
      </c>
      <c r="C10811" s="2" t="s">
        <v>25595</v>
      </c>
      <c r="D10811" s="2" t="str">
        <f>"菓子製造業"</f>
        <v>菓子製造業</v>
      </c>
      <c r="E10811" s="2" t="str">
        <f t="shared" si="518"/>
        <v>R03.03.25</v>
      </c>
    </row>
    <row r="10812" spans="1:5" x14ac:dyDescent="0.45">
      <c r="A10812" s="2" t="s">
        <v>3694</v>
      </c>
      <c r="B10812" s="2" t="s">
        <v>14008</v>
      </c>
      <c r="C10812" s="2" t="s">
        <v>25595</v>
      </c>
      <c r="D10812" s="2" t="str">
        <f>"食品の冷凍又は冷蔵業"</f>
        <v>食品の冷凍又は冷蔵業</v>
      </c>
      <c r="E10812" s="2" t="str">
        <f t="shared" si="518"/>
        <v>R03.03.25</v>
      </c>
    </row>
    <row r="10813" spans="1:5" x14ac:dyDescent="0.45">
      <c r="A10813" s="2" t="s">
        <v>252</v>
      </c>
      <c r="B10813" s="2" t="s">
        <v>13885</v>
      </c>
      <c r="C10813" s="2" t="s">
        <v>25598</v>
      </c>
      <c r="D10813" s="2" t="str">
        <f>"菓子製造業"</f>
        <v>菓子製造業</v>
      </c>
      <c r="E10813" s="2" t="str">
        <f>"R03.04.07"</f>
        <v>R03.04.07</v>
      </c>
    </row>
    <row r="10814" spans="1:5" x14ac:dyDescent="0.45">
      <c r="A10814" s="2" t="s">
        <v>3697</v>
      </c>
      <c r="B10814" s="2" t="s">
        <v>14011</v>
      </c>
      <c r="C10814" s="2" t="s">
        <v>25600</v>
      </c>
      <c r="D10814" s="2" t="str">
        <f>"喫茶店営業"</f>
        <v>喫茶店営業</v>
      </c>
      <c r="E10814" s="2" t="str">
        <f>"R03.04.13"</f>
        <v>R03.04.13</v>
      </c>
    </row>
    <row r="10815" spans="1:5" x14ac:dyDescent="0.45">
      <c r="A10815" s="2" t="s">
        <v>3697</v>
      </c>
      <c r="B10815" s="2" t="s">
        <v>14011</v>
      </c>
      <c r="C10815" s="2" t="s">
        <v>25601</v>
      </c>
      <c r="D10815" s="2" t="str">
        <f>"食品販売業"</f>
        <v>食品販売業</v>
      </c>
      <c r="E10815" s="2" t="str">
        <f>"R03.04.13"</f>
        <v>R03.04.13</v>
      </c>
    </row>
    <row r="10816" spans="1:5" x14ac:dyDescent="0.45">
      <c r="A10816" s="2" t="s">
        <v>3692</v>
      </c>
      <c r="B10816" s="2" t="s">
        <v>14015</v>
      </c>
      <c r="C10816" s="2" t="s">
        <v>25228</v>
      </c>
      <c r="D10816" s="2" t="str">
        <f>"乳類販売業"</f>
        <v>乳類販売業</v>
      </c>
      <c r="E10816" s="2" t="str">
        <f>"R03.03.25"</f>
        <v>R03.03.25</v>
      </c>
    </row>
    <row r="10817" spans="1:5" x14ac:dyDescent="0.45">
      <c r="A10817" s="2" t="s">
        <v>3692</v>
      </c>
      <c r="B10817" s="2" t="s">
        <v>14015</v>
      </c>
      <c r="C10817" s="2" t="s">
        <v>25228</v>
      </c>
      <c r="D10817" s="2" t="str">
        <f>"魚介類販売業"</f>
        <v>魚介類販売業</v>
      </c>
      <c r="E10817" s="2" t="str">
        <f>"R03.03.25"</f>
        <v>R03.03.25</v>
      </c>
    </row>
    <row r="10818" spans="1:5" x14ac:dyDescent="0.45">
      <c r="A10818" s="2" t="s">
        <v>3692</v>
      </c>
      <c r="B10818" s="2" t="s">
        <v>14015</v>
      </c>
      <c r="C10818" s="2" t="s">
        <v>25228</v>
      </c>
      <c r="D10818" s="2" t="str">
        <f>"食肉販売業"</f>
        <v>食肉販売業</v>
      </c>
      <c r="E10818" s="2" t="str">
        <f>"R03.03.25"</f>
        <v>R03.03.25</v>
      </c>
    </row>
    <row r="10819" spans="1:5" x14ac:dyDescent="0.45">
      <c r="A10819" s="2" t="s">
        <v>3426</v>
      </c>
      <c r="B10819" s="2" t="s">
        <v>14016</v>
      </c>
      <c r="C10819" s="2" t="s">
        <v>25605</v>
      </c>
      <c r="D10819" s="2" t="str">
        <f>"飲食店営業"</f>
        <v>飲食店営業</v>
      </c>
      <c r="E10819" s="2" t="str">
        <f>"R03.04.22"</f>
        <v>R03.04.22</v>
      </c>
    </row>
    <row r="10820" spans="1:5" x14ac:dyDescent="0.45">
      <c r="A10820" s="2" t="s">
        <v>3701</v>
      </c>
      <c r="B10820" s="2" t="s">
        <v>14017</v>
      </c>
      <c r="C10820" s="2" t="s">
        <v>25606</v>
      </c>
      <c r="D10820" s="2" t="str">
        <f>"菓子製造業"</f>
        <v>菓子製造業</v>
      </c>
      <c r="E10820" s="2" t="str">
        <f>"R03.04.26"</f>
        <v>R03.04.26</v>
      </c>
    </row>
    <row r="10821" spans="1:5" x14ac:dyDescent="0.45">
      <c r="A10821" s="2" t="s">
        <v>3703</v>
      </c>
      <c r="B10821" s="2" t="s">
        <v>14020</v>
      </c>
      <c r="C10821" s="2" t="s">
        <v>25608</v>
      </c>
      <c r="D10821" s="2" t="str">
        <f>"飲食店営業"</f>
        <v>飲食店営業</v>
      </c>
      <c r="E10821" s="2" t="str">
        <f>"R03.05.12"</f>
        <v>R03.05.12</v>
      </c>
    </row>
    <row r="10822" spans="1:5" x14ac:dyDescent="0.45">
      <c r="A10822" s="2" t="s">
        <v>126</v>
      </c>
      <c r="B10822" s="2" t="s">
        <v>14025</v>
      </c>
      <c r="C10822" s="2" t="s">
        <v>25613</v>
      </c>
      <c r="D10822" s="2" t="str">
        <f>"飲食店営業"</f>
        <v>飲食店営業</v>
      </c>
      <c r="E10822" s="2" t="str">
        <f>"R03.05.17"</f>
        <v>R03.05.17</v>
      </c>
    </row>
    <row r="10823" spans="1:5" x14ac:dyDescent="0.45">
      <c r="A10823" s="2" t="s">
        <v>126</v>
      </c>
      <c r="B10823" s="2" t="s">
        <v>14027</v>
      </c>
      <c r="C10823" s="2" t="s">
        <v>25615</v>
      </c>
      <c r="D10823" s="2" t="str">
        <f>"飲食店営業"</f>
        <v>飲食店営業</v>
      </c>
      <c r="E10823" s="2" t="str">
        <f>"R03.05.17"</f>
        <v>R03.05.17</v>
      </c>
    </row>
    <row r="10824" spans="1:5" x14ac:dyDescent="0.45">
      <c r="A10824" s="2" t="s">
        <v>3697</v>
      </c>
      <c r="B10824" s="2" t="s">
        <v>14028</v>
      </c>
      <c r="C10824" s="2" t="s">
        <v>25617</v>
      </c>
      <c r="D10824" s="2" t="str">
        <f>"飲食店営業"</f>
        <v>飲食店営業</v>
      </c>
      <c r="E10824" s="2" t="str">
        <f>"R03.05.17"</f>
        <v>R03.05.17</v>
      </c>
    </row>
    <row r="10825" spans="1:5" x14ac:dyDescent="0.45">
      <c r="A10825" s="2" t="s">
        <v>563</v>
      </c>
      <c r="B10825" s="2" t="s">
        <v>14029</v>
      </c>
      <c r="C10825" s="2" t="s">
        <v>25618</v>
      </c>
      <c r="D10825" s="2" t="str">
        <f>"飲食店営業"</f>
        <v>飲食店営業</v>
      </c>
      <c r="E10825" s="2" t="str">
        <f>"R03.05.18"</f>
        <v>R03.05.18</v>
      </c>
    </row>
    <row r="10826" spans="1:5" x14ac:dyDescent="0.45">
      <c r="A10826" s="2" t="s">
        <v>3706</v>
      </c>
      <c r="B10826" s="2" t="s">
        <v>14033</v>
      </c>
      <c r="C10826" s="2" t="s">
        <v>25622</v>
      </c>
      <c r="D10826" s="2" t="str">
        <f>"菓子製造業"</f>
        <v>菓子製造業</v>
      </c>
      <c r="E10826" s="2" t="str">
        <f>"R03.05.25"</f>
        <v>R03.05.25</v>
      </c>
    </row>
    <row r="10827" spans="1:5" x14ac:dyDescent="0.45">
      <c r="A10827" s="2" t="s">
        <v>3706</v>
      </c>
      <c r="B10827" s="2" t="s">
        <v>14033</v>
      </c>
      <c r="C10827" s="2" t="s">
        <v>25622</v>
      </c>
      <c r="D10827" s="2" t="str">
        <f>"そうざい製造業"</f>
        <v>そうざい製造業</v>
      </c>
      <c r="E10827" s="2" t="str">
        <f>"R03.05.25"</f>
        <v>R03.05.25</v>
      </c>
    </row>
    <row r="10828" spans="1:5" x14ac:dyDescent="0.45">
      <c r="A10828" s="2" t="s">
        <v>1602</v>
      </c>
      <c r="B10828" s="2" t="s">
        <v>14034</v>
      </c>
      <c r="C10828" s="2" t="s">
        <v>25623</v>
      </c>
      <c r="D10828" s="2" t="str">
        <f>"飲食店営業"</f>
        <v>飲食店営業</v>
      </c>
      <c r="E10828" s="2" t="str">
        <f>"R03.05.25"</f>
        <v>R03.05.25</v>
      </c>
    </row>
    <row r="10829" spans="1:5" x14ac:dyDescent="0.45">
      <c r="A10829" s="2" t="s">
        <v>3462</v>
      </c>
      <c r="B10829" s="2" t="s">
        <v>13688</v>
      </c>
      <c r="C10829" s="2" t="s">
        <v>24825</v>
      </c>
      <c r="D10829" s="2" t="str">
        <f>"食品販売業"</f>
        <v>食品販売業</v>
      </c>
      <c r="E10829" s="2" t="str">
        <f>"R03.02.12"</f>
        <v>R03.02.12</v>
      </c>
    </row>
    <row r="10830" spans="1:5" x14ac:dyDescent="0.45">
      <c r="A10830" s="2" t="s">
        <v>1200</v>
      </c>
      <c r="B10830" s="2" t="s">
        <v>13495</v>
      </c>
      <c r="C10830" s="2" t="s">
        <v>24939</v>
      </c>
      <c r="D10830" s="2" t="str">
        <f>"乳類販売業"</f>
        <v>乳類販売業</v>
      </c>
      <c r="E10830" s="2" t="str">
        <f>"H31.01.16"</f>
        <v>H31.01.16</v>
      </c>
    </row>
    <row r="10831" spans="1:5" x14ac:dyDescent="0.45">
      <c r="A10831" s="2" t="s">
        <v>1874</v>
      </c>
      <c r="B10831" s="2" t="s">
        <v>14044</v>
      </c>
      <c r="C10831" s="2" t="s">
        <v>25631</v>
      </c>
      <c r="D10831" s="2" t="str">
        <f>"飲食店営業"</f>
        <v>飲食店営業</v>
      </c>
      <c r="E10831" s="2" t="str">
        <f>"R02.03.24"</f>
        <v>R02.03.24</v>
      </c>
    </row>
    <row r="10832" spans="1:5" x14ac:dyDescent="0.45">
      <c r="A10832" s="2" t="s">
        <v>3711</v>
      </c>
      <c r="B10832" s="2" t="s">
        <v>14046</v>
      </c>
      <c r="C10832" s="2" t="s">
        <v>25239</v>
      </c>
      <c r="D10832" s="2" t="str">
        <f>"魚介類販売業"</f>
        <v>魚介類販売業</v>
      </c>
      <c r="E10832" s="2" t="str">
        <f>"R02.04.06"</f>
        <v>R02.04.06</v>
      </c>
    </row>
    <row r="10833" spans="1:5" x14ac:dyDescent="0.45">
      <c r="A10833" s="2" t="s">
        <v>3711</v>
      </c>
      <c r="B10833" s="2" t="s">
        <v>14046</v>
      </c>
      <c r="C10833" s="2" t="s">
        <v>25239</v>
      </c>
      <c r="D10833" s="2" t="str">
        <f>"食肉販売業"</f>
        <v>食肉販売業</v>
      </c>
      <c r="E10833" s="2" t="str">
        <f>"R02.04.06"</f>
        <v>R02.04.06</v>
      </c>
    </row>
    <row r="10834" spans="1:5" x14ac:dyDescent="0.45">
      <c r="A10834" s="2" t="s">
        <v>3711</v>
      </c>
      <c r="B10834" s="2" t="s">
        <v>14046</v>
      </c>
      <c r="C10834" s="2" t="s">
        <v>25239</v>
      </c>
      <c r="D10834" s="2" t="str">
        <f>"食品販売業"</f>
        <v>食品販売業</v>
      </c>
      <c r="E10834" s="2" t="str">
        <f>"R02.04.06"</f>
        <v>R02.04.06</v>
      </c>
    </row>
    <row r="10835" spans="1:5" x14ac:dyDescent="0.45">
      <c r="A10835" s="2" t="s">
        <v>3366</v>
      </c>
      <c r="B10835" s="2" t="s">
        <v>14063</v>
      </c>
      <c r="C10835" s="2" t="s">
        <v>25648</v>
      </c>
      <c r="D10835" s="2" t="str">
        <f>"菓子製造業"</f>
        <v>菓子製造業</v>
      </c>
      <c r="E10835" s="2" t="str">
        <f>"H29.01.26"</f>
        <v>H29.01.26</v>
      </c>
    </row>
    <row r="10836" spans="1:5" x14ac:dyDescent="0.45">
      <c r="A10836" s="2" t="s">
        <v>1133</v>
      </c>
      <c r="B10836" s="2" t="s">
        <v>14065</v>
      </c>
      <c r="C10836" s="2" t="s">
        <v>25649</v>
      </c>
      <c r="D10836" s="2" t="str">
        <f>"飲食店営業"</f>
        <v>飲食店営業</v>
      </c>
      <c r="E10836" s="2" t="str">
        <f>"H29.08.16"</f>
        <v>H29.08.16</v>
      </c>
    </row>
    <row r="10837" spans="1:5" x14ac:dyDescent="0.45">
      <c r="A10837" s="2" t="s">
        <v>3722</v>
      </c>
      <c r="B10837" s="2" t="s">
        <v>14068</v>
      </c>
      <c r="C10837" s="2" t="s">
        <v>25076</v>
      </c>
      <c r="D10837" s="2" t="str">
        <f>"魚介類販売業"</f>
        <v>魚介類販売業</v>
      </c>
      <c r="E10837" s="2" t="str">
        <f>"H30.08.03"</f>
        <v>H30.08.03</v>
      </c>
    </row>
    <row r="10838" spans="1:5" x14ac:dyDescent="0.45">
      <c r="A10838" s="2" t="s">
        <v>3722</v>
      </c>
      <c r="B10838" s="2" t="s">
        <v>14069</v>
      </c>
      <c r="C10838" s="2" t="s">
        <v>25076</v>
      </c>
      <c r="D10838" s="2" t="str">
        <f t="shared" ref="D10838:D10844" si="519">"飲食店営業"</f>
        <v>飲食店営業</v>
      </c>
      <c r="E10838" s="2" t="str">
        <f>"H30.08.03"</f>
        <v>H30.08.03</v>
      </c>
    </row>
    <row r="10839" spans="1:5" x14ac:dyDescent="0.45">
      <c r="A10839" s="2" t="s">
        <v>3589</v>
      </c>
      <c r="B10839" s="2" t="s">
        <v>14070</v>
      </c>
      <c r="C10839" s="2" t="s">
        <v>25233</v>
      </c>
      <c r="D10839" s="2" t="str">
        <f t="shared" si="519"/>
        <v>飲食店営業</v>
      </c>
      <c r="E10839" s="2" t="str">
        <f>"R03.02.12"</f>
        <v>R03.02.12</v>
      </c>
    </row>
    <row r="10840" spans="1:5" x14ac:dyDescent="0.45">
      <c r="A10840" s="2" t="s">
        <v>3589</v>
      </c>
      <c r="B10840" s="2" t="s">
        <v>14071</v>
      </c>
      <c r="C10840" s="2" t="s">
        <v>25233</v>
      </c>
      <c r="D10840" s="2" t="str">
        <f t="shared" si="519"/>
        <v>飲食店営業</v>
      </c>
      <c r="E10840" s="2" t="str">
        <f>"R03.02.12"</f>
        <v>R03.02.12</v>
      </c>
    </row>
    <row r="10841" spans="1:5" x14ac:dyDescent="0.45">
      <c r="A10841" s="2" t="s">
        <v>3589</v>
      </c>
      <c r="B10841" s="2" t="s">
        <v>14072</v>
      </c>
      <c r="C10841" s="2" t="s">
        <v>25233</v>
      </c>
      <c r="D10841" s="2" t="str">
        <f t="shared" si="519"/>
        <v>飲食店営業</v>
      </c>
      <c r="E10841" s="2" t="str">
        <f>"R03.02.12"</f>
        <v>R03.02.12</v>
      </c>
    </row>
    <row r="10842" spans="1:5" x14ac:dyDescent="0.45">
      <c r="A10842" s="2" t="s">
        <v>3589</v>
      </c>
      <c r="B10842" s="2" t="s">
        <v>14073</v>
      </c>
      <c r="C10842" s="2" t="s">
        <v>25233</v>
      </c>
      <c r="D10842" s="2" t="str">
        <f t="shared" si="519"/>
        <v>飲食店営業</v>
      </c>
      <c r="E10842" s="2" t="str">
        <f>"R03.02.12"</f>
        <v>R03.02.12</v>
      </c>
    </row>
    <row r="10843" spans="1:5" x14ac:dyDescent="0.45">
      <c r="A10843" s="2" t="s">
        <v>3506</v>
      </c>
      <c r="B10843" s="2" t="s">
        <v>13724</v>
      </c>
      <c r="C10843" s="2" t="s">
        <v>25653</v>
      </c>
      <c r="D10843" s="2" t="str">
        <f t="shared" si="519"/>
        <v>飲食店営業</v>
      </c>
      <c r="E10843" s="2" t="str">
        <f>"R02.03.30"</f>
        <v>R02.03.30</v>
      </c>
    </row>
    <row r="10844" spans="1:5" x14ac:dyDescent="0.45">
      <c r="A10844" s="2" t="s">
        <v>3725</v>
      </c>
      <c r="B10844" s="2" t="s">
        <v>14076</v>
      </c>
      <c r="C10844" s="2" t="s">
        <v>25655</v>
      </c>
      <c r="D10844" s="2" t="str">
        <f t="shared" si="519"/>
        <v>飲食店営業</v>
      </c>
      <c r="E10844" s="2" t="str">
        <f>"H29.01.12"</f>
        <v>H29.01.12</v>
      </c>
    </row>
    <row r="10845" spans="1:5" x14ac:dyDescent="0.45">
      <c r="A10845" s="2" t="s">
        <v>165</v>
      </c>
      <c r="B10845" s="2" t="s">
        <v>13258</v>
      </c>
      <c r="C10845" s="2" t="s">
        <v>24828</v>
      </c>
      <c r="D10845" s="2" t="str">
        <f>"喫茶店営業"</f>
        <v>喫茶店営業</v>
      </c>
      <c r="E10845" s="2" t="str">
        <f>"H29.02.16"</f>
        <v>H29.02.16</v>
      </c>
    </row>
    <row r="10846" spans="1:5" x14ac:dyDescent="0.45">
      <c r="A10846" s="2" t="s">
        <v>165</v>
      </c>
      <c r="B10846" s="2" t="s">
        <v>13260</v>
      </c>
      <c r="C10846" s="2" t="s">
        <v>24828</v>
      </c>
      <c r="D10846" s="2" t="str">
        <f>"喫茶店営業"</f>
        <v>喫茶店営業</v>
      </c>
      <c r="E10846" s="2" t="str">
        <f>"H29.02.16"</f>
        <v>H29.02.16</v>
      </c>
    </row>
    <row r="10847" spans="1:5" x14ac:dyDescent="0.45">
      <c r="A10847" s="2" t="s">
        <v>165</v>
      </c>
      <c r="B10847" s="2" t="s">
        <v>13261</v>
      </c>
      <c r="C10847" s="2" t="s">
        <v>24828</v>
      </c>
      <c r="D10847" s="2" t="str">
        <f>"喫茶店営業"</f>
        <v>喫茶店営業</v>
      </c>
      <c r="E10847" s="2" t="str">
        <f>"H29.02.20"</f>
        <v>H29.02.20</v>
      </c>
    </row>
    <row r="10848" spans="1:5" x14ac:dyDescent="0.45">
      <c r="A10848" s="2" t="s">
        <v>3136</v>
      </c>
      <c r="B10848" s="2" t="s">
        <v>13269</v>
      </c>
      <c r="C10848" s="2" t="s">
        <v>24837</v>
      </c>
      <c r="D10848" s="2" t="str">
        <f>"飲食店営業"</f>
        <v>飲食店営業</v>
      </c>
      <c r="E10848" s="2" t="str">
        <f>"H29.03.15"</f>
        <v>H29.03.15</v>
      </c>
    </row>
    <row r="10849" spans="1:5" x14ac:dyDescent="0.45">
      <c r="A10849" s="2" t="s">
        <v>3136</v>
      </c>
      <c r="B10849" s="2" t="s">
        <v>13269</v>
      </c>
      <c r="C10849" s="2" t="s">
        <v>24837</v>
      </c>
      <c r="D10849" s="2" t="str">
        <f>"菓子製造業"</f>
        <v>菓子製造業</v>
      </c>
      <c r="E10849" s="2" t="str">
        <f>"H29.03.15"</f>
        <v>H29.03.15</v>
      </c>
    </row>
    <row r="10850" spans="1:5" x14ac:dyDescent="0.45">
      <c r="A10850" s="2" t="s">
        <v>3136</v>
      </c>
      <c r="B10850" s="2" t="s">
        <v>13269</v>
      </c>
      <c r="C10850" s="2" t="s">
        <v>24837</v>
      </c>
      <c r="D10850" s="2" t="str">
        <f>"乳類販売業"</f>
        <v>乳類販売業</v>
      </c>
      <c r="E10850" s="2" t="str">
        <f>"H29.03.15"</f>
        <v>H29.03.15</v>
      </c>
    </row>
    <row r="10851" spans="1:5" x14ac:dyDescent="0.45">
      <c r="A10851" s="2" t="s">
        <v>3137</v>
      </c>
      <c r="B10851" s="2" t="s">
        <v>13270</v>
      </c>
      <c r="C10851" s="2" t="s">
        <v>24828</v>
      </c>
      <c r="D10851" s="2" t="str">
        <f>"喫茶店営業"</f>
        <v>喫茶店営業</v>
      </c>
      <c r="E10851" s="2" t="str">
        <f>"H29.03.24"</f>
        <v>H29.03.24</v>
      </c>
    </row>
    <row r="10852" spans="1:5" x14ac:dyDescent="0.45">
      <c r="A10852" s="2" t="s">
        <v>702</v>
      </c>
      <c r="B10852" s="2" t="s">
        <v>9996</v>
      </c>
      <c r="C10852" s="2" t="s">
        <v>24838</v>
      </c>
      <c r="D10852" s="2" t="str">
        <f>"飲食店営業"</f>
        <v>飲食店営業</v>
      </c>
      <c r="E10852" s="2" t="str">
        <f>"H29.03.31"</f>
        <v>H29.03.31</v>
      </c>
    </row>
    <row r="10853" spans="1:5" x14ac:dyDescent="0.45">
      <c r="A10853" s="2" t="s">
        <v>1624</v>
      </c>
      <c r="B10853" s="2" t="s">
        <v>13275</v>
      </c>
      <c r="C10853" s="2" t="s">
        <v>24843</v>
      </c>
      <c r="D10853" s="2" t="str">
        <f>"食肉販売業"</f>
        <v>食肉販売業</v>
      </c>
      <c r="E10853" s="2" t="str">
        <f>"H29.05.01"</f>
        <v>H29.05.01</v>
      </c>
    </row>
    <row r="10854" spans="1:5" x14ac:dyDescent="0.45">
      <c r="A10854" s="2" t="s">
        <v>92</v>
      </c>
      <c r="B10854" s="2" t="s">
        <v>13276</v>
      </c>
      <c r="C10854" s="2" t="s">
        <v>24844</v>
      </c>
      <c r="D10854" s="2" t="str">
        <f>"乳類販売業"</f>
        <v>乳類販売業</v>
      </c>
      <c r="E10854" s="2" t="str">
        <f>"H29.05.10"</f>
        <v>H29.05.10</v>
      </c>
    </row>
    <row r="10855" spans="1:5" x14ac:dyDescent="0.45">
      <c r="A10855" s="2" t="s">
        <v>594</v>
      </c>
      <c r="B10855" s="2" t="s">
        <v>13283</v>
      </c>
      <c r="C10855" s="2" t="s">
        <v>24844</v>
      </c>
      <c r="D10855" s="2" t="str">
        <f>"飲食店営業"</f>
        <v>飲食店営業</v>
      </c>
      <c r="E10855" s="2" t="str">
        <f>"H29.05.11"</f>
        <v>H29.05.11</v>
      </c>
    </row>
    <row r="10856" spans="1:5" x14ac:dyDescent="0.45">
      <c r="A10856" s="2" t="s">
        <v>165</v>
      </c>
      <c r="B10856" s="2" t="s">
        <v>13291</v>
      </c>
      <c r="C10856" s="2" t="s">
        <v>24858</v>
      </c>
      <c r="D10856" s="2" t="str">
        <f>"喫茶店営業"</f>
        <v>喫茶店営業</v>
      </c>
      <c r="E10856" s="2" t="str">
        <f>"H29.06.06"</f>
        <v>H29.06.06</v>
      </c>
    </row>
    <row r="10857" spans="1:5" x14ac:dyDescent="0.45">
      <c r="A10857" s="2" t="s">
        <v>3158</v>
      </c>
      <c r="B10857" s="2" t="s">
        <v>13297</v>
      </c>
      <c r="C10857" s="2" t="s">
        <v>24864</v>
      </c>
      <c r="D10857" s="2" t="str">
        <f>"飲食店営業"</f>
        <v>飲食店営業</v>
      </c>
      <c r="E10857" s="2" t="str">
        <f>"H29.07.04"</f>
        <v>H29.07.04</v>
      </c>
    </row>
    <row r="10858" spans="1:5" x14ac:dyDescent="0.45">
      <c r="A10858" s="2" t="s">
        <v>1092</v>
      </c>
      <c r="B10858" s="2" t="s">
        <v>10507</v>
      </c>
      <c r="C10858" s="2" t="s">
        <v>24867</v>
      </c>
      <c r="D10858" s="2" t="str">
        <f>"飲食店営業"</f>
        <v>飲食店営業</v>
      </c>
      <c r="E10858" s="2" t="str">
        <f>"H29.08.02"</f>
        <v>H29.08.02</v>
      </c>
    </row>
    <row r="10859" spans="1:5" x14ac:dyDescent="0.45">
      <c r="A10859" s="2" t="s">
        <v>1092</v>
      </c>
      <c r="B10859" s="2" t="s">
        <v>10507</v>
      </c>
      <c r="C10859" s="2" t="s">
        <v>24867</v>
      </c>
      <c r="D10859" s="2" t="str">
        <f>"そうざい製造業"</f>
        <v>そうざい製造業</v>
      </c>
      <c r="E10859" s="2" t="str">
        <f>"H29.08.02"</f>
        <v>H29.08.02</v>
      </c>
    </row>
    <row r="10860" spans="1:5" x14ac:dyDescent="0.45">
      <c r="A10860" s="2" t="s">
        <v>3162</v>
      </c>
      <c r="B10860" s="2" t="s">
        <v>13301</v>
      </c>
      <c r="C10860" s="2" t="s">
        <v>24869</v>
      </c>
      <c r="D10860" s="2" t="str">
        <f>"添加物製造業"</f>
        <v>添加物製造業</v>
      </c>
      <c r="E10860" s="2" t="str">
        <f>"H29.08.16"</f>
        <v>H29.08.16</v>
      </c>
    </row>
    <row r="10861" spans="1:5" x14ac:dyDescent="0.45">
      <c r="A10861" s="2" t="s">
        <v>3170</v>
      </c>
      <c r="B10861" s="2" t="s">
        <v>13309</v>
      </c>
      <c r="C10861" s="2" t="s">
        <v>24877</v>
      </c>
      <c r="D10861" s="2" t="str">
        <f>"飲食店営業"</f>
        <v>飲食店営業</v>
      </c>
      <c r="E10861" s="2" t="str">
        <f>"H29.08.30"</f>
        <v>H29.08.30</v>
      </c>
    </row>
    <row r="10862" spans="1:5" x14ac:dyDescent="0.45">
      <c r="A10862" s="2" t="s">
        <v>3175</v>
      </c>
      <c r="B10862" s="2" t="s">
        <v>13314</v>
      </c>
      <c r="C10862" s="2" t="s">
        <v>24883</v>
      </c>
      <c r="D10862" s="2" t="str">
        <f>"飲食店営業"</f>
        <v>飲食店営業</v>
      </c>
      <c r="E10862" s="2" t="str">
        <f>"H29.09.27"</f>
        <v>H29.09.27</v>
      </c>
    </row>
    <row r="10863" spans="1:5" x14ac:dyDescent="0.45">
      <c r="A10863" s="2" t="s">
        <v>649</v>
      </c>
      <c r="B10863" s="2" t="s">
        <v>13316</v>
      </c>
      <c r="C10863" s="2" t="s">
        <v>24886</v>
      </c>
      <c r="D10863" s="2" t="str">
        <f>"喫茶店営業"</f>
        <v>喫茶店営業</v>
      </c>
      <c r="E10863" s="2" t="str">
        <f>"H29.10.19"</f>
        <v>H29.10.19</v>
      </c>
    </row>
    <row r="10864" spans="1:5" x14ac:dyDescent="0.45">
      <c r="A10864" s="2" t="s">
        <v>3180</v>
      </c>
      <c r="B10864" s="2" t="s">
        <v>13319</v>
      </c>
      <c r="C10864" s="2" t="s">
        <v>24889</v>
      </c>
      <c r="D10864" s="2" t="str">
        <f>"飲食店営業"</f>
        <v>飲食店営業</v>
      </c>
      <c r="E10864" s="2" t="str">
        <f>"H29.10.27"</f>
        <v>H29.10.27</v>
      </c>
    </row>
    <row r="10865" spans="1:5" x14ac:dyDescent="0.45">
      <c r="A10865" s="2" t="s">
        <v>3181</v>
      </c>
      <c r="B10865" s="2" t="s">
        <v>13320</v>
      </c>
      <c r="C10865" s="2" t="s">
        <v>24889</v>
      </c>
      <c r="D10865" s="2" t="str">
        <f>"飲食店営業"</f>
        <v>飲食店営業</v>
      </c>
      <c r="E10865" s="2" t="str">
        <f>"H29.10.27"</f>
        <v>H29.10.27</v>
      </c>
    </row>
    <row r="10866" spans="1:5" x14ac:dyDescent="0.45">
      <c r="A10866" s="2" t="s">
        <v>1846</v>
      </c>
      <c r="B10866" s="2" t="s">
        <v>13323</v>
      </c>
      <c r="C10866" s="2" t="s">
        <v>24892</v>
      </c>
      <c r="D10866" s="2" t="str">
        <f>"菓子製造業"</f>
        <v>菓子製造業</v>
      </c>
      <c r="E10866" s="2" t="str">
        <f>"H29.10.30"</f>
        <v>H29.10.30</v>
      </c>
    </row>
    <row r="10867" spans="1:5" x14ac:dyDescent="0.45">
      <c r="A10867" s="2" t="s">
        <v>3184</v>
      </c>
      <c r="B10867" s="2" t="s">
        <v>13324</v>
      </c>
      <c r="C10867" s="2" t="s">
        <v>24892</v>
      </c>
      <c r="D10867" s="2" t="str">
        <f>"飲食店営業"</f>
        <v>飲食店営業</v>
      </c>
      <c r="E10867" s="2" t="str">
        <f>"H29.10.30"</f>
        <v>H29.10.30</v>
      </c>
    </row>
    <row r="10868" spans="1:5" x14ac:dyDescent="0.45">
      <c r="A10868" s="2" t="s">
        <v>3185</v>
      </c>
      <c r="B10868" s="2" t="s">
        <v>13325</v>
      </c>
      <c r="C10868" s="2" t="s">
        <v>24893</v>
      </c>
      <c r="D10868" s="2" t="str">
        <f>"菓子製造業"</f>
        <v>菓子製造業</v>
      </c>
      <c r="E10868" s="2" t="str">
        <f>"H29.10.30"</f>
        <v>H29.10.30</v>
      </c>
    </row>
    <row r="10869" spans="1:5" x14ac:dyDescent="0.45">
      <c r="A10869" s="2" t="s">
        <v>3190</v>
      </c>
      <c r="B10869" s="2" t="s">
        <v>13329</v>
      </c>
      <c r="C10869" s="2" t="s">
        <v>24898</v>
      </c>
      <c r="D10869" s="2" t="str">
        <f>"飲食店営業"</f>
        <v>飲食店営業</v>
      </c>
      <c r="E10869" s="2" t="str">
        <f>"H29.11.01"</f>
        <v>H29.11.01</v>
      </c>
    </row>
    <row r="10870" spans="1:5" x14ac:dyDescent="0.45">
      <c r="A10870" s="2" t="s">
        <v>3190</v>
      </c>
      <c r="B10870" s="2" t="s">
        <v>13329</v>
      </c>
      <c r="C10870" s="2" t="s">
        <v>24898</v>
      </c>
      <c r="D10870" s="2" t="str">
        <f>"菓子製造業"</f>
        <v>菓子製造業</v>
      </c>
      <c r="E10870" s="2" t="str">
        <f>"H29.11.01"</f>
        <v>H29.11.01</v>
      </c>
    </row>
    <row r="10871" spans="1:5" x14ac:dyDescent="0.45">
      <c r="A10871" s="2" t="s">
        <v>3191</v>
      </c>
      <c r="B10871" s="2" t="s">
        <v>13330</v>
      </c>
      <c r="C10871" s="2" t="s">
        <v>24899</v>
      </c>
      <c r="D10871" s="2" t="str">
        <f>"食肉販売業"</f>
        <v>食肉販売業</v>
      </c>
      <c r="E10871" s="2" t="str">
        <f>"H29.11.02"</f>
        <v>H29.11.02</v>
      </c>
    </row>
    <row r="10872" spans="1:5" x14ac:dyDescent="0.45">
      <c r="A10872" s="2" t="s">
        <v>3192</v>
      </c>
      <c r="B10872" s="2" t="s">
        <v>10108</v>
      </c>
      <c r="C10872" s="2" t="s">
        <v>24898</v>
      </c>
      <c r="D10872" s="2" t="str">
        <f>"飲食店営業"</f>
        <v>飲食店営業</v>
      </c>
      <c r="E10872" s="2" t="str">
        <f>"H29.11.06"</f>
        <v>H29.11.06</v>
      </c>
    </row>
    <row r="10873" spans="1:5" x14ac:dyDescent="0.45">
      <c r="A10873" s="2" t="s">
        <v>3193</v>
      </c>
      <c r="B10873" s="2" t="s">
        <v>13331</v>
      </c>
      <c r="C10873" s="2" t="s">
        <v>24892</v>
      </c>
      <c r="D10873" s="2" t="str">
        <f>"飲食店営業"</f>
        <v>飲食店営業</v>
      </c>
      <c r="E10873" s="2" t="str">
        <f>"H29.10.30"</f>
        <v>H29.10.30</v>
      </c>
    </row>
    <row r="10874" spans="1:5" x14ac:dyDescent="0.45">
      <c r="A10874" s="2" t="s">
        <v>3195</v>
      </c>
      <c r="B10874" s="2" t="s">
        <v>13333</v>
      </c>
      <c r="C10874" s="2" t="s">
        <v>24901</v>
      </c>
      <c r="D10874" s="2" t="str">
        <f>"菓子製造業"</f>
        <v>菓子製造業</v>
      </c>
      <c r="E10874" s="2" t="str">
        <f>"H29.11.15"</f>
        <v>H29.11.15</v>
      </c>
    </row>
    <row r="10875" spans="1:5" x14ac:dyDescent="0.45">
      <c r="A10875" s="2" t="s">
        <v>792</v>
      </c>
      <c r="B10875" s="2" t="s">
        <v>13335</v>
      </c>
      <c r="C10875" s="2" t="s">
        <v>24898</v>
      </c>
      <c r="D10875" s="2" t="str">
        <f>"喫茶店営業"</f>
        <v>喫茶店営業</v>
      </c>
      <c r="E10875" s="2" t="str">
        <f>"H29.11.20"</f>
        <v>H29.11.20</v>
      </c>
    </row>
    <row r="10876" spans="1:5" x14ac:dyDescent="0.45">
      <c r="A10876" s="2" t="s">
        <v>10</v>
      </c>
      <c r="B10876" s="2" t="s">
        <v>13338</v>
      </c>
      <c r="C10876" s="2" t="s">
        <v>24889</v>
      </c>
      <c r="D10876" s="2" t="str">
        <f>"乳類販売業"</f>
        <v>乳類販売業</v>
      </c>
      <c r="E10876" s="2" t="str">
        <f>"H29.11.21"</f>
        <v>H29.11.21</v>
      </c>
    </row>
    <row r="10877" spans="1:5" x14ac:dyDescent="0.45">
      <c r="A10877" s="2" t="s">
        <v>453</v>
      </c>
      <c r="B10877" s="2" t="s">
        <v>13335</v>
      </c>
      <c r="C10877" s="2" t="s">
        <v>24889</v>
      </c>
      <c r="D10877" s="2" t="str">
        <f>"飲食店営業"</f>
        <v>飲食店営業</v>
      </c>
      <c r="E10877" s="2" t="str">
        <f t="shared" ref="E10877:E10885" si="520">"H29.11.28"</f>
        <v>H29.11.28</v>
      </c>
    </row>
    <row r="10878" spans="1:5" x14ac:dyDescent="0.45">
      <c r="A10878" s="2" t="s">
        <v>453</v>
      </c>
      <c r="B10878" s="2" t="s">
        <v>13335</v>
      </c>
      <c r="C10878" s="2" t="s">
        <v>24889</v>
      </c>
      <c r="D10878" s="2" t="str">
        <f>"飲食店営業"</f>
        <v>飲食店営業</v>
      </c>
      <c r="E10878" s="2" t="str">
        <f t="shared" si="520"/>
        <v>H29.11.28</v>
      </c>
    </row>
    <row r="10879" spans="1:5" x14ac:dyDescent="0.45">
      <c r="A10879" s="2" t="s">
        <v>453</v>
      </c>
      <c r="B10879" s="2" t="s">
        <v>13335</v>
      </c>
      <c r="C10879" s="2" t="s">
        <v>24889</v>
      </c>
      <c r="D10879" s="2" t="str">
        <f>"飲食店営業"</f>
        <v>飲食店営業</v>
      </c>
      <c r="E10879" s="2" t="str">
        <f t="shared" si="520"/>
        <v>H29.11.28</v>
      </c>
    </row>
    <row r="10880" spans="1:5" x14ac:dyDescent="0.45">
      <c r="A10880" s="2" t="s">
        <v>453</v>
      </c>
      <c r="B10880" s="2" t="s">
        <v>13335</v>
      </c>
      <c r="C10880" s="2" t="s">
        <v>24889</v>
      </c>
      <c r="D10880" s="2" t="str">
        <f>"飲食店営業"</f>
        <v>飲食店営業</v>
      </c>
      <c r="E10880" s="2" t="str">
        <f t="shared" si="520"/>
        <v>H29.11.28</v>
      </c>
    </row>
    <row r="10881" spans="1:5" x14ac:dyDescent="0.45">
      <c r="A10881" s="2" t="s">
        <v>453</v>
      </c>
      <c r="B10881" s="2" t="s">
        <v>13335</v>
      </c>
      <c r="C10881" s="2" t="s">
        <v>24889</v>
      </c>
      <c r="D10881" s="2" t="str">
        <f>"飲食店営業"</f>
        <v>飲食店営業</v>
      </c>
      <c r="E10881" s="2" t="str">
        <f t="shared" si="520"/>
        <v>H29.11.28</v>
      </c>
    </row>
    <row r="10882" spans="1:5" x14ac:dyDescent="0.45">
      <c r="A10882" s="2" t="s">
        <v>453</v>
      </c>
      <c r="B10882" s="2" t="s">
        <v>13335</v>
      </c>
      <c r="C10882" s="2" t="s">
        <v>24889</v>
      </c>
      <c r="D10882" s="2" t="str">
        <f>"菓子製造業"</f>
        <v>菓子製造業</v>
      </c>
      <c r="E10882" s="2" t="str">
        <f t="shared" si="520"/>
        <v>H29.11.28</v>
      </c>
    </row>
    <row r="10883" spans="1:5" x14ac:dyDescent="0.45">
      <c r="A10883" s="2" t="s">
        <v>453</v>
      </c>
      <c r="B10883" s="2" t="s">
        <v>13335</v>
      </c>
      <c r="C10883" s="2" t="s">
        <v>24889</v>
      </c>
      <c r="D10883" s="2" t="str">
        <f>"喫茶店営業"</f>
        <v>喫茶店営業</v>
      </c>
      <c r="E10883" s="2" t="str">
        <f t="shared" si="520"/>
        <v>H29.11.28</v>
      </c>
    </row>
    <row r="10884" spans="1:5" x14ac:dyDescent="0.45">
      <c r="A10884" s="2" t="s">
        <v>453</v>
      </c>
      <c r="B10884" s="2" t="s">
        <v>13335</v>
      </c>
      <c r="C10884" s="2" t="s">
        <v>24889</v>
      </c>
      <c r="D10884" s="2" t="str">
        <f>"食肉販売業"</f>
        <v>食肉販売業</v>
      </c>
      <c r="E10884" s="2" t="str">
        <f t="shared" si="520"/>
        <v>H29.11.28</v>
      </c>
    </row>
    <row r="10885" spans="1:5" x14ac:dyDescent="0.45">
      <c r="A10885" s="2" t="s">
        <v>453</v>
      </c>
      <c r="B10885" s="2" t="s">
        <v>13335</v>
      </c>
      <c r="C10885" s="2" t="s">
        <v>24889</v>
      </c>
      <c r="D10885" s="2" t="str">
        <f>"乳類販売業"</f>
        <v>乳類販売業</v>
      </c>
      <c r="E10885" s="2" t="str">
        <f t="shared" si="520"/>
        <v>H29.11.28</v>
      </c>
    </row>
    <row r="10886" spans="1:5" x14ac:dyDescent="0.45">
      <c r="A10886" s="2" t="s">
        <v>3203</v>
      </c>
      <c r="B10886" s="2" t="s">
        <v>13345</v>
      </c>
      <c r="C10886" s="2" t="s">
        <v>24889</v>
      </c>
      <c r="D10886" s="2" t="str">
        <f>"飲食店営業"</f>
        <v>飲食店営業</v>
      </c>
      <c r="E10886" s="2" t="str">
        <f>"H29.12.26"</f>
        <v>H29.12.26</v>
      </c>
    </row>
    <row r="10887" spans="1:5" x14ac:dyDescent="0.45">
      <c r="A10887" s="2" t="s">
        <v>3219</v>
      </c>
      <c r="B10887" s="2" t="s">
        <v>13364</v>
      </c>
      <c r="C10887" s="2" t="s">
        <v>24892</v>
      </c>
      <c r="D10887" s="2" t="str">
        <f>"飲食店営業"</f>
        <v>飲食店営業</v>
      </c>
      <c r="E10887" s="2" t="str">
        <f>"H30.02.05"</f>
        <v>H30.02.05</v>
      </c>
    </row>
    <row r="10888" spans="1:5" x14ac:dyDescent="0.45">
      <c r="A10888" s="2" t="s">
        <v>3224</v>
      </c>
      <c r="B10888" s="2" t="s">
        <v>13370</v>
      </c>
      <c r="C10888" s="2" t="s">
        <v>24931</v>
      </c>
      <c r="D10888" s="2" t="str">
        <f>"飲食店営業"</f>
        <v>飲食店営業</v>
      </c>
      <c r="E10888" s="2" t="str">
        <f>"H30.02.16"</f>
        <v>H30.02.16</v>
      </c>
    </row>
    <row r="10889" spans="1:5" x14ac:dyDescent="0.45">
      <c r="A10889" s="2" t="s">
        <v>3229</v>
      </c>
      <c r="B10889" s="2" t="s">
        <v>13379</v>
      </c>
      <c r="C10889" s="2" t="s">
        <v>24889</v>
      </c>
      <c r="D10889" s="2" t="str">
        <f>"飲食店営業"</f>
        <v>飲食店営業</v>
      </c>
      <c r="E10889" s="2" t="str">
        <f>"H30.03.15"</f>
        <v>H30.03.15</v>
      </c>
    </row>
    <row r="10890" spans="1:5" x14ac:dyDescent="0.45">
      <c r="A10890" s="2" t="s">
        <v>841</v>
      </c>
      <c r="B10890" s="2" t="s">
        <v>13385</v>
      </c>
      <c r="C10890" s="2" t="s">
        <v>24944</v>
      </c>
      <c r="D10890" s="2" t="str">
        <f>"飲食店営業"</f>
        <v>飲食店営業</v>
      </c>
      <c r="E10890" s="2" t="str">
        <f>"H30.04.25"</f>
        <v>H30.04.25</v>
      </c>
    </row>
    <row r="10891" spans="1:5" x14ac:dyDescent="0.45">
      <c r="A10891" s="2" t="s">
        <v>841</v>
      </c>
      <c r="B10891" s="2" t="s">
        <v>13385</v>
      </c>
      <c r="C10891" s="2" t="s">
        <v>24944</v>
      </c>
      <c r="D10891" s="2" t="str">
        <f>"食肉販売業"</f>
        <v>食肉販売業</v>
      </c>
      <c r="E10891" s="2" t="str">
        <f>"H30.04.25"</f>
        <v>H30.04.25</v>
      </c>
    </row>
    <row r="10892" spans="1:5" x14ac:dyDescent="0.45">
      <c r="A10892" s="2" t="s">
        <v>841</v>
      </c>
      <c r="B10892" s="2" t="s">
        <v>13385</v>
      </c>
      <c r="C10892" s="2" t="s">
        <v>24944</v>
      </c>
      <c r="D10892" s="2" t="str">
        <f>"魚介類販売業"</f>
        <v>魚介類販売業</v>
      </c>
      <c r="E10892" s="2" t="str">
        <f>"H30.04.25"</f>
        <v>H30.04.25</v>
      </c>
    </row>
    <row r="10893" spans="1:5" x14ac:dyDescent="0.45">
      <c r="A10893" s="2" t="s">
        <v>841</v>
      </c>
      <c r="B10893" s="2" t="s">
        <v>13385</v>
      </c>
      <c r="C10893" s="2" t="s">
        <v>24944</v>
      </c>
      <c r="D10893" s="2" t="str">
        <f>"乳類販売業"</f>
        <v>乳類販売業</v>
      </c>
      <c r="E10893" s="2" t="str">
        <f>"H30.04.25"</f>
        <v>H30.04.25</v>
      </c>
    </row>
    <row r="10894" spans="1:5" x14ac:dyDescent="0.45">
      <c r="A10894" s="2" t="s">
        <v>841</v>
      </c>
      <c r="B10894" s="2" t="s">
        <v>13385</v>
      </c>
      <c r="C10894" s="2" t="s">
        <v>24944</v>
      </c>
      <c r="D10894" s="2" t="str">
        <f>"食品販売業"</f>
        <v>食品販売業</v>
      </c>
      <c r="E10894" s="2" t="str">
        <f>"H30.04.25"</f>
        <v>H30.04.25</v>
      </c>
    </row>
    <row r="10895" spans="1:5" x14ac:dyDescent="0.45">
      <c r="A10895" s="2" t="s">
        <v>3235</v>
      </c>
      <c r="B10895" s="2" t="s">
        <v>13387</v>
      </c>
      <c r="C10895" s="2" t="s">
        <v>24946</v>
      </c>
      <c r="D10895" s="2" t="str">
        <f>"乳類販売業"</f>
        <v>乳類販売業</v>
      </c>
      <c r="E10895" s="2" t="str">
        <f>"H30.05.07"</f>
        <v>H30.05.07</v>
      </c>
    </row>
    <row r="10896" spans="1:5" x14ac:dyDescent="0.45">
      <c r="A10896" s="2" t="s">
        <v>3235</v>
      </c>
      <c r="B10896" s="2" t="s">
        <v>13387</v>
      </c>
      <c r="C10896" s="2" t="s">
        <v>24946</v>
      </c>
      <c r="D10896" s="2" t="str">
        <f>"飲食店営業"</f>
        <v>飲食店営業</v>
      </c>
      <c r="E10896" s="2" t="str">
        <f>"H30.05.07"</f>
        <v>H30.05.07</v>
      </c>
    </row>
    <row r="10897" spans="1:5" x14ac:dyDescent="0.45">
      <c r="A10897" s="2" t="s">
        <v>3235</v>
      </c>
      <c r="B10897" s="2" t="s">
        <v>13387</v>
      </c>
      <c r="C10897" s="2" t="s">
        <v>24946</v>
      </c>
      <c r="D10897" s="2" t="str">
        <f>"菓子製造業"</f>
        <v>菓子製造業</v>
      </c>
      <c r="E10897" s="2" t="str">
        <f>"H30.05.07"</f>
        <v>H30.05.07</v>
      </c>
    </row>
    <row r="10898" spans="1:5" x14ac:dyDescent="0.45">
      <c r="A10898" s="2" t="s">
        <v>3249</v>
      </c>
      <c r="B10898" s="2" t="s">
        <v>13402</v>
      </c>
      <c r="C10898" s="2" t="s">
        <v>24961</v>
      </c>
      <c r="D10898" s="2" t="str">
        <f>"喫茶店営業"</f>
        <v>喫茶店営業</v>
      </c>
      <c r="E10898" s="2" t="str">
        <f>"H30.05.10"</f>
        <v>H30.05.10</v>
      </c>
    </row>
    <row r="10899" spans="1:5" x14ac:dyDescent="0.45">
      <c r="A10899" s="2" t="s">
        <v>3249</v>
      </c>
      <c r="B10899" s="2" t="s">
        <v>13402</v>
      </c>
      <c r="C10899" s="2" t="s">
        <v>24961</v>
      </c>
      <c r="D10899" s="2" t="str">
        <f>"菓子製造業"</f>
        <v>菓子製造業</v>
      </c>
      <c r="E10899" s="2" t="str">
        <f>"H30.05.10"</f>
        <v>H30.05.10</v>
      </c>
    </row>
    <row r="10900" spans="1:5" x14ac:dyDescent="0.45">
      <c r="A10900" s="2" t="s">
        <v>3251</v>
      </c>
      <c r="B10900" s="2" t="s">
        <v>13404</v>
      </c>
      <c r="C10900" s="2" t="s">
        <v>24963</v>
      </c>
      <c r="D10900" s="2" t="str">
        <f t="shared" ref="D10900:D10905" si="521">"飲食店営業"</f>
        <v>飲食店営業</v>
      </c>
      <c r="E10900" s="2" t="str">
        <f>"H30.05.23"</f>
        <v>H30.05.23</v>
      </c>
    </row>
    <row r="10901" spans="1:5" x14ac:dyDescent="0.45">
      <c r="A10901" s="2" t="s">
        <v>3252</v>
      </c>
      <c r="B10901" s="2" t="s">
        <v>13405</v>
      </c>
      <c r="C10901" s="2" t="s">
        <v>24964</v>
      </c>
      <c r="D10901" s="2" t="str">
        <f t="shared" si="521"/>
        <v>飲食店営業</v>
      </c>
      <c r="E10901" s="2" t="str">
        <f>"H30.05.30"</f>
        <v>H30.05.30</v>
      </c>
    </row>
    <row r="10902" spans="1:5" x14ac:dyDescent="0.45">
      <c r="A10902" s="2" t="s">
        <v>3257</v>
      </c>
      <c r="B10902" s="2" t="s">
        <v>13409</v>
      </c>
      <c r="C10902" s="2" t="s">
        <v>24970</v>
      </c>
      <c r="D10902" s="2" t="str">
        <f t="shared" si="521"/>
        <v>飲食店営業</v>
      </c>
      <c r="E10902" s="2" t="str">
        <f>"H30.06.19"</f>
        <v>H30.06.19</v>
      </c>
    </row>
    <row r="10903" spans="1:5" x14ac:dyDescent="0.45">
      <c r="A10903" s="2" t="s">
        <v>3258</v>
      </c>
      <c r="B10903" s="2" t="s">
        <v>13410</v>
      </c>
      <c r="C10903" s="2" t="s">
        <v>24971</v>
      </c>
      <c r="D10903" s="2" t="str">
        <f t="shared" si="521"/>
        <v>飲食店営業</v>
      </c>
      <c r="E10903" s="2" t="str">
        <f>"H30.06.22"</f>
        <v>H30.06.22</v>
      </c>
    </row>
    <row r="10904" spans="1:5" x14ac:dyDescent="0.45">
      <c r="A10904" s="2" t="s">
        <v>878</v>
      </c>
      <c r="B10904" s="2" t="s">
        <v>10205</v>
      </c>
      <c r="C10904" s="2" t="s">
        <v>24972</v>
      </c>
      <c r="D10904" s="2" t="str">
        <f t="shared" si="521"/>
        <v>飲食店営業</v>
      </c>
      <c r="E10904" s="2" t="str">
        <f>"H30.06.21"</f>
        <v>H30.06.21</v>
      </c>
    </row>
    <row r="10905" spans="1:5" x14ac:dyDescent="0.45">
      <c r="A10905" s="2" t="s">
        <v>3259</v>
      </c>
      <c r="B10905" s="2" t="s">
        <v>13413</v>
      </c>
      <c r="C10905" s="2" t="s">
        <v>24975</v>
      </c>
      <c r="D10905" s="2" t="str">
        <f t="shared" si="521"/>
        <v>飲食店営業</v>
      </c>
      <c r="E10905" s="2" t="str">
        <f>"H30.06.26"</f>
        <v>H30.06.26</v>
      </c>
    </row>
    <row r="10906" spans="1:5" x14ac:dyDescent="0.45">
      <c r="A10906" s="2" t="s">
        <v>3259</v>
      </c>
      <c r="B10906" s="2" t="s">
        <v>13413</v>
      </c>
      <c r="C10906" s="2" t="s">
        <v>24975</v>
      </c>
      <c r="D10906" s="2" t="str">
        <f>"魚介類販売業"</f>
        <v>魚介類販売業</v>
      </c>
      <c r="E10906" s="2" t="str">
        <f>"H30.06.26"</f>
        <v>H30.06.26</v>
      </c>
    </row>
    <row r="10907" spans="1:5" x14ac:dyDescent="0.45">
      <c r="A10907" s="2" t="s">
        <v>3259</v>
      </c>
      <c r="B10907" s="2" t="s">
        <v>13413</v>
      </c>
      <c r="C10907" s="2" t="s">
        <v>24975</v>
      </c>
      <c r="D10907" s="2" t="str">
        <f>"そうざい製造業"</f>
        <v>そうざい製造業</v>
      </c>
      <c r="E10907" s="2" t="str">
        <f>"H30.06.26"</f>
        <v>H30.06.26</v>
      </c>
    </row>
    <row r="10908" spans="1:5" x14ac:dyDescent="0.45">
      <c r="A10908" s="2" t="s">
        <v>1315</v>
      </c>
      <c r="B10908" s="2" t="s">
        <v>13418</v>
      </c>
      <c r="C10908" s="2" t="s">
        <v>24898</v>
      </c>
      <c r="D10908" s="2" t="str">
        <f>"飲食店営業"</f>
        <v>飲食店営業</v>
      </c>
      <c r="E10908" s="2" t="str">
        <f>"H30.07.18"</f>
        <v>H30.07.18</v>
      </c>
    </row>
    <row r="10909" spans="1:5" x14ac:dyDescent="0.45">
      <c r="A10909" s="2" t="s">
        <v>1315</v>
      </c>
      <c r="B10909" s="2" t="s">
        <v>13418</v>
      </c>
      <c r="C10909" s="2" t="s">
        <v>24898</v>
      </c>
      <c r="D10909" s="2" t="str">
        <f>"乳類販売業"</f>
        <v>乳類販売業</v>
      </c>
      <c r="E10909" s="2" t="str">
        <f>"H30.07.18"</f>
        <v>H30.07.18</v>
      </c>
    </row>
    <row r="10910" spans="1:5" x14ac:dyDescent="0.45">
      <c r="A10910" s="2" t="s">
        <v>1315</v>
      </c>
      <c r="B10910" s="2" t="s">
        <v>13418</v>
      </c>
      <c r="C10910" s="2" t="s">
        <v>24898</v>
      </c>
      <c r="D10910" s="2" t="str">
        <f>"魚介類販売業"</f>
        <v>魚介類販売業</v>
      </c>
      <c r="E10910" s="2" t="str">
        <f>"H30.07.18"</f>
        <v>H30.07.18</v>
      </c>
    </row>
    <row r="10911" spans="1:5" x14ac:dyDescent="0.45">
      <c r="A10911" s="2" t="s">
        <v>1315</v>
      </c>
      <c r="B10911" s="2" t="s">
        <v>13418</v>
      </c>
      <c r="C10911" s="2" t="s">
        <v>24898</v>
      </c>
      <c r="D10911" s="2" t="str">
        <f>"食肉販売業"</f>
        <v>食肉販売業</v>
      </c>
      <c r="E10911" s="2" t="str">
        <f>"H30.07.18"</f>
        <v>H30.07.18</v>
      </c>
    </row>
    <row r="10912" spans="1:5" x14ac:dyDescent="0.45">
      <c r="A10912" s="2" t="s">
        <v>1315</v>
      </c>
      <c r="B10912" s="2" t="s">
        <v>13418</v>
      </c>
      <c r="C10912" s="2" t="s">
        <v>24898</v>
      </c>
      <c r="D10912" s="2" t="str">
        <f>"食品販売業"</f>
        <v>食品販売業</v>
      </c>
      <c r="E10912" s="2" t="str">
        <f>"H30.07.18"</f>
        <v>H30.07.18</v>
      </c>
    </row>
    <row r="10913" spans="1:5" x14ac:dyDescent="0.45">
      <c r="A10913" s="2" t="s">
        <v>3267</v>
      </c>
      <c r="B10913" s="2" t="s">
        <v>13420</v>
      </c>
      <c r="C10913" s="2" t="s">
        <v>24982</v>
      </c>
      <c r="D10913" s="2" t="str">
        <f>"飲食店営業"</f>
        <v>飲食店営業</v>
      </c>
      <c r="E10913" s="2" t="str">
        <f>"H30.07.27"</f>
        <v>H30.07.27</v>
      </c>
    </row>
    <row r="10914" spans="1:5" x14ac:dyDescent="0.45">
      <c r="A10914" s="2" t="s">
        <v>682</v>
      </c>
      <c r="B10914" s="2" t="s">
        <v>13421</v>
      </c>
      <c r="C10914" s="2" t="s">
        <v>24983</v>
      </c>
      <c r="D10914" s="2" t="str">
        <f>"飲食店営業"</f>
        <v>飲食店営業</v>
      </c>
      <c r="E10914" s="2" t="str">
        <f>"H30.05.25"</f>
        <v>H30.05.25</v>
      </c>
    </row>
    <row r="10915" spans="1:5" x14ac:dyDescent="0.45">
      <c r="A10915" s="2" t="s">
        <v>3272</v>
      </c>
      <c r="B10915" s="2" t="s">
        <v>13426</v>
      </c>
      <c r="C10915" s="2" t="s">
        <v>24989</v>
      </c>
      <c r="D10915" s="2" t="str">
        <f>"飲食店営業"</f>
        <v>飲食店営業</v>
      </c>
      <c r="E10915" s="2" t="str">
        <f t="shared" ref="E10915:E10923" si="522">"H30.08.03"</f>
        <v>H30.08.03</v>
      </c>
    </row>
    <row r="10916" spans="1:5" x14ac:dyDescent="0.45">
      <c r="A10916" s="2" t="s">
        <v>3272</v>
      </c>
      <c r="B10916" s="2" t="s">
        <v>13426</v>
      </c>
      <c r="C10916" s="2" t="s">
        <v>24989</v>
      </c>
      <c r="D10916" s="2" t="str">
        <f>"魚介類販売業"</f>
        <v>魚介類販売業</v>
      </c>
      <c r="E10916" s="2" t="str">
        <f t="shared" si="522"/>
        <v>H30.08.03</v>
      </c>
    </row>
    <row r="10917" spans="1:5" x14ac:dyDescent="0.45">
      <c r="A10917" s="2" t="s">
        <v>3272</v>
      </c>
      <c r="B10917" s="2" t="s">
        <v>13426</v>
      </c>
      <c r="C10917" s="2" t="s">
        <v>24989</v>
      </c>
      <c r="D10917" s="2" t="str">
        <f>"乳類販売業"</f>
        <v>乳類販売業</v>
      </c>
      <c r="E10917" s="2" t="str">
        <f t="shared" si="522"/>
        <v>H30.08.03</v>
      </c>
    </row>
    <row r="10918" spans="1:5" x14ac:dyDescent="0.45">
      <c r="A10918" s="2" t="s">
        <v>3272</v>
      </c>
      <c r="B10918" s="2" t="s">
        <v>13426</v>
      </c>
      <c r="C10918" s="2" t="s">
        <v>24989</v>
      </c>
      <c r="D10918" s="2" t="str">
        <f>"食肉販売業"</f>
        <v>食肉販売業</v>
      </c>
      <c r="E10918" s="2" t="str">
        <f t="shared" si="522"/>
        <v>H30.08.03</v>
      </c>
    </row>
    <row r="10919" spans="1:5" x14ac:dyDescent="0.45">
      <c r="A10919" s="2" t="s">
        <v>1704</v>
      </c>
      <c r="B10919" s="2" t="s">
        <v>13436</v>
      </c>
      <c r="C10919" s="2" t="s">
        <v>25000</v>
      </c>
      <c r="D10919" s="2" t="str">
        <f>"食肉販売業"</f>
        <v>食肉販売業</v>
      </c>
      <c r="E10919" s="2" t="str">
        <f t="shared" si="522"/>
        <v>H30.08.03</v>
      </c>
    </row>
    <row r="10920" spans="1:5" x14ac:dyDescent="0.45">
      <c r="A10920" s="2" t="s">
        <v>1704</v>
      </c>
      <c r="B10920" s="2" t="s">
        <v>13436</v>
      </c>
      <c r="C10920" s="2" t="s">
        <v>25000</v>
      </c>
      <c r="D10920" s="2" t="str">
        <f>"乳類販売業"</f>
        <v>乳類販売業</v>
      </c>
      <c r="E10920" s="2" t="str">
        <f t="shared" si="522"/>
        <v>H30.08.03</v>
      </c>
    </row>
    <row r="10921" spans="1:5" x14ac:dyDescent="0.45">
      <c r="A10921" s="2" t="s">
        <v>1704</v>
      </c>
      <c r="B10921" s="2" t="s">
        <v>13436</v>
      </c>
      <c r="C10921" s="2" t="s">
        <v>25000</v>
      </c>
      <c r="D10921" s="2" t="str">
        <f>"魚介類販売業"</f>
        <v>魚介類販売業</v>
      </c>
      <c r="E10921" s="2" t="str">
        <f t="shared" si="522"/>
        <v>H30.08.03</v>
      </c>
    </row>
    <row r="10922" spans="1:5" x14ac:dyDescent="0.45">
      <c r="A10922" s="2" t="s">
        <v>1704</v>
      </c>
      <c r="B10922" s="2" t="s">
        <v>13436</v>
      </c>
      <c r="C10922" s="2" t="s">
        <v>25000</v>
      </c>
      <c r="D10922" s="2" t="str">
        <f>"飲食店営業"</f>
        <v>飲食店営業</v>
      </c>
      <c r="E10922" s="2" t="str">
        <f t="shared" si="522"/>
        <v>H30.08.03</v>
      </c>
    </row>
    <row r="10923" spans="1:5" x14ac:dyDescent="0.45">
      <c r="A10923" s="2" t="s">
        <v>1704</v>
      </c>
      <c r="B10923" s="2" t="s">
        <v>13436</v>
      </c>
      <c r="C10923" s="2" t="s">
        <v>25000</v>
      </c>
      <c r="D10923" s="2" t="str">
        <f>"飲食店営業"</f>
        <v>飲食店営業</v>
      </c>
      <c r="E10923" s="2" t="str">
        <f t="shared" si="522"/>
        <v>H30.08.03</v>
      </c>
    </row>
    <row r="10924" spans="1:5" x14ac:dyDescent="0.45">
      <c r="A10924" s="2" t="s">
        <v>3286</v>
      </c>
      <c r="B10924" s="2" t="s">
        <v>13442</v>
      </c>
      <c r="C10924" s="2" t="s">
        <v>25005</v>
      </c>
      <c r="D10924" s="2" t="str">
        <f>"菓子製造業"</f>
        <v>菓子製造業</v>
      </c>
      <c r="E10924" s="2" t="str">
        <f>"H30.08.16"</f>
        <v>H30.08.16</v>
      </c>
    </row>
    <row r="10925" spans="1:5" x14ac:dyDescent="0.45">
      <c r="A10925" s="2" t="s">
        <v>3288</v>
      </c>
      <c r="B10925" s="2" t="s">
        <v>13444</v>
      </c>
      <c r="C10925" s="2" t="s">
        <v>25007</v>
      </c>
      <c r="D10925" s="2" t="str">
        <f>"飲食店営業"</f>
        <v>飲食店営業</v>
      </c>
      <c r="E10925" s="2" t="str">
        <f>"H30.08.22"</f>
        <v>H30.08.22</v>
      </c>
    </row>
    <row r="10926" spans="1:5" x14ac:dyDescent="0.45">
      <c r="A10926" s="2" t="s">
        <v>574</v>
      </c>
      <c r="B10926" s="2" t="s">
        <v>13448</v>
      </c>
      <c r="C10926" s="2" t="s">
        <v>24889</v>
      </c>
      <c r="D10926" s="2" t="str">
        <f>"飲食店営業"</f>
        <v>飲食店営業</v>
      </c>
      <c r="E10926" s="2" t="str">
        <f>"H30.07.10"</f>
        <v>H30.07.10</v>
      </c>
    </row>
    <row r="10927" spans="1:5" x14ac:dyDescent="0.45">
      <c r="A10927" s="2" t="s">
        <v>3309</v>
      </c>
      <c r="B10927" s="2" t="s">
        <v>13468</v>
      </c>
      <c r="C10927" s="2" t="s">
        <v>25033</v>
      </c>
      <c r="D10927" s="2" t="str">
        <f>"飲食店営業"</f>
        <v>飲食店営業</v>
      </c>
      <c r="E10927" s="2" t="str">
        <f>"H30.11.05"</f>
        <v>H30.11.05</v>
      </c>
    </row>
    <row r="10928" spans="1:5" x14ac:dyDescent="0.45">
      <c r="A10928" s="2" t="s">
        <v>165</v>
      </c>
      <c r="B10928" s="2" t="s">
        <v>13472</v>
      </c>
      <c r="C10928" s="2" t="s">
        <v>25038</v>
      </c>
      <c r="D10928" s="2" t="str">
        <f>"喫茶店営業"</f>
        <v>喫茶店営業</v>
      </c>
      <c r="E10928" s="2" t="str">
        <f>"H30.11.08"</f>
        <v>H30.11.08</v>
      </c>
    </row>
    <row r="10929" spans="1:5" x14ac:dyDescent="0.45">
      <c r="A10929" s="2" t="s">
        <v>3314</v>
      </c>
      <c r="B10929" s="2" t="s">
        <v>13475</v>
      </c>
      <c r="C10929" s="2" t="s">
        <v>25041</v>
      </c>
      <c r="D10929" s="2" t="str">
        <f>"菓子製造業"</f>
        <v>菓子製造業</v>
      </c>
      <c r="E10929" s="2" t="str">
        <f>"H30.11.15"</f>
        <v>H30.11.15</v>
      </c>
    </row>
    <row r="10930" spans="1:5" x14ac:dyDescent="0.45">
      <c r="A10930" s="2" t="s">
        <v>3316</v>
      </c>
      <c r="B10930" s="2" t="s">
        <v>13477</v>
      </c>
      <c r="C10930" s="2" t="s">
        <v>25042</v>
      </c>
      <c r="D10930" s="2" t="str">
        <f>"食品製造業"</f>
        <v>食品製造業</v>
      </c>
      <c r="E10930" s="2" t="str">
        <f>"H30.11.15"</f>
        <v>H30.11.15</v>
      </c>
    </row>
    <row r="10931" spans="1:5" x14ac:dyDescent="0.45">
      <c r="A10931" s="2" t="s">
        <v>3324</v>
      </c>
      <c r="B10931" s="2" t="s">
        <v>13487</v>
      </c>
      <c r="C10931" s="2" t="s">
        <v>25052</v>
      </c>
      <c r="D10931" s="2" t="str">
        <f>"飲食店営業"</f>
        <v>飲食店営業</v>
      </c>
      <c r="E10931" s="2" t="str">
        <f>"H30.12.04"</f>
        <v>H30.12.04</v>
      </c>
    </row>
    <row r="10932" spans="1:5" x14ac:dyDescent="0.45">
      <c r="A10932" s="2" t="s">
        <v>3327</v>
      </c>
      <c r="B10932" s="2" t="s">
        <v>13490</v>
      </c>
      <c r="C10932" s="2" t="s">
        <v>24889</v>
      </c>
      <c r="D10932" s="2" t="str">
        <f>"飲食店営業"</f>
        <v>飲食店営業</v>
      </c>
      <c r="E10932" s="2" t="str">
        <f>"H30.12.21"</f>
        <v>H30.12.21</v>
      </c>
    </row>
    <row r="10933" spans="1:5" x14ac:dyDescent="0.45">
      <c r="A10933" s="2" t="s">
        <v>3328</v>
      </c>
      <c r="B10933" s="2" t="s">
        <v>13491</v>
      </c>
      <c r="C10933" s="2" t="s">
        <v>25056</v>
      </c>
      <c r="D10933" s="2" t="str">
        <f>"飲食店営業"</f>
        <v>飲食店営業</v>
      </c>
      <c r="E10933" s="2" t="str">
        <f>"H30.12.21"</f>
        <v>H30.12.21</v>
      </c>
    </row>
    <row r="10934" spans="1:5" x14ac:dyDescent="0.45">
      <c r="A10934" s="2" t="s">
        <v>3330</v>
      </c>
      <c r="B10934" s="2" t="s">
        <v>13493</v>
      </c>
      <c r="C10934" s="2" t="s">
        <v>25058</v>
      </c>
      <c r="D10934" s="2" t="str">
        <f>"飲食店営業"</f>
        <v>飲食店営業</v>
      </c>
      <c r="E10934" s="2" t="str">
        <f>"H28.12.22"</f>
        <v>H28.12.22</v>
      </c>
    </row>
    <row r="10935" spans="1:5" x14ac:dyDescent="0.45">
      <c r="A10935" s="2" t="s">
        <v>3339</v>
      </c>
      <c r="B10935" s="2" t="s">
        <v>13507</v>
      </c>
      <c r="C10935" s="2" t="s">
        <v>25071</v>
      </c>
      <c r="D10935" s="2" t="str">
        <f>"飲食店営業"</f>
        <v>飲食店営業</v>
      </c>
      <c r="E10935" s="2" t="str">
        <f>"H31.02.05"</f>
        <v>H31.02.05</v>
      </c>
    </row>
    <row r="10936" spans="1:5" x14ac:dyDescent="0.45">
      <c r="A10936" s="2" t="s">
        <v>2598</v>
      </c>
      <c r="B10936" s="2" t="s">
        <v>13513</v>
      </c>
      <c r="C10936" s="2" t="s">
        <v>25078</v>
      </c>
      <c r="D10936" s="2" t="str">
        <f>"食品販売業"</f>
        <v>食品販売業</v>
      </c>
      <c r="E10936" s="2" t="str">
        <f>"H31.02.05"</f>
        <v>H31.02.05</v>
      </c>
    </row>
    <row r="10937" spans="1:5" x14ac:dyDescent="0.45">
      <c r="A10937" s="2" t="s">
        <v>3346</v>
      </c>
      <c r="B10937" s="2" t="s">
        <v>13517</v>
      </c>
      <c r="C10937" s="2" t="s">
        <v>24889</v>
      </c>
      <c r="D10937" s="2" t="str">
        <f>"飲食店営業"</f>
        <v>飲食店営業</v>
      </c>
      <c r="E10937" s="2" t="str">
        <f>"H31.02.08"</f>
        <v>H31.02.08</v>
      </c>
    </row>
    <row r="10938" spans="1:5" x14ac:dyDescent="0.45">
      <c r="A10938" s="2" t="s">
        <v>3348</v>
      </c>
      <c r="B10938" s="2" t="s">
        <v>13519</v>
      </c>
      <c r="C10938" s="2" t="s">
        <v>25084</v>
      </c>
      <c r="D10938" s="2" t="str">
        <f>"飲食店営業"</f>
        <v>飲食店営業</v>
      </c>
      <c r="E10938" s="2" t="str">
        <f>"H31.02.19"</f>
        <v>H31.02.19</v>
      </c>
    </row>
    <row r="10939" spans="1:5" x14ac:dyDescent="0.45">
      <c r="A10939" s="2" t="s">
        <v>3352</v>
      </c>
      <c r="B10939" s="2" t="s">
        <v>13523</v>
      </c>
      <c r="C10939" s="2" t="s">
        <v>25088</v>
      </c>
      <c r="D10939" s="2" t="str">
        <f>"飲食店営業"</f>
        <v>飲食店営業</v>
      </c>
      <c r="E10939" s="2" t="str">
        <f>"H31.03.04"</f>
        <v>H31.03.04</v>
      </c>
    </row>
    <row r="10940" spans="1:5" x14ac:dyDescent="0.45">
      <c r="A10940" s="2" t="s">
        <v>3356</v>
      </c>
      <c r="B10940" s="2" t="s">
        <v>13525</v>
      </c>
      <c r="C10940" s="2" t="s">
        <v>25091</v>
      </c>
      <c r="D10940" s="2" t="str">
        <f>"乳類販売業"</f>
        <v>乳類販売業</v>
      </c>
      <c r="E10940" s="2" t="str">
        <f>"H31.03.22"</f>
        <v>H31.03.22</v>
      </c>
    </row>
    <row r="10941" spans="1:5" x14ac:dyDescent="0.45">
      <c r="A10941" s="2" t="s">
        <v>3356</v>
      </c>
      <c r="B10941" s="2" t="s">
        <v>13525</v>
      </c>
      <c r="C10941" s="2" t="s">
        <v>25091</v>
      </c>
      <c r="D10941" s="2" t="str">
        <f>"飲食店営業"</f>
        <v>飲食店営業</v>
      </c>
      <c r="E10941" s="2" t="str">
        <f>"H31.03.22"</f>
        <v>H31.03.22</v>
      </c>
    </row>
    <row r="10942" spans="1:5" x14ac:dyDescent="0.45">
      <c r="A10942" s="2" t="s">
        <v>3356</v>
      </c>
      <c r="B10942" s="2" t="s">
        <v>13525</v>
      </c>
      <c r="C10942" s="2" t="s">
        <v>25091</v>
      </c>
      <c r="D10942" s="2" t="str">
        <f>"食品販売業"</f>
        <v>食品販売業</v>
      </c>
      <c r="E10942" s="2" t="str">
        <f>"H31.03.22"</f>
        <v>H31.03.22</v>
      </c>
    </row>
    <row r="10943" spans="1:5" x14ac:dyDescent="0.45">
      <c r="A10943" s="2" t="s">
        <v>1072</v>
      </c>
      <c r="B10943" s="2" t="s">
        <v>10477</v>
      </c>
      <c r="C10943" s="2" t="s">
        <v>24892</v>
      </c>
      <c r="D10943" s="2" t="str">
        <f>"乳類販売業"</f>
        <v>乳類販売業</v>
      </c>
      <c r="E10943" s="2" t="str">
        <f>"H29.10.30"</f>
        <v>H29.10.30</v>
      </c>
    </row>
    <row r="10944" spans="1:5" x14ac:dyDescent="0.45">
      <c r="A10944" s="2" t="s">
        <v>10</v>
      </c>
      <c r="B10944" s="2" t="s">
        <v>13536</v>
      </c>
      <c r="C10944" s="2" t="s">
        <v>25100</v>
      </c>
      <c r="D10944" s="2" t="str">
        <f>"乳類販売業"</f>
        <v>乳類販売業</v>
      </c>
      <c r="E10944" s="2" t="str">
        <f>"H31.04.17"</f>
        <v>H31.04.17</v>
      </c>
    </row>
    <row r="10945" spans="1:5" x14ac:dyDescent="0.45">
      <c r="A10945" s="2" t="s">
        <v>574</v>
      </c>
      <c r="B10945" s="2" t="s">
        <v>13538</v>
      </c>
      <c r="C10945" s="2" t="s">
        <v>24889</v>
      </c>
      <c r="D10945" s="2" t="str">
        <f>"飲食店営業"</f>
        <v>飲食店営業</v>
      </c>
      <c r="E10945" s="2" t="str">
        <f>"H31.04.23"</f>
        <v>H31.04.23</v>
      </c>
    </row>
    <row r="10946" spans="1:5" x14ac:dyDescent="0.45">
      <c r="A10946" s="2" t="s">
        <v>1602</v>
      </c>
      <c r="B10946" s="2" t="s">
        <v>13571</v>
      </c>
      <c r="C10946" s="2" t="s">
        <v>25144</v>
      </c>
      <c r="D10946" s="2" t="str">
        <f>"飲食店営業"</f>
        <v>飲食店営業</v>
      </c>
      <c r="E10946" s="2" t="str">
        <f>"R01.05.20"</f>
        <v>R01.05.20</v>
      </c>
    </row>
    <row r="10947" spans="1:5" x14ac:dyDescent="0.45">
      <c r="A10947" s="2" t="s">
        <v>3397</v>
      </c>
      <c r="B10947" s="2" t="s">
        <v>13572</v>
      </c>
      <c r="C10947" s="2" t="s">
        <v>25145</v>
      </c>
      <c r="D10947" s="2" t="str">
        <f>"飲食店営業"</f>
        <v>飲食店営業</v>
      </c>
      <c r="E10947" s="2" t="str">
        <f>"R01.05.20"</f>
        <v>R01.05.20</v>
      </c>
    </row>
    <row r="10948" spans="1:5" x14ac:dyDescent="0.45">
      <c r="A10948" s="2" t="s">
        <v>3398</v>
      </c>
      <c r="B10948" s="2" t="s">
        <v>13573</v>
      </c>
      <c r="C10948" s="2" t="s">
        <v>25146</v>
      </c>
      <c r="D10948" s="2" t="str">
        <f>"飲食店営業"</f>
        <v>飲食店営業</v>
      </c>
      <c r="E10948" s="2" t="str">
        <f>"R01.05.22"</f>
        <v>R01.05.22</v>
      </c>
    </row>
    <row r="10949" spans="1:5" x14ac:dyDescent="0.45">
      <c r="A10949" s="2" t="s">
        <v>3309</v>
      </c>
      <c r="B10949" s="2" t="s">
        <v>13468</v>
      </c>
      <c r="C10949" s="2" t="s">
        <v>25152</v>
      </c>
      <c r="D10949" s="2" t="str">
        <f>"魚介類販売業"</f>
        <v>魚介類販売業</v>
      </c>
      <c r="E10949" s="2" t="str">
        <f>"R01.06.06"</f>
        <v>R01.06.06</v>
      </c>
    </row>
    <row r="10950" spans="1:5" x14ac:dyDescent="0.45">
      <c r="A10950" s="2" t="s">
        <v>3404</v>
      </c>
      <c r="B10950" s="2" t="s">
        <v>13580</v>
      </c>
      <c r="C10950" s="2" t="s">
        <v>25155</v>
      </c>
      <c r="D10950" s="2" t="str">
        <f>"飲食店営業"</f>
        <v>飲食店営業</v>
      </c>
      <c r="E10950" s="2" t="str">
        <f>"H29.10.27"</f>
        <v>H29.10.27</v>
      </c>
    </row>
    <row r="10951" spans="1:5" x14ac:dyDescent="0.45">
      <c r="A10951" s="2" t="s">
        <v>1134</v>
      </c>
      <c r="B10951" s="2" t="s">
        <v>13586</v>
      </c>
      <c r="C10951" s="2" t="s">
        <v>25161</v>
      </c>
      <c r="D10951" s="2" t="str">
        <f>"乳類販売業"</f>
        <v>乳類販売業</v>
      </c>
      <c r="E10951" s="2" t="str">
        <f>"H30.11.15"</f>
        <v>H30.11.15</v>
      </c>
    </row>
    <row r="10952" spans="1:5" x14ac:dyDescent="0.45">
      <c r="A10952" s="2" t="s">
        <v>3408</v>
      </c>
      <c r="B10952" s="2" t="s">
        <v>13590</v>
      </c>
      <c r="C10952" s="2" t="s">
        <v>25165</v>
      </c>
      <c r="D10952" s="2" t="str">
        <f>"飲食店営業"</f>
        <v>飲食店営業</v>
      </c>
      <c r="E10952" s="2" t="str">
        <f>"R01.08.01"</f>
        <v>R01.08.01</v>
      </c>
    </row>
    <row r="10953" spans="1:5" x14ac:dyDescent="0.45">
      <c r="A10953" s="2" t="s">
        <v>1624</v>
      </c>
      <c r="B10953" s="2" t="s">
        <v>13597</v>
      </c>
      <c r="C10953" s="2" t="s">
        <v>24843</v>
      </c>
      <c r="D10953" s="2" t="str">
        <f>"乳類販売業"</f>
        <v>乳類販売業</v>
      </c>
      <c r="E10953" s="2" t="str">
        <f>"H30.11.05"</f>
        <v>H30.11.05</v>
      </c>
    </row>
    <row r="10954" spans="1:5" x14ac:dyDescent="0.45">
      <c r="A10954" s="2" t="s">
        <v>3416</v>
      </c>
      <c r="B10954" s="2" t="s">
        <v>13599</v>
      </c>
      <c r="C10954" s="2" t="s">
        <v>25173</v>
      </c>
      <c r="D10954" s="2" t="str">
        <f>"飲食店営業"</f>
        <v>飲食店営業</v>
      </c>
      <c r="E10954" s="2" t="str">
        <f>"R01.08.06"</f>
        <v>R01.08.06</v>
      </c>
    </row>
    <row r="10955" spans="1:5" x14ac:dyDescent="0.45">
      <c r="A10955" s="2" t="s">
        <v>3416</v>
      </c>
      <c r="B10955" s="2" t="s">
        <v>13599</v>
      </c>
      <c r="C10955" s="2" t="s">
        <v>25173</v>
      </c>
      <c r="D10955" s="2" t="str">
        <f>"そうざい製造業"</f>
        <v>そうざい製造業</v>
      </c>
      <c r="E10955" s="2" t="str">
        <f>"R01.08.06"</f>
        <v>R01.08.06</v>
      </c>
    </row>
    <row r="10956" spans="1:5" x14ac:dyDescent="0.45">
      <c r="A10956" s="2" t="s">
        <v>3418</v>
      </c>
      <c r="B10956" s="2" t="s">
        <v>13602</v>
      </c>
      <c r="C10956" s="2" t="s">
        <v>25176</v>
      </c>
      <c r="D10956" s="2" t="str">
        <f>"そうざい製造業"</f>
        <v>そうざい製造業</v>
      </c>
      <c r="E10956" s="2" t="str">
        <f>"R01.08.08"</f>
        <v>R01.08.08</v>
      </c>
    </row>
    <row r="10957" spans="1:5" x14ac:dyDescent="0.45">
      <c r="A10957" s="2" t="s">
        <v>1315</v>
      </c>
      <c r="B10957" s="2" t="s">
        <v>13603</v>
      </c>
      <c r="C10957" s="2" t="s">
        <v>25177</v>
      </c>
      <c r="D10957" s="2" t="str">
        <f>"食品販売業"</f>
        <v>食品販売業</v>
      </c>
      <c r="E10957" s="2" t="str">
        <f>"R01.08.08"</f>
        <v>R01.08.08</v>
      </c>
    </row>
    <row r="10958" spans="1:5" x14ac:dyDescent="0.45">
      <c r="A10958" s="2" t="s">
        <v>3419</v>
      </c>
      <c r="B10958" s="2" t="s">
        <v>13604</v>
      </c>
      <c r="C10958" s="2" t="s">
        <v>25178</v>
      </c>
      <c r="D10958" s="2" t="str">
        <f>"食品販売業"</f>
        <v>食品販売業</v>
      </c>
      <c r="E10958" s="2" t="str">
        <f>"R01.08.08"</f>
        <v>R01.08.08</v>
      </c>
    </row>
    <row r="10959" spans="1:5" x14ac:dyDescent="0.45">
      <c r="A10959" s="2" t="s">
        <v>3426</v>
      </c>
      <c r="B10959" s="2" t="s">
        <v>13615</v>
      </c>
      <c r="C10959" s="2" t="s">
        <v>25188</v>
      </c>
      <c r="D10959" s="2" t="str">
        <f>"飲食店営業"</f>
        <v>飲食店営業</v>
      </c>
      <c r="E10959" s="2" t="str">
        <f>"H29.11.28"</f>
        <v>H29.11.28</v>
      </c>
    </row>
    <row r="10960" spans="1:5" x14ac:dyDescent="0.45">
      <c r="A10960" s="2" t="s">
        <v>3434</v>
      </c>
      <c r="B10960" s="2" t="s">
        <v>13623</v>
      </c>
      <c r="C10960" s="2" t="s">
        <v>25197</v>
      </c>
      <c r="D10960" s="2" t="str">
        <f>"食品製造業"</f>
        <v>食品製造業</v>
      </c>
      <c r="E10960" s="2" t="str">
        <f>"R01.08.30"</f>
        <v>R01.08.30</v>
      </c>
    </row>
    <row r="10961" spans="1:5" x14ac:dyDescent="0.45">
      <c r="A10961" s="2" t="s">
        <v>1134</v>
      </c>
      <c r="B10961" s="2" t="s">
        <v>13625</v>
      </c>
      <c r="C10961" s="2" t="s">
        <v>25200</v>
      </c>
      <c r="D10961" s="2" t="str">
        <f>"魚介類販売業"</f>
        <v>魚介類販売業</v>
      </c>
      <c r="E10961" s="2" t="str">
        <f>"R01.09.11"</f>
        <v>R01.09.11</v>
      </c>
    </row>
    <row r="10962" spans="1:5" x14ac:dyDescent="0.45">
      <c r="A10962" s="2" t="s">
        <v>3441</v>
      </c>
      <c r="B10962" s="2" t="s">
        <v>13631</v>
      </c>
      <c r="C10962" s="2" t="s">
        <v>25205</v>
      </c>
      <c r="D10962" s="2" t="str">
        <f>"飲食店営業"</f>
        <v>飲食店営業</v>
      </c>
      <c r="E10962" s="2" t="str">
        <f>"R01.09.27"</f>
        <v>R01.09.27</v>
      </c>
    </row>
    <row r="10963" spans="1:5" x14ac:dyDescent="0.45">
      <c r="A10963" s="2" t="s">
        <v>3455</v>
      </c>
      <c r="B10963" s="2" t="s">
        <v>13644</v>
      </c>
      <c r="C10963" s="2" t="s">
        <v>25219</v>
      </c>
      <c r="D10963" s="2" t="str">
        <f>"喫茶店営業"</f>
        <v>喫茶店営業</v>
      </c>
      <c r="E10963" s="2" t="str">
        <f>"R01.10.07"</f>
        <v>R01.10.07</v>
      </c>
    </row>
    <row r="10964" spans="1:5" x14ac:dyDescent="0.45">
      <c r="A10964" s="2" t="s">
        <v>3466</v>
      </c>
      <c r="B10964" s="2" t="s">
        <v>13657</v>
      </c>
      <c r="C10964" s="2" t="s">
        <v>25234</v>
      </c>
      <c r="D10964" s="2" t="str">
        <f>"喫茶店営業"</f>
        <v>喫茶店営業</v>
      </c>
      <c r="E10964" s="2" t="str">
        <f>"H30.07.18"</f>
        <v>H30.07.18</v>
      </c>
    </row>
    <row r="10965" spans="1:5" x14ac:dyDescent="0.45">
      <c r="A10965" s="2" t="s">
        <v>3466</v>
      </c>
      <c r="B10965" s="2" t="s">
        <v>13657</v>
      </c>
      <c r="C10965" s="2" t="s">
        <v>25234</v>
      </c>
      <c r="D10965" s="2" t="str">
        <f>"食品販売業"</f>
        <v>食品販売業</v>
      </c>
      <c r="E10965" s="2" t="str">
        <f>"H30.07.18"</f>
        <v>H30.07.18</v>
      </c>
    </row>
    <row r="10966" spans="1:5" x14ac:dyDescent="0.45">
      <c r="A10966" s="2" t="s">
        <v>453</v>
      </c>
      <c r="B10966" s="2" t="s">
        <v>13335</v>
      </c>
      <c r="C10966" s="2" t="s">
        <v>24889</v>
      </c>
      <c r="D10966" s="2" t="str">
        <f>"菓子製造業"</f>
        <v>菓子製造業</v>
      </c>
      <c r="E10966" s="2" t="str">
        <f>"H30.05.15"</f>
        <v>H30.05.15</v>
      </c>
    </row>
    <row r="10967" spans="1:5" x14ac:dyDescent="0.45">
      <c r="A10967" s="2" t="s">
        <v>453</v>
      </c>
      <c r="B10967" s="2" t="s">
        <v>13335</v>
      </c>
      <c r="C10967" s="2" t="s">
        <v>24889</v>
      </c>
      <c r="D10967" s="2" t="str">
        <f>"飲食店営業"</f>
        <v>飲食店営業</v>
      </c>
      <c r="E10967" s="2" t="str">
        <f>"H29.11.28"</f>
        <v>H29.11.28</v>
      </c>
    </row>
    <row r="10968" spans="1:5" x14ac:dyDescent="0.45">
      <c r="A10968" s="2" t="s">
        <v>453</v>
      </c>
      <c r="B10968" s="2" t="s">
        <v>13335</v>
      </c>
      <c r="C10968" s="2" t="s">
        <v>24889</v>
      </c>
      <c r="D10968" s="2" t="str">
        <f>"飲食店営業"</f>
        <v>飲食店営業</v>
      </c>
      <c r="E10968" s="2" t="str">
        <f>"H29.11.28"</f>
        <v>H29.11.28</v>
      </c>
    </row>
    <row r="10969" spans="1:5" x14ac:dyDescent="0.45">
      <c r="A10969" s="2" t="s">
        <v>453</v>
      </c>
      <c r="B10969" s="2" t="s">
        <v>13335</v>
      </c>
      <c r="C10969" s="2" t="s">
        <v>24889</v>
      </c>
      <c r="D10969" s="2" t="str">
        <f>"食肉販売業"</f>
        <v>食肉販売業</v>
      </c>
      <c r="E10969" s="2" t="str">
        <f>"H29.11.28"</f>
        <v>H29.11.28</v>
      </c>
    </row>
    <row r="10970" spans="1:5" x14ac:dyDescent="0.45">
      <c r="A10970" s="2" t="s">
        <v>453</v>
      </c>
      <c r="B10970" s="2" t="s">
        <v>13335</v>
      </c>
      <c r="C10970" s="2" t="s">
        <v>24889</v>
      </c>
      <c r="D10970" s="2" t="str">
        <f>"魚介類販売業"</f>
        <v>魚介類販売業</v>
      </c>
      <c r="E10970" s="2" t="str">
        <f>"H29.11.28"</f>
        <v>H29.11.28</v>
      </c>
    </row>
    <row r="10971" spans="1:5" x14ac:dyDescent="0.45">
      <c r="A10971" s="2" t="s">
        <v>92</v>
      </c>
      <c r="B10971" s="2" t="s">
        <v>13667</v>
      </c>
      <c r="C10971" s="2" t="s">
        <v>25243</v>
      </c>
      <c r="D10971" s="2" t="str">
        <f>"そうざい製造業"</f>
        <v>そうざい製造業</v>
      </c>
      <c r="E10971" s="2" t="str">
        <f>"R01.11.19"</f>
        <v>R01.11.19</v>
      </c>
    </row>
    <row r="10972" spans="1:5" x14ac:dyDescent="0.45">
      <c r="A10972" s="2" t="s">
        <v>92</v>
      </c>
      <c r="B10972" s="2" t="s">
        <v>13668</v>
      </c>
      <c r="C10972" s="2" t="s">
        <v>25244</v>
      </c>
      <c r="D10972" s="2" t="str">
        <f>"食品販売業"</f>
        <v>食品販売業</v>
      </c>
      <c r="E10972" s="2" t="str">
        <f>"R01.11.19"</f>
        <v>R01.11.19</v>
      </c>
    </row>
    <row r="10973" spans="1:5" x14ac:dyDescent="0.45">
      <c r="A10973" s="2" t="s">
        <v>1883</v>
      </c>
      <c r="B10973" s="2" t="s">
        <v>1883</v>
      </c>
      <c r="C10973" s="2" t="s">
        <v>25245</v>
      </c>
      <c r="D10973" s="2" t="str">
        <f>"食肉販売業"</f>
        <v>食肉販売業</v>
      </c>
      <c r="E10973" s="2" t="str">
        <f>"R01.11.19"</f>
        <v>R01.11.19</v>
      </c>
    </row>
    <row r="10974" spans="1:5" x14ac:dyDescent="0.45">
      <c r="A10974" s="2" t="s">
        <v>1617</v>
      </c>
      <c r="B10974" s="2" t="s">
        <v>1617</v>
      </c>
      <c r="C10974" s="2" t="s">
        <v>25246</v>
      </c>
      <c r="D10974" s="2" t="str">
        <f>"飲食店営業"</f>
        <v>飲食店営業</v>
      </c>
      <c r="E10974" s="2" t="str">
        <f>"R01.11.19"</f>
        <v>R01.11.19</v>
      </c>
    </row>
    <row r="10975" spans="1:5" x14ac:dyDescent="0.45">
      <c r="A10975" s="2" t="s">
        <v>1617</v>
      </c>
      <c r="B10975" s="2" t="s">
        <v>1617</v>
      </c>
      <c r="C10975" s="2" t="s">
        <v>25246</v>
      </c>
      <c r="D10975" s="2" t="str">
        <f>"魚介類販売業"</f>
        <v>魚介類販売業</v>
      </c>
      <c r="E10975" s="2" t="str">
        <f>"R01.11.19"</f>
        <v>R01.11.19</v>
      </c>
    </row>
    <row r="10976" spans="1:5" x14ac:dyDescent="0.45">
      <c r="A10976" s="2" t="s">
        <v>3472</v>
      </c>
      <c r="B10976" s="2" t="s">
        <v>13669</v>
      </c>
      <c r="C10976" s="2" t="s">
        <v>25247</v>
      </c>
      <c r="D10976" s="2" t="str">
        <f>"飲食店営業"</f>
        <v>飲食店営業</v>
      </c>
      <c r="E10976" s="2" t="str">
        <f>"R01.11.22"</f>
        <v>R01.11.22</v>
      </c>
    </row>
    <row r="10977" spans="1:5" x14ac:dyDescent="0.45">
      <c r="A10977" s="2" t="s">
        <v>3472</v>
      </c>
      <c r="B10977" s="2" t="s">
        <v>13669</v>
      </c>
      <c r="C10977" s="2" t="s">
        <v>25247</v>
      </c>
      <c r="D10977" s="2" t="str">
        <f>"食品販売業"</f>
        <v>食品販売業</v>
      </c>
      <c r="E10977" s="2" t="str">
        <f>"R01.11.22"</f>
        <v>R01.11.22</v>
      </c>
    </row>
    <row r="10978" spans="1:5" x14ac:dyDescent="0.45">
      <c r="A10978" s="2" t="s">
        <v>3486</v>
      </c>
      <c r="B10978" s="2" t="s">
        <v>13685</v>
      </c>
      <c r="C10978" s="2" t="s">
        <v>25263</v>
      </c>
      <c r="D10978" s="2" t="str">
        <f>"食肉処理業"</f>
        <v>食肉処理業</v>
      </c>
      <c r="E10978" s="2" t="str">
        <f>"R02.02.04"</f>
        <v>R02.02.04</v>
      </c>
    </row>
    <row r="10979" spans="1:5" x14ac:dyDescent="0.45">
      <c r="A10979" s="2" t="s">
        <v>3334</v>
      </c>
      <c r="B10979" s="2" t="s">
        <v>13694</v>
      </c>
      <c r="C10979" s="2" t="s">
        <v>25273</v>
      </c>
      <c r="D10979" s="2" t="str">
        <f>"飲食店営業"</f>
        <v>飲食店営業</v>
      </c>
      <c r="E10979" s="2" t="str">
        <f>"R02.02.27"</f>
        <v>R02.02.27</v>
      </c>
    </row>
    <row r="10980" spans="1:5" x14ac:dyDescent="0.45">
      <c r="A10980" s="2" t="s">
        <v>583</v>
      </c>
      <c r="B10980" s="2" t="s">
        <v>13696</v>
      </c>
      <c r="C10980" s="2" t="s">
        <v>25275</v>
      </c>
      <c r="D10980" s="2" t="str">
        <f>"乳類販売業"</f>
        <v>乳類販売業</v>
      </c>
      <c r="E10980" s="2" t="str">
        <f>"H29.10.30"</f>
        <v>H29.10.30</v>
      </c>
    </row>
    <row r="10981" spans="1:5" x14ac:dyDescent="0.45">
      <c r="A10981" s="2" t="s">
        <v>583</v>
      </c>
      <c r="B10981" s="2" t="s">
        <v>13697</v>
      </c>
      <c r="C10981" s="2" t="s">
        <v>24892</v>
      </c>
      <c r="D10981" s="2" t="str">
        <f>"乳類販売業"</f>
        <v>乳類販売業</v>
      </c>
      <c r="E10981" s="2" t="str">
        <f>"H29.10.30"</f>
        <v>H29.10.30</v>
      </c>
    </row>
    <row r="10982" spans="1:5" x14ac:dyDescent="0.45">
      <c r="A10982" s="2" t="s">
        <v>583</v>
      </c>
      <c r="B10982" s="2" t="s">
        <v>13698</v>
      </c>
      <c r="C10982" s="2" t="s">
        <v>25275</v>
      </c>
      <c r="D10982" s="2" t="str">
        <f>"乳類販売業"</f>
        <v>乳類販売業</v>
      </c>
      <c r="E10982" s="2" t="str">
        <f>"H29.10.30"</f>
        <v>H29.10.30</v>
      </c>
    </row>
    <row r="10983" spans="1:5" x14ac:dyDescent="0.45">
      <c r="A10983" s="2" t="s">
        <v>165</v>
      </c>
      <c r="B10983" s="2" t="s">
        <v>13706</v>
      </c>
      <c r="C10983" s="2" t="s">
        <v>25280</v>
      </c>
      <c r="D10983" s="2" t="str">
        <f>"喫茶店営業"</f>
        <v>喫茶店営業</v>
      </c>
      <c r="E10983" s="2" t="str">
        <f>"R02.03.04"</f>
        <v>R02.03.04</v>
      </c>
    </row>
    <row r="10984" spans="1:5" x14ac:dyDescent="0.45">
      <c r="A10984" s="2" t="s">
        <v>3497</v>
      </c>
      <c r="B10984" s="2" t="s">
        <v>13710</v>
      </c>
      <c r="C10984" s="2" t="s">
        <v>25284</v>
      </c>
      <c r="D10984" s="2" t="str">
        <f>"喫茶店営業"</f>
        <v>喫茶店営業</v>
      </c>
      <c r="E10984" s="2" t="str">
        <f>"R01.12.27"</f>
        <v>R01.12.27</v>
      </c>
    </row>
    <row r="10985" spans="1:5" x14ac:dyDescent="0.45">
      <c r="A10985" s="2" t="s">
        <v>3510</v>
      </c>
      <c r="B10985" s="2" t="s">
        <v>13733</v>
      </c>
      <c r="C10985" s="2" t="s">
        <v>25296</v>
      </c>
      <c r="D10985" s="2" t="str">
        <f>"飲食店営業"</f>
        <v>飲食店営業</v>
      </c>
      <c r="E10985" s="2" t="str">
        <f>"R02.04.06"</f>
        <v>R02.04.06</v>
      </c>
    </row>
    <row r="10986" spans="1:5" x14ac:dyDescent="0.45">
      <c r="A10986" s="2" t="s">
        <v>3511</v>
      </c>
      <c r="B10986" s="2" t="s">
        <v>13734</v>
      </c>
      <c r="C10986" s="2" t="s">
        <v>25297</v>
      </c>
      <c r="D10986" s="2" t="str">
        <f>"飲食店営業"</f>
        <v>飲食店営業</v>
      </c>
      <c r="E10986" s="2" t="str">
        <f>"H29.11.01"</f>
        <v>H29.11.01</v>
      </c>
    </row>
    <row r="10987" spans="1:5" x14ac:dyDescent="0.45">
      <c r="A10987" s="2" t="s">
        <v>92</v>
      </c>
      <c r="B10987" s="2" t="s">
        <v>13276</v>
      </c>
      <c r="C10987" s="2" t="s">
        <v>25302</v>
      </c>
      <c r="D10987" s="2" t="str">
        <f>"食品販売業"</f>
        <v>食品販売業</v>
      </c>
      <c r="E10987" s="2" t="str">
        <f>"R02.04.16"</f>
        <v>R02.04.16</v>
      </c>
    </row>
    <row r="10988" spans="1:5" x14ac:dyDescent="0.45">
      <c r="A10988" s="2" t="s">
        <v>3547</v>
      </c>
      <c r="B10988" s="2" t="s">
        <v>13776</v>
      </c>
      <c r="C10988" s="2" t="s">
        <v>25345</v>
      </c>
      <c r="D10988" s="2" t="str">
        <f>"飲食店営業"</f>
        <v>飲食店営業</v>
      </c>
      <c r="E10988" s="2" t="str">
        <f>"R01.11.26"</f>
        <v>R01.11.26</v>
      </c>
    </row>
    <row r="10989" spans="1:5" x14ac:dyDescent="0.45">
      <c r="A10989" s="2" t="s">
        <v>1492</v>
      </c>
      <c r="B10989" s="2" t="s">
        <v>13788</v>
      </c>
      <c r="C10989" s="2" t="s">
        <v>24892</v>
      </c>
      <c r="D10989" s="2" t="str">
        <f>"飲食店営業"</f>
        <v>飲食店営業</v>
      </c>
      <c r="E10989" s="2" t="str">
        <f>"H29.10.30"</f>
        <v>H29.10.30</v>
      </c>
    </row>
    <row r="10990" spans="1:5" x14ac:dyDescent="0.45">
      <c r="A10990" s="2" t="s">
        <v>3556</v>
      </c>
      <c r="B10990" s="2" t="s">
        <v>13791</v>
      </c>
      <c r="C10990" s="2" t="s">
        <v>25360</v>
      </c>
      <c r="D10990" s="2" t="str">
        <f>"そうざい製造業"</f>
        <v>そうざい製造業</v>
      </c>
      <c r="E10990" s="2" t="str">
        <f>"R02.06.01"</f>
        <v>R02.06.01</v>
      </c>
    </row>
    <row r="10991" spans="1:5" x14ac:dyDescent="0.45">
      <c r="A10991" s="2" t="s">
        <v>456</v>
      </c>
      <c r="B10991" s="2" t="s">
        <v>13796</v>
      </c>
      <c r="C10991" s="2" t="s">
        <v>25365</v>
      </c>
      <c r="D10991" s="2" t="str">
        <f>"食品販売業"</f>
        <v>食品販売業</v>
      </c>
      <c r="E10991" s="2" t="str">
        <f>"R02.06.29"</f>
        <v>R02.06.29</v>
      </c>
    </row>
    <row r="10992" spans="1:5" x14ac:dyDescent="0.45">
      <c r="A10992" s="2" t="s">
        <v>456</v>
      </c>
      <c r="B10992" s="2" t="s">
        <v>13797</v>
      </c>
      <c r="C10992" s="2" t="s">
        <v>25366</v>
      </c>
      <c r="D10992" s="2" t="str">
        <f>"食品販売業"</f>
        <v>食品販売業</v>
      </c>
      <c r="E10992" s="2" t="str">
        <f>"R02.06.29"</f>
        <v>R02.06.29</v>
      </c>
    </row>
    <row r="10993" spans="1:5" x14ac:dyDescent="0.45">
      <c r="A10993" s="2" t="s">
        <v>45</v>
      </c>
      <c r="B10993" s="2" t="s">
        <v>13813</v>
      </c>
      <c r="C10993" s="2" t="s">
        <v>25247</v>
      </c>
      <c r="D10993" s="2" t="str">
        <f>"飲食店営業"</f>
        <v>飲食店営業</v>
      </c>
      <c r="E10993" s="2" t="str">
        <f>"R02.07.27"</f>
        <v>R02.07.27</v>
      </c>
    </row>
    <row r="10994" spans="1:5" x14ac:dyDescent="0.45">
      <c r="A10994" s="2" t="s">
        <v>3547</v>
      </c>
      <c r="B10994" s="2" t="s">
        <v>13776</v>
      </c>
      <c r="C10994" s="2" t="s">
        <v>25392</v>
      </c>
      <c r="D10994" s="2" t="str">
        <f>"そうざい製造業"</f>
        <v>そうざい製造業</v>
      </c>
      <c r="E10994" s="2" t="str">
        <f>"R02.08.12"</f>
        <v>R02.08.12</v>
      </c>
    </row>
    <row r="10995" spans="1:5" x14ac:dyDescent="0.45">
      <c r="A10995" s="2" t="s">
        <v>1144</v>
      </c>
      <c r="B10995" s="2" t="s">
        <v>13827</v>
      </c>
      <c r="C10995" s="2" t="s">
        <v>25396</v>
      </c>
      <c r="D10995" s="2" t="str">
        <f>"飲食店営業"</f>
        <v>飲食店営業</v>
      </c>
      <c r="E10995" s="2" t="str">
        <f>"R02.08.14"</f>
        <v>R02.08.14</v>
      </c>
    </row>
    <row r="10996" spans="1:5" x14ac:dyDescent="0.45">
      <c r="A10996" s="2" t="s">
        <v>3191</v>
      </c>
      <c r="B10996" s="2" t="s">
        <v>13829</v>
      </c>
      <c r="C10996" s="2" t="s">
        <v>25398</v>
      </c>
      <c r="D10996" s="2" t="str">
        <f>"飲食店営業"</f>
        <v>飲食店営業</v>
      </c>
      <c r="E10996" s="2" t="str">
        <f>"R02.08.21"</f>
        <v>R02.08.21</v>
      </c>
    </row>
    <row r="10997" spans="1:5" x14ac:dyDescent="0.45">
      <c r="A10997" s="2" t="s">
        <v>3580</v>
      </c>
      <c r="B10997" s="2" t="s">
        <v>13834</v>
      </c>
      <c r="C10997" s="2" t="s">
        <v>25400</v>
      </c>
      <c r="D10997" s="2" t="str">
        <f>"食品販売業"</f>
        <v>食品販売業</v>
      </c>
      <c r="E10997" s="2" t="str">
        <f>"R02.05.20"</f>
        <v>R02.05.20</v>
      </c>
    </row>
    <row r="10998" spans="1:5" x14ac:dyDescent="0.45">
      <c r="A10998" s="2" t="s">
        <v>1315</v>
      </c>
      <c r="B10998" s="2" t="s">
        <v>13603</v>
      </c>
      <c r="C10998" s="2" t="s">
        <v>25177</v>
      </c>
      <c r="D10998" s="2" t="str">
        <f>"乳類販売業"</f>
        <v>乳類販売業</v>
      </c>
      <c r="E10998" s="2" t="str">
        <f>"R02.08.26"</f>
        <v>R02.08.26</v>
      </c>
    </row>
    <row r="10999" spans="1:5" x14ac:dyDescent="0.45">
      <c r="A10999" s="2" t="s">
        <v>1315</v>
      </c>
      <c r="B10999" s="2" t="s">
        <v>13603</v>
      </c>
      <c r="C10999" s="2" t="s">
        <v>25177</v>
      </c>
      <c r="D10999" s="2" t="str">
        <f>"食肉販売業"</f>
        <v>食肉販売業</v>
      </c>
      <c r="E10999" s="2" t="str">
        <f>"R02.08.26"</f>
        <v>R02.08.26</v>
      </c>
    </row>
    <row r="11000" spans="1:5" x14ac:dyDescent="0.45">
      <c r="A11000" s="2" t="s">
        <v>1315</v>
      </c>
      <c r="B11000" s="2" t="s">
        <v>13603</v>
      </c>
      <c r="C11000" s="2" t="s">
        <v>25177</v>
      </c>
      <c r="D11000" s="2" t="str">
        <f>"魚介類販売業"</f>
        <v>魚介類販売業</v>
      </c>
      <c r="E11000" s="2" t="str">
        <f>"R02.08.26"</f>
        <v>R02.08.26</v>
      </c>
    </row>
    <row r="11001" spans="1:5" x14ac:dyDescent="0.45">
      <c r="A11001" s="2" t="s">
        <v>1315</v>
      </c>
      <c r="B11001" s="2" t="s">
        <v>13603</v>
      </c>
      <c r="C11001" s="2" t="s">
        <v>25177</v>
      </c>
      <c r="D11001" s="2" t="str">
        <f>"飲食店営業"</f>
        <v>飲食店営業</v>
      </c>
      <c r="E11001" s="2" t="str">
        <f>"R02.08.26"</f>
        <v>R02.08.26</v>
      </c>
    </row>
    <row r="11002" spans="1:5" x14ac:dyDescent="0.45">
      <c r="A11002" s="2" t="s">
        <v>421</v>
      </c>
      <c r="B11002" s="2" t="s">
        <v>13839</v>
      </c>
      <c r="C11002" s="2" t="s">
        <v>25407</v>
      </c>
      <c r="D11002" s="2" t="str">
        <f>"乳類販売業"</f>
        <v>乳類販売業</v>
      </c>
      <c r="E11002" s="2" t="str">
        <f>"R02.08.27"</f>
        <v>R02.08.27</v>
      </c>
    </row>
    <row r="11003" spans="1:5" x14ac:dyDescent="0.45">
      <c r="A11003" s="2" t="s">
        <v>3587</v>
      </c>
      <c r="B11003" s="2" t="s">
        <v>13845</v>
      </c>
      <c r="C11003" s="2" t="s">
        <v>25413</v>
      </c>
      <c r="D11003" s="2" t="str">
        <f>"そうざい製造業"</f>
        <v>そうざい製造業</v>
      </c>
      <c r="E11003" s="2" t="str">
        <f>"R02.08.31"</f>
        <v>R02.08.31</v>
      </c>
    </row>
    <row r="11004" spans="1:5" x14ac:dyDescent="0.45">
      <c r="A11004" s="2" t="s">
        <v>3434</v>
      </c>
      <c r="B11004" s="2" t="s">
        <v>13623</v>
      </c>
      <c r="C11004" s="2" t="s">
        <v>25197</v>
      </c>
      <c r="D11004" s="2" t="str">
        <f>"菓子製造業"</f>
        <v>菓子製造業</v>
      </c>
      <c r="E11004" s="2" t="str">
        <f>"R02.08.31"</f>
        <v>R02.08.31</v>
      </c>
    </row>
    <row r="11005" spans="1:5" x14ac:dyDescent="0.45">
      <c r="A11005" s="2" t="s">
        <v>3586</v>
      </c>
      <c r="B11005" s="2" t="s">
        <v>13849</v>
      </c>
      <c r="C11005" s="2" t="s">
        <v>25417</v>
      </c>
      <c r="D11005" s="2" t="str">
        <f>"食品販売業"</f>
        <v>食品販売業</v>
      </c>
      <c r="E11005" s="2" t="str">
        <f>"H30.05.25"</f>
        <v>H30.05.25</v>
      </c>
    </row>
    <row r="11006" spans="1:5" x14ac:dyDescent="0.45">
      <c r="A11006" s="2" t="s">
        <v>3586</v>
      </c>
      <c r="B11006" s="2" t="s">
        <v>13850</v>
      </c>
      <c r="C11006" s="2" t="s">
        <v>25418</v>
      </c>
      <c r="D11006" s="2" t="str">
        <f>"食品販売業"</f>
        <v>食品販売業</v>
      </c>
      <c r="E11006" s="2" t="str">
        <f>"H30.11.29"</f>
        <v>H30.11.29</v>
      </c>
    </row>
    <row r="11007" spans="1:5" x14ac:dyDescent="0.45">
      <c r="A11007" s="2" t="s">
        <v>3586</v>
      </c>
      <c r="B11007" s="2" t="s">
        <v>13851</v>
      </c>
      <c r="C11007" s="2" t="s">
        <v>25418</v>
      </c>
      <c r="D11007" s="2" t="str">
        <f>"飲食店営業"</f>
        <v>飲食店営業</v>
      </c>
      <c r="E11007" s="2" t="str">
        <f>"H30.11.29"</f>
        <v>H30.11.29</v>
      </c>
    </row>
    <row r="11008" spans="1:5" x14ac:dyDescent="0.45">
      <c r="A11008" s="2" t="s">
        <v>3586</v>
      </c>
      <c r="B11008" s="2" t="s">
        <v>13856</v>
      </c>
      <c r="C11008" s="2" t="s">
        <v>25423</v>
      </c>
      <c r="D11008" s="2" t="str">
        <f>"食品販売業"</f>
        <v>食品販売業</v>
      </c>
      <c r="E11008" s="2" t="str">
        <f>"R02.04.17"</f>
        <v>R02.04.17</v>
      </c>
    </row>
    <row r="11009" spans="1:5" x14ac:dyDescent="0.45">
      <c r="A11009" s="2" t="s">
        <v>3586</v>
      </c>
      <c r="B11009" s="2" t="s">
        <v>13851</v>
      </c>
      <c r="C11009" s="2" t="s">
        <v>25418</v>
      </c>
      <c r="D11009" s="2" t="str">
        <f>"菓子製造業"</f>
        <v>菓子製造業</v>
      </c>
      <c r="E11009" s="2" t="str">
        <f>"H30.11.29"</f>
        <v>H30.11.29</v>
      </c>
    </row>
    <row r="11010" spans="1:5" x14ac:dyDescent="0.45">
      <c r="A11010" s="2" t="s">
        <v>3586</v>
      </c>
      <c r="B11010" s="2" t="s">
        <v>13851</v>
      </c>
      <c r="C11010" s="2" t="s">
        <v>25418</v>
      </c>
      <c r="D11010" s="2" t="str">
        <f>"食肉販売業"</f>
        <v>食肉販売業</v>
      </c>
      <c r="E11010" s="2" t="str">
        <f>"R02.09.08"</f>
        <v>R02.09.08</v>
      </c>
    </row>
    <row r="11011" spans="1:5" x14ac:dyDescent="0.45">
      <c r="A11011" s="2" t="s">
        <v>1704</v>
      </c>
      <c r="B11011" s="2" t="s">
        <v>13436</v>
      </c>
      <c r="C11011" s="2" t="s">
        <v>25443</v>
      </c>
      <c r="D11011" s="2" t="str">
        <f>"食品販売業"</f>
        <v>食品販売業</v>
      </c>
      <c r="E11011" s="2" t="str">
        <f>"R02.09.29"</f>
        <v>R02.09.29</v>
      </c>
    </row>
    <row r="11012" spans="1:5" x14ac:dyDescent="0.45">
      <c r="A11012" s="2" t="s">
        <v>3309</v>
      </c>
      <c r="B11012" s="2" t="s">
        <v>13468</v>
      </c>
      <c r="C11012" s="2" t="s">
        <v>25444</v>
      </c>
      <c r="D11012" s="2" t="str">
        <f>"食品販売業"</f>
        <v>食品販売業</v>
      </c>
      <c r="E11012" s="2" t="str">
        <f>"R02.09.29"</f>
        <v>R02.09.29</v>
      </c>
    </row>
    <row r="11013" spans="1:5" x14ac:dyDescent="0.45">
      <c r="A11013" s="2" t="s">
        <v>3418</v>
      </c>
      <c r="B11013" s="2" t="s">
        <v>13602</v>
      </c>
      <c r="C11013" s="2" t="s">
        <v>25446</v>
      </c>
      <c r="D11013" s="2" t="str">
        <f>"食品販売業"</f>
        <v>食品販売業</v>
      </c>
      <c r="E11013" s="2" t="str">
        <f>"R02.10.01"</f>
        <v>R02.10.01</v>
      </c>
    </row>
    <row r="11014" spans="1:5" x14ac:dyDescent="0.45">
      <c r="A11014" s="2" t="s">
        <v>453</v>
      </c>
      <c r="B11014" s="2" t="s">
        <v>13335</v>
      </c>
      <c r="C11014" s="2" t="s">
        <v>24828</v>
      </c>
      <c r="D11014" s="2" t="str">
        <f>"食品販売業"</f>
        <v>食品販売業</v>
      </c>
      <c r="E11014" s="2" t="str">
        <f>"R02.11.09"</f>
        <v>R02.11.09</v>
      </c>
    </row>
    <row r="11015" spans="1:5" x14ac:dyDescent="0.45">
      <c r="A11015" s="2" t="s">
        <v>1883</v>
      </c>
      <c r="B11015" s="2" t="s">
        <v>13918</v>
      </c>
      <c r="C11015" s="2" t="s">
        <v>25490</v>
      </c>
      <c r="D11015" s="2" t="str">
        <f>"食肉販売業"</f>
        <v>食肉販売業</v>
      </c>
      <c r="E11015" s="2" t="str">
        <f>"R02.11.16"</f>
        <v>R02.11.16</v>
      </c>
    </row>
    <row r="11016" spans="1:5" x14ac:dyDescent="0.45">
      <c r="A11016" s="2" t="s">
        <v>453</v>
      </c>
      <c r="B11016" s="2" t="s">
        <v>13335</v>
      </c>
      <c r="C11016" s="2" t="s">
        <v>24828</v>
      </c>
      <c r="D11016" s="2" t="str">
        <f>"飲食店営業"</f>
        <v>飲食店営業</v>
      </c>
      <c r="E11016" s="2" t="str">
        <f>"R02.11.30"</f>
        <v>R02.11.30</v>
      </c>
    </row>
    <row r="11017" spans="1:5" x14ac:dyDescent="0.45">
      <c r="A11017" s="2" t="s">
        <v>3632</v>
      </c>
      <c r="B11017" s="2" t="s">
        <v>13926</v>
      </c>
      <c r="C11017" s="2" t="s">
        <v>25499</v>
      </c>
      <c r="D11017" s="2" t="str">
        <f>"食品販売業"</f>
        <v>食品販売業</v>
      </c>
      <c r="E11017" s="2" t="str">
        <f>"R02.12.01"</f>
        <v>R02.12.01</v>
      </c>
    </row>
    <row r="11018" spans="1:5" x14ac:dyDescent="0.45">
      <c r="A11018" s="2" t="s">
        <v>3638</v>
      </c>
      <c r="B11018" s="2" t="s">
        <v>13934</v>
      </c>
      <c r="C11018" s="2" t="s">
        <v>24828</v>
      </c>
      <c r="D11018" s="2" t="str">
        <f>"食品販売業"</f>
        <v>食品販売業</v>
      </c>
      <c r="E11018" s="2" t="str">
        <f>"R02.11.30"</f>
        <v>R02.11.30</v>
      </c>
    </row>
    <row r="11019" spans="1:5" x14ac:dyDescent="0.45">
      <c r="A11019" s="2" t="s">
        <v>3647</v>
      </c>
      <c r="B11019" s="2" t="s">
        <v>13943</v>
      </c>
      <c r="C11019" s="2" t="s">
        <v>25518</v>
      </c>
      <c r="D11019" s="2" t="str">
        <f>"飲食店営業"</f>
        <v>飲食店営業</v>
      </c>
      <c r="E11019" s="2" t="str">
        <f>"R02.12.11"</f>
        <v>R02.12.11</v>
      </c>
    </row>
    <row r="11020" spans="1:5" x14ac:dyDescent="0.45">
      <c r="A11020" s="2" t="s">
        <v>1752</v>
      </c>
      <c r="B11020" s="2" t="s">
        <v>13951</v>
      </c>
      <c r="C11020" s="2" t="s">
        <v>24889</v>
      </c>
      <c r="D11020" s="2" t="str">
        <f>"喫茶店営業"</f>
        <v>喫茶店営業</v>
      </c>
      <c r="E11020" s="2" t="str">
        <f>"H29.10.27"</f>
        <v>H29.10.27</v>
      </c>
    </row>
    <row r="11021" spans="1:5" x14ac:dyDescent="0.45">
      <c r="A11021" s="2" t="s">
        <v>1752</v>
      </c>
      <c r="B11021" s="2" t="s">
        <v>13951</v>
      </c>
      <c r="C11021" s="2" t="s">
        <v>24828</v>
      </c>
      <c r="D11021" s="2" t="str">
        <f>"食品販売業"</f>
        <v>食品販売業</v>
      </c>
      <c r="E11021" s="2" t="str">
        <f>"R02.11.30"</f>
        <v>R02.11.30</v>
      </c>
    </row>
    <row r="11022" spans="1:5" x14ac:dyDescent="0.45">
      <c r="A11022" s="2" t="s">
        <v>1497</v>
      </c>
      <c r="B11022" s="2" t="s">
        <v>13955</v>
      </c>
      <c r="C11022" s="2" t="s">
        <v>25529</v>
      </c>
      <c r="D11022" s="2" t="str">
        <f>"乳類販売業"</f>
        <v>乳類販売業</v>
      </c>
      <c r="E11022" s="2" t="str">
        <f>"R03.01.26"</f>
        <v>R03.01.26</v>
      </c>
    </row>
    <row r="11023" spans="1:5" x14ac:dyDescent="0.45">
      <c r="A11023" s="2" t="s">
        <v>1497</v>
      </c>
      <c r="B11023" s="2" t="s">
        <v>13955</v>
      </c>
      <c r="C11023" s="2" t="s">
        <v>25529</v>
      </c>
      <c r="D11023" s="2" t="str">
        <f>"食肉販売業"</f>
        <v>食肉販売業</v>
      </c>
      <c r="E11023" s="2" t="str">
        <f>"R03.01.26"</f>
        <v>R03.01.26</v>
      </c>
    </row>
    <row r="11024" spans="1:5" x14ac:dyDescent="0.45">
      <c r="A11024" s="2" t="s">
        <v>1497</v>
      </c>
      <c r="B11024" s="2" t="s">
        <v>13955</v>
      </c>
      <c r="C11024" s="2" t="s">
        <v>25529</v>
      </c>
      <c r="D11024" s="2" t="str">
        <f>"魚介類販売業"</f>
        <v>魚介類販売業</v>
      </c>
      <c r="E11024" s="2" t="str">
        <f>"R03.01.26"</f>
        <v>R03.01.26</v>
      </c>
    </row>
    <row r="11025" spans="1:5" x14ac:dyDescent="0.45">
      <c r="A11025" s="2" t="s">
        <v>1497</v>
      </c>
      <c r="B11025" s="2" t="s">
        <v>13955</v>
      </c>
      <c r="C11025" s="2" t="s">
        <v>25529</v>
      </c>
      <c r="D11025" s="2" t="str">
        <f>"食品販売業"</f>
        <v>食品販売業</v>
      </c>
      <c r="E11025" s="2" t="str">
        <f>"R03.01.26"</f>
        <v>R03.01.26</v>
      </c>
    </row>
    <row r="11026" spans="1:5" x14ac:dyDescent="0.45">
      <c r="A11026" s="2" t="s">
        <v>1767</v>
      </c>
      <c r="B11026" s="2" t="s">
        <v>13957</v>
      </c>
      <c r="C11026" s="2" t="s">
        <v>25532</v>
      </c>
      <c r="D11026" s="2" t="str">
        <f>"食品販売業"</f>
        <v>食品販売業</v>
      </c>
      <c r="E11026" s="2" t="str">
        <f>"R02.11.09"</f>
        <v>R02.11.09</v>
      </c>
    </row>
    <row r="11027" spans="1:5" x14ac:dyDescent="0.45">
      <c r="A11027" s="2" t="s">
        <v>1767</v>
      </c>
      <c r="B11027" s="2" t="s">
        <v>13958</v>
      </c>
      <c r="C11027" s="2" t="s">
        <v>25532</v>
      </c>
      <c r="D11027" s="2" t="str">
        <f>"乳類販売業"</f>
        <v>乳類販売業</v>
      </c>
      <c r="E11027" s="2" t="str">
        <f>"R02.11.09"</f>
        <v>R02.11.09</v>
      </c>
    </row>
    <row r="11028" spans="1:5" x14ac:dyDescent="0.45">
      <c r="A11028" s="2" t="s">
        <v>1767</v>
      </c>
      <c r="B11028" s="2" t="s">
        <v>13959</v>
      </c>
      <c r="C11028" s="2" t="s">
        <v>25246</v>
      </c>
      <c r="D11028" s="2" t="str">
        <f>"飲食店営業"</f>
        <v>飲食店営業</v>
      </c>
      <c r="E11028" s="2" t="str">
        <f t="shared" ref="E11028:E11033" si="523">"R01.11.19"</f>
        <v>R01.11.19</v>
      </c>
    </row>
    <row r="11029" spans="1:5" x14ac:dyDescent="0.45">
      <c r="A11029" s="2" t="s">
        <v>1767</v>
      </c>
      <c r="B11029" s="2" t="s">
        <v>13959</v>
      </c>
      <c r="C11029" s="2" t="s">
        <v>25246</v>
      </c>
      <c r="D11029" s="2" t="str">
        <f>"乳類販売業"</f>
        <v>乳類販売業</v>
      </c>
      <c r="E11029" s="2" t="str">
        <f t="shared" si="523"/>
        <v>R01.11.19</v>
      </c>
    </row>
    <row r="11030" spans="1:5" x14ac:dyDescent="0.45">
      <c r="A11030" s="2" t="s">
        <v>1767</v>
      </c>
      <c r="B11030" s="2" t="s">
        <v>13959</v>
      </c>
      <c r="C11030" s="2" t="s">
        <v>25246</v>
      </c>
      <c r="D11030" s="2" t="str">
        <f>"菓子製造業"</f>
        <v>菓子製造業</v>
      </c>
      <c r="E11030" s="2" t="str">
        <f t="shared" si="523"/>
        <v>R01.11.19</v>
      </c>
    </row>
    <row r="11031" spans="1:5" x14ac:dyDescent="0.45">
      <c r="A11031" s="2" t="s">
        <v>1767</v>
      </c>
      <c r="B11031" s="2" t="s">
        <v>13959</v>
      </c>
      <c r="C11031" s="2" t="s">
        <v>25246</v>
      </c>
      <c r="D11031" s="2" t="str">
        <f>"食肉販売業"</f>
        <v>食肉販売業</v>
      </c>
      <c r="E11031" s="2" t="str">
        <f t="shared" si="523"/>
        <v>R01.11.19</v>
      </c>
    </row>
    <row r="11032" spans="1:5" x14ac:dyDescent="0.45">
      <c r="A11032" s="2" t="s">
        <v>1767</v>
      </c>
      <c r="B11032" s="2" t="s">
        <v>13959</v>
      </c>
      <c r="C11032" s="2" t="s">
        <v>25246</v>
      </c>
      <c r="D11032" s="2" t="str">
        <f>"魚介類販売業"</f>
        <v>魚介類販売業</v>
      </c>
      <c r="E11032" s="2" t="str">
        <f t="shared" si="523"/>
        <v>R01.11.19</v>
      </c>
    </row>
    <row r="11033" spans="1:5" x14ac:dyDescent="0.45">
      <c r="A11033" s="2" t="s">
        <v>1767</v>
      </c>
      <c r="B11033" s="2" t="s">
        <v>13959</v>
      </c>
      <c r="C11033" s="2" t="s">
        <v>25246</v>
      </c>
      <c r="D11033" s="2" t="str">
        <f>"食品販売業"</f>
        <v>食品販売業</v>
      </c>
      <c r="E11033" s="2" t="str">
        <f t="shared" si="523"/>
        <v>R01.11.19</v>
      </c>
    </row>
    <row r="11034" spans="1:5" x14ac:dyDescent="0.45">
      <c r="A11034" s="2" t="s">
        <v>3657</v>
      </c>
      <c r="B11034" s="2" t="s">
        <v>13960</v>
      </c>
      <c r="C11034" s="2" t="s">
        <v>25533</v>
      </c>
      <c r="D11034" s="2" t="str">
        <f>"飲食店営業"</f>
        <v>飲食店営業</v>
      </c>
      <c r="E11034" s="2" t="str">
        <f>"H29.11.24"</f>
        <v>H29.11.24</v>
      </c>
    </row>
    <row r="11035" spans="1:5" x14ac:dyDescent="0.45">
      <c r="A11035" s="2" t="s">
        <v>3660</v>
      </c>
      <c r="B11035" s="2" t="s">
        <v>13963</v>
      </c>
      <c r="C11035" s="2" t="s">
        <v>25537</v>
      </c>
      <c r="D11035" s="2" t="str">
        <f>"食品販売業"</f>
        <v>食品販売業</v>
      </c>
      <c r="E11035" s="2" t="str">
        <f>"R03.02.12"</f>
        <v>R03.02.12</v>
      </c>
    </row>
    <row r="11036" spans="1:5" x14ac:dyDescent="0.45">
      <c r="A11036" s="2" t="s">
        <v>3662</v>
      </c>
      <c r="B11036" s="2" t="s">
        <v>13965</v>
      </c>
      <c r="C11036" s="2" t="s">
        <v>25540</v>
      </c>
      <c r="D11036" s="2" t="str">
        <f>"食品販売業"</f>
        <v>食品販売業</v>
      </c>
      <c r="E11036" s="2" t="str">
        <f>"R03.02.12"</f>
        <v>R03.02.12</v>
      </c>
    </row>
    <row r="11037" spans="1:5" x14ac:dyDescent="0.45">
      <c r="A11037" s="2" t="s">
        <v>1846</v>
      </c>
      <c r="B11037" s="2" t="s">
        <v>13972</v>
      </c>
      <c r="C11037" s="2" t="s">
        <v>25553</v>
      </c>
      <c r="D11037" s="2" t="str">
        <f>"飲食店営業"</f>
        <v>飲食店営業</v>
      </c>
      <c r="E11037" s="2" t="str">
        <f>"R03.02.12"</f>
        <v>R03.02.12</v>
      </c>
    </row>
    <row r="11038" spans="1:5" x14ac:dyDescent="0.45">
      <c r="A11038" s="2" t="s">
        <v>3669</v>
      </c>
      <c r="B11038" s="2" t="s">
        <v>13973</v>
      </c>
      <c r="C11038" s="2" t="s">
        <v>25554</v>
      </c>
      <c r="D11038" s="2" t="str">
        <f>"食品販売業"</f>
        <v>食品販売業</v>
      </c>
      <c r="E11038" s="2" t="str">
        <f>"R03.02.12"</f>
        <v>R03.02.12</v>
      </c>
    </row>
    <row r="11039" spans="1:5" x14ac:dyDescent="0.45">
      <c r="A11039" s="2" t="s">
        <v>3471</v>
      </c>
      <c r="B11039" s="2" t="s">
        <v>13666</v>
      </c>
      <c r="C11039" s="2" t="s">
        <v>25560</v>
      </c>
      <c r="D11039" s="2" t="str">
        <f>"飲食店営業"</f>
        <v>飲食店営業</v>
      </c>
      <c r="E11039" s="2" t="str">
        <f>"R03.02.15"</f>
        <v>R03.02.15</v>
      </c>
    </row>
    <row r="11040" spans="1:5" x14ac:dyDescent="0.45">
      <c r="A11040" s="2" t="s">
        <v>3486</v>
      </c>
      <c r="B11040" s="2" t="s">
        <v>13979</v>
      </c>
      <c r="C11040" s="2" t="s">
        <v>25562</v>
      </c>
      <c r="D11040" s="2" t="str">
        <f>"食肉製品製造業"</f>
        <v>食肉製品製造業</v>
      </c>
      <c r="E11040" s="2" t="str">
        <f>"R03.02.16"</f>
        <v>R03.02.16</v>
      </c>
    </row>
    <row r="11041" spans="1:5" x14ac:dyDescent="0.45">
      <c r="A11041" s="2" t="s">
        <v>3486</v>
      </c>
      <c r="B11041" s="2" t="s">
        <v>13979</v>
      </c>
      <c r="C11041" s="2" t="s">
        <v>25562</v>
      </c>
      <c r="D11041" s="2" t="str">
        <f>"そうざい製造業"</f>
        <v>そうざい製造業</v>
      </c>
      <c r="E11041" s="2" t="str">
        <f>"R03.02.16"</f>
        <v>R03.02.16</v>
      </c>
    </row>
    <row r="11042" spans="1:5" x14ac:dyDescent="0.45">
      <c r="A11042" s="2" t="s">
        <v>3674</v>
      </c>
      <c r="B11042" s="2" t="s">
        <v>13981</v>
      </c>
      <c r="C11042" s="2" t="s">
        <v>25564</v>
      </c>
      <c r="D11042" s="2" t="str">
        <f>"飲食店営業"</f>
        <v>飲食店営業</v>
      </c>
      <c r="E11042" s="2" t="str">
        <f>"R03.02.18"</f>
        <v>R03.02.18</v>
      </c>
    </row>
    <row r="11043" spans="1:5" x14ac:dyDescent="0.45">
      <c r="A11043" s="2" t="s">
        <v>3676</v>
      </c>
      <c r="B11043" s="2" t="s">
        <v>13986</v>
      </c>
      <c r="C11043" s="2" t="s">
        <v>25571</v>
      </c>
      <c r="D11043" s="2" t="str">
        <f>"食品販売業"</f>
        <v>食品販売業</v>
      </c>
      <c r="E11043" s="2" t="str">
        <f>"R03.02.24"</f>
        <v>R03.02.24</v>
      </c>
    </row>
    <row r="11044" spans="1:5" x14ac:dyDescent="0.45">
      <c r="A11044" s="2" t="s">
        <v>3677</v>
      </c>
      <c r="B11044" s="2" t="s">
        <v>3677</v>
      </c>
      <c r="C11044" s="2" t="s">
        <v>25572</v>
      </c>
      <c r="D11044" s="2" t="str">
        <f>"清涼飲料水製造業"</f>
        <v>清涼飲料水製造業</v>
      </c>
      <c r="E11044" s="2" t="str">
        <f>"R03.03.01"</f>
        <v>R03.03.01</v>
      </c>
    </row>
    <row r="11045" spans="1:5" x14ac:dyDescent="0.45">
      <c r="A11045" s="2" t="s">
        <v>3679</v>
      </c>
      <c r="B11045" s="2" t="s">
        <v>13988</v>
      </c>
      <c r="C11045" s="2" t="s">
        <v>25574</v>
      </c>
      <c r="D11045" s="2" t="str">
        <f>"食品販売業"</f>
        <v>食品販売業</v>
      </c>
      <c r="E11045" s="2" t="str">
        <f>"R03.02.26"</f>
        <v>R03.02.26</v>
      </c>
    </row>
    <row r="11046" spans="1:5" x14ac:dyDescent="0.45">
      <c r="A11046" s="2" t="s">
        <v>3681</v>
      </c>
      <c r="B11046" s="2" t="s">
        <v>13991</v>
      </c>
      <c r="C11046" s="2" t="s">
        <v>25577</v>
      </c>
      <c r="D11046" s="2" t="str">
        <f>"乳類販売業"</f>
        <v>乳類販売業</v>
      </c>
      <c r="E11046" s="2" t="str">
        <f>"R03.02.26"</f>
        <v>R03.02.26</v>
      </c>
    </row>
    <row r="11047" spans="1:5" x14ac:dyDescent="0.45">
      <c r="A11047" s="2" t="s">
        <v>3683</v>
      </c>
      <c r="B11047" s="2" t="s">
        <v>13993</v>
      </c>
      <c r="C11047" s="2" t="s">
        <v>25579</v>
      </c>
      <c r="D11047" s="2" t="str">
        <f>"食品販売業"</f>
        <v>食品販売業</v>
      </c>
      <c r="E11047" s="2" t="str">
        <f>"R03.02.26"</f>
        <v>R03.02.26</v>
      </c>
    </row>
    <row r="11048" spans="1:5" x14ac:dyDescent="0.45">
      <c r="A11048" s="2" t="s">
        <v>3681</v>
      </c>
      <c r="B11048" s="2" t="s">
        <v>13991</v>
      </c>
      <c r="C11048" s="2" t="s">
        <v>25580</v>
      </c>
      <c r="D11048" s="2" t="str">
        <f>"魚介類販売業"</f>
        <v>魚介類販売業</v>
      </c>
      <c r="E11048" s="2" t="str">
        <f>"R02.02.03"</f>
        <v>R02.02.03</v>
      </c>
    </row>
    <row r="11049" spans="1:5" x14ac:dyDescent="0.45">
      <c r="A11049" s="2" t="s">
        <v>3681</v>
      </c>
      <c r="B11049" s="2" t="s">
        <v>13991</v>
      </c>
      <c r="C11049" s="2" t="s">
        <v>25581</v>
      </c>
      <c r="D11049" s="2" t="str">
        <f>"そうざい製造業"</f>
        <v>そうざい製造業</v>
      </c>
      <c r="E11049" s="2" t="str">
        <f>"H29.05.11"</f>
        <v>H29.05.11</v>
      </c>
    </row>
    <row r="11050" spans="1:5" x14ac:dyDescent="0.45">
      <c r="A11050" s="2" t="s">
        <v>3681</v>
      </c>
      <c r="B11050" s="2" t="s">
        <v>13991</v>
      </c>
      <c r="C11050" s="2" t="s">
        <v>25580</v>
      </c>
      <c r="D11050" s="2" t="str">
        <f>"食肉販売業"</f>
        <v>食肉販売業</v>
      </c>
      <c r="E11050" s="2" t="str">
        <f>"R02.02.03"</f>
        <v>R02.02.03</v>
      </c>
    </row>
    <row r="11051" spans="1:5" x14ac:dyDescent="0.45">
      <c r="A11051" s="2" t="s">
        <v>3681</v>
      </c>
      <c r="B11051" s="2" t="s">
        <v>13991</v>
      </c>
      <c r="C11051" s="2" t="s">
        <v>25582</v>
      </c>
      <c r="D11051" s="2" t="str">
        <f>"食品販売業"</f>
        <v>食品販売業</v>
      </c>
      <c r="E11051" s="2" t="str">
        <f>"H31.02.05"</f>
        <v>H31.02.05</v>
      </c>
    </row>
    <row r="11052" spans="1:5" x14ac:dyDescent="0.45">
      <c r="A11052" s="2" t="s">
        <v>3685</v>
      </c>
      <c r="B11052" s="2" t="s">
        <v>13998</v>
      </c>
      <c r="C11052" s="2" t="s">
        <v>25588</v>
      </c>
      <c r="D11052" s="2" t="str">
        <f>"飲食店営業"</f>
        <v>飲食店営業</v>
      </c>
      <c r="E11052" s="2" t="str">
        <f>"H28.12.22"</f>
        <v>H28.12.22</v>
      </c>
    </row>
    <row r="11053" spans="1:5" x14ac:dyDescent="0.45">
      <c r="A11053" s="2" t="s">
        <v>3685</v>
      </c>
      <c r="B11053" s="2" t="s">
        <v>13998</v>
      </c>
      <c r="C11053" s="2" t="s">
        <v>25588</v>
      </c>
      <c r="D11053" s="2" t="str">
        <f>"菓子製造業"</f>
        <v>菓子製造業</v>
      </c>
      <c r="E11053" s="2" t="str">
        <f>"H28.12.22"</f>
        <v>H28.12.22</v>
      </c>
    </row>
    <row r="11054" spans="1:5" x14ac:dyDescent="0.45">
      <c r="A11054" s="2" t="s">
        <v>1846</v>
      </c>
      <c r="B11054" s="2" t="s">
        <v>13323</v>
      </c>
      <c r="C11054" s="2" t="s">
        <v>24892</v>
      </c>
      <c r="D11054" s="2" t="str">
        <f>"喫茶店営業"</f>
        <v>喫茶店営業</v>
      </c>
      <c r="E11054" s="2" t="str">
        <f>"H29.10.30"</f>
        <v>H29.10.30</v>
      </c>
    </row>
    <row r="11055" spans="1:5" x14ac:dyDescent="0.45">
      <c r="A11055" s="2" t="s">
        <v>3698</v>
      </c>
      <c r="B11055" s="2" t="s">
        <v>14012</v>
      </c>
      <c r="C11055" s="2" t="s">
        <v>25602</v>
      </c>
      <c r="D11055" s="2" t="str">
        <f>"飲食店営業"</f>
        <v>飲食店営業</v>
      </c>
      <c r="E11055" s="2" t="str">
        <f>"R03.04.13"</f>
        <v>R03.04.13</v>
      </c>
    </row>
    <row r="11056" spans="1:5" x14ac:dyDescent="0.45">
      <c r="A11056" s="2" t="s">
        <v>3702</v>
      </c>
      <c r="B11056" s="2" t="s">
        <v>14019</v>
      </c>
      <c r="C11056" s="2" t="s">
        <v>24889</v>
      </c>
      <c r="D11056" s="2" t="str">
        <f>"菓子製造業"</f>
        <v>菓子製造業</v>
      </c>
      <c r="E11056" s="2" t="str">
        <f>"H30.07.09"</f>
        <v>H30.07.09</v>
      </c>
    </row>
    <row r="11057" spans="1:5" x14ac:dyDescent="0.45">
      <c r="A11057" s="2" t="s">
        <v>3702</v>
      </c>
      <c r="B11057" s="2" t="s">
        <v>14019</v>
      </c>
      <c r="C11057" s="2" t="s">
        <v>24889</v>
      </c>
      <c r="D11057" s="2" t="str">
        <f>"飲食店営業"</f>
        <v>飲食店営業</v>
      </c>
      <c r="E11057" s="2" t="str">
        <f>"H30.07.09"</f>
        <v>H30.07.09</v>
      </c>
    </row>
    <row r="11058" spans="1:5" x14ac:dyDescent="0.45">
      <c r="A11058" s="2" t="s">
        <v>3224</v>
      </c>
      <c r="B11058" s="2" t="s">
        <v>14026</v>
      </c>
      <c r="C11058" s="2" t="s">
        <v>25614</v>
      </c>
      <c r="D11058" s="2" t="str">
        <f>"そうざい製造業"</f>
        <v>そうざい製造業</v>
      </c>
      <c r="E11058" s="2" t="str">
        <f>"R03.05.28"</f>
        <v>R03.05.28</v>
      </c>
    </row>
    <row r="11059" spans="1:5" x14ac:dyDescent="0.45">
      <c r="A11059" s="2" t="s">
        <v>3224</v>
      </c>
      <c r="B11059" s="2" t="s">
        <v>14026</v>
      </c>
      <c r="C11059" s="2" t="s">
        <v>25616</v>
      </c>
      <c r="D11059" s="2" t="str">
        <f>"食品販売業（自動販売機）"</f>
        <v>食品販売業（自動販売機）</v>
      </c>
      <c r="E11059" s="2" t="str">
        <f>"R03.05.28"</f>
        <v>R03.05.28</v>
      </c>
    </row>
    <row r="11060" spans="1:5" x14ac:dyDescent="0.45">
      <c r="A11060" s="2" t="s">
        <v>1863</v>
      </c>
      <c r="B11060" s="2" t="s">
        <v>14039</v>
      </c>
      <c r="C11060" s="2" t="s">
        <v>25625</v>
      </c>
      <c r="D11060" s="2" t="str">
        <f t="shared" ref="D11060:D11069" si="524">"飲食店営業"</f>
        <v>飲食店営業</v>
      </c>
      <c r="E11060" s="2" t="str">
        <f>"R03.05.28"</f>
        <v>R03.05.28</v>
      </c>
    </row>
    <row r="11061" spans="1:5" x14ac:dyDescent="0.45">
      <c r="A11061" s="2" t="s">
        <v>1863</v>
      </c>
      <c r="B11061" s="2" t="s">
        <v>14040</v>
      </c>
      <c r="C11061" s="2" t="s">
        <v>25626</v>
      </c>
      <c r="D11061" s="2" t="str">
        <f t="shared" si="524"/>
        <v>飲食店営業</v>
      </c>
      <c r="E11061" s="2" t="str">
        <f>"R03.05.28"</f>
        <v>R03.05.28</v>
      </c>
    </row>
    <row r="11062" spans="1:5" x14ac:dyDescent="0.45">
      <c r="A11062" s="2" t="s">
        <v>1863</v>
      </c>
      <c r="B11062" s="2" t="s">
        <v>13839</v>
      </c>
      <c r="C11062" s="2" t="s">
        <v>25627</v>
      </c>
      <c r="D11062" s="2" t="str">
        <f t="shared" si="524"/>
        <v>飲食店営業</v>
      </c>
      <c r="E11062" s="2" t="str">
        <f>"R03.05.28"</f>
        <v>R03.05.28</v>
      </c>
    </row>
    <row r="11063" spans="1:5" x14ac:dyDescent="0.45">
      <c r="A11063" s="2" t="s">
        <v>3710</v>
      </c>
      <c r="B11063" s="2" t="s">
        <v>14045</v>
      </c>
      <c r="C11063" s="2" t="s">
        <v>24892</v>
      </c>
      <c r="D11063" s="2" t="str">
        <f t="shared" si="524"/>
        <v>飲食店営業</v>
      </c>
      <c r="E11063" s="2" t="str">
        <f>"H29.11.24"</f>
        <v>H29.11.24</v>
      </c>
    </row>
    <row r="11064" spans="1:5" x14ac:dyDescent="0.45">
      <c r="A11064" s="2" t="s">
        <v>3716</v>
      </c>
      <c r="B11064" s="2" t="s">
        <v>14053</v>
      </c>
      <c r="C11064" s="2" t="s">
        <v>25639</v>
      </c>
      <c r="D11064" s="2" t="str">
        <f t="shared" si="524"/>
        <v>飲食店営業</v>
      </c>
      <c r="E11064" s="2" t="str">
        <f>"R02.08.24"</f>
        <v>R02.08.24</v>
      </c>
    </row>
    <row r="11065" spans="1:5" x14ac:dyDescent="0.45">
      <c r="A11065" s="2" t="s">
        <v>3717</v>
      </c>
      <c r="B11065" s="2" t="s">
        <v>14055</v>
      </c>
      <c r="C11065" s="2" t="s">
        <v>25641</v>
      </c>
      <c r="D11065" s="2" t="str">
        <f t="shared" si="524"/>
        <v>飲食店営業</v>
      </c>
      <c r="E11065" s="2" t="str">
        <f>"H28.12.22"</f>
        <v>H28.12.22</v>
      </c>
    </row>
    <row r="11066" spans="1:5" x14ac:dyDescent="0.45">
      <c r="A11066" s="2" t="s">
        <v>3718</v>
      </c>
      <c r="B11066" s="2" t="s">
        <v>14059</v>
      </c>
      <c r="C11066" s="2" t="s">
        <v>24898</v>
      </c>
      <c r="D11066" s="2" t="str">
        <f t="shared" si="524"/>
        <v>飲食店営業</v>
      </c>
      <c r="E11066" s="2" t="str">
        <f>"H29.11.02"</f>
        <v>H29.11.02</v>
      </c>
    </row>
    <row r="11067" spans="1:5" x14ac:dyDescent="0.45">
      <c r="A11067" s="2" t="s">
        <v>572</v>
      </c>
      <c r="B11067" s="2" t="s">
        <v>14061</v>
      </c>
      <c r="C11067" s="2" t="s">
        <v>25646</v>
      </c>
      <c r="D11067" s="2" t="str">
        <f t="shared" si="524"/>
        <v>飲食店営業</v>
      </c>
      <c r="E11067" s="2" t="str">
        <f>"R02.08.31"</f>
        <v>R02.08.31</v>
      </c>
    </row>
    <row r="11068" spans="1:5" x14ac:dyDescent="0.45">
      <c r="A11068" s="2" t="s">
        <v>3720</v>
      </c>
      <c r="B11068" s="2" t="s">
        <v>3720</v>
      </c>
      <c r="C11068" s="2" t="s">
        <v>24889</v>
      </c>
      <c r="D11068" s="2" t="str">
        <f t="shared" si="524"/>
        <v>飲食店営業</v>
      </c>
      <c r="E11068" s="2" t="str">
        <f>"H29.10.27"</f>
        <v>H29.10.27</v>
      </c>
    </row>
    <row r="11069" spans="1:5" x14ac:dyDescent="0.45">
      <c r="A11069" s="2" t="s">
        <v>3632</v>
      </c>
      <c r="B11069" s="2" t="s">
        <v>13926</v>
      </c>
      <c r="C11069" s="2" t="s">
        <v>25650</v>
      </c>
      <c r="D11069" s="2" t="str">
        <f t="shared" si="524"/>
        <v>飲食店営業</v>
      </c>
      <c r="E11069" s="2" t="str">
        <f>"H29.11.20"</f>
        <v>H29.11.20</v>
      </c>
    </row>
    <row r="11070" spans="1:5" x14ac:dyDescent="0.45">
      <c r="A11070" s="2" t="s">
        <v>3721</v>
      </c>
      <c r="B11070" s="2" t="s">
        <v>3721</v>
      </c>
      <c r="C11070" s="2" t="s">
        <v>25651</v>
      </c>
      <c r="D11070" s="2" t="str">
        <f>"食肉販売業"</f>
        <v>食肉販売業</v>
      </c>
      <c r="E11070" s="2" t="str">
        <f>"R02.02.03"</f>
        <v>R02.02.03</v>
      </c>
    </row>
    <row r="11071" spans="1:5" x14ac:dyDescent="0.45">
      <c r="A11071" s="2" t="s">
        <v>1914</v>
      </c>
      <c r="B11071" s="2" t="s">
        <v>14067</v>
      </c>
      <c r="C11071" s="2" t="s">
        <v>25652</v>
      </c>
      <c r="D11071" s="2" t="str">
        <f>"飲食店営業"</f>
        <v>飲食店営業</v>
      </c>
      <c r="E11071" s="2" t="str">
        <f>"R03.02.03"</f>
        <v>R03.02.03</v>
      </c>
    </row>
    <row r="11072" spans="1:5" x14ac:dyDescent="0.45">
      <c r="A11072" s="2" t="s">
        <v>3723</v>
      </c>
      <c r="B11072" s="2" t="s">
        <v>14074</v>
      </c>
      <c r="C11072" s="2" t="s">
        <v>25654</v>
      </c>
      <c r="D11072" s="2" t="str">
        <f>"飲食店営業"</f>
        <v>飲食店営業</v>
      </c>
      <c r="E11072" s="2" t="str">
        <f>"H29.07.11"</f>
        <v>H29.07.11</v>
      </c>
    </row>
    <row r="11073" spans="1:5" x14ac:dyDescent="0.45">
      <c r="A11073" s="2" t="s">
        <v>3724</v>
      </c>
      <c r="B11073" s="2" t="s">
        <v>14075</v>
      </c>
      <c r="C11073" s="2" t="s">
        <v>24828</v>
      </c>
      <c r="D11073" s="2" t="str">
        <f>"飲食店営業"</f>
        <v>飲食店営業</v>
      </c>
      <c r="E11073" s="2" t="str">
        <f>"R02.08.07"</f>
        <v>R02.08.07</v>
      </c>
    </row>
    <row r="11074" spans="1:5" x14ac:dyDescent="0.45">
      <c r="A11074" s="2" t="s">
        <v>1497</v>
      </c>
      <c r="B11074" s="2" t="s">
        <v>13955</v>
      </c>
      <c r="C11074" s="2" t="s">
        <v>25529</v>
      </c>
      <c r="D11074" s="2" t="str">
        <f>"飲食店営業"</f>
        <v>飲食店営業</v>
      </c>
      <c r="E11074" s="2" t="str">
        <f>"R03.01.26"</f>
        <v>R03.01.26</v>
      </c>
    </row>
    <row r="11075" spans="1:5" x14ac:dyDescent="0.45">
      <c r="A11075" s="2" t="s">
        <v>3120</v>
      </c>
      <c r="B11075" s="2" t="s">
        <v>13245</v>
      </c>
      <c r="C11075" s="2" t="s">
        <v>24815</v>
      </c>
      <c r="D11075" s="2" t="str">
        <f>"菓子製造業"</f>
        <v>菓子製造業</v>
      </c>
      <c r="E11075" s="2" t="str">
        <f>"H29.01.26"</f>
        <v>H29.01.26</v>
      </c>
    </row>
    <row r="11076" spans="1:5" x14ac:dyDescent="0.45">
      <c r="A11076" s="2" t="s">
        <v>3125</v>
      </c>
      <c r="B11076" s="2" t="s">
        <v>13250</v>
      </c>
      <c r="C11076" s="2" t="s">
        <v>24820</v>
      </c>
      <c r="D11076" s="2" t="str">
        <f>"乳類販売業"</f>
        <v>乳類販売業</v>
      </c>
      <c r="E11076" s="2" t="str">
        <f>"H29.01.26"</f>
        <v>H29.01.26</v>
      </c>
    </row>
    <row r="11077" spans="1:5" x14ac:dyDescent="0.45">
      <c r="A11077" s="2" t="s">
        <v>3120</v>
      </c>
      <c r="B11077" s="2" t="s">
        <v>13245</v>
      </c>
      <c r="C11077" s="2" t="s">
        <v>24815</v>
      </c>
      <c r="D11077" s="2" t="str">
        <f>"納豆製造業"</f>
        <v>納豆製造業</v>
      </c>
      <c r="E11077" s="2" t="str">
        <f>"H29.01.26"</f>
        <v>H29.01.26</v>
      </c>
    </row>
    <row r="11078" spans="1:5" x14ac:dyDescent="0.45">
      <c r="A11078" s="2" t="s">
        <v>165</v>
      </c>
      <c r="B11078" s="2" t="s">
        <v>13256</v>
      </c>
      <c r="C11078" s="2" t="s">
        <v>24826</v>
      </c>
      <c r="D11078" s="2" t="str">
        <f>"喫茶店営業"</f>
        <v>喫茶店営業</v>
      </c>
      <c r="E11078" s="2" t="str">
        <f>"H29.02.16"</f>
        <v>H29.02.16</v>
      </c>
    </row>
    <row r="11079" spans="1:5" x14ac:dyDescent="0.45">
      <c r="A11079" s="2" t="s">
        <v>165</v>
      </c>
      <c r="B11079" s="2" t="s">
        <v>13257</v>
      </c>
      <c r="C11079" s="2" t="s">
        <v>24827</v>
      </c>
      <c r="D11079" s="2" t="str">
        <f>"喫茶店営業"</f>
        <v>喫茶店営業</v>
      </c>
      <c r="E11079" s="2" t="str">
        <f>"H29.02.16"</f>
        <v>H29.02.16</v>
      </c>
    </row>
    <row r="11080" spans="1:5" x14ac:dyDescent="0.45">
      <c r="A11080" s="2" t="s">
        <v>3133</v>
      </c>
      <c r="B11080" s="2" t="s">
        <v>13265</v>
      </c>
      <c r="C11080" s="2" t="s">
        <v>24833</v>
      </c>
      <c r="D11080" s="2" t="str">
        <f>"飲食店営業"</f>
        <v>飲食店営業</v>
      </c>
      <c r="E11080" s="2" t="str">
        <f>"H29.02.28"</f>
        <v>H29.02.28</v>
      </c>
    </row>
    <row r="11081" spans="1:5" x14ac:dyDescent="0.45">
      <c r="A11081" s="2" t="s">
        <v>3139</v>
      </c>
      <c r="B11081" s="2" t="s">
        <v>13273</v>
      </c>
      <c r="C11081" s="2" t="s">
        <v>24841</v>
      </c>
      <c r="D11081" s="2" t="str">
        <f>"飲食店営業"</f>
        <v>飲食店営業</v>
      </c>
      <c r="E11081" s="2" t="str">
        <f>"H29.04.20"</f>
        <v>H29.04.20</v>
      </c>
    </row>
    <row r="11082" spans="1:5" x14ac:dyDescent="0.45">
      <c r="A11082" s="2" t="s">
        <v>3141</v>
      </c>
      <c r="B11082" s="2" t="s">
        <v>13277</v>
      </c>
      <c r="C11082" s="2" t="s">
        <v>24845</v>
      </c>
      <c r="D11082" s="2" t="str">
        <f>"飲食店営業"</f>
        <v>飲食店営業</v>
      </c>
      <c r="E11082" s="2" t="str">
        <f>"H29.05.10"</f>
        <v>H29.05.10</v>
      </c>
    </row>
    <row r="11083" spans="1:5" x14ac:dyDescent="0.45">
      <c r="A11083" s="2" t="s">
        <v>3143</v>
      </c>
      <c r="B11083" s="2" t="s">
        <v>13279</v>
      </c>
      <c r="C11083" s="2" t="s">
        <v>24847</v>
      </c>
      <c r="D11083" s="2" t="str">
        <f>"喫茶店営業"</f>
        <v>喫茶店営業</v>
      </c>
      <c r="E11083" s="2" t="str">
        <f>"H29.05.10"</f>
        <v>H29.05.10</v>
      </c>
    </row>
    <row r="11084" spans="1:5" x14ac:dyDescent="0.45">
      <c r="A11084" s="2" t="s">
        <v>3141</v>
      </c>
      <c r="B11084" s="2" t="s">
        <v>13277</v>
      </c>
      <c r="C11084" s="2" t="s">
        <v>24845</v>
      </c>
      <c r="D11084" s="2" t="str">
        <f>"菓子製造業"</f>
        <v>菓子製造業</v>
      </c>
      <c r="E11084" s="2" t="str">
        <f>"H29.05.11"</f>
        <v>H29.05.11</v>
      </c>
    </row>
    <row r="11085" spans="1:5" x14ac:dyDescent="0.45">
      <c r="A11085" s="2" t="s">
        <v>3141</v>
      </c>
      <c r="B11085" s="2" t="s">
        <v>13277</v>
      </c>
      <c r="C11085" s="2" t="s">
        <v>24845</v>
      </c>
      <c r="D11085" s="2" t="str">
        <f>"そうざい製造業"</f>
        <v>そうざい製造業</v>
      </c>
      <c r="E11085" s="2" t="str">
        <f>"H29.05.11"</f>
        <v>H29.05.11</v>
      </c>
    </row>
    <row r="11086" spans="1:5" x14ac:dyDescent="0.45">
      <c r="A11086" s="2" t="s">
        <v>3148</v>
      </c>
      <c r="B11086" s="2" t="s">
        <v>13286</v>
      </c>
      <c r="C11086" s="2" t="s">
        <v>24853</v>
      </c>
      <c r="D11086" s="2" t="str">
        <f>"飲食店営業"</f>
        <v>飲食店営業</v>
      </c>
      <c r="E11086" s="2" t="str">
        <f>"H29.05.26"</f>
        <v>H29.05.26</v>
      </c>
    </row>
    <row r="11087" spans="1:5" x14ac:dyDescent="0.45">
      <c r="A11087" s="2" t="s">
        <v>3149</v>
      </c>
      <c r="B11087" s="2" t="s">
        <v>13287</v>
      </c>
      <c r="C11087" s="2" t="s">
        <v>24854</v>
      </c>
      <c r="D11087" s="2" t="str">
        <f>"飲食店営業"</f>
        <v>飲食店営業</v>
      </c>
      <c r="E11087" s="2" t="str">
        <f>"H29.05.30"</f>
        <v>H29.05.30</v>
      </c>
    </row>
    <row r="11088" spans="1:5" x14ac:dyDescent="0.45">
      <c r="A11088" s="2" t="s">
        <v>3174</v>
      </c>
      <c r="B11088" s="2" t="s">
        <v>13312</v>
      </c>
      <c r="C11088" s="2" t="s">
        <v>24881</v>
      </c>
      <c r="D11088" s="2" t="str">
        <f>"食肉販売業"</f>
        <v>食肉販売業</v>
      </c>
      <c r="E11088" s="2" t="str">
        <f>"H29.09.11"</f>
        <v>H29.09.11</v>
      </c>
    </row>
    <row r="11089" spans="1:5" x14ac:dyDescent="0.45">
      <c r="A11089" s="2" t="s">
        <v>3177</v>
      </c>
      <c r="B11089" s="2" t="s">
        <v>3177</v>
      </c>
      <c r="C11089" s="2" t="s">
        <v>24885</v>
      </c>
      <c r="D11089" s="2" t="str">
        <f>"食肉販売業"</f>
        <v>食肉販売業</v>
      </c>
      <c r="E11089" s="2" t="str">
        <f>"H29.10.16"</f>
        <v>H29.10.16</v>
      </c>
    </row>
    <row r="11090" spans="1:5" x14ac:dyDescent="0.45">
      <c r="A11090" s="2" t="s">
        <v>3178</v>
      </c>
      <c r="B11090" s="2" t="s">
        <v>13317</v>
      </c>
      <c r="C11090" s="2" t="s">
        <v>24887</v>
      </c>
      <c r="D11090" s="2" t="str">
        <f>"菓子製造業"</f>
        <v>菓子製造業</v>
      </c>
      <c r="E11090" s="2" t="str">
        <f>"H29.10.27"</f>
        <v>H29.10.27</v>
      </c>
    </row>
    <row r="11091" spans="1:5" x14ac:dyDescent="0.45">
      <c r="A11091" s="2" t="s">
        <v>3188</v>
      </c>
      <c r="B11091" s="2" t="s">
        <v>13327</v>
      </c>
      <c r="C11091" s="2" t="s">
        <v>24896</v>
      </c>
      <c r="D11091" s="2" t="str">
        <f>"飲食店営業"</f>
        <v>飲食店営業</v>
      </c>
      <c r="E11091" s="2" t="str">
        <f>"H29.10.30"</f>
        <v>H29.10.30</v>
      </c>
    </row>
    <row r="11092" spans="1:5" x14ac:dyDescent="0.45">
      <c r="A11092" s="2" t="s">
        <v>3189</v>
      </c>
      <c r="B11092" s="2" t="s">
        <v>13328</v>
      </c>
      <c r="C11092" s="2" t="s">
        <v>24897</v>
      </c>
      <c r="D11092" s="2" t="str">
        <f>"そうざい製造業"</f>
        <v>そうざい製造業</v>
      </c>
      <c r="E11092" s="2" t="str">
        <f>"H29.11.02"</f>
        <v>H29.11.02</v>
      </c>
    </row>
    <row r="11093" spans="1:5" x14ac:dyDescent="0.45">
      <c r="A11093" s="2" t="s">
        <v>10</v>
      </c>
      <c r="B11093" s="2" t="s">
        <v>13336</v>
      </c>
      <c r="C11093" s="2" t="s">
        <v>24903</v>
      </c>
      <c r="D11093" s="2" t="str">
        <f>"乳類販売業"</f>
        <v>乳類販売業</v>
      </c>
      <c r="E11093" s="2" t="str">
        <f>"H29.11.21"</f>
        <v>H29.11.21</v>
      </c>
    </row>
    <row r="11094" spans="1:5" x14ac:dyDescent="0.45">
      <c r="A11094" s="2" t="s">
        <v>10</v>
      </c>
      <c r="B11094" s="2" t="s">
        <v>13337</v>
      </c>
      <c r="C11094" s="2" t="s">
        <v>24903</v>
      </c>
      <c r="D11094" s="2" t="str">
        <f>"乳類販売業"</f>
        <v>乳類販売業</v>
      </c>
      <c r="E11094" s="2" t="str">
        <f>"H29.11.21"</f>
        <v>H29.11.21</v>
      </c>
    </row>
    <row r="11095" spans="1:5" x14ac:dyDescent="0.45">
      <c r="A11095" s="2" t="s">
        <v>3198</v>
      </c>
      <c r="B11095" s="2" t="s">
        <v>13340</v>
      </c>
      <c r="C11095" s="2" t="s">
        <v>24906</v>
      </c>
      <c r="D11095" s="2" t="str">
        <f>"飲食店営業"</f>
        <v>飲食店営業</v>
      </c>
      <c r="E11095" s="2" t="str">
        <f>"H29.11.30"</f>
        <v>H29.11.30</v>
      </c>
    </row>
    <row r="11096" spans="1:5" x14ac:dyDescent="0.45">
      <c r="A11096" s="2" t="s">
        <v>3198</v>
      </c>
      <c r="B11096" s="2" t="s">
        <v>13340</v>
      </c>
      <c r="C11096" s="2" t="s">
        <v>24906</v>
      </c>
      <c r="D11096" s="2" t="str">
        <f>"菓子製造業"</f>
        <v>菓子製造業</v>
      </c>
      <c r="E11096" s="2" t="str">
        <f>"H29.11.30"</f>
        <v>H29.11.30</v>
      </c>
    </row>
    <row r="11097" spans="1:5" x14ac:dyDescent="0.45">
      <c r="A11097" s="2" t="s">
        <v>3200</v>
      </c>
      <c r="B11097" s="2" t="s">
        <v>13342</v>
      </c>
      <c r="C11097" s="2" t="s">
        <v>24908</v>
      </c>
      <c r="D11097" s="2" t="str">
        <f>"飲食店営業"</f>
        <v>飲食店営業</v>
      </c>
      <c r="E11097" s="2" t="str">
        <f>"H29.12.11"</f>
        <v>H29.12.11</v>
      </c>
    </row>
    <row r="11098" spans="1:5" x14ac:dyDescent="0.45">
      <c r="A11098" s="2" t="s">
        <v>3204</v>
      </c>
      <c r="B11098" s="2" t="s">
        <v>13346</v>
      </c>
      <c r="C11098" s="2" t="s">
        <v>24911</v>
      </c>
      <c r="D11098" s="2" t="str">
        <f>"そうざい製造業"</f>
        <v>そうざい製造業</v>
      </c>
      <c r="E11098" s="2" t="str">
        <f>"H29.12.28"</f>
        <v>H29.12.28</v>
      </c>
    </row>
    <row r="11099" spans="1:5" x14ac:dyDescent="0.45">
      <c r="A11099" s="2" t="s">
        <v>3204</v>
      </c>
      <c r="B11099" s="2" t="s">
        <v>13346</v>
      </c>
      <c r="C11099" s="2" t="s">
        <v>24911</v>
      </c>
      <c r="D11099" s="2" t="str">
        <f>"菓子製造業"</f>
        <v>菓子製造業</v>
      </c>
      <c r="E11099" s="2" t="str">
        <f>"H29.12.28"</f>
        <v>H29.12.28</v>
      </c>
    </row>
    <row r="11100" spans="1:5" x14ac:dyDescent="0.45">
      <c r="A11100" s="2" t="s">
        <v>3204</v>
      </c>
      <c r="B11100" s="2" t="s">
        <v>13346</v>
      </c>
      <c r="C11100" s="2" t="s">
        <v>24911</v>
      </c>
      <c r="D11100" s="2" t="str">
        <f>"飲食店営業"</f>
        <v>飲食店営業</v>
      </c>
      <c r="E11100" s="2" t="str">
        <f>"H29.12.28"</f>
        <v>H29.12.28</v>
      </c>
    </row>
    <row r="11101" spans="1:5" x14ac:dyDescent="0.45">
      <c r="A11101" s="2" t="s">
        <v>3204</v>
      </c>
      <c r="B11101" s="2" t="s">
        <v>13346</v>
      </c>
      <c r="C11101" s="2" t="s">
        <v>24911</v>
      </c>
      <c r="D11101" s="2" t="str">
        <f>"食品製造業"</f>
        <v>食品製造業</v>
      </c>
      <c r="E11101" s="2" t="str">
        <f>"H29.12.28"</f>
        <v>H29.12.28</v>
      </c>
    </row>
    <row r="11102" spans="1:5" x14ac:dyDescent="0.45">
      <c r="A11102" s="2" t="s">
        <v>3208</v>
      </c>
      <c r="B11102" s="2" t="s">
        <v>13351</v>
      </c>
      <c r="C11102" s="2" t="s">
        <v>24914</v>
      </c>
      <c r="D11102" s="2" t="str">
        <f>"飲食店営業"</f>
        <v>飲食店営業</v>
      </c>
      <c r="E11102" s="2" t="str">
        <f>"H30.01.12"</f>
        <v>H30.01.12</v>
      </c>
    </row>
    <row r="11103" spans="1:5" x14ac:dyDescent="0.45">
      <c r="A11103" s="2" t="s">
        <v>3208</v>
      </c>
      <c r="B11103" s="2" t="s">
        <v>13351</v>
      </c>
      <c r="C11103" s="2" t="s">
        <v>24914</v>
      </c>
      <c r="D11103" s="2" t="str">
        <f>"そうざい製造業"</f>
        <v>そうざい製造業</v>
      </c>
      <c r="E11103" s="2" t="str">
        <f>"H30.01.12"</f>
        <v>H30.01.12</v>
      </c>
    </row>
    <row r="11104" spans="1:5" x14ac:dyDescent="0.45">
      <c r="A11104" s="2" t="s">
        <v>3210</v>
      </c>
      <c r="B11104" s="2" t="s">
        <v>13353</v>
      </c>
      <c r="C11104" s="2" t="s">
        <v>24916</v>
      </c>
      <c r="D11104" s="2" t="str">
        <f>"飲食店営業"</f>
        <v>飲食店営業</v>
      </c>
      <c r="E11104" s="2" t="str">
        <f>"H30.01.25"</f>
        <v>H30.01.25</v>
      </c>
    </row>
    <row r="11105" spans="1:5" x14ac:dyDescent="0.45">
      <c r="A11105" s="2" t="s">
        <v>3211</v>
      </c>
      <c r="B11105" s="2" t="s">
        <v>13354</v>
      </c>
      <c r="C11105" s="2" t="s">
        <v>24917</v>
      </c>
      <c r="D11105" s="2" t="str">
        <f>"飲食店営業"</f>
        <v>飲食店営業</v>
      </c>
      <c r="E11105" s="2" t="str">
        <f>"H30.01.25"</f>
        <v>H30.01.25</v>
      </c>
    </row>
    <row r="11106" spans="1:5" x14ac:dyDescent="0.45">
      <c r="A11106" s="2" t="s">
        <v>3211</v>
      </c>
      <c r="B11106" s="2" t="s">
        <v>13354</v>
      </c>
      <c r="C11106" s="2" t="s">
        <v>24917</v>
      </c>
      <c r="D11106" s="2" t="str">
        <f>"菓子製造業"</f>
        <v>菓子製造業</v>
      </c>
      <c r="E11106" s="2" t="str">
        <f>"H30.01.25"</f>
        <v>H30.01.25</v>
      </c>
    </row>
    <row r="11107" spans="1:5" x14ac:dyDescent="0.45">
      <c r="A11107" s="2" t="s">
        <v>3218</v>
      </c>
      <c r="B11107" s="2" t="s">
        <v>13363</v>
      </c>
      <c r="C11107" s="2" t="s">
        <v>24926</v>
      </c>
      <c r="D11107" s="2" t="str">
        <f>"喫茶店営業"</f>
        <v>喫茶店営業</v>
      </c>
      <c r="E11107" s="2" t="str">
        <f>"H30.02.05"</f>
        <v>H30.02.05</v>
      </c>
    </row>
    <row r="11108" spans="1:5" x14ac:dyDescent="0.45">
      <c r="A11108" s="2" t="s">
        <v>3222</v>
      </c>
      <c r="B11108" s="2" t="s">
        <v>13367</v>
      </c>
      <c r="C11108" s="2" t="s">
        <v>24929</v>
      </c>
      <c r="D11108" s="2" t="str">
        <f>"飲食店営業"</f>
        <v>飲食店営業</v>
      </c>
      <c r="E11108" s="2" t="str">
        <f>"H30.02.13"</f>
        <v>H30.02.13</v>
      </c>
    </row>
    <row r="11109" spans="1:5" x14ac:dyDescent="0.45">
      <c r="A11109" s="2" t="s">
        <v>3222</v>
      </c>
      <c r="B11109" s="2" t="s">
        <v>13368</v>
      </c>
      <c r="C11109" s="2" t="s">
        <v>24929</v>
      </c>
      <c r="D11109" s="2" t="str">
        <f>"そうざい製造業"</f>
        <v>そうざい製造業</v>
      </c>
      <c r="E11109" s="2" t="str">
        <f>"H30.02.13"</f>
        <v>H30.02.13</v>
      </c>
    </row>
    <row r="11110" spans="1:5" x14ac:dyDescent="0.45">
      <c r="A11110" s="2" t="s">
        <v>3223</v>
      </c>
      <c r="B11110" s="2" t="s">
        <v>13369</v>
      </c>
      <c r="C11110" s="2" t="s">
        <v>24930</v>
      </c>
      <c r="D11110" s="2" t="str">
        <f>"食品販売業"</f>
        <v>食品販売業</v>
      </c>
      <c r="E11110" s="2" t="str">
        <f>"H30.02.13"</f>
        <v>H30.02.13</v>
      </c>
    </row>
    <row r="11111" spans="1:5" x14ac:dyDescent="0.45">
      <c r="A11111" s="2" t="s">
        <v>3225</v>
      </c>
      <c r="B11111" s="2" t="s">
        <v>13371</v>
      </c>
      <c r="C11111" s="2" t="s">
        <v>24932</v>
      </c>
      <c r="D11111" s="2" t="str">
        <f>"菓子製造業"</f>
        <v>菓子製造業</v>
      </c>
      <c r="E11111" s="2" t="str">
        <f>"H30.02.19"</f>
        <v>H30.02.19</v>
      </c>
    </row>
    <row r="11112" spans="1:5" x14ac:dyDescent="0.45">
      <c r="A11112" s="2" t="s">
        <v>3227</v>
      </c>
      <c r="B11112" s="2" t="s">
        <v>13374</v>
      </c>
      <c r="C11112" s="2" t="s">
        <v>24935</v>
      </c>
      <c r="D11112" s="2" t="str">
        <f>"飲食店営業"</f>
        <v>飲食店営業</v>
      </c>
      <c r="E11112" s="2" t="str">
        <f>"H30.02.19"</f>
        <v>H30.02.19</v>
      </c>
    </row>
    <row r="11113" spans="1:5" x14ac:dyDescent="0.45">
      <c r="A11113" s="2" t="s">
        <v>3230</v>
      </c>
      <c r="B11113" s="2" t="s">
        <v>13380</v>
      </c>
      <c r="C11113" s="2" t="s">
        <v>24940</v>
      </c>
      <c r="D11113" s="2" t="str">
        <f>"飲食店営業"</f>
        <v>飲食店営業</v>
      </c>
      <c r="E11113" s="2" t="str">
        <f>"H30.03.22"</f>
        <v>H30.03.22</v>
      </c>
    </row>
    <row r="11114" spans="1:5" x14ac:dyDescent="0.45">
      <c r="A11114" s="2" t="s">
        <v>3234</v>
      </c>
      <c r="B11114" s="2" t="s">
        <v>13386</v>
      </c>
      <c r="C11114" s="2" t="s">
        <v>24945</v>
      </c>
      <c r="D11114" s="2" t="str">
        <f>"乳類販売業"</f>
        <v>乳類販売業</v>
      </c>
      <c r="E11114" s="2" t="str">
        <f>"H30.04.26"</f>
        <v>H30.04.26</v>
      </c>
    </row>
    <row r="11115" spans="1:5" x14ac:dyDescent="0.45">
      <c r="A11115" s="2" t="s">
        <v>3234</v>
      </c>
      <c r="B11115" s="2" t="s">
        <v>13386</v>
      </c>
      <c r="C11115" s="2" t="s">
        <v>24945</v>
      </c>
      <c r="D11115" s="2" t="str">
        <f>"食肉販売業"</f>
        <v>食肉販売業</v>
      </c>
      <c r="E11115" s="2" t="str">
        <f>"H30.04.26"</f>
        <v>H30.04.26</v>
      </c>
    </row>
    <row r="11116" spans="1:5" x14ac:dyDescent="0.45">
      <c r="A11116" s="2" t="s">
        <v>3234</v>
      </c>
      <c r="B11116" s="2" t="s">
        <v>13386</v>
      </c>
      <c r="C11116" s="2" t="s">
        <v>24945</v>
      </c>
      <c r="D11116" s="2" t="str">
        <f>"魚介類販売業"</f>
        <v>魚介類販売業</v>
      </c>
      <c r="E11116" s="2" t="str">
        <f>"H30.04.26"</f>
        <v>H30.04.26</v>
      </c>
    </row>
    <row r="11117" spans="1:5" x14ac:dyDescent="0.45">
      <c r="A11117" s="2" t="s">
        <v>3234</v>
      </c>
      <c r="B11117" s="2" t="s">
        <v>13386</v>
      </c>
      <c r="C11117" s="2" t="s">
        <v>24945</v>
      </c>
      <c r="D11117" s="2" t="str">
        <f>"食品販売業"</f>
        <v>食品販売業</v>
      </c>
      <c r="E11117" s="2" t="str">
        <f>"H30.04.26"</f>
        <v>H30.04.26</v>
      </c>
    </row>
    <row r="11118" spans="1:5" x14ac:dyDescent="0.45">
      <c r="A11118" s="2" t="s">
        <v>3237</v>
      </c>
      <c r="B11118" s="2" t="s">
        <v>13389</v>
      </c>
      <c r="C11118" s="2" t="s">
        <v>24948</v>
      </c>
      <c r="D11118" s="2" t="str">
        <f>"飲食店営業"</f>
        <v>飲食店営業</v>
      </c>
      <c r="E11118" s="2" t="str">
        <f>"H30.05.07"</f>
        <v>H30.05.07</v>
      </c>
    </row>
    <row r="11119" spans="1:5" x14ac:dyDescent="0.45">
      <c r="A11119" s="2" t="s">
        <v>3241</v>
      </c>
      <c r="B11119" s="2" t="s">
        <v>13393</v>
      </c>
      <c r="C11119" s="2" t="s">
        <v>24952</v>
      </c>
      <c r="D11119" s="2" t="str">
        <f>"そうざい製造業"</f>
        <v>そうざい製造業</v>
      </c>
      <c r="E11119" s="2" t="str">
        <f>"H30.05.07"</f>
        <v>H30.05.07</v>
      </c>
    </row>
    <row r="11120" spans="1:5" x14ac:dyDescent="0.45">
      <c r="A11120" s="2" t="s">
        <v>3244</v>
      </c>
      <c r="B11120" s="2" t="s">
        <v>13396</v>
      </c>
      <c r="C11120" s="2" t="s">
        <v>24955</v>
      </c>
      <c r="D11120" s="2" t="str">
        <f>"菓子製造業"</f>
        <v>菓子製造業</v>
      </c>
      <c r="E11120" s="2" t="str">
        <f>"H30.05.07"</f>
        <v>H30.05.07</v>
      </c>
    </row>
    <row r="11121" spans="1:5" x14ac:dyDescent="0.45">
      <c r="A11121" s="2" t="s">
        <v>3253</v>
      </c>
      <c r="B11121" s="2" t="s">
        <v>13406</v>
      </c>
      <c r="C11121" s="2" t="s">
        <v>24965</v>
      </c>
      <c r="D11121" s="2" t="str">
        <f>"飲食店営業"</f>
        <v>飲食店営業</v>
      </c>
      <c r="E11121" s="2" t="str">
        <f>"H30.06.04"</f>
        <v>H30.06.04</v>
      </c>
    </row>
    <row r="11122" spans="1:5" x14ac:dyDescent="0.45">
      <c r="A11122" s="2" t="s">
        <v>3253</v>
      </c>
      <c r="B11122" s="2" t="s">
        <v>13406</v>
      </c>
      <c r="C11122" s="2" t="s">
        <v>24965</v>
      </c>
      <c r="D11122" s="2" t="str">
        <f>"食品販売業（移動販売）"</f>
        <v>食品販売業（移動販売）</v>
      </c>
      <c r="E11122" s="2" t="str">
        <f>"H30.06.04"</f>
        <v>H30.06.04</v>
      </c>
    </row>
    <row r="11123" spans="1:5" x14ac:dyDescent="0.45">
      <c r="A11123" s="2" t="s">
        <v>3253</v>
      </c>
      <c r="B11123" s="2" t="s">
        <v>13406</v>
      </c>
      <c r="C11123" s="2" t="s">
        <v>24968</v>
      </c>
      <c r="D11123" s="2" t="str">
        <f>"食品販売業（仮設営業）"</f>
        <v>食品販売業（仮設営業）</v>
      </c>
      <c r="E11123" s="2" t="str">
        <f>"H30.06.05"</f>
        <v>H30.06.05</v>
      </c>
    </row>
    <row r="11124" spans="1:5" x14ac:dyDescent="0.45">
      <c r="A11124" s="2" t="s">
        <v>165</v>
      </c>
      <c r="B11124" s="2" t="s">
        <v>13411</v>
      </c>
      <c r="C11124" s="2" t="s">
        <v>24973</v>
      </c>
      <c r="D11124" s="2" t="str">
        <f>"喫茶店営業"</f>
        <v>喫茶店営業</v>
      </c>
      <c r="E11124" s="2" t="str">
        <f>"H30.06.22"</f>
        <v>H30.06.22</v>
      </c>
    </row>
    <row r="11125" spans="1:5" x14ac:dyDescent="0.45">
      <c r="A11125" s="2" t="s">
        <v>3177</v>
      </c>
      <c r="B11125" s="2" t="s">
        <v>3177</v>
      </c>
      <c r="C11125" s="2" t="s">
        <v>24980</v>
      </c>
      <c r="D11125" s="2" t="str">
        <f>"食肉販売業"</f>
        <v>食肉販売業</v>
      </c>
      <c r="E11125" s="2" t="str">
        <f>"H30.07.11"</f>
        <v>H30.07.11</v>
      </c>
    </row>
    <row r="11126" spans="1:5" x14ac:dyDescent="0.45">
      <c r="A11126" s="2" t="s">
        <v>3177</v>
      </c>
      <c r="B11126" s="2" t="s">
        <v>3177</v>
      </c>
      <c r="C11126" s="2" t="s">
        <v>24980</v>
      </c>
      <c r="D11126" s="2" t="str">
        <f>"食肉処理業"</f>
        <v>食肉処理業</v>
      </c>
      <c r="E11126" s="2" t="str">
        <f>"H30.07.11"</f>
        <v>H30.07.11</v>
      </c>
    </row>
    <row r="11127" spans="1:5" x14ac:dyDescent="0.45">
      <c r="A11127" s="2" t="s">
        <v>3177</v>
      </c>
      <c r="B11127" s="2" t="s">
        <v>3177</v>
      </c>
      <c r="C11127" s="2" t="s">
        <v>24980</v>
      </c>
      <c r="D11127" s="2" t="str">
        <f>"食品販売業"</f>
        <v>食品販売業</v>
      </c>
      <c r="E11127" s="2" t="str">
        <f>"H30.07.11"</f>
        <v>H30.07.11</v>
      </c>
    </row>
    <row r="11128" spans="1:5" x14ac:dyDescent="0.45">
      <c r="A11128" s="2" t="s">
        <v>3198</v>
      </c>
      <c r="B11128" s="2" t="s">
        <v>13340</v>
      </c>
      <c r="C11128" s="2" t="s">
        <v>24985</v>
      </c>
      <c r="D11128" s="2" t="str">
        <f>"魚介類販売業"</f>
        <v>魚介類販売業</v>
      </c>
      <c r="E11128" s="2" t="str">
        <f>"H30.08.03"</f>
        <v>H30.08.03</v>
      </c>
    </row>
    <row r="11129" spans="1:5" x14ac:dyDescent="0.45">
      <c r="A11129" s="2" t="s">
        <v>3274</v>
      </c>
      <c r="B11129" s="2" t="s">
        <v>13428</v>
      </c>
      <c r="C11129" s="2" t="s">
        <v>24991</v>
      </c>
      <c r="D11129" s="2" t="str">
        <f>"飲食店営業"</f>
        <v>飲食店営業</v>
      </c>
      <c r="E11129" s="2" t="str">
        <f>"H30.08.03"</f>
        <v>H30.08.03</v>
      </c>
    </row>
    <row r="11130" spans="1:5" x14ac:dyDescent="0.45">
      <c r="A11130" s="2" t="s">
        <v>3284</v>
      </c>
      <c r="B11130" s="2" t="s">
        <v>13440</v>
      </c>
      <c r="C11130" s="2" t="s">
        <v>25003</v>
      </c>
      <c r="D11130" s="2" t="str">
        <f>"食肉販売業"</f>
        <v>食肉販売業</v>
      </c>
      <c r="E11130" s="2" t="str">
        <f>"H30.08.16"</f>
        <v>H30.08.16</v>
      </c>
    </row>
    <row r="11131" spans="1:5" x14ac:dyDescent="0.45">
      <c r="A11131" s="2" t="s">
        <v>3285</v>
      </c>
      <c r="B11131" s="2" t="s">
        <v>13441</v>
      </c>
      <c r="C11131" s="2" t="s">
        <v>25004</v>
      </c>
      <c r="D11131" s="2" t="str">
        <f>"飲食店営業"</f>
        <v>飲食店営業</v>
      </c>
      <c r="E11131" s="2" t="str">
        <f>"H30.08.16"</f>
        <v>H30.08.16</v>
      </c>
    </row>
    <row r="11132" spans="1:5" x14ac:dyDescent="0.45">
      <c r="A11132" s="2" t="s">
        <v>165</v>
      </c>
      <c r="B11132" s="2" t="s">
        <v>13445</v>
      </c>
      <c r="C11132" s="2" t="s">
        <v>25008</v>
      </c>
      <c r="D11132" s="2" t="str">
        <f>"喫茶店営業"</f>
        <v>喫茶店営業</v>
      </c>
      <c r="E11132" s="2" t="str">
        <f>"H30.08.29"</f>
        <v>H30.08.29</v>
      </c>
    </row>
    <row r="11133" spans="1:5" x14ac:dyDescent="0.45">
      <c r="A11133" s="2" t="s">
        <v>3291</v>
      </c>
      <c r="B11133" s="2" t="s">
        <v>13449</v>
      </c>
      <c r="C11133" s="2" t="s">
        <v>25012</v>
      </c>
      <c r="D11133" s="2" t="str">
        <f>"飲食店営業"</f>
        <v>飲食店営業</v>
      </c>
      <c r="E11133" s="2" t="str">
        <f>"H30.08.31"</f>
        <v>H30.08.31</v>
      </c>
    </row>
    <row r="11134" spans="1:5" x14ac:dyDescent="0.45">
      <c r="A11134" s="2" t="s">
        <v>3294</v>
      </c>
      <c r="B11134" s="2" t="s">
        <v>13453</v>
      </c>
      <c r="C11134" s="2" t="s">
        <v>25016</v>
      </c>
      <c r="D11134" s="2" t="str">
        <f>"食品販売業"</f>
        <v>食品販売業</v>
      </c>
      <c r="E11134" s="2" t="str">
        <f>"H30.09.28"</f>
        <v>H30.09.28</v>
      </c>
    </row>
    <row r="11135" spans="1:5" x14ac:dyDescent="0.45">
      <c r="A11135" s="2" t="s">
        <v>3299</v>
      </c>
      <c r="B11135" s="2" t="s">
        <v>13458</v>
      </c>
      <c r="C11135" s="2" t="s">
        <v>25021</v>
      </c>
      <c r="D11135" s="2" t="str">
        <f>"飲食店営業"</f>
        <v>飲食店営業</v>
      </c>
      <c r="E11135" s="2" t="str">
        <f>"H30.10.22"</f>
        <v>H30.10.22</v>
      </c>
    </row>
    <row r="11136" spans="1:5" x14ac:dyDescent="0.45">
      <c r="A11136" s="2" t="s">
        <v>3230</v>
      </c>
      <c r="B11136" s="2" t="s">
        <v>13380</v>
      </c>
      <c r="C11136" s="2" t="s">
        <v>25023</v>
      </c>
      <c r="D11136" s="2" t="str">
        <f>"飲食店営業"</f>
        <v>飲食店営業</v>
      </c>
      <c r="E11136" s="2" t="str">
        <f>"H30.11.02"</f>
        <v>H30.11.02</v>
      </c>
    </row>
    <row r="11137" spans="1:5" x14ac:dyDescent="0.45">
      <c r="A11137" s="2" t="s">
        <v>3302</v>
      </c>
      <c r="B11137" s="2" t="s">
        <v>13460</v>
      </c>
      <c r="C11137" s="2" t="s">
        <v>25025</v>
      </c>
      <c r="D11137" s="2" t="str">
        <f>"乳類販売業"</f>
        <v>乳類販売業</v>
      </c>
      <c r="E11137" s="2" t="str">
        <f>"H30.11.05"</f>
        <v>H30.11.05</v>
      </c>
    </row>
    <row r="11138" spans="1:5" x14ac:dyDescent="0.45">
      <c r="A11138" s="2" t="s">
        <v>3311</v>
      </c>
      <c r="B11138" s="2" t="s">
        <v>13470</v>
      </c>
      <c r="C11138" s="2" t="s">
        <v>25036</v>
      </c>
      <c r="D11138" s="2" t="str">
        <f>"食品販売業"</f>
        <v>食品販売業</v>
      </c>
      <c r="E11138" s="2" t="str">
        <f>"H30.11.05"</f>
        <v>H30.11.05</v>
      </c>
    </row>
    <row r="11139" spans="1:5" x14ac:dyDescent="0.45">
      <c r="A11139" s="2" t="s">
        <v>3322</v>
      </c>
      <c r="B11139" s="2" t="s">
        <v>13484</v>
      </c>
      <c r="C11139" s="2" t="s">
        <v>25049</v>
      </c>
      <c r="D11139" s="2" t="str">
        <f>"飲食店営業"</f>
        <v>飲食店営業</v>
      </c>
      <c r="E11139" s="2" t="str">
        <f>"H30.11.29"</f>
        <v>H30.11.29</v>
      </c>
    </row>
    <row r="11140" spans="1:5" x14ac:dyDescent="0.45">
      <c r="A11140" s="2" t="s">
        <v>3322</v>
      </c>
      <c r="B11140" s="2" t="s">
        <v>13484</v>
      </c>
      <c r="C11140" s="2" t="s">
        <v>25049</v>
      </c>
      <c r="D11140" s="2" t="str">
        <f>"菓子製造業"</f>
        <v>菓子製造業</v>
      </c>
      <c r="E11140" s="2" t="str">
        <f>"H30.11.29"</f>
        <v>H30.11.29</v>
      </c>
    </row>
    <row r="11141" spans="1:5" x14ac:dyDescent="0.45">
      <c r="A11141" s="2" t="s">
        <v>3326</v>
      </c>
      <c r="B11141" s="2" t="s">
        <v>13489</v>
      </c>
      <c r="C11141" s="2" t="s">
        <v>25055</v>
      </c>
      <c r="D11141" s="2" t="str">
        <f>"納豆製造業"</f>
        <v>納豆製造業</v>
      </c>
      <c r="E11141" s="2" t="str">
        <f>"H30.12.19"</f>
        <v>H30.12.19</v>
      </c>
    </row>
    <row r="11142" spans="1:5" x14ac:dyDescent="0.45">
      <c r="A11142" s="2" t="s">
        <v>1716</v>
      </c>
      <c r="B11142" s="2" t="s">
        <v>13497</v>
      </c>
      <c r="C11142" s="2" t="s">
        <v>25061</v>
      </c>
      <c r="D11142" s="2" t="str">
        <f>"飲食店営業"</f>
        <v>飲食店営業</v>
      </c>
      <c r="E11142" s="2" t="str">
        <f>"H31.01.21"</f>
        <v>H31.01.21</v>
      </c>
    </row>
    <row r="11143" spans="1:5" x14ac:dyDescent="0.45">
      <c r="A11143" s="2" t="s">
        <v>3333</v>
      </c>
      <c r="B11143" s="2" t="s">
        <v>13500</v>
      </c>
      <c r="C11143" s="2" t="s">
        <v>25064</v>
      </c>
      <c r="D11143" s="2" t="str">
        <f>"食肉販売業"</f>
        <v>食肉販売業</v>
      </c>
      <c r="E11143" s="2" t="str">
        <f>"H31.01.25"</f>
        <v>H31.01.25</v>
      </c>
    </row>
    <row r="11144" spans="1:5" x14ac:dyDescent="0.45">
      <c r="A11144" s="2" t="s">
        <v>3333</v>
      </c>
      <c r="B11144" s="2" t="s">
        <v>13500</v>
      </c>
      <c r="C11144" s="2" t="s">
        <v>25064</v>
      </c>
      <c r="D11144" s="2" t="str">
        <f>"そうざい製造業"</f>
        <v>そうざい製造業</v>
      </c>
      <c r="E11144" s="2" t="str">
        <f>"H31.01.25"</f>
        <v>H31.01.25</v>
      </c>
    </row>
    <row r="11145" spans="1:5" x14ac:dyDescent="0.45">
      <c r="A11145" s="2" t="s">
        <v>3334</v>
      </c>
      <c r="B11145" s="2" t="s">
        <v>13501</v>
      </c>
      <c r="C11145" s="2" t="s">
        <v>25065</v>
      </c>
      <c r="D11145" s="2" t="str">
        <f>"飲食店営業"</f>
        <v>飲食店営業</v>
      </c>
      <c r="E11145" s="2" t="str">
        <f>"H31.01.29"</f>
        <v>H31.01.29</v>
      </c>
    </row>
    <row r="11146" spans="1:5" x14ac:dyDescent="0.45">
      <c r="A11146" s="2" t="s">
        <v>3335</v>
      </c>
      <c r="B11146" s="2" t="s">
        <v>13502</v>
      </c>
      <c r="C11146" s="2" t="s">
        <v>25066</v>
      </c>
      <c r="D11146" s="2" t="str">
        <f>"飲食店営業"</f>
        <v>飲食店営業</v>
      </c>
      <c r="E11146" s="2" t="str">
        <f>"H31.01.29"</f>
        <v>H31.01.29</v>
      </c>
    </row>
    <row r="11147" spans="1:5" x14ac:dyDescent="0.45">
      <c r="A11147" s="2" t="s">
        <v>3335</v>
      </c>
      <c r="B11147" s="2" t="s">
        <v>13502</v>
      </c>
      <c r="C11147" s="2" t="s">
        <v>25066</v>
      </c>
      <c r="D11147" s="2" t="str">
        <f>"食品販売業"</f>
        <v>食品販売業</v>
      </c>
      <c r="E11147" s="2" t="str">
        <f>"H31.01.29"</f>
        <v>H31.01.29</v>
      </c>
    </row>
    <row r="11148" spans="1:5" x14ac:dyDescent="0.45">
      <c r="A11148" s="2" t="s">
        <v>651</v>
      </c>
      <c r="B11148" s="2" t="s">
        <v>13503</v>
      </c>
      <c r="C11148" s="2" t="s">
        <v>25067</v>
      </c>
      <c r="D11148" s="2" t="str">
        <f>"飲食店営業"</f>
        <v>飲食店営業</v>
      </c>
      <c r="E11148" s="2" t="str">
        <f>"H31.02.05"</f>
        <v>H31.02.05</v>
      </c>
    </row>
    <row r="11149" spans="1:5" x14ac:dyDescent="0.45">
      <c r="A11149" s="2" t="s">
        <v>3340</v>
      </c>
      <c r="B11149" s="2" t="s">
        <v>13508</v>
      </c>
      <c r="C11149" s="2" t="s">
        <v>25072</v>
      </c>
      <c r="D11149" s="2" t="str">
        <f>"乳類販売業"</f>
        <v>乳類販売業</v>
      </c>
      <c r="E11149" s="2" t="str">
        <f>"H31.02.05"</f>
        <v>H31.02.05</v>
      </c>
    </row>
    <row r="11150" spans="1:5" x14ac:dyDescent="0.45">
      <c r="A11150" s="2" t="s">
        <v>651</v>
      </c>
      <c r="B11150" s="2" t="s">
        <v>13503</v>
      </c>
      <c r="C11150" s="2" t="s">
        <v>25067</v>
      </c>
      <c r="D11150" s="2" t="str">
        <f>"魚介類販売業"</f>
        <v>魚介類販売業</v>
      </c>
      <c r="E11150" s="2" t="str">
        <f>"H31.02.05"</f>
        <v>H31.02.05</v>
      </c>
    </row>
    <row r="11151" spans="1:5" x14ac:dyDescent="0.45">
      <c r="A11151" s="2" t="s">
        <v>1715</v>
      </c>
      <c r="B11151" s="2" t="s">
        <v>13509</v>
      </c>
      <c r="C11151" s="2" t="s">
        <v>25061</v>
      </c>
      <c r="D11151" s="2" t="str">
        <f>"食肉販売業"</f>
        <v>食肉販売業</v>
      </c>
      <c r="E11151" s="2" t="str">
        <f>"H31.02.05"</f>
        <v>H31.02.05</v>
      </c>
    </row>
    <row r="11152" spans="1:5" x14ac:dyDescent="0.45">
      <c r="A11152" s="2" t="s">
        <v>3343</v>
      </c>
      <c r="B11152" s="2" t="s">
        <v>13511</v>
      </c>
      <c r="C11152" s="2" t="s">
        <v>25075</v>
      </c>
      <c r="D11152" s="2" t="str">
        <f>"食品販売業"</f>
        <v>食品販売業</v>
      </c>
      <c r="E11152" s="2" t="str">
        <f>"H31.02.05"</f>
        <v>H31.02.05</v>
      </c>
    </row>
    <row r="11153" spans="1:5" x14ac:dyDescent="0.45">
      <c r="A11153" s="2" t="s">
        <v>165</v>
      </c>
      <c r="B11153" s="2" t="s">
        <v>13516</v>
      </c>
      <c r="C11153" s="2" t="s">
        <v>25081</v>
      </c>
      <c r="D11153" s="2" t="str">
        <f>"喫茶店営業"</f>
        <v>喫茶店営業</v>
      </c>
      <c r="E11153" s="2" t="str">
        <f>"H31.02.08"</f>
        <v>H31.02.08</v>
      </c>
    </row>
    <row r="11154" spans="1:5" x14ac:dyDescent="0.45">
      <c r="A11154" s="2" t="s">
        <v>3347</v>
      </c>
      <c r="B11154" s="2" t="s">
        <v>13518</v>
      </c>
      <c r="C11154" s="2" t="s">
        <v>25083</v>
      </c>
      <c r="D11154" s="2" t="str">
        <f>"乳類販売業"</f>
        <v>乳類販売業</v>
      </c>
      <c r="E11154" s="2" t="str">
        <f>"H31.02.18"</f>
        <v>H31.02.18</v>
      </c>
    </row>
    <row r="11155" spans="1:5" x14ac:dyDescent="0.45">
      <c r="A11155" s="2" t="s">
        <v>3347</v>
      </c>
      <c r="B11155" s="2" t="s">
        <v>13518</v>
      </c>
      <c r="C11155" s="2" t="s">
        <v>25083</v>
      </c>
      <c r="D11155" s="2" t="str">
        <f>"食肉販売業"</f>
        <v>食肉販売業</v>
      </c>
      <c r="E11155" s="2" t="str">
        <f>"H31.02.18"</f>
        <v>H31.02.18</v>
      </c>
    </row>
    <row r="11156" spans="1:5" x14ac:dyDescent="0.45">
      <c r="A11156" s="2" t="s">
        <v>3347</v>
      </c>
      <c r="B11156" s="2" t="s">
        <v>13518</v>
      </c>
      <c r="C11156" s="2" t="s">
        <v>25083</v>
      </c>
      <c r="D11156" s="2" t="str">
        <f>"魚介類販売業"</f>
        <v>魚介類販売業</v>
      </c>
      <c r="E11156" s="2" t="str">
        <f>"H31.02.18"</f>
        <v>H31.02.18</v>
      </c>
    </row>
    <row r="11157" spans="1:5" x14ac:dyDescent="0.45">
      <c r="A11157" s="2" t="s">
        <v>3347</v>
      </c>
      <c r="B11157" s="2" t="s">
        <v>13518</v>
      </c>
      <c r="C11157" s="2" t="s">
        <v>25083</v>
      </c>
      <c r="D11157" s="2" t="str">
        <f>"食品販売業"</f>
        <v>食品販売業</v>
      </c>
      <c r="E11157" s="2" t="str">
        <f>"H31.02.18"</f>
        <v>H31.02.18</v>
      </c>
    </row>
    <row r="11158" spans="1:5" x14ac:dyDescent="0.45">
      <c r="A11158" s="2" t="s">
        <v>3222</v>
      </c>
      <c r="B11158" s="2" t="s">
        <v>13368</v>
      </c>
      <c r="C11158" s="2" t="s">
        <v>25086</v>
      </c>
      <c r="D11158" s="2" t="str">
        <f>"菓子製造業"</f>
        <v>菓子製造業</v>
      </c>
      <c r="E11158" s="2" t="str">
        <f>"H31.02.22"</f>
        <v>H31.02.22</v>
      </c>
    </row>
    <row r="11159" spans="1:5" x14ac:dyDescent="0.45">
      <c r="A11159" s="2" t="s">
        <v>3354</v>
      </c>
      <c r="B11159" s="2" t="s">
        <v>13524</v>
      </c>
      <c r="C11159" s="2" t="s">
        <v>25089</v>
      </c>
      <c r="D11159" s="2" t="str">
        <f>"飲食店営業"</f>
        <v>飲食店営業</v>
      </c>
      <c r="E11159" s="2" t="str">
        <f>"H31.03.11"</f>
        <v>H31.03.11</v>
      </c>
    </row>
    <row r="11160" spans="1:5" x14ac:dyDescent="0.45">
      <c r="A11160" s="2" t="s">
        <v>3360</v>
      </c>
      <c r="B11160" s="2" t="s">
        <v>13530</v>
      </c>
      <c r="C11160" s="2" t="s">
        <v>25095</v>
      </c>
      <c r="D11160" s="2" t="str">
        <f>"飲食店営業"</f>
        <v>飲食店営業</v>
      </c>
      <c r="E11160" s="2" t="str">
        <f>"H31.04.05"</f>
        <v>H31.04.05</v>
      </c>
    </row>
    <row r="11161" spans="1:5" x14ac:dyDescent="0.45">
      <c r="A11161" s="2" t="s">
        <v>3361</v>
      </c>
      <c r="B11161" s="2" t="s">
        <v>13531</v>
      </c>
      <c r="C11161" s="2" t="s">
        <v>25096</v>
      </c>
      <c r="D11161" s="2" t="str">
        <f>"食肉販売業"</f>
        <v>食肉販売業</v>
      </c>
      <c r="E11161" s="2" t="str">
        <f>"H31.04.05"</f>
        <v>H31.04.05</v>
      </c>
    </row>
    <row r="11162" spans="1:5" x14ac:dyDescent="0.45">
      <c r="A11162" s="2" t="s">
        <v>3361</v>
      </c>
      <c r="B11162" s="2" t="s">
        <v>13531</v>
      </c>
      <c r="C11162" s="2" t="s">
        <v>25096</v>
      </c>
      <c r="D11162" s="2" t="str">
        <f>"乳類販売業"</f>
        <v>乳類販売業</v>
      </c>
      <c r="E11162" s="2" t="str">
        <f>"H31.04.05"</f>
        <v>H31.04.05</v>
      </c>
    </row>
    <row r="11163" spans="1:5" x14ac:dyDescent="0.45">
      <c r="A11163" s="2" t="s">
        <v>3361</v>
      </c>
      <c r="B11163" s="2" t="s">
        <v>13531</v>
      </c>
      <c r="C11163" s="2" t="s">
        <v>25096</v>
      </c>
      <c r="D11163" s="2" t="str">
        <f>"食品販売業"</f>
        <v>食品販売業</v>
      </c>
      <c r="E11163" s="2" t="str">
        <f>"H31.04.05"</f>
        <v>H31.04.05</v>
      </c>
    </row>
    <row r="11164" spans="1:5" x14ac:dyDescent="0.45">
      <c r="A11164" s="2" t="s">
        <v>3362</v>
      </c>
      <c r="B11164" s="2" t="s">
        <v>13532</v>
      </c>
      <c r="C11164" s="2" t="s">
        <v>25097</v>
      </c>
      <c r="D11164" s="2" t="str">
        <f>"食肉販売業"</f>
        <v>食肉販売業</v>
      </c>
      <c r="E11164" s="2" t="str">
        <f>"H31.04.09"</f>
        <v>H31.04.09</v>
      </c>
    </row>
    <row r="11165" spans="1:5" x14ac:dyDescent="0.45">
      <c r="A11165" s="2" t="s">
        <v>3365</v>
      </c>
      <c r="B11165" s="2" t="s">
        <v>13537</v>
      </c>
      <c r="C11165" s="2" t="s">
        <v>25101</v>
      </c>
      <c r="D11165" s="2" t="str">
        <f>"食品販売業"</f>
        <v>食品販売業</v>
      </c>
      <c r="E11165" s="2" t="str">
        <f>"H30.01.25"</f>
        <v>H30.01.25</v>
      </c>
    </row>
    <row r="11166" spans="1:5" x14ac:dyDescent="0.45">
      <c r="A11166" s="2" t="s">
        <v>3367</v>
      </c>
      <c r="B11166" s="2" t="s">
        <v>3367</v>
      </c>
      <c r="C11166" s="2" t="s">
        <v>21923</v>
      </c>
      <c r="D11166" s="2" t="str">
        <f>"飲食店営業"</f>
        <v>飲食店営業</v>
      </c>
      <c r="E11166" s="2" t="str">
        <f>"H31.04.26"</f>
        <v>H31.04.26</v>
      </c>
    </row>
    <row r="11167" spans="1:5" x14ac:dyDescent="0.45">
      <c r="A11167" s="2" t="s">
        <v>3368</v>
      </c>
      <c r="B11167" s="2" t="s">
        <v>13540</v>
      </c>
      <c r="C11167" s="2" t="s">
        <v>25103</v>
      </c>
      <c r="D11167" s="2" t="str">
        <f>"菓子製造業"</f>
        <v>菓子製造業</v>
      </c>
      <c r="E11167" s="2" t="str">
        <f>"H31.04.26"</f>
        <v>H31.04.26</v>
      </c>
    </row>
    <row r="11168" spans="1:5" x14ac:dyDescent="0.45">
      <c r="A11168" s="2" t="s">
        <v>3373</v>
      </c>
      <c r="B11168" s="2" t="s">
        <v>13545</v>
      </c>
      <c r="C11168" s="2" t="s">
        <v>25108</v>
      </c>
      <c r="D11168" s="2" t="str">
        <f>"飲食店営業"</f>
        <v>飲食店営業</v>
      </c>
      <c r="E11168" s="2" t="str">
        <f t="shared" ref="E11168:E11176" si="525">"R01.05.13"</f>
        <v>R01.05.13</v>
      </c>
    </row>
    <row r="11169" spans="1:5" x14ac:dyDescent="0.45">
      <c r="A11169" s="2" t="s">
        <v>3223</v>
      </c>
      <c r="B11169" s="2" t="s">
        <v>13369</v>
      </c>
      <c r="C11169" s="2" t="s">
        <v>25109</v>
      </c>
      <c r="D11169" s="2" t="str">
        <f>"飲食店営業"</f>
        <v>飲食店営業</v>
      </c>
      <c r="E11169" s="2" t="str">
        <f t="shared" si="525"/>
        <v>R01.05.13</v>
      </c>
    </row>
    <row r="11170" spans="1:5" x14ac:dyDescent="0.45">
      <c r="A11170" s="2" t="s">
        <v>3377</v>
      </c>
      <c r="B11170" s="2" t="s">
        <v>13549</v>
      </c>
      <c r="C11170" s="2" t="s">
        <v>25113</v>
      </c>
      <c r="D11170" s="2" t="str">
        <f>"飲食店営業"</f>
        <v>飲食店営業</v>
      </c>
      <c r="E11170" s="2" t="str">
        <f t="shared" si="525"/>
        <v>R01.05.13</v>
      </c>
    </row>
    <row r="11171" spans="1:5" x14ac:dyDescent="0.45">
      <c r="A11171" s="2" t="s">
        <v>3380</v>
      </c>
      <c r="B11171" s="2" t="s">
        <v>13553</v>
      </c>
      <c r="C11171" s="2" t="s">
        <v>25117</v>
      </c>
      <c r="D11171" s="2" t="str">
        <f>"飲食店営業"</f>
        <v>飲食店営業</v>
      </c>
      <c r="E11171" s="2" t="str">
        <f t="shared" si="525"/>
        <v>R01.05.13</v>
      </c>
    </row>
    <row r="11172" spans="1:5" x14ac:dyDescent="0.45">
      <c r="A11172" s="2" t="s">
        <v>3383</v>
      </c>
      <c r="B11172" s="2" t="s">
        <v>13558</v>
      </c>
      <c r="C11172" s="2" t="s">
        <v>25122</v>
      </c>
      <c r="D11172" s="2" t="str">
        <f>"菓子製造業"</f>
        <v>菓子製造業</v>
      </c>
      <c r="E11172" s="2" t="str">
        <f t="shared" si="525"/>
        <v>R01.05.13</v>
      </c>
    </row>
    <row r="11173" spans="1:5" x14ac:dyDescent="0.45">
      <c r="A11173" s="2" t="s">
        <v>3384</v>
      </c>
      <c r="B11173" s="2" t="s">
        <v>13559</v>
      </c>
      <c r="C11173" s="2" t="s">
        <v>25123</v>
      </c>
      <c r="D11173" s="2" t="str">
        <f>"菓子製造業"</f>
        <v>菓子製造業</v>
      </c>
      <c r="E11173" s="2" t="str">
        <f t="shared" si="525"/>
        <v>R01.05.13</v>
      </c>
    </row>
    <row r="11174" spans="1:5" x14ac:dyDescent="0.45">
      <c r="A11174" s="2" t="s">
        <v>3386</v>
      </c>
      <c r="B11174" s="2" t="s">
        <v>13430</v>
      </c>
      <c r="C11174" s="2" t="s">
        <v>25125</v>
      </c>
      <c r="D11174" s="2" t="str">
        <f>"醤油製造業"</f>
        <v>醤油製造業</v>
      </c>
      <c r="E11174" s="2" t="str">
        <f t="shared" si="525"/>
        <v>R01.05.13</v>
      </c>
    </row>
    <row r="11175" spans="1:5" x14ac:dyDescent="0.45">
      <c r="A11175" s="2" t="s">
        <v>3387</v>
      </c>
      <c r="B11175" s="2" t="s">
        <v>13561</v>
      </c>
      <c r="C11175" s="2" t="s">
        <v>25128</v>
      </c>
      <c r="D11175" s="2" t="str">
        <f>"豆腐製造業"</f>
        <v>豆腐製造業</v>
      </c>
      <c r="E11175" s="2" t="str">
        <f t="shared" si="525"/>
        <v>R01.05.13</v>
      </c>
    </row>
    <row r="11176" spans="1:5" x14ac:dyDescent="0.45">
      <c r="A11176" s="2" t="s">
        <v>3389</v>
      </c>
      <c r="B11176" s="2" t="s">
        <v>3389</v>
      </c>
      <c r="C11176" s="2" t="s">
        <v>25131</v>
      </c>
      <c r="D11176" s="2" t="str">
        <f>"菓子製造業"</f>
        <v>菓子製造業</v>
      </c>
      <c r="E11176" s="2" t="str">
        <f t="shared" si="525"/>
        <v>R01.05.13</v>
      </c>
    </row>
    <row r="11177" spans="1:5" x14ac:dyDescent="0.45">
      <c r="A11177" s="2" t="s">
        <v>3234</v>
      </c>
      <c r="B11177" s="2" t="s">
        <v>13562</v>
      </c>
      <c r="C11177" s="2" t="s">
        <v>25132</v>
      </c>
      <c r="D11177" s="2" t="str">
        <f>"飲食店営業"</f>
        <v>飲食店営業</v>
      </c>
      <c r="E11177" s="2" t="str">
        <f>"R01.05.10"</f>
        <v>R01.05.10</v>
      </c>
    </row>
    <row r="11178" spans="1:5" x14ac:dyDescent="0.45">
      <c r="A11178" s="2" t="s">
        <v>3390</v>
      </c>
      <c r="B11178" s="2" t="s">
        <v>13563</v>
      </c>
      <c r="C11178" s="2" t="s">
        <v>25134</v>
      </c>
      <c r="D11178" s="2" t="str">
        <f>"飲食店営業"</f>
        <v>飲食店営業</v>
      </c>
      <c r="E11178" s="2" t="str">
        <f>"R01.05.13"</f>
        <v>R01.05.13</v>
      </c>
    </row>
    <row r="11179" spans="1:5" x14ac:dyDescent="0.45">
      <c r="A11179" s="2" t="s">
        <v>1013</v>
      </c>
      <c r="B11179" s="2" t="s">
        <v>13569</v>
      </c>
      <c r="C11179" s="2" t="s">
        <v>25140</v>
      </c>
      <c r="D11179" s="2" t="str">
        <f>"食品販売業"</f>
        <v>食品販売業</v>
      </c>
      <c r="E11179" s="2" t="str">
        <f>"R01.05.13"</f>
        <v>R01.05.13</v>
      </c>
    </row>
    <row r="11180" spans="1:5" x14ac:dyDescent="0.45">
      <c r="A11180" s="2" t="s">
        <v>3395</v>
      </c>
      <c r="B11180" s="2" t="s">
        <v>13570</v>
      </c>
      <c r="C11180" s="2" t="s">
        <v>25141</v>
      </c>
      <c r="D11180" s="2" t="str">
        <f>"飲食店営業"</f>
        <v>飲食店営業</v>
      </c>
      <c r="E11180" s="2" t="str">
        <f>"R01.05.13"</f>
        <v>R01.05.13</v>
      </c>
    </row>
    <row r="11181" spans="1:5" x14ac:dyDescent="0.45">
      <c r="A11181" s="2" t="s">
        <v>3311</v>
      </c>
      <c r="B11181" s="2" t="s">
        <v>13470</v>
      </c>
      <c r="C11181" s="2" t="s">
        <v>25142</v>
      </c>
      <c r="D11181" s="2" t="str">
        <f>"食品販売業"</f>
        <v>食品販売業</v>
      </c>
      <c r="E11181" s="2" t="str">
        <f>"R01.05.20"</f>
        <v>R01.05.20</v>
      </c>
    </row>
    <row r="11182" spans="1:5" x14ac:dyDescent="0.45">
      <c r="A11182" s="2" t="s">
        <v>453</v>
      </c>
      <c r="B11182" s="2" t="s">
        <v>13577</v>
      </c>
      <c r="C11182" s="2" t="s">
        <v>25151</v>
      </c>
      <c r="D11182" s="2" t="str">
        <f>"食品販売業"</f>
        <v>食品販売業</v>
      </c>
      <c r="E11182" s="2" t="str">
        <f>"R01.05.31"</f>
        <v>R01.05.31</v>
      </c>
    </row>
    <row r="11183" spans="1:5" x14ac:dyDescent="0.45">
      <c r="A11183" s="2" t="s">
        <v>3403</v>
      </c>
      <c r="B11183" s="2" t="s">
        <v>13579</v>
      </c>
      <c r="C11183" s="2" t="s">
        <v>25154</v>
      </c>
      <c r="D11183" s="2" t="str">
        <f>"飲食店営業"</f>
        <v>飲食店営業</v>
      </c>
      <c r="E11183" s="2" t="str">
        <f t="shared" ref="E11183:E11188" si="526">"R01.06.25"</f>
        <v>R01.06.25</v>
      </c>
    </row>
    <row r="11184" spans="1:5" x14ac:dyDescent="0.45">
      <c r="A11184" s="2" t="s">
        <v>3403</v>
      </c>
      <c r="B11184" s="2" t="s">
        <v>13579</v>
      </c>
      <c r="C11184" s="2" t="s">
        <v>25154</v>
      </c>
      <c r="D11184" s="2" t="str">
        <f>"食肉販売業"</f>
        <v>食肉販売業</v>
      </c>
      <c r="E11184" s="2" t="str">
        <f t="shared" si="526"/>
        <v>R01.06.25</v>
      </c>
    </row>
    <row r="11185" spans="1:5" x14ac:dyDescent="0.45">
      <c r="A11185" s="2" t="s">
        <v>3403</v>
      </c>
      <c r="B11185" s="2" t="s">
        <v>13579</v>
      </c>
      <c r="C11185" s="2" t="s">
        <v>25154</v>
      </c>
      <c r="D11185" s="2" t="str">
        <f>"魚介類販売業"</f>
        <v>魚介類販売業</v>
      </c>
      <c r="E11185" s="2" t="str">
        <f t="shared" si="526"/>
        <v>R01.06.25</v>
      </c>
    </row>
    <row r="11186" spans="1:5" x14ac:dyDescent="0.45">
      <c r="A11186" s="2" t="s">
        <v>3403</v>
      </c>
      <c r="B11186" s="2" t="s">
        <v>13579</v>
      </c>
      <c r="C11186" s="2" t="s">
        <v>25154</v>
      </c>
      <c r="D11186" s="2" t="str">
        <f>"乳類販売業"</f>
        <v>乳類販売業</v>
      </c>
      <c r="E11186" s="2" t="str">
        <f t="shared" si="526"/>
        <v>R01.06.25</v>
      </c>
    </row>
    <row r="11187" spans="1:5" x14ac:dyDescent="0.45">
      <c r="A11187" s="2" t="s">
        <v>3403</v>
      </c>
      <c r="B11187" s="2" t="s">
        <v>13579</v>
      </c>
      <c r="C11187" s="2" t="s">
        <v>25154</v>
      </c>
      <c r="D11187" s="2" t="str">
        <f>"食品販売業"</f>
        <v>食品販売業</v>
      </c>
      <c r="E11187" s="2" t="str">
        <f t="shared" si="526"/>
        <v>R01.06.25</v>
      </c>
    </row>
    <row r="11188" spans="1:5" x14ac:dyDescent="0.45">
      <c r="A11188" s="2" t="s">
        <v>3403</v>
      </c>
      <c r="B11188" s="2" t="s">
        <v>13579</v>
      </c>
      <c r="C11188" s="2" t="s">
        <v>25154</v>
      </c>
      <c r="D11188" s="2" t="str">
        <f>"飲食店営業"</f>
        <v>飲食店営業</v>
      </c>
      <c r="E11188" s="2" t="str">
        <f t="shared" si="526"/>
        <v>R01.06.25</v>
      </c>
    </row>
    <row r="11189" spans="1:5" x14ac:dyDescent="0.45">
      <c r="A11189" s="2" t="s">
        <v>3403</v>
      </c>
      <c r="B11189" s="2" t="s">
        <v>13579</v>
      </c>
      <c r="C11189" s="2" t="s">
        <v>25156</v>
      </c>
      <c r="D11189" s="2" t="str">
        <f>"喫茶店営業"</f>
        <v>喫茶店営業</v>
      </c>
      <c r="E11189" s="2" t="str">
        <f>"R01.06.26"</f>
        <v>R01.06.26</v>
      </c>
    </row>
    <row r="11190" spans="1:5" x14ac:dyDescent="0.45">
      <c r="A11190" s="2" t="s">
        <v>1134</v>
      </c>
      <c r="B11190" s="2" t="s">
        <v>13583</v>
      </c>
      <c r="C11190" s="2" t="s">
        <v>25158</v>
      </c>
      <c r="D11190" s="2" t="str">
        <f>"食品販売業"</f>
        <v>食品販売業</v>
      </c>
      <c r="E11190" s="2" t="str">
        <f>"H30.11.05"</f>
        <v>H30.11.05</v>
      </c>
    </row>
    <row r="11191" spans="1:5" x14ac:dyDescent="0.45">
      <c r="A11191" s="2" t="s">
        <v>3409</v>
      </c>
      <c r="B11191" s="2" t="s">
        <v>13591</v>
      </c>
      <c r="C11191" s="2" t="s">
        <v>25166</v>
      </c>
      <c r="D11191" s="2" t="str">
        <f>"食肉処理業"</f>
        <v>食肉処理業</v>
      </c>
      <c r="E11191" s="2" t="str">
        <f>"R01.08.06"</f>
        <v>R01.08.06</v>
      </c>
    </row>
    <row r="11192" spans="1:5" x14ac:dyDescent="0.45">
      <c r="A11192" s="2" t="s">
        <v>1624</v>
      </c>
      <c r="B11192" s="2" t="s">
        <v>13610</v>
      </c>
      <c r="C11192" s="2" t="s">
        <v>25184</v>
      </c>
      <c r="D11192" s="2" t="str">
        <f>"食品販売業"</f>
        <v>食品販売業</v>
      </c>
      <c r="E11192" s="2" t="str">
        <f>"R01.08.13"</f>
        <v>R01.08.13</v>
      </c>
    </row>
    <row r="11193" spans="1:5" x14ac:dyDescent="0.45">
      <c r="A11193" s="2" t="s">
        <v>3425</v>
      </c>
      <c r="B11193" s="2" t="s">
        <v>13613</v>
      </c>
      <c r="C11193" s="2" t="s">
        <v>25187</v>
      </c>
      <c r="D11193" s="2" t="str">
        <f>"飲食店営業"</f>
        <v>飲食店営業</v>
      </c>
      <c r="E11193" s="2" t="str">
        <f>"R01.08.16"</f>
        <v>R01.08.16</v>
      </c>
    </row>
    <row r="11194" spans="1:5" x14ac:dyDescent="0.45">
      <c r="A11194" s="2" t="s">
        <v>3428</v>
      </c>
      <c r="B11194" s="2" t="s">
        <v>13617</v>
      </c>
      <c r="C11194" s="2" t="s">
        <v>25190</v>
      </c>
      <c r="D11194" s="2" t="str">
        <f>"飲食店営業"</f>
        <v>飲食店営業</v>
      </c>
      <c r="E11194" s="2" t="str">
        <f>"R01.08.21"</f>
        <v>R01.08.21</v>
      </c>
    </row>
    <row r="11195" spans="1:5" x14ac:dyDescent="0.45">
      <c r="A11195" s="2" t="s">
        <v>3429</v>
      </c>
      <c r="B11195" s="2" t="s">
        <v>3429</v>
      </c>
      <c r="C11195" s="2" t="s">
        <v>25192</v>
      </c>
      <c r="D11195" s="2" t="str">
        <f>"飲食店営業"</f>
        <v>飲食店営業</v>
      </c>
      <c r="E11195" s="2" t="str">
        <f>"R01.08.29"</f>
        <v>R01.08.29</v>
      </c>
    </row>
    <row r="11196" spans="1:5" x14ac:dyDescent="0.45">
      <c r="A11196" s="2" t="s">
        <v>3429</v>
      </c>
      <c r="B11196" s="2" t="s">
        <v>3429</v>
      </c>
      <c r="C11196" s="2" t="s">
        <v>25192</v>
      </c>
      <c r="D11196" s="2" t="str">
        <f>"魚介類販売業"</f>
        <v>魚介類販売業</v>
      </c>
      <c r="E11196" s="2" t="str">
        <f>"R01.08.29"</f>
        <v>R01.08.29</v>
      </c>
    </row>
    <row r="11197" spans="1:5" x14ac:dyDescent="0.45">
      <c r="A11197" s="2" t="s">
        <v>3433</v>
      </c>
      <c r="B11197" s="2" t="s">
        <v>13622</v>
      </c>
      <c r="C11197" s="2" t="s">
        <v>25196</v>
      </c>
      <c r="D11197" s="2" t="str">
        <f>"菓子製造業"</f>
        <v>菓子製造業</v>
      </c>
      <c r="E11197" s="2" t="str">
        <f>"R01.09.04"</f>
        <v>R01.09.04</v>
      </c>
    </row>
    <row r="11198" spans="1:5" x14ac:dyDescent="0.45">
      <c r="A11198" s="2" t="s">
        <v>3436</v>
      </c>
      <c r="B11198" s="2" t="s">
        <v>13440</v>
      </c>
      <c r="C11198" s="2" t="s">
        <v>25199</v>
      </c>
      <c r="D11198" s="2" t="str">
        <f>"魚介類販売業"</f>
        <v>魚介類販売業</v>
      </c>
      <c r="E11198" s="2" t="str">
        <f>"R01.09.04"</f>
        <v>R01.09.04</v>
      </c>
    </row>
    <row r="11199" spans="1:5" x14ac:dyDescent="0.45">
      <c r="A11199" s="2" t="s">
        <v>1134</v>
      </c>
      <c r="B11199" s="2" t="s">
        <v>13626</v>
      </c>
      <c r="C11199" s="2" t="s">
        <v>25201</v>
      </c>
      <c r="D11199" s="2" t="str">
        <f>"魚介類販売業"</f>
        <v>魚介類販売業</v>
      </c>
      <c r="E11199" s="2" t="str">
        <f>"R01.09.11"</f>
        <v>R01.09.11</v>
      </c>
    </row>
    <row r="11200" spans="1:5" x14ac:dyDescent="0.45">
      <c r="A11200" s="2" t="s">
        <v>3450</v>
      </c>
      <c r="B11200" s="2" t="s">
        <v>13639</v>
      </c>
      <c r="C11200" s="2" t="s">
        <v>25214</v>
      </c>
      <c r="D11200" s="2" t="str">
        <f>"飲食店営業"</f>
        <v>飲食店営業</v>
      </c>
      <c r="E11200" s="2" t="str">
        <f>"R01.10.07"</f>
        <v>R01.10.07</v>
      </c>
    </row>
    <row r="11201" spans="1:5" x14ac:dyDescent="0.45">
      <c r="A11201" s="2" t="s">
        <v>3454</v>
      </c>
      <c r="B11201" s="2" t="s">
        <v>13643</v>
      </c>
      <c r="C11201" s="2" t="s">
        <v>25218</v>
      </c>
      <c r="D11201" s="2" t="str">
        <f>"飲食店営業"</f>
        <v>飲食店営業</v>
      </c>
      <c r="E11201" s="2" t="str">
        <f>"R01.10.07"</f>
        <v>R01.10.07</v>
      </c>
    </row>
    <row r="11202" spans="1:5" x14ac:dyDescent="0.45">
      <c r="A11202" s="2" t="s">
        <v>3120</v>
      </c>
      <c r="B11202" s="2" t="s">
        <v>13245</v>
      </c>
      <c r="C11202" s="2" t="s">
        <v>24815</v>
      </c>
      <c r="D11202" s="2" t="str">
        <f>"食品製造業"</f>
        <v>食品製造業</v>
      </c>
      <c r="E11202" s="2" t="str">
        <f>"R01.10.07"</f>
        <v>R01.10.07</v>
      </c>
    </row>
    <row r="11203" spans="1:5" x14ac:dyDescent="0.45">
      <c r="A11203" s="2" t="s">
        <v>45</v>
      </c>
      <c r="B11203" s="2" t="s">
        <v>13656</v>
      </c>
      <c r="C11203" s="2" t="s">
        <v>25232</v>
      </c>
      <c r="D11203" s="2" t="str">
        <f>"喫茶店営業"</f>
        <v>喫茶店営業</v>
      </c>
      <c r="E11203" s="2" t="str">
        <f>"R01.10.16"</f>
        <v>R01.10.16</v>
      </c>
    </row>
    <row r="11204" spans="1:5" x14ac:dyDescent="0.45">
      <c r="A11204" s="2" t="s">
        <v>3467</v>
      </c>
      <c r="B11204" s="2" t="s">
        <v>13658</v>
      </c>
      <c r="C11204" s="2" t="s">
        <v>25235</v>
      </c>
      <c r="D11204" s="2" t="str">
        <f>"飲食店営業"</f>
        <v>飲食店営業</v>
      </c>
      <c r="E11204" s="2" t="str">
        <f>"R01.10.29"</f>
        <v>R01.10.29</v>
      </c>
    </row>
    <row r="11205" spans="1:5" x14ac:dyDescent="0.45">
      <c r="A11205" s="2" t="s">
        <v>3473</v>
      </c>
      <c r="B11205" s="2" t="s">
        <v>13670</v>
      </c>
      <c r="C11205" s="2" t="s">
        <v>25248</v>
      </c>
      <c r="D11205" s="2" t="str">
        <f>"食品販売業"</f>
        <v>食品販売業</v>
      </c>
      <c r="E11205" s="2" t="str">
        <f>"R01.11.29"</f>
        <v>R01.11.29</v>
      </c>
    </row>
    <row r="11206" spans="1:5" x14ac:dyDescent="0.45">
      <c r="A11206" s="2" t="s">
        <v>3475</v>
      </c>
      <c r="B11206" s="2" t="s">
        <v>13672</v>
      </c>
      <c r="C11206" s="2" t="s">
        <v>25249</v>
      </c>
      <c r="D11206" s="2" t="str">
        <f>"魚介類販売業"</f>
        <v>魚介類販売業</v>
      </c>
      <c r="E11206" s="2" t="str">
        <f>"R01.11.29"</f>
        <v>R01.11.29</v>
      </c>
    </row>
    <row r="11207" spans="1:5" x14ac:dyDescent="0.45">
      <c r="A11207" s="2" t="s">
        <v>3475</v>
      </c>
      <c r="B11207" s="2" t="s">
        <v>13672</v>
      </c>
      <c r="C11207" s="2" t="s">
        <v>25249</v>
      </c>
      <c r="D11207" s="2" t="str">
        <f>"食肉販売業"</f>
        <v>食肉販売業</v>
      </c>
      <c r="E11207" s="2" t="str">
        <f>"R01.11.29"</f>
        <v>R01.11.29</v>
      </c>
    </row>
    <row r="11208" spans="1:5" x14ac:dyDescent="0.45">
      <c r="A11208" s="2" t="s">
        <v>3475</v>
      </c>
      <c r="B11208" s="2" t="s">
        <v>13672</v>
      </c>
      <c r="C11208" s="2" t="s">
        <v>25249</v>
      </c>
      <c r="D11208" s="2" t="str">
        <f>"乳類販売業"</f>
        <v>乳類販売業</v>
      </c>
      <c r="E11208" s="2" t="str">
        <f>"R01.11.29"</f>
        <v>R01.11.29</v>
      </c>
    </row>
    <row r="11209" spans="1:5" x14ac:dyDescent="0.45">
      <c r="A11209" s="2" t="s">
        <v>3475</v>
      </c>
      <c r="B11209" s="2" t="s">
        <v>13672</v>
      </c>
      <c r="C11209" s="2" t="s">
        <v>25249</v>
      </c>
      <c r="D11209" s="2" t="str">
        <f>"食品販売業"</f>
        <v>食品販売業</v>
      </c>
      <c r="E11209" s="2" t="str">
        <f>"H30.11.30"</f>
        <v>H30.11.30</v>
      </c>
    </row>
    <row r="11210" spans="1:5" x14ac:dyDescent="0.45">
      <c r="A11210" s="2" t="s">
        <v>3477</v>
      </c>
      <c r="B11210" s="2" t="s">
        <v>13674</v>
      </c>
      <c r="C11210" s="2" t="s">
        <v>25251</v>
      </c>
      <c r="D11210" s="2" t="str">
        <f>"食品製造業"</f>
        <v>食品製造業</v>
      </c>
      <c r="E11210" s="2" t="str">
        <f>"R01.12.27"</f>
        <v>R01.12.27</v>
      </c>
    </row>
    <row r="11211" spans="1:5" x14ac:dyDescent="0.45">
      <c r="A11211" s="2" t="s">
        <v>3479</v>
      </c>
      <c r="B11211" s="2" t="s">
        <v>13676</v>
      </c>
      <c r="C11211" s="2" t="s">
        <v>25253</v>
      </c>
      <c r="D11211" s="2" t="str">
        <f>"飲食店営業"</f>
        <v>飲食店営業</v>
      </c>
      <c r="E11211" s="2" t="str">
        <f>"R02.01.07"</f>
        <v>R02.01.07</v>
      </c>
    </row>
    <row r="11212" spans="1:5" x14ac:dyDescent="0.45">
      <c r="A11212" s="2" t="s">
        <v>165</v>
      </c>
      <c r="B11212" s="2" t="s">
        <v>13677</v>
      </c>
      <c r="C11212" s="2" t="s">
        <v>25254</v>
      </c>
      <c r="D11212" s="2" t="str">
        <f>"喫茶店営業"</f>
        <v>喫茶店営業</v>
      </c>
      <c r="E11212" s="2" t="str">
        <f>"R02.01.29"</f>
        <v>R02.01.29</v>
      </c>
    </row>
    <row r="11213" spans="1:5" x14ac:dyDescent="0.45">
      <c r="A11213" s="2" t="s">
        <v>3343</v>
      </c>
      <c r="B11213" s="2" t="s">
        <v>13511</v>
      </c>
      <c r="C11213" s="2" t="s">
        <v>25255</v>
      </c>
      <c r="D11213" s="2" t="str">
        <f>"食肉販売業"</f>
        <v>食肉販売業</v>
      </c>
      <c r="E11213" s="2" t="str">
        <f>"R02.02.03"</f>
        <v>R02.02.03</v>
      </c>
    </row>
    <row r="11214" spans="1:5" x14ac:dyDescent="0.45">
      <c r="A11214" s="2" t="s">
        <v>3489</v>
      </c>
      <c r="B11214" s="2" t="s">
        <v>3489</v>
      </c>
      <c r="C11214" s="2" t="s">
        <v>25268</v>
      </c>
      <c r="D11214" s="2" t="str">
        <f>"菓子製造業"</f>
        <v>菓子製造業</v>
      </c>
      <c r="E11214" s="2" t="str">
        <f>"R02.02.04"</f>
        <v>R02.02.04</v>
      </c>
    </row>
    <row r="11215" spans="1:5" x14ac:dyDescent="0.45">
      <c r="A11215" s="2" t="s">
        <v>3489</v>
      </c>
      <c r="B11215" s="2" t="s">
        <v>3489</v>
      </c>
      <c r="C11215" s="2" t="s">
        <v>25268</v>
      </c>
      <c r="D11215" s="2" t="str">
        <f>"飲食店営業"</f>
        <v>飲食店営業</v>
      </c>
      <c r="E11215" s="2" t="str">
        <f>"R02.02.04"</f>
        <v>R02.02.04</v>
      </c>
    </row>
    <row r="11216" spans="1:5" x14ac:dyDescent="0.45">
      <c r="A11216" s="2" t="s">
        <v>294</v>
      </c>
      <c r="B11216" s="2" t="s">
        <v>13690</v>
      </c>
      <c r="C11216" s="2" t="s">
        <v>25269</v>
      </c>
      <c r="D11216" s="2" t="str">
        <f>"食品販売業"</f>
        <v>食品販売業</v>
      </c>
      <c r="E11216" s="2" t="str">
        <f>"H30.01.25"</f>
        <v>H30.01.25</v>
      </c>
    </row>
    <row r="11217" spans="1:5" x14ac:dyDescent="0.45">
      <c r="A11217" s="2" t="s">
        <v>294</v>
      </c>
      <c r="B11217" s="2" t="s">
        <v>13690</v>
      </c>
      <c r="C11217" s="2" t="s">
        <v>25269</v>
      </c>
      <c r="D11217" s="2" t="str">
        <f>"魚介類販売業"</f>
        <v>魚介類販売業</v>
      </c>
      <c r="E11217" s="2" t="str">
        <f>"H31.02.05"</f>
        <v>H31.02.05</v>
      </c>
    </row>
    <row r="11218" spans="1:5" x14ac:dyDescent="0.45">
      <c r="A11218" s="2" t="s">
        <v>294</v>
      </c>
      <c r="B11218" s="2" t="s">
        <v>13690</v>
      </c>
      <c r="C11218" s="2" t="s">
        <v>25269</v>
      </c>
      <c r="D11218" s="2" t="str">
        <f>"食肉販売業"</f>
        <v>食肉販売業</v>
      </c>
      <c r="E11218" s="2" t="str">
        <f>"H31.02.05"</f>
        <v>H31.02.05</v>
      </c>
    </row>
    <row r="11219" spans="1:5" x14ac:dyDescent="0.45">
      <c r="A11219" s="2" t="s">
        <v>294</v>
      </c>
      <c r="B11219" s="2" t="s">
        <v>13690</v>
      </c>
      <c r="C11219" s="2" t="s">
        <v>25269</v>
      </c>
      <c r="D11219" s="2" t="str">
        <f>"乳類販売業"</f>
        <v>乳類販売業</v>
      </c>
      <c r="E11219" s="2" t="str">
        <f>"H31.02.05"</f>
        <v>H31.02.05</v>
      </c>
    </row>
    <row r="11220" spans="1:5" x14ac:dyDescent="0.45">
      <c r="A11220" s="2" t="s">
        <v>3475</v>
      </c>
      <c r="B11220" s="2" t="s">
        <v>13692</v>
      </c>
      <c r="C11220" s="2" t="s">
        <v>25271</v>
      </c>
      <c r="D11220" s="2" t="str">
        <f>"食品販売業"</f>
        <v>食品販売業</v>
      </c>
      <c r="E11220" s="2" t="str">
        <f>"R02.02.21"</f>
        <v>R02.02.21</v>
      </c>
    </row>
    <row r="11221" spans="1:5" x14ac:dyDescent="0.45">
      <c r="A11221" s="2" t="s">
        <v>3475</v>
      </c>
      <c r="B11221" s="2" t="s">
        <v>13672</v>
      </c>
      <c r="C11221" s="2" t="s">
        <v>25249</v>
      </c>
      <c r="D11221" s="2" t="str">
        <f>"飲食店営業"</f>
        <v>飲食店営業</v>
      </c>
      <c r="E11221" s="2" t="str">
        <f>"R01.11.29"</f>
        <v>R01.11.29</v>
      </c>
    </row>
    <row r="11222" spans="1:5" x14ac:dyDescent="0.45">
      <c r="A11222" s="2" t="s">
        <v>3494</v>
      </c>
      <c r="B11222" s="2" t="s">
        <v>13705</v>
      </c>
      <c r="C11222" s="2" t="s">
        <v>25279</v>
      </c>
      <c r="D11222" s="2" t="str">
        <f>"飲食店営業"</f>
        <v>飲食店営業</v>
      </c>
      <c r="E11222" s="2" t="str">
        <f>"R02.02.28"</f>
        <v>R02.02.28</v>
      </c>
    </row>
    <row r="11223" spans="1:5" x14ac:dyDescent="0.45">
      <c r="A11223" s="2" t="s">
        <v>3495</v>
      </c>
      <c r="B11223" s="2" t="s">
        <v>13708</v>
      </c>
      <c r="C11223" s="2" t="s">
        <v>25282</v>
      </c>
      <c r="D11223" s="2" t="str">
        <f>"飲食店営業"</f>
        <v>飲食店営業</v>
      </c>
      <c r="E11223" s="2" t="str">
        <f>"R02.03.06"</f>
        <v>R02.03.06</v>
      </c>
    </row>
    <row r="11224" spans="1:5" x14ac:dyDescent="0.45">
      <c r="A11224" s="2" t="s">
        <v>3225</v>
      </c>
      <c r="B11224" s="2" t="s">
        <v>13725</v>
      </c>
      <c r="C11224" s="2" t="s">
        <v>25292</v>
      </c>
      <c r="D11224" s="2" t="str">
        <f>"飲食店営業"</f>
        <v>飲食店営業</v>
      </c>
      <c r="E11224" s="2" t="str">
        <f>"H30.02.13"</f>
        <v>H30.02.13</v>
      </c>
    </row>
    <row r="11225" spans="1:5" x14ac:dyDescent="0.45">
      <c r="A11225" s="2" t="s">
        <v>3515</v>
      </c>
      <c r="B11225" s="2" t="s">
        <v>13738</v>
      </c>
      <c r="C11225" s="2" t="s">
        <v>25301</v>
      </c>
      <c r="D11225" s="2" t="str">
        <f>"豆腐製造業"</f>
        <v>豆腐製造業</v>
      </c>
      <c r="E11225" s="2" t="str">
        <f>"R02.04.16"</f>
        <v>R02.04.16</v>
      </c>
    </row>
    <row r="11226" spans="1:5" x14ac:dyDescent="0.45">
      <c r="A11226" s="2" t="s">
        <v>3515</v>
      </c>
      <c r="B11226" s="2" t="s">
        <v>13739</v>
      </c>
      <c r="C11226" s="2" t="s">
        <v>25301</v>
      </c>
      <c r="D11226" s="2" t="str">
        <f>"そうざい製造業"</f>
        <v>そうざい製造業</v>
      </c>
      <c r="E11226" s="2" t="str">
        <f>"R02.04.16"</f>
        <v>R02.04.16</v>
      </c>
    </row>
    <row r="11227" spans="1:5" x14ac:dyDescent="0.45">
      <c r="A11227" s="2" t="s">
        <v>3525</v>
      </c>
      <c r="B11227" s="2" t="s">
        <v>9548</v>
      </c>
      <c r="C11227" s="2" t="s">
        <v>25313</v>
      </c>
      <c r="D11227" s="2" t="str">
        <f>"食品販売業"</f>
        <v>食品販売業</v>
      </c>
      <c r="E11227" s="2" t="str">
        <f>"R02.04.17"</f>
        <v>R02.04.17</v>
      </c>
    </row>
    <row r="11228" spans="1:5" x14ac:dyDescent="0.45">
      <c r="A11228" s="2" t="s">
        <v>3527</v>
      </c>
      <c r="B11228" s="2" t="s">
        <v>13748</v>
      </c>
      <c r="C11228" s="2" t="s">
        <v>25315</v>
      </c>
      <c r="D11228" s="2" t="str">
        <f>"食品販売業"</f>
        <v>食品販売業</v>
      </c>
      <c r="E11228" s="2" t="str">
        <f>"R02.04.17"</f>
        <v>R02.04.17</v>
      </c>
    </row>
    <row r="11229" spans="1:5" x14ac:dyDescent="0.45">
      <c r="A11229" s="2" t="s">
        <v>3530</v>
      </c>
      <c r="B11229" s="2" t="s">
        <v>13751</v>
      </c>
      <c r="C11229" s="2" t="s">
        <v>25318</v>
      </c>
      <c r="D11229" s="2" t="str">
        <f>"飲食店営業"</f>
        <v>飲食店営業</v>
      </c>
      <c r="E11229" s="2" t="str">
        <f>"R02.04.20"</f>
        <v>R02.04.20</v>
      </c>
    </row>
    <row r="11230" spans="1:5" x14ac:dyDescent="0.45">
      <c r="A11230" s="2" t="s">
        <v>3533</v>
      </c>
      <c r="B11230" s="2" t="s">
        <v>13754</v>
      </c>
      <c r="C11230" s="2" t="s">
        <v>25321</v>
      </c>
      <c r="D11230" s="2" t="str">
        <f>"食品販売業"</f>
        <v>食品販売業</v>
      </c>
      <c r="E11230" s="2" t="str">
        <f>"R02.04.17"</f>
        <v>R02.04.17</v>
      </c>
    </row>
    <row r="11231" spans="1:5" x14ac:dyDescent="0.45">
      <c r="A11231" s="2" t="s">
        <v>3431</v>
      </c>
      <c r="B11231" s="2" t="s">
        <v>13756</v>
      </c>
      <c r="C11231" s="2" t="s">
        <v>25322</v>
      </c>
      <c r="D11231" s="2" t="str">
        <f>"菓子製造業"</f>
        <v>菓子製造業</v>
      </c>
      <c r="E11231" s="2" t="str">
        <f>"R02.04.20"</f>
        <v>R02.04.20</v>
      </c>
    </row>
    <row r="11232" spans="1:5" x14ac:dyDescent="0.45">
      <c r="A11232" s="2" t="s">
        <v>3538</v>
      </c>
      <c r="B11232" s="2" t="s">
        <v>13760</v>
      </c>
      <c r="C11232" s="2" t="s">
        <v>25326</v>
      </c>
      <c r="D11232" s="2" t="str">
        <f>"豆腐製造業"</f>
        <v>豆腐製造業</v>
      </c>
      <c r="E11232" s="2" t="str">
        <f>"R02.04.20"</f>
        <v>R02.04.20</v>
      </c>
    </row>
    <row r="11233" spans="1:5" x14ac:dyDescent="0.45">
      <c r="A11233" s="2" t="s">
        <v>3542</v>
      </c>
      <c r="B11233" s="2" t="s">
        <v>13768</v>
      </c>
      <c r="C11233" s="2" t="s">
        <v>25334</v>
      </c>
      <c r="D11233" s="2" t="str">
        <f>"菓子製造業"</f>
        <v>菓子製造業</v>
      </c>
      <c r="E11233" s="2" t="str">
        <f>"R02.04.20"</f>
        <v>R02.04.20</v>
      </c>
    </row>
    <row r="11234" spans="1:5" x14ac:dyDescent="0.45">
      <c r="A11234" s="2" t="s">
        <v>3544</v>
      </c>
      <c r="B11234" s="2" t="s">
        <v>13771</v>
      </c>
      <c r="C11234" s="2" t="s">
        <v>25338</v>
      </c>
      <c r="D11234" s="2" t="str">
        <f>"飲食店営業"</f>
        <v>飲食店営業</v>
      </c>
      <c r="E11234" s="2" t="str">
        <f>"R02.04.22"</f>
        <v>R02.04.22</v>
      </c>
    </row>
    <row r="11235" spans="1:5" x14ac:dyDescent="0.45">
      <c r="A11235" s="2" t="s">
        <v>3544</v>
      </c>
      <c r="B11235" s="2" t="s">
        <v>13771</v>
      </c>
      <c r="C11235" s="2" t="s">
        <v>25338</v>
      </c>
      <c r="D11235" s="2" t="str">
        <f>"菓子製造業"</f>
        <v>菓子製造業</v>
      </c>
      <c r="E11235" s="2" t="str">
        <f>"R02.04.22"</f>
        <v>R02.04.22</v>
      </c>
    </row>
    <row r="11236" spans="1:5" x14ac:dyDescent="0.45">
      <c r="A11236" s="2" t="s">
        <v>3546</v>
      </c>
      <c r="B11236" s="2" t="s">
        <v>13773</v>
      </c>
      <c r="C11236" s="2" t="s">
        <v>25342</v>
      </c>
      <c r="D11236" s="2" t="str">
        <f>"菓子製造業"</f>
        <v>菓子製造業</v>
      </c>
      <c r="E11236" s="2" t="str">
        <f>"R02.04.24"</f>
        <v>R02.04.24</v>
      </c>
    </row>
    <row r="11237" spans="1:5" x14ac:dyDescent="0.45">
      <c r="A11237" s="2" t="s">
        <v>3208</v>
      </c>
      <c r="B11237" s="2" t="s">
        <v>13779</v>
      </c>
      <c r="C11237" s="2" t="s">
        <v>25348</v>
      </c>
      <c r="D11237" s="2" t="str">
        <f>"飲食店営業"</f>
        <v>飲食店営業</v>
      </c>
      <c r="E11237" s="2" t="str">
        <f>"R02.04.30"</f>
        <v>R02.04.30</v>
      </c>
    </row>
    <row r="11238" spans="1:5" x14ac:dyDescent="0.45">
      <c r="A11238" s="2" t="s">
        <v>3208</v>
      </c>
      <c r="B11238" s="2" t="s">
        <v>13779</v>
      </c>
      <c r="C11238" s="2" t="s">
        <v>25348</v>
      </c>
      <c r="D11238" s="2" t="str">
        <f>"食品販売業"</f>
        <v>食品販売業</v>
      </c>
      <c r="E11238" s="2" t="str">
        <f>"R02.04.30"</f>
        <v>R02.04.30</v>
      </c>
    </row>
    <row r="11239" spans="1:5" x14ac:dyDescent="0.45">
      <c r="A11239" s="2" t="s">
        <v>3548</v>
      </c>
      <c r="B11239" s="2" t="s">
        <v>13780</v>
      </c>
      <c r="C11239" s="2" t="s">
        <v>25349</v>
      </c>
      <c r="D11239" s="2" t="str">
        <f>"そうざい製造業"</f>
        <v>そうざい製造業</v>
      </c>
      <c r="E11239" s="2" t="str">
        <f>"R02.05.07"</f>
        <v>R02.05.07</v>
      </c>
    </row>
    <row r="11240" spans="1:5" x14ac:dyDescent="0.45">
      <c r="A11240" s="2" t="s">
        <v>3549</v>
      </c>
      <c r="B11240" s="2" t="s">
        <v>13545</v>
      </c>
      <c r="C11240" s="2" t="s">
        <v>25108</v>
      </c>
      <c r="D11240" s="2" t="str">
        <f>"そうざい製造業"</f>
        <v>そうざい製造業</v>
      </c>
      <c r="E11240" s="2" t="str">
        <f>"R02.05.07"</f>
        <v>R02.05.07</v>
      </c>
    </row>
    <row r="11241" spans="1:5" x14ac:dyDescent="0.45">
      <c r="A11241" s="2" t="s">
        <v>3450</v>
      </c>
      <c r="B11241" s="2" t="s">
        <v>13639</v>
      </c>
      <c r="C11241" s="2" t="s">
        <v>25214</v>
      </c>
      <c r="D11241" s="2" t="str">
        <f>"そうざい製造業"</f>
        <v>そうざい製造業</v>
      </c>
      <c r="E11241" s="2" t="str">
        <f>"R02.05.14"</f>
        <v>R02.05.14</v>
      </c>
    </row>
    <row r="11242" spans="1:5" x14ac:dyDescent="0.45">
      <c r="A11242" s="2" t="s">
        <v>3551</v>
      </c>
      <c r="B11242" s="2" t="s">
        <v>13783</v>
      </c>
      <c r="C11242" s="2" t="s">
        <v>25351</v>
      </c>
      <c r="D11242" s="2" t="str">
        <f>"食品製造業"</f>
        <v>食品製造業</v>
      </c>
      <c r="E11242" s="2" t="str">
        <f>"R02.05.14"</f>
        <v>R02.05.14</v>
      </c>
    </row>
    <row r="11243" spans="1:5" x14ac:dyDescent="0.45">
      <c r="A11243" s="2" t="s">
        <v>3552</v>
      </c>
      <c r="B11243" s="2" t="s">
        <v>13784</v>
      </c>
      <c r="C11243" s="2" t="s">
        <v>25353</v>
      </c>
      <c r="D11243" s="2" t="str">
        <f>"そうざい製造業"</f>
        <v>そうざい製造業</v>
      </c>
      <c r="E11243" s="2" t="str">
        <f>"R02.05.18"</f>
        <v>R02.05.18</v>
      </c>
    </row>
    <row r="11244" spans="1:5" x14ac:dyDescent="0.45">
      <c r="A11244" s="2" t="s">
        <v>3553</v>
      </c>
      <c r="B11244" s="2" t="s">
        <v>13786</v>
      </c>
      <c r="C11244" s="2" t="s">
        <v>25355</v>
      </c>
      <c r="D11244" s="2" t="str">
        <f>"飲食店営業"</f>
        <v>飲食店営業</v>
      </c>
      <c r="E11244" s="2" t="str">
        <f>"R02.05.20"</f>
        <v>R02.05.20</v>
      </c>
    </row>
    <row r="11245" spans="1:5" x14ac:dyDescent="0.45">
      <c r="A11245" s="2" t="s">
        <v>3554</v>
      </c>
      <c r="B11245" s="2" t="s">
        <v>13789</v>
      </c>
      <c r="C11245" s="2" t="s">
        <v>25357</v>
      </c>
      <c r="D11245" s="2" t="str">
        <f>"そうざい製造業"</f>
        <v>そうざい製造業</v>
      </c>
      <c r="E11245" s="2" t="str">
        <f>"R02.05.20"</f>
        <v>R02.05.20</v>
      </c>
    </row>
    <row r="11246" spans="1:5" x14ac:dyDescent="0.45">
      <c r="A11246" s="2" t="s">
        <v>3557</v>
      </c>
      <c r="B11246" s="2" t="s">
        <v>13795</v>
      </c>
      <c r="C11246" s="2" t="s">
        <v>25362</v>
      </c>
      <c r="D11246" s="2" t="str">
        <f>"そうざい製造業"</f>
        <v>そうざい製造業</v>
      </c>
      <c r="E11246" s="2" t="str">
        <f>"R02.06.04"</f>
        <v>R02.06.04</v>
      </c>
    </row>
    <row r="11247" spans="1:5" x14ac:dyDescent="0.45">
      <c r="A11247" s="2" t="s">
        <v>3189</v>
      </c>
      <c r="B11247" s="2" t="s">
        <v>13328</v>
      </c>
      <c r="C11247" s="2" t="s">
        <v>25364</v>
      </c>
      <c r="D11247" s="2" t="str">
        <f>"食肉販売業"</f>
        <v>食肉販売業</v>
      </c>
      <c r="E11247" s="2" t="str">
        <f>"R02.06.26"</f>
        <v>R02.06.26</v>
      </c>
    </row>
    <row r="11248" spans="1:5" x14ac:dyDescent="0.45">
      <c r="A11248" s="2" t="s">
        <v>3560</v>
      </c>
      <c r="B11248" s="2" t="s">
        <v>13802</v>
      </c>
      <c r="C11248" s="2" t="s">
        <v>25371</v>
      </c>
      <c r="D11248" s="2" t="str">
        <f>"菓子製造業"</f>
        <v>菓子製造業</v>
      </c>
      <c r="E11248" s="2" t="str">
        <f>"R02.07.14"</f>
        <v>R02.07.14</v>
      </c>
    </row>
    <row r="11249" spans="1:5" x14ac:dyDescent="0.45">
      <c r="A11249" s="2" t="s">
        <v>3566</v>
      </c>
      <c r="B11249" s="2" t="s">
        <v>13809</v>
      </c>
      <c r="C11249" s="2" t="s">
        <v>25378</v>
      </c>
      <c r="D11249" s="2" t="str">
        <f>"食品販売業"</f>
        <v>食品販売業</v>
      </c>
      <c r="E11249" s="2" t="str">
        <f>"R02.07.14"</f>
        <v>R02.07.14</v>
      </c>
    </row>
    <row r="11250" spans="1:5" x14ac:dyDescent="0.45">
      <c r="A11250" s="2" t="s">
        <v>3560</v>
      </c>
      <c r="B11250" s="2" t="s">
        <v>13802</v>
      </c>
      <c r="C11250" s="2" t="s">
        <v>25371</v>
      </c>
      <c r="D11250" s="2" t="str">
        <f>"飲食店営業"</f>
        <v>飲食店営業</v>
      </c>
      <c r="E11250" s="2" t="str">
        <f>"R02.07.14"</f>
        <v>R02.07.14</v>
      </c>
    </row>
    <row r="11251" spans="1:5" x14ac:dyDescent="0.45">
      <c r="A11251" s="2" t="s">
        <v>3567</v>
      </c>
      <c r="B11251" s="2" t="s">
        <v>13810</v>
      </c>
      <c r="C11251" s="2" t="s">
        <v>25379</v>
      </c>
      <c r="D11251" s="2" t="str">
        <f>"飲食店営業"</f>
        <v>飲食店営業</v>
      </c>
      <c r="E11251" s="2" t="str">
        <f>"R02.07.14"</f>
        <v>R02.07.14</v>
      </c>
    </row>
    <row r="11252" spans="1:5" x14ac:dyDescent="0.45">
      <c r="A11252" s="2" t="s">
        <v>3569</v>
      </c>
      <c r="B11252" s="2" t="s">
        <v>13812</v>
      </c>
      <c r="C11252" s="2" t="s">
        <v>25381</v>
      </c>
      <c r="D11252" s="2" t="str">
        <f>"喫茶店営業"</f>
        <v>喫茶店営業</v>
      </c>
      <c r="E11252" s="2" t="str">
        <f>"R02.07.10"</f>
        <v>R02.07.10</v>
      </c>
    </row>
    <row r="11253" spans="1:5" x14ac:dyDescent="0.45">
      <c r="A11253" s="2" t="s">
        <v>3548</v>
      </c>
      <c r="B11253" s="2" t="s">
        <v>13780</v>
      </c>
      <c r="C11253" s="2" t="s">
        <v>25349</v>
      </c>
      <c r="D11253" s="2" t="str">
        <f>"飲食店営業"</f>
        <v>飲食店営業</v>
      </c>
      <c r="E11253" s="2" t="str">
        <f>"R02.08.12"</f>
        <v>R02.08.12</v>
      </c>
    </row>
    <row r="11254" spans="1:5" x14ac:dyDescent="0.45">
      <c r="A11254" s="2" t="s">
        <v>1624</v>
      </c>
      <c r="B11254" s="2" t="s">
        <v>13610</v>
      </c>
      <c r="C11254" s="2" t="s">
        <v>25184</v>
      </c>
      <c r="D11254" s="2" t="str">
        <f>"乳類販売業"</f>
        <v>乳類販売業</v>
      </c>
      <c r="E11254" s="2" t="str">
        <f>"R02.08.12"</f>
        <v>R02.08.12</v>
      </c>
    </row>
    <row r="11255" spans="1:5" x14ac:dyDescent="0.45">
      <c r="A11255" s="2" t="s">
        <v>3557</v>
      </c>
      <c r="B11255" s="2" t="s">
        <v>13824</v>
      </c>
      <c r="C11255" s="2" t="s">
        <v>25362</v>
      </c>
      <c r="D11255" s="2" t="str">
        <f>"喫茶店営業"</f>
        <v>喫茶店営業</v>
      </c>
      <c r="E11255" s="2" t="str">
        <f>"R02.08.14"</f>
        <v>R02.08.14</v>
      </c>
    </row>
    <row r="11256" spans="1:5" x14ac:dyDescent="0.45">
      <c r="A11256" s="2" t="s">
        <v>3578</v>
      </c>
      <c r="B11256" s="2" t="s">
        <v>3578</v>
      </c>
      <c r="C11256" s="2" t="s">
        <v>25395</v>
      </c>
      <c r="D11256" s="2" t="str">
        <f>"食品販売業"</f>
        <v>食品販売業</v>
      </c>
      <c r="E11256" s="2" t="str">
        <f>"R02.08.14"</f>
        <v>R02.08.14</v>
      </c>
    </row>
    <row r="11257" spans="1:5" x14ac:dyDescent="0.45">
      <c r="A11257" s="2" t="s">
        <v>3579</v>
      </c>
      <c r="B11257" s="2" t="s">
        <v>13828</v>
      </c>
      <c r="C11257" s="2" t="s">
        <v>25397</v>
      </c>
      <c r="D11257" s="2" t="str">
        <f>"飲食店営業"</f>
        <v>飲食店営業</v>
      </c>
      <c r="E11257" s="2" t="str">
        <f>"R02.08.18"</f>
        <v>R02.08.18</v>
      </c>
    </row>
    <row r="11258" spans="1:5" x14ac:dyDescent="0.45">
      <c r="A11258" s="2" t="s">
        <v>3579</v>
      </c>
      <c r="B11258" s="2" t="s">
        <v>13828</v>
      </c>
      <c r="C11258" s="2" t="s">
        <v>25397</v>
      </c>
      <c r="D11258" s="2" t="str">
        <f>"そうざい製造業"</f>
        <v>そうざい製造業</v>
      </c>
      <c r="E11258" s="2" t="str">
        <f>"R02.08.24"</f>
        <v>R02.08.24</v>
      </c>
    </row>
    <row r="11259" spans="1:5" x14ac:dyDescent="0.45">
      <c r="A11259" s="2" t="s">
        <v>3149</v>
      </c>
      <c r="B11259" s="2" t="s">
        <v>13287</v>
      </c>
      <c r="C11259" s="2" t="s">
        <v>25436</v>
      </c>
      <c r="D11259" s="2" t="str">
        <f>"菓子製造業"</f>
        <v>菓子製造業</v>
      </c>
      <c r="E11259" s="2" t="str">
        <f>"R02.09.10"</f>
        <v>R02.09.10</v>
      </c>
    </row>
    <row r="11260" spans="1:5" x14ac:dyDescent="0.45">
      <c r="A11260" s="2" t="s">
        <v>3591</v>
      </c>
      <c r="B11260" s="2" t="s">
        <v>13874</v>
      </c>
      <c r="C11260" s="2" t="s">
        <v>25439</v>
      </c>
      <c r="D11260" s="2" t="str">
        <f>"飲食店営業"</f>
        <v>飲食店営業</v>
      </c>
      <c r="E11260" s="2" t="str">
        <f>"R02.09.25"</f>
        <v>R02.09.25</v>
      </c>
    </row>
    <row r="11261" spans="1:5" x14ac:dyDescent="0.45">
      <c r="A11261" s="2" t="s">
        <v>3591</v>
      </c>
      <c r="B11261" s="2" t="s">
        <v>13875</v>
      </c>
      <c r="C11261" s="2" t="s">
        <v>25440</v>
      </c>
      <c r="D11261" s="2" t="str">
        <f>"食品販売業"</f>
        <v>食品販売業</v>
      </c>
      <c r="E11261" s="2" t="str">
        <f>"R02.09.25"</f>
        <v>R02.09.25</v>
      </c>
    </row>
    <row r="11262" spans="1:5" x14ac:dyDescent="0.45">
      <c r="A11262" s="2" t="s">
        <v>3309</v>
      </c>
      <c r="B11262" s="2" t="s">
        <v>13887</v>
      </c>
      <c r="C11262" s="2" t="s">
        <v>25455</v>
      </c>
      <c r="D11262" s="2" t="str">
        <f>"食品販売業"</f>
        <v>食品販売業</v>
      </c>
      <c r="E11262" s="2" t="str">
        <f>"R02.10.23"</f>
        <v>R02.10.23</v>
      </c>
    </row>
    <row r="11263" spans="1:5" x14ac:dyDescent="0.45">
      <c r="A11263" s="2" t="s">
        <v>3458</v>
      </c>
      <c r="B11263" s="2" t="s">
        <v>13888</v>
      </c>
      <c r="C11263" s="2" t="s">
        <v>25456</v>
      </c>
      <c r="D11263" s="2" t="str">
        <f>"飲食店営業"</f>
        <v>飲食店営業</v>
      </c>
      <c r="E11263" s="2" t="str">
        <f>"R02.10.26"</f>
        <v>R02.10.26</v>
      </c>
    </row>
    <row r="11264" spans="1:5" x14ac:dyDescent="0.45">
      <c r="A11264" s="2" t="s">
        <v>3601</v>
      </c>
      <c r="B11264" s="2" t="s">
        <v>13889</v>
      </c>
      <c r="C11264" s="2" t="s">
        <v>25457</v>
      </c>
      <c r="D11264" s="2" t="str">
        <f>"飲食店営業"</f>
        <v>飲食店営業</v>
      </c>
      <c r="E11264" s="2" t="str">
        <f>"R02.10.26"</f>
        <v>R02.10.26</v>
      </c>
    </row>
    <row r="11265" spans="1:5" x14ac:dyDescent="0.45">
      <c r="A11265" s="2" t="s">
        <v>3602</v>
      </c>
      <c r="B11265" s="2" t="s">
        <v>13891</v>
      </c>
      <c r="C11265" s="2" t="s">
        <v>25459</v>
      </c>
      <c r="D11265" s="2" t="str">
        <f>"飲食店営業"</f>
        <v>飲食店営業</v>
      </c>
      <c r="E11265" s="2" t="str">
        <f>"R02.10.28"</f>
        <v>R02.10.28</v>
      </c>
    </row>
    <row r="11266" spans="1:5" x14ac:dyDescent="0.45">
      <c r="A11266" s="2" t="s">
        <v>3605</v>
      </c>
      <c r="B11266" s="2" t="s">
        <v>13892</v>
      </c>
      <c r="C11266" s="2" t="s">
        <v>25462</v>
      </c>
      <c r="D11266" s="2" t="str">
        <f>"食肉販売業"</f>
        <v>食肉販売業</v>
      </c>
      <c r="E11266" s="2" t="str">
        <f>"R02.10.30"</f>
        <v>R02.10.30</v>
      </c>
    </row>
    <row r="11267" spans="1:5" x14ac:dyDescent="0.45">
      <c r="A11267" s="2" t="s">
        <v>3389</v>
      </c>
      <c r="B11267" s="2" t="s">
        <v>3389</v>
      </c>
      <c r="C11267" s="2" t="s">
        <v>25467</v>
      </c>
      <c r="D11267" s="2" t="str">
        <f>"納豆製造業"</f>
        <v>納豆製造業</v>
      </c>
      <c r="E11267" s="2" t="str">
        <f>"R02.11.09"</f>
        <v>R02.11.09</v>
      </c>
    </row>
    <row r="11268" spans="1:5" x14ac:dyDescent="0.45">
      <c r="A11268" s="2" t="s">
        <v>3620</v>
      </c>
      <c r="B11268" s="2" t="s">
        <v>13910</v>
      </c>
      <c r="C11268" s="2" t="s">
        <v>25479</v>
      </c>
      <c r="D11268" s="2" t="str">
        <f>"食品販売業"</f>
        <v>食品販売業</v>
      </c>
      <c r="E11268" s="2" t="str">
        <f>"R02.11.09"</f>
        <v>R02.11.09</v>
      </c>
    </row>
    <row r="11269" spans="1:5" x14ac:dyDescent="0.45">
      <c r="A11269" s="2" t="s">
        <v>3622</v>
      </c>
      <c r="B11269" s="2" t="s">
        <v>13911</v>
      </c>
      <c r="C11269" s="2" t="s">
        <v>25482</v>
      </c>
      <c r="D11269" s="2" t="str">
        <f>"乳類販売業"</f>
        <v>乳類販売業</v>
      </c>
      <c r="E11269" s="2" t="str">
        <f>"R02.11.09"</f>
        <v>R02.11.09</v>
      </c>
    </row>
    <row r="11270" spans="1:5" x14ac:dyDescent="0.45">
      <c r="A11270" s="2" t="s">
        <v>3623</v>
      </c>
      <c r="B11270" s="2" t="s">
        <v>13912</v>
      </c>
      <c r="C11270" s="2" t="s">
        <v>25483</v>
      </c>
      <c r="D11270" s="2" t="str">
        <f>"飲食店営業"</f>
        <v>飲食店営業</v>
      </c>
      <c r="E11270" s="2" t="str">
        <f>"R02.11.09"</f>
        <v>R02.11.09</v>
      </c>
    </row>
    <row r="11271" spans="1:5" x14ac:dyDescent="0.45">
      <c r="A11271" s="2" t="s">
        <v>1113</v>
      </c>
      <c r="B11271" s="2" t="s">
        <v>13913</v>
      </c>
      <c r="C11271" s="2" t="s">
        <v>25484</v>
      </c>
      <c r="D11271" s="2" t="str">
        <f>"飲食店営業"</f>
        <v>飲食店営業</v>
      </c>
      <c r="E11271" s="2" t="str">
        <f>"R02.11.09"</f>
        <v>R02.11.09</v>
      </c>
    </row>
    <row r="11272" spans="1:5" x14ac:dyDescent="0.45">
      <c r="A11272" s="2" t="s">
        <v>3602</v>
      </c>
      <c r="B11272" s="2" t="s">
        <v>13917</v>
      </c>
      <c r="C11272" s="2" t="s">
        <v>25459</v>
      </c>
      <c r="D11272" s="2" t="str">
        <f>"食品販売業"</f>
        <v>食品販売業</v>
      </c>
      <c r="E11272" s="2" t="str">
        <f>"R02.11.13"</f>
        <v>R02.11.13</v>
      </c>
    </row>
    <row r="11273" spans="1:5" x14ac:dyDescent="0.45">
      <c r="A11273" s="2" t="s">
        <v>1134</v>
      </c>
      <c r="B11273" s="2" t="s">
        <v>13583</v>
      </c>
      <c r="C11273" s="2" t="s">
        <v>25488</v>
      </c>
      <c r="D11273" s="2" t="str">
        <f>"乳類販売業"</f>
        <v>乳類販売業</v>
      </c>
      <c r="E11273" s="2" t="str">
        <f>"R02.11.13"</f>
        <v>R02.11.13</v>
      </c>
    </row>
    <row r="11274" spans="1:5" x14ac:dyDescent="0.45">
      <c r="A11274" s="2" t="s">
        <v>3626</v>
      </c>
      <c r="B11274" s="2" t="s">
        <v>3626</v>
      </c>
      <c r="C11274" s="2" t="s">
        <v>25491</v>
      </c>
      <c r="D11274" s="2" t="str">
        <f>"食肉販売業"</f>
        <v>食肉販売業</v>
      </c>
      <c r="E11274" s="2" t="str">
        <f>"R02.11.19"</f>
        <v>R02.11.19</v>
      </c>
    </row>
    <row r="11275" spans="1:5" x14ac:dyDescent="0.45">
      <c r="A11275" s="2" t="s">
        <v>3630</v>
      </c>
      <c r="B11275" s="2" t="s">
        <v>13922</v>
      </c>
      <c r="C11275" s="2" t="s">
        <v>25495</v>
      </c>
      <c r="D11275" s="2" t="str">
        <f>"そうざい製造業"</f>
        <v>そうざい製造業</v>
      </c>
      <c r="E11275" s="2" t="str">
        <f>"R02.12.10"</f>
        <v>R02.12.10</v>
      </c>
    </row>
    <row r="11276" spans="1:5" x14ac:dyDescent="0.45">
      <c r="A11276" s="2" t="s">
        <v>3645</v>
      </c>
      <c r="B11276" s="2" t="s">
        <v>13941</v>
      </c>
      <c r="C11276" s="2" t="s">
        <v>25516</v>
      </c>
      <c r="D11276" s="2" t="str">
        <f>"食品行商"</f>
        <v>食品行商</v>
      </c>
      <c r="E11276" s="2" t="str">
        <f>"R02.12.09"</f>
        <v>R02.12.09</v>
      </c>
    </row>
    <row r="11277" spans="1:5" x14ac:dyDescent="0.45">
      <c r="A11277" s="2" t="s">
        <v>3601</v>
      </c>
      <c r="B11277" s="2" t="s">
        <v>13944</v>
      </c>
      <c r="C11277" s="2" t="s">
        <v>25519</v>
      </c>
      <c r="D11277" s="2" t="str">
        <f>"飲食店営業"</f>
        <v>飲食店営業</v>
      </c>
      <c r="E11277" s="2" t="str">
        <f>"R02.12.14"</f>
        <v>R02.12.14</v>
      </c>
    </row>
    <row r="11278" spans="1:5" x14ac:dyDescent="0.45">
      <c r="A11278" s="2" t="s">
        <v>3177</v>
      </c>
      <c r="B11278" s="2" t="s">
        <v>3177</v>
      </c>
      <c r="C11278" s="2" t="s">
        <v>25520</v>
      </c>
      <c r="D11278" s="2" t="str">
        <f>"食肉販売業"</f>
        <v>食肉販売業</v>
      </c>
      <c r="E11278" s="2" t="str">
        <f>"R01.11.06"</f>
        <v>R01.11.06</v>
      </c>
    </row>
    <row r="11279" spans="1:5" x14ac:dyDescent="0.45">
      <c r="A11279" s="2" t="s">
        <v>3648</v>
      </c>
      <c r="B11279" s="2" t="s">
        <v>13946</v>
      </c>
      <c r="C11279" s="2" t="s">
        <v>25521</v>
      </c>
      <c r="D11279" s="2" t="str">
        <f>"飲食店営業"</f>
        <v>飲食店営業</v>
      </c>
      <c r="E11279" s="2" t="str">
        <f>"R02.12.21"</f>
        <v>R02.12.21</v>
      </c>
    </row>
    <row r="11280" spans="1:5" x14ac:dyDescent="0.45">
      <c r="A11280" s="2" t="s">
        <v>3661</v>
      </c>
      <c r="B11280" s="2" t="s">
        <v>13964</v>
      </c>
      <c r="C11280" s="2" t="s">
        <v>25538</v>
      </c>
      <c r="D11280" s="2" t="str">
        <f>"食品販売業"</f>
        <v>食品販売業</v>
      </c>
      <c r="E11280" s="2" t="str">
        <f>"R03.02.12"</f>
        <v>R03.02.12</v>
      </c>
    </row>
    <row r="11281" spans="1:5" x14ac:dyDescent="0.45">
      <c r="A11281" s="2" t="s">
        <v>3340</v>
      </c>
      <c r="B11281" s="2" t="s">
        <v>13508</v>
      </c>
      <c r="C11281" s="2" t="s">
        <v>25539</v>
      </c>
      <c r="D11281" s="2" t="str">
        <f>"食品販売業"</f>
        <v>食品販売業</v>
      </c>
      <c r="E11281" s="2" t="str">
        <f>"R03.02.12"</f>
        <v>R03.02.12</v>
      </c>
    </row>
    <row r="11282" spans="1:5" x14ac:dyDescent="0.45">
      <c r="A11282" s="2" t="s">
        <v>3125</v>
      </c>
      <c r="B11282" s="2" t="s">
        <v>13250</v>
      </c>
      <c r="C11282" s="2" t="s">
        <v>25542</v>
      </c>
      <c r="D11282" s="2" t="str">
        <f>"食品販売業"</f>
        <v>食品販売業</v>
      </c>
      <c r="E11282" s="2" t="str">
        <f>"R03.02.12"</f>
        <v>R03.02.12</v>
      </c>
    </row>
    <row r="11283" spans="1:5" x14ac:dyDescent="0.45">
      <c r="A11283" s="2" t="s">
        <v>3664</v>
      </c>
      <c r="B11283" s="2" t="s">
        <v>13967</v>
      </c>
      <c r="C11283" s="2" t="s">
        <v>25545</v>
      </c>
      <c r="D11283" s="2" t="str">
        <f>"食用油脂製造業"</f>
        <v>食用油脂製造業</v>
      </c>
      <c r="E11283" s="2" t="str">
        <f>"R03.02.16"</f>
        <v>R03.02.16</v>
      </c>
    </row>
    <row r="11284" spans="1:5" x14ac:dyDescent="0.45">
      <c r="A11284" s="2" t="s">
        <v>3475</v>
      </c>
      <c r="B11284" s="2" t="s">
        <v>13692</v>
      </c>
      <c r="C11284" s="2" t="s">
        <v>25271</v>
      </c>
      <c r="D11284" s="2" t="str">
        <f>"乳類販売業"</f>
        <v>乳類販売業</v>
      </c>
      <c r="E11284" s="2" t="str">
        <f>"R03.02.12"</f>
        <v>R03.02.12</v>
      </c>
    </row>
    <row r="11285" spans="1:5" x14ac:dyDescent="0.45">
      <c r="A11285" s="2" t="s">
        <v>3591</v>
      </c>
      <c r="B11285" s="2" t="s">
        <v>13874</v>
      </c>
      <c r="C11285" s="2" t="s">
        <v>25551</v>
      </c>
      <c r="D11285" s="2" t="str">
        <f>"菓子製造業"</f>
        <v>菓子製造業</v>
      </c>
      <c r="E11285" s="2" t="str">
        <f>"R03.02.12"</f>
        <v>R03.02.12</v>
      </c>
    </row>
    <row r="11286" spans="1:5" x14ac:dyDescent="0.45">
      <c r="A11286" s="2" t="s">
        <v>3475</v>
      </c>
      <c r="B11286" s="2" t="s">
        <v>13692</v>
      </c>
      <c r="C11286" s="2" t="s">
        <v>25271</v>
      </c>
      <c r="D11286" s="2" t="str">
        <f>"飲食店営業"</f>
        <v>飲食店営業</v>
      </c>
      <c r="E11286" s="2" t="str">
        <f>"R03.02.12"</f>
        <v>R03.02.12</v>
      </c>
    </row>
    <row r="11287" spans="1:5" x14ac:dyDescent="0.45">
      <c r="A11287" s="2" t="s">
        <v>3475</v>
      </c>
      <c r="B11287" s="2" t="s">
        <v>13692</v>
      </c>
      <c r="C11287" s="2" t="s">
        <v>25271</v>
      </c>
      <c r="D11287" s="2" t="str">
        <f>"魚介類販売業"</f>
        <v>魚介類販売業</v>
      </c>
      <c r="E11287" s="2" t="str">
        <f>"R03.02.12"</f>
        <v>R03.02.12</v>
      </c>
    </row>
    <row r="11288" spans="1:5" x14ac:dyDescent="0.45">
      <c r="A11288" s="2" t="s">
        <v>3475</v>
      </c>
      <c r="B11288" s="2" t="s">
        <v>13692</v>
      </c>
      <c r="C11288" s="2" t="s">
        <v>25271</v>
      </c>
      <c r="D11288" s="2" t="str">
        <f>"食肉販売業"</f>
        <v>食肉販売業</v>
      </c>
      <c r="E11288" s="2" t="str">
        <f>"R03.02.12"</f>
        <v>R03.02.12</v>
      </c>
    </row>
    <row r="11289" spans="1:5" x14ac:dyDescent="0.45">
      <c r="A11289" s="2" t="s">
        <v>3383</v>
      </c>
      <c r="B11289" s="2" t="s">
        <v>13558</v>
      </c>
      <c r="C11289" s="2" t="s">
        <v>25555</v>
      </c>
      <c r="D11289" s="2" t="str">
        <f>"納豆製造業"</f>
        <v>納豆製造業</v>
      </c>
      <c r="E11289" s="2" t="str">
        <f>"R03.02.15"</f>
        <v>R03.02.15</v>
      </c>
    </row>
    <row r="11290" spans="1:5" x14ac:dyDescent="0.45">
      <c r="A11290" s="2" t="s">
        <v>421</v>
      </c>
      <c r="B11290" s="2" t="s">
        <v>13974</v>
      </c>
      <c r="C11290" s="2" t="s">
        <v>25556</v>
      </c>
      <c r="D11290" s="2" t="str">
        <f>"食品販売業"</f>
        <v>食品販売業</v>
      </c>
      <c r="E11290" s="2" t="str">
        <f>"R03.02.15"</f>
        <v>R03.02.15</v>
      </c>
    </row>
    <row r="11291" spans="1:5" x14ac:dyDescent="0.45">
      <c r="A11291" s="2" t="s">
        <v>421</v>
      </c>
      <c r="B11291" s="2" t="s">
        <v>13974</v>
      </c>
      <c r="C11291" s="2" t="s">
        <v>25556</v>
      </c>
      <c r="D11291" s="2" t="str">
        <f>"乳類販売業"</f>
        <v>乳類販売業</v>
      </c>
      <c r="E11291" s="2" t="str">
        <f>"R03.02.15"</f>
        <v>R03.02.15</v>
      </c>
    </row>
    <row r="11292" spans="1:5" x14ac:dyDescent="0.45">
      <c r="A11292" s="2" t="s">
        <v>3552</v>
      </c>
      <c r="B11292" s="2" t="s">
        <v>13784</v>
      </c>
      <c r="C11292" s="2" t="s">
        <v>25558</v>
      </c>
      <c r="D11292" s="2" t="str">
        <f>"飲食店営業"</f>
        <v>飲食店営業</v>
      </c>
      <c r="E11292" s="2" t="str">
        <f>"R03.02.16"</f>
        <v>R03.02.16</v>
      </c>
    </row>
    <row r="11293" spans="1:5" x14ac:dyDescent="0.45">
      <c r="A11293" s="2" t="s">
        <v>3552</v>
      </c>
      <c r="B11293" s="2" t="s">
        <v>13976</v>
      </c>
      <c r="C11293" s="2" t="s">
        <v>25558</v>
      </c>
      <c r="D11293" s="2" t="str">
        <f>"菓子製造業"</f>
        <v>菓子製造業</v>
      </c>
      <c r="E11293" s="2" t="str">
        <f>"R03.02.16"</f>
        <v>R03.02.16</v>
      </c>
    </row>
    <row r="11294" spans="1:5" x14ac:dyDescent="0.45">
      <c r="A11294" s="2" t="s">
        <v>3672</v>
      </c>
      <c r="B11294" s="2" t="s">
        <v>3672</v>
      </c>
      <c r="C11294" s="2" t="s">
        <v>25561</v>
      </c>
      <c r="D11294" s="2" t="str">
        <f>"食肉販売業"</f>
        <v>食肉販売業</v>
      </c>
      <c r="E11294" s="2" t="str">
        <f>"R03.02.16"</f>
        <v>R03.02.16</v>
      </c>
    </row>
    <row r="11295" spans="1:5" x14ac:dyDescent="0.45">
      <c r="A11295" s="2" t="s">
        <v>3387</v>
      </c>
      <c r="B11295" s="2" t="s">
        <v>13561</v>
      </c>
      <c r="C11295" s="2" t="s">
        <v>25128</v>
      </c>
      <c r="D11295" s="2" t="str">
        <f>"そうざい製造業"</f>
        <v>そうざい製造業</v>
      </c>
      <c r="E11295" s="2" t="str">
        <f>"R03.02.25"</f>
        <v>R03.02.25</v>
      </c>
    </row>
    <row r="11296" spans="1:5" x14ac:dyDescent="0.45">
      <c r="A11296" s="2" t="s">
        <v>3680</v>
      </c>
      <c r="B11296" s="2" t="s">
        <v>13990</v>
      </c>
      <c r="C11296" s="2" t="s">
        <v>25576</v>
      </c>
      <c r="D11296" s="2" t="str">
        <f>"食品販売業"</f>
        <v>食品販売業</v>
      </c>
      <c r="E11296" s="2" t="str">
        <f>"R03.02.26"</f>
        <v>R03.02.26</v>
      </c>
    </row>
    <row r="11297" spans="1:5" x14ac:dyDescent="0.45">
      <c r="A11297" s="2" t="s">
        <v>3684</v>
      </c>
      <c r="B11297" s="2" t="s">
        <v>13997</v>
      </c>
      <c r="C11297" s="2" t="s">
        <v>25586</v>
      </c>
      <c r="D11297" s="2" t="str">
        <f>"飲食店営業"</f>
        <v>飲食店営業</v>
      </c>
      <c r="E11297" s="2" t="str">
        <f>"R03.02.26"</f>
        <v>R03.02.26</v>
      </c>
    </row>
    <row r="11298" spans="1:5" x14ac:dyDescent="0.45">
      <c r="A11298" s="2" t="s">
        <v>3383</v>
      </c>
      <c r="B11298" s="2" t="s">
        <v>13558</v>
      </c>
      <c r="C11298" s="2" t="s">
        <v>25122</v>
      </c>
      <c r="D11298" s="2" t="str">
        <f>"食品製造業"</f>
        <v>食品製造業</v>
      </c>
      <c r="E11298" s="2" t="str">
        <f>"R01.08.06"</f>
        <v>R01.08.06</v>
      </c>
    </row>
    <row r="11299" spans="1:5" x14ac:dyDescent="0.45">
      <c r="A11299" s="2" t="s">
        <v>3690</v>
      </c>
      <c r="B11299" s="2" t="s">
        <v>14002</v>
      </c>
      <c r="C11299" s="2" t="s">
        <v>25592</v>
      </c>
      <c r="D11299" s="2" t="str">
        <f>"乳類販売業"</f>
        <v>乳類販売業</v>
      </c>
      <c r="E11299" s="2" t="str">
        <f>"R03.03.19"</f>
        <v>R03.03.19</v>
      </c>
    </row>
    <row r="11300" spans="1:5" x14ac:dyDescent="0.45">
      <c r="A11300" s="2" t="s">
        <v>3690</v>
      </c>
      <c r="B11300" s="2" t="s">
        <v>14002</v>
      </c>
      <c r="C11300" s="2" t="s">
        <v>25592</v>
      </c>
      <c r="D11300" s="2" t="str">
        <f>"食品販売業"</f>
        <v>食品販売業</v>
      </c>
      <c r="E11300" s="2" t="str">
        <f>"R03.03.19"</f>
        <v>R03.03.19</v>
      </c>
    </row>
    <row r="11301" spans="1:5" x14ac:dyDescent="0.45">
      <c r="A11301" s="2" t="s">
        <v>1831</v>
      </c>
      <c r="B11301" s="2" t="s">
        <v>13516</v>
      </c>
      <c r="C11301" s="2" t="s">
        <v>25596</v>
      </c>
      <c r="D11301" s="2" t="str">
        <f>"食品販売業"</f>
        <v>食品販売業</v>
      </c>
      <c r="E11301" s="2" t="str">
        <f>"R01.05.13"</f>
        <v>R01.05.13</v>
      </c>
    </row>
    <row r="11302" spans="1:5" x14ac:dyDescent="0.45">
      <c r="A11302" s="2" t="s">
        <v>3367</v>
      </c>
      <c r="B11302" s="2" t="s">
        <v>3367</v>
      </c>
      <c r="C11302" s="2" t="s">
        <v>25603</v>
      </c>
      <c r="D11302" s="2" t="str">
        <f>"飲食店営業"</f>
        <v>飲食店営業</v>
      </c>
      <c r="E11302" s="2" t="str">
        <f>"R03.04.16"</f>
        <v>R03.04.16</v>
      </c>
    </row>
    <row r="11303" spans="1:5" x14ac:dyDescent="0.45">
      <c r="A11303" s="2" t="s">
        <v>3367</v>
      </c>
      <c r="B11303" s="2" t="s">
        <v>14013</v>
      </c>
      <c r="C11303" s="2" t="s">
        <v>25603</v>
      </c>
      <c r="D11303" s="2" t="str">
        <f>"食品販売業"</f>
        <v>食品販売業</v>
      </c>
      <c r="E11303" s="2" t="str">
        <f>"R03.04.16"</f>
        <v>R03.04.16</v>
      </c>
    </row>
    <row r="11304" spans="1:5" x14ac:dyDescent="0.45">
      <c r="A11304" s="2" t="s">
        <v>3705</v>
      </c>
      <c r="B11304" s="2" t="s">
        <v>14032</v>
      </c>
      <c r="C11304" s="2" t="s">
        <v>25621</v>
      </c>
      <c r="D11304" s="2" t="str">
        <f>"菓子製造業"</f>
        <v>菓子製造業</v>
      </c>
      <c r="E11304" s="2" t="str">
        <f>"R03.05.24"</f>
        <v>R03.05.24</v>
      </c>
    </row>
    <row r="11305" spans="1:5" x14ac:dyDescent="0.45">
      <c r="A11305" s="2" t="s">
        <v>3707</v>
      </c>
      <c r="B11305" s="2" t="s">
        <v>14035</v>
      </c>
      <c r="C11305" s="2" t="s">
        <v>25624</v>
      </c>
      <c r="D11305" s="2" t="str">
        <f>"飲食店営業"</f>
        <v>飲食店営業</v>
      </c>
      <c r="E11305" s="2" t="str">
        <f>"R03.05.31"</f>
        <v>R03.05.31</v>
      </c>
    </row>
    <row r="11306" spans="1:5" x14ac:dyDescent="0.45">
      <c r="A11306" s="2" t="s">
        <v>3707</v>
      </c>
      <c r="B11306" s="2" t="s">
        <v>14036</v>
      </c>
      <c r="C11306" s="2" t="s">
        <v>25624</v>
      </c>
      <c r="D11306" s="2" t="str">
        <f>"飲食店営業"</f>
        <v>飲食店営業</v>
      </c>
      <c r="E11306" s="2" t="str">
        <f>"R03.05.31"</f>
        <v>R03.05.31</v>
      </c>
    </row>
    <row r="11307" spans="1:5" x14ac:dyDescent="0.45">
      <c r="A11307" s="2" t="s">
        <v>1093</v>
      </c>
      <c r="B11307" s="2" t="s">
        <v>14041</v>
      </c>
      <c r="C11307" s="2" t="s">
        <v>25628</v>
      </c>
      <c r="D11307" s="2" t="str">
        <f>"飲食店営業"</f>
        <v>飲食店営業</v>
      </c>
      <c r="E11307" s="2" t="str">
        <f>"R03.05.31"</f>
        <v>R03.05.31</v>
      </c>
    </row>
    <row r="11308" spans="1:5" x14ac:dyDescent="0.45">
      <c r="A11308" s="2" t="s">
        <v>3708</v>
      </c>
      <c r="B11308" s="2" t="s">
        <v>14042</v>
      </c>
      <c r="C11308" s="2" t="s">
        <v>25629</v>
      </c>
      <c r="D11308" s="2" t="str">
        <f>"食用油脂製造業"</f>
        <v>食用油脂製造業</v>
      </c>
      <c r="E11308" s="2" t="str">
        <f>"H31.03.20"</f>
        <v>H31.03.20</v>
      </c>
    </row>
    <row r="11309" spans="1:5" x14ac:dyDescent="0.45">
      <c r="A11309" s="2" t="s">
        <v>3709</v>
      </c>
      <c r="B11309" s="2" t="s">
        <v>14043</v>
      </c>
      <c r="C11309" s="2" t="s">
        <v>25630</v>
      </c>
      <c r="D11309" s="2" t="str">
        <f>"喫茶店営業"</f>
        <v>喫茶店営業</v>
      </c>
      <c r="E11309" s="2" t="str">
        <f>"R03.01.12"</f>
        <v>R03.01.12</v>
      </c>
    </row>
    <row r="11310" spans="1:5" x14ac:dyDescent="0.45">
      <c r="A11310" s="2" t="s">
        <v>3198</v>
      </c>
      <c r="B11310" s="2" t="s">
        <v>13340</v>
      </c>
      <c r="C11310" s="2" t="s">
        <v>25632</v>
      </c>
      <c r="D11310" s="2" t="str">
        <f>"食肉販売業"</f>
        <v>食肉販売業</v>
      </c>
      <c r="E11310" s="2" t="str">
        <f>"H30.08.03"</f>
        <v>H30.08.03</v>
      </c>
    </row>
    <row r="11311" spans="1:5" x14ac:dyDescent="0.45">
      <c r="A11311" s="2" t="s">
        <v>3712</v>
      </c>
      <c r="B11311" s="2" t="s">
        <v>14047</v>
      </c>
      <c r="C11311" s="2" t="s">
        <v>25633</v>
      </c>
      <c r="D11311" s="2" t="str">
        <f>"飲食店営業"</f>
        <v>飲食店営業</v>
      </c>
      <c r="E11311" s="2" t="str">
        <f>"H31.02.19"</f>
        <v>H31.02.19</v>
      </c>
    </row>
    <row r="11312" spans="1:5" x14ac:dyDescent="0.45">
      <c r="A11312" s="2" t="s">
        <v>3567</v>
      </c>
      <c r="B11312" s="2" t="s">
        <v>14049</v>
      </c>
      <c r="C11312" s="2" t="s">
        <v>25635</v>
      </c>
      <c r="D11312" s="2" t="str">
        <f>"めん類製造業"</f>
        <v>めん類製造業</v>
      </c>
      <c r="E11312" s="2" t="str">
        <f>"H30.08.03"</f>
        <v>H30.08.03</v>
      </c>
    </row>
    <row r="11313" spans="1:5" x14ac:dyDescent="0.45">
      <c r="A11313" s="2" t="s">
        <v>3567</v>
      </c>
      <c r="B11313" s="2" t="s">
        <v>14050</v>
      </c>
      <c r="C11313" s="2" t="s">
        <v>25636</v>
      </c>
      <c r="D11313" s="2" t="str">
        <f>"菓子製造業"</f>
        <v>菓子製造業</v>
      </c>
      <c r="E11313" s="2" t="str">
        <f>"R01.10.04"</f>
        <v>R01.10.04</v>
      </c>
    </row>
    <row r="11314" spans="1:5" x14ac:dyDescent="0.45">
      <c r="A11314" s="2" t="s">
        <v>3714</v>
      </c>
      <c r="B11314" s="2" t="s">
        <v>14051</v>
      </c>
      <c r="C11314" s="2" t="s">
        <v>25637</v>
      </c>
      <c r="D11314" s="2" t="str">
        <f>"飲食店営業"</f>
        <v>飲食店営業</v>
      </c>
      <c r="E11314" s="2" t="str">
        <f>"H29.04.19"</f>
        <v>H29.04.19</v>
      </c>
    </row>
    <row r="11315" spans="1:5" x14ac:dyDescent="0.45">
      <c r="A11315" s="2" t="s">
        <v>3714</v>
      </c>
      <c r="B11315" s="2" t="s">
        <v>14051</v>
      </c>
      <c r="C11315" s="2" t="s">
        <v>25637</v>
      </c>
      <c r="D11315" s="2" t="str">
        <f>"そうざい製造業"</f>
        <v>そうざい製造業</v>
      </c>
      <c r="E11315" s="2" t="str">
        <f>"H29.04.19"</f>
        <v>H29.04.19</v>
      </c>
    </row>
    <row r="11316" spans="1:5" x14ac:dyDescent="0.45">
      <c r="A11316" s="2" t="s">
        <v>3715</v>
      </c>
      <c r="B11316" s="2" t="s">
        <v>14052</v>
      </c>
      <c r="C11316" s="2" t="s">
        <v>25638</v>
      </c>
      <c r="D11316" s="2" t="str">
        <f>"飲食店営業"</f>
        <v>飲食店営業</v>
      </c>
      <c r="E11316" s="2" t="str">
        <f>"H31.02.05"</f>
        <v>H31.02.05</v>
      </c>
    </row>
    <row r="11317" spans="1:5" x14ac:dyDescent="0.45">
      <c r="A11317" s="2" t="s">
        <v>1831</v>
      </c>
      <c r="B11317" s="2" t="s">
        <v>14056</v>
      </c>
      <c r="C11317" s="2" t="s">
        <v>25642</v>
      </c>
      <c r="D11317" s="2" t="str">
        <f>"食肉販売業"</f>
        <v>食肉販売業</v>
      </c>
      <c r="E11317" s="2" t="str">
        <f>"H29.06.15"</f>
        <v>H29.06.15</v>
      </c>
    </row>
    <row r="11318" spans="1:5" x14ac:dyDescent="0.45">
      <c r="A11318" s="2" t="s">
        <v>1831</v>
      </c>
      <c r="B11318" s="2" t="s">
        <v>14056</v>
      </c>
      <c r="C11318" s="2" t="s">
        <v>25642</v>
      </c>
      <c r="D11318" s="2" t="str">
        <f>"魚介類販売業"</f>
        <v>魚介類販売業</v>
      </c>
      <c r="E11318" s="2" t="str">
        <f>"H30.07.04"</f>
        <v>H30.07.04</v>
      </c>
    </row>
    <row r="11319" spans="1:5" x14ac:dyDescent="0.45">
      <c r="A11319" s="2" t="s">
        <v>1831</v>
      </c>
      <c r="B11319" s="2" t="s">
        <v>14057</v>
      </c>
      <c r="C11319" s="2" t="s">
        <v>25642</v>
      </c>
      <c r="D11319" s="2" t="str">
        <f>"飲食店営業"</f>
        <v>飲食店営業</v>
      </c>
      <c r="E11319" s="2" t="str">
        <f>"H30.07.04"</f>
        <v>H30.07.04</v>
      </c>
    </row>
    <row r="11320" spans="1:5" x14ac:dyDescent="0.45">
      <c r="A11320" s="2" t="s">
        <v>3571</v>
      </c>
      <c r="B11320" s="2" t="s">
        <v>14060</v>
      </c>
      <c r="C11320" s="2" t="s">
        <v>24847</v>
      </c>
      <c r="D11320" s="2" t="str">
        <f>"魚介類販売業"</f>
        <v>魚介類販売業</v>
      </c>
      <c r="E11320" s="2" t="str">
        <f>"H29.05.10"</f>
        <v>H29.05.10</v>
      </c>
    </row>
    <row r="11321" spans="1:5" x14ac:dyDescent="0.45">
      <c r="A11321" s="2" t="s">
        <v>3571</v>
      </c>
      <c r="B11321" s="2" t="s">
        <v>14060</v>
      </c>
      <c r="C11321" s="2" t="s">
        <v>24847</v>
      </c>
      <c r="D11321" s="2" t="str">
        <f>"食肉販売業"</f>
        <v>食肉販売業</v>
      </c>
      <c r="E11321" s="2" t="str">
        <f>"H29.05.11"</f>
        <v>H29.05.11</v>
      </c>
    </row>
    <row r="11322" spans="1:5" x14ac:dyDescent="0.45">
      <c r="A11322" s="2" t="s">
        <v>3571</v>
      </c>
      <c r="B11322" s="2" t="s">
        <v>14060</v>
      </c>
      <c r="C11322" s="2" t="s">
        <v>24847</v>
      </c>
      <c r="D11322" s="2" t="str">
        <f>"乳類販売業"</f>
        <v>乳類販売業</v>
      </c>
      <c r="E11322" s="2" t="str">
        <f>"H29.05.11"</f>
        <v>H29.05.11</v>
      </c>
    </row>
    <row r="11323" spans="1:5" x14ac:dyDescent="0.45">
      <c r="A11323" s="2" t="s">
        <v>3571</v>
      </c>
      <c r="B11323" s="2" t="s">
        <v>14060</v>
      </c>
      <c r="C11323" s="2" t="s">
        <v>24847</v>
      </c>
      <c r="D11323" s="2" t="str">
        <f>"飲食店営業"</f>
        <v>飲食店営業</v>
      </c>
      <c r="E11323" s="2" t="str">
        <f>"H29.05.10"</f>
        <v>H29.05.10</v>
      </c>
    </row>
    <row r="11324" spans="1:5" x14ac:dyDescent="0.45">
      <c r="A11324" s="2" t="s">
        <v>3719</v>
      </c>
      <c r="B11324" s="2" t="s">
        <v>14062</v>
      </c>
      <c r="C11324" s="2" t="s">
        <v>25647</v>
      </c>
      <c r="D11324" s="2" t="str">
        <f>"乳類販売業"</f>
        <v>乳類販売業</v>
      </c>
      <c r="E11324" s="2" t="str">
        <f>"H29.01.06"</f>
        <v>H29.01.06</v>
      </c>
    </row>
    <row r="11325" spans="1:5" x14ac:dyDescent="0.45">
      <c r="A11325" s="2" t="s">
        <v>315</v>
      </c>
      <c r="B11325" s="2" t="s">
        <v>14064</v>
      </c>
      <c r="C11325" s="2" t="s">
        <v>24847</v>
      </c>
      <c r="D11325" s="2" t="str">
        <f>"飲食店営業"</f>
        <v>飲食店営業</v>
      </c>
      <c r="E11325" s="2" t="str">
        <f>"H29.10.30"</f>
        <v>H29.10.30</v>
      </c>
    </row>
    <row r="11326" spans="1:5" x14ac:dyDescent="0.45">
      <c r="A11326" s="2" t="s">
        <v>3690</v>
      </c>
      <c r="B11326" s="2" t="s">
        <v>14002</v>
      </c>
      <c r="C11326" s="2" t="s">
        <v>25592</v>
      </c>
      <c r="D11326" s="2" t="str">
        <f>"飲食店営業"</f>
        <v>飲食店営業</v>
      </c>
      <c r="E11326" s="2" t="str">
        <f t="shared" ref="E11326:E11331" si="527">"R03.03.19"</f>
        <v>R03.03.19</v>
      </c>
    </row>
    <row r="11327" spans="1:5" x14ac:dyDescent="0.45">
      <c r="A11327" s="2" t="s">
        <v>3690</v>
      </c>
      <c r="B11327" s="2" t="s">
        <v>14002</v>
      </c>
      <c r="C11327" s="2" t="s">
        <v>25592</v>
      </c>
      <c r="D11327" s="2" t="str">
        <f>"そうざい製造業"</f>
        <v>そうざい製造業</v>
      </c>
      <c r="E11327" s="2" t="str">
        <f t="shared" si="527"/>
        <v>R03.03.19</v>
      </c>
    </row>
    <row r="11328" spans="1:5" x14ac:dyDescent="0.45">
      <c r="A11328" s="2" t="s">
        <v>3690</v>
      </c>
      <c r="B11328" s="2" t="s">
        <v>14002</v>
      </c>
      <c r="C11328" s="2" t="s">
        <v>25592</v>
      </c>
      <c r="D11328" s="2" t="str">
        <f>"魚介類販売業"</f>
        <v>魚介類販売業</v>
      </c>
      <c r="E11328" s="2" t="str">
        <f t="shared" si="527"/>
        <v>R03.03.19</v>
      </c>
    </row>
    <row r="11329" spans="1:5" x14ac:dyDescent="0.45">
      <c r="A11329" s="2" t="s">
        <v>3690</v>
      </c>
      <c r="B11329" s="2" t="s">
        <v>14002</v>
      </c>
      <c r="C11329" s="2" t="s">
        <v>25592</v>
      </c>
      <c r="D11329" s="2" t="str">
        <f>"飲食店営業"</f>
        <v>飲食店営業</v>
      </c>
      <c r="E11329" s="2" t="str">
        <f t="shared" si="527"/>
        <v>R03.03.19</v>
      </c>
    </row>
    <row r="11330" spans="1:5" x14ac:dyDescent="0.45">
      <c r="A11330" s="2" t="s">
        <v>3690</v>
      </c>
      <c r="B11330" s="2" t="s">
        <v>14002</v>
      </c>
      <c r="C11330" s="2" t="s">
        <v>25592</v>
      </c>
      <c r="D11330" s="2" t="str">
        <f>"食肉販売業"</f>
        <v>食肉販売業</v>
      </c>
      <c r="E11330" s="2" t="str">
        <f t="shared" si="527"/>
        <v>R03.03.19</v>
      </c>
    </row>
    <row r="11331" spans="1:5" x14ac:dyDescent="0.45">
      <c r="A11331" s="2" t="s">
        <v>3690</v>
      </c>
      <c r="B11331" s="2" t="s">
        <v>14002</v>
      </c>
      <c r="C11331" s="2" t="s">
        <v>25592</v>
      </c>
      <c r="D11331" s="2" t="str">
        <f>"菓子製造業"</f>
        <v>菓子製造業</v>
      </c>
      <c r="E11331" s="2" t="str">
        <f t="shared" si="527"/>
        <v>R03.03.19</v>
      </c>
    </row>
    <row r="11332" spans="1:5" x14ac:dyDescent="0.45">
      <c r="A11332" s="2" t="s">
        <v>3121</v>
      </c>
      <c r="B11332" s="2" t="s">
        <v>13246</v>
      </c>
      <c r="C11332" s="2" t="s">
        <v>24816</v>
      </c>
      <c r="D11332" s="2" t="str">
        <f>"乳類販売業"</f>
        <v>乳類販売業</v>
      </c>
      <c r="E11332" s="2" t="str">
        <f>"H29.01.26"</f>
        <v>H29.01.26</v>
      </c>
    </row>
    <row r="11333" spans="1:5" x14ac:dyDescent="0.45">
      <c r="A11333" s="2" t="s">
        <v>3122</v>
      </c>
      <c r="B11333" s="2" t="s">
        <v>13247</v>
      </c>
      <c r="C11333" s="2" t="s">
        <v>24817</v>
      </c>
      <c r="D11333" s="2" t="str">
        <f>"乳類販売業"</f>
        <v>乳類販売業</v>
      </c>
      <c r="E11333" s="2" t="str">
        <f>"H29.01.26"</f>
        <v>H29.01.26</v>
      </c>
    </row>
    <row r="11334" spans="1:5" x14ac:dyDescent="0.45">
      <c r="A11334" s="2" t="s">
        <v>3124</v>
      </c>
      <c r="B11334" s="2" t="s">
        <v>13249</v>
      </c>
      <c r="C11334" s="2" t="s">
        <v>24819</v>
      </c>
      <c r="D11334" s="2" t="str">
        <f>"乳類販売業"</f>
        <v>乳類販売業</v>
      </c>
      <c r="E11334" s="2" t="str">
        <f>"H29.01.26"</f>
        <v>H29.01.26</v>
      </c>
    </row>
    <row r="11335" spans="1:5" x14ac:dyDescent="0.45">
      <c r="A11335" s="2" t="s">
        <v>3140</v>
      </c>
      <c r="B11335" s="2" t="s">
        <v>13274</v>
      </c>
      <c r="C11335" s="2" t="s">
        <v>24842</v>
      </c>
      <c r="D11335" s="2" t="str">
        <f>"菓子製造業"</f>
        <v>菓子製造業</v>
      </c>
      <c r="E11335" s="2" t="str">
        <f>"H29.04.26"</f>
        <v>H29.04.26</v>
      </c>
    </row>
    <row r="11336" spans="1:5" x14ac:dyDescent="0.45">
      <c r="A11336" s="2" t="s">
        <v>3163</v>
      </c>
      <c r="B11336" s="2" t="s">
        <v>13302</v>
      </c>
      <c r="C11336" s="2" t="s">
        <v>24870</v>
      </c>
      <c r="D11336" s="2" t="str">
        <f>"飲食店営業"</f>
        <v>飲食店営業</v>
      </c>
      <c r="E11336" s="2" t="str">
        <f>"H29.08.16"</f>
        <v>H29.08.16</v>
      </c>
    </row>
    <row r="11337" spans="1:5" x14ac:dyDescent="0.45">
      <c r="A11337" s="2" t="s">
        <v>3176</v>
      </c>
      <c r="B11337" s="2" t="s">
        <v>13315</v>
      </c>
      <c r="C11337" s="2" t="s">
        <v>24884</v>
      </c>
      <c r="D11337" s="2" t="str">
        <f>"菓子製造業"</f>
        <v>菓子製造業</v>
      </c>
      <c r="E11337" s="2" t="str">
        <f>"H29.09.28"</f>
        <v>H29.09.28</v>
      </c>
    </row>
    <row r="11338" spans="1:5" x14ac:dyDescent="0.45">
      <c r="A11338" s="2" t="s">
        <v>3179</v>
      </c>
      <c r="B11338" s="2" t="s">
        <v>13318</v>
      </c>
      <c r="C11338" s="2" t="s">
        <v>24888</v>
      </c>
      <c r="D11338" s="2" t="str">
        <f>"飲食店営業"</f>
        <v>飲食店営業</v>
      </c>
      <c r="E11338" s="2" t="str">
        <f>"H29.10.27"</f>
        <v>H29.10.27</v>
      </c>
    </row>
    <row r="11339" spans="1:5" x14ac:dyDescent="0.45">
      <c r="A11339" s="2" t="s">
        <v>3182</v>
      </c>
      <c r="B11339" s="2" t="s">
        <v>13321</v>
      </c>
      <c r="C11339" s="2" t="s">
        <v>24890</v>
      </c>
      <c r="D11339" s="2" t="str">
        <f>"飲食店営業"</f>
        <v>飲食店営業</v>
      </c>
      <c r="E11339" s="2" t="str">
        <f>"H29.10.27"</f>
        <v>H29.10.27</v>
      </c>
    </row>
    <row r="11340" spans="1:5" x14ac:dyDescent="0.45">
      <c r="A11340" s="2" t="s">
        <v>3140</v>
      </c>
      <c r="B11340" s="2" t="s">
        <v>13348</v>
      </c>
      <c r="C11340" s="2" t="s">
        <v>24842</v>
      </c>
      <c r="D11340" s="2" t="str">
        <f>"飲食店営業"</f>
        <v>飲食店営業</v>
      </c>
      <c r="E11340" s="2" t="str">
        <f>"H30.01.11"</f>
        <v>H30.01.11</v>
      </c>
    </row>
    <row r="11341" spans="1:5" x14ac:dyDescent="0.45">
      <c r="A11341" s="2" t="s">
        <v>1864</v>
      </c>
      <c r="B11341" s="2" t="s">
        <v>13356</v>
      </c>
      <c r="C11341" s="2" t="s">
        <v>24919</v>
      </c>
      <c r="D11341" s="2" t="str">
        <f>"飲食店営業"</f>
        <v>飲食店営業</v>
      </c>
      <c r="E11341" s="2" t="str">
        <f>"H30.01.25"</f>
        <v>H30.01.25</v>
      </c>
    </row>
    <row r="11342" spans="1:5" x14ac:dyDescent="0.45">
      <c r="A11342" s="2" t="s">
        <v>3213</v>
      </c>
      <c r="B11342" s="2" t="s">
        <v>13357</v>
      </c>
      <c r="C11342" s="2" t="s">
        <v>24920</v>
      </c>
      <c r="D11342" s="2" t="str">
        <f>"食品販売業"</f>
        <v>食品販売業</v>
      </c>
      <c r="E11342" s="2" t="str">
        <f>"H30.01.25"</f>
        <v>H30.01.25</v>
      </c>
    </row>
    <row r="11343" spans="1:5" x14ac:dyDescent="0.45">
      <c r="A11343" s="2" t="s">
        <v>3221</v>
      </c>
      <c r="B11343" s="2" t="s">
        <v>13366</v>
      </c>
      <c r="C11343" s="2" t="s">
        <v>24928</v>
      </c>
      <c r="D11343" s="2" t="str">
        <f>"食品製造業"</f>
        <v>食品製造業</v>
      </c>
      <c r="E11343" s="2" t="str">
        <f>"H30.02.13"</f>
        <v>H30.02.13</v>
      </c>
    </row>
    <row r="11344" spans="1:5" x14ac:dyDescent="0.45">
      <c r="A11344" s="2" t="s">
        <v>3226</v>
      </c>
      <c r="B11344" s="2" t="s">
        <v>13372</v>
      </c>
      <c r="C11344" s="2" t="s">
        <v>24933</v>
      </c>
      <c r="D11344" s="2" t="str">
        <f>"めん類製造業"</f>
        <v>めん類製造業</v>
      </c>
      <c r="E11344" s="2" t="str">
        <f>"H30.02.19"</f>
        <v>H30.02.19</v>
      </c>
    </row>
    <row r="11345" spans="1:5" x14ac:dyDescent="0.45">
      <c r="A11345" s="2" t="s">
        <v>3226</v>
      </c>
      <c r="B11345" s="2" t="s">
        <v>13373</v>
      </c>
      <c r="C11345" s="2" t="s">
        <v>24934</v>
      </c>
      <c r="D11345" s="2" t="str">
        <f>"飲食店営業"</f>
        <v>飲食店営業</v>
      </c>
      <c r="E11345" s="2" t="str">
        <f>"H30.02.19"</f>
        <v>H30.02.19</v>
      </c>
    </row>
    <row r="11346" spans="1:5" x14ac:dyDescent="0.45">
      <c r="A11346" s="2" t="s">
        <v>3239</v>
      </c>
      <c r="B11346" s="2" t="s">
        <v>13391</v>
      </c>
      <c r="C11346" s="2" t="s">
        <v>24950</v>
      </c>
      <c r="D11346" s="2" t="str">
        <f>"飲食店営業"</f>
        <v>飲食店営業</v>
      </c>
      <c r="E11346" s="2" t="str">
        <f>"H30.05.07"</f>
        <v>H30.05.07</v>
      </c>
    </row>
    <row r="11347" spans="1:5" x14ac:dyDescent="0.45">
      <c r="A11347" s="2" t="s">
        <v>3240</v>
      </c>
      <c r="B11347" s="2" t="s">
        <v>13392</v>
      </c>
      <c r="C11347" s="2" t="s">
        <v>24951</v>
      </c>
      <c r="D11347" s="2" t="str">
        <f>"飲食店営業"</f>
        <v>飲食店営業</v>
      </c>
      <c r="E11347" s="2" t="str">
        <f>"H30.05.07"</f>
        <v>H30.05.07</v>
      </c>
    </row>
    <row r="11348" spans="1:5" x14ac:dyDescent="0.45">
      <c r="A11348" s="2" t="s">
        <v>3240</v>
      </c>
      <c r="B11348" s="2" t="s">
        <v>13392</v>
      </c>
      <c r="C11348" s="2" t="s">
        <v>24951</v>
      </c>
      <c r="D11348" s="2" t="str">
        <f>"菓子製造業"</f>
        <v>菓子製造業</v>
      </c>
      <c r="E11348" s="2" t="str">
        <f>"H30.05.07"</f>
        <v>H30.05.07</v>
      </c>
    </row>
    <row r="11349" spans="1:5" x14ac:dyDescent="0.45">
      <c r="A11349" s="2" t="s">
        <v>3247</v>
      </c>
      <c r="B11349" s="2" t="s">
        <v>13399</v>
      </c>
      <c r="C11349" s="2" t="s">
        <v>24958</v>
      </c>
      <c r="D11349" s="2" t="str">
        <f>"食品販売業"</f>
        <v>食品販売業</v>
      </c>
      <c r="E11349" s="2" t="str">
        <f>"H30.05.07"</f>
        <v>H30.05.07</v>
      </c>
    </row>
    <row r="11350" spans="1:5" x14ac:dyDescent="0.45">
      <c r="A11350" s="2" t="s">
        <v>3255</v>
      </c>
      <c r="B11350" s="2" t="s">
        <v>13408</v>
      </c>
      <c r="C11350" s="2" t="s">
        <v>24967</v>
      </c>
      <c r="D11350" s="2" t="str">
        <f>"飲食店営業"</f>
        <v>飲食店営業</v>
      </c>
      <c r="E11350" s="2" t="str">
        <f>"H30.06.04"</f>
        <v>H30.06.04</v>
      </c>
    </row>
    <row r="11351" spans="1:5" x14ac:dyDescent="0.45">
      <c r="A11351" s="2" t="s">
        <v>3261</v>
      </c>
      <c r="B11351" s="2" t="s">
        <v>13415</v>
      </c>
      <c r="C11351" s="2" t="s">
        <v>24977</v>
      </c>
      <c r="D11351" s="2" t="str">
        <f>"食肉販売業"</f>
        <v>食肉販売業</v>
      </c>
      <c r="E11351" s="2" t="str">
        <f>"H30.07.02"</f>
        <v>H30.07.02</v>
      </c>
    </row>
    <row r="11352" spans="1:5" x14ac:dyDescent="0.45">
      <c r="A11352" s="2" t="s">
        <v>3261</v>
      </c>
      <c r="B11352" s="2" t="s">
        <v>13415</v>
      </c>
      <c r="C11352" s="2" t="s">
        <v>24977</v>
      </c>
      <c r="D11352" s="2" t="str">
        <f>"魚介類販売業"</f>
        <v>魚介類販売業</v>
      </c>
      <c r="E11352" s="2" t="str">
        <f>"H30.07.02"</f>
        <v>H30.07.02</v>
      </c>
    </row>
    <row r="11353" spans="1:5" x14ac:dyDescent="0.45">
      <c r="A11353" s="2" t="s">
        <v>3261</v>
      </c>
      <c r="B11353" s="2" t="s">
        <v>13415</v>
      </c>
      <c r="C11353" s="2" t="s">
        <v>24977</v>
      </c>
      <c r="D11353" s="2" t="str">
        <f>"飲食店営業"</f>
        <v>飲食店営業</v>
      </c>
      <c r="E11353" s="2" t="str">
        <f>"H30.07.02"</f>
        <v>H30.07.02</v>
      </c>
    </row>
    <row r="11354" spans="1:5" x14ac:dyDescent="0.45">
      <c r="A11354" s="2" t="s">
        <v>3261</v>
      </c>
      <c r="B11354" s="2" t="s">
        <v>13415</v>
      </c>
      <c r="C11354" s="2" t="s">
        <v>24977</v>
      </c>
      <c r="D11354" s="2" t="str">
        <f>"乳類販売業"</f>
        <v>乳類販売業</v>
      </c>
      <c r="E11354" s="2" t="str">
        <f>"H30.07.02"</f>
        <v>H30.07.02</v>
      </c>
    </row>
    <row r="11355" spans="1:5" x14ac:dyDescent="0.45">
      <c r="A11355" s="2" t="s">
        <v>3261</v>
      </c>
      <c r="B11355" s="2" t="s">
        <v>13415</v>
      </c>
      <c r="C11355" s="2" t="s">
        <v>24977</v>
      </c>
      <c r="D11355" s="2" t="str">
        <f>"食品販売業"</f>
        <v>食品販売業</v>
      </c>
      <c r="E11355" s="2" t="str">
        <f>"H30.07.02"</f>
        <v>H30.07.02</v>
      </c>
    </row>
    <row r="11356" spans="1:5" x14ac:dyDescent="0.45">
      <c r="A11356" s="2" t="s">
        <v>3264</v>
      </c>
      <c r="B11356" s="2" t="s">
        <v>13417</v>
      </c>
      <c r="C11356" s="2" t="s">
        <v>24870</v>
      </c>
      <c r="D11356" s="2" t="str">
        <f>"飲食店営業"</f>
        <v>飲食店営業</v>
      </c>
      <c r="E11356" s="2" t="str">
        <f>"H30.07.18"</f>
        <v>H30.07.18</v>
      </c>
    </row>
    <row r="11357" spans="1:5" x14ac:dyDescent="0.45">
      <c r="A11357" s="2" t="s">
        <v>3270</v>
      </c>
      <c r="B11357" s="2" t="s">
        <v>13424</v>
      </c>
      <c r="C11357" s="2" t="s">
        <v>24987</v>
      </c>
      <c r="D11357" s="2" t="str">
        <f>"飲食店営業"</f>
        <v>飲食店営業</v>
      </c>
      <c r="E11357" s="2" t="str">
        <f>"H30.08.03"</f>
        <v>H30.08.03</v>
      </c>
    </row>
    <row r="11358" spans="1:5" x14ac:dyDescent="0.45">
      <c r="A11358" s="2" t="s">
        <v>3275</v>
      </c>
      <c r="B11358" s="2" t="s">
        <v>13429</v>
      </c>
      <c r="C11358" s="2" t="s">
        <v>24992</v>
      </c>
      <c r="D11358" s="2" t="str">
        <f>"飲食店営業"</f>
        <v>飲食店営業</v>
      </c>
      <c r="E11358" s="2" t="str">
        <f>"H30.08.07"</f>
        <v>H30.08.07</v>
      </c>
    </row>
    <row r="11359" spans="1:5" x14ac:dyDescent="0.45">
      <c r="A11359" s="2" t="s">
        <v>165</v>
      </c>
      <c r="B11359" s="2" t="s">
        <v>13446</v>
      </c>
      <c r="C11359" s="2" t="s">
        <v>25010</v>
      </c>
      <c r="D11359" s="2" t="str">
        <f>"喫茶店営業"</f>
        <v>喫茶店営業</v>
      </c>
      <c r="E11359" s="2" t="str">
        <f>"H30.08.29"</f>
        <v>H30.08.29</v>
      </c>
    </row>
    <row r="11360" spans="1:5" x14ac:dyDescent="0.45">
      <c r="A11360" s="2" t="s">
        <v>3290</v>
      </c>
      <c r="B11360" s="2" t="s">
        <v>13447</v>
      </c>
      <c r="C11360" s="2" t="s">
        <v>25011</v>
      </c>
      <c r="D11360" s="2" t="str">
        <f>"飲食店営業"</f>
        <v>飲食店営業</v>
      </c>
      <c r="E11360" s="2" t="str">
        <f>"H30.08.29"</f>
        <v>H30.08.29</v>
      </c>
    </row>
    <row r="11361" spans="1:5" x14ac:dyDescent="0.45">
      <c r="A11361" s="2" t="s">
        <v>3295</v>
      </c>
      <c r="B11361" s="2" t="s">
        <v>13454</v>
      </c>
      <c r="C11361" s="2" t="s">
        <v>21058</v>
      </c>
      <c r="D11361" s="2" t="str">
        <f>"飲食店営業"</f>
        <v>飲食店営業</v>
      </c>
      <c r="E11361" s="2" t="str">
        <f>"H30.10.09"</f>
        <v>H30.10.09</v>
      </c>
    </row>
    <row r="11362" spans="1:5" x14ac:dyDescent="0.45">
      <c r="A11362" s="2" t="s">
        <v>3295</v>
      </c>
      <c r="B11362" s="2" t="s">
        <v>13454</v>
      </c>
      <c r="C11362" s="2" t="s">
        <v>21058</v>
      </c>
      <c r="D11362" s="2" t="str">
        <f>"食品販売業（仮設営業）"</f>
        <v>食品販売業（仮設営業）</v>
      </c>
      <c r="E11362" s="2" t="str">
        <f>"H30.10.09"</f>
        <v>H30.10.09</v>
      </c>
    </row>
    <row r="11363" spans="1:5" x14ac:dyDescent="0.45">
      <c r="A11363" s="2" t="s">
        <v>3304</v>
      </c>
      <c r="B11363" s="2" t="s">
        <v>13463</v>
      </c>
      <c r="C11363" s="2" t="s">
        <v>25028</v>
      </c>
      <c r="D11363" s="2" t="str">
        <f>"食肉販売業"</f>
        <v>食肉販売業</v>
      </c>
      <c r="E11363" s="2" t="str">
        <f>"H30.11.05"</f>
        <v>H30.11.05</v>
      </c>
    </row>
    <row r="11364" spans="1:5" x14ac:dyDescent="0.45">
      <c r="A11364" s="2" t="s">
        <v>165</v>
      </c>
      <c r="B11364" s="2" t="s">
        <v>13473</v>
      </c>
      <c r="C11364" s="2" t="s">
        <v>25039</v>
      </c>
      <c r="D11364" s="2" t="str">
        <f>"喫茶店営業"</f>
        <v>喫茶店営業</v>
      </c>
      <c r="E11364" s="2" t="str">
        <f>"H30.11.08"</f>
        <v>H30.11.08</v>
      </c>
    </row>
    <row r="11365" spans="1:5" x14ac:dyDescent="0.45">
      <c r="A11365" s="2" t="s">
        <v>3323</v>
      </c>
      <c r="B11365" s="2" t="s">
        <v>13486</v>
      </c>
      <c r="C11365" s="2" t="s">
        <v>25051</v>
      </c>
      <c r="D11365" s="2" t="str">
        <f>"飲食店営業"</f>
        <v>飲食店営業</v>
      </c>
      <c r="E11365" s="2" t="str">
        <f>"H30.11.30"</f>
        <v>H30.11.30</v>
      </c>
    </row>
    <row r="11366" spans="1:5" x14ac:dyDescent="0.45">
      <c r="A11366" s="2" t="s">
        <v>3341</v>
      </c>
      <c r="B11366" s="2" t="s">
        <v>3341</v>
      </c>
      <c r="C11366" s="2" t="s">
        <v>25073</v>
      </c>
      <c r="D11366" s="2" t="str">
        <f>"食肉販売業"</f>
        <v>食肉販売業</v>
      </c>
      <c r="E11366" s="2" t="str">
        <f t="shared" ref="E11366:E11372" si="528">"H31.02.05"</f>
        <v>H31.02.05</v>
      </c>
    </row>
    <row r="11367" spans="1:5" x14ac:dyDescent="0.45">
      <c r="A11367" s="2" t="s">
        <v>92</v>
      </c>
      <c r="B11367" s="2" t="s">
        <v>13512</v>
      </c>
      <c r="C11367" s="2" t="s">
        <v>25077</v>
      </c>
      <c r="D11367" s="2" t="str">
        <f>"食品販売業"</f>
        <v>食品販売業</v>
      </c>
      <c r="E11367" s="2" t="str">
        <f t="shared" si="528"/>
        <v>H31.02.05</v>
      </c>
    </row>
    <row r="11368" spans="1:5" x14ac:dyDescent="0.45">
      <c r="A11368" s="2" t="s">
        <v>3344</v>
      </c>
      <c r="B11368" s="2" t="s">
        <v>13514</v>
      </c>
      <c r="C11368" s="2" t="s">
        <v>25079</v>
      </c>
      <c r="D11368" s="2" t="str">
        <f>"飲食店営業"</f>
        <v>飲食店営業</v>
      </c>
      <c r="E11368" s="2" t="str">
        <f t="shared" si="528"/>
        <v>H31.02.05</v>
      </c>
    </row>
    <row r="11369" spans="1:5" x14ac:dyDescent="0.45">
      <c r="A11369" s="2" t="s">
        <v>3344</v>
      </c>
      <c r="B11369" s="2" t="s">
        <v>13514</v>
      </c>
      <c r="C11369" s="2" t="s">
        <v>25079</v>
      </c>
      <c r="D11369" s="2" t="str">
        <f>"菓子製造業"</f>
        <v>菓子製造業</v>
      </c>
      <c r="E11369" s="2" t="str">
        <f t="shared" si="528"/>
        <v>H31.02.05</v>
      </c>
    </row>
    <row r="11370" spans="1:5" x14ac:dyDescent="0.45">
      <c r="A11370" s="2" t="s">
        <v>3344</v>
      </c>
      <c r="B11370" s="2" t="s">
        <v>13514</v>
      </c>
      <c r="C11370" s="2" t="s">
        <v>25079</v>
      </c>
      <c r="D11370" s="2" t="str">
        <f>"乳類販売業"</f>
        <v>乳類販売業</v>
      </c>
      <c r="E11370" s="2" t="str">
        <f t="shared" si="528"/>
        <v>H31.02.05</v>
      </c>
    </row>
    <row r="11371" spans="1:5" x14ac:dyDescent="0.45">
      <c r="A11371" s="2" t="s">
        <v>3344</v>
      </c>
      <c r="B11371" s="2" t="s">
        <v>13514</v>
      </c>
      <c r="C11371" s="2" t="s">
        <v>25079</v>
      </c>
      <c r="D11371" s="2" t="str">
        <f>"食肉販売業"</f>
        <v>食肉販売業</v>
      </c>
      <c r="E11371" s="2" t="str">
        <f t="shared" si="528"/>
        <v>H31.02.05</v>
      </c>
    </row>
    <row r="11372" spans="1:5" x14ac:dyDescent="0.45">
      <c r="A11372" s="2" t="s">
        <v>3344</v>
      </c>
      <c r="B11372" s="2" t="s">
        <v>13514</v>
      </c>
      <c r="C11372" s="2" t="s">
        <v>25079</v>
      </c>
      <c r="D11372" s="2" t="str">
        <f>"食品販売業"</f>
        <v>食品販売業</v>
      </c>
      <c r="E11372" s="2" t="str">
        <f t="shared" si="528"/>
        <v>H31.02.05</v>
      </c>
    </row>
    <row r="11373" spans="1:5" x14ac:dyDescent="0.45">
      <c r="A11373" s="2" t="s">
        <v>3353</v>
      </c>
      <c r="B11373" s="2" t="s">
        <v>3353</v>
      </c>
      <c r="C11373" s="2" t="s">
        <v>24958</v>
      </c>
      <c r="D11373" s="2" t="str">
        <f>"食品製造業"</f>
        <v>食品製造業</v>
      </c>
      <c r="E11373" s="2" t="str">
        <f>"H31.02.28"</f>
        <v>H31.02.28</v>
      </c>
    </row>
    <row r="11374" spans="1:5" x14ac:dyDescent="0.45">
      <c r="A11374" s="2" t="s">
        <v>10</v>
      </c>
      <c r="B11374" s="2" t="s">
        <v>13533</v>
      </c>
      <c r="C11374" s="2" t="s">
        <v>25010</v>
      </c>
      <c r="D11374" s="2" t="str">
        <f>"乳類販売業"</f>
        <v>乳類販売業</v>
      </c>
      <c r="E11374" s="2" t="str">
        <f>"H31.04.10"</f>
        <v>H31.04.10</v>
      </c>
    </row>
    <row r="11375" spans="1:5" x14ac:dyDescent="0.45">
      <c r="A11375" s="2" t="s">
        <v>3369</v>
      </c>
      <c r="B11375" s="2" t="s">
        <v>13541</v>
      </c>
      <c r="C11375" s="2" t="s">
        <v>25104</v>
      </c>
      <c r="D11375" s="2" t="str">
        <f>"飲食店営業"</f>
        <v>飲食店営業</v>
      </c>
      <c r="E11375" s="2" t="str">
        <f>"H31.04.26"</f>
        <v>H31.04.26</v>
      </c>
    </row>
    <row r="11376" spans="1:5" x14ac:dyDescent="0.45">
      <c r="A11376" s="2" t="s">
        <v>3295</v>
      </c>
      <c r="B11376" s="2" t="s">
        <v>13551</v>
      </c>
      <c r="C11376" s="2" t="s">
        <v>25115</v>
      </c>
      <c r="D11376" s="2" t="str">
        <f>"飲食店営業"</f>
        <v>飲食店営業</v>
      </c>
      <c r="E11376" s="2" t="str">
        <f>"R01.05.13"</f>
        <v>R01.05.13</v>
      </c>
    </row>
    <row r="11377" spans="1:5" x14ac:dyDescent="0.45">
      <c r="A11377" s="2" t="s">
        <v>3382</v>
      </c>
      <c r="B11377" s="2" t="s">
        <v>13557</v>
      </c>
      <c r="C11377" s="2" t="s">
        <v>25121</v>
      </c>
      <c r="D11377" s="2" t="str">
        <f>"菓子製造業"</f>
        <v>菓子製造業</v>
      </c>
      <c r="E11377" s="2" t="str">
        <f>"R01.05.13"</f>
        <v>R01.05.13</v>
      </c>
    </row>
    <row r="11378" spans="1:5" x14ac:dyDescent="0.45">
      <c r="A11378" s="2" t="s">
        <v>3385</v>
      </c>
      <c r="B11378" s="2" t="s">
        <v>13560</v>
      </c>
      <c r="C11378" s="2" t="s">
        <v>25124</v>
      </c>
      <c r="D11378" s="2" t="str">
        <f>"菓子製造業"</f>
        <v>菓子製造業</v>
      </c>
      <c r="E11378" s="2" t="str">
        <f>"R01.05.13"</f>
        <v>R01.05.13</v>
      </c>
    </row>
    <row r="11379" spans="1:5" x14ac:dyDescent="0.45">
      <c r="A11379" s="2" t="s">
        <v>3388</v>
      </c>
      <c r="B11379" s="2" t="s">
        <v>3388</v>
      </c>
      <c r="C11379" s="2" t="s">
        <v>25129</v>
      </c>
      <c r="D11379" s="2" t="str">
        <f>"食品販売業"</f>
        <v>食品販売業</v>
      </c>
      <c r="E11379" s="2" t="str">
        <f>"R01.05.14"</f>
        <v>R01.05.14</v>
      </c>
    </row>
    <row r="11380" spans="1:5" x14ac:dyDescent="0.45">
      <c r="A11380" s="2" t="s">
        <v>3388</v>
      </c>
      <c r="B11380" s="2" t="s">
        <v>3388</v>
      </c>
      <c r="C11380" s="2" t="s">
        <v>25130</v>
      </c>
      <c r="D11380" s="2" t="str">
        <f>"食肉販売業"</f>
        <v>食肉販売業</v>
      </c>
      <c r="E11380" s="2" t="str">
        <f>"R01.05.14"</f>
        <v>R01.05.14</v>
      </c>
    </row>
    <row r="11381" spans="1:5" x14ac:dyDescent="0.45">
      <c r="A11381" s="2" t="s">
        <v>3392</v>
      </c>
      <c r="B11381" s="2" t="s">
        <v>13566</v>
      </c>
      <c r="C11381" s="2" t="s">
        <v>25137</v>
      </c>
      <c r="D11381" s="2" t="str">
        <f>"食品製造業"</f>
        <v>食品製造業</v>
      </c>
      <c r="E11381" s="2" t="str">
        <f>"R01.05.13"</f>
        <v>R01.05.13</v>
      </c>
    </row>
    <row r="11382" spans="1:5" x14ac:dyDescent="0.45">
      <c r="A11382" s="2" t="s">
        <v>3394</v>
      </c>
      <c r="B11382" s="2" t="s">
        <v>13568</v>
      </c>
      <c r="C11382" s="2" t="s">
        <v>25139</v>
      </c>
      <c r="D11382" s="2" t="str">
        <f>"食品製造業"</f>
        <v>食品製造業</v>
      </c>
      <c r="E11382" s="2" t="str">
        <f>"R01.05.13"</f>
        <v>R01.05.13</v>
      </c>
    </row>
    <row r="11383" spans="1:5" x14ac:dyDescent="0.45">
      <c r="A11383" s="2" t="s">
        <v>3176</v>
      </c>
      <c r="B11383" s="2" t="s">
        <v>13315</v>
      </c>
      <c r="C11383" s="2" t="s">
        <v>24884</v>
      </c>
      <c r="D11383" s="2" t="str">
        <f>"缶詰又は瓶詰食品製造業"</f>
        <v>缶詰又は瓶詰食品製造業</v>
      </c>
      <c r="E11383" s="2" t="str">
        <f>"R01.05.14"</f>
        <v>R01.05.14</v>
      </c>
    </row>
    <row r="11384" spans="1:5" x14ac:dyDescent="0.45">
      <c r="A11384" s="2" t="s">
        <v>3396</v>
      </c>
      <c r="B11384" s="2" t="s">
        <v>3396</v>
      </c>
      <c r="C11384" s="2" t="s">
        <v>25143</v>
      </c>
      <c r="D11384" s="2" t="str">
        <f>"菓子製造業"</f>
        <v>菓子製造業</v>
      </c>
      <c r="E11384" s="2" t="str">
        <f>"R01.05.20"</f>
        <v>R01.05.20</v>
      </c>
    </row>
    <row r="11385" spans="1:5" x14ac:dyDescent="0.45">
      <c r="A11385" s="2" t="s">
        <v>3402</v>
      </c>
      <c r="B11385" s="2" t="s">
        <v>13578</v>
      </c>
      <c r="C11385" s="2" t="s">
        <v>25153</v>
      </c>
      <c r="D11385" s="2" t="str">
        <f>"飲食店営業"</f>
        <v>飲食店営業</v>
      </c>
      <c r="E11385" s="2" t="str">
        <f>"R01.06.10"</f>
        <v>R01.06.10</v>
      </c>
    </row>
    <row r="11386" spans="1:5" x14ac:dyDescent="0.45">
      <c r="A11386" s="2" t="s">
        <v>3407</v>
      </c>
      <c r="B11386" s="2" t="s">
        <v>13587</v>
      </c>
      <c r="C11386" s="2" t="s">
        <v>25162</v>
      </c>
      <c r="D11386" s="2" t="str">
        <f>"飲食店営業"</f>
        <v>飲食店営業</v>
      </c>
      <c r="E11386" s="2" t="str">
        <f>"R01.07.31"</f>
        <v>R01.07.31</v>
      </c>
    </row>
    <row r="11387" spans="1:5" x14ac:dyDescent="0.45">
      <c r="A11387" s="2" t="s">
        <v>3407</v>
      </c>
      <c r="B11387" s="2" t="s">
        <v>13587</v>
      </c>
      <c r="C11387" s="2" t="s">
        <v>25162</v>
      </c>
      <c r="D11387" s="2" t="str">
        <f>"そうざい製造業"</f>
        <v>そうざい製造業</v>
      </c>
      <c r="E11387" s="2" t="str">
        <f>"R01.07.31"</f>
        <v>R01.07.31</v>
      </c>
    </row>
    <row r="11388" spans="1:5" x14ac:dyDescent="0.45">
      <c r="A11388" s="2" t="s">
        <v>3323</v>
      </c>
      <c r="B11388" s="2" t="s">
        <v>13596</v>
      </c>
      <c r="C11388" s="2" t="s">
        <v>25172</v>
      </c>
      <c r="D11388" s="2" t="str">
        <f>"飲食店営業"</f>
        <v>飲食店営業</v>
      </c>
      <c r="E11388" s="2" t="str">
        <f>"R01.08.06"</f>
        <v>R01.08.06</v>
      </c>
    </row>
    <row r="11389" spans="1:5" x14ac:dyDescent="0.45">
      <c r="A11389" s="2" t="s">
        <v>3415</v>
      </c>
      <c r="B11389" s="2" t="s">
        <v>13598</v>
      </c>
      <c r="C11389" s="2" t="s">
        <v>25153</v>
      </c>
      <c r="D11389" s="2" t="str">
        <f>"そうざい製造業"</f>
        <v>そうざい製造業</v>
      </c>
      <c r="E11389" s="2" t="str">
        <f>"R01.08.09"</f>
        <v>R01.08.09</v>
      </c>
    </row>
    <row r="11390" spans="1:5" x14ac:dyDescent="0.45">
      <c r="A11390" s="2" t="s">
        <v>3423</v>
      </c>
      <c r="B11390" s="2" t="s">
        <v>13609</v>
      </c>
      <c r="C11390" s="2" t="s">
        <v>25183</v>
      </c>
      <c r="D11390" s="2" t="str">
        <f>"食品販売業"</f>
        <v>食品販売業</v>
      </c>
      <c r="E11390" s="2" t="str">
        <f>"R01.08.13"</f>
        <v>R01.08.13</v>
      </c>
    </row>
    <row r="11391" spans="1:5" x14ac:dyDescent="0.45">
      <c r="A11391" s="2" t="s">
        <v>3430</v>
      </c>
      <c r="B11391" s="2" t="s">
        <v>13618</v>
      </c>
      <c r="C11391" s="2" t="s">
        <v>25193</v>
      </c>
      <c r="D11391" s="2" t="str">
        <f>"食品販売業"</f>
        <v>食品販売業</v>
      </c>
      <c r="E11391" s="2" t="str">
        <f>"R01.08.27"</f>
        <v>R01.08.27</v>
      </c>
    </row>
    <row r="11392" spans="1:5" x14ac:dyDescent="0.45">
      <c r="A11392" s="2" t="s">
        <v>3432</v>
      </c>
      <c r="B11392" s="2" t="s">
        <v>3432</v>
      </c>
      <c r="C11392" s="2" t="s">
        <v>25153</v>
      </c>
      <c r="D11392" s="2" t="str">
        <f>"飲食店営業"</f>
        <v>飲食店営業</v>
      </c>
      <c r="E11392" s="2" t="str">
        <f>"R01.09.02"</f>
        <v>R01.09.02</v>
      </c>
    </row>
    <row r="11393" spans="1:5" x14ac:dyDescent="0.45">
      <c r="A11393" s="2" t="s">
        <v>3438</v>
      </c>
      <c r="B11393" s="2" t="s">
        <v>13627</v>
      </c>
      <c r="C11393" s="2" t="s">
        <v>25202</v>
      </c>
      <c r="D11393" s="2" t="str">
        <f>"そうざい製造業"</f>
        <v>そうざい製造業</v>
      </c>
      <c r="E11393" s="2" t="str">
        <f>"R01.09.20"</f>
        <v>R01.09.20</v>
      </c>
    </row>
    <row r="11394" spans="1:5" x14ac:dyDescent="0.45">
      <c r="A11394" s="2" t="s">
        <v>3415</v>
      </c>
      <c r="B11394" s="2" t="s">
        <v>13598</v>
      </c>
      <c r="C11394" s="2" t="s">
        <v>25153</v>
      </c>
      <c r="D11394" s="2" t="str">
        <f>"飲食店営業"</f>
        <v>飲食店営業</v>
      </c>
      <c r="E11394" s="2" t="str">
        <f>"R01.10.07"</f>
        <v>R01.10.07</v>
      </c>
    </row>
    <row r="11395" spans="1:5" x14ac:dyDescent="0.45">
      <c r="A11395" s="2" t="s">
        <v>3459</v>
      </c>
      <c r="B11395" s="2" t="s">
        <v>13648</v>
      </c>
      <c r="C11395" s="2" t="s">
        <v>25223</v>
      </c>
      <c r="D11395" s="2" t="str">
        <f>"食品販売業"</f>
        <v>食品販売業</v>
      </c>
      <c r="E11395" s="2" t="str">
        <f>"R01.10.07"</f>
        <v>R01.10.07</v>
      </c>
    </row>
    <row r="11396" spans="1:5" x14ac:dyDescent="0.45">
      <c r="A11396" s="2" t="s">
        <v>3460</v>
      </c>
      <c r="B11396" s="2" t="s">
        <v>11744</v>
      </c>
      <c r="C11396" s="2" t="s">
        <v>25224</v>
      </c>
      <c r="D11396" s="2" t="str">
        <f>"食品販売業"</f>
        <v>食品販売業</v>
      </c>
      <c r="E11396" s="2" t="str">
        <f>"R01.10.07"</f>
        <v>R01.10.07</v>
      </c>
    </row>
    <row r="11397" spans="1:5" x14ac:dyDescent="0.45">
      <c r="A11397" s="2" t="s">
        <v>3461</v>
      </c>
      <c r="B11397" s="2" t="s">
        <v>13649</v>
      </c>
      <c r="C11397" s="2" t="s">
        <v>25225</v>
      </c>
      <c r="D11397" s="2" t="str">
        <f>"食品販売業"</f>
        <v>食品販売業</v>
      </c>
      <c r="E11397" s="2" t="str">
        <f>"R01.10.07"</f>
        <v>R01.10.07</v>
      </c>
    </row>
    <row r="11398" spans="1:5" x14ac:dyDescent="0.45">
      <c r="A11398" s="2" t="s">
        <v>3469</v>
      </c>
      <c r="B11398" s="2" t="s">
        <v>13662</v>
      </c>
      <c r="C11398" s="2" t="s">
        <v>25237</v>
      </c>
      <c r="D11398" s="2" t="str">
        <f>"飲食店営業"</f>
        <v>飲食店営業</v>
      </c>
      <c r="E11398" s="2" t="str">
        <f>"R01.11.06"</f>
        <v>R01.11.06</v>
      </c>
    </row>
    <row r="11399" spans="1:5" x14ac:dyDescent="0.45">
      <c r="A11399" s="2" t="s">
        <v>3478</v>
      </c>
      <c r="B11399" s="2" t="s">
        <v>13675</v>
      </c>
      <c r="C11399" s="2" t="s">
        <v>25252</v>
      </c>
      <c r="D11399" s="2" t="str">
        <f>"飲食店営業"</f>
        <v>飲食店営業</v>
      </c>
      <c r="E11399" s="2" t="str">
        <f>"R01.12.27"</f>
        <v>R01.12.27</v>
      </c>
    </row>
    <row r="11400" spans="1:5" x14ac:dyDescent="0.45">
      <c r="A11400" s="2" t="s">
        <v>3480</v>
      </c>
      <c r="B11400" s="2" t="s">
        <v>13678</v>
      </c>
      <c r="C11400" s="2" t="s">
        <v>25256</v>
      </c>
      <c r="D11400" s="2" t="str">
        <f>"食品製造業"</f>
        <v>食品製造業</v>
      </c>
      <c r="E11400" s="2" t="str">
        <f>"R02.02.03"</f>
        <v>R02.02.03</v>
      </c>
    </row>
    <row r="11401" spans="1:5" x14ac:dyDescent="0.45">
      <c r="A11401" s="2" t="s">
        <v>3481</v>
      </c>
      <c r="B11401" s="2" t="s">
        <v>13679</v>
      </c>
      <c r="C11401" s="2" t="s">
        <v>25257</v>
      </c>
      <c r="D11401" s="2" t="str">
        <f>"飲食店営業"</f>
        <v>飲食店営業</v>
      </c>
      <c r="E11401" s="2" t="str">
        <f>"R02.02.03"</f>
        <v>R02.02.03</v>
      </c>
    </row>
    <row r="11402" spans="1:5" x14ac:dyDescent="0.45">
      <c r="A11402" s="2" t="s">
        <v>3484</v>
      </c>
      <c r="B11402" s="2" t="s">
        <v>13683</v>
      </c>
      <c r="C11402" s="2" t="s">
        <v>25261</v>
      </c>
      <c r="D11402" s="2" t="str">
        <f>"魚介類販売業"</f>
        <v>魚介類販売業</v>
      </c>
      <c r="E11402" s="2" t="str">
        <f>"R02.02.04"</f>
        <v>R02.02.04</v>
      </c>
    </row>
    <row r="11403" spans="1:5" x14ac:dyDescent="0.45">
      <c r="A11403" s="2" t="s">
        <v>3487</v>
      </c>
      <c r="B11403" s="2" t="s">
        <v>13686</v>
      </c>
      <c r="C11403" s="2" t="s">
        <v>25264</v>
      </c>
      <c r="D11403" s="2" t="str">
        <f>"菓子製造業"</f>
        <v>菓子製造業</v>
      </c>
      <c r="E11403" s="2" t="str">
        <f>"R02.02.04"</f>
        <v>R02.02.04</v>
      </c>
    </row>
    <row r="11404" spans="1:5" x14ac:dyDescent="0.45">
      <c r="A11404" s="2" t="s">
        <v>3487</v>
      </c>
      <c r="B11404" s="2" t="s">
        <v>13686</v>
      </c>
      <c r="C11404" s="2" t="s">
        <v>25264</v>
      </c>
      <c r="D11404" s="2" t="str">
        <f>"缶詰又は瓶詰食品製造業"</f>
        <v>缶詰又は瓶詰食品製造業</v>
      </c>
      <c r="E11404" s="2" t="str">
        <f>"R02.02.04"</f>
        <v>R02.02.04</v>
      </c>
    </row>
    <row r="11405" spans="1:5" x14ac:dyDescent="0.45">
      <c r="A11405" s="2" t="s">
        <v>583</v>
      </c>
      <c r="B11405" s="2" t="s">
        <v>13703</v>
      </c>
      <c r="C11405" s="2" t="s">
        <v>25277</v>
      </c>
      <c r="D11405" s="2" t="str">
        <f>"喫茶店営業"</f>
        <v>喫茶店営業</v>
      </c>
      <c r="E11405" s="2" t="str">
        <f>"H28.12.22"</f>
        <v>H28.12.22</v>
      </c>
    </row>
    <row r="11406" spans="1:5" x14ac:dyDescent="0.45">
      <c r="A11406" s="2" t="s">
        <v>583</v>
      </c>
      <c r="B11406" s="2" t="s">
        <v>13704</v>
      </c>
      <c r="C11406" s="2" t="s">
        <v>25278</v>
      </c>
      <c r="D11406" s="2" t="str">
        <f>"喫茶店営業"</f>
        <v>喫茶店営業</v>
      </c>
      <c r="E11406" s="2" t="str">
        <f>"H28.12.22"</f>
        <v>H28.12.22</v>
      </c>
    </row>
    <row r="11407" spans="1:5" x14ac:dyDescent="0.45">
      <c r="A11407" s="2" t="s">
        <v>3507</v>
      </c>
      <c r="B11407" s="2" t="s">
        <v>13568</v>
      </c>
      <c r="C11407" s="2" t="s">
        <v>25139</v>
      </c>
      <c r="D11407" s="2" t="str">
        <f>"そうざい製造業"</f>
        <v>そうざい製造業</v>
      </c>
      <c r="E11407" s="2" t="str">
        <f>"R02.04.01"</f>
        <v>R02.04.01</v>
      </c>
    </row>
    <row r="11408" spans="1:5" x14ac:dyDescent="0.45">
      <c r="A11408" s="2" t="s">
        <v>3507</v>
      </c>
      <c r="B11408" s="2" t="s">
        <v>13727</v>
      </c>
      <c r="C11408" s="2" t="s">
        <v>25294</v>
      </c>
      <c r="D11408" s="2" t="str">
        <f>"食品販売業"</f>
        <v>食品販売業</v>
      </c>
      <c r="E11408" s="2" t="str">
        <f>"R02.04.01"</f>
        <v>R02.04.01</v>
      </c>
    </row>
    <row r="11409" spans="1:5" x14ac:dyDescent="0.45">
      <c r="A11409" s="2" t="s">
        <v>3514</v>
      </c>
      <c r="B11409" s="2" t="s">
        <v>13737</v>
      </c>
      <c r="C11409" s="2" t="s">
        <v>25300</v>
      </c>
      <c r="D11409" s="2" t="str">
        <f>"飲食店営業"</f>
        <v>飲食店営業</v>
      </c>
      <c r="E11409" s="2" t="str">
        <f>"H30.08.31"</f>
        <v>H30.08.31</v>
      </c>
    </row>
    <row r="11410" spans="1:5" x14ac:dyDescent="0.45">
      <c r="A11410" s="2" t="s">
        <v>3524</v>
      </c>
      <c r="B11410" s="2" t="s">
        <v>13746</v>
      </c>
      <c r="C11410" s="2" t="s">
        <v>25312</v>
      </c>
      <c r="D11410" s="2" t="str">
        <f>"食品販売業"</f>
        <v>食品販売業</v>
      </c>
      <c r="E11410" s="2" t="str">
        <f>"R02.04.20"</f>
        <v>R02.04.20</v>
      </c>
    </row>
    <row r="11411" spans="1:5" x14ac:dyDescent="0.45">
      <c r="A11411" s="2" t="s">
        <v>3526</v>
      </c>
      <c r="B11411" s="2" t="s">
        <v>13747</v>
      </c>
      <c r="C11411" s="2" t="s">
        <v>25314</v>
      </c>
      <c r="D11411" s="2" t="str">
        <f>"食品販売業"</f>
        <v>食品販売業</v>
      </c>
      <c r="E11411" s="2" t="str">
        <f>"R02.04.17"</f>
        <v>R02.04.17</v>
      </c>
    </row>
    <row r="11412" spans="1:5" x14ac:dyDescent="0.45">
      <c r="A11412" s="2" t="s">
        <v>3536</v>
      </c>
      <c r="B11412" s="2" t="s">
        <v>13758</v>
      </c>
      <c r="C11412" s="2" t="s">
        <v>25324</v>
      </c>
      <c r="D11412" s="2" t="str">
        <f>"菓子製造業"</f>
        <v>菓子製造業</v>
      </c>
      <c r="E11412" s="2" t="str">
        <f>"R02.04.20"</f>
        <v>R02.04.20</v>
      </c>
    </row>
    <row r="11413" spans="1:5" x14ac:dyDescent="0.45">
      <c r="A11413" s="2" t="s">
        <v>3524</v>
      </c>
      <c r="B11413" s="2" t="s">
        <v>13746</v>
      </c>
      <c r="C11413" s="2" t="s">
        <v>25312</v>
      </c>
      <c r="D11413" s="2" t="str">
        <f>"豆腐製造業"</f>
        <v>豆腐製造業</v>
      </c>
      <c r="E11413" s="2" t="str">
        <f>"R02.04.20"</f>
        <v>R02.04.20</v>
      </c>
    </row>
    <row r="11414" spans="1:5" x14ac:dyDescent="0.45">
      <c r="A11414" s="2" t="s">
        <v>3543</v>
      </c>
      <c r="B11414" s="2" t="s">
        <v>13769</v>
      </c>
      <c r="C11414" s="2" t="s">
        <v>25335</v>
      </c>
      <c r="D11414" s="2" t="str">
        <f>"菓子製造業"</f>
        <v>菓子製造業</v>
      </c>
      <c r="E11414" s="2" t="str">
        <f>"R02.04.20"</f>
        <v>R02.04.20</v>
      </c>
    </row>
    <row r="11415" spans="1:5" x14ac:dyDescent="0.45">
      <c r="A11415" s="2" t="s">
        <v>3484</v>
      </c>
      <c r="B11415" s="2" t="s">
        <v>13683</v>
      </c>
      <c r="C11415" s="2" t="s">
        <v>25337</v>
      </c>
      <c r="D11415" s="2" t="str">
        <f>"食品販売業"</f>
        <v>食品販売業</v>
      </c>
      <c r="E11415" s="2" t="str">
        <f>"R02.04.20"</f>
        <v>R02.04.20</v>
      </c>
    </row>
    <row r="11416" spans="1:5" x14ac:dyDescent="0.45">
      <c r="A11416" s="2" t="s">
        <v>3121</v>
      </c>
      <c r="B11416" s="2" t="s">
        <v>13246</v>
      </c>
      <c r="C11416" s="2" t="s">
        <v>25341</v>
      </c>
      <c r="D11416" s="2" t="str">
        <f>"食品販売業"</f>
        <v>食品販売業</v>
      </c>
      <c r="E11416" s="2" t="str">
        <f>"R02.04.23"</f>
        <v>R02.04.23</v>
      </c>
    </row>
    <row r="11417" spans="1:5" x14ac:dyDescent="0.45">
      <c r="A11417" s="2" t="s">
        <v>3558</v>
      </c>
      <c r="B11417" s="2" t="s">
        <v>13799</v>
      </c>
      <c r="C11417" s="2" t="s">
        <v>25368</v>
      </c>
      <c r="D11417" s="2" t="str">
        <f>"添加物製造業"</f>
        <v>添加物製造業</v>
      </c>
      <c r="E11417" s="2" t="str">
        <f>"H29.04.27"</f>
        <v>H29.04.27</v>
      </c>
    </row>
    <row r="11418" spans="1:5" x14ac:dyDescent="0.45">
      <c r="A11418" s="2" t="s">
        <v>3561</v>
      </c>
      <c r="B11418" s="2" t="s">
        <v>13803</v>
      </c>
      <c r="C11418" s="2" t="s">
        <v>25372</v>
      </c>
      <c r="D11418" s="2" t="str">
        <f>"飲食店営業"</f>
        <v>飲食店営業</v>
      </c>
      <c r="E11418" s="2" t="str">
        <f>"R02.07.14"</f>
        <v>R02.07.14</v>
      </c>
    </row>
    <row r="11419" spans="1:5" x14ac:dyDescent="0.45">
      <c r="A11419" s="2" t="s">
        <v>3564</v>
      </c>
      <c r="B11419" s="2" t="s">
        <v>13806</v>
      </c>
      <c r="C11419" s="2" t="s">
        <v>25376</v>
      </c>
      <c r="D11419" s="2" t="str">
        <f>"食肉販売業"</f>
        <v>食肉販売業</v>
      </c>
      <c r="E11419" s="2" t="str">
        <f>"R02.07.15"</f>
        <v>R02.07.15</v>
      </c>
    </row>
    <row r="11420" spans="1:5" x14ac:dyDescent="0.45">
      <c r="A11420" s="2" t="s">
        <v>3565</v>
      </c>
      <c r="B11420" s="2" t="s">
        <v>13808</v>
      </c>
      <c r="C11420" s="2" t="s">
        <v>25377</v>
      </c>
      <c r="D11420" s="2" t="str">
        <f>"そうざい製造業"</f>
        <v>そうざい製造業</v>
      </c>
      <c r="E11420" s="2" t="str">
        <f>"R02.07.14"</f>
        <v>R02.07.14</v>
      </c>
    </row>
    <row r="11421" spans="1:5" x14ac:dyDescent="0.45">
      <c r="A11421" s="2" t="s">
        <v>3565</v>
      </c>
      <c r="B11421" s="2" t="s">
        <v>13808</v>
      </c>
      <c r="C11421" s="2" t="s">
        <v>25377</v>
      </c>
      <c r="D11421" s="2" t="str">
        <f>"菓子製造業"</f>
        <v>菓子製造業</v>
      </c>
      <c r="E11421" s="2" t="str">
        <f>"R02.07.14"</f>
        <v>R02.07.14</v>
      </c>
    </row>
    <row r="11422" spans="1:5" x14ac:dyDescent="0.45">
      <c r="A11422" s="2" t="s">
        <v>3570</v>
      </c>
      <c r="B11422" s="2" t="s">
        <v>13815</v>
      </c>
      <c r="C11422" s="2" t="s">
        <v>25382</v>
      </c>
      <c r="D11422" s="2" t="str">
        <f>"飲食店営業"</f>
        <v>飲食店営業</v>
      </c>
      <c r="E11422" s="2" t="str">
        <f>"R02.07.28"</f>
        <v>R02.07.28</v>
      </c>
    </row>
    <row r="11423" spans="1:5" x14ac:dyDescent="0.45">
      <c r="A11423" s="2" t="s">
        <v>3570</v>
      </c>
      <c r="B11423" s="2" t="s">
        <v>13816</v>
      </c>
      <c r="C11423" s="2" t="s">
        <v>25382</v>
      </c>
      <c r="D11423" s="2" t="str">
        <f>"食品販売業"</f>
        <v>食品販売業</v>
      </c>
      <c r="E11423" s="2" t="str">
        <f>"R02.07.28"</f>
        <v>R02.07.28</v>
      </c>
    </row>
    <row r="11424" spans="1:5" x14ac:dyDescent="0.45">
      <c r="A11424" s="2" t="s">
        <v>3571</v>
      </c>
      <c r="B11424" s="2" t="s">
        <v>13817</v>
      </c>
      <c r="C11424" s="2" t="s">
        <v>25383</v>
      </c>
      <c r="D11424" s="2" t="str">
        <f>"食品販売業"</f>
        <v>食品販売業</v>
      </c>
      <c r="E11424" s="2" t="str">
        <f>"R02.08.05"</f>
        <v>R02.08.05</v>
      </c>
    </row>
    <row r="11425" spans="1:5" x14ac:dyDescent="0.45">
      <c r="A11425" s="2" t="s">
        <v>3362</v>
      </c>
      <c r="B11425" s="2" t="s">
        <v>13818</v>
      </c>
      <c r="C11425" s="2" t="s">
        <v>25384</v>
      </c>
      <c r="D11425" s="2" t="str">
        <f>"食肉販売業"</f>
        <v>食肉販売業</v>
      </c>
      <c r="E11425" s="2" t="str">
        <f>"R02.08.05"</f>
        <v>R02.08.05</v>
      </c>
    </row>
    <row r="11426" spans="1:5" x14ac:dyDescent="0.45">
      <c r="A11426" s="2" t="s">
        <v>3143</v>
      </c>
      <c r="B11426" s="2" t="s">
        <v>13819</v>
      </c>
      <c r="C11426" s="2" t="s">
        <v>25385</v>
      </c>
      <c r="D11426" s="2" t="str">
        <f>"喫茶店営業"</f>
        <v>喫茶店営業</v>
      </c>
      <c r="E11426" s="2" t="str">
        <f>"R02.08.05"</f>
        <v>R02.08.05</v>
      </c>
    </row>
    <row r="11427" spans="1:5" x14ac:dyDescent="0.45">
      <c r="A11427" s="2" t="s">
        <v>3573</v>
      </c>
      <c r="B11427" s="2" t="s">
        <v>13821</v>
      </c>
      <c r="C11427" s="2" t="s">
        <v>25388</v>
      </c>
      <c r="D11427" s="2" t="str">
        <f>"飲食店営業"</f>
        <v>飲食店営業</v>
      </c>
      <c r="E11427" s="2" t="str">
        <f>"R02.08.11"</f>
        <v>R02.08.11</v>
      </c>
    </row>
    <row r="11428" spans="1:5" x14ac:dyDescent="0.45">
      <c r="A11428" s="2" t="s">
        <v>3577</v>
      </c>
      <c r="B11428" s="2" t="s">
        <v>13826</v>
      </c>
      <c r="C11428" s="2" t="s">
        <v>25394</v>
      </c>
      <c r="D11428" s="2" t="str">
        <f>"食品販売業"</f>
        <v>食品販売業</v>
      </c>
      <c r="E11428" s="2" t="str">
        <f>"R02.08.14"</f>
        <v>R02.08.14</v>
      </c>
    </row>
    <row r="11429" spans="1:5" x14ac:dyDescent="0.45">
      <c r="A11429" s="2" t="s">
        <v>3577</v>
      </c>
      <c r="B11429" s="2" t="s">
        <v>13826</v>
      </c>
      <c r="C11429" s="2" t="s">
        <v>25394</v>
      </c>
      <c r="D11429" s="2" t="str">
        <f>"飲食店営業"</f>
        <v>飲食店営業</v>
      </c>
      <c r="E11429" s="2" t="str">
        <f>"R02.08.14"</f>
        <v>R02.08.14</v>
      </c>
    </row>
    <row r="11430" spans="1:5" x14ac:dyDescent="0.45">
      <c r="A11430" s="2" t="s">
        <v>3584</v>
      </c>
      <c r="B11430" s="2" t="s">
        <v>3584</v>
      </c>
      <c r="C11430" s="2" t="s">
        <v>25405</v>
      </c>
      <c r="D11430" s="2" t="str">
        <f>"そうざい製造業"</f>
        <v>そうざい製造業</v>
      </c>
      <c r="E11430" s="2" t="str">
        <f>"R01.08.23"</f>
        <v>R01.08.23</v>
      </c>
    </row>
    <row r="11431" spans="1:5" x14ac:dyDescent="0.45">
      <c r="A11431" s="2" t="s">
        <v>3584</v>
      </c>
      <c r="B11431" s="2" t="s">
        <v>3584</v>
      </c>
      <c r="C11431" s="2" t="s">
        <v>25405</v>
      </c>
      <c r="D11431" s="2" t="str">
        <f>"菓子製造業"</f>
        <v>菓子製造業</v>
      </c>
      <c r="E11431" s="2" t="str">
        <f>"R01.08.23"</f>
        <v>R01.08.23</v>
      </c>
    </row>
    <row r="11432" spans="1:5" x14ac:dyDescent="0.45">
      <c r="A11432" s="2" t="s">
        <v>3584</v>
      </c>
      <c r="B11432" s="2" t="s">
        <v>3584</v>
      </c>
      <c r="C11432" s="2" t="s">
        <v>25405</v>
      </c>
      <c r="D11432" s="2" t="str">
        <f>"飲食店営業"</f>
        <v>飲食店営業</v>
      </c>
      <c r="E11432" s="2" t="str">
        <f>"R01.08.23"</f>
        <v>R01.08.23</v>
      </c>
    </row>
    <row r="11433" spans="1:5" x14ac:dyDescent="0.45">
      <c r="A11433" s="2" t="s">
        <v>3122</v>
      </c>
      <c r="B11433" s="2" t="s">
        <v>13247</v>
      </c>
      <c r="C11433" s="2" t="s">
        <v>24817</v>
      </c>
      <c r="D11433" s="2" t="str">
        <f>"食品販売業"</f>
        <v>食品販売業</v>
      </c>
      <c r="E11433" s="2" t="str">
        <f>"R02.08.26"</f>
        <v>R02.08.26</v>
      </c>
    </row>
    <row r="11434" spans="1:5" x14ac:dyDescent="0.45">
      <c r="A11434" s="2" t="s">
        <v>3247</v>
      </c>
      <c r="B11434" s="2" t="s">
        <v>3247</v>
      </c>
      <c r="C11434" s="2" t="s">
        <v>25408</v>
      </c>
      <c r="D11434" s="2" t="str">
        <f>"乳類販売業"</f>
        <v>乳類販売業</v>
      </c>
      <c r="E11434" s="2" t="str">
        <f>"R02.08.31"</f>
        <v>R02.08.31</v>
      </c>
    </row>
    <row r="11435" spans="1:5" x14ac:dyDescent="0.45">
      <c r="A11435" s="2" t="s">
        <v>3247</v>
      </c>
      <c r="B11435" s="2" t="s">
        <v>3247</v>
      </c>
      <c r="C11435" s="2" t="s">
        <v>25408</v>
      </c>
      <c r="D11435" s="2" t="str">
        <f>"食肉販売業"</f>
        <v>食肉販売業</v>
      </c>
      <c r="E11435" s="2" t="str">
        <f>"R02.08.31"</f>
        <v>R02.08.31</v>
      </c>
    </row>
    <row r="11436" spans="1:5" x14ac:dyDescent="0.45">
      <c r="A11436" s="2" t="s">
        <v>3247</v>
      </c>
      <c r="B11436" s="2" t="s">
        <v>3247</v>
      </c>
      <c r="C11436" s="2" t="s">
        <v>25408</v>
      </c>
      <c r="D11436" s="2" t="str">
        <f>"魚介類販売業"</f>
        <v>魚介類販売業</v>
      </c>
      <c r="E11436" s="2" t="str">
        <f>"R02.08.31"</f>
        <v>R02.08.31</v>
      </c>
    </row>
    <row r="11437" spans="1:5" x14ac:dyDescent="0.45">
      <c r="A11437" s="2" t="s">
        <v>3586</v>
      </c>
      <c r="B11437" s="2" t="s">
        <v>13852</v>
      </c>
      <c r="C11437" s="2" t="s">
        <v>25419</v>
      </c>
      <c r="D11437" s="2" t="str">
        <f>"乳類販売業"</f>
        <v>乳類販売業</v>
      </c>
      <c r="E11437" s="2" t="str">
        <f>"H29.05.31"</f>
        <v>H29.05.31</v>
      </c>
    </row>
    <row r="11438" spans="1:5" x14ac:dyDescent="0.45">
      <c r="A11438" s="2" t="s">
        <v>3586</v>
      </c>
      <c r="B11438" s="2" t="s">
        <v>13857</v>
      </c>
      <c r="C11438" s="2" t="s">
        <v>25424</v>
      </c>
      <c r="D11438" s="2" t="str">
        <f>"食品販売業"</f>
        <v>食品販売業</v>
      </c>
      <c r="E11438" s="2" t="str">
        <f>"R02.04.17"</f>
        <v>R02.04.17</v>
      </c>
    </row>
    <row r="11439" spans="1:5" x14ac:dyDescent="0.45">
      <c r="A11439" s="2" t="s">
        <v>3438</v>
      </c>
      <c r="B11439" s="2" t="s">
        <v>13871</v>
      </c>
      <c r="C11439" s="2" t="s">
        <v>25202</v>
      </c>
      <c r="D11439" s="2" t="str">
        <f>"飲食店営業"</f>
        <v>飲食店営業</v>
      </c>
      <c r="E11439" s="2" t="str">
        <f>"R02.09.08"</f>
        <v>R02.09.08</v>
      </c>
    </row>
    <row r="11440" spans="1:5" x14ac:dyDescent="0.45">
      <c r="A11440" s="2" t="s">
        <v>3270</v>
      </c>
      <c r="B11440" s="2" t="s">
        <v>13876</v>
      </c>
      <c r="C11440" s="2" t="s">
        <v>25441</v>
      </c>
      <c r="D11440" s="2" t="str">
        <f>"食品販売業"</f>
        <v>食品販売業</v>
      </c>
      <c r="E11440" s="2" t="str">
        <f>"R02.09.25"</f>
        <v>R02.09.25</v>
      </c>
    </row>
    <row r="11441" spans="1:5" x14ac:dyDescent="0.45">
      <c r="A11441" s="2" t="s">
        <v>3570</v>
      </c>
      <c r="B11441" s="2" t="s">
        <v>13893</v>
      </c>
      <c r="C11441" s="2" t="s">
        <v>25463</v>
      </c>
      <c r="D11441" s="2" t="str">
        <f>"食品販売業"</f>
        <v>食品販売業</v>
      </c>
      <c r="E11441" s="2" t="str">
        <f>"R02.10.30"</f>
        <v>R02.10.30</v>
      </c>
    </row>
    <row r="11442" spans="1:5" x14ac:dyDescent="0.45">
      <c r="A11442" s="2" t="s">
        <v>3570</v>
      </c>
      <c r="B11442" s="2" t="s">
        <v>13893</v>
      </c>
      <c r="C11442" s="2" t="s">
        <v>25463</v>
      </c>
      <c r="D11442" s="2" t="str">
        <f>"菓子製造業"</f>
        <v>菓子製造業</v>
      </c>
      <c r="E11442" s="2" t="str">
        <f>"R02.10.30"</f>
        <v>R02.10.30</v>
      </c>
    </row>
    <row r="11443" spans="1:5" x14ac:dyDescent="0.45">
      <c r="A11443" s="2" t="s">
        <v>3570</v>
      </c>
      <c r="B11443" s="2" t="s">
        <v>13893</v>
      </c>
      <c r="C11443" s="2" t="s">
        <v>25463</v>
      </c>
      <c r="D11443" s="2" t="str">
        <f>"そうざい製造業"</f>
        <v>そうざい製造業</v>
      </c>
      <c r="E11443" s="2" t="str">
        <f>"R02.10.30"</f>
        <v>R02.10.30</v>
      </c>
    </row>
    <row r="11444" spans="1:5" x14ac:dyDescent="0.45">
      <c r="A11444" s="2" t="s">
        <v>3461</v>
      </c>
      <c r="B11444" s="2" t="s">
        <v>13649</v>
      </c>
      <c r="C11444" s="2" t="s">
        <v>25225</v>
      </c>
      <c r="D11444" s="2" t="str">
        <f>"乳類販売業"</f>
        <v>乳類販売業</v>
      </c>
      <c r="E11444" s="2" t="str">
        <f t="shared" ref="E11444:E11454" si="529">"R02.11.09"</f>
        <v>R02.11.09</v>
      </c>
    </row>
    <row r="11445" spans="1:5" x14ac:dyDescent="0.45">
      <c r="A11445" s="2" t="s">
        <v>3461</v>
      </c>
      <c r="B11445" s="2" t="s">
        <v>13649</v>
      </c>
      <c r="C11445" s="2" t="s">
        <v>25225</v>
      </c>
      <c r="D11445" s="2" t="str">
        <f>"魚介類販売業"</f>
        <v>魚介類販売業</v>
      </c>
      <c r="E11445" s="2" t="str">
        <f t="shared" si="529"/>
        <v>R02.11.09</v>
      </c>
    </row>
    <row r="11446" spans="1:5" x14ac:dyDescent="0.45">
      <c r="A11446" s="2" t="s">
        <v>3608</v>
      </c>
      <c r="B11446" s="2" t="s">
        <v>13896</v>
      </c>
      <c r="C11446" s="2" t="s">
        <v>25376</v>
      </c>
      <c r="D11446" s="2" t="str">
        <f>"魚介類販売業"</f>
        <v>魚介類販売業</v>
      </c>
      <c r="E11446" s="2" t="str">
        <f t="shared" si="529"/>
        <v>R02.11.09</v>
      </c>
    </row>
    <row r="11447" spans="1:5" x14ac:dyDescent="0.45">
      <c r="A11447" s="2" t="s">
        <v>3609</v>
      </c>
      <c r="B11447" s="2" t="s">
        <v>3609</v>
      </c>
      <c r="C11447" s="2" t="s">
        <v>25466</v>
      </c>
      <c r="D11447" s="2" t="str">
        <f>"魚介類販売業"</f>
        <v>魚介類販売業</v>
      </c>
      <c r="E11447" s="2" t="str">
        <f t="shared" si="529"/>
        <v>R02.11.09</v>
      </c>
    </row>
    <row r="11448" spans="1:5" x14ac:dyDescent="0.45">
      <c r="A11448" s="2" t="s">
        <v>3461</v>
      </c>
      <c r="B11448" s="2" t="s">
        <v>13649</v>
      </c>
      <c r="C11448" s="2" t="s">
        <v>25225</v>
      </c>
      <c r="D11448" s="2" t="str">
        <f>"食肉販売業"</f>
        <v>食肉販売業</v>
      </c>
      <c r="E11448" s="2" t="str">
        <f t="shared" si="529"/>
        <v>R02.11.09</v>
      </c>
    </row>
    <row r="11449" spans="1:5" x14ac:dyDescent="0.45">
      <c r="A11449" s="2" t="s">
        <v>3295</v>
      </c>
      <c r="B11449" s="2" t="s">
        <v>13551</v>
      </c>
      <c r="C11449" s="2" t="s">
        <v>25115</v>
      </c>
      <c r="D11449" s="2" t="str">
        <f>"菓子製造業"</f>
        <v>菓子製造業</v>
      </c>
      <c r="E11449" s="2" t="str">
        <f t="shared" si="529"/>
        <v>R02.11.09</v>
      </c>
    </row>
    <row r="11450" spans="1:5" x14ac:dyDescent="0.45">
      <c r="A11450" s="2" t="s">
        <v>3461</v>
      </c>
      <c r="B11450" s="2" t="s">
        <v>13649</v>
      </c>
      <c r="C11450" s="2" t="s">
        <v>25225</v>
      </c>
      <c r="D11450" s="2" t="str">
        <f>"飲食店営業"</f>
        <v>飲食店営業</v>
      </c>
      <c r="E11450" s="2" t="str">
        <f t="shared" si="529"/>
        <v>R02.11.09</v>
      </c>
    </row>
    <row r="11451" spans="1:5" x14ac:dyDescent="0.45">
      <c r="A11451" s="2" t="s">
        <v>3608</v>
      </c>
      <c r="B11451" s="2" t="s">
        <v>13899</v>
      </c>
      <c r="C11451" s="2" t="s">
        <v>25376</v>
      </c>
      <c r="D11451" s="2" t="str">
        <f>"飲食店営業"</f>
        <v>飲食店営業</v>
      </c>
      <c r="E11451" s="2" t="str">
        <f t="shared" si="529"/>
        <v>R02.11.09</v>
      </c>
    </row>
    <row r="11452" spans="1:5" x14ac:dyDescent="0.45">
      <c r="A11452" s="2" t="s">
        <v>3613</v>
      </c>
      <c r="B11452" s="2" t="s">
        <v>13903</v>
      </c>
      <c r="C11452" s="2" t="s">
        <v>25472</v>
      </c>
      <c r="D11452" s="2" t="str">
        <f>"飲食店営業"</f>
        <v>飲食店営業</v>
      </c>
      <c r="E11452" s="2" t="str">
        <f t="shared" si="529"/>
        <v>R02.11.09</v>
      </c>
    </row>
    <row r="11453" spans="1:5" x14ac:dyDescent="0.45">
      <c r="A11453" s="2" t="s">
        <v>3618</v>
      </c>
      <c r="B11453" s="2" t="s">
        <v>13908</v>
      </c>
      <c r="C11453" s="2" t="s">
        <v>25477</v>
      </c>
      <c r="D11453" s="2" t="str">
        <f>"食品販売業"</f>
        <v>食品販売業</v>
      </c>
      <c r="E11453" s="2" t="str">
        <f t="shared" si="529"/>
        <v>R02.11.09</v>
      </c>
    </row>
    <row r="11454" spans="1:5" x14ac:dyDescent="0.45">
      <c r="A11454" s="2" t="s">
        <v>3625</v>
      </c>
      <c r="B11454" s="2" t="s">
        <v>13915</v>
      </c>
      <c r="C11454" s="2" t="s">
        <v>25486</v>
      </c>
      <c r="D11454" s="2" t="str">
        <f>"そうざい製造業"</f>
        <v>そうざい製造業</v>
      </c>
      <c r="E11454" s="2" t="str">
        <f t="shared" si="529"/>
        <v>R02.11.09</v>
      </c>
    </row>
    <row r="11455" spans="1:5" x14ac:dyDescent="0.45">
      <c r="A11455" s="2" t="s">
        <v>649</v>
      </c>
      <c r="B11455" s="2" t="s">
        <v>13916</v>
      </c>
      <c r="C11455" s="2" t="s">
        <v>25487</v>
      </c>
      <c r="D11455" s="2" t="str">
        <f>"喫茶店営業"</f>
        <v>喫茶店営業</v>
      </c>
      <c r="E11455" s="2" t="str">
        <f>"R02.11.13"</f>
        <v>R02.11.13</v>
      </c>
    </row>
    <row r="11456" spans="1:5" x14ac:dyDescent="0.45">
      <c r="A11456" s="2" t="s">
        <v>3637</v>
      </c>
      <c r="B11456" s="2" t="s">
        <v>13933</v>
      </c>
      <c r="C11456" s="2" t="s">
        <v>25507</v>
      </c>
      <c r="D11456" s="2" t="str">
        <f>"飲食店営業"</f>
        <v>飲食店営業</v>
      </c>
      <c r="E11456" s="2" t="str">
        <f>"R02.11.30"</f>
        <v>R02.11.30</v>
      </c>
    </row>
    <row r="11457" spans="1:5" x14ac:dyDescent="0.45">
      <c r="A11457" s="2" t="s">
        <v>3639</v>
      </c>
      <c r="B11457" s="2" t="s">
        <v>13935</v>
      </c>
      <c r="C11457" s="2" t="s">
        <v>25510</v>
      </c>
      <c r="D11457" s="2" t="str">
        <f>"喫茶店営業"</f>
        <v>喫茶店営業</v>
      </c>
      <c r="E11457" s="2" t="str">
        <f>"R02.11.30"</f>
        <v>R02.11.30</v>
      </c>
    </row>
    <row r="11458" spans="1:5" x14ac:dyDescent="0.45">
      <c r="A11458" s="2" t="s">
        <v>3646</v>
      </c>
      <c r="B11458" s="2" t="s">
        <v>13942</v>
      </c>
      <c r="C11458" s="2" t="s">
        <v>25517</v>
      </c>
      <c r="D11458" s="2" t="str">
        <f>"食品製造業"</f>
        <v>食品製造業</v>
      </c>
      <c r="E11458" s="2" t="str">
        <f>"R02.12.09"</f>
        <v>R02.12.09</v>
      </c>
    </row>
    <row r="11459" spans="1:5" x14ac:dyDescent="0.45">
      <c r="A11459" s="2" t="s">
        <v>3665</v>
      </c>
      <c r="B11459" s="2" t="s">
        <v>13968</v>
      </c>
      <c r="C11459" s="2" t="s">
        <v>25546</v>
      </c>
      <c r="D11459" s="2" t="str">
        <f>"食品製造業"</f>
        <v>食品製造業</v>
      </c>
      <c r="E11459" s="2" t="str">
        <f t="shared" ref="E11459:E11466" si="530">"R03.02.12"</f>
        <v>R03.02.12</v>
      </c>
    </row>
    <row r="11460" spans="1:5" x14ac:dyDescent="0.45">
      <c r="A11460" s="2" t="s">
        <v>3666</v>
      </c>
      <c r="B11460" s="2" t="s">
        <v>13969</v>
      </c>
      <c r="C11460" s="2" t="s">
        <v>25547</v>
      </c>
      <c r="D11460" s="2" t="str">
        <f>"食品製造業"</f>
        <v>食品製造業</v>
      </c>
      <c r="E11460" s="2" t="str">
        <f t="shared" si="530"/>
        <v>R03.02.12</v>
      </c>
    </row>
    <row r="11461" spans="1:5" x14ac:dyDescent="0.45">
      <c r="A11461" s="2" t="s">
        <v>3667</v>
      </c>
      <c r="B11461" s="2" t="s">
        <v>13970</v>
      </c>
      <c r="C11461" s="2" t="s">
        <v>25548</v>
      </c>
      <c r="D11461" s="2" t="str">
        <f>"菓子製造業"</f>
        <v>菓子製造業</v>
      </c>
      <c r="E11461" s="2" t="str">
        <f t="shared" si="530"/>
        <v>R03.02.12</v>
      </c>
    </row>
    <row r="11462" spans="1:5" x14ac:dyDescent="0.45">
      <c r="A11462" s="2" t="s">
        <v>3484</v>
      </c>
      <c r="B11462" s="2" t="s">
        <v>13683</v>
      </c>
      <c r="C11462" s="2" t="s">
        <v>25261</v>
      </c>
      <c r="D11462" s="2" t="str">
        <f>"乳類販売業"</f>
        <v>乳類販売業</v>
      </c>
      <c r="E11462" s="2" t="str">
        <f t="shared" si="530"/>
        <v>R03.02.12</v>
      </c>
    </row>
    <row r="11463" spans="1:5" x14ac:dyDescent="0.45">
      <c r="A11463" s="2" t="s">
        <v>3213</v>
      </c>
      <c r="B11463" s="2" t="s">
        <v>13357</v>
      </c>
      <c r="C11463" s="2" t="s">
        <v>25550</v>
      </c>
      <c r="D11463" s="2" t="str">
        <f>"乳類販売業"</f>
        <v>乳類販売業</v>
      </c>
      <c r="E11463" s="2" t="str">
        <f t="shared" si="530"/>
        <v>R03.02.12</v>
      </c>
    </row>
    <row r="11464" spans="1:5" x14ac:dyDescent="0.45">
      <c r="A11464" s="2" t="s">
        <v>3213</v>
      </c>
      <c r="B11464" s="2" t="s">
        <v>13357</v>
      </c>
      <c r="C11464" s="2" t="s">
        <v>25550</v>
      </c>
      <c r="D11464" s="2" t="str">
        <f>"飲食店営業"</f>
        <v>飲食店営業</v>
      </c>
      <c r="E11464" s="2" t="str">
        <f t="shared" si="530"/>
        <v>R03.02.12</v>
      </c>
    </row>
    <row r="11465" spans="1:5" x14ac:dyDescent="0.45">
      <c r="A11465" s="2" t="s">
        <v>3213</v>
      </c>
      <c r="B11465" s="2" t="s">
        <v>13357</v>
      </c>
      <c r="C11465" s="2" t="s">
        <v>25550</v>
      </c>
      <c r="D11465" s="2" t="str">
        <f>"魚介類販売業"</f>
        <v>魚介類販売業</v>
      </c>
      <c r="E11465" s="2" t="str">
        <f t="shared" si="530"/>
        <v>R03.02.12</v>
      </c>
    </row>
    <row r="11466" spans="1:5" x14ac:dyDescent="0.45">
      <c r="A11466" s="2" t="s">
        <v>3213</v>
      </c>
      <c r="B11466" s="2" t="s">
        <v>13357</v>
      </c>
      <c r="C11466" s="2" t="s">
        <v>25550</v>
      </c>
      <c r="D11466" s="2" t="str">
        <f>"食肉販売業"</f>
        <v>食肉販売業</v>
      </c>
      <c r="E11466" s="2" t="str">
        <f t="shared" si="530"/>
        <v>R03.02.12</v>
      </c>
    </row>
    <row r="11467" spans="1:5" x14ac:dyDescent="0.45">
      <c r="A11467" s="2" t="s">
        <v>3382</v>
      </c>
      <c r="B11467" s="2" t="s">
        <v>13557</v>
      </c>
      <c r="C11467" s="2" t="s">
        <v>25121</v>
      </c>
      <c r="D11467" s="2" t="str">
        <f>"飲食店営業"</f>
        <v>飲食店営業</v>
      </c>
      <c r="E11467" s="2" t="str">
        <f>"R03.02.16"</f>
        <v>R03.02.16</v>
      </c>
    </row>
    <row r="11468" spans="1:5" x14ac:dyDescent="0.45">
      <c r="A11468" s="2" t="s">
        <v>92</v>
      </c>
      <c r="B11468" s="2" t="s">
        <v>13512</v>
      </c>
      <c r="C11468" s="2" t="s">
        <v>25569</v>
      </c>
      <c r="D11468" s="2" t="str">
        <f>"乳類販売業"</f>
        <v>乳類販売業</v>
      </c>
      <c r="E11468" s="2" t="str">
        <f>"R03.02.24"</f>
        <v>R03.02.24</v>
      </c>
    </row>
    <row r="11469" spans="1:5" x14ac:dyDescent="0.45">
      <c r="A11469" s="2" t="s">
        <v>92</v>
      </c>
      <c r="B11469" s="2" t="s">
        <v>13512</v>
      </c>
      <c r="C11469" s="2" t="s">
        <v>25569</v>
      </c>
      <c r="D11469" s="2" t="str">
        <f>"飲食店営業"</f>
        <v>飲食店営業</v>
      </c>
      <c r="E11469" s="2" t="str">
        <f>"R03.02.24"</f>
        <v>R03.02.24</v>
      </c>
    </row>
    <row r="11470" spans="1:5" x14ac:dyDescent="0.45">
      <c r="A11470" s="2" t="s">
        <v>92</v>
      </c>
      <c r="B11470" s="2" t="s">
        <v>13512</v>
      </c>
      <c r="C11470" s="2" t="s">
        <v>25569</v>
      </c>
      <c r="D11470" s="2" t="str">
        <f>"飲食店営業"</f>
        <v>飲食店営業</v>
      </c>
      <c r="E11470" s="2" t="str">
        <f>"R03.02.24"</f>
        <v>R03.02.24</v>
      </c>
    </row>
    <row r="11471" spans="1:5" x14ac:dyDescent="0.45">
      <c r="A11471" s="2" t="s">
        <v>92</v>
      </c>
      <c r="B11471" s="2" t="s">
        <v>13512</v>
      </c>
      <c r="C11471" s="2" t="s">
        <v>25569</v>
      </c>
      <c r="D11471" s="2" t="str">
        <f>"飲食店営業"</f>
        <v>飲食店営業</v>
      </c>
      <c r="E11471" s="2" t="str">
        <f>"R03.02.24"</f>
        <v>R03.02.24</v>
      </c>
    </row>
    <row r="11472" spans="1:5" x14ac:dyDescent="0.45">
      <c r="A11472" s="2" t="s">
        <v>252</v>
      </c>
      <c r="B11472" s="2" t="s">
        <v>13985</v>
      </c>
      <c r="C11472" s="2" t="s">
        <v>25570</v>
      </c>
      <c r="D11472" s="2" t="str">
        <f>"食品販売業"</f>
        <v>食品販売業</v>
      </c>
      <c r="E11472" s="2" t="str">
        <f>"R03.02.24"</f>
        <v>R03.02.24</v>
      </c>
    </row>
    <row r="11473" spans="1:5" x14ac:dyDescent="0.45">
      <c r="A11473" s="2" t="s">
        <v>3666</v>
      </c>
      <c r="B11473" s="2" t="s">
        <v>3666</v>
      </c>
      <c r="C11473" s="2" t="s">
        <v>25587</v>
      </c>
      <c r="D11473" s="2" t="str">
        <f>"清涼飲料水製造業"</f>
        <v>清涼飲料水製造業</v>
      </c>
      <c r="E11473" s="2" t="str">
        <f>"R03.03.04"</f>
        <v>R03.03.04</v>
      </c>
    </row>
    <row r="11474" spans="1:5" x14ac:dyDescent="0.45">
      <c r="A11474" s="2" t="s">
        <v>3700</v>
      </c>
      <c r="B11474" s="2" t="s">
        <v>14014</v>
      </c>
      <c r="C11474" s="2" t="s">
        <v>25604</v>
      </c>
      <c r="D11474" s="2" t="str">
        <f>"飲食店営業"</f>
        <v>飲食店営業</v>
      </c>
      <c r="E11474" s="2" t="str">
        <f>"R03.04.19"</f>
        <v>R03.04.19</v>
      </c>
    </row>
    <row r="11475" spans="1:5" x14ac:dyDescent="0.45">
      <c r="A11475" s="2" t="s">
        <v>1200</v>
      </c>
      <c r="B11475" s="2" t="s">
        <v>14018</v>
      </c>
      <c r="C11475" s="2" t="s">
        <v>25607</v>
      </c>
      <c r="D11475" s="2" t="str">
        <f>"乳類販売業"</f>
        <v>乳類販売業</v>
      </c>
      <c r="E11475" s="2" t="str">
        <f>"R03.04.23"</f>
        <v>R03.04.23</v>
      </c>
    </row>
    <row r="11476" spans="1:5" x14ac:dyDescent="0.45">
      <c r="A11476" s="2" t="s">
        <v>1200</v>
      </c>
      <c r="B11476" s="2" t="s">
        <v>14018</v>
      </c>
      <c r="C11476" s="2" t="s">
        <v>25607</v>
      </c>
      <c r="D11476" s="2" t="str">
        <f>"食品販売業"</f>
        <v>食品販売業</v>
      </c>
      <c r="E11476" s="2" t="str">
        <f>"R03.04.23"</f>
        <v>R03.04.23</v>
      </c>
    </row>
    <row r="11477" spans="1:5" x14ac:dyDescent="0.45">
      <c r="A11477" s="2" t="s">
        <v>3570</v>
      </c>
      <c r="B11477" s="2" t="s">
        <v>13815</v>
      </c>
      <c r="C11477" s="2" t="s">
        <v>25382</v>
      </c>
      <c r="D11477" s="2" t="str">
        <f>"食肉販売業"</f>
        <v>食肉販売業</v>
      </c>
      <c r="E11477" s="2" t="str">
        <f>"R02.07.28"</f>
        <v>R02.07.28</v>
      </c>
    </row>
    <row r="11478" spans="1:5" x14ac:dyDescent="0.45">
      <c r="A11478" s="2" t="s">
        <v>3570</v>
      </c>
      <c r="B11478" s="2" t="s">
        <v>14054</v>
      </c>
      <c r="C11478" s="2" t="s">
        <v>25640</v>
      </c>
      <c r="D11478" s="2" t="str">
        <f>"飲食店営業"</f>
        <v>飲食店営業</v>
      </c>
      <c r="E11478" s="2" t="str">
        <f>"R02.09.03"</f>
        <v>R02.09.03</v>
      </c>
    </row>
    <row r="11479" spans="1:5" x14ac:dyDescent="0.45">
      <c r="A11479" s="2" t="s">
        <v>3571</v>
      </c>
      <c r="B11479" s="2" t="s">
        <v>13817</v>
      </c>
      <c r="C11479" s="2" t="s">
        <v>25383</v>
      </c>
      <c r="D11479" s="2" t="str">
        <f>"魚介類販売業"</f>
        <v>魚介類販売業</v>
      </c>
      <c r="E11479" s="2" t="str">
        <f>"R02.08.05"</f>
        <v>R02.08.05</v>
      </c>
    </row>
    <row r="11480" spans="1:5" x14ac:dyDescent="0.45">
      <c r="A11480" s="2" t="s">
        <v>3571</v>
      </c>
      <c r="B11480" s="2" t="s">
        <v>13817</v>
      </c>
      <c r="C11480" s="2" t="s">
        <v>25383</v>
      </c>
      <c r="D11480" s="2" t="str">
        <f>"食肉販売業"</f>
        <v>食肉販売業</v>
      </c>
      <c r="E11480" s="2" t="str">
        <f>"R02.08.05"</f>
        <v>R02.08.05</v>
      </c>
    </row>
    <row r="11481" spans="1:5" x14ac:dyDescent="0.45">
      <c r="A11481" s="2" t="s">
        <v>3571</v>
      </c>
      <c r="B11481" s="2" t="s">
        <v>13817</v>
      </c>
      <c r="C11481" s="2" t="s">
        <v>25383</v>
      </c>
      <c r="D11481" s="2" t="str">
        <f>"飲食店営業"</f>
        <v>飲食店営業</v>
      </c>
      <c r="E11481" s="2" t="str">
        <f>"R02.08.05"</f>
        <v>R02.08.05</v>
      </c>
    </row>
    <row r="11482" spans="1:5" x14ac:dyDescent="0.45">
      <c r="A11482" s="2" t="s">
        <v>3571</v>
      </c>
      <c r="B11482" s="2" t="s">
        <v>13817</v>
      </c>
      <c r="C11482" s="2" t="s">
        <v>25645</v>
      </c>
      <c r="D11482" s="2" t="str">
        <f>"乳類販売業"</f>
        <v>乳類販売業</v>
      </c>
      <c r="E11482" s="2" t="str">
        <f>"R02.08.05"</f>
        <v>R02.08.05</v>
      </c>
    </row>
    <row r="11483" spans="1:5" x14ac:dyDescent="0.45">
      <c r="A11483" s="2" t="s">
        <v>564</v>
      </c>
      <c r="B11483" s="2" t="s">
        <v>13244</v>
      </c>
      <c r="C11483" s="2" t="s">
        <v>24813</v>
      </c>
      <c r="D11483" s="2" t="str">
        <f>"飲食店営業"</f>
        <v>飲食店営業</v>
      </c>
      <c r="E11483" s="2" t="str">
        <f>"H29.01.06"</f>
        <v>H29.01.06</v>
      </c>
    </row>
    <row r="11484" spans="1:5" x14ac:dyDescent="0.45">
      <c r="A11484" s="2" t="s">
        <v>3128</v>
      </c>
      <c r="B11484" s="2" t="s">
        <v>13253</v>
      </c>
      <c r="C11484" s="2" t="s">
        <v>24823</v>
      </c>
      <c r="D11484" s="2" t="str">
        <f>"そうざい製造業"</f>
        <v>そうざい製造業</v>
      </c>
      <c r="E11484" s="2" t="str">
        <f>"H29.01.30"</f>
        <v>H29.01.30</v>
      </c>
    </row>
    <row r="11485" spans="1:5" x14ac:dyDescent="0.45">
      <c r="A11485" s="2" t="s">
        <v>3129</v>
      </c>
      <c r="B11485" s="2" t="s">
        <v>13254</v>
      </c>
      <c r="C11485" s="2" t="s">
        <v>24824</v>
      </c>
      <c r="D11485" s="2" t="str">
        <f>"飲食店営業"</f>
        <v>飲食店営業</v>
      </c>
      <c r="E11485" s="2" t="str">
        <f>"H29.01.31"</f>
        <v>H29.01.31</v>
      </c>
    </row>
    <row r="11486" spans="1:5" x14ac:dyDescent="0.45">
      <c r="A11486" s="2" t="s">
        <v>3135</v>
      </c>
      <c r="B11486" s="2" t="s">
        <v>13267</v>
      </c>
      <c r="C11486" s="2" t="s">
        <v>24835</v>
      </c>
      <c r="D11486" s="2" t="str">
        <f>"飲食店営業"</f>
        <v>飲食店営業</v>
      </c>
      <c r="E11486" s="2" t="str">
        <f>"H29.03.10"</f>
        <v>H29.03.10</v>
      </c>
    </row>
    <row r="11487" spans="1:5" x14ac:dyDescent="0.45">
      <c r="A11487" s="2" t="s">
        <v>3135</v>
      </c>
      <c r="B11487" s="2" t="s">
        <v>13267</v>
      </c>
      <c r="C11487" s="2" t="s">
        <v>24835</v>
      </c>
      <c r="D11487" s="2" t="str">
        <f>"菓子製造業"</f>
        <v>菓子製造業</v>
      </c>
      <c r="E11487" s="2" t="str">
        <f>"H29.03.10"</f>
        <v>H29.03.10</v>
      </c>
    </row>
    <row r="11488" spans="1:5" x14ac:dyDescent="0.45">
      <c r="A11488" s="2" t="s">
        <v>3138</v>
      </c>
      <c r="B11488" s="2" t="s">
        <v>13271</v>
      </c>
      <c r="C11488" s="2" t="s">
        <v>24839</v>
      </c>
      <c r="D11488" s="2" t="str">
        <f>"乳類販売業"</f>
        <v>乳類販売業</v>
      </c>
      <c r="E11488" s="2" t="str">
        <f>"H29.04.11"</f>
        <v>H29.04.11</v>
      </c>
    </row>
    <row r="11489" spans="1:5" x14ac:dyDescent="0.45">
      <c r="A11489" s="2" t="s">
        <v>3144</v>
      </c>
      <c r="B11489" s="2" t="s">
        <v>13280</v>
      </c>
      <c r="C11489" s="2" t="s">
        <v>24848</v>
      </c>
      <c r="D11489" s="2" t="str">
        <f>"食肉販売業"</f>
        <v>食肉販売業</v>
      </c>
      <c r="E11489" s="2" t="str">
        <f>"H29.05.11"</f>
        <v>H29.05.11</v>
      </c>
    </row>
    <row r="11490" spans="1:5" x14ac:dyDescent="0.45">
      <c r="A11490" s="2" t="s">
        <v>3145</v>
      </c>
      <c r="B11490" s="2" t="s">
        <v>13281</v>
      </c>
      <c r="C11490" s="2" t="s">
        <v>24849</v>
      </c>
      <c r="D11490" s="2" t="str">
        <f>"魚介類販売業"</f>
        <v>魚介類販売業</v>
      </c>
      <c r="E11490" s="2" t="str">
        <f>"H29.05.11"</f>
        <v>H29.05.11</v>
      </c>
    </row>
    <row r="11491" spans="1:5" x14ac:dyDescent="0.45">
      <c r="A11491" s="2" t="s">
        <v>3146</v>
      </c>
      <c r="B11491" s="2" t="s">
        <v>13282</v>
      </c>
      <c r="C11491" s="2" t="s">
        <v>24850</v>
      </c>
      <c r="D11491" s="2" t="str">
        <f>"そうざい製造業"</f>
        <v>そうざい製造業</v>
      </c>
      <c r="E11491" s="2" t="str">
        <f>"H29.05.11"</f>
        <v>H29.05.11</v>
      </c>
    </row>
    <row r="11492" spans="1:5" x14ac:dyDescent="0.45">
      <c r="A11492" s="2" t="s">
        <v>3147</v>
      </c>
      <c r="B11492" s="2" t="s">
        <v>13284</v>
      </c>
      <c r="C11492" s="2" t="s">
        <v>24851</v>
      </c>
      <c r="D11492" s="2" t="str">
        <f>"飲食店営業"</f>
        <v>飲食店営業</v>
      </c>
      <c r="E11492" s="2" t="str">
        <f>"H29.05.15"</f>
        <v>H29.05.15</v>
      </c>
    </row>
    <row r="11493" spans="1:5" x14ac:dyDescent="0.45">
      <c r="A11493" s="2" t="s">
        <v>3147</v>
      </c>
      <c r="B11493" s="2" t="s">
        <v>13284</v>
      </c>
      <c r="C11493" s="2" t="s">
        <v>24851</v>
      </c>
      <c r="D11493" s="2" t="str">
        <f>"菓子製造業"</f>
        <v>菓子製造業</v>
      </c>
      <c r="E11493" s="2" t="str">
        <f>"H29.05.15"</f>
        <v>H29.05.15</v>
      </c>
    </row>
    <row r="11494" spans="1:5" x14ac:dyDescent="0.45">
      <c r="A11494" s="2" t="s">
        <v>3150</v>
      </c>
      <c r="B11494" s="2" t="s">
        <v>13288</v>
      </c>
      <c r="C11494" s="2" t="s">
        <v>24855</v>
      </c>
      <c r="D11494" s="2" t="str">
        <f>"飲食店営業"</f>
        <v>飲食店営業</v>
      </c>
      <c r="E11494" s="2" t="str">
        <f>"H29.05.31"</f>
        <v>H29.05.31</v>
      </c>
    </row>
    <row r="11495" spans="1:5" x14ac:dyDescent="0.45">
      <c r="A11495" s="2" t="s">
        <v>3150</v>
      </c>
      <c r="B11495" s="2" t="s">
        <v>13288</v>
      </c>
      <c r="C11495" s="2" t="s">
        <v>24855</v>
      </c>
      <c r="D11495" s="2" t="str">
        <f>"アイスクリーム類製造業"</f>
        <v>アイスクリーム類製造業</v>
      </c>
      <c r="E11495" s="2" t="str">
        <f>"H29.05.31"</f>
        <v>H29.05.31</v>
      </c>
    </row>
    <row r="11496" spans="1:5" x14ac:dyDescent="0.45">
      <c r="A11496" s="2" t="s">
        <v>3150</v>
      </c>
      <c r="B11496" s="2" t="s">
        <v>13288</v>
      </c>
      <c r="C11496" s="2" t="s">
        <v>24855</v>
      </c>
      <c r="D11496" s="2" t="str">
        <f>"食肉販売業"</f>
        <v>食肉販売業</v>
      </c>
      <c r="E11496" s="2" t="str">
        <f>"H29.05.31"</f>
        <v>H29.05.31</v>
      </c>
    </row>
    <row r="11497" spans="1:5" x14ac:dyDescent="0.45">
      <c r="A11497" s="2" t="s">
        <v>3150</v>
      </c>
      <c r="B11497" s="2" t="s">
        <v>13288</v>
      </c>
      <c r="C11497" s="2" t="s">
        <v>24855</v>
      </c>
      <c r="D11497" s="2" t="str">
        <f>"乳類販売業"</f>
        <v>乳類販売業</v>
      </c>
      <c r="E11497" s="2" t="str">
        <f>"H29.05.31"</f>
        <v>H29.05.31</v>
      </c>
    </row>
    <row r="11498" spans="1:5" x14ac:dyDescent="0.45">
      <c r="A11498" s="2" t="s">
        <v>3154</v>
      </c>
      <c r="B11498" s="2" t="s">
        <v>13293</v>
      </c>
      <c r="C11498" s="2" t="s">
        <v>24860</v>
      </c>
      <c r="D11498" s="2" t="str">
        <f>"そうざい製造業"</f>
        <v>そうざい製造業</v>
      </c>
      <c r="E11498" s="2" t="str">
        <f>"H29.06.12"</f>
        <v>H29.06.12</v>
      </c>
    </row>
    <row r="11499" spans="1:5" x14ac:dyDescent="0.45">
      <c r="A11499" s="2" t="s">
        <v>3161</v>
      </c>
      <c r="B11499" s="2" t="s">
        <v>13300</v>
      </c>
      <c r="C11499" s="2" t="s">
        <v>24868</v>
      </c>
      <c r="D11499" s="2" t="str">
        <f>"飲食店営業"</f>
        <v>飲食店営業</v>
      </c>
      <c r="E11499" s="2" t="str">
        <f>"H29.08.10"</f>
        <v>H29.08.10</v>
      </c>
    </row>
    <row r="11500" spans="1:5" x14ac:dyDescent="0.45">
      <c r="A11500" s="2" t="s">
        <v>3164</v>
      </c>
      <c r="B11500" s="2" t="s">
        <v>13303</v>
      </c>
      <c r="C11500" s="2" t="s">
        <v>24871</v>
      </c>
      <c r="D11500" s="2" t="str">
        <f>"飲食店営業"</f>
        <v>飲食店営業</v>
      </c>
      <c r="E11500" s="2" t="str">
        <f>"H29.08.16"</f>
        <v>H29.08.16</v>
      </c>
    </row>
    <row r="11501" spans="1:5" x14ac:dyDescent="0.45">
      <c r="A11501" s="2" t="s">
        <v>3165</v>
      </c>
      <c r="B11501" s="2" t="s">
        <v>13304</v>
      </c>
      <c r="C11501" s="2" t="s">
        <v>24872</v>
      </c>
      <c r="D11501" s="2" t="str">
        <f>"飲食店営業"</f>
        <v>飲食店営業</v>
      </c>
      <c r="E11501" s="2" t="str">
        <f>"H29.08.16"</f>
        <v>H29.08.16</v>
      </c>
    </row>
    <row r="11502" spans="1:5" x14ac:dyDescent="0.45">
      <c r="A11502" s="2" t="s">
        <v>3145</v>
      </c>
      <c r="B11502" s="2" t="s">
        <v>13281</v>
      </c>
      <c r="C11502" s="2" t="s">
        <v>24849</v>
      </c>
      <c r="D11502" s="2" t="str">
        <f>"飲食店営業"</f>
        <v>飲食店営業</v>
      </c>
      <c r="E11502" s="2" t="str">
        <f>"H29.08.16"</f>
        <v>H29.08.16</v>
      </c>
    </row>
    <row r="11503" spans="1:5" x14ac:dyDescent="0.45">
      <c r="A11503" s="2" t="s">
        <v>3166</v>
      </c>
      <c r="B11503" s="2" t="s">
        <v>13305</v>
      </c>
      <c r="C11503" s="2" t="s">
        <v>24873</v>
      </c>
      <c r="D11503" s="2" t="str">
        <f>"飲食店営業"</f>
        <v>飲食店営業</v>
      </c>
      <c r="E11503" s="2" t="str">
        <f>"H29.08.16"</f>
        <v>H29.08.16</v>
      </c>
    </row>
    <row r="11504" spans="1:5" x14ac:dyDescent="0.45">
      <c r="A11504" s="2" t="s">
        <v>3150</v>
      </c>
      <c r="B11504" s="2" t="s">
        <v>13288</v>
      </c>
      <c r="C11504" s="2" t="s">
        <v>24855</v>
      </c>
      <c r="D11504" s="2" t="str">
        <f>"缶詰又は瓶詰食品製造業"</f>
        <v>缶詰又は瓶詰食品製造業</v>
      </c>
      <c r="E11504" s="2" t="str">
        <f>"H29.08.16"</f>
        <v>H29.08.16</v>
      </c>
    </row>
    <row r="11505" spans="1:5" x14ac:dyDescent="0.45">
      <c r="A11505" s="2" t="s">
        <v>3169</v>
      </c>
      <c r="B11505" s="2" t="s">
        <v>13308</v>
      </c>
      <c r="C11505" s="2" t="s">
        <v>24876</v>
      </c>
      <c r="D11505" s="2" t="str">
        <f>"氷雪販売業"</f>
        <v>氷雪販売業</v>
      </c>
      <c r="E11505" s="2" t="str">
        <f>"H29.08.28"</f>
        <v>H29.08.28</v>
      </c>
    </row>
    <row r="11506" spans="1:5" x14ac:dyDescent="0.45">
      <c r="A11506" s="2" t="s">
        <v>3171</v>
      </c>
      <c r="B11506" s="2" t="s">
        <v>13310</v>
      </c>
      <c r="C11506" s="2" t="s">
        <v>24878</v>
      </c>
      <c r="D11506" s="2" t="str">
        <f>"飲食店営業"</f>
        <v>飲食店営業</v>
      </c>
      <c r="E11506" s="2" t="str">
        <f>"H29.08.31"</f>
        <v>H29.08.31</v>
      </c>
    </row>
    <row r="11507" spans="1:5" x14ac:dyDescent="0.45">
      <c r="A11507" s="2" t="s">
        <v>3172</v>
      </c>
      <c r="B11507" s="2" t="s">
        <v>13311</v>
      </c>
      <c r="C11507" s="2" t="s">
        <v>24879</v>
      </c>
      <c r="D11507" s="2" t="str">
        <f>"飲食店営業"</f>
        <v>飲食店営業</v>
      </c>
      <c r="E11507" s="2" t="str">
        <f>"H29.09.04"</f>
        <v>H29.09.04</v>
      </c>
    </row>
    <row r="11508" spans="1:5" x14ac:dyDescent="0.45">
      <c r="A11508" s="2" t="s">
        <v>3173</v>
      </c>
      <c r="B11508" s="2" t="s">
        <v>9864</v>
      </c>
      <c r="C11508" s="2" t="s">
        <v>24880</v>
      </c>
      <c r="D11508" s="2" t="str">
        <f>"飲食店営業"</f>
        <v>飲食店営業</v>
      </c>
      <c r="E11508" s="2" t="str">
        <f>"H29.09.06"</f>
        <v>H29.09.06</v>
      </c>
    </row>
    <row r="11509" spans="1:5" x14ac:dyDescent="0.45">
      <c r="A11509" s="2" t="s">
        <v>3183</v>
      </c>
      <c r="B11509" s="2" t="s">
        <v>13322</v>
      </c>
      <c r="C11509" s="2" t="s">
        <v>24891</v>
      </c>
      <c r="D11509" s="2" t="str">
        <f>"飲食店営業"</f>
        <v>飲食店営業</v>
      </c>
      <c r="E11509" s="2" t="str">
        <f>"H29.10.27"</f>
        <v>H29.10.27</v>
      </c>
    </row>
    <row r="11510" spans="1:5" x14ac:dyDescent="0.45">
      <c r="A11510" s="2" t="s">
        <v>3186</v>
      </c>
      <c r="B11510" s="2" t="s">
        <v>13326</v>
      </c>
      <c r="C11510" s="2" t="s">
        <v>24894</v>
      </c>
      <c r="D11510" s="2" t="str">
        <f>"飲食店営業"</f>
        <v>飲食店営業</v>
      </c>
      <c r="E11510" s="2" t="str">
        <f>"H29.10.30"</f>
        <v>H29.10.30</v>
      </c>
    </row>
    <row r="11511" spans="1:5" x14ac:dyDescent="0.45">
      <c r="A11511" s="2" t="s">
        <v>3186</v>
      </c>
      <c r="B11511" s="2" t="s">
        <v>13326</v>
      </c>
      <c r="C11511" s="2" t="s">
        <v>24894</v>
      </c>
      <c r="D11511" s="2" t="str">
        <f>"そうざい製造業"</f>
        <v>そうざい製造業</v>
      </c>
      <c r="E11511" s="2" t="str">
        <f>"H29.10.30"</f>
        <v>H29.10.30</v>
      </c>
    </row>
    <row r="11512" spans="1:5" x14ac:dyDescent="0.45">
      <c r="A11512" s="2" t="s">
        <v>3187</v>
      </c>
      <c r="B11512" s="2" t="s">
        <v>3187</v>
      </c>
      <c r="C11512" s="2" t="s">
        <v>24895</v>
      </c>
      <c r="D11512" s="2" t="str">
        <f>"清涼飲料水製造業"</f>
        <v>清涼飲料水製造業</v>
      </c>
      <c r="E11512" s="2" t="str">
        <f>"H29.10.30"</f>
        <v>H29.10.30</v>
      </c>
    </row>
    <row r="11513" spans="1:5" x14ac:dyDescent="0.45">
      <c r="A11513" s="2" t="s">
        <v>3150</v>
      </c>
      <c r="B11513" s="2" t="s">
        <v>13288</v>
      </c>
      <c r="C11513" s="2" t="s">
        <v>24904</v>
      </c>
      <c r="D11513" s="2" t="str">
        <f>"喫茶店営業"</f>
        <v>喫茶店営業</v>
      </c>
      <c r="E11513" s="2" t="str">
        <f>"H29.11.24"</f>
        <v>H29.11.24</v>
      </c>
    </row>
    <row r="11514" spans="1:5" x14ac:dyDescent="0.45">
      <c r="A11514" s="2" t="s">
        <v>3150</v>
      </c>
      <c r="B11514" s="2" t="s">
        <v>13288</v>
      </c>
      <c r="C11514" s="2" t="s">
        <v>24904</v>
      </c>
      <c r="D11514" s="2" t="str">
        <f>"乳類販売業"</f>
        <v>乳類販売業</v>
      </c>
      <c r="E11514" s="2" t="str">
        <f>"H29.11.24"</f>
        <v>H29.11.24</v>
      </c>
    </row>
    <row r="11515" spans="1:5" x14ac:dyDescent="0.45">
      <c r="A11515" s="2" t="s">
        <v>3150</v>
      </c>
      <c r="B11515" s="2" t="s">
        <v>13288</v>
      </c>
      <c r="C11515" s="2" t="s">
        <v>24904</v>
      </c>
      <c r="D11515" s="2" t="str">
        <f>"菓子製造業"</f>
        <v>菓子製造業</v>
      </c>
      <c r="E11515" s="2" t="str">
        <f>"H29.11.24"</f>
        <v>H29.11.24</v>
      </c>
    </row>
    <row r="11516" spans="1:5" x14ac:dyDescent="0.45">
      <c r="A11516" s="2" t="s">
        <v>3150</v>
      </c>
      <c r="B11516" s="2" t="s">
        <v>13288</v>
      </c>
      <c r="C11516" s="2" t="s">
        <v>24904</v>
      </c>
      <c r="D11516" s="2" t="str">
        <f>"飲食店営業"</f>
        <v>飲食店営業</v>
      </c>
      <c r="E11516" s="2" t="str">
        <f>"H29.11.24"</f>
        <v>H29.11.24</v>
      </c>
    </row>
    <row r="11517" spans="1:5" x14ac:dyDescent="0.45">
      <c r="A11517" s="2" t="s">
        <v>3150</v>
      </c>
      <c r="B11517" s="2" t="s">
        <v>13288</v>
      </c>
      <c r="C11517" s="2" t="s">
        <v>24904</v>
      </c>
      <c r="D11517" s="2" t="str">
        <f>"飲食店営業"</f>
        <v>飲食店営業</v>
      </c>
      <c r="E11517" s="2" t="str">
        <f>"H29.11.24"</f>
        <v>H29.11.24</v>
      </c>
    </row>
    <row r="11518" spans="1:5" x14ac:dyDescent="0.45">
      <c r="A11518" s="2" t="s">
        <v>3201</v>
      </c>
      <c r="B11518" s="2" t="s">
        <v>13343</v>
      </c>
      <c r="C11518" s="2" t="s">
        <v>24909</v>
      </c>
      <c r="D11518" s="2" t="str">
        <f>"食品製造業"</f>
        <v>食品製造業</v>
      </c>
      <c r="E11518" s="2" t="str">
        <f>"H29.12.14"</f>
        <v>H29.12.14</v>
      </c>
    </row>
    <row r="11519" spans="1:5" x14ac:dyDescent="0.45">
      <c r="A11519" s="2" t="s">
        <v>3216</v>
      </c>
      <c r="B11519" s="2" t="s">
        <v>13361</v>
      </c>
      <c r="C11519" s="2" t="s">
        <v>24924</v>
      </c>
      <c r="D11519" s="2" t="str">
        <f>"飲食店営業"</f>
        <v>飲食店営業</v>
      </c>
      <c r="E11519" s="2" t="str">
        <f>"H30.01.26"</f>
        <v>H30.01.26</v>
      </c>
    </row>
    <row r="11520" spans="1:5" x14ac:dyDescent="0.45">
      <c r="A11520" s="2" t="s">
        <v>3217</v>
      </c>
      <c r="B11520" s="2" t="s">
        <v>13362</v>
      </c>
      <c r="C11520" s="2" t="s">
        <v>24925</v>
      </c>
      <c r="D11520" s="2" t="str">
        <f>"飲食店営業"</f>
        <v>飲食店営業</v>
      </c>
      <c r="E11520" s="2" t="str">
        <f>"H30.01.26"</f>
        <v>H30.01.26</v>
      </c>
    </row>
    <row r="11521" spans="1:5" x14ac:dyDescent="0.45">
      <c r="A11521" s="2" t="s">
        <v>3220</v>
      </c>
      <c r="B11521" s="2" t="s">
        <v>13365</v>
      </c>
      <c r="C11521" s="2" t="s">
        <v>24927</v>
      </c>
      <c r="D11521" s="2" t="str">
        <f>"菓子製造業"</f>
        <v>菓子製造業</v>
      </c>
      <c r="E11521" s="2" t="str">
        <f>"H30.02.09"</f>
        <v>H30.02.09</v>
      </c>
    </row>
    <row r="11522" spans="1:5" x14ac:dyDescent="0.45">
      <c r="A11522" s="2" t="s">
        <v>3220</v>
      </c>
      <c r="B11522" s="2" t="s">
        <v>13365</v>
      </c>
      <c r="C11522" s="2" t="s">
        <v>24927</v>
      </c>
      <c r="D11522" s="2" t="str">
        <f>"みそ製造業"</f>
        <v>みそ製造業</v>
      </c>
      <c r="E11522" s="2" t="str">
        <f>"H30.02.09"</f>
        <v>H30.02.09</v>
      </c>
    </row>
    <row r="11523" spans="1:5" x14ac:dyDescent="0.45">
      <c r="A11523" s="2" t="s">
        <v>3228</v>
      </c>
      <c r="B11523" s="2" t="s">
        <v>13375</v>
      </c>
      <c r="C11523" s="2" t="s">
        <v>24936</v>
      </c>
      <c r="D11523" s="2" t="str">
        <f>"食品製造業"</f>
        <v>食品製造業</v>
      </c>
      <c r="E11523" s="2" t="str">
        <f>"H30.02.20"</f>
        <v>H30.02.20</v>
      </c>
    </row>
    <row r="11524" spans="1:5" x14ac:dyDescent="0.45">
      <c r="A11524" s="2" t="s">
        <v>3217</v>
      </c>
      <c r="B11524" s="2" t="s">
        <v>13377</v>
      </c>
      <c r="C11524" s="2" t="s">
        <v>24938</v>
      </c>
      <c r="D11524" s="2" t="str">
        <f>"食肉販売業"</f>
        <v>食肉販売業</v>
      </c>
      <c r="E11524" s="2" t="str">
        <f>"H30.02.26"</f>
        <v>H30.02.26</v>
      </c>
    </row>
    <row r="11525" spans="1:5" x14ac:dyDescent="0.45">
      <c r="A11525" s="2" t="s">
        <v>3145</v>
      </c>
      <c r="B11525" s="2" t="s">
        <v>13281</v>
      </c>
      <c r="C11525" s="2" t="s">
        <v>24849</v>
      </c>
      <c r="D11525" s="2" t="str">
        <f>"食品販売業"</f>
        <v>食品販売業</v>
      </c>
      <c r="E11525" s="2" t="str">
        <f>"H30.04.03"</f>
        <v>H30.04.03</v>
      </c>
    </row>
    <row r="11526" spans="1:5" x14ac:dyDescent="0.45">
      <c r="A11526" s="2" t="s">
        <v>2322</v>
      </c>
      <c r="B11526" s="2" t="s">
        <v>13382</v>
      </c>
      <c r="C11526" s="2" t="s">
        <v>24942</v>
      </c>
      <c r="D11526" s="2" t="str">
        <f>"飲食店営業"</f>
        <v>飲食店営業</v>
      </c>
      <c r="E11526" s="2" t="str">
        <f>"H30.04.09"</f>
        <v>H30.04.09</v>
      </c>
    </row>
    <row r="11527" spans="1:5" x14ac:dyDescent="0.45">
      <c r="A11527" s="2" t="s">
        <v>3236</v>
      </c>
      <c r="B11527" s="2" t="s">
        <v>13388</v>
      </c>
      <c r="C11527" s="2" t="s">
        <v>24947</v>
      </c>
      <c r="D11527" s="2" t="str">
        <f>"飲食店営業"</f>
        <v>飲食店営業</v>
      </c>
      <c r="E11527" s="2" t="str">
        <f t="shared" ref="E11527:E11532" si="531">"H30.05.07"</f>
        <v>H30.05.07</v>
      </c>
    </row>
    <row r="11528" spans="1:5" x14ac:dyDescent="0.45">
      <c r="A11528" s="2" t="s">
        <v>3238</v>
      </c>
      <c r="B11528" s="2" t="s">
        <v>13390</v>
      </c>
      <c r="C11528" s="2" t="s">
        <v>24949</v>
      </c>
      <c r="D11528" s="2" t="str">
        <f>"飲食店営業"</f>
        <v>飲食店営業</v>
      </c>
      <c r="E11528" s="2" t="str">
        <f t="shared" si="531"/>
        <v>H30.05.07</v>
      </c>
    </row>
    <row r="11529" spans="1:5" x14ac:dyDescent="0.45">
      <c r="A11529" s="2" t="s">
        <v>3242</v>
      </c>
      <c r="B11529" s="2" t="s">
        <v>13394</v>
      </c>
      <c r="C11529" s="2" t="s">
        <v>24953</v>
      </c>
      <c r="D11529" s="2" t="str">
        <f>"そうざい製造業"</f>
        <v>そうざい製造業</v>
      </c>
      <c r="E11529" s="2" t="str">
        <f t="shared" si="531"/>
        <v>H30.05.07</v>
      </c>
    </row>
    <row r="11530" spans="1:5" x14ac:dyDescent="0.45">
      <c r="A11530" s="2" t="s">
        <v>3238</v>
      </c>
      <c r="B11530" s="2" t="s">
        <v>13390</v>
      </c>
      <c r="C11530" s="2" t="s">
        <v>24949</v>
      </c>
      <c r="D11530" s="2" t="str">
        <f>"菓子製造業"</f>
        <v>菓子製造業</v>
      </c>
      <c r="E11530" s="2" t="str">
        <f t="shared" si="531"/>
        <v>H30.05.07</v>
      </c>
    </row>
    <row r="11531" spans="1:5" x14ac:dyDescent="0.45">
      <c r="A11531" s="2" t="s">
        <v>3245</v>
      </c>
      <c r="B11531" s="2" t="s">
        <v>13397</v>
      </c>
      <c r="C11531" s="2" t="s">
        <v>24956</v>
      </c>
      <c r="D11531" s="2" t="str">
        <f>"食品販売業"</f>
        <v>食品販売業</v>
      </c>
      <c r="E11531" s="2" t="str">
        <f t="shared" si="531"/>
        <v>H30.05.07</v>
      </c>
    </row>
    <row r="11532" spans="1:5" x14ac:dyDescent="0.45">
      <c r="A11532" s="2" t="s">
        <v>3246</v>
      </c>
      <c r="B11532" s="2" t="s">
        <v>13398</v>
      </c>
      <c r="C11532" s="2" t="s">
        <v>24957</v>
      </c>
      <c r="D11532" s="2" t="str">
        <f>"食品販売業"</f>
        <v>食品販売業</v>
      </c>
      <c r="E11532" s="2" t="str">
        <f t="shared" si="531"/>
        <v>H30.05.07</v>
      </c>
    </row>
    <row r="11533" spans="1:5" x14ac:dyDescent="0.45">
      <c r="A11533" s="2" t="s">
        <v>3144</v>
      </c>
      <c r="B11533" s="2" t="s">
        <v>3144</v>
      </c>
      <c r="C11533" s="2" t="s">
        <v>24848</v>
      </c>
      <c r="D11533" s="2" t="str">
        <f>"菓子製造業"</f>
        <v>菓子製造業</v>
      </c>
      <c r="E11533" s="2" t="str">
        <f>"H30.05.25"</f>
        <v>H30.05.25</v>
      </c>
    </row>
    <row r="11534" spans="1:5" x14ac:dyDescent="0.45">
      <c r="A11534" s="2" t="s">
        <v>3254</v>
      </c>
      <c r="B11534" s="2" t="s">
        <v>13407</v>
      </c>
      <c r="C11534" s="2" t="s">
        <v>24966</v>
      </c>
      <c r="D11534" s="2" t="str">
        <f>"飲食店営業"</f>
        <v>飲食店営業</v>
      </c>
      <c r="E11534" s="2" t="str">
        <f>"H30.05.31"</f>
        <v>H30.05.31</v>
      </c>
    </row>
    <row r="11535" spans="1:5" x14ac:dyDescent="0.45">
      <c r="A11535" s="2" t="s">
        <v>3263</v>
      </c>
      <c r="B11535" s="2" t="s">
        <v>3263</v>
      </c>
      <c r="C11535" s="2" t="s">
        <v>24979</v>
      </c>
      <c r="D11535" s="2" t="str">
        <f>"乳類販売業"</f>
        <v>乳類販売業</v>
      </c>
      <c r="E11535" s="2" t="str">
        <f>"H30.07.10"</f>
        <v>H30.07.10</v>
      </c>
    </row>
    <row r="11536" spans="1:5" x14ac:dyDescent="0.45">
      <c r="A11536" s="2" t="s">
        <v>3263</v>
      </c>
      <c r="B11536" s="2" t="s">
        <v>3263</v>
      </c>
      <c r="C11536" s="2" t="s">
        <v>24979</v>
      </c>
      <c r="D11536" s="2" t="str">
        <f>"食品販売業"</f>
        <v>食品販売業</v>
      </c>
      <c r="E11536" s="2" t="str">
        <f>"H30.07.10"</f>
        <v>H30.07.10</v>
      </c>
    </row>
    <row r="11537" spans="1:5" x14ac:dyDescent="0.45">
      <c r="A11537" s="2" t="s">
        <v>3268</v>
      </c>
      <c r="B11537" s="2" t="s">
        <v>13422</v>
      </c>
      <c r="C11537" s="2" t="s">
        <v>24984</v>
      </c>
      <c r="D11537" s="2" t="str">
        <f>"喫茶店営業"</f>
        <v>喫茶店営業</v>
      </c>
      <c r="E11537" s="2" t="str">
        <f>"H30.08.03"</f>
        <v>H30.08.03</v>
      </c>
    </row>
    <row r="11538" spans="1:5" x14ac:dyDescent="0.45">
      <c r="A11538" s="2" t="s">
        <v>3269</v>
      </c>
      <c r="B11538" s="2" t="s">
        <v>13423</v>
      </c>
      <c r="C11538" s="2" t="s">
        <v>24986</v>
      </c>
      <c r="D11538" s="2" t="str">
        <f>"飲食店営業"</f>
        <v>飲食店営業</v>
      </c>
      <c r="E11538" s="2" t="str">
        <f>"H30.08.03"</f>
        <v>H30.08.03</v>
      </c>
    </row>
    <row r="11539" spans="1:5" x14ac:dyDescent="0.45">
      <c r="A11539" s="2" t="s">
        <v>3271</v>
      </c>
      <c r="B11539" s="2" t="s">
        <v>13425</v>
      </c>
      <c r="C11539" s="2" t="s">
        <v>24988</v>
      </c>
      <c r="D11539" s="2" t="str">
        <f>"飲食店営業"</f>
        <v>飲食店営業</v>
      </c>
      <c r="E11539" s="2" t="str">
        <f>"H30.08.03"</f>
        <v>H30.08.03</v>
      </c>
    </row>
    <row r="11540" spans="1:5" x14ac:dyDescent="0.45">
      <c r="A11540" s="2" t="s">
        <v>3278</v>
      </c>
      <c r="B11540" s="2" t="s">
        <v>11098</v>
      </c>
      <c r="C11540" s="2" t="s">
        <v>24995</v>
      </c>
      <c r="D11540" s="2" t="str">
        <f>"菓子製造業"</f>
        <v>菓子製造業</v>
      </c>
      <c r="E11540" s="2" t="str">
        <f>"H30.08.03"</f>
        <v>H30.08.03</v>
      </c>
    </row>
    <row r="11541" spans="1:5" x14ac:dyDescent="0.45">
      <c r="A11541" s="2" t="s">
        <v>3268</v>
      </c>
      <c r="B11541" s="2" t="s">
        <v>13437</v>
      </c>
      <c r="C11541" s="2" t="s">
        <v>25001</v>
      </c>
      <c r="D11541" s="2" t="str">
        <f>"喫茶店営業"</f>
        <v>喫茶店営業</v>
      </c>
      <c r="E11541" s="2" t="str">
        <f>"H30.08.08"</f>
        <v>H30.08.08</v>
      </c>
    </row>
    <row r="11542" spans="1:5" x14ac:dyDescent="0.45">
      <c r="A11542" s="2" t="s">
        <v>3282</v>
      </c>
      <c r="B11542" s="2" t="s">
        <v>13438</v>
      </c>
      <c r="C11542" s="2" t="s">
        <v>25002</v>
      </c>
      <c r="D11542" s="2" t="str">
        <f>"飲食店営業"</f>
        <v>飲食店営業</v>
      </c>
      <c r="E11542" s="2" t="str">
        <f>"H30.08.08"</f>
        <v>H30.08.08</v>
      </c>
    </row>
    <row r="11543" spans="1:5" x14ac:dyDescent="0.45">
      <c r="A11543" s="2" t="s">
        <v>3287</v>
      </c>
      <c r="B11543" s="2" t="s">
        <v>13443</v>
      </c>
      <c r="C11543" s="2" t="s">
        <v>25006</v>
      </c>
      <c r="D11543" s="2" t="str">
        <f>"食品販売業"</f>
        <v>食品販売業</v>
      </c>
      <c r="E11543" s="2" t="str">
        <f>"H30.08.16"</f>
        <v>H30.08.16</v>
      </c>
    </row>
    <row r="11544" spans="1:5" x14ac:dyDescent="0.45">
      <c r="A11544" s="2" t="s">
        <v>3150</v>
      </c>
      <c r="B11544" s="2" t="s">
        <v>13288</v>
      </c>
      <c r="C11544" s="2" t="s">
        <v>24904</v>
      </c>
      <c r="D11544" s="2" t="str">
        <f>"飲食店営業"</f>
        <v>飲食店営業</v>
      </c>
      <c r="E11544" s="2" t="str">
        <f>"H30.08.20"</f>
        <v>H30.08.20</v>
      </c>
    </row>
    <row r="11545" spans="1:5" x14ac:dyDescent="0.45">
      <c r="A11545" s="2" t="s">
        <v>3289</v>
      </c>
      <c r="B11545" s="2" t="s">
        <v>3289</v>
      </c>
      <c r="C11545" s="2" t="s">
        <v>25009</v>
      </c>
      <c r="D11545" s="2" t="str">
        <f>"食品販売業"</f>
        <v>食品販売業</v>
      </c>
      <c r="E11545" s="2" t="str">
        <f>"H30.08.29"</f>
        <v>H30.08.29</v>
      </c>
    </row>
    <row r="11546" spans="1:5" x14ac:dyDescent="0.45">
      <c r="A11546" s="2" t="s">
        <v>3289</v>
      </c>
      <c r="B11546" s="2" t="s">
        <v>3289</v>
      </c>
      <c r="C11546" s="2" t="s">
        <v>25009</v>
      </c>
      <c r="D11546" s="2" t="str">
        <f>"飲食店営業"</f>
        <v>飲食店営業</v>
      </c>
      <c r="E11546" s="2" t="str">
        <f>"H30.08.29"</f>
        <v>H30.08.29</v>
      </c>
    </row>
    <row r="11547" spans="1:5" x14ac:dyDescent="0.45">
      <c r="A11547" s="2" t="s">
        <v>3292</v>
      </c>
      <c r="B11547" s="2" t="s">
        <v>13450</v>
      </c>
      <c r="C11547" s="2" t="s">
        <v>25013</v>
      </c>
      <c r="D11547" s="2" t="str">
        <f>"飲食店営業"</f>
        <v>飲食店営業</v>
      </c>
      <c r="E11547" s="2" t="str">
        <f>"H30.08.31"</f>
        <v>H30.08.31</v>
      </c>
    </row>
    <row r="11548" spans="1:5" x14ac:dyDescent="0.45">
      <c r="A11548" s="2" t="s">
        <v>3293</v>
      </c>
      <c r="B11548" s="2" t="s">
        <v>13451</v>
      </c>
      <c r="C11548" s="2" t="s">
        <v>25014</v>
      </c>
      <c r="D11548" s="2" t="str">
        <f>"食肉処理業"</f>
        <v>食肉処理業</v>
      </c>
      <c r="E11548" s="2" t="str">
        <f>"H29.09.27"</f>
        <v>H29.09.27</v>
      </c>
    </row>
    <row r="11549" spans="1:5" x14ac:dyDescent="0.45">
      <c r="A11549" s="2" t="s">
        <v>3301</v>
      </c>
      <c r="B11549" s="2" t="s">
        <v>3301</v>
      </c>
      <c r="C11549" s="2" t="s">
        <v>25024</v>
      </c>
      <c r="D11549" s="2" t="str">
        <f>"食品製造業"</f>
        <v>食品製造業</v>
      </c>
      <c r="E11549" s="2" t="str">
        <f t="shared" ref="E11549:E11562" si="532">"H30.11.05"</f>
        <v>H30.11.05</v>
      </c>
    </row>
    <row r="11550" spans="1:5" x14ac:dyDescent="0.45">
      <c r="A11550" s="2" t="s">
        <v>3303</v>
      </c>
      <c r="B11550" s="2" t="s">
        <v>13461</v>
      </c>
      <c r="C11550" s="2" t="s">
        <v>25026</v>
      </c>
      <c r="D11550" s="2" t="str">
        <f>"乳類販売業"</f>
        <v>乳類販売業</v>
      </c>
      <c r="E11550" s="2" t="str">
        <f t="shared" si="532"/>
        <v>H30.11.05</v>
      </c>
    </row>
    <row r="11551" spans="1:5" x14ac:dyDescent="0.45">
      <c r="A11551" s="2" t="s">
        <v>2440</v>
      </c>
      <c r="B11551" s="2" t="s">
        <v>13462</v>
      </c>
      <c r="C11551" s="2" t="s">
        <v>25027</v>
      </c>
      <c r="D11551" s="2" t="str">
        <f>"乳類販売業"</f>
        <v>乳類販売業</v>
      </c>
      <c r="E11551" s="2" t="str">
        <f t="shared" si="532"/>
        <v>H30.11.05</v>
      </c>
    </row>
    <row r="11552" spans="1:5" x14ac:dyDescent="0.45">
      <c r="A11552" s="2" t="s">
        <v>3303</v>
      </c>
      <c r="B11552" s="2" t="s">
        <v>13461</v>
      </c>
      <c r="C11552" s="2" t="s">
        <v>25026</v>
      </c>
      <c r="D11552" s="2" t="str">
        <f>"食肉販売業"</f>
        <v>食肉販売業</v>
      </c>
      <c r="E11552" s="2" t="str">
        <f t="shared" si="532"/>
        <v>H30.11.05</v>
      </c>
    </row>
    <row r="11553" spans="1:5" x14ac:dyDescent="0.45">
      <c r="A11553" s="2" t="s">
        <v>2440</v>
      </c>
      <c r="B11553" s="2" t="s">
        <v>13462</v>
      </c>
      <c r="C11553" s="2" t="s">
        <v>25027</v>
      </c>
      <c r="D11553" s="2" t="str">
        <f>"食肉販売業"</f>
        <v>食肉販売業</v>
      </c>
      <c r="E11553" s="2" t="str">
        <f t="shared" si="532"/>
        <v>H30.11.05</v>
      </c>
    </row>
    <row r="11554" spans="1:5" x14ac:dyDescent="0.45">
      <c r="A11554" s="2" t="s">
        <v>3303</v>
      </c>
      <c r="B11554" s="2" t="s">
        <v>13461</v>
      </c>
      <c r="C11554" s="2" t="s">
        <v>25026</v>
      </c>
      <c r="D11554" s="2" t="str">
        <f>"魚介類販売業"</f>
        <v>魚介類販売業</v>
      </c>
      <c r="E11554" s="2" t="str">
        <f t="shared" si="532"/>
        <v>H30.11.05</v>
      </c>
    </row>
    <row r="11555" spans="1:5" x14ac:dyDescent="0.45">
      <c r="A11555" s="2" t="s">
        <v>3305</v>
      </c>
      <c r="B11555" s="2" t="s">
        <v>13464</v>
      </c>
      <c r="C11555" s="2" t="s">
        <v>25029</v>
      </c>
      <c r="D11555" s="2" t="str">
        <f>"魚介類販売業"</f>
        <v>魚介類販売業</v>
      </c>
      <c r="E11555" s="2" t="str">
        <f t="shared" si="532"/>
        <v>H30.11.05</v>
      </c>
    </row>
    <row r="11556" spans="1:5" x14ac:dyDescent="0.45">
      <c r="A11556" s="2" t="s">
        <v>2440</v>
      </c>
      <c r="B11556" s="2" t="s">
        <v>13462</v>
      </c>
      <c r="C11556" s="2" t="s">
        <v>25027</v>
      </c>
      <c r="D11556" s="2" t="str">
        <f>"魚介類販売業"</f>
        <v>魚介類販売業</v>
      </c>
      <c r="E11556" s="2" t="str">
        <f t="shared" si="532"/>
        <v>H30.11.05</v>
      </c>
    </row>
    <row r="11557" spans="1:5" x14ac:dyDescent="0.45">
      <c r="A11557" s="2" t="s">
        <v>3306</v>
      </c>
      <c r="B11557" s="2" t="s">
        <v>13465</v>
      </c>
      <c r="C11557" s="2" t="s">
        <v>25030</v>
      </c>
      <c r="D11557" s="2" t="str">
        <f>"飲食店営業"</f>
        <v>飲食店営業</v>
      </c>
      <c r="E11557" s="2" t="str">
        <f t="shared" si="532"/>
        <v>H30.11.05</v>
      </c>
    </row>
    <row r="11558" spans="1:5" x14ac:dyDescent="0.45">
      <c r="A11558" s="2" t="s">
        <v>3305</v>
      </c>
      <c r="B11558" s="2" t="s">
        <v>13464</v>
      </c>
      <c r="C11558" s="2" t="s">
        <v>25029</v>
      </c>
      <c r="D11558" s="2" t="str">
        <f>"飲食店営業"</f>
        <v>飲食店営業</v>
      </c>
      <c r="E11558" s="2" t="str">
        <f t="shared" si="532"/>
        <v>H30.11.05</v>
      </c>
    </row>
    <row r="11559" spans="1:5" x14ac:dyDescent="0.45">
      <c r="A11559" s="2" t="s">
        <v>2440</v>
      </c>
      <c r="B11559" s="2" t="s">
        <v>13462</v>
      </c>
      <c r="C11559" s="2" t="s">
        <v>25027</v>
      </c>
      <c r="D11559" s="2" t="str">
        <f>"飲食店営業"</f>
        <v>飲食店営業</v>
      </c>
      <c r="E11559" s="2" t="str">
        <f t="shared" si="532"/>
        <v>H30.11.05</v>
      </c>
    </row>
    <row r="11560" spans="1:5" x14ac:dyDescent="0.45">
      <c r="A11560" s="2" t="s">
        <v>3307</v>
      </c>
      <c r="B11560" s="2" t="s">
        <v>13466</v>
      </c>
      <c r="C11560" s="2" t="s">
        <v>25031</v>
      </c>
      <c r="D11560" s="2" t="str">
        <f>"飲食店営業"</f>
        <v>飲食店営業</v>
      </c>
      <c r="E11560" s="2" t="str">
        <f t="shared" si="532"/>
        <v>H30.11.05</v>
      </c>
    </row>
    <row r="11561" spans="1:5" x14ac:dyDescent="0.45">
      <c r="A11561" s="2" t="s">
        <v>2440</v>
      </c>
      <c r="B11561" s="2" t="s">
        <v>13469</v>
      </c>
      <c r="C11561" s="2" t="s">
        <v>25034</v>
      </c>
      <c r="D11561" s="2" t="str">
        <f>"食品販売業"</f>
        <v>食品販売業</v>
      </c>
      <c r="E11561" s="2" t="str">
        <f t="shared" si="532"/>
        <v>H30.11.05</v>
      </c>
    </row>
    <row r="11562" spans="1:5" x14ac:dyDescent="0.45">
      <c r="A11562" s="2" t="s">
        <v>3310</v>
      </c>
      <c r="B11562" s="2" t="s">
        <v>10317</v>
      </c>
      <c r="C11562" s="2" t="s">
        <v>25035</v>
      </c>
      <c r="D11562" s="2" t="str">
        <f>"食品販売業"</f>
        <v>食品販売業</v>
      </c>
      <c r="E11562" s="2" t="str">
        <f t="shared" si="532"/>
        <v>H30.11.05</v>
      </c>
    </row>
    <row r="11563" spans="1:5" x14ac:dyDescent="0.45">
      <c r="A11563" s="2" t="s">
        <v>3313</v>
      </c>
      <c r="B11563" s="2" t="s">
        <v>13474</v>
      </c>
      <c r="C11563" s="2" t="s">
        <v>25040</v>
      </c>
      <c r="D11563" s="2" t="str">
        <f>"魚介類販売業"</f>
        <v>魚介類販売業</v>
      </c>
      <c r="E11563" s="2" t="str">
        <f>"H30.11.12"</f>
        <v>H30.11.12</v>
      </c>
    </row>
    <row r="11564" spans="1:5" x14ac:dyDescent="0.45">
      <c r="A11564" s="2" t="s">
        <v>3317</v>
      </c>
      <c r="B11564" s="2" t="s">
        <v>13478</v>
      </c>
      <c r="C11564" s="2" t="s">
        <v>25043</v>
      </c>
      <c r="D11564" s="2" t="str">
        <f>"飲食店営業"</f>
        <v>飲食店営業</v>
      </c>
      <c r="E11564" s="2" t="str">
        <f>"H30.11.19"</f>
        <v>H30.11.19</v>
      </c>
    </row>
    <row r="11565" spans="1:5" x14ac:dyDescent="0.45">
      <c r="A11565" s="2" t="s">
        <v>3318</v>
      </c>
      <c r="B11565" s="2" t="s">
        <v>13479</v>
      </c>
      <c r="C11565" s="2" t="s">
        <v>25044</v>
      </c>
      <c r="D11565" s="2" t="str">
        <f>"食品製造業"</f>
        <v>食品製造業</v>
      </c>
      <c r="E11565" s="2" t="str">
        <f>"H30.11.19"</f>
        <v>H30.11.19</v>
      </c>
    </row>
    <row r="11566" spans="1:5" x14ac:dyDescent="0.45">
      <c r="A11566" s="2" t="s">
        <v>3319</v>
      </c>
      <c r="B11566" s="2" t="s">
        <v>13481</v>
      </c>
      <c r="C11566" s="2" t="s">
        <v>25046</v>
      </c>
      <c r="D11566" s="2" t="str">
        <f>"飲食店営業"</f>
        <v>飲食店営業</v>
      </c>
      <c r="E11566" s="2" t="str">
        <f>"H30.11.29"</f>
        <v>H30.11.29</v>
      </c>
    </row>
    <row r="11567" spans="1:5" x14ac:dyDescent="0.45">
      <c r="A11567" s="2" t="s">
        <v>3320</v>
      </c>
      <c r="B11567" s="2" t="s">
        <v>13482</v>
      </c>
      <c r="C11567" s="2" t="s">
        <v>25047</v>
      </c>
      <c r="D11567" s="2" t="str">
        <f>"飲食店営業"</f>
        <v>飲食店営業</v>
      </c>
      <c r="E11567" s="2" t="str">
        <f>"H30.11.28"</f>
        <v>H30.11.28</v>
      </c>
    </row>
    <row r="11568" spans="1:5" x14ac:dyDescent="0.45">
      <c r="A11568" s="2" t="s">
        <v>3320</v>
      </c>
      <c r="B11568" s="2" t="s">
        <v>13482</v>
      </c>
      <c r="C11568" s="2" t="s">
        <v>25047</v>
      </c>
      <c r="D11568" s="2" t="str">
        <f>"食肉販売業"</f>
        <v>食肉販売業</v>
      </c>
      <c r="E11568" s="2" t="str">
        <f>"H30.11.28"</f>
        <v>H30.11.28</v>
      </c>
    </row>
    <row r="11569" spans="1:5" x14ac:dyDescent="0.45">
      <c r="A11569" s="2" t="s">
        <v>165</v>
      </c>
      <c r="B11569" s="2" t="s">
        <v>13488</v>
      </c>
      <c r="C11569" s="2" t="s">
        <v>25054</v>
      </c>
      <c r="D11569" s="2" t="str">
        <f>"喫茶店営業"</f>
        <v>喫茶店営業</v>
      </c>
      <c r="E11569" s="2" t="str">
        <f>"H30.12.18"</f>
        <v>H30.12.18</v>
      </c>
    </row>
    <row r="11570" spans="1:5" x14ac:dyDescent="0.45">
      <c r="A11570" s="2" t="s">
        <v>3332</v>
      </c>
      <c r="B11570" s="2" t="s">
        <v>13496</v>
      </c>
      <c r="C11570" s="2" t="s">
        <v>25060</v>
      </c>
      <c r="D11570" s="2" t="str">
        <f>"飲食店営業"</f>
        <v>飲食店営業</v>
      </c>
      <c r="E11570" s="2" t="str">
        <f>"H31.01.18"</f>
        <v>H31.01.18</v>
      </c>
    </row>
    <row r="11571" spans="1:5" x14ac:dyDescent="0.45">
      <c r="A11571" s="2" t="s">
        <v>3332</v>
      </c>
      <c r="B11571" s="2" t="s">
        <v>13496</v>
      </c>
      <c r="C11571" s="2" t="s">
        <v>25060</v>
      </c>
      <c r="D11571" s="2" t="str">
        <f>"菓子製造業"</f>
        <v>菓子製造業</v>
      </c>
      <c r="E11571" s="2" t="str">
        <f>"H31.01.18"</f>
        <v>H31.01.18</v>
      </c>
    </row>
    <row r="11572" spans="1:5" x14ac:dyDescent="0.45">
      <c r="A11572" s="2" t="s">
        <v>3183</v>
      </c>
      <c r="B11572" s="2" t="s">
        <v>13499</v>
      </c>
      <c r="C11572" s="2" t="s">
        <v>25063</v>
      </c>
      <c r="D11572" s="2" t="str">
        <f>"菓子製造業"</f>
        <v>菓子製造業</v>
      </c>
      <c r="E11572" s="2" t="str">
        <f>"H31.01.25"</f>
        <v>H31.01.25</v>
      </c>
    </row>
    <row r="11573" spans="1:5" x14ac:dyDescent="0.45">
      <c r="A11573" s="2" t="s">
        <v>3336</v>
      </c>
      <c r="B11573" s="2" t="s">
        <v>13504</v>
      </c>
      <c r="C11573" s="2" t="s">
        <v>25068</v>
      </c>
      <c r="D11573" s="2" t="str">
        <f>"飲食店営業"</f>
        <v>飲食店営業</v>
      </c>
      <c r="E11573" s="2" t="str">
        <f>"H31.02.05"</f>
        <v>H31.02.05</v>
      </c>
    </row>
    <row r="11574" spans="1:5" x14ac:dyDescent="0.45">
      <c r="A11574" s="2" t="s">
        <v>3342</v>
      </c>
      <c r="B11574" s="2" t="s">
        <v>13510</v>
      </c>
      <c r="C11574" s="2" t="s">
        <v>25074</v>
      </c>
      <c r="D11574" s="2" t="str">
        <f>"乳類販売業"</f>
        <v>乳類販売業</v>
      </c>
      <c r="E11574" s="2" t="str">
        <f>"H31.02.05"</f>
        <v>H31.02.05</v>
      </c>
    </row>
    <row r="11575" spans="1:5" x14ac:dyDescent="0.45">
      <c r="A11575" s="2" t="s">
        <v>3150</v>
      </c>
      <c r="B11575" s="2" t="s">
        <v>13288</v>
      </c>
      <c r="C11575" s="2" t="s">
        <v>25082</v>
      </c>
      <c r="D11575" s="2" t="str">
        <f>"魚介類販売業"</f>
        <v>魚介類販売業</v>
      </c>
      <c r="E11575" s="2" t="str">
        <f>"H31.02.08"</f>
        <v>H31.02.08</v>
      </c>
    </row>
    <row r="11576" spans="1:5" x14ac:dyDescent="0.45">
      <c r="A11576" s="2" t="s">
        <v>3349</v>
      </c>
      <c r="B11576" s="2" t="s">
        <v>13520</v>
      </c>
      <c r="C11576" s="2" t="s">
        <v>25085</v>
      </c>
      <c r="D11576" s="2" t="str">
        <f>"食品製造業"</f>
        <v>食品製造業</v>
      </c>
      <c r="E11576" s="2" t="str">
        <f>"H31.02.20"</f>
        <v>H31.02.20</v>
      </c>
    </row>
    <row r="11577" spans="1:5" x14ac:dyDescent="0.45">
      <c r="A11577" s="2" t="s">
        <v>3350</v>
      </c>
      <c r="B11577" s="2" t="s">
        <v>13521</v>
      </c>
      <c r="C11577" s="2" t="s">
        <v>25087</v>
      </c>
      <c r="D11577" s="2" t="str">
        <f>"飲食店営業"</f>
        <v>飲食店営業</v>
      </c>
      <c r="E11577" s="2" t="str">
        <f>"H31.02.22"</f>
        <v>H31.02.22</v>
      </c>
    </row>
    <row r="11578" spans="1:5" x14ac:dyDescent="0.45">
      <c r="A11578" s="2" t="s">
        <v>3154</v>
      </c>
      <c r="B11578" s="2" t="s">
        <v>3154</v>
      </c>
      <c r="C11578" s="2" t="s">
        <v>24860</v>
      </c>
      <c r="D11578" s="2" t="str">
        <f>"食品製造業"</f>
        <v>食品製造業</v>
      </c>
      <c r="E11578" s="2" t="str">
        <f>"H31.03.20"</f>
        <v>H31.03.20</v>
      </c>
    </row>
    <row r="11579" spans="1:5" x14ac:dyDescent="0.45">
      <c r="A11579" s="2" t="s">
        <v>3358</v>
      </c>
      <c r="B11579" s="2" t="s">
        <v>13527</v>
      </c>
      <c r="C11579" s="2" t="s">
        <v>25024</v>
      </c>
      <c r="D11579" s="2" t="str">
        <f>"飲食店営業"</f>
        <v>飲食店営業</v>
      </c>
      <c r="E11579" s="2" t="str">
        <f>"H31.03.26"</f>
        <v>H31.03.26</v>
      </c>
    </row>
    <row r="11580" spans="1:5" x14ac:dyDescent="0.45">
      <c r="A11580" s="2" t="s">
        <v>3332</v>
      </c>
      <c r="B11580" s="2" t="s">
        <v>13496</v>
      </c>
      <c r="C11580" s="2" t="s">
        <v>25060</v>
      </c>
      <c r="D11580" s="2" t="str">
        <f>"食品販売業"</f>
        <v>食品販売業</v>
      </c>
      <c r="E11580" s="2" t="str">
        <f>"H31.04.26"</f>
        <v>H31.04.26</v>
      </c>
    </row>
    <row r="11581" spans="1:5" x14ac:dyDescent="0.45">
      <c r="A11581" s="2" t="s">
        <v>3372</v>
      </c>
      <c r="B11581" s="2" t="s">
        <v>13544</v>
      </c>
      <c r="C11581" s="2" t="s">
        <v>25107</v>
      </c>
      <c r="D11581" s="2" t="str">
        <f t="shared" ref="D11581:D11586" si="533">"飲食店営業"</f>
        <v>飲食店営業</v>
      </c>
      <c r="E11581" s="2" t="str">
        <f t="shared" ref="E11581:E11589" si="534">"R01.05.13"</f>
        <v>R01.05.13</v>
      </c>
    </row>
    <row r="11582" spans="1:5" x14ac:dyDescent="0.45">
      <c r="A11582" s="2" t="s">
        <v>3374</v>
      </c>
      <c r="B11582" s="2" t="s">
        <v>13546</v>
      </c>
      <c r="C11582" s="2" t="s">
        <v>25110</v>
      </c>
      <c r="D11582" s="2" t="str">
        <f t="shared" si="533"/>
        <v>飲食店営業</v>
      </c>
      <c r="E11582" s="2" t="str">
        <f t="shared" si="534"/>
        <v>R01.05.13</v>
      </c>
    </row>
    <row r="11583" spans="1:5" x14ac:dyDescent="0.45">
      <c r="A11583" s="2" t="s">
        <v>3375</v>
      </c>
      <c r="B11583" s="2" t="s">
        <v>13547</v>
      </c>
      <c r="C11583" s="2" t="s">
        <v>25111</v>
      </c>
      <c r="D11583" s="2" t="str">
        <f t="shared" si="533"/>
        <v>飲食店営業</v>
      </c>
      <c r="E11583" s="2" t="str">
        <f t="shared" si="534"/>
        <v>R01.05.13</v>
      </c>
    </row>
    <row r="11584" spans="1:5" x14ac:dyDescent="0.45">
      <c r="A11584" s="2" t="s">
        <v>3376</v>
      </c>
      <c r="B11584" s="2" t="s">
        <v>13548</v>
      </c>
      <c r="C11584" s="2" t="s">
        <v>25112</v>
      </c>
      <c r="D11584" s="2" t="str">
        <f t="shared" si="533"/>
        <v>飲食店営業</v>
      </c>
      <c r="E11584" s="2" t="str">
        <f t="shared" si="534"/>
        <v>R01.05.13</v>
      </c>
    </row>
    <row r="11585" spans="1:5" x14ac:dyDescent="0.45">
      <c r="A11585" s="2" t="s">
        <v>3378</v>
      </c>
      <c r="B11585" s="2" t="s">
        <v>13550</v>
      </c>
      <c r="C11585" s="2" t="s">
        <v>25114</v>
      </c>
      <c r="D11585" s="2" t="str">
        <f t="shared" si="533"/>
        <v>飲食店営業</v>
      </c>
      <c r="E11585" s="2" t="str">
        <f t="shared" si="534"/>
        <v>R01.05.13</v>
      </c>
    </row>
    <row r="11586" spans="1:5" x14ac:dyDescent="0.45">
      <c r="A11586" s="2" t="s">
        <v>3379</v>
      </c>
      <c r="B11586" s="2" t="s">
        <v>13552</v>
      </c>
      <c r="C11586" s="2" t="s">
        <v>25116</v>
      </c>
      <c r="D11586" s="2" t="str">
        <f t="shared" si="533"/>
        <v>飲食店営業</v>
      </c>
      <c r="E11586" s="2" t="str">
        <f t="shared" si="534"/>
        <v>R01.05.13</v>
      </c>
    </row>
    <row r="11587" spans="1:5" x14ac:dyDescent="0.45">
      <c r="A11587" s="2" t="s">
        <v>3381</v>
      </c>
      <c r="B11587" s="2" t="s">
        <v>13554</v>
      </c>
      <c r="C11587" s="2" t="s">
        <v>25118</v>
      </c>
      <c r="D11587" s="2" t="str">
        <f>"食品販売業"</f>
        <v>食品販売業</v>
      </c>
      <c r="E11587" s="2" t="str">
        <f t="shared" si="534"/>
        <v>R01.05.13</v>
      </c>
    </row>
    <row r="11588" spans="1:5" x14ac:dyDescent="0.45">
      <c r="A11588" s="2" t="s">
        <v>3150</v>
      </c>
      <c r="B11588" s="2" t="s">
        <v>13555</v>
      </c>
      <c r="C11588" s="2" t="s">
        <v>25119</v>
      </c>
      <c r="D11588" s="2" t="str">
        <f>"食品販売業"</f>
        <v>食品販売業</v>
      </c>
      <c r="E11588" s="2" t="str">
        <f t="shared" si="534"/>
        <v>R01.05.13</v>
      </c>
    </row>
    <row r="11589" spans="1:5" x14ac:dyDescent="0.45">
      <c r="A11589" s="2" t="s">
        <v>3217</v>
      </c>
      <c r="B11589" s="2" t="s">
        <v>13556</v>
      </c>
      <c r="C11589" s="2" t="s">
        <v>25120</v>
      </c>
      <c r="D11589" s="2" t="str">
        <f>"食品販売業"</f>
        <v>食品販売業</v>
      </c>
      <c r="E11589" s="2" t="str">
        <f t="shared" si="534"/>
        <v>R01.05.13</v>
      </c>
    </row>
    <row r="11590" spans="1:5" x14ac:dyDescent="0.45">
      <c r="A11590" s="2" t="s">
        <v>3358</v>
      </c>
      <c r="B11590" s="2" t="s">
        <v>3358</v>
      </c>
      <c r="C11590" s="2" t="s">
        <v>25126</v>
      </c>
      <c r="D11590" s="2" t="str">
        <f>"酒類製造業"</f>
        <v>酒類製造業</v>
      </c>
      <c r="E11590" s="2" t="str">
        <f>"R01.05.14"</f>
        <v>R01.05.14</v>
      </c>
    </row>
    <row r="11591" spans="1:5" x14ac:dyDescent="0.45">
      <c r="A11591" s="2" t="s">
        <v>3187</v>
      </c>
      <c r="B11591" s="2" t="s">
        <v>3187</v>
      </c>
      <c r="C11591" s="2" t="s">
        <v>25127</v>
      </c>
      <c r="D11591" s="2" t="str">
        <f>"酒類製造業"</f>
        <v>酒類製造業</v>
      </c>
      <c r="E11591" s="2" t="str">
        <f t="shared" ref="E11591:E11599" si="535">"R01.05.13"</f>
        <v>R01.05.13</v>
      </c>
    </row>
    <row r="11592" spans="1:5" x14ac:dyDescent="0.45">
      <c r="A11592" s="2" t="s">
        <v>3245</v>
      </c>
      <c r="B11592" s="2" t="s">
        <v>13397</v>
      </c>
      <c r="C11592" s="2" t="s">
        <v>25133</v>
      </c>
      <c r="D11592" s="2" t="str">
        <f>"飲食店営業"</f>
        <v>飲食店営業</v>
      </c>
      <c r="E11592" s="2" t="str">
        <f t="shared" si="535"/>
        <v>R01.05.13</v>
      </c>
    </row>
    <row r="11593" spans="1:5" x14ac:dyDescent="0.45">
      <c r="A11593" s="2" t="s">
        <v>3245</v>
      </c>
      <c r="B11593" s="2" t="s">
        <v>13397</v>
      </c>
      <c r="C11593" s="2" t="s">
        <v>25133</v>
      </c>
      <c r="D11593" s="2" t="str">
        <f>"菓子製造業"</f>
        <v>菓子製造業</v>
      </c>
      <c r="E11593" s="2" t="str">
        <f t="shared" si="535"/>
        <v>R01.05.13</v>
      </c>
    </row>
    <row r="11594" spans="1:5" x14ac:dyDescent="0.45">
      <c r="A11594" s="2" t="s">
        <v>3245</v>
      </c>
      <c r="B11594" s="2" t="s">
        <v>13397</v>
      </c>
      <c r="C11594" s="2" t="s">
        <v>25133</v>
      </c>
      <c r="D11594" s="2" t="str">
        <f>"食肉販売業"</f>
        <v>食肉販売業</v>
      </c>
      <c r="E11594" s="2" t="str">
        <f t="shared" si="535"/>
        <v>R01.05.13</v>
      </c>
    </row>
    <row r="11595" spans="1:5" x14ac:dyDescent="0.45">
      <c r="A11595" s="2" t="s">
        <v>3245</v>
      </c>
      <c r="B11595" s="2" t="s">
        <v>13397</v>
      </c>
      <c r="C11595" s="2" t="s">
        <v>25133</v>
      </c>
      <c r="D11595" s="2" t="str">
        <f>"アイスクリーム類製造業"</f>
        <v>アイスクリーム類製造業</v>
      </c>
      <c r="E11595" s="2" t="str">
        <f t="shared" si="535"/>
        <v>R01.05.13</v>
      </c>
    </row>
    <row r="11596" spans="1:5" x14ac:dyDescent="0.45">
      <c r="A11596" s="2" t="s">
        <v>3245</v>
      </c>
      <c r="B11596" s="2" t="s">
        <v>13397</v>
      </c>
      <c r="C11596" s="2" t="s">
        <v>25133</v>
      </c>
      <c r="D11596" s="2" t="str">
        <f>"乳製品製造業"</f>
        <v>乳製品製造業</v>
      </c>
      <c r="E11596" s="2" t="str">
        <f t="shared" si="535"/>
        <v>R01.05.13</v>
      </c>
    </row>
    <row r="11597" spans="1:5" x14ac:dyDescent="0.45">
      <c r="A11597" s="2" t="s">
        <v>3245</v>
      </c>
      <c r="B11597" s="2" t="s">
        <v>13397</v>
      </c>
      <c r="C11597" s="2" t="s">
        <v>25133</v>
      </c>
      <c r="D11597" s="2" t="str">
        <f>"乳処理業"</f>
        <v>乳処理業</v>
      </c>
      <c r="E11597" s="2" t="str">
        <f t="shared" si="535"/>
        <v>R01.05.13</v>
      </c>
    </row>
    <row r="11598" spans="1:5" x14ac:dyDescent="0.45">
      <c r="A11598" s="2" t="s">
        <v>2071</v>
      </c>
      <c r="B11598" s="2" t="s">
        <v>13565</v>
      </c>
      <c r="C11598" s="2" t="s">
        <v>25136</v>
      </c>
      <c r="D11598" s="2" t="str">
        <f>"食肉販売業"</f>
        <v>食肉販売業</v>
      </c>
      <c r="E11598" s="2" t="str">
        <f t="shared" si="535"/>
        <v>R01.05.13</v>
      </c>
    </row>
    <row r="11599" spans="1:5" x14ac:dyDescent="0.45">
      <c r="A11599" s="2" t="s">
        <v>3393</v>
      </c>
      <c r="B11599" s="2" t="s">
        <v>13567</v>
      </c>
      <c r="C11599" s="2" t="s">
        <v>25138</v>
      </c>
      <c r="D11599" s="2" t="str">
        <f>"食品製造業"</f>
        <v>食品製造業</v>
      </c>
      <c r="E11599" s="2" t="str">
        <f t="shared" si="535"/>
        <v>R01.05.13</v>
      </c>
    </row>
    <row r="11600" spans="1:5" x14ac:dyDescent="0.45">
      <c r="A11600" s="2" t="s">
        <v>3399</v>
      </c>
      <c r="B11600" s="2" t="s">
        <v>13574</v>
      </c>
      <c r="C11600" s="2" t="s">
        <v>25147</v>
      </c>
      <c r="D11600" s="2" t="str">
        <f>"食肉販売業"</f>
        <v>食肉販売業</v>
      </c>
      <c r="E11600" s="2" t="str">
        <f>"R01.05.22"</f>
        <v>R01.05.22</v>
      </c>
    </row>
    <row r="11601" spans="1:5" x14ac:dyDescent="0.45">
      <c r="A11601" s="2" t="s">
        <v>3400</v>
      </c>
      <c r="B11601" s="2" t="s">
        <v>12603</v>
      </c>
      <c r="C11601" s="2" t="s">
        <v>25149</v>
      </c>
      <c r="D11601" s="2" t="str">
        <f>"飲食店営業"</f>
        <v>飲食店営業</v>
      </c>
      <c r="E11601" s="2" t="str">
        <f>"R01.05.28"</f>
        <v>R01.05.28</v>
      </c>
    </row>
    <row r="11602" spans="1:5" x14ac:dyDescent="0.45">
      <c r="A11602" s="2" t="s">
        <v>3401</v>
      </c>
      <c r="B11602" s="2" t="s">
        <v>13576</v>
      </c>
      <c r="C11602" s="2" t="s">
        <v>25150</v>
      </c>
      <c r="D11602" s="2" t="str">
        <f>"食品販売業"</f>
        <v>食品販売業</v>
      </c>
      <c r="E11602" s="2" t="str">
        <f>"R01.05.30"</f>
        <v>R01.05.30</v>
      </c>
    </row>
    <row r="11603" spans="1:5" x14ac:dyDescent="0.45">
      <c r="A11603" s="2" t="s">
        <v>1134</v>
      </c>
      <c r="B11603" s="2" t="s">
        <v>13585</v>
      </c>
      <c r="C11603" s="2" t="s">
        <v>25160</v>
      </c>
      <c r="D11603" s="2" t="str">
        <f>"食肉販売業"</f>
        <v>食肉販売業</v>
      </c>
      <c r="E11603" s="2" t="str">
        <f>"H29.03.27"</f>
        <v>H29.03.27</v>
      </c>
    </row>
    <row r="11604" spans="1:5" x14ac:dyDescent="0.45">
      <c r="A11604" s="2" t="s">
        <v>1134</v>
      </c>
      <c r="B11604" s="2" t="s">
        <v>13585</v>
      </c>
      <c r="C11604" s="2" t="s">
        <v>25160</v>
      </c>
      <c r="D11604" s="2" t="str">
        <f>"乳類販売業"</f>
        <v>乳類販売業</v>
      </c>
      <c r="E11604" s="2" t="str">
        <f>"H29.03.27"</f>
        <v>H29.03.27</v>
      </c>
    </row>
    <row r="11605" spans="1:5" x14ac:dyDescent="0.45">
      <c r="A11605" s="2" t="s">
        <v>3410</v>
      </c>
      <c r="B11605" s="2" t="s">
        <v>13592</v>
      </c>
      <c r="C11605" s="2" t="s">
        <v>25167</v>
      </c>
      <c r="D11605" s="2" t="str">
        <f>"飲食店営業"</f>
        <v>飲食店営業</v>
      </c>
      <c r="E11605" s="2" t="str">
        <f>"R01.08.06"</f>
        <v>R01.08.06</v>
      </c>
    </row>
    <row r="11606" spans="1:5" x14ac:dyDescent="0.45">
      <c r="A11606" s="2" t="s">
        <v>3410</v>
      </c>
      <c r="B11606" s="2" t="s">
        <v>13592</v>
      </c>
      <c r="C11606" s="2" t="s">
        <v>25167</v>
      </c>
      <c r="D11606" s="2" t="str">
        <f>"食肉販売業"</f>
        <v>食肉販売業</v>
      </c>
      <c r="E11606" s="2" t="str">
        <f>"R01.08.06"</f>
        <v>R01.08.06</v>
      </c>
    </row>
    <row r="11607" spans="1:5" x14ac:dyDescent="0.45">
      <c r="A11607" s="2" t="s">
        <v>3411</v>
      </c>
      <c r="B11607" s="2" t="s">
        <v>13593</v>
      </c>
      <c r="C11607" s="2" t="s">
        <v>25168</v>
      </c>
      <c r="D11607" s="2" t="str">
        <f>"喫茶店営業"</f>
        <v>喫茶店営業</v>
      </c>
      <c r="E11607" s="2" t="str">
        <f>"R01.08.07"</f>
        <v>R01.08.07</v>
      </c>
    </row>
    <row r="11608" spans="1:5" x14ac:dyDescent="0.45">
      <c r="A11608" s="2" t="s">
        <v>3412</v>
      </c>
      <c r="B11608" s="2" t="s">
        <v>13594</v>
      </c>
      <c r="C11608" s="2" t="s">
        <v>25169</v>
      </c>
      <c r="D11608" s="2" t="str">
        <f>"飲食店営業"</f>
        <v>飲食店営業</v>
      </c>
      <c r="E11608" s="2" t="str">
        <f>"R01.08.07"</f>
        <v>R01.08.07</v>
      </c>
    </row>
    <row r="11609" spans="1:5" x14ac:dyDescent="0.45">
      <c r="A11609" s="2" t="s">
        <v>3413</v>
      </c>
      <c r="B11609" s="2" t="s">
        <v>3413</v>
      </c>
      <c r="C11609" s="2" t="s">
        <v>25170</v>
      </c>
      <c r="D11609" s="2" t="str">
        <f>"食品販売業"</f>
        <v>食品販売業</v>
      </c>
      <c r="E11609" s="2" t="str">
        <f>"R01.08.06"</f>
        <v>R01.08.06</v>
      </c>
    </row>
    <row r="11610" spans="1:5" x14ac:dyDescent="0.45">
      <c r="A11610" s="2" t="s">
        <v>3414</v>
      </c>
      <c r="B11610" s="2" t="s">
        <v>13595</v>
      </c>
      <c r="C11610" s="2" t="s">
        <v>25171</v>
      </c>
      <c r="D11610" s="2" t="str">
        <f>"飲食店営業"</f>
        <v>飲食店営業</v>
      </c>
      <c r="E11610" s="2" t="str">
        <f>"R01.08.06"</f>
        <v>R01.08.06</v>
      </c>
    </row>
    <row r="11611" spans="1:5" x14ac:dyDescent="0.45">
      <c r="A11611" s="2" t="s">
        <v>3417</v>
      </c>
      <c r="B11611" s="2" t="s">
        <v>13601</v>
      </c>
      <c r="C11611" s="2" t="s">
        <v>25175</v>
      </c>
      <c r="D11611" s="2" t="str">
        <f>"飲食店営業"</f>
        <v>飲食店営業</v>
      </c>
      <c r="E11611" s="2" t="str">
        <f>"R01.08.08"</f>
        <v>R01.08.08</v>
      </c>
    </row>
    <row r="11612" spans="1:5" x14ac:dyDescent="0.45">
      <c r="A11612" s="2" t="s">
        <v>3420</v>
      </c>
      <c r="B11612" s="2" t="s">
        <v>13605</v>
      </c>
      <c r="C11612" s="2" t="s">
        <v>25179</v>
      </c>
      <c r="D11612" s="2" t="str">
        <f>"食品製造業"</f>
        <v>食品製造業</v>
      </c>
      <c r="E11612" s="2" t="str">
        <f>"R01.08.08"</f>
        <v>R01.08.08</v>
      </c>
    </row>
    <row r="11613" spans="1:5" x14ac:dyDescent="0.45">
      <c r="A11613" s="2" t="s">
        <v>2509</v>
      </c>
      <c r="B11613" s="2" t="s">
        <v>13606</v>
      </c>
      <c r="C11613" s="2" t="s">
        <v>25180</v>
      </c>
      <c r="D11613" s="2" t="str">
        <f>"飲食店営業"</f>
        <v>飲食店営業</v>
      </c>
      <c r="E11613" s="2" t="str">
        <f>"R01.08.09"</f>
        <v>R01.08.09</v>
      </c>
    </row>
    <row r="11614" spans="1:5" x14ac:dyDescent="0.45">
      <c r="A11614" s="2" t="s">
        <v>3421</v>
      </c>
      <c r="B11614" s="2" t="s">
        <v>13607</v>
      </c>
      <c r="C11614" s="2" t="s">
        <v>25181</v>
      </c>
      <c r="D11614" s="2" t="str">
        <f>"飲食店営業"</f>
        <v>飲食店営業</v>
      </c>
      <c r="E11614" s="2" t="str">
        <f>"R01.08.09"</f>
        <v>R01.08.09</v>
      </c>
    </row>
    <row r="11615" spans="1:5" x14ac:dyDescent="0.45">
      <c r="A11615" s="2" t="s">
        <v>3422</v>
      </c>
      <c r="B11615" s="2" t="s">
        <v>13608</v>
      </c>
      <c r="C11615" s="2" t="s">
        <v>25182</v>
      </c>
      <c r="D11615" s="2" t="str">
        <f>"菓子製造業"</f>
        <v>菓子製造業</v>
      </c>
      <c r="E11615" s="2" t="str">
        <f>"R01.08.13"</f>
        <v>R01.08.13</v>
      </c>
    </row>
    <row r="11616" spans="1:5" x14ac:dyDescent="0.45">
      <c r="A11616" s="2" t="s">
        <v>1929</v>
      </c>
      <c r="B11616" s="2" t="s">
        <v>13611</v>
      </c>
      <c r="C11616" s="2" t="s">
        <v>25185</v>
      </c>
      <c r="D11616" s="2" t="str">
        <f>"缶詰又は瓶詰食品製造業"</f>
        <v>缶詰又は瓶詰食品製造業</v>
      </c>
      <c r="E11616" s="2" t="str">
        <f>"R01.08.13"</f>
        <v>R01.08.13</v>
      </c>
    </row>
    <row r="11617" spans="1:5" x14ac:dyDescent="0.45">
      <c r="A11617" s="2" t="s">
        <v>3424</v>
      </c>
      <c r="B11617" s="2" t="s">
        <v>13612</v>
      </c>
      <c r="C11617" s="2" t="s">
        <v>25186</v>
      </c>
      <c r="D11617" s="2" t="str">
        <f>"飲食店営業"</f>
        <v>飲食店営業</v>
      </c>
      <c r="E11617" s="2" t="str">
        <f>"R01.08.16"</f>
        <v>R01.08.16</v>
      </c>
    </row>
    <row r="11618" spans="1:5" x14ac:dyDescent="0.45">
      <c r="A11618" s="2" t="s">
        <v>2557</v>
      </c>
      <c r="B11618" s="2" t="s">
        <v>13614</v>
      </c>
      <c r="C11618" s="2" t="s">
        <v>25180</v>
      </c>
      <c r="D11618" s="2" t="str">
        <f>"魚介類販売業"</f>
        <v>魚介類販売業</v>
      </c>
      <c r="E11618" s="2" t="str">
        <f>"R01.08.16"</f>
        <v>R01.08.16</v>
      </c>
    </row>
    <row r="11619" spans="1:5" x14ac:dyDescent="0.45">
      <c r="A11619" s="2" t="s">
        <v>3427</v>
      </c>
      <c r="B11619" s="2" t="s">
        <v>13616</v>
      </c>
      <c r="C11619" s="2" t="s">
        <v>25189</v>
      </c>
      <c r="D11619" s="2" t="str">
        <f>"飲食店営業"</f>
        <v>飲食店営業</v>
      </c>
      <c r="E11619" s="2" t="str">
        <f>"R01.08.16"</f>
        <v>R01.08.16</v>
      </c>
    </row>
    <row r="11620" spans="1:5" x14ac:dyDescent="0.45">
      <c r="A11620" s="2" t="s">
        <v>3293</v>
      </c>
      <c r="B11620" s="2" t="s">
        <v>13451</v>
      </c>
      <c r="C11620" s="2" t="s">
        <v>25191</v>
      </c>
      <c r="D11620" s="2" t="str">
        <f>"食肉販売業"</f>
        <v>食肉販売業</v>
      </c>
      <c r="E11620" s="2" t="str">
        <f>"R01.08.23"</f>
        <v>R01.08.23</v>
      </c>
    </row>
    <row r="11621" spans="1:5" x14ac:dyDescent="0.45">
      <c r="A11621" s="2" t="s">
        <v>3169</v>
      </c>
      <c r="B11621" s="2" t="s">
        <v>13619</v>
      </c>
      <c r="C11621" s="2" t="s">
        <v>25194</v>
      </c>
      <c r="D11621" s="2" t="str">
        <f>"飲食店営業"</f>
        <v>飲食店営業</v>
      </c>
      <c r="E11621" s="2" t="str">
        <f>"R01.08.27"</f>
        <v>R01.08.27</v>
      </c>
    </row>
    <row r="11622" spans="1:5" x14ac:dyDescent="0.45">
      <c r="A11622" s="2" t="s">
        <v>3169</v>
      </c>
      <c r="B11622" s="2" t="s">
        <v>13619</v>
      </c>
      <c r="C11622" s="2" t="s">
        <v>25194</v>
      </c>
      <c r="D11622" s="2" t="str">
        <f>"魚介類販売業"</f>
        <v>魚介類販売業</v>
      </c>
      <c r="E11622" s="2" t="str">
        <f>"R01.08.27"</f>
        <v>R01.08.27</v>
      </c>
    </row>
    <row r="11623" spans="1:5" x14ac:dyDescent="0.45">
      <c r="A11623" s="2" t="s">
        <v>3435</v>
      </c>
      <c r="B11623" s="2" t="s">
        <v>13624</v>
      </c>
      <c r="C11623" s="2" t="s">
        <v>25198</v>
      </c>
      <c r="D11623" s="2" t="str">
        <f>"缶詰又は瓶詰食品製造業"</f>
        <v>缶詰又は瓶詰食品製造業</v>
      </c>
      <c r="E11623" s="2" t="str">
        <f>"R01.08.30"</f>
        <v>R01.08.30</v>
      </c>
    </row>
    <row r="11624" spans="1:5" x14ac:dyDescent="0.45">
      <c r="A11624" s="2" t="s">
        <v>3435</v>
      </c>
      <c r="B11624" s="2" t="s">
        <v>13624</v>
      </c>
      <c r="C11624" s="2" t="s">
        <v>25198</v>
      </c>
      <c r="D11624" s="2" t="str">
        <f>"菓子製造業"</f>
        <v>菓子製造業</v>
      </c>
      <c r="E11624" s="2" t="str">
        <f>"R01.08.30"</f>
        <v>R01.08.30</v>
      </c>
    </row>
    <row r="11625" spans="1:5" x14ac:dyDescent="0.45">
      <c r="A11625" s="2" t="s">
        <v>3435</v>
      </c>
      <c r="B11625" s="2" t="s">
        <v>13624</v>
      </c>
      <c r="C11625" s="2" t="s">
        <v>25198</v>
      </c>
      <c r="D11625" s="2" t="str">
        <f>"清涼飲料水製造業"</f>
        <v>清涼飲料水製造業</v>
      </c>
      <c r="E11625" s="2" t="str">
        <f>"R01.08.30"</f>
        <v>R01.08.30</v>
      </c>
    </row>
    <row r="11626" spans="1:5" x14ac:dyDescent="0.45">
      <c r="A11626" s="2" t="s">
        <v>1134</v>
      </c>
      <c r="B11626" s="2" t="s">
        <v>13585</v>
      </c>
      <c r="C11626" s="2" t="s">
        <v>25160</v>
      </c>
      <c r="D11626" s="2" t="str">
        <f>"魚介類販売業"</f>
        <v>魚介類販売業</v>
      </c>
      <c r="E11626" s="2" t="str">
        <f>"R01.09.10"</f>
        <v>R01.09.10</v>
      </c>
    </row>
    <row r="11627" spans="1:5" x14ac:dyDescent="0.45">
      <c r="A11627" s="2" t="s">
        <v>3440</v>
      </c>
      <c r="B11627" s="2" t="s">
        <v>13629</v>
      </c>
      <c r="C11627" s="2" t="s">
        <v>25204</v>
      </c>
      <c r="D11627" s="2" t="str">
        <f>"飲食店営業"</f>
        <v>飲食店営業</v>
      </c>
      <c r="E11627" s="2" t="str">
        <f>"H30.08.20"</f>
        <v>H30.08.20</v>
      </c>
    </row>
    <row r="11628" spans="1:5" x14ac:dyDescent="0.45">
      <c r="A11628" s="2" t="s">
        <v>3440</v>
      </c>
      <c r="B11628" s="2" t="s">
        <v>13630</v>
      </c>
      <c r="C11628" s="2" t="s">
        <v>25204</v>
      </c>
      <c r="D11628" s="2" t="str">
        <f>"菓子製造業"</f>
        <v>菓子製造業</v>
      </c>
      <c r="E11628" s="2" t="str">
        <f>"H29.11.02"</f>
        <v>H29.11.02</v>
      </c>
    </row>
    <row r="11629" spans="1:5" x14ac:dyDescent="0.45">
      <c r="A11629" s="2" t="s">
        <v>3445</v>
      </c>
      <c r="B11629" s="2" t="s">
        <v>13634</v>
      </c>
      <c r="C11629" s="2" t="s">
        <v>25209</v>
      </c>
      <c r="D11629" s="2" t="str">
        <f t="shared" ref="D11629:D11634" si="536">"飲食店営業"</f>
        <v>飲食店営業</v>
      </c>
      <c r="E11629" s="2" t="str">
        <f t="shared" ref="E11629:E11643" si="537">"R01.10.07"</f>
        <v>R01.10.07</v>
      </c>
    </row>
    <row r="11630" spans="1:5" x14ac:dyDescent="0.45">
      <c r="A11630" s="2" t="s">
        <v>3446</v>
      </c>
      <c r="B11630" s="2" t="s">
        <v>13635</v>
      </c>
      <c r="C11630" s="2" t="s">
        <v>25210</v>
      </c>
      <c r="D11630" s="2" t="str">
        <f t="shared" si="536"/>
        <v>飲食店営業</v>
      </c>
      <c r="E11630" s="2" t="str">
        <f t="shared" si="537"/>
        <v>R01.10.07</v>
      </c>
    </row>
    <row r="11631" spans="1:5" x14ac:dyDescent="0.45">
      <c r="A11631" s="2" t="s">
        <v>3447</v>
      </c>
      <c r="B11631" s="2" t="s">
        <v>13636</v>
      </c>
      <c r="C11631" s="2" t="s">
        <v>25211</v>
      </c>
      <c r="D11631" s="2" t="str">
        <f t="shared" si="536"/>
        <v>飲食店営業</v>
      </c>
      <c r="E11631" s="2" t="str">
        <f t="shared" si="537"/>
        <v>R01.10.07</v>
      </c>
    </row>
    <row r="11632" spans="1:5" x14ac:dyDescent="0.45">
      <c r="A11632" s="2" t="s">
        <v>3448</v>
      </c>
      <c r="B11632" s="2" t="s">
        <v>13637</v>
      </c>
      <c r="C11632" s="2" t="s">
        <v>25212</v>
      </c>
      <c r="D11632" s="2" t="str">
        <f t="shared" si="536"/>
        <v>飲食店営業</v>
      </c>
      <c r="E11632" s="2" t="str">
        <f t="shared" si="537"/>
        <v>R01.10.07</v>
      </c>
    </row>
    <row r="11633" spans="1:5" x14ac:dyDescent="0.45">
      <c r="A11633" s="2" t="s">
        <v>3449</v>
      </c>
      <c r="B11633" s="2" t="s">
        <v>13638</v>
      </c>
      <c r="C11633" s="2" t="s">
        <v>25213</v>
      </c>
      <c r="D11633" s="2" t="str">
        <f t="shared" si="536"/>
        <v>飲食店営業</v>
      </c>
      <c r="E11633" s="2" t="str">
        <f t="shared" si="537"/>
        <v>R01.10.07</v>
      </c>
    </row>
    <row r="11634" spans="1:5" x14ac:dyDescent="0.45">
      <c r="A11634" s="2" t="s">
        <v>3451</v>
      </c>
      <c r="B11634" s="2" t="s">
        <v>13640</v>
      </c>
      <c r="C11634" s="2" t="s">
        <v>25215</v>
      </c>
      <c r="D11634" s="2" t="str">
        <f t="shared" si="536"/>
        <v>飲食店営業</v>
      </c>
      <c r="E11634" s="2" t="str">
        <f t="shared" si="537"/>
        <v>R01.10.07</v>
      </c>
    </row>
    <row r="11635" spans="1:5" x14ac:dyDescent="0.45">
      <c r="A11635" s="2" t="s">
        <v>3453</v>
      </c>
      <c r="B11635" s="2" t="s">
        <v>3453</v>
      </c>
      <c r="C11635" s="2" t="s">
        <v>25217</v>
      </c>
      <c r="D11635" s="2" t="str">
        <f>"食肉処理業"</f>
        <v>食肉処理業</v>
      </c>
      <c r="E11635" s="2" t="str">
        <f t="shared" si="537"/>
        <v>R01.10.07</v>
      </c>
    </row>
    <row r="11636" spans="1:5" x14ac:dyDescent="0.45">
      <c r="A11636" s="2" t="s">
        <v>3453</v>
      </c>
      <c r="B11636" s="2" t="s">
        <v>13642</v>
      </c>
      <c r="C11636" s="2" t="s">
        <v>25217</v>
      </c>
      <c r="D11636" s="2" t="str">
        <f>"そうざい製造業"</f>
        <v>そうざい製造業</v>
      </c>
      <c r="E11636" s="2" t="str">
        <f t="shared" si="537"/>
        <v>R01.10.07</v>
      </c>
    </row>
    <row r="11637" spans="1:5" x14ac:dyDescent="0.45">
      <c r="A11637" s="2" t="s">
        <v>3453</v>
      </c>
      <c r="B11637" s="2" t="s">
        <v>3453</v>
      </c>
      <c r="C11637" s="2" t="s">
        <v>25217</v>
      </c>
      <c r="D11637" s="2" t="str">
        <f>"食肉販売業"</f>
        <v>食肉販売業</v>
      </c>
      <c r="E11637" s="2" t="str">
        <f t="shared" si="537"/>
        <v>R01.10.07</v>
      </c>
    </row>
    <row r="11638" spans="1:5" x14ac:dyDescent="0.45">
      <c r="A11638" s="2" t="s">
        <v>3456</v>
      </c>
      <c r="B11638" s="2" t="s">
        <v>13645</v>
      </c>
      <c r="C11638" s="2" t="s">
        <v>25220</v>
      </c>
      <c r="D11638" s="2" t="str">
        <f>"豆腐製造業"</f>
        <v>豆腐製造業</v>
      </c>
      <c r="E11638" s="2" t="str">
        <f t="shared" si="537"/>
        <v>R01.10.07</v>
      </c>
    </row>
    <row r="11639" spans="1:5" x14ac:dyDescent="0.45">
      <c r="A11639" s="2" t="s">
        <v>3457</v>
      </c>
      <c r="B11639" s="2" t="s">
        <v>13646</v>
      </c>
      <c r="C11639" s="2" t="s">
        <v>25221</v>
      </c>
      <c r="D11639" s="2" t="str">
        <f>"菓子製造業"</f>
        <v>菓子製造業</v>
      </c>
      <c r="E11639" s="2" t="str">
        <f t="shared" si="537"/>
        <v>R01.10.07</v>
      </c>
    </row>
    <row r="11640" spans="1:5" x14ac:dyDescent="0.45">
      <c r="A11640" s="2" t="s">
        <v>3458</v>
      </c>
      <c r="B11640" s="2" t="s">
        <v>13647</v>
      </c>
      <c r="C11640" s="2" t="s">
        <v>25222</v>
      </c>
      <c r="D11640" s="2" t="str">
        <f>"乳類販売業"</f>
        <v>乳類販売業</v>
      </c>
      <c r="E11640" s="2" t="str">
        <f t="shared" si="537"/>
        <v>R01.10.07</v>
      </c>
    </row>
    <row r="11641" spans="1:5" x14ac:dyDescent="0.45">
      <c r="A11641" s="2" t="s">
        <v>3150</v>
      </c>
      <c r="B11641" s="2" t="s">
        <v>13650</v>
      </c>
      <c r="C11641" s="2" t="s">
        <v>25226</v>
      </c>
      <c r="D11641" s="2" t="str">
        <f>"食品販売業"</f>
        <v>食品販売業</v>
      </c>
      <c r="E11641" s="2" t="str">
        <f t="shared" si="537"/>
        <v>R01.10.07</v>
      </c>
    </row>
    <row r="11642" spans="1:5" x14ac:dyDescent="0.45">
      <c r="A11642" s="2" t="s">
        <v>3165</v>
      </c>
      <c r="B11642" s="2" t="s">
        <v>13651</v>
      </c>
      <c r="C11642" s="2" t="s">
        <v>25227</v>
      </c>
      <c r="D11642" s="2" t="str">
        <f>"食品製造業"</f>
        <v>食品製造業</v>
      </c>
      <c r="E11642" s="2" t="str">
        <f t="shared" si="537"/>
        <v>R01.10.07</v>
      </c>
    </row>
    <row r="11643" spans="1:5" x14ac:dyDescent="0.45">
      <c r="A11643" s="2" t="s">
        <v>3150</v>
      </c>
      <c r="B11643" s="2" t="s">
        <v>13652</v>
      </c>
      <c r="C11643" s="2" t="s">
        <v>25226</v>
      </c>
      <c r="D11643" s="2" t="str">
        <f>"食品販売業"</f>
        <v>食品販売業</v>
      </c>
      <c r="E11643" s="2" t="str">
        <f t="shared" si="537"/>
        <v>R01.10.07</v>
      </c>
    </row>
    <row r="11644" spans="1:5" x14ac:dyDescent="0.45">
      <c r="A11644" s="2" t="s">
        <v>3463</v>
      </c>
      <c r="B11644" s="2" t="s">
        <v>13653</v>
      </c>
      <c r="C11644" s="2" t="s">
        <v>25229</v>
      </c>
      <c r="D11644" s="2" t="str">
        <f>"食肉販売業"</f>
        <v>食肉販売業</v>
      </c>
      <c r="E11644" s="2" t="str">
        <f>"R01.10.08"</f>
        <v>R01.10.08</v>
      </c>
    </row>
    <row r="11645" spans="1:5" x14ac:dyDescent="0.45">
      <c r="A11645" s="2" t="s">
        <v>3464</v>
      </c>
      <c r="B11645" s="2" t="s">
        <v>13654</v>
      </c>
      <c r="C11645" s="2" t="s">
        <v>25230</v>
      </c>
      <c r="D11645" s="2" t="str">
        <f>"乳類販売業"</f>
        <v>乳類販売業</v>
      </c>
      <c r="E11645" s="2" t="str">
        <f>"R01.10.08"</f>
        <v>R01.10.08</v>
      </c>
    </row>
    <row r="11646" spans="1:5" x14ac:dyDescent="0.45">
      <c r="A11646" s="2" t="s">
        <v>3470</v>
      </c>
      <c r="B11646" s="2" t="s">
        <v>11116</v>
      </c>
      <c r="C11646" s="2" t="s">
        <v>25238</v>
      </c>
      <c r="D11646" s="2" t="str">
        <f>"食品販売業"</f>
        <v>食品販売業</v>
      </c>
      <c r="E11646" s="2" t="str">
        <f>"R01.11.07"</f>
        <v>R01.11.07</v>
      </c>
    </row>
    <row r="11647" spans="1:5" x14ac:dyDescent="0.45">
      <c r="A11647" s="2" t="s">
        <v>3453</v>
      </c>
      <c r="B11647" s="2" t="s">
        <v>13642</v>
      </c>
      <c r="C11647" s="2" t="s">
        <v>25217</v>
      </c>
      <c r="D11647" s="2" t="str">
        <f>"食品の冷凍又は冷蔵業"</f>
        <v>食品の冷凍又は冷蔵業</v>
      </c>
      <c r="E11647" s="2" t="str">
        <f>"R02.02.03"</f>
        <v>R02.02.03</v>
      </c>
    </row>
    <row r="11648" spans="1:5" x14ac:dyDescent="0.45">
      <c r="A11648" s="2" t="s">
        <v>3446</v>
      </c>
      <c r="B11648" s="2" t="s">
        <v>13680</v>
      </c>
      <c r="C11648" s="2" t="s">
        <v>25210</v>
      </c>
      <c r="D11648" s="2" t="str">
        <f>"飲食店営業"</f>
        <v>飲食店営業</v>
      </c>
      <c r="E11648" s="2" t="str">
        <f t="shared" ref="E11648:E11653" si="538">"R02.01.31"</f>
        <v>R02.01.31</v>
      </c>
    </row>
    <row r="11649" spans="1:5" x14ac:dyDescent="0.45">
      <c r="A11649" s="2" t="s">
        <v>3378</v>
      </c>
      <c r="B11649" s="2" t="s">
        <v>12889</v>
      </c>
      <c r="C11649" s="2" t="s">
        <v>25114</v>
      </c>
      <c r="D11649" s="2" t="str">
        <f>"食品販売業"</f>
        <v>食品販売業</v>
      </c>
      <c r="E11649" s="2" t="str">
        <f t="shared" si="538"/>
        <v>R02.01.31</v>
      </c>
    </row>
    <row r="11650" spans="1:5" x14ac:dyDescent="0.45">
      <c r="A11650" s="2" t="s">
        <v>3458</v>
      </c>
      <c r="B11650" s="2" t="s">
        <v>13647</v>
      </c>
      <c r="C11650" s="2" t="s">
        <v>25222</v>
      </c>
      <c r="D11650" s="2" t="str">
        <f>"食品販売業"</f>
        <v>食品販売業</v>
      </c>
      <c r="E11650" s="2" t="str">
        <f t="shared" si="538"/>
        <v>R02.01.31</v>
      </c>
    </row>
    <row r="11651" spans="1:5" x14ac:dyDescent="0.45">
      <c r="A11651" s="2" t="s">
        <v>3482</v>
      </c>
      <c r="B11651" s="2" t="s">
        <v>13681</v>
      </c>
      <c r="C11651" s="2" t="s">
        <v>25258</v>
      </c>
      <c r="D11651" s="2" t="str">
        <f>"飲食店営業"</f>
        <v>飲食店営業</v>
      </c>
      <c r="E11651" s="2" t="str">
        <f t="shared" si="538"/>
        <v>R02.01.31</v>
      </c>
    </row>
    <row r="11652" spans="1:5" x14ac:dyDescent="0.45">
      <c r="A11652" s="2" t="s">
        <v>3154</v>
      </c>
      <c r="B11652" s="2" t="s">
        <v>3154</v>
      </c>
      <c r="C11652" s="2" t="s">
        <v>25259</v>
      </c>
      <c r="D11652" s="2" t="str">
        <f>"飲食店営業"</f>
        <v>飲食店営業</v>
      </c>
      <c r="E11652" s="2" t="str">
        <f t="shared" si="538"/>
        <v>R02.01.31</v>
      </c>
    </row>
    <row r="11653" spans="1:5" x14ac:dyDescent="0.45">
      <c r="A11653" s="2" t="s">
        <v>3483</v>
      </c>
      <c r="B11653" s="2" t="s">
        <v>13682</v>
      </c>
      <c r="C11653" s="2" t="s">
        <v>25260</v>
      </c>
      <c r="D11653" s="2" t="str">
        <f>"飲食店営業"</f>
        <v>飲食店営業</v>
      </c>
      <c r="E11653" s="2" t="str">
        <f t="shared" si="538"/>
        <v>R02.01.31</v>
      </c>
    </row>
    <row r="11654" spans="1:5" x14ac:dyDescent="0.45">
      <c r="A11654" s="2" t="s">
        <v>3500</v>
      </c>
      <c r="B11654" s="2" t="s">
        <v>13713</v>
      </c>
      <c r="C11654" s="2" t="s">
        <v>25287</v>
      </c>
      <c r="D11654" s="2" t="str">
        <f>"飲食店営業"</f>
        <v>飲食店営業</v>
      </c>
      <c r="E11654" s="2" t="str">
        <f>"R02.03.26"</f>
        <v>R02.03.26</v>
      </c>
    </row>
    <row r="11655" spans="1:5" x14ac:dyDescent="0.45">
      <c r="A11655" s="2" t="s">
        <v>3508</v>
      </c>
      <c r="B11655" s="2" t="s">
        <v>13728</v>
      </c>
      <c r="C11655" s="2" t="s">
        <v>25295</v>
      </c>
      <c r="D11655" s="2" t="str">
        <f>"飲食店営業"</f>
        <v>飲食店営業</v>
      </c>
      <c r="E11655" s="2" t="str">
        <f>"H30.08.03"</f>
        <v>H30.08.03</v>
      </c>
    </row>
    <row r="11656" spans="1:5" x14ac:dyDescent="0.45">
      <c r="A11656" s="2" t="s">
        <v>3512</v>
      </c>
      <c r="B11656" s="2" t="s">
        <v>13735</v>
      </c>
      <c r="C11656" s="2" t="s">
        <v>25298</v>
      </c>
      <c r="D11656" s="2" t="str">
        <f>"缶詰又は瓶詰食品製造業"</f>
        <v>缶詰又は瓶詰食品製造業</v>
      </c>
      <c r="E11656" s="2" t="str">
        <f>"R02.04.08"</f>
        <v>R02.04.08</v>
      </c>
    </row>
    <row r="11657" spans="1:5" x14ac:dyDescent="0.45">
      <c r="A11657" s="2" t="s">
        <v>3513</v>
      </c>
      <c r="B11657" s="2" t="s">
        <v>13488</v>
      </c>
      <c r="C11657" s="2" t="s">
        <v>25299</v>
      </c>
      <c r="D11657" s="2" t="str">
        <f>"食肉販売業"</f>
        <v>食肉販売業</v>
      </c>
      <c r="E11657" s="2" t="str">
        <f>"R02.04.08"</f>
        <v>R02.04.08</v>
      </c>
    </row>
    <row r="11658" spans="1:5" x14ac:dyDescent="0.45">
      <c r="A11658" s="2" t="s">
        <v>3513</v>
      </c>
      <c r="B11658" s="2" t="s">
        <v>13488</v>
      </c>
      <c r="C11658" s="2" t="s">
        <v>25299</v>
      </c>
      <c r="D11658" s="2" t="str">
        <f>"乳類販売業"</f>
        <v>乳類販売業</v>
      </c>
      <c r="E11658" s="2" t="str">
        <f>"R02.04.08"</f>
        <v>R02.04.08</v>
      </c>
    </row>
    <row r="11659" spans="1:5" x14ac:dyDescent="0.45">
      <c r="A11659" s="2" t="s">
        <v>3513</v>
      </c>
      <c r="B11659" s="2" t="s">
        <v>13736</v>
      </c>
      <c r="C11659" s="2" t="s">
        <v>25299</v>
      </c>
      <c r="D11659" s="2" t="str">
        <f>"食品販売業"</f>
        <v>食品販売業</v>
      </c>
      <c r="E11659" s="2" t="str">
        <f>"R02.04.08"</f>
        <v>R02.04.08</v>
      </c>
    </row>
    <row r="11660" spans="1:5" x14ac:dyDescent="0.45">
      <c r="A11660" s="2" t="s">
        <v>3516</v>
      </c>
      <c r="B11660" s="2" t="s">
        <v>13740</v>
      </c>
      <c r="C11660" s="2" t="s">
        <v>25303</v>
      </c>
      <c r="D11660" s="2" t="str">
        <f>"飲食店営業"</f>
        <v>飲食店営業</v>
      </c>
      <c r="E11660" s="2" t="str">
        <f>"R01.08.27"</f>
        <v>R01.08.27</v>
      </c>
    </row>
    <row r="11661" spans="1:5" x14ac:dyDescent="0.45">
      <c r="A11661" s="2" t="s">
        <v>3518</v>
      </c>
      <c r="B11661" s="2" t="s">
        <v>13742</v>
      </c>
      <c r="C11661" s="2" t="s">
        <v>25305</v>
      </c>
      <c r="D11661" s="2" t="str">
        <f>"食品販売業"</f>
        <v>食品販売業</v>
      </c>
      <c r="E11661" s="2" t="str">
        <f>"R02.04.20"</f>
        <v>R02.04.20</v>
      </c>
    </row>
    <row r="11662" spans="1:5" x14ac:dyDescent="0.45">
      <c r="A11662" s="2" t="s">
        <v>3519</v>
      </c>
      <c r="B11662" s="2" t="s">
        <v>13743</v>
      </c>
      <c r="C11662" s="2" t="s">
        <v>25306</v>
      </c>
      <c r="D11662" s="2" t="str">
        <f>"食品製造業"</f>
        <v>食品製造業</v>
      </c>
      <c r="E11662" s="2" t="str">
        <f>"R02.04.20"</f>
        <v>R02.04.20</v>
      </c>
    </row>
    <row r="11663" spans="1:5" x14ac:dyDescent="0.45">
      <c r="A11663" s="2" t="s">
        <v>3520</v>
      </c>
      <c r="B11663" s="2" t="s">
        <v>9548</v>
      </c>
      <c r="C11663" s="2" t="s">
        <v>25307</v>
      </c>
      <c r="D11663" s="2" t="str">
        <f>"食品販売業"</f>
        <v>食品販売業</v>
      </c>
      <c r="E11663" s="2" t="str">
        <f>"R02.04.17"</f>
        <v>R02.04.17</v>
      </c>
    </row>
    <row r="11664" spans="1:5" x14ac:dyDescent="0.45">
      <c r="A11664" s="2" t="s">
        <v>3278</v>
      </c>
      <c r="B11664" s="2" t="s">
        <v>11098</v>
      </c>
      <c r="C11664" s="2" t="s">
        <v>25308</v>
      </c>
      <c r="D11664" s="2" t="str">
        <f>"食品販売業"</f>
        <v>食品販売業</v>
      </c>
      <c r="E11664" s="2" t="str">
        <f>"R02.04.17"</f>
        <v>R02.04.17</v>
      </c>
    </row>
    <row r="11665" spans="1:5" x14ac:dyDescent="0.45">
      <c r="A11665" s="2" t="s">
        <v>3521</v>
      </c>
      <c r="B11665" s="2" t="s">
        <v>13744</v>
      </c>
      <c r="C11665" s="2" t="s">
        <v>25309</v>
      </c>
      <c r="D11665" s="2" t="str">
        <f>"食品販売業"</f>
        <v>食品販売業</v>
      </c>
      <c r="E11665" s="2" t="str">
        <f>"R02.04.17"</f>
        <v>R02.04.17</v>
      </c>
    </row>
    <row r="11666" spans="1:5" x14ac:dyDescent="0.45">
      <c r="A11666" s="2" t="s">
        <v>3522</v>
      </c>
      <c r="B11666" s="2" t="s">
        <v>12654</v>
      </c>
      <c r="C11666" s="2" t="s">
        <v>25310</v>
      </c>
      <c r="D11666" s="2" t="str">
        <f>"食品販売業"</f>
        <v>食品販売業</v>
      </c>
      <c r="E11666" s="2" t="str">
        <f>"R02.04.20"</f>
        <v>R02.04.20</v>
      </c>
    </row>
    <row r="11667" spans="1:5" x14ac:dyDescent="0.45">
      <c r="A11667" s="2" t="s">
        <v>3523</v>
      </c>
      <c r="B11667" s="2" t="s">
        <v>13745</v>
      </c>
      <c r="C11667" s="2" t="s">
        <v>25311</v>
      </c>
      <c r="D11667" s="2" t="str">
        <f>"食品販売業"</f>
        <v>食品販売業</v>
      </c>
      <c r="E11667" s="2" t="str">
        <f>"R02.04.20"</f>
        <v>R02.04.20</v>
      </c>
    </row>
    <row r="11668" spans="1:5" x14ac:dyDescent="0.45">
      <c r="A11668" s="2" t="s">
        <v>3528</v>
      </c>
      <c r="B11668" s="2" t="s">
        <v>13749</v>
      </c>
      <c r="C11668" s="2" t="s">
        <v>25316</v>
      </c>
      <c r="D11668" s="2" t="str">
        <f>"飲食店営業"</f>
        <v>飲食店営業</v>
      </c>
      <c r="E11668" s="2" t="str">
        <f>"R02.04.20"</f>
        <v>R02.04.20</v>
      </c>
    </row>
    <row r="11669" spans="1:5" x14ac:dyDescent="0.45">
      <c r="A11669" s="2" t="s">
        <v>3529</v>
      </c>
      <c r="B11669" s="2" t="s">
        <v>13750</v>
      </c>
      <c r="C11669" s="2" t="s">
        <v>25317</v>
      </c>
      <c r="D11669" s="2" t="str">
        <f>"飲食店営業"</f>
        <v>飲食店営業</v>
      </c>
      <c r="E11669" s="2" t="str">
        <f>"R02.04.20"</f>
        <v>R02.04.20</v>
      </c>
    </row>
    <row r="11670" spans="1:5" x14ac:dyDescent="0.45">
      <c r="A11670" s="2" t="s">
        <v>3531</v>
      </c>
      <c r="B11670" s="2" t="s">
        <v>13752</v>
      </c>
      <c r="C11670" s="2" t="s">
        <v>25319</v>
      </c>
      <c r="D11670" s="2" t="str">
        <f>"飲食店営業"</f>
        <v>飲食店営業</v>
      </c>
      <c r="E11670" s="2" t="str">
        <f>"R02.04.20"</f>
        <v>R02.04.20</v>
      </c>
    </row>
    <row r="11671" spans="1:5" x14ac:dyDescent="0.45">
      <c r="A11671" s="2" t="s">
        <v>3532</v>
      </c>
      <c r="B11671" s="2" t="s">
        <v>13753</v>
      </c>
      <c r="C11671" s="2" t="s">
        <v>25320</v>
      </c>
      <c r="D11671" s="2" t="str">
        <f>"食品販売業"</f>
        <v>食品販売業</v>
      </c>
      <c r="E11671" s="2" t="str">
        <f>"R02.04.17"</f>
        <v>R02.04.17</v>
      </c>
    </row>
    <row r="11672" spans="1:5" x14ac:dyDescent="0.45">
      <c r="A11672" s="2" t="s">
        <v>3534</v>
      </c>
      <c r="B11672" s="2" t="s">
        <v>13755</v>
      </c>
      <c r="C11672" s="2" t="s">
        <v>25230</v>
      </c>
      <c r="D11672" s="2" t="str">
        <f>"食品販売業"</f>
        <v>食品販売業</v>
      </c>
      <c r="E11672" s="2" t="str">
        <f t="shared" ref="E11672:E11682" si="539">"R02.04.20"</f>
        <v>R02.04.20</v>
      </c>
    </row>
    <row r="11673" spans="1:5" x14ac:dyDescent="0.45">
      <c r="A11673" s="2" t="s">
        <v>3144</v>
      </c>
      <c r="B11673" s="2" t="s">
        <v>3144</v>
      </c>
      <c r="C11673" s="2" t="s">
        <v>25327</v>
      </c>
      <c r="D11673" s="2" t="str">
        <f>"乳類販売業"</f>
        <v>乳類販売業</v>
      </c>
      <c r="E11673" s="2" t="str">
        <f t="shared" si="539"/>
        <v>R02.04.20</v>
      </c>
    </row>
    <row r="11674" spans="1:5" x14ac:dyDescent="0.45">
      <c r="A11674" s="2" t="s">
        <v>3381</v>
      </c>
      <c r="B11674" s="2" t="s">
        <v>13762</v>
      </c>
      <c r="C11674" s="2" t="s">
        <v>25118</v>
      </c>
      <c r="D11674" s="2" t="str">
        <f>"飲食店営業"</f>
        <v>飲食店営業</v>
      </c>
      <c r="E11674" s="2" t="str">
        <f t="shared" si="539"/>
        <v>R02.04.20</v>
      </c>
    </row>
    <row r="11675" spans="1:5" x14ac:dyDescent="0.45">
      <c r="A11675" s="2" t="s">
        <v>3381</v>
      </c>
      <c r="B11675" s="2" t="s">
        <v>13554</v>
      </c>
      <c r="C11675" s="2" t="s">
        <v>25118</v>
      </c>
      <c r="D11675" s="2" t="str">
        <f>"喫茶店営業"</f>
        <v>喫茶店営業</v>
      </c>
      <c r="E11675" s="2" t="str">
        <f t="shared" si="539"/>
        <v>R02.04.20</v>
      </c>
    </row>
    <row r="11676" spans="1:5" x14ac:dyDescent="0.45">
      <c r="A11676" s="2" t="s">
        <v>3217</v>
      </c>
      <c r="B11676" s="2" t="s">
        <v>13377</v>
      </c>
      <c r="C11676" s="2" t="s">
        <v>25329</v>
      </c>
      <c r="D11676" s="2" t="str">
        <f>"飲食店営業"</f>
        <v>飲食店営業</v>
      </c>
      <c r="E11676" s="2" t="str">
        <f t="shared" si="539"/>
        <v>R02.04.20</v>
      </c>
    </row>
    <row r="11677" spans="1:5" x14ac:dyDescent="0.45">
      <c r="A11677" s="2" t="s">
        <v>3217</v>
      </c>
      <c r="B11677" s="2" t="s">
        <v>13764</v>
      </c>
      <c r="C11677" s="2" t="s">
        <v>25330</v>
      </c>
      <c r="D11677" s="2" t="str">
        <f>"菓子製造業"</f>
        <v>菓子製造業</v>
      </c>
      <c r="E11677" s="2" t="str">
        <f t="shared" si="539"/>
        <v>R02.04.20</v>
      </c>
    </row>
    <row r="11678" spans="1:5" x14ac:dyDescent="0.45">
      <c r="A11678" s="2" t="s">
        <v>3540</v>
      </c>
      <c r="B11678" s="2" t="s">
        <v>13765</v>
      </c>
      <c r="C11678" s="2" t="s">
        <v>25331</v>
      </c>
      <c r="D11678" s="2" t="str">
        <f>"飲食店営業"</f>
        <v>飲食店営業</v>
      </c>
      <c r="E11678" s="2" t="str">
        <f t="shared" si="539"/>
        <v>R02.04.20</v>
      </c>
    </row>
    <row r="11679" spans="1:5" x14ac:dyDescent="0.45">
      <c r="A11679" s="2" t="s">
        <v>3540</v>
      </c>
      <c r="B11679" s="2" t="s">
        <v>13766</v>
      </c>
      <c r="C11679" s="2" t="s">
        <v>25332</v>
      </c>
      <c r="D11679" s="2" t="str">
        <f>"魚介類販売業"</f>
        <v>魚介類販売業</v>
      </c>
      <c r="E11679" s="2" t="str">
        <f t="shared" si="539"/>
        <v>R02.04.20</v>
      </c>
    </row>
    <row r="11680" spans="1:5" x14ac:dyDescent="0.45">
      <c r="A11680" s="2" t="s">
        <v>3540</v>
      </c>
      <c r="B11680" s="2" t="s">
        <v>13766</v>
      </c>
      <c r="C11680" s="2" t="s">
        <v>25332</v>
      </c>
      <c r="D11680" s="2" t="str">
        <f>"食肉販売業"</f>
        <v>食肉販売業</v>
      </c>
      <c r="E11680" s="2" t="str">
        <f t="shared" si="539"/>
        <v>R02.04.20</v>
      </c>
    </row>
    <row r="11681" spans="1:5" x14ac:dyDescent="0.45">
      <c r="A11681" s="2" t="s">
        <v>3532</v>
      </c>
      <c r="B11681" s="2" t="s">
        <v>13753</v>
      </c>
      <c r="C11681" s="2" t="s">
        <v>25320</v>
      </c>
      <c r="D11681" s="2" t="str">
        <f>"飲食店営業"</f>
        <v>飲食店営業</v>
      </c>
      <c r="E11681" s="2" t="str">
        <f t="shared" si="539"/>
        <v>R02.04.20</v>
      </c>
    </row>
    <row r="11682" spans="1:5" x14ac:dyDescent="0.45">
      <c r="A11682" s="2" t="s">
        <v>3541</v>
      </c>
      <c r="B11682" s="2" t="s">
        <v>13767</v>
      </c>
      <c r="C11682" s="2" t="s">
        <v>25333</v>
      </c>
      <c r="D11682" s="2" t="str">
        <f>"豆腐製造業"</f>
        <v>豆腐製造業</v>
      </c>
      <c r="E11682" s="2" t="str">
        <f t="shared" si="539"/>
        <v>R02.04.20</v>
      </c>
    </row>
    <row r="11683" spans="1:5" x14ac:dyDescent="0.45">
      <c r="A11683" s="2" t="s">
        <v>3545</v>
      </c>
      <c r="B11683" s="2" t="s">
        <v>13772</v>
      </c>
      <c r="C11683" s="2" t="s">
        <v>25339</v>
      </c>
      <c r="D11683" s="2" t="str">
        <f>"飲食店営業"</f>
        <v>飲食店営業</v>
      </c>
      <c r="E11683" s="2" t="str">
        <f>"R02.04.22"</f>
        <v>R02.04.22</v>
      </c>
    </row>
    <row r="11684" spans="1:5" x14ac:dyDescent="0.45">
      <c r="A11684" s="2" t="s">
        <v>3545</v>
      </c>
      <c r="B11684" s="2" t="s">
        <v>13772</v>
      </c>
      <c r="C11684" s="2" t="s">
        <v>25340</v>
      </c>
      <c r="D11684" s="2" t="str">
        <f>"飲食店営業"</f>
        <v>飲食店営業</v>
      </c>
      <c r="E11684" s="2" t="str">
        <f>"R02.04.22"</f>
        <v>R02.04.22</v>
      </c>
    </row>
    <row r="11685" spans="1:5" x14ac:dyDescent="0.45">
      <c r="A11685" s="2" t="s">
        <v>3545</v>
      </c>
      <c r="B11685" s="2" t="s">
        <v>13772</v>
      </c>
      <c r="C11685" s="2" t="s">
        <v>25339</v>
      </c>
      <c r="D11685" s="2" t="str">
        <f>"乳類販売業"</f>
        <v>乳類販売業</v>
      </c>
      <c r="E11685" s="2" t="str">
        <f>"R02.04.22"</f>
        <v>R02.04.22</v>
      </c>
    </row>
    <row r="11686" spans="1:5" x14ac:dyDescent="0.45">
      <c r="A11686" s="2" t="s">
        <v>526</v>
      </c>
      <c r="B11686" s="2" t="s">
        <v>13775</v>
      </c>
      <c r="C11686" s="2" t="s">
        <v>25344</v>
      </c>
      <c r="D11686" s="2" t="str">
        <f>"食肉販売業"</f>
        <v>食肉販売業</v>
      </c>
      <c r="E11686" s="2" t="str">
        <f>"R02.04.20"</f>
        <v>R02.04.20</v>
      </c>
    </row>
    <row r="11687" spans="1:5" x14ac:dyDescent="0.45">
      <c r="A11687" s="2" t="s">
        <v>3550</v>
      </c>
      <c r="B11687" s="2" t="s">
        <v>13781</v>
      </c>
      <c r="C11687" s="2" t="s">
        <v>25350</v>
      </c>
      <c r="D11687" s="2" t="str">
        <f>"飲食店営業"</f>
        <v>飲食店営業</v>
      </c>
      <c r="E11687" s="2" t="str">
        <f>"R02.05.11"</f>
        <v>R02.05.11</v>
      </c>
    </row>
    <row r="11688" spans="1:5" x14ac:dyDescent="0.45">
      <c r="A11688" s="2" t="s">
        <v>3550</v>
      </c>
      <c r="B11688" s="2" t="s">
        <v>13782</v>
      </c>
      <c r="C11688" s="2" t="s">
        <v>25350</v>
      </c>
      <c r="D11688" s="2" t="str">
        <f>"飲食店営業"</f>
        <v>飲食店営業</v>
      </c>
      <c r="E11688" s="2" t="str">
        <f>"R02.05.11"</f>
        <v>R02.05.11</v>
      </c>
    </row>
    <row r="11689" spans="1:5" x14ac:dyDescent="0.45">
      <c r="A11689" s="2" t="s">
        <v>3303</v>
      </c>
      <c r="B11689" s="2" t="s">
        <v>13787</v>
      </c>
      <c r="C11689" s="2" t="s">
        <v>25356</v>
      </c>
      <c r="D11689" s="2" t="str">
        <f>"飲食店営業"</f>
        <v>飲食店営業</v>
      </c>
      <c r="E11689" s="2" t="str">
        <f>"R02.05.20"</f>
        <v>R02.05.20</v>
      </c>
    </row>
    <row r="11690" spans="1:5" x14ac:dyDescent="0.45">
      <c r="A11690" s="2" t="s">
        <v>3555</v>
      </c>
      <c r="B11690" s="2" t="s">
        <v>13790</v>
      </c>
      <c r="C11690" s="2" t="s">
        <v>25358</v>
      </c>
      <c r="D11690" s="2" t="str">
        <f>"食肉販売業"</f>
        <v>食肉販売業</v>
      </c>
      <c r="E11690" s="2" t="str">
        <f>"R02.05.20"</f>
        <v>R02.05.20</v>
      </c>
    </row>
    <row r="11691" spans="1:5" x14ac:dyDescent="0.45">
      <c r="A11691" s="2" t="s">
        <v>3555</v>
      </c>
      <c r="B11691" s="2" t="s">
        <v>13790</v>
      </c>
      <c r="C11691" s="2" t="s">
        <v>25359</v>
      </c>
      <c r="D11691" s="2" t="str">
        <f>"乳類販売業"</f>
        <v>乳類販売業</v>
      </c>
      <c r="E11691" s="2" t="str">
        <f>"R02.05.20"</f>
        <v>R02.05.20</v>
      </c>
    </row>
    <row r="11692" spans="1:5" x14ac:dyDescent="0.45">
      <c r="A11692" s="2" t="s">
        <v>3555</v>
      </c>
      <c r="B11692" s="2" t="s">
        <v>13790</v>
      </c>
      <c r="C11692" s="2" t="s">
        <v>25359</v>
      </c>
      <c r="D11692" s="2" t="str">
        <f>"食品販売業"</f>
        <v>食品販売業</v>
      </c>
      <c r="E11692" s="2" t="str">
        <f>"R02.05.20"</f>
        <v>R02.05.20</v>
      </c>
    </row>
    <row r="11693" spans="1:5" x14ac:dyDescent="0.45">
      <c r="A11693" s="2" t="s">
        <v>3401</v>
      </c>
      <c r="B11693" s="2" t="s">
        <v>13792</v>
      </c>
      <c r="C11693" s="2" t="s">
        <v>25150</v>
      </c>
      <c r="D11693" s="2" t="str">
        <f>"飲食店営業"</f>
        <v>飲食店営業</v>
      </c>
      <c r="E11693" s="2" t="str">
        <f>"R02.06.03"</f>
        <v>R02.06.03</v>
      </c>
    </row>
    <row r="11694" spans="1:5" x14ac:dyDescent="0.45">
      <c r="A11694" s="2" t="s">
        <v>3401</v>
      </c>
      <c r="B11694" s="2" t="s">
        <v>13792</v>
      </c>
      <c r="C11694" s="2" t="s">
        <v>25150</v>
      </c>
      <c r="D11694" s="2" t="str">
        <f>"食肉販売業"</f>
        <v>食肉販売業</v>
      </c>
      <c r="E11694" s="2" t="str">
        <f>"R02.06.03"</f>
        <v>R02.06.03</v>
      </c>
    </row>
    <row r="11695" spans="1:5" x14ac:dyDescent="0.45">
      <c r="A11695" s="2" t="s">
        <v>3401</v>
      </c>
      <c r="B11695" s="2" t="s">
        <v>13792</v>
      </c>
      <c r="C11695" s="2" t="s">
        <v>25150</v>
      </c>
      <c r="D11695" s="2" t="str">
        <f>"魚介類販売業"</f>
        <v>魚介類販売業</v>
      </c>
      <c r="E11695" s="2" t="str">
        <f>"R02.06.03"</f>
        <v>R02.06.03</v>
      </c>
    </row>
    <row r="11696" spans="1:5" x14ac:dyDescent="0.45">
      <c r="A11696" s="2" t="s">
        <v>3401</v>
      </c>
      <c r="B11696" s="2" t="s">
        <v>13792</v>
      </c>
      <c r="C11696" s="2" t="s">
        <v>25150</v>
      </c>
      <c r="D11696" s="2" t="str">
        <f>"乳類販売業"</f>
        <v>乳類販売業</v>
      </c>
      <c r="E11696" s="2" t="str">
        <f>"R02.06.03"</f>
        <v>R02.06.03</v>
      </c>
    </row>
    <row r="11697" spans="1:5" x14ac:dyDescent="0.45">
      <c r="A11697" s="2" t="s">
        <v>2557</v>
      </c>
      <c r="B11697" s="2" t="s">
        <v>13793</v>
      </c>
      <c r="C11697" s="2" t="s">
        <v>25361</v>
      </c>
      <c r="D11697" s="2" t="str">
        <f>"飲食店営業"</f>
        <v>飲食店営業</v>
      </c>
      <c r="E11697" s="2" t="str">
        <f>"R02.06.04"</f>
        <v>R02.06.04</v>
      </c>
    </row>
    <row r="11698" spans="1:5" x14ac:dyDescent="0.45">
      <c r="A11698" s="2" t="s">
        <v>2557</v>
      </c>
      <c r="B11698" s="2" t="s">
        <v>13794</v>
      </c>
      <c r="C11698" s="2" t="s">
        <v>25361</v>
      </c>
      <c r="D11698" s="2" t="str">
        <f>"菓子製造業"</f>
        <v>菓子製造業</v>
      </c>
      <c r="E11698" s="2" t="str">
        <f>"R02.06.04"</f>
        <v>R02.06.04</v>
      </c>
    </row>
    <row r="11699" spans="1:5" x14ac:dyDescent="0.45">
      <c r="A11699" s="2" t="s">
        <v>3559</v>
      </c>
      <c r="B11699" s="2" t="s">
        <v>13801</v>
      </c>
      <c r="C11699" s="2" t="s">
        <v>25370</v>
      </c>
      <c r="D11699" s="2" t="str">
        <f>"飲食店営業"</f>
        <v>飲食店営業</v>
      </c>
      <c r="E11699" s="2" t="str">
        <f t="shared" ref="E11699:E11704" si="540">"R02.07.14"</f>
        <v>R02.07.14</v>
      </c>
    </row>
    <row r="11700" spans="1:5" x14ac:dyDescent="0.45">
      <c r="A11700" s="2" t="s">
        <v>3562</v>
      </c>
      <c r="B11700" s="2" t="s">
        <v>13804</v>
      </c>
      <c r="C11700" s="2" t="s">
        <v>25373</v>
      </c>
      <c r="D11700" s="2" t="str">
        <f>"飲食店営業"</f>
        <v>飲食店営業</v>
      </c>
      <c r="E11700" s="2" t="str">
        <f t="shared" si="540"/>
        <v>R02.07.14</v>
      </c>
    </row>
    <row r="11701" spans="1:5" x14ac:dyDescent="0.45">
      <c r="A11701" s="2" t="s">
        <v>3563</v>
      </c>
      <c r="B11701" s="2" t="s">
        <v>13805</v>
      </c>
      <c r="C11701" s="2" t="s">
        <v>25374</v>
      </c>
      <c r="D11701" s="2" t="str">
        <f>"魚介類販売業"</f>
        <v>魚介類販売業</v>
      </c>
      <c r="E11701" s="2" t="str">
        <f t="shared" si="540"/>
        <v>R02.07.14</v>
      </c>
    </row>
    <row r="11702" spans="1:5" x14ac:dyDescent="0.45">
      <c r="A11702" s="2" t="s">
        <v>3520</v>
      </c>
      <c r="B11702" s="2" t="s">
        <v>9548</v>
      </c>
      <c r="C11702" s="2" t="s">
        <v>25375</v>
      </c>
      <c r="D11702" s="2" t="str">
        <f>"食肉販売業"</f>
        <v>食肉販売業</v>
      </c>
      <c r="E11702" s="2" t="str">
        <f t="shared" si="540"/>
        <v>R02.07.14</v>
      </c>
    </row>
    <row r="11703" spans="1:5" x14ac:dyDescent="0.45">
      <c r="A11703" s="2" t="s">
        <v>3422</v>
      </c>
      <c r="B11703" s="2" t="s">
        <v>13807</v>
      </c>
      <c r="C11703" s="2" t="s">
        <v>25182</v>
      </c>
      <c r="D11703" s="2" t="str">
        <f>"飲食店営業"</f>
        <v>飲食店営業</v>
      </c>
      <c r="E11703" s="2" t="str">
        <f t="shared" si="540"/>
        <v>R02.07.14</v>
      </c>
    </row>
    <row r="11704" spans="1:5" x14ac:dyDescent="0.45">
      <c r="A11704" s="2" t="s">
        <v>3563</v>
      </c>
      <c r="B11704" s="2" t="s">
        <v>13805</v>
      </c>
      <c r="C11704" s="2" t="s">
        <v>25374</v>
      </c>
      <c r="D11704" s="2" t="str">
        <f>"食肉販売業"</f>
        <v>食肉販売業</v>
      </c>
      <c r="E11704" s="2" t="str">
        <f t="shared" si="540"/>
        <v>R02.07.14</v>
      </c>
    </row>
    <row r="11705" spans="1:5" x14ac:dyDescent="0.45">
      <c r="A11705" s="2" t="s">
        <v>3568</v>
      </c>
      <c r="B11705" s="2" t="s">
        <v>13811</v>
      </c>
      <c r="C11705" s="2" t="s">
        <v>25380</v>
      </c>
      <c r="D11705" s="2" t="str">
        <f>"飲食店営業"</f>
        <v>飲食店営業</v>
      </c>
      <c r="E11705" s="2" t="str">
        <f>"R02.07.15"</f>
        <v>R02.07.15</v>
      </c>
    </row>
    <row r="11706" spans="1:5" x14ac:dyDescent="0.45">
      <c r="A11706" s="2" t="s">
        <v>3217</v>
      </c>
      <c r="B11706" s="2" t="s">
        <v>13763</v>
      </c>
      <c r="C11706" s="2" t="s">
        <v>25330</v>
      </c>
      <c r="D11706" s="2" t="str">
        <f>"喫茶店営業"</f>
        <v>喫茶店営業</v>
      </c>
      <c r="E11706" s="2" t="str">
        <f>"R02.07.14"</f>
        <v>R02.07.14</v>
      </c>
    </row>
    <row r="11707" spans="1:5" x14ac:dyDescent="0.45">
      <c r="A11707" s="2" t="s">
        <v>3572</v>
      </c>
      <c r="B11707" s="2" t="s">
        <v>13310</v>
      </c>
      <c r="C11707" s="2" t="s">
        <v>25386</v>
      </c>
      <c r="D11707" s="2" t="str">
        <f>"缶詰又は瓶詰食品製造業"</f>
        <v>缶詰又は瓶詰食品製造業</v>
      </c>
      <c r="E11707" s="2" t="str">
        <f>"R02.08.05"</f>
        <v>R02.08.05</v>
      </c>
    </row>
    <row r="11708" spans="1:5" x14ac:dyDescent="0.45">
      <c r="A11708" s="2" t="s">
        <v>3572</v>
      </c>
      <c r="B11708" s="2" t="s">
        <v>13310</v>
      </c>
      <c r="C11708" s="2" t="s">
        <v>25386</v>
      </c>
      <c r="D11708" s="2" t="str">
        <f>"飲食店営業"</f>
        <v>飲食店営業</v>
      </c>
      <c r="E11708" s="2" t="str">
        <f>"R02.08.05"</f>
        <v>R02.08.05</v>
      </c>
    </row>
    <row r="11709" spans="1:5" x14ac:dyDescent="0.45">
      <c r="A11709" s="2" t="s">
        <v>3350</v>
      </c>
      <c r="B11709" s="2" t="s">
        <v>13820</v>
      </c>
      <c r="C11709" s="2" t="s">
        <v>25387</v>
      </c>
      <c r="D11709" s="2" t="str">
        <f>"飲食店営業"</f>
        <v>飲食店営業</v>
      </c>
      <c r="E11709" s="2" t="str">
        <f>"R02.08.07"</f>
        <v>R02.08.07</v>
      </c>
    </row>
    <row r="11710" spans="1:5" x14ac:dyDescent="0.45">
      <c r="A11710" s="2" t="s">
        <v>3183</v>
      </c>
      <c r="B11710" s="2" t="s">
        <v>13499</v>
      </c>
      <c r="C11710" s="2" t="s">
        <v>25389</v>
      </c>
      <c r="D11710" s="2" t="str">
        <f>"そうざい製造業"</f>
        <v>そうざい製造業</v>
      </c>
      <c r="E11710" s="2" t="str">
        <f>"R02.08.12"</f>
        <v>R02.08.12</v>
      </c>
    </row>
    <row r="11711" spans="1:5" x14ac:dyDescent="0.45">
      <c r="A11711" s="2" t="s">
        <v>3575</v>
      </c>
      <c r="B11711" s="2" t="s">
        <v>13823</v>
      </c>
      <c r="C11711" s="2" t="s">
        <v>25391</v>
      </c>
      <c r="D11711" s="2" t="str">
        <f>"食品販売業"</f>
        <v>食品販売業</v>
      </c>
      <c r="E11711" s="2" t="str">
        <f>"R02.08.12"</f>
        <v>R02.08.12</v>
      </c>
    </row>
    <row r="11712" spans="1:5" x14ac:dyDescent="0.45">
      <c r="A11712" s="2" t="s">
        <v>3576</v>
      </c>
      <c r="B11712" s="2" t="s">
        <v>13825</v>
      </c>
      <c r="C11712" s="2" t="s">
        <v>25393</v>
      </c>
      <c r="D11712" s="2" t="str">
        <f>"食品販売業"</f>
        <v>食品販売業</v>
      </c>
      <c r="E11712" s="2" t="str">
        <f>"R02.08.14"</f>
        <v>R02.08.14</v>
      </c>
    </row>
    <row r="11713" spans="1:5" x14ac:dyDescent="0.45">
      <c r="A11713" s="2" t="s">
        <v>3245</v>
      </c>
      <c r="B11713" s="2" t="s">
        <v>13397</v>
      </c>
      <c r="C11713" s="2" t="s">
        <v>25133</v>
      </c>
      <c r="D11713" s="2" t="str">
        <f>"食肉製品製造業"</f>
        <v>食肉製品製造業</v>
      </c>
      <c r="E11713" s="2" t="str">
        <f>"R02.08.18"</f>
        <v>R02.08.18</v>
      </c>
    </row>
    <row r="11714" spans="1:5" x14ac:dyDescent="0.45">
      <c r="A11714" s="2" t="s">
        <v>3582</v>
      </c>
      <c r="B11714" s="2" t="s">
        <v>13836</v>
      </c>
      <c r="C11714" s="2" t="s">
        <v>25402</v>
      </c>
      <c r="D11714" s="2" t="str">
        <f>"食品製造業"</f>
        <v>食品製造業</v>
      </c>
      <c r="E11714" s="2" t="str">
        <f>"R02.08.26"</f>
        <v>R02.08.26</v>
      </c>
    </row>
    <row r="11715" spans="1:5" x14ac:dyDescent="0.45">
      <c r="A11715" s="2" t="s">
        <v>3246</v>
      </c>
      <c r="B11715" s="2" t="s">
        <v>13398</v>
      </c>
      <c r="C11715" s="2" t="s">
        <v>25404</v>
      </c>
      <c r="D11715" s="2" t="str">
        <f>"飲食店営業"</f>
        <v>飲食店営業</v>
      </c>
      <c r="E11715" s="2" t="str">
        <f>"R02.08.26"</f>
        <v>R02.08.26</v>
      </c>
    </row>
    <row r="11716" spans="1:5" x14ac:dyDescent="0.45">
      <c r="A11716" s="2" t="s">
        <v>3246</v>
      </c>
      <c r="B11716" s="2" t="s">
        <v>13398</v>
      </c>
      <c r="C11716" s="2" t="s">
        <v>25404</v>
      </c>
      <c r="D11716" s="2" t="str">
        <f>"菓子製造業"</f>
        <v>菓子製造業</v>
      </c>
      <c r="E11716" s="2" t="str">
        <f>"R02.08.26"</f>
        <v>R02.08.26</v>
      </c>
    </row>
    <row r="11717" spans="1:5" x14ac:dyDescent="0.45">
      <c r="A11717" s="2" t="s">
        <v>3563</v>
      </c>
      <c r="B11717" s="2" t="s">
        <v>13805</v>
      </c>
      <c r="C11717" s="2" t="s">
        <v>25374</v>
      </c>
      <c r="D11717" s="2" t="str">
        <f>"食品販売業"</f>
        <v>食品販売業</v>
      </c>
      <c r="E11717" s="2" t="str">
        <f t="shared" ref="E11717:E11723" si="541">"R02.08.31"</f>
        <v>R02.08.31</v>
      </c>
    </row>
    <row r="11718" spans="1:5" x14ac:dyDescent="0.45">
      <c r="A11718" s="2" t="s">
        <v>3410</v>
      </c>
      <c r="B11718" s="2" t="s">
        <v>13840</v>
      </c>
      <c r="C11718" s="2" t="s">
        <v>25409</v>
      </c>
      <c r="D11718" s="2" t="str">
        <f>"食肉販売業"</f>
        <v>食肉販売業</v>
      </c>
      <c r="E11718" s="2" t="str">
        <f t="shared" si="541"/>
        <v>R02.08.31</v>
      </c>
    </row>
    <row r="11719" spans="1:5" x14ac:dyDescent="0.45">
      <c r="A11719" s="2" t="s">
        <v>3410</v>
      </c>
      <c r="B11719" s="2" t="s">
        <v>13840</v>
      </c>
      <c r="C11719" s="2" t="s">
        <v>25409</v>
      </c>
      <c r="D11719" s="2" t="str">
        <f>"飲食店営業"</f>
        <v>飲食店営業</v>
      </c>
      <c r="E11719" s="2" t="str">
        <f t="shared" si="541"/>
        <v>R02.08.31</v>
      </c>
    </row>
    <row r="11720" spans="1:5" x14ac:dyDescent="0.45">
      <c r="A11720" s="2" t="s">
        <v>3585</v>
      </c>
      <c r="B11720" s="2" t="s">
        <v>13841</v>
      </c>
      <c r="C11720" s="2" t="s">
        <v>25410</v>
      </c>
      <c r="D11720" s="2" t="str">
        <f>"飲食店営業"</f>
        <v>飲食店営業</v>
      </c>
      <c r="E11720" s="2" t="str">
        <f t="shared" si="541"/>
        <v>R02.08.31</v>
      </c>
    </row>
    <row r="11721" spans="1:5" x14ac:dyDescent="0.45">
      <c r="A11721" s="2" t="s">
        <v>3586</v>
      </c>
      <c r="B11721" s="2" t="s">
        <v>13844</v>
      </c>
      <c r="C11721" s="2" t="s">
        <v>25412</v>
      </c>
      <c r="D11721" s="2" t="str">
        <f>"食肉販売業"</f>
        <v>食肉販売業</v>
      </c>
      <c r="E11721" s="2" t="str">
        <f t="shared" si="541"/>
        <v>R02.08.31</v>
      </c>
    </row>
    <row r="11722" spans="1:5" x14ac:dyDescent="0.45">
      <c r="A11722" s="2" t="s">
        <v>3586</v>
      </c>
      <c r="B11722" s="2" t="s">
        <v>13844</v>
      </c>
      <c r="C11722" s="2" t="s">
        <v>25412</v>
      </c>
      <c r="D11722" s="2" t="str">
        <f>"食品販売業"</f>
        <v>食品販売業</v>
      </c>
      <c r="E11722" s="2" t="str">
        <f t="shared" si="541"/>
        <v>R02.08.31</v>
      </c>
    </row>
    <row r="11723" spans="1:5" x14ac:dyDescent="0.45">
      <c r="A11723" s="2" t="s">
        <v>421</v>
      </c>
      <c r="B11723" s="2" t="s">
        <v>13846</v>
      </c>
      <c r="C11723" s="2" t="s">
        <v>25414</v>
      </c>
      <c r="D11723" s="2" t="str">
        <f>"乳類販売業"</f>
        <v>乳類販売業</v>
      </c>
      <c r="E11723" s="2" t="str">
        <f t="shared" si="541"/>
        <v>R02.08.31</v>
      </c>
    </row>
    <row r="11724" spans="1:5" x14ac:dyDescent="0.45">
      <c r="A11724" s="2" t="s">
        <v>3586</v>
      </c>
      <c r="B11724" s="2" t="s">
        <v>13853</v>
      </c>
      <c r="C11724" s="2" t="s">
        <v>25420</v>
      </c>
      <c r="D11724" s="2" t="str">
        <f>"食品販売業"</f>
        <v>食品販売業</v>
      </c>
      <c r="E11724" s="2" t="str">
        <f>"H30.11.05"</f>
        <v>H30.11.05</v>
      </c>
    </row>
    <row r="11725" spans="1:5" x14ac:dyDescent="0.45">
      <c r="A11725" s="2" t="s">
        <v>3586</v>
      </c>
      <c r="B11725" s="2" t="s">
        <v>13854</v>
      </c>
      <c r="C11725" s="2" t="s">
        <v>25421</v>
      </c>
      <c r="D11725" s="2" t="str">
        <f>"魚介類販売業"</f>
        <v>魚介類販売業</v>
      </c>
      <c r="E11725" s="2" t="str">
        <f>"H31.02.05"</f>
        <v>H31.02.05</v>
      </c>
    </row>
    <row r="11726" spans="1:5" x14ac:dyDescent="0.45">
      <c r="A11726" s="2" t="s">
        <v>3586</v>
      </c>
      <c r="B11726" s="2" t="s">
        <v>13854</v>
      </c>
      <c r="C11726" s="2" t="s">
        <v>25421</v>
      </c>
      <c r="D11726" s="2" t="str">
        <f>"食肉販売業"</f>
        <v>食肉販売業</v>
      </c>
      <c r="E11726" s="2" t="str">
        <f>"H31.02.05"</f>
        <v>H31.02.05</v>
      </c>
    </row>
    <row r="11727" spans="1:5" x14ac:dyDescent="0.45">
      <c r="A11727" s="2" t="s">
        <v>3586</v>
      </c>
      <c r="B11727" s="2" t="s">
        <v>13854</v>
      </c>
      <c r="C11727" s="2" t="s">
        <v>25421</v>
      </c>
      <c r="D11727" s="2" t="str">
        <f>"飲食店営業"</f>
        <v>飲食店営業</v>
      </c>
      <c r="E11727" s="2" t="str">
        <f>"H31.02.05"</f>
        <v>H31.02.05</v>
      </c>
    </row>
    <row r="11728" spans="1:5" x14ac:dyDescent="0.45">
      <c r="A11728" s="2" t="s">
        <v>3586</v>
      </c>
      <c r="B11728" s="2" t="s">
        <v>13855</v>
      </c>
      <c r="C11728" s="2" t="s">
        <v>25422</v>
      </c>
      <c r="D11728" s="2" t="str">
        <f>"菓子製造業"</f>
        <v>菓子製造業</v>
      </c>
      <c r="E11728" s="2" t="str">
        <f>"H30.02.27"</f>
        <v>H30.02.27</v>
      </c>
    </row>
    <row r="11729" spans="1:5" x14ac:dyDescent="0.45">
      <c r="A11729" s="2" t="s">
        <v>3586</v>
      </c>
      <c r="B11729" s="2" t="s">
        <v>13855</v>
      </c>
      <c r="C11729" s="2" t="s">
        <v>25422</v>
      </c>
      <c r="D11729" s="2" t="str">
        <f>"飲食店営業"</f>
        <v>飲食店営業</v>
      </c>
      <c r="E11729" s="2" t="str">
        <f>"H30.02.27"</f>
        <v>H30.02.27</v>
      </c>
    </row>
    <row r="11730" spans="1:5" x14ac:dyDescent="0.45">
      <c r="A11730" s="2" t="s">
        <v>3586</v>
      </c>
      <c r="B11730" s="2" t="s">
        <v>13858</v>
      </c>
      <c r="C11730" s="2" t="s">
        <v>25425</v>
      </c>
      <c r="D11730" s="2" t="str">
        <f>"食肉販売業"</f>
        <v>食肉販売業</v>
      </c>
      <c r="E11730" s="2" t="str">
        <f>"R02.04.20"</f>
        <v>R02.04.20</v>
      </c>
    </row>
    <row r="11731" spans="1:5" x14ac:dyDescent="0.45">
      <c r="A11731" s="2" t="s">
        <v>3586</v>
      </c>
      <c r="B11731" s="2" t="s">
        <v>13858</v>
      </c>
      <c r="C11731" s="2" t="s">
        <v>25425</v>
      </c>
      <c r="D11731" s="2" t="str">
        <f>"魚介類販売業"</f>
        <v>魚介類販売業</v>
      </c>
      <c r="E11731" s="2" t="str">
        <f>"R02.04.20"</f>
        <v>R02.04.20</v>
      </c>
    </row>
    <row r="11732" spans="1:5" x14ac:dyDescent="0.45">
      <c r="A11732" s="2" t="s">
        <v>3586</v>
      </c>
      <c r="B11732" s="2" t="s">
        <v>13858</v>
      </c>
      <c r="C11732" s="2" t="s">
        <v>25425</v>
      </c>
      <c r="D11732" s="2" t="str">
        <f>"乳類販売業"</f>
        <v>乳類販売業</v>
      </c>
      <c r="E11732" s="2" t="str">
        <f>"R02.04.20"</f>
        <v>R02.04.20</v>
      </c>
    </row>
    <row r="11733" spans="1:5" x14ac:dyDescent="0.45">
      <c r="A11733" s="2" t="s">
        <v>3586</v>
      </c>
      <c r="B11733" s="2" t="s">
        <v>13858</v>
      </c>
      <c r="C11733" s="2" t="s">
        <v>25425</v>
      </c>
      <c r="D11733" s="2" t="str">
        <f>"食品販売業"</f>
        <v>食品販売業</v>
      </c>
      <c r="E11733" s="2" t="str">
        <f>"R02.04.20"</f>
        <v>R02.04.20</v>
      </c>
    </row>
    <row r="11734" spans="1:5" x14ac:dyDescent="0.45">
      <c r="A11734" s="2" t="s">
        <v>3586</v>
      </c>
      <c r="B11734" s="2" t="s">
        <v>13859</v>
      </c>
      <c r="C11734" s="2" t="s">
        <v>25426</v>
      </c>
      <c r="D11734" s="2" t="str">
        <f>"食品販売業"</f>
        <v>食品販売業</v>
      </c>
      <c r="E11734" s="2" t="str">
        <f>"R02.02.12"</f>
        <v>R02.02.12</v>
      </c>
    </row>
    <row r="11735" spans="1:5" x14ac:dyDescent="0.45">
      <c r="A11735" s="2" t="s">
        <v>3586</v>
      </c>
      <c r="B11735" s="2" t="s">
        <v>13859</v>
      </c>
      <c r="C11735" s="2" t="s">
        <v>25427</v>
      </c>
      <c r="D11735" s="2" t="str">
        <f>"飲食店営業"</f>
        <v>飲食店営業</v>
      </c>
      <c r="E11735" s="2" t="str">
        <f>"H31.02.22"</f>
        <v>H31.02.22</v>
      </c>
    </row>
    <row r="11736" spans="1:5" x14ac:dyDescent="0.45">
      <c r="A11736" s="2" t="s">
        <v>3586</v>
      </c>
      <c r="B11736" s="2" t="s">
        <v>13859</v>
      </c>
      <c r="C11736" s="2" t="s">
        <v>25426</v>
      </c>
      <c r="D11736" s="2" t="str">
        <f>"乳類販売業"</f>
        <v>乳類販売業</v>
      </c>
      <c r="E11736" s="2" t="str">
        <f>"R02.02.12"</f>
        <v>R02.02.12</v>
      </c>
    </row>
    <row r="11737" spans="1:5" x14ac:dyDescent="0.45">
      <c r="A11737" s="2" t="s">
        <v>3586</v>
      </c>
      <c r="B11737" s="2" t="s">
        <v>13859</v>
      </c>
      <c r="C11737" s="2" t="s">
        <v>25427</v>
      </c>
      <c r="D11737" s="2" t="str">
        <f>"食肉販売業"</f>
        <v>食肉販売業</v>
      </c>
      <c r="E11737" s="2" t="str">
        <f>"H31.02.22"</f>
        <v>H31.02.22</v>
      </c>
    </row>
    <row r="11738" spans="1:5" x14ac:dyDescent="0.45">
      <c r="A11738" s="2" t="s">
        <v>3586</v>
      </c>
      <c r="B11738" s="2" t="s">
        <v>13859</v>
      </c>
      <c r="C11738" s="2" t="s">
        <v>25427</v>
      </c>
      <c r="D11738" s="2" t="str">
        <f>"魚介類販売業"</f>
        <v>魚介類販売業</v>
      </c>
      <c r="E11738" s="2" t="str">
        <f>"H31.02.22"</f>
        <v>H31.02.22</v>
      </c>
    </row>
    <row r="11739" spans="1:5" x14ac:dyDescent="0.45">
      <c r="A11739" s="2" t="s">
        <v>3586</v>
      </c>
      <c r="B11739" s="2" t="s">
        <v>13860</v>
      </c>
      <c r="C11739" s="2" t="s">
        <v>25428</v>
      </c>
      <c r="D11739" s="2" t="str">
        <f>"みそ製造業"</f>
        <v>みそ製造業</v>
      </c>
      <c r="E11739" s="2" t="str">
        <f>"R01.05.13"</f>
        <v>R01.05.13</v>
      </c>
    </row>
    <row r="11740" spans="1:5" x14ac:dyDescent="0.45">
      <c r="A11740" s="2" t="s">
        <v>3586</v>
      </c>
      <c r="B11740" s="2" t="s">
        <v>13860</v>
      </c>
      <c r="C11740" s="2" t="s">
        <v>25428</v>
      </c>
      <c r="D11740" s="2" t="str">
        <f>"そうざい製造業"</f>
        <v>そうざい製造業</v>
      </c>
      <c r="E11740" s="2" t="str">
        <f>"R01.05.13"</f>
        <v>R01.05.13</v>
      </c>
    </row>
    <row r="11741" spans="1:5" x14ac:dyDescent="0.45">
      <c r="A11741" s="2" t="s">
        <v>3586</v>
      </c>
      <c r="B11741" s="2" t="s">
        <v>13860</v>
      </c>
      <c r="C11741" s="2" t="s">
        <v>25428</v>
      </c>
      <c r="D11741" s="2" t="str">
        <f>"缶詰又は瓶詰食品製造業"</f>
        <v>缶詰又は瓶詰食品製造業</v>
      </c>
      <c r="E11741" s="2" t="str">
        <f>"R01.05.13"</f>
        <v>R01.05.13</v>
      </c>
    </row>
    <row r="11742" spans="1:5" x14ac:dyDescent="0.45">
      <c r="A11742" s="2" t="s">
        <v>3586</v>
      </c>
      <c r="B11742" s="2" t="s">
        <v>13860</v>
      </c>
      <c r="C11742" s="2" t="s">
        <v>25428</v>
      </c>
      <c r="D11742" s="2" t="str">
        <f>"菓子製造業"</f>
        <v>菓子製造業</v>
      </c>
      <c r="E11742" s="2" t="str">
        <f>"R01.05.13"</f>
        <v>R01.05.13</v>
      </c>
    </row>
    <row r="11743" spans="1:5" x14ac:dyDescent="0.45">
      <c r="A11743" s="2" t="s">
        <v>3586</v>
      </c>
      <c r="B11743" s="2" t="s">
        <v>13861</v>
      </c>
      <c r="C11743" s="2" t="s">
        <v>25428</v>
      </c>
      <c r="D11743" s="2" t="str">
        <f>"食品製造業"</f>
        <v>食品製造業</v>
      </c>
      <c r="E11743" s="2" t="str">
        <f>"R02.04.20"</f>
        <v>R02.04.20</v>
      </c>
    </row>
    <row r="11744" spans="1:5" x14ac:dyDescent="0.45">
      <c r="A11744" s="2" t="s">
        <v>3586</v>
      </c>
      <c r="B11744" s="2" t="s">
        <v>13860</v>
      </c>
      <c r="C11744" s="2" t="s">
        <v>25428</v>
      </c>
      <c r="D11744" s="2" t="str">
        <f>"あん類製造業"</f>
        <v>あん類製造業</v>
      </c>
      <c r="E11744" s="2" t="str">
        <f>"R01.05.13"</f>
        <v>R01.05.13</v>
      </c>
    </row>
    <row r="11745" spans="1:5" x14ac:dyDescent="0.45">
      <c r="A11745" s="2" t="s">
        <v>3586</v>
      </c>
      <c r="B11745" s="2" t="s">
        <v>13860</v>
      </c>
      <c r="C11745" s="2" t="s">
        <v>25429</v>
      </c>
      <c r="D11745" s="2" t="str">
        <f>"清涼飲料水製造業"</f>
        <v>清涼飲料水製造業</v>
      </c>
      <c r="E11745" s="2" t="str">
        <f>"R01.08.30"</f>
        <v>R01.08.30</v>
      </c>
    </row>
    <row r="11746" spans="1:5" x14ac:dyDescent="0.45">
      <c r="A11746" s="2" t="s">
        <v>3586</v>
      </c>
      <c r="B11746" s="2" t="s">
        <v>13862</v>
      </c>
      <c r="C11746" s="2" t="s">
        <v>25421</v>
      </c>
      <c r="D11746" s="2" t="str">
        <f>"食品販売業"</f>
        <v>食品販売業</v>
      </c>
      <c r="E11746" s="2" t="str">
        <f>"R02.01.31"</f>
        <v>R02.01.31</v>
      </c>
    </row>
    <row r="11747" spans="1:5" x14ac:dyDescent="0.45">
      <c r="A11747" s="2" t="s">
        <v>3586</v>
      </c>
      <c r="B11747" s="2" t="s">
        <v>13863</v>
      </c>
      <c r="C11747" s="2" t="s">
        <v>25430</v>
      </c>
      <c r="D11747" s="2" t="str">
        <f>"食品販売業"</f>
        <v>食品販売業</v>
      </c>
      <c r="E11747" s="2" t="str">
        <f>"H30.01.26"</f>
        <v>H30.01.26</v>
      </c>
    </row>
    <row r="11748" spans="1:5" x14ac:dyDescent="0.45">
      <c r="A11748" s="2" t="s">
        <v>3586</v>
      </c>
      <c r="B11748" s="2" t="s">
        <v>13864</v>
      </c>
      <c r="C11748" s="2" t="s">
        <v>25431</v>
      </c>
      <c r="D11748" s="2" t="str">
        <f>"魚介類販売業"</f>
        <v>魚介類販売業</v>
      </c>
      <c r="E11748" s="2" t="str">
        <f>"R01.08.30"</f>
        <v>R01.08.30</v>
      </c>
    </row>
    <row r="11749" spans="1:5" x14ac:dyDescent="0.45">
      <c r="A11749" s="2" t="s">
        <v>3400</v>
      </c>
      <c r="B11749" s="2" t="s">
        <v>13872</v>
      </c>
      <c r="C11749" s="2" t="s">
        <v>25437</v>
      </c>
      <c r="D11749" s="2" t="str">
        <f>"飲食店営業"</f>
        <v>飲食店営業</v>
      </c>
      <c r="E11749" s="2" t="str">
        <f>"R02.09.16"</f>
        <v>R02.09.16</v>
      </c>
    </row>
    <row r="11750" spans="1:5" x14ac:dyDescent="0.45">
      <c r="A11750" s="2" t="s">
        <v>3586</v>
      </c>
      <c r="B11750" s="2" t="s">
        <v>13873</v>
      </c>
      <c r="C11750" s="2" t="s">
        <v>25438</v>
      </c>
      <c r="D11750" s="2" t="str">
        <f>"食品販売業"</f>
        <v>食品販売業</v>
      </c>
      <c r="E11750" s="2" t="str">
        <f>"R02.09.16"</f>
        <v>R02.09.16</v>
      </c>
    </row>
    <row r="11751" spans="1:5" x14ac:dyDescent="0.45">
      <c r="A11751" s="2" t="s">
        <v>3422</v>
      </c>
      <c r="B11751" s="2" t="s">
        <v>13880</v>
      </c>
      <c r="C11751" s="2" t="s">
        <v>25182</v>
      </c>
      <c r="D11751" s="2" t="str">
        <f>"食品販売業"</f>
        <v>食品販売業</v>
      </c>
      <c r="E11751" s="2" t="str">
        <f>"R02.09.30"</f>
        <v>R02.09.30</v>
      </c>
    </row>
    <row r="11752" spans="1:5" x14ac:dyDescent="0.45">
      <c r="A11752" s="2" t="s">
        <v>3594</v>
      </c>
      <c r="B11752" s="2" t="s">
        <v>13881</v>
      </c>
      <c r="C11752" s="2" t="s">
        <v>25447</v>
      </c>
      <c r="D11752" s="2" t="str">
        <f>"飲食店営業"</f>
        <v>飲食店営業</v>
      </c>
      <c r="E11752" s="2" t="str">
        <f>"R02.10.01"</f>
        <v>R02.10.01</v>
      </c>
    </row>
    <row r="11753" spans="1:5" x14ac:dyDescent="0.45">
      <c r="A11753" s="2" t="s">
        <v>3595</v>
      </c>
      <c r="B11753" s="2" t="s">
        <v>13882</v>
      </c>
      <c r="C11753" s="2" t="s">
        <v>25229</v>
      </c>
      <c r="D11753" s="2" t="str">
        <f>"食品製造業"</f>
        <v>食品製造業</v>
      </c>
      <c r="E11753" s="2" t="str">
        <f>"R02.10.01"</f>
        <v>R02.10.01</v>
      </c>
    </row>
    <row r="11754" spans="1:5" x14ac:dyDescent="0.45">
      <c r="A11754" s="2" t="s">
        <v>3596</v>
      </c>
      <c r="B11754" s="2" t="s">
        <v>13883</v>
      </c>
      <c r="C11754" s="2" t="s">
        <v>25448</v>
      </c>
      <c r="D11754" s="2" t="str">
        <f>"飲食店営業"</f>
        <v>飲食店営業</v>
      </c>
      <c r="E11754" s="2" t="str">
        <f>"R01.05.13"</f>
        <v>R01.05.13</v>
      </c>
    </row>
    <row r="11755" spans="1:5" x14ac:dyDescent="0.45">
      <c r="A11755" s="2" t="s">
        <v>3601</v>
      </c>
      <c r="B11755" s="2" t="s">
        <v>13890</v>
      </c>
      <c r="C11755" s="2" t="s">
        <v>25458</v>
      </c>
      <c r="D11755" s="2" t="str">
        <f>"飲食店営業"</f>
        <v>飲食店営業</v>
      </c>
      <c r="E11755" s="2" t="str">
        <f>"R02.10.26"</f>
        <v>R02.10.26</v>
      </c>
    </row>
    <row r="11756" spans="1:5" x14ac:dyDescent="0.45">
      <c r="A11756" s="2" t="s">
        <v>3604</v>
      </c>
      <c r="B11756" s="2" t="s">
        <v>13555</v>
      </c>
      <c r="C11756" s="2" t="s">
        <v>25461</v>
      </c>
      <c r="D11756" s="2" t="str">
        <f>"飲食店営業"</f>
        <v>飲食店営業</v>
      </c>
      <c r="E11756" s="2" t="str">
        <f>"R02.10.30"</f>
        <v>R02.10.30</v>
      </c>
    </row>
    <row r="11757" spans="1:5" x14ac:dyDescent="0.45">
      <c r="A11757" s="2" t="s">
        <v>3604</v>
      </c>
      <c r="B11757" s="2" t="s">
        <v>13555</v>
      </c>
      <c r="C11757" s="2" t="s">
        <v>25461</v>
      </c>
      <c r="D11757" s="2" t="str">
        <f>"食肉販売業"</f>
        <v>食肉販売業</v>
      </c>
      <c r="E11757" s="2" t="str">
        <f>"R02.10.30"</f>
        <v>R02.10.30</v>
      </c>
    </row>
    <row r="11758" spans="1:5" x14ac:dyDescent="0.45">
      <c r="A11758" s="2" t="s">
        <v>3604</v>
      </c>
      <c r="B11758" s="2" t="s">
        <v>13555</v>
      </c>
      <c r="C11758" s="2" t="s">
        <v>25461</v>
      </c>
      <c r="D11758" s="2" t="str">
        <f>"乳類販売業"</f>
        <v>乳類販売業</v>
      </c>
      <c r="E11758" s="2" t="str">
        <f>"R02.10.30"</f>
        <v>R02.10.30</v>
      </c>
    </row>
    <row r="11759" spans="1:5" x14ac:dyDescent="0.45">
      <c r="A11759" s="2" t="s">
        <v>3604</v>
      </c>
      <c r="B11759" s="2" t="s">
        <v>13555</v>
      </c>
      <c r="C11759" s="2" t="s">
        <v>25461</v>
      </c>
      <c r="D11759" s="2" t="str">
        <f>"食品販売業"</f>
        <v>食品販売業</v>
      </c>
      <c r="E11759" s="2" t="str">
        <f>"R02.10.30"</f>
        <v>R02.10.30</v>
      </c>
    </row>
    <row r="11760" spans="1:5" x14ac:dyDescent="0.45">
      <c r="A11760" s="2" t="s">
        <v>3606</v>
      </c>
      <c r="B11760" s="2" t="s">
        <v>13894</v>
      </c>
      <c r="C11760" s="2" t="s">
        <v>25464</v>
      </c>
      <c r="D11760" s="2" t="str">
        <f>"飲食店営業"</f>
        <v>飲食店営業</v>
      </c>
      <c r="E11760" s="2" t="str">
        <f>"R02.11.06"</f>
        <v>R02.11.06</v>
      </c>
    </row>
    <row r="11761" spans="1:5" x14ac:dyDescent="0.45">
      <c r="A11761" s="2" t="s">
        <v>3374</v>
      </c>
      <c r="B11761" s="2" t="s">
        <v>13897</v>
      </c>
      <c r="C11761" s="2" t="s">
        <v>25110</v>
      </c>
      <c r="D11761" s="2" t="str">
        <f>"食肉販売業"</f>
        <v>食肉販売業</v>
      </c>
      <c r="E11761" s="2" t="str">
        <f t="shared" ref="E11761:E11768" si="542">"R02.11.09"</f>
        <v>R02.11.09</v>
      </c>
    </row>
    <row r="11762" spans="1:5" x14ac:dyDescent="0.45">
      <c r="A11762" s="2" t="s">
        <v>3610</v>
      </c>
      <c r="B11762" s="2" t="s">
        <v>13898</v>
      </c>
      <c r="C11762" s="2" t="s">
        <v>21923</v>
      </c>
      <c r="D11762" s="2" t="str">
        <f t="shared" ref="D11762:D11767" si="543">"飲食店営業"</f>
        <v>飲食店営業</v>
      </c>
      <c r="E11762" s="2" t="str">
        <f t="shared" si="542"/>
        <v>R02.11.09</v>
      </c>
    </row>
    <row r="11763" spans="1:5" x14ac:dyDescent="0.45">
      <c r="A11763" s="2" t="s">
        <v>3611</v>
      </c>
      <c r="B11763" s="2" t="s">
        <v>13900</v>
      </c>
      <c r="C11763" s="2" t="s">
        <v>25468</v>
      </c>
      <c r="D11763" s="2" t="str">
        <f t="shared" si="543"/>
        <v>飲食店営業</v>
      </c>
      <c r="E11763" s="2" t="str">
        <f t="shared" si="542"/>
        <v>R02.11.09</v>
      </c>
    </row>
    <row r="11764" spans="1:5" x14ac:dyDescent="0.45">
      <c r="A11764" s="2" t="s">
        <v>2071</v>
      </c>
      <c r="B11764" s="2" t="s">
        <v>13902</v>
      </c>
      <c r="C11764" s="2" t="s">
        <v>25471</v>
      </c>
      <c r="D11764" s="2" t="str">
        <f t="shared" si="543"/>
        <v>飲食店営業</v>
      </c>
      <c r="E11764" s="2" t="str">
        <f t="shared" si="542"/>
        <v>R02.11.09</v>
      </c>
    </row>
    <row r="11765" spans="1:5" x14ac:dyDescent="0.45">
      <c r="A11765" s="2" t="s">
        <v>3614</v>
      </c>
      <c r="B11765" s="2" t="s">
        <v>13904</v>
      </c>
      <c r="C11765" s="2" t="s">
        <v>25473</v>
      </c>
      <c r="D11765" s="2" t="str">
        <f t="shared" si="543"/>
        <v>飲食店営業</v>
      </c>
      <c r="E11765" s="2" t="str">
        <f t="shared" si="542"/>
        <v>R02.11.09</v>
      </c>
    </row>
    <row r="11766" spans="1:5" x14ac:dyDescent="0.45">
      <c r="A11766" s="2" t="s">
        <v>3615</v>
      </c>
      <c r="B11766" s="2" t="s">
        <v>13905</v>
      </c>
      <c r="C11766" s="2" t="s">
        <v>25474</v>
      </c>
      <c r="D11766" s="2" t="str">
        <f t="shared" si="543"/>
        <v>飲食店営業</v>
      </c>
      <c r="E11766" s="2" t="str">
        <f t="shared" si="542"/>
        <v>R02.11.09</v>
      </c>
    </row>
    <row r="11767" spans="1:5" x14ac:dyDescent="0.45">
      <c r="A11767" s="2" t="s">
        <v>3616</v>
      </c>
      <c r="B11767" s="2" t="s">
        <v>13906</v>
      </c>
      <c r="C11767" s="2" t="s">
        <v>25475</v>
      </c>
      <c r="D11767" s="2" t="str">
        <f t="shared" si="543"/>
        <v>飲食店営業</v>
      </c>
      <c r="E11767" s="2" t="str">
        <f t="shared" si="542"/>
        <v>R02.11.09</v>
      </c>
    </row>
    <row r="11768" spans="1:5" x14ac:dyDescent="0.45">
      <c r="A11768" s="2" t="s">
        <v>3619</v>
      </c>
      <c r="B11768" s="2" t="s">
        <v>13909</v>
      </c>
      <c r="C11768" s="2" t="s">
        <v>25478</v>
      </c>
      <c r="D11768" s="2" t="str">
        <f>"食品販売業"</f>
        <v>食品販売業</v>
      </c>
      <c r="E11768" s="2" t="str">
        <f t="shared" si="542"/>
        <v>R02.11.09</v>
      </c>
    </row>
    <row r="11769" spans="1:5" x14ac:dyDescent="0.45">
      <c r="A11769" s="2" t="s">
        <v>3621</v>
      </c>
      <c r="B11769" s="2" t="s">
        <v>3621</v>
      </c>
      <c r="C11769" s="2" t="s">
        <v>25480</v>
      </c>
      <c r="D11769" s="2" t="str">
        <f>"菓子製造業"</f>
        <v>菓子製造業</v>
      </c>
      <c r="E11769" s="2" t="str">
        <f>"R02.11.05"</f>
        <v>R02.11.05</v>
      </c>
    </row>
    <row r="11770" spans="1:5" x14ac:dyDescent="0.45">
      <c r="A11770" s="2" t="s">
        <v>3621</v>
      </c>
      <c r="B11770" s="2" t="s">
        <v>3621</v>
      </c>
      <c r="C11770" s="2" t="s">
        <v>25481</v>
      </c>
      <c r="D11770" s="2" t="str">
        <f>"缶詰又は瓶詰食品製造業"</f>
        <v>缶詰又は瓶詰食品製造業</v>
      </c>
      <c r="E11770" s="2" t="str">
        <f>"R02.11.05"</f>
        <v>R02.11.05</v>
      </c>
    </row>
    <row r="11771" spans="1:5" x14ac:dyDescent="0.45">
      <c r="A11771" s="2" t="s">
        <v>3628</v>
      </c>
      <c r="B11771" s="2" t="s">
        <v>13920</v>
      </c>
      <c r="C11771" s="2" t="s">
        <v>25493</v>
      </c>
      <c r="D11771" s="2" t="str">
        <f>"食品製造業"</f>
        <v>食品製造業</v>
      </c>
      <c r="E11771" s="2" t="str">
        <f>"R02.11.24"</f>
        <v>R02.11.24</v>
      </c>
    </row>
    <row r="11772" spans="1:5" x14ac:dyDescent="0.45">
      <c r="A11772" s="2" t="s">
        <v>3628</v>
      </c>
      <c r="B11772" s="2" t="s">
        <v>13920</v>
      </c>
      <c r="C11772" s="2" t="s">
        <v>25493</v>
      </c>
      <c r="D11772" s="2" t="str">
        <f>"菓子製造業"</f>
        <v>菓子製造業</v>
      </c>
      <c r="E11772" s="2" t="str">
        <f>"R02.11.24"</f>
        <v>R02.11.24</v>
      </c>
    </row>
    <row r="11773" spans="1:5" x14ac:dyDescent="0.45">
      <c r="A11773" s="2" t="s">
        <v>3629</v>
      </c>
      <c r="B11773" s="2" t="s">
        <v>13921</v>
      </c>
      <c r="C11773" s="2" t="s">
        <v>25494</v>
      </c>
      <c r="D11773" s="2" t="str">
        <f>"飲食店営業"</f>
        <v>飲食店営業</v>
      </c>
      <c r="E11773" s="2" t="str">
        <f>"R02.11.25"</f>
        <v>R02.11.25</v>
      </c>
    </row>
    <row r="11774" spans="1:5" x14ac:dyDescent="0.45">
      <c r="A11774" s="2" t="s">
        <v>3586</v>
      </c>
      <c r="B11774" s="2" t="s">
        <v>13928</v>
      </c>
      <c r="C11774" s="2" t="s">
        <v>25502</v>
      </c>
      <c r="D11774" s="2" t="str">
        <f>"飲食店営業"</f>
        <v>飲食店営業</v>
      </c>
      <c r="E11774" s="2" t="str">
        <f t="shared" ref="E11774:E11782" si="544">"R02.11.30"</f>
        <v>R02.11.30</v>
      </c>
    </row>
    <row r="11775" spans="1:5" x14ac:dyDescent="0.45">
      <c r="A11775" s="2" t="s">
        <v>3635</v>
      </c>
      <c r="B11775" s="2" t="s">
        <v>13929</v>
      </c>
      <c r="C11775" s="2" t="s">
        <v>25503</v>
      </c>
      <c r="D11775" s="2" t="str">
        <f>"菓子製造業"</f>
        <v>菓子製造業</v>
      </c>
      <c r="E11775" s="2" t="str">
        <f t="shared" si="544"/>
        <v>R02.11.30</v>
      </c>
    </row>
    <row r="11776" spans="1:5" x14ac:dyDescent="0.45">
      <c r="A11776" s="2" t="s">
        <v>3636</v>
      </c>
      <c r="B11776" s="2" t="s">
        <v>13930</v>
      </c>
      <c r="C11776" s="2" t="s">
        <v>25505</v>
      </c>
      <c r="D11776" s="2" t="str">
        <f>"食品製造業"</f>
        <v>食品製造業</v>
      </c>
      <c r="E11776" s="2" t="str">
        <f t="shared" si="544"/>
        <v>R02.11.30</v>
      </c>
    </row>
    <row r="11777" spans="1:5" x14ac:dyDescent="0.45">
      <c r="A11777" s="2" t="s">
        <v>2440</v>
      </c>
      <c r="B11777" s="2" t="s">
        <v>13931</v>
      </c>
      <c r="C11777" s="2" t="s">
        <v>25506</v>
      </c>
      <c r="D11777" s="2" t="str">
        <f>"飲食店営業"</f>
        <v>飲食店営業</v>
      </c>
      <c r="E11777" s="2" t="str">
        <f t="shared" si="544"/>
        <v>R02.11.30</v>
      </c>
    </row>
    <row r="11778" spans="1:5" x14ac:dyDescent="0.45">
      <c r="A11778" s="2" t="s">
        <v>2557</v>
      </c>
      <c r="B11778" s="2" t="s">
        <v>13932</v>
      </c>
      <c r="C11778" s="2" t="s">
        <v>25361</v>
      </c>
      <c r="D11778" s="2" t="str">
        <f>"飲食店営業"</f>
        <v>飲食店営業</v>
      </c>
      <c r="E11778" s="2" t="str">
        <f t="shared" si="544"/>
        <v>R02.11.30</v>
      </c>
    </row>
    <row r="11779" spans="1:5" x14ac:dyDescent="0.45">
      <c r="A11779" s="2" t="s">
        <v>2440</v>
      </c>
      <c r="B11779" s="2" t="s">
        <v>13931</v>
      </c>
      <c r="C11779" s="2" t="s">
        <v>25506</v>
      </c>
      <c r="D11779" s="2" t="str">
        <f>"乳類販売業"</f>
        <v>乳類販売業</v>
      </c>
      <c r="E11779" s="2" t="str">
        <f t="shared" si="544"/>
        <v>R02.11.30</v>
      </c>
    </row>
    <row r="11780" spans="1:5" x14ac:dyDescent="0.45">
      <c r="A11780" s="2" t="s">
        <v>2440</v>
      </c>
      <c r="B11780" s="2" t="s">
        <v>13931</v>
      </c>
      <c r="C11780" s="2" t="s">
        <v>25508</v>
      </c>
      <c r="D11780" s="2" t="str">
        <f>"食肉販売業"</f>
        <v>食肉販売業</v>
      </c>
      <c r="E11780" s="2" t="str">
        <f t="shared" si="544"/>
        <v>R02.11.30</v>
      </c>
    </row>
    <row r="11781" spans="1:5" x14ac:dyDescent="0.45">
      <c r="A11781" s="2" t="s">
        <v>2440</v>
      </c>
      <c r="B11781" s="2" t="s">
        <v>13931</v>
      </c>
      <c r="C11781" s="2" t="s">
        <v>25508</v>
      </c>
      <c r="D11781" s="2" t="str">
        <f>"魚介類販売業"</f>
        <v>魚介類販売業</v>
      </c>
      <c r="E11781" s="2" t="str">
        <f t="shared" si="544"/>
        <v>R02.11.30</v>
      </c>
    </row>
    <row r="11782" spans="1:5" x14ac:dyDescent="0.45">
      <c r="A11782" s="2" t="s">
        <v>3640</v>
      </c>
      <c r="B11782" s="2" t="s">
        <v>13936</v>
      </c>
      <c r="C11782" s="2" t="s">
        <v>25511</v>
      </c>
      <c r="D11782" s="2" t="str">
        <f>"納豆製造業"</f>
        <v>納豆製造業</v>
      </c>
      <c r="E11782" s="2" t="str">
        <f t="shared" si="544"/>
        <v>R02.11.30</v>
      </c>
    </row>
    <row r="11783" spans="1:5" x14ac:dyDescent="0.45">
      <c r="A11783" s="2" t="s">
        <v>3641</v>
      </c>
      <c r="B11783" s="2" t="s">
        <v>13937</v>
      </c>
      <c r="C11783" s="2" t="s">
        <v>25512</v>
      </c>
      <c r="D11783" s="2" t="str">
        <f>"飲食店営業"</f>
        <v>飲食店営業</v>
      </c>
      <c r="E11783" s="2" t="str">
        <f>"R02.12.02"</f>
        <v>R02.12.02</v>
      </c>
    </row>
    <row r="11784" spans="1:5" x14ac:dyDescent="0.45">
      <c r="A11784" s="2" t="s">
        <v>3642</v>
      </c>
      <c r="B11784" s="2" t="s">
        <v>13938</v>
      </c>
      <c r="C11784" s="2" t="s">
        <v>25414</v>
      </c>
      <c r="D11784" s="2" t="str">
        <f>"飲食店営業"</f>
        <v>飲食店営業</v>
      </c>
      <c r="E11784" s="2" t="str">
        <f>"R02.12.02"</f>
        <v>R02.12.02</v>
      </c>
    </row>
    <row r="11785" spans="1:5" x14ac:dyDescent="0.45">
      <c r="A11785" s="2" t="s">
        <v>3641</v>
      </c>
      <c r="B11785" s="2" t="s">
        <v>13937</v>
      </c>
      <c r="C11785" s="2" t="s">
        <v>25512</v>
      </c>
      <c r="D11785" s="2" t="str">
        <f>"食品販売業"</f>
        <v>食品販売業</v>
      </c>
      <c r="E11785" s="2" t="str">
        <f>"R02.12.02"</f>
        <v>R02.12.02</v>
      </c>
    </row>
    <row r="11786" spans="1:5" x14ac:dyDescent="0.45">
      <c r="A11786" s="2" t="s">
        <v>3332</v>
      </c>
      <c r="B11786" s="2" t="s">
        <v>13496</v>
      </c>
      <c r="C11786" s="2" t="s">
        <v>25515</v>
      </c>
      <c r="D11786" s="2" t="str">
        <f>"食肉販売業"</f>
        <v>食肉販売業</v>
      </c>
      <c r="E11786" s="2" t="str">
        <f>"R02.12.08"</f>
        <v>R02.12.08</v>
      </c>
    </row>
    <row r="11787" spans="1:5" x14ac:dyDescent="0.45">
      <c r="A11787" s="2" t="s">
        <v>3654</v>
      </c>
      <c r="B11787" s="2" t="s">
        <v>13954</v>
      </c>
      <c r="C11787" s="2" t="s">
        <v>25528</v>
      </c>
      <c r="D11787" s="2" t="str">
        <f>"アイスクリーム類製造業"</f>
        <v>アイスクリーム類製造業</v>
      </c>
      <c r="E11787" s="2" t="str">
        <f>"R03.01.22"</f>
        <v>R03.01.22</v>
      </c>
    </row>
    <row r="11788" spans="1:5" x14ac:dyDescent="0.45">
      <c r="A11788" s="2" t="s">
        <v>3658</v>
      </c>
      <c r="B11788" s="2" t="s">
        <v>13961</v>
      </c>
      <c r="C11788" s="2" t="s">
        <v>25534</v>
      </c>
      <c r="D11788" s="2" t="str">
        <f>"飲食店営業"</f>
        <v>飲食店営業</v>
      </c>
      <c r="E11788" s="2" t="str">
        <f>"R03.02.08"</f>
        <v>R03.02.08</v>
      </c>
    </row>
    <row r="11789" spans="1:5" x14ac:dyDescent="0.45">
      <c r="A11789" s="2" t="s">
        <v>3659</v>
      </c>
      <c r="B11789" s="2" t="s">
        <v>13962</v>
      </c>
      <c r="C11789" s="2" t="s">
        <v>25536</v>
      </c>
      <c r="D11789" s="2" t="str">
        <f>"飲食店営業"</f>
        <v>飲食店営業</v>
      </c>
      <c r="E11789" s="2" t="str">
        <f>"R03.02.01"</f>
        <v>R03.02.01</v>
      </c>
    </row>
    <row r="11790" spans="1:5" x14ac:dyDescent="0.45">
      <c r="A11790" s="2" t="s">
        <v>3342</v>
      </c>
      <c r="B11790" s="2" t="s">
        <v>13510</v>
      </c>
      <c r="C11790" s="2" t="s">
        <v>25541</v>
      </c>
      <c r="D11790" s="2" t="str">
        <f>"食品販売業"</f>
        <v>食品販売業</v>
      </c>
      <c r="E11790" s="2" t="str">
        <f>"R03.02.12"</f>
        <v>R03.02.12</v>
      </c>
    </row>
    <row r="11791" spans="1:5" x14ac:dyDescent="0.45">
      <c r="A11791" s="2" t="s">
        <v>3663</v>
      </c>
      <c r="B11791" s="2" t="s">
        <v>13966</v>
      </c>
      <c r="C11791" s="2" t="s">
        <v>25543</v>
      </c>
      <c r="D11791" s="2" t="str">
        <f>"缶詰又は瓶詰食品製造業"</f>
        <v>缶詰又は瓶詰食品製造業</v>
      </c>
      <c r="E11791" s="2" t="str">
        <f>"H29.10.30"</f>
        <v>H29.10.30</v>
      </c>
    </row>
    <row r="11792" spans="1:5" x14ac:dyDescent="0.45">
      <c r="A11792" s="2" t="s">
        <v>3663</v>
      </c>
      <c r="B11792" s="2" t="s">
        <v>13966</v>
      </c>
      <c r="C11792" s="2" t="s">
        <v>25544</v>
      </c>
      <c r="D11792" s="2" t="str">
        <f>"食品販売業"</f>
        <v>食品販売業</v>
      </c>
      <c r="E11792" s="2" t="str">
        <f>"R03.02.12"</f>
        <v>R03.02.12</v>
      </c>
    </row>
    <row r="11793" spans="1:5" x14ac:dyDescent="0.45">
      <c r="A11793" s="2" t="s">
        <v>3586</v>
      </c>
      <c r="B11793" s="2" t="s">
        <v>13862</v>
      </c>
      <c r="C11793" s="2" t="s">
        <v>25421</v>
      </c>
      <c r="D11793" s="2" t="str">
        <f>"乳類販売業"</f>
        <v>乳類販売業</v>
      </c>
      <c r="E11793" s="2" t="str">
        <f>"R03.02.12"</f>
        <v>R03.02.12</v>
      </c>
    </row>
    <row r="11794" spans="1:5" x14ac:dyDescent="0.45">
      <c r="A11794" s="2" t="s">
        <v>3668</v>
      </c>
      <c r="B11794" s="2" t="s">
        <v>13971</v>
      </c>
      <c r="C11794" s="2" t="s">
        <v>25552</v>
      </c>
      <c r="D11794" s="2" t="str">
        <f>"飲食店営業"</f>
        <v>飲食店営業</v>
      </c>
      <c r="E11794" s="2" t="str">
        <f>"R03.02.12"</f>
        <v>R03.02.12</v>
      </c>
    </row>
    <row r="11795" spans="1:5" x14ac:dyDescent="0.45">
      <c r="A11795" s="2" t="s">
        <v>3670</v>
      </c>
      <c r="B11795" s="2" t="s">
        <v>13975</v>
      </c>
      <c r="C11795" s="2" t="s">
        <v>25557</v>
      </c>
      <c r="D11795" s="2" t="str">
        <f>"飲食店営業"</f>
        <v>飲食店営業</v>
      </c>
      <c r="E11795" s="2" t="str">
        <f>"R03.02.17"</f>
        <v>R03.02.17</v>
      </c>
    </row>
    <row r="11796" spans="1:5" x14ac:dyDescent="0.45">
      <c r="A11796" s="2" t="s">
        <v>3642</v>
      </c>
      <c r="B11796" s="2" t="s">
        <v>13977</v>
      </c>
      <c r="C11796" s="2" t="s">
        <v>25559</v>
      </c>
      <c r="D11796" s="2" t="str">
        <f>"飲食店営業"</f>
        <v>飲食店営業</v>
      </c>
      <c r="E11796" s="2" t="str">
        <f>"R03.02.17"</f>
        <v>R03.02.17</v>
      </c>
    </row>
    <row r="11797" spans="1:5" x14ac:dyDescent="0.45">
      <c r="A11797" s="2" t="s">
        <v>3673</v>
      </c>
      <c r="B11797" s="2" t="s">
        <v>13980</v>
      </c>
      <c r="C11797" s="2" t="s">
        <v>25563</v>
      </c>
      <c r="D11797" s="2" t="str">
        <f>"飲食店営業"</f>
        <v>飲食店営業</v>
      </c>
      <c r="E11797" s="2" t="str">
        <f>"R03.02.17"</f>
        <v>R03.02.17</v>
      </c>
    </row>
    <row r="11798" spans="1:5" x14ac:dyDescent="0.45">
      <c r="A11798" s="2" t="s">
        <v>3378</v>
      </c>
      <c r="B11798" s="2" t="s">
        <v>12889</v>
      </c>
      <c r="C11798" s="2" t="s">
        <v>25114</v>
      </c>
      <c r="D11798" s="2" t="str">
        <f>"乳類販売業"</f>
        <v>乳類販売業</v>
      </c>
      <c r="E11798" s="2" t="str">
        <f>"R03.02.24"</f>
        <v>R03.02.24</v>
      </c>
    </row>
    <row r="11799" spans="1:5" x14ac:dyDescent="0.45">
      <c r="A11799" s="2" t="s">
        <v>3678</v>
      </c>
      <c r="B11799" s="2" t="s">
        <v>13987</v>
      </c>
      <c r="C11799" s="2" t="s">
        <v>25573</v>
      </c>
      <c r="D11799" s="2" t="str">
        <f>"飲食店営業"</f>
        <v>飲食店営業</v>
      </c>
      <c r="E11799" s="2" t="str">
        <f>"R03.02.26"</f>
        <v>R03.02.26</v>
      </c>
    </row>
    <row r="11800" spans="1:5" x14ac:dyDescent="0.45">
      <c r="A11800" s="2" t="s">
        <v>3682</v>
      </c>
      <c r="B11800" s="2" t="s">
        <v>13992</v>
      </c>
      <c r="C11800" s="2" t="s">
        <v>25578</v>
      </c>
      <c r="D11800" s="2" t="str">
        <f>"食品販売業"</f>
        <v>食品販売業</v>
      </c>
      <c r="E11800" s="2" t="str">
        <f>"R03.02.26"</f>
        <v>R03.02.26</v>
      </c>
    </row>
    <row r="11801" spans="1:5" x14ac:dyDescent="0.45">
      <c r="A11801" s="2" t="s">
        <v>3604</v>
      </c>
      <c r="B11801" s="2" t="s">
        <v>13996</v>
      </c>
      <c r="C11801" s="2" t="s">
        <v>25585</v>
      </c>
      <c r="D11801" s="2" t="str">
        <f>"飲食店営業"</f>
        <v>飲食店営業</v>
      </c>
      <c r="E11801" s="2" t="str">
        <f>"R03.03.01"</f>
        <v>R03.03.01</v>
      </c>
    </row>
    <row r="11802" spans="1:5" x14ac:dyDescent="0.45">
      <c r="A11802" s="2" t="s">
        <v>3686</v>
      </c>
      <c r="B11802" s="2" t="s">
        <v>13999</v>
      </c>
      <c r="C11802" s="2" t="s">
        <v>25589</v>
      </c>
      <c r="D11802" s="2" t="str">
        <f>"飲食店営業"</f>
        <v>飲食店営業</v>
      </c>
      <c r="E11802" s="2" t="str">
        <f>"R03.03.10"</f>
        <v>R03.03.10</v>
      </c>
    </row>
    <row r="11803" spans="1:5" x14ac:dyDescent="0.45">
      <c r="A11803" s="2" t="s">
        <v>3686</v>
      </c>
      <c r="B11803" s="2" t="s">
        <v>13999</v>
      </c>
      <c r="C11803" s="2" t="s">
        <v>25589</v>
      </c>
      <c r="D11803" s="2" t="str">
        <f>"菓子製造業"</f>
        <v>菓子製造業</v>
      </c>
      <c r="E11803" s="2" t="str">
        <f>"R03.03.10"</f>
        <v>R03.03.10</v>
      </c>
    </row>
    <row r="11804" spans="1:5" x14ac:dyDescent="0.45">
      <c r="A11804" s="2" t="s">
        <v>3686</v>
      </c>
      <c r="B11804" s="2" t="s">
        <v>13999</v>
      </c>
      <c r="C11804" s="2" t="s">
        <v>25589</v>
      </c>
      <c r="D11804" s="2" t="str">
        <f>"そうざい製造業"</f>
        <v>そうざい製造業</v>
      </c>
      <c r="E11804" s="2" t="str">
        <f>"R03.03.10"</f>
        <v>R03.03.10</v>
      </c>
    </row>
    <row r="11805" spans="1:5" x14ac:dyDescent="0.45">
      <c r="A11805" s="2" t="s">
        <v>3686</v>
      </c>
      <c r="B11805" s="2" t="s">
        <v>13999</v>
      </c>
      <c r="C11805" s="2" t="s">
        <v>25589</v>
      </c>
      <c r="D11805" s="2" t="str">
        <f>"食肉販売業"</f>
        <v>食肉販売業</v>
      </c>
      <c r="E11805" s="2" t="str">
        <f>"R03.03.10"</f>
        <v>R03.03.10</v>
      </c>
    </row>
    <row r="11806" spans="1:5" x14ac:dyDescent="0.45">
      <c r="A11806" s="2" t="s">
        <v>3695</v>
      </c>
      <c r="B11806" s="2" t="s">
        <v>14009</v>
      </c>
      <c r="C11806" s="2" t="s">
        <v>25597</v>
      </c>
      <c r="D11806" s="2" t="str">
        <f>"食品製造業"</f>
        <v>食品製造業</v>
      </c>
      <c r="E11806" s="2" t="str">
        <f>"R03.04.08"</f>
        <v>R03.04.08</v>
      </c>
    </row>
    <row r="11807" spans="1:5" x14ac:dyDescent="0.45">
      <c r="A11807" s="2" t="s">
        <v>3696</v>
      </c>
      <c r="B11807" s="2" t="s">
        <v>14010</v>
      </c>
      <c r="C11807" s="2" t="s">
        <v>25599</v>
      </c>
      <c r="D11807" s="2" t="str">
        <f>"飲食店営業"</f>
        <v>飲食店営業</v>
      </c>
      <c r="E11807" s="2" t="str">
        <f>"R03.04.13"</f>
        <v>R03.04.13</v>
      </c>
    </row>
    <row r="11808" spans="1:5" x14ac:dyDescent="0.45">
      <c r="A11808" s="2" t="s">
        <v>3699</v>
      </c>
      <c r="B11808" s="2" t="s">
        <v>13496</v>
      </c>
      <c r="C11808" s="2" t="s">
        <v>25515</v>
      </c>
      <c r="D11808" s="2" t="str">
        <f>"食品製造業"</f>
        <v>食品製造業</v>
      </c>
      <c r="E11808" s="2" t="str">
        <f>"R03.04.19"</f>
        <v>R03.04.19</v>
      </c>
    </row>
    <row r="11809" spans="1:5" x14ac:dyDescent="0.45">
      <c r="A11809" s="2" t="s">
        <v>3704</v>
      </c>
      <c r="B11809" s="2" t="s">
        <v>14021</v>
      </c>
      <c r="C11809" s="2" t="s">
        <v>25609</v>
      </c>
      <c r="D11809" s="2" t="str">
        <f t="shared" ref="D11809:D11814" si="545">"飲食店営業"</f>
        <v>飲食店営業</v>
      </c>
      <c r="E11809" s="2" t="str">
        <f>"R01.05.13"</f>
        <v>R01.05.13</v>
      </c>
    </row>
    <row r="11810" spans="1:5" x14ac:dyDescent="0.45">
      <c r="A11810" s="2" t="s">
        <v>126</v>
      </c>
      <c r="B11810" s="2" t="s">
        <v>14022</v>
      </c>
      <c r="C11810" s="2" t="s">
        <v>25610</v>
      </c>
      <c r="D11810" s="2" t="str">
        <f t="shared" si="545"/>
        <v>飲食店営業</v>
      </c>
      <c r="E11810" s="2" t="str">
        <f>"R03.05.17"</f>
        <v>R03.05.17</v>
      </c>
    </row>
    <row r="11811" spans="1:5" x14ac:dyDescent="0.45">
      <c r="A11811" s="2" t="s">
        <v>126</v>
      </c>
      <c r="B11811" s="2" t="s">
        <v>14023</v>
      </c>
      <c r="C11811" s="2" t="s">
        <v>25611</v>
      </c>
      <c r="D11811" s="2" t="str">
        <f t="shared" si="545"/>
        <v>飲食店営業</v>
      </c>
      <c r="E11811" s="2" t="str">
        <f>"R03.05.17"</f>
        <v>R03.05.17</v>
      </c>
    </row>
    <row r="11812" spans="1:5" x14ac:dyDescent="0.45">
      <c r="A11812" s="2" t="s">
        <v>126</v>
      </c>
      <c r="B11812" s="2" t="s">
        <v>14030</v>
      </c>
      <c r="C11812" s="2" t="s">
        <v>25619</v>
      </c>
      <c r="D11812" s="2" t="str">
        <f t="shared" si="545"/>
        <v>飲食店営業</v>
      </c>
      <c r="E11812" s="2" t="str">
        <f>"R03.05.17"</f>
        <v>R03.05.17</v>
      </c>
    </row>
    <row r="11813" spans="1:5" x14ac:dyDescent="0.45">
      <c r="A11813" s="2" t="s">
        <v>126</v>
      </c>
      <c r="B11813" s="2" t="s">
        <v>14031</v>
      </c>
      <c r="C11813" s="2" t="s">
        <v>25620</v>
      </c>
      <c r="D11813" s="2" t="str">
        <f t="shared" si="545"/>
        <v>飲食店営業</v>
      </c>
      <c r="E11813" s="2" t="str">
        <f>"R03.05.17"</f>
        <v>R03.05.17</v>
      </c>
    </row>
    <row r="11814" spans="1:5" x14ac:dyDescent="0.45">
      <c r="A11814" s="2" t="s">
        <v>3604</v>
      </c>
      <c r="B11814" s="2" t="s">
        <v>14037</v>
      </c>
      <c r="C11814" s="2" t="s">
        <v>25585</v>
      </c>
      <c r="D11814" s="2" t="str">
        <f t="shared" si="545"/>
        <v>飲食店営業</v>
      </c>
      <c r="E11814" s="2" t="str">
        <f>"R03.05.31"</f>
        <v>R03.05.31</v>
      </c>
    </row>
    <row r="11815" spans="1:5" x14ac:dyDescent="0.45">
      <c r="A11815" s="2" t="s">
        <v>3604</v>
      </c>
      <c r="B11815" s="2" t="s">
        <v>14038</v>
      </c>
      <c r="C11815" s="2" t="s">
        <v>25585</v>
      </c>
      <c r="D11815" s="2" t="str">
        <f>"そうざい製造業"</f>
        <v>そうざい製造業</v>
      </c>
      <c r="E11815" s="2" t="str">
        <f>"R03.05.31"</f>
        <v>R03.05.31</v>
      </c>
    </row>
    <row r="11816" spans="1:5" x14ac:dyDescent="0.45">
      <c r="A11816" s="2" t="s">
        <v>3713</v>
      </c>
      <c r="B11816" s="2" t="s">
        <v>14048</v>
      </c>
      <c r="C11816" s="2" t="s">
        <v>25634</v>
      </c>
      <c r="D11816" s="2" t="str">
        <f>"飲食店営業"</f>
        <v>飲食店営業</v>
      </c>
      <c r="E11816" s="2" t="str">
        <f>"R02.04.30"</f>
        <v>R02.04.30</v>
      </c>
    </row>
    <row r="11817" spans="1:5" x14ac:dyDescent="0.45">
      <c r="A11817" s="2" t="s">
        <v>3470</v>
      </c>
      <c r="B11817" s="2" t="s">
        <v>11116</v>
      </c>
      <c r="C11817" s="2" t="s">
        <v>25643</v>
      </c>
      <c r="D11817" s="2" t="str">
        <f>"魚介類販売業"</f>
        <v>魚介類販売業</v>
      </c>
      <c r="E11817" s="2" t="str">
        <f>"R01.11.07"</f>
        <v>R01.11.07</v>
      </c>
    </row>
    <row r="11818" spans="1:5" x14ac:dyDescent="0.45">
      <c r="A11818" s="2" t="s">
        <v>231</v>
      </c>
      <c r="B11818" s="2" t="s">
        <v>14058</v>
      </c>
      <c r="C11818" s="2" t="s">
        <v>25644</v>
      </c>
      <c r="D11818" s="2" t="str">
        <f>"飲食店営業"</f>
        <v>飲食店営業</v>
      </c>
      <c r="E11818" s="2" t="str">
        <f>"R02.06.12"</f>
        <v>R02.06.12</v>
      </c>
    </row>
    <row r="11819" spans="1:5" x14ac:dyDescent="0.45">
      <c r="A11819" s="2" t="s">
        <v>1133</v>
      </c>
      <c r="B11819" s="2" t="s">
        <v>14066</v>
      </c>
      <c r="C11819" s="2" t="s">
        <v>24813</v>
      </c>
      <c r="D11819" s="2" t="str">
        <f>"飲食店営業"</f>
        <v>飲食店営業</v>
      </c>
      <c r="E11819" s="2" t="str">
        <f>"R02.02.25"</f>
        <v>R02.02.25</v>
      </c>
    </row>
    <row r="11820" spans="1:5" x14ac:dyDescent="0.45">
      <c r="A11820" s="2" t="s">
        <v>27</v>
      </c>
      <c r="B11820" s="2" t="s">
        <v>19319</v>
      </c>
      <c r="C11820" s="2" t="s">
        <v>30881</v>
      </c>
      <c r="D11820" s="2" t="str">
        <f>"飲食店営業"</f>
        <v>飲食店営業</v>
      </c>
      <c r="E11820" s="2" t="str">
        <f>"H28.12.08"</f>
        <v>H28.12.08</v>
      </c>
    </row>
    <row r="11821" spans="1:5" x14ac:dyDescent="0.45">
      <c r="A11821" s="2" t="s">
        <v>7771</v>
      </c>
      <c r="B11821" s="2" t="s">
        <v>19325</v>
      </c>
      <c r="C11821" s="2" t="s">
        <v>30887</v>
      </c>
      <c r="D11821" s="2" t="str">
        <f>"魚介類販売業"</f>
        <v>魚介類販売業</v>
      </c>
      <c r="E11821" s="2" t="str">
        <f>"H29.01.31"</f>
        <v>H29.01.31</v>
      </c>
    </row>
    <row r="11822" spans="1:5" x14ac:dyDescent="0.45">
      <c r="A11822" s="2" t="s">
        <v>7772</v>
      </c>
      <c r="B11822" s="2" t="s">
        <v>19326</v>
      </c>
      <c r="C11822" s="2" t="s">
        <v>30888</v>
      </c>
      <c r="D11822" s="2" t="str">
        <f>"魚介類販売業"</f>
        <v>魚介類販売業</v>
      </c>
      <c r="E11822" s="2" t="str">
        <f>"H29.02.10"</f>
        <v>H29.02.10</v>
      </c>
    </row>
    <row r="11823" spans="1:5" x14ac:dyDescent="0.45">
      <c r="A11823" s="2" t="s">
        <v>7773</v>
      </c>
      <c r="B11823" s="2" t="s">
        <v>19327</v>
      </c>
      <c r="C11823" s="2" t="s">
        <v>30889</v>
      </c>
      <c r="D11823" s="2" t="str">
        <f>"そうざい製造業"</f>
        <v>そうざい製造業</v>
      </c>
      <c r="E11823" s="2" t="str">
        <f>"H29.02.10"</f>
        <v>H29.02.10</v>
      </c>
    </row>
    <row r="11824" spans="1:5" x14ac:dyDescent="0.45">
      <c r="A11824" s="2" t="s">
        <v>7773</v>
      </c>
      <c r="B11824" s="2" t="s">
        <v>19327</v>
      </c>
      <c r="C11824" s="2" t="s">
        <v>30889</v>
      </c>
      <c r="D11824" s="2" t="str">
        <f>"菓子製造業"</f>
        <v>菓子製造業</v>
      </c>
      <c r="E11824" s="2" t="str">
        <f>"H29.02.10"</f>
        <v>H29.02.10</v>
      </c>
    </row>
    <row r="11825" spans="1:5" x14ac:dyDescent="0.45">
      <c r="A11825" s="2" t="s">
        <v>7776</v>
      </c>
      <c r="B11825" s="2" t="s">
        <v>19330</v>
      </c>
      <c r="C11825" s="2" t="s">
        <v>30892</v>
      </c>
      <c r="D11825" s="2" t="str">
        <f>"乳類販売業"</f>
        <v>乳類販売業</v>
      </c>
      <c r="E11825" s="2" t="str">
        <f>"H29.02.14"</f>
        <v>H29.02.14</v>
      </c>
    </row>
    <row r="11826" spans="1:5" x14ac:dyDescent="0.45">
      <c r="A11826" s="2" t="s">
        <v>7776</v>
      </c>
      <c r="B11826" s="2" t="s">
        <v>19330</v>
      </c>
      <c r="C11826" s="2" t="s">
        <v>30892</v>
      </c>
      <c r="D11826" s="2" t="str">
        <f>"食肉販売業"</f>
        <v>食肉販売業</v>
      </c>
      <c r="E11826" s="2" t="str">
        <f>"H29.02.14"</f>
        <v>H29.02.14</v>
      </c>
    </row>
    <row r="11827" spans="1:5" x14ac:dyDescent="0.45">
      <c r="A11827" s="2" t="s">
        <v>7782</v>
      </c>
      <c r="B11827" s="2" t="s">
        <v>19336</v>
      </c>
      <c r="C11827" s="2" t="s">
        <v>30898</v>
      </c>
      <c r="D11827" s="2" t="str">
        <f>"飲食店営業"</f>
        <v>飲食店営業</v>
      </c>
      <c r="E11827" s="2" t="str">
        <f t="shared" ref="E11827:E11833" si="546">"H29.02.15"</f>
        <v>H29.02.15</v>
      </c>
    </row>
    <row r="11828" spans="1:5" x14ac:dyDescent="0.45">
      <c r="A11828" s="2" t="s">
        <v>7789</v>
      </c>
      <c r="B11828" s="2" t="s">
        <v>19343</v>
      </c>
      <c r="C11828" s="2" t="s">
        <v>30905</v>
      </c>
      <c r="D11828" s="2" t="str">
        <f>"そうざい製造業"</f>
        <v>そうざい製造業</v>
      </c>
      <c r="E11828" s="2" t="str">
        <f t="shared" si="546"/>
        <v>H29.02.15</v>
      </c>
    </row>
    <row r="11829" spans="1:5" x14ac:dyDescent="0.45">
      <c r="A11829" s="2" t="s">
        <v>7791</v>
      </c>
      <c r="B11829" s="2" t="s">
        <v>19345</v>
      </c>
      <c r="C11829" s="2" t="s">
        <v>30907</v>
      </c>
      <c r="D11829" s="2" t="str">
        <f>"喫茶店営業"</f>
        <v>喫茶店営業</v>
      </c>
      <c r="E11829" s="2" t="str">
        <f t="shared" si="546"/>
        <v>H29.02.15</v>
      </c>
    </row>
    <row r="11830" spans="1:5" x14ac:dyDescent="0.45">
      <c r="A11830" s="2" t="s">
        <v>7793</v>
      </c>
      <c r="B11830" s="2" t="s">
        <v>12654</v>
      </c>
      <c r="C11830" s="2" t="s">
        <v>30909</v>
      </c>
      <c r="D11830" s="2" t="str">
        <f>"食肉販売業"</f>
        <v>食肉販売業</v>
      </c>
      <c r="E11830" s="2" t="str">
        <f t="shared" si="546"/>
        <v>H29.02.15</v>
      </c>
    </row>
    <row r="11831" spans="1:5" x14ac:dyDescent="0.45">
      <c r="A11831" s="2" t="s">
        <v>7795</v>
      </c>
      <c r="B11831" s="2" t="s">
        <v>19348</v>
      </c>
      <c r="C11831" s="2" t="s">
        <v>30911</v>
      </c>
      <c r="D11831" s="2" t="str">
        <f>"飲食店営業"</f>
        <v>飲食店営業</v>
      </c>
      <c r="E11831" s="2" t="str">
        <f t="shared" si="546"/>
        <v>H29.02.15</v>
      </c>
    </row>
    <row r="11832" spans="1:5" x14ac:dyDescent="0.45">
      <c r="A11832" s="2" t="s">
        <v>7796</v>
      </c>
      <c r="B11832" s="2" t="s">
        <v>19349</v>
      </c>
      <c r="C11832" s="2" t="s">
        <v>30912</v>
      </c>
      <c r="D11832" s="2" t="str">
        <f>"そうざい製造業"</f>
        <v>そうざい製造業</v>
      </c>
      <c r="E11832" s="2" t="str">
        <f t="shared" si="546"/>
        <v>H29.02.15</v>
      </c>
    </row>
    <row r="11833" spans="1:5" x14ac:dyDescent="0.45">
      <c r="A11833" s="2" t="s">
        <v>7797</v>
      </c>
      <c r="B11833" s="2" t="s">
        <v>19350</v>
      </c>
      <c r="C11833" s="2" t="s">
        <v>30913</v>
      </c>
      <c r="D11833" s="2" t="str">
        <f>"みそ製造業"</f>
        <v>みそ製造業</v>
      </c>
      <c r="E11833" s="2" t="str">
        <f t="shared" si="546"/>
        <v>H29.02.15</v>
      </c>
    </row>
    <row r="11834" spans="1:5" x14ac:dyDescent="0.45">
      <c r="A11834" s="2" t="s">
        <v>7803</v>
      </c>
      <c r="B11834" s="2" t="s">
        <v>19356</v>
      </c>
      <c r="C11834" s="2" t="s">
        <v>30919</v>
      </c>
      <c r="D11834" s="2" t="str">
        <f>"乳類販売業"</f>
        <v>乳類販売業</v>
      </c>
      <c r="E11834" s="2" t="str">
        <f>"H29.02.20"</f>
        <v>H29.02.20</v>
      </c>
    </row>
    <row r="11835" spans="1:5" x14ac:dyDescent="0.45">
      <c r="A11835" s="2" t="s">
        <v>7804</v>
      </c>
      <c r="B11835" s="2" t="s">
        <v>14295</v>
      </c>
      <c r="C11835" s="2" t="s">
        <v>30920</v>
      </c>
      <c r="D11835" s="2" t="str">
        <f>"飲食店営業"</f>
        <v>飲食店営業</v>
      </c>
      <c r="E11835" s="2" t="str">
        <f>"H29.02.27"</f>
        <v>H29.02.27</v>
      </c>
    </row>
    <row r="11836" spans="1:5" x14ac:dyDescent="0.45">
      <c r="A11836" s="2" t="s">
        <v>7811</v>
      </c>
      <c r="B11836" s="2" t="s">
        <v>19362</v>
      </c>
      <c r="C11836" s="2" t="s">
        <v>30927</v>
      </c>
      <c r="D11836" s="2" t="str">
        <f>"飲食店営業"</f>
        <v>飲食店営業</v>
      </c>
      <c r="E11836" s="2" t="str">
        <f>"H29.03.13"</f>
        <v>H29.03.13</v>
      </c>
    </row>
    <row r="11837" spans="1:5" x14ac:dyDescent="0.45">
      <c r="A11837" s="2" t="s">
        <v>7811</v>
      </c>
      <c r="B11837" s="2" t="s">
        <v>19362</v>
      </c>
      <c r="C11837" s="2" t="s">
        <v>30927</v>
      </c>
      <c r="D11837" s="2" t="str">
        <f>"菓子製造業"</f>
        <v>菓子製造業</v>
      </c>
      <c r="E11837" s="2" t="str">
        <f>"H29.03.13"</f>
        <v>H29.03.13</v>
      </c>
    </row>
    <row r="11838" spans="1:5" x14ac:dyDescent="0.45">
      <c r="A11838" s="2" t="s">
        <v>7813</v>
      </c>
      <c r="B11838" s="2" t="s">
        <v>19364</v>
      </c>
      <c r="C11838" s="2" t="s">
        <v>30929</v>
      </c>
      <c r="D11838" s="2" t="str">
        <f>"飲食店営業"</f>
        <v>飲食店営業</v>
      </c>
      <c r="E11838" s="2" t="str">
        <f>"H29.03.27"</f>
        <v>H29.03.27</v>
      </c>
    </row>
    <row r="11839" spans="1:5" x14ac:dyDescent="0.45">
      <c r="A11839" s="2" t="s">
        <v>7813</v>
      </c>
      <c r="B11839" s="2" t="s">
        <v>19364</v>
      </c>
      <c r="C11839" s="2" t="s">
        <v>30929</v>
      </c>
      <c r="D11839" s="2" t="str">
        <f>"そうざい製造業"</f>
        <v>そうざい製造業</v>
      </c>
      <c r="E11839" s="2" t="str">
        <f>"H29.03.27"</f>
        <v>H29.03.27</v>
      </c>
    </row>
    <row r="11840" spans="1:5" x14ac:dyDescent="0.45">
      <c r="A11840" s="2" t="s">
        <v>771</v>
      </c>
      <c r="B11840" s="2" t="s">
        <v>10139</v>
      </c>
      <c r="C11840" s="2" t="s">
        <v>30932</v>
      </c>
      <c r="D11840" s="2" t="str">
        <f>"魚介類販売業"</f>
        <v>魚介類販売業</v>
      </c>
      <c r="E11840" s="2" t="str">
        <f>"H29.03.30"</f>
        <v>H29.03.30</v>
      </c>
    </row>
    <row r="11841" spans="1:5" x14ac:dyDescent="0.45">
      <c r="A11841" s="2" t="s">
        <v>771</v>
      </c>
      <c r="B11841" s="2" t="s">
        <v>19367</v>
      </c>
      <c r="C11841" s="2" t="s">
        <v>30932</v>
      </c>
      <c r="D11841" s="2" t="str">
        <f>"そうざい製造業"</f>
        <v>そうざい製造業</v>
      </c>
      <c r="E11841" s="2" t="str">
        <f>"H29.03.30"</f>
        <v>H29.03.30</v>
      </c>
    </row>
    <row r="11842" spans="1:5" x14ac:dyDescent="0.45">
      <c r="A11842" s="2" t="s">
        <v>7820</v>
      </c>
      <c r="B11842" s="2" t="s">
        <v>19372</v>
      </c>
      <c r="C11842" s="2" t="s">
        <v>30937</v>
      </c>
      <c r="D11842" s="2" t="str">
        <f>"飲食店営業"</f>
        <v>飲食店営業</v>
      </c>
      <c r="E11842" s="2" t="str">
        <f>"H29.04.24"</f>
        <v>H29.04.24</v>
      </c>
    </row>
    <row r="11843" spans="1:5" x14ac:dyDescent="0.45">
      <c r="A11843" s="2" t="s">
        <v>7791</v>
      </c>
      <c r="B11843" s="2" t="s">
        <v>19376</v>
      </c>
      <c r="C11843" s="2" t="s">
        <v>30941</v>
      </c>
      <c r="D11843" s="2" t="str">
        <f>"飲食店営業"</f>
        <v>飲食店営業</v>
      </c>
      <c r="E11843" s="2" t="str">
        <f t="shared" ref="E11843:E11848" si="547">"H29.05.22"</f>
        <v>H29.05.22</v>
      </c>
    </row>
    <row r="11844" spans="1:5" x14ac:dyDescent="0.45">
      <c r="A11844" s="2" t="s">
        <v>7828</v>
      </c>
      <c r="B11844" s="2" t="s">
        <v>19381</v>
      </c>
      <c r="C11844" s="2" t="s">
        <v>30946</v>
      </c>
      <c r="D11844" s="2" t="str">
        <f>"飲食店営業"</f>
        <v>飲食店営業</v>
      </c>
      <c r="E11844" s="2" t="str">
        <f t="shared" si="547"/>
        <v>H29.05.22</v>
      </c>
    </row>
    <row r="11845" spans="1:5" x14ac:dyDescent="0.45">
      <c r="A11845" s="2" t="s">
        <v>7829</v>
      </c>
      <c r="B11845" s="2" t="s">
        <v>19382</v>
      </c>
      <c r="C11845" s="2" t="s">
        <v>30947</v>
      </c>
      <c r="D11845" s="2" t="str">
        <f>"菓子製造業"</f>
        <v>菓子製造業</v>
      </c>
      <c r="E11845" s="2" t="str">
        <f t="shared" si="547"/>
        <v>H29.05.22</v>
      </c>
    </row>
    <row r="11846" spans="1:5" x14ac:dyDescent="0.45">
      <c r="A11846" s="2" t="s">
        <v>7832</v>
      </c>
      <c r="B11846" s="2" t="s">
        <v>19385</v>
      </c>
      <c r="C11846" s="2" t="s">
        <v>30950</v>
      </c>
      <c r="D11846" s="2" t="str">
        <f>"魚介類販売業"</f>
        <v>魚介類販売業</v>
      </c>
      <c r="E11846" s="2" t="str">
        <f t="shared" si="547"/>
        <v>H29.05.22</v>
      </c>
    </row>
    <row r="11847" spans="1:5" x14ac:dyDescent="0.45">
      <c r="A11847" s="2" t="s">
        <v>7832</v>
      </c>
      <c r="B11847" s="2" t="s">
        <v>19389</v>
      </c>
      <c r="C11847" s="2" t="s">
        <v>30954</v>
      </c>
      <c r="D11847" s="2" t="str">
        <f>"乳類販売業"</f>
        <v>乳類販売業</v>
      </c>
      <c r="E11847" s="2" t="str">
        <f t="shared" si="547"/>
        <v>H29.05.22</v>
      </c>
    </row>
    <row r="11848" spans="1:5" x14ac:dyDescent="0.45">
      <c r="A11848" s="2" t="s">
        <v>7832</v>
      </c>
      <c r="B11848" s="2" t="s">
        <v>19385</v>
      </c>
      <c r="C11848" s="2" t="s">
        <v>30950</v>
      </c>
      <c r="D11848" s="2" t="str">
        <f>"食肉販売業"</f>
        <v>食肉販売業</v>
      </c>
      <c r="E11848" s="2" t="str">
        <f t="shared" si="547"/>
        <v>H29.05.22</v>
      </c>
    </row>
    <row r="11849" spans="1:5" x14ac:dyDescent="0.45">
      <c r="A11849" s="2" t="s">
        <v>7843</v>
      </c>
      <c r="B11849" s="2" t="s">
        <v>19397</v>
      </c>
      <c r="C11849" s="2" t="s">
        <v>30962</v>
      </c>
      <c r="D11849" s="2" t="str">
        <f>"食肉販売業"</f>
        <v>食肉販売業</v>
      </c>
      <c r="E11849" s="2" t="str">
        <f>"H29.05.29"</f>
        <v>H29.05.29</v>
      </c>
    </row>
    <row r="11850" spans="1:5" x14ac:dyDescent="0.45">
      <c r="A11850" s="2" t="s">
        <v>7847</v>
      </c>
      <c r="B11850" s="2" t="s">
        <v>19402</v>
      </c>
      <c r="C11850" s="2" t="s">
        <v>30967</v>
      </c>
      <c r="D11850" s="2" t="str">
        <f>"そうざい製造業"</f>
        <v>そうざい製造業</v>
      </c>
      <c r="E11850" s="2" t="str">
        <f>"H29.05.29"</f>
        <v>H29.05.29</v>
      </c>
    </row>
    <row r="11851" spans="1:5" x14ac:dyDescent="0.45">
      <c r="A11851" s="2" t="s">
        <v>7848</v>
      </c>
      <c r="B11851" s="2" t="s">
        <v>19403</v>
      </c>
      <c r="C11851" s="2" t="s">
        <v>30968</v>
      </c>
      <c r="D11851" s="2" t="str">
        <f>"そうざい製造業"</f>
        <v>そうざい製造業</v>
      </c>
      <c r="E11851" s="2" t="str">
        <f>"H29.05.29"</f>
        <v>H29.05.29</v>
      </c>
    </row>
    <row r="11852" spans="1:5" x14ac:dyDescent="0.45">
      <c r="A11852" s="2" t="s">
        <v>7852</v>
      </c>
      <c r="B11852" s="2" t="s">
        <v>12217</v>
      </c>
      <c r="C11852" s="2" t="s">
        <v>30972</v>
      </c>
      <c r="D11852" s="2" t="str">
        <f>"飲食店営業"</f>
        <v>飲食店営業</v>
      </c>
      <c r="E11852" s="2" t="str">
        <f>"H29.05.30"</f>
        <v>H29.05.30</v>
      </c>
    </row>
    <row r="11853" spans="1:5" x14ac:dyDescent="0.45">
      <c r="A11853" s="2" t="s">
        <v>7859</v>
      </c>
      <c r="B11853" s="2" t="s">
        <v>19413</v>
      </c>
      <c r="C11853" s="2" t="s">
        <v>30979</v>
      </c>
      <c r="D11853" s="2" t="str">
        <f>"乳類販売業"</f>
        <v>乳類販売業</v>
      </c>
      <c r="E11853" s="2" t="str">
        <f>"H29.06.20"</f>
        <v>H29.06.20</v>
      </c>
    </row>
    <row r="11854" spans="1:5" x14ac:dyDescent="0.45">
      <c r="A11854" s="2" t="s">
        <v>7859</v>
      </c>
      <c r="B11854" s="2" t="s">
        <v>19413</v>
      </c>
      <c r="C11854" s="2" t="s">
        <v>30979</v>
      </c>
      <c r="D11854" s="2" t="str">
        <f>"飲食店営業"</f>
        <v>飲食店営業</v>
      </c>
      <c r="E11854" s="2" t="str">
        <f>"H29.06.20"</f>
        <v>H29.06.20</v>
      </c>
    </row>
    <row r="11855" spans="1:5" x14ac:dyDescent="0.45">
      <c r="A11855" s="2" t="s">
        <v>7865</v>
      </c>
      <c r="B11855" s="2" t="s">
        <v>19419</v>
      </c>
      <c r="C11855" s="2" t="s">
        <v>30937</v>
      </c>
      <c r="D11855" s="2" t="str">
        <f>"飲食店営業"</f>
        <v>飲食店営業</v>
      </c>
      <c r="E11855" s="2" t="str">
        <f>"H29.07.21"</f>
        <v>H29.07.21</v>
      </c>
    </row>
    <row r="11856" spans="1:5" x14ac:dyDescent="0.45">
      <c r="A11856" s="2" t="s">
        <v>7872</v>
      </c>
      <c r="B11856" s="2" t="s">
        <v>19425</v>
      </c>
      <c r="C11856" s="2" t="s">
        <v>30991</v>
      </c>
      <c r="D11856" s="2" t="str">
        <f>"乳類販売業"</f>
        <v>乳類販売業</v>
      </c>
      <c r="E11856" s="2" t="str">
        <f>"H29.08.07"</f>
        <v>H29.08.07</v>
      </c>
    </row>
    <row r="11857" spans="1:5" x14ac:dyDescent="0.45">
      <c r="A11857" s="2" t="s">
        <v>7872</v>
      </c>
      <c r="B11857" s="2" t="s">
        <v>19425</v>
      </c>
      <c r="C11857" s="2" t="s">
        <v>30991</v>
      </c>
      <c r="D11857" s="2" t="str">
        <f>"喫茶店営業"</f>
        <v>喫茶店営業</v>
      </c>
      <c r="E11857" s="2" t="str">
        <f>"H29.08.07"</f>
        <v>H29.08.07</v>
      </c>
    </row>
    <row r="11858" spans="1:5" x14ac:dyDescent="0.45">
      <c r="A11858" s="2" t="s">
        <v>7872</v>
      </c>
      <c r="B11858" s="2" t="s">
        <v>19425</v>
      </c>
      <c r="C11858" s="2" t="s">
        <v>30991</v>
      </c>
      <c r="D11858" s="2" t="str">
        <f>"食肉販売業"</f>
        <v>食肉販売業</v>
      </c>
      <c r="E11858" s="2" t="str">
        <f>"H29.08.07"</f>
        <v>H29.08.07</v>
      </c>
    </row>
    <row r="11859" spans="1:5" x14ac:dyDescent="0.45">
      <c r="A11859" s="2" t="s">
        <v>7875</v>
      </c>
      <c r="B11859" s="2" t="s">
        <v>19428</v>
      </c>
      <c r="C11859" s="2" t="s">
        <v>30994</v>
      </c>
      <c r="D11859" s="2" t="str">
        <f>"魚介類販売業"</f>
        <v>魚介類販売業</v>
      </c>
      <c r="E11859" s="2" t="str">
        <f>"H29.08.09"</f>
        <v>H29.08.09</v>
      </c>
    </row>
    <row r="11860" spans="1:5" x14ac:dyDescent="0.45">
      <c r="A11860" s="2" t="s">
        <v>7872</v>
      </c>
      <c r="B11860" s="2" t="s">
        <v>19425</v>
      </c>
      <c r="C11860" s="2" t="s">
        <v>30991</v>
      </c>
      <c r="D11860" s="2" t="str">
        <f>"魚介類販売業"</f>
        <v>魚介類販売業</v>
      </c>
      <c r="E11860" s="2" t="str">
        <f>"H29.08.09"</f>
        <v>H29.08.09</v>
      </c>
    </row>
    <row r="11861" spans="1:5" x14ac:dyDescent="0.45">
      <c r="A11861" s="2" t="s">
        <v>7882</v>
      </c>
      <c r="B11861" s="2" t="s">
        <v>19435</v>
      </c>
      <c r="C11861" s="2" t="s">
        <v>31001</v>
      </c>
      <c r="D11861" s="2" t="str">
        <f>"飲食店営業"</f>
        <v>飲食店営業</v>
      </c>
      <c r="E11861" s="2" t="str">
        <f>"H29.08.21"</f>
        <v>H29.08.21</v>
      </c>
    </row>
    <row r="11862" spans="1:5" x14ac:dyDescent="0.45">
      <c r="A11862" s="2" t="s">
        <v>7886</v>
      </c>
      <c r="B11862" s="2" t="s">
        <v>19439</v>
      </c>
      <c r="C11862" s="2" t="s">
        <v>31006</v>
      </c>
      <c r="D11862" s="2" t="str">
        <f>"乳類販売業"</f>
        <v>乳類販売業</v>
      </c>
      <c r="E11862" s="2" t="str">
        <f>"H29.08.21"</f>
        <v>H29.08.21</v>
      </c>
    </row>
    <row r="11863" spans="1:5" x14ac:dyDescent="0.45">
      <c r="A11863" s="2" t="s">
        <v>7888</v>
      </c>
      <c r="B11863" s="2" t="s">
        <v>19441</v>
      </c>
      <c r="C11863" s="2" t="s">
        <v>31008</v>
      </c>
      <c r="D11863" s="2" t="str">
        <f>"そうざい製造業"</f>
        <v>そうざい製造業</v>
      </c>
      <c r="E11863" s="2" t="str">
        <f>"H29.08.21"</f>
        <v>H29.08.21</v>
      </c>
    </row>
    <row r="11864" spans="1:5" x14ac:dyDescent="0.45">
      <c r="A11864" s="2" t="s">
        <v>7890</v>
      </c>
      <c r="B11864" s="2" t="s">
        <v>19444</v>
      </c>
      <c r="C11864" s="2" t="s">
        <v>31011</v>
      </c>
      <c r="D11864" s="2" t="str">
        <f>"飲食店営業"</f>
        <v>飲食店営業</v>
      </c>
      <c r="E11864" s="2" t="str">
        <f>"H29.08.29"</f>
        <v>H29.08.29</v>
      </c>
    </row>
    <row r="11865" spans="1:5" x14ac:dyDescent="0.45">
      <c r="A11865" s="2" t="s">
        <v>7899</v>
      </c>
      <c r="B11865" s="2" t="s">
        <v>19454</v>
      </c>
      <c r="C11865" s="2" t="s">
        <v>31020</v>
      </c>
      <c r="D11865" s="2" t="str">
        <f>"食肉販売業"</f>
        <v>食肉販売業</v>
      </c>
      <c r="E11865" s="2" t="str">
        <f>"H29.08.31"</f>
        <v>H29.08.31</v>
      </c>
    </row>
    <row r="11866" spans="1:5" x14ac:dyDescent="0.45">
      <c r="A11866" s="2" t="s">
        <v>7904</v>
      </c>
      <c r="B11866" s="2" t="s">
        <v>19459</v>
      </c>
      <c r="C11866" s="2" t="s">
        <v>31025</v>
      </c>
      <c r="D11866" s="2" t="str">
        <f>"そうざい製造業"</f>
        <v>そうざい製造業</v>
      </c>
      <c r="E11866" s="2" t="str">
        <f>"H29.09.20"</f>
        <v>H29.09.20</v>
      </c>
    </row>
    <row r="11867" spans="1:5" x14ac:dyDescent="0.45">
      <c r="A11867" s="2" t="s">
        <v>7907</v>
      </c>
      <c r="B11867" s="2" t="s">
        <v>19463</v>
      </c>
      <c r="C11867" s="2" t="s">
        <v>31029</v>
      </c>
      <c r="D11867" s="2" t="str">
        <f>"そうざい製造業"</f>
        <v>そうざい製造業</v>
      </c>
      <c r="E11867" s="2" t="str">
        <f>"H29.10.02"</f>
        <v>H29.10.02</v>
      </c>
    </row>
    <row r="11868" spans="1:5" x14ac:dyDescent="0.45">
      <c r="A11868" s="2" t="s">
        <v>7915</v>
      </c>
      <c r="B11868" s="2" t="s">
        <v>19471</v>
      </c>
      <c r="C11868" s="2" t="s">
        <v>31038</v>
      </c>
      <c r="D11868" s="2" t="str">
        <f>"飲食店営業"</f>
        <v>飲食店営業</v>
      </c>
      <c r="E11868" s="2" t="str">
        <f>"H29.11.01"</f>
        <v>H29.11.01</v>
      </c>
    </row>
    <row r="11869" spans="1:5" x14ac:dyDescent="0.45">
      <c r="A11869" s="2" t="s">
        <v>7918</v>
      </c>
      <c r="B11869" s="2" t="s">
        <v>19474</v>
      </c>
      <c r="C11869" s="2" t="s">
        <v>31041</v>
      </c>
      <c r="D11869" s="2" t="str">
        <f>"そうざい製造業"</f>
        <v>そうざい製造業</v>
      </c>
      <c r="E11869" s="2" t="str">
        <f>"H29.11.10"</f>
        <v>H29.11.10</v>
      </c>
    </row>
    <row r="11870" spans="1:5" x14ac:dyDescent="0.45">
      <c r="A11870" s="2" t="s">
        <v>7918</v>
      </c>
      <c r="B11870" s="2" t="s">
        <v>19474</v>
      </c>
      <c r="C11870" s="2" t="s">
        <v>31041</v>
      </c>
      <c r="D11870" s="2" t="str">
        <f>"食品の冷凍又は冷蔵業"</f>
        <v>食品の冷凍又は冷蔵業</v>
      </c>
      <c r="E11870" s="2" t="str">
        <f>"H29.11.10"</f>
        <v>H29.11.10</v>
      </c>
    </row>
    <row r="11871" spans="1:5" x14ac:dyDescent="0.45">
      <c r="A11871" s="2" t="s">
        <v>7919</v>
      </c>
      <c r="B11871" s="2" t="s">
        <v>19475</v>
      </c>
      <c r="C11871" s="2" t="s">
        <v>31042</v>
      </c>
      <c r="D11871" s="2" t="str">
        <f>"菓子製造業"</f>
        <v>菓子製造業</v>
      </c>
      <c r="E11871" s="2" t="str">
        <f>"H29.11.10"</f>
        <v>H29.11.10</v>
      </c>
    </row>
    <row r="11872" spans="1:5" x14ac:dyDescent="0.45">
      <c r="A11872" s="2" t="s">
        <v>7927</v>
      </c>
      <c r="B11872" s="2" t="s">
        <v>19481</v>
      </c>
      <c r="C11872" s="2" t="s">
        <v>31050</v>
      </c>
      <c r="D11872" s="2" t="str">
        <f>"豆腐製造業"</f>
        <v>豆腐製造業</v>
      </c>
      <c r="E11872" s="2" t="str">
        <f>"H29.11.17"</f>
        <v>H29.11.17</v>
      </c>
    </row>
    <row r="11873" spans="1:5" x14ac:dyDescent="0.45">
      <c r="A11873" s="2" t="s">
        <v>7933</v>
      </c>
      <c r="B11873" s="2" t="s">
        <v>19487</v>
      </c>
      <c r="C11873" s="2" t="s">
        <v>31056</v>
      </c>
      <c r="D11873" s="2" t="str">
        <f>"菓子製造業"</f>
        <v>菓子製造業</v>
      </c>
      <c r="E11873" s="2" t="str">
        <f>"H29.11.16"</f>
        <v>H29.11.16</v>
      </c>
    </row>
    <row r="11874" spans="1:5" x14ac:dyDescent="0.45">
      <c r="A11874" s="2" t="s">
        <v>7936</v>
      </c>
      <c r="B11874" s="2" t="s">
        <v>19490</v>
      </c>
      <c r="C11874" s="2" t="s">
        <v>31059</v>
      </c>
      <c r="D11874" s="2" t="str">
        <f>"そうざい製造業"</f>
        <v>そうざい製造業</v>
      </c>
      <c r="E11874" s="2" t="str">
        <f>"H29.11.17"</f>
        <v>H29.11.17</v>
      </c>
    </row>
    <row r="11875" spans="1:5" x14ac:dyDescent="0.45">
      <c r="A11875" s="2" t="s">
        <v>7937</v>
      </c>
      <c r="B11875" s="2" t="s">
        <v>19491</v>
      </c>
      <c r="C11875" s="2" t="s">
        <v>31060</v>
      </c>
      <c r="D11875" s="2" t="str">
        <f>"魚介類販売業"</f>
        <v>魚介類販売業</v>
      </c>
      <c r="E11875" s="2" t="str">
        <f>"H29.11.17"</f>
        <v>H29.11.17</v>
      </c>
    </row>
    <row r="11876" spans="1:5" x14ac:dyDescent="0.45">
      <c r="A11876" s="2" t="s">
        <v>7939</v>
      </c>
      <c r="B11876" s="2" t="s">
        <v>19492</v>
      </c>
      <c r="C11876" s="2" t="s">
        <v>31062</v>
      </c>
      <c r="D11876" s="2" t="str">
        <f>"飲食店営業"</f>
        <v>飲食店営業</v>
      </c>
      <c r="E11876" s="2" t="str">
        <f>"H29.11.17"</f>
        <v>H29.11.17</v>
      </c>
    </row>
    <row r="11877" spans="1:5" x14ac:dyDescent="0.45">
      <c r="A11877" s="2" t="s">
        <v>7943</v>
      </c>
      <c r="B11877" s="2" t="s">
        <v>19496</v>
      </c>
      <c r="C11877" s="2" t="s">
        <v>31066</v>
      </c>
      <c r="D11877" s="2" t="str">
        <f>"飲食店営業"</f>
        <v>飲食店営業</v>
      </c>
      <c r="E11877" s="2" t="str">
        <f>"H29.11.17"</f>
        <v>H29.11.17</v>
      </c>
    </row>
    <row r="11878" spans="1:5" x14ac:dyDescent="0.45">
      <c r="A11878" s="2" t="s">
        <v>7950</v>
      </c>
      <c r="B11878" s="2" t="s">
        <v>19504</v>
      </c>
      <c r="C11878" s="2" t="s">
        <v>31073</v>
      </c>
      <c r="D11878" s="2" t="str">
        <f>"飲食店営業"</f>
        <v>飲食店営業</v>
      </c>
      <c r="E11878" s="2" t="str">
        <f>"H29.11.21"</f>
        <v>H29.11.21</v>
      </c>
    </row>
    <row r="11879" spans="1:5" x14ac:dyDescent="0.45">
      <c r="A11879" s="2" t="s">
        <v>7968</v>
      </c>
      <c r="B11879" s="2" t="s">
        <v>19518</v>
      </c>
      <c r="C11879" s="2" t="s">
        <v>31091</v>
      </c>
      <c r="D11879" s="2" t="str">
        <f>"飲食店営業"</f>
        <v>飲食店営業</v>
      </c>
      <c r="E11879" s="2" t="str">
        <f>"H30.01.10"</f>
        <v>H30.01.10</v>
      </c>
    </row>
    <row r="11880" spans="1:5" x14ac:dyDescent="0.45">
      <c r="A11880" s="2" t="s">
        <v>7971</v>
      </c>
      <c r="B11880" s="2" t="s">
        <v>19522</v>
      </c>
      <c r="C11880" s="2" t="s">
        <v>31094</v>
      </c>
      <c r="D11880" s="2" t="str">
        <f>"菓子製造業"</f>
        <v>菓子製造業</v>
      </c>
      <c r="E11880" s="2" t="str">
        <f>"H30.01.19"</f>
        <v>H30.01.19</v>
      </c>
    </row>
    <row r="11881" spans="1:5" x14ac:dyDescent="0.45">
      <c r="A11881" s="2" t="s">
        <v>7975</v>
      </c>
      <c r="B11881" s="2" t="s">
        <v>19527</v>
      </c>
      <c r="C11881" s="2" t="s">
        <v>31099</v>
      </c>
      <c r="D11881" s="2" t="str">
        <f>"食品製造業"</f>
        <v>食品製造業</v>
      </c>
      <c r="E11881" s="2" t="str">
        <f>"H30.02.07"</f>
        <v>H30.02.07</v>
      </c>
    </row>
    <row r="11882" spans="1:5" x14ac:dyDescent="0.45">
      <c r="A11882" s="2" t="s">
        <v>7978</v>
      </c>
      <c r="B11882" s="2" t="s">
        <v>19530</v>
      </c>
      <c r="C11882" s="2" t="s">
        <v>31102</v>
      </c>
      <c r="D11882" s="2" t="str">
        <f>"飲食店営業"</f>
        <v>飲食店営業</v>
      </c>
      <c r="E11882" s="2" t="str">
        <f t="shared" ref="E11882:E11887" si="548">"H30.02.16"</f>
        <v>H30.02.16</v>
      </c>
    </row>
    <row r="11883" spans="1:5" x14ac:dyDescent="0.45">
      <c r="A11883" s="2" t="s">
        <v>7979</v>
      </c>
      <c r="B11883" s="2" t="s">
        <v>19531</v>
      </c>
      <c r="C11883" s="2" t="s">
        <v>31103</v>
      </c>
      <c r="D11883" s="2" t="str">
        <f>"飲食店営業"</f>
        <v>飲食店営業</v>
      </c>
      <c r="E11883" s="2" t="str">
        <f t="shared" si="548"/>
        <v>H30.02.16</v>
      </c>
    </row>
    <row r="11884" spans="1:5" x14ac:dyDescent="0.45">
      <c r="A11884" s="2" t="s">
        <v>7983</v>
      </c>
      <c r="B11884" s="2" t="s">
        <v>19536</v>
      </c>
      <c r="C11884" s="2" t="s">
        <v>31108</v>
      </c>
      <c r="D11884" s="2" t="str">
        <f>"飲食店営業"</f>
        <v>飲食店営業</v>
      </c>
      <c r="E11884" s="2" t="str">
        <f t="shared" si="548"/>
        <v>H30.02.16</v>
      </c>
    </row>
    <row r="11885" spans="1:5" x14ac:dyDescent="0.45">
      <c r="A11885" s="2" t="s">
        <v>594</v>
      </c>
      <c r="B11885" s="2" t="s">
        <v>19538</v>
      </c>
      <c r="C11885" s="2" t="s">
        <v>31110</v>
      </c>
      <c r="D11885" s="2" t="str">
        <f>"飲食店営業"</f>
        <v>飲食店営業</v>
      </c>
      <c r="E11885" s="2" t="str">
        <f t="shared" si="548"/>
        <v>H30.02.16</v>
      </c>
    </row>
    <row r="11886" spans="1:5" x14ac:dyDescent="0.45">
      <c r="A11886" s="2" t="s">
        <v>7803</v>
      </c>
      <c r="B11886" s="2" t="s">
        <v>19356</v>
      </c>
      <c r="C11886" s="2" t="s">
        <v>30919</v>
      </c>
      <c r="D11886" s="2" t="str">
        <f>"飲食店営業"</f>
        <v>飲食店営業</v>
      </c>
      <c r="E11886" s="2" t="str">
        <f t="shared" si="548"/>
        <v>H30.02.16</v>
      </c>
    </row>
    <row r="11887" spans="1:5" x14ac:dyDescent="0.45">
      <c r="A11887" s="2" t="s">
        <v>7992</v>
      </c>
      <c r="B11887" s="2" t="s">
        <v>19549</v>
      </c>
      <c r="C11887" s="2" t="s">
        <v>31122</v>
      </c>
      <c r="D11887" s="2" t="str">
        <f>"魚介類販売業"</f>
        <v>魚介類販売業</v>
      </c>
      <c r="E11887" s="2" t="str">
        <f t="shared" si="548"/>
        <v>H30.02.16</v>
      </c>
    </row>
    <row r="11888" spans="1:5" x14ac:dyDescent="0.45">
      <c r="A11888" s="2" t="s">
        <v>273</v>
      </c>
      <c r="B11888" s="2" t="s">
        <v>19552</v>
      </c>
      <c r="C11888" s="2" t="s">
        <v>31125</v>
      </c>
      <c r="D11888" s="2" t="str">
        <f>"喫茶店営業"</f>
        <v>喫茶店営業</v>
      </c>
      <c r="E11888" s="2" t="str">
        <f>"H30.02.21"</f>
        <v>H30.02.21</v>
      </c>
    </row>
    <row r="11889" spans="1:5" x14ac:dyDescent="0.45">
      <c r="A11889" s="2" t="s">
        <v>7995</v>
      </c>
      <c r="B11889" s="2" t="s">
        <v>7995</v>
      </c>
      <c r="C11889" s="2" t="s">
        <v>31126</v>
      </c>
      <c r="D11889" s="2" t="str">
        <f>"清涼飲料水製造業"</f>
        <v>清涼飲料水製造業</v>
      </c>
      <c r="E11889" s="2" t="str">
        <f>"H30.02.21"</f>
        <v>H30.02.21</v>
      </c>
    </row>
    <row r="11890" spans="1:5" x14ac:dyDescent="0.45">
      <c r="A11890" s="2" t="s">
        <v>8000</v>
      </c>
      <c r="B11890" s="2" t="s">
        <v>19557</v>
      </c>
      <c r="C11890" s="2" t="s">
        <v>31131</v>
      </c>
      <c r="D11890" s="2" t="str">
        <f>"食品製造業"</f>
        <v>食品製造業</v>
      </c>
      <c r="E11890" s="2" t="str">
        <f>"H30.02.22"</f>
        <v>H30.02.22</v>
      </c>
    </row>
    <row r="11891" spans="1:5" x14ac:dyDescent="0.45">
      <c r="A11891" s="2" t="s">
        <v>8002</v>
      </c>
      <c r="B11891" s="2" t="s">
        <v>19559</v>
      </c>
      <c r="C11891" s="2" t="s">
        <v>31133</v>
      </c>
      <c r="D11891" s="2" t="str">
        <f>"食品販売業"</f>
        <v>食品販売業</v>
      </c>
      <c r="E11891" s="2" t="str">
        <f>"H30.02.22"</f>
        <v>H30.02.22</v>
      </c>
    </row>
    <row r="11892" spans="1:5" x14ac:dyDescent="0.45">
      <c r="A11892" s="2" t="s">
        <v>8012</v>
      </c>
      <c r="B11892" s="2" t="s">
        <v>19569</v>
      </c>
      <c r="C11892" s="2" t="s">
        <v>31142</v>
      </c>
      <c r="D11892" s="2" t="str">
        <f>"飲食店営業"</f>
        <v>飲食店営業</v>
      </c>
      <c r="E11892" s="2" t="str">
        <f>"H30.03.19"</f>
        <v>H30.03.19</v>
      </c>
    </row>
    <row r="11893" spans="1:5" x14ac:dyDescent="0.45">
      <c r="A11893" s="2" t="s">
        <v>8012</v>
      </c>
      <c r="B11893" s="2" t="s">
        <v>19570</v>
      </c>
      <c r="C11893" s="2" t="s">
        <v>31142</v>
      </c>
      <c r="D11893" s="2" t="str">
        <f>"魚介類販売業"</f>
        <v>魚介類販売業</v>
      </c>
      <c r="E11893" s="2" t="str">
        <f>"H30.03.19"</f>
        <v>H30.03.19</v>
      </c>
    </row>
    <row r="11894" spans="1:5" x14ac:dyDescent="0.45">
      <c r="A11894" s="2" t="s">
        <v>7975</v>
      </c>
      <c r="B11894" s="2" t="s">
        <v>19527</v>
      </c>
      <c r="C11894" s="2" t="s">
        <v>31151</v>
      </c>
      <c r="D11894" s="2" t="str">
        <f>"そうざい製造業"</f>
        <v>そうざい製造業</v>
      </c>
      <c r="E11894" s="2" t="str">
        <f>"H30.05.08"</f>
        <v>H30.05.08</v>
      </c>
    </row>
    <row r="11895" spans="1:5" x14ac:dyDescent="0.45">
      <c r="A11895" s="2" t="s">
        <v>8020</v>
      </c>
      <c r="B11895" s="2" t="s">
        <v>19580</v>
      </c>
      <c r="C11895" s="2" t="s">
        <v>31152</v>
      </c>
      <c r="D11895" s="2" t="str">
        <f>"飲食店営業"</f>
        <v>飲食店営業</v>
      </c>
      <c r="E11895" s="2" t="str">
        <f t="shared" ref="E11895:E11900" si="549">"H30.05.17"</f>
        <v>H30.05.17</v>
      </c>
    </row>
    <row r="11896" spans="1:5" x14ac:dyDescent="0.45">
      <c r="A11896" s="2" t="s">
        <v>8025</v>
      </c>
      <c r="B11896" s="2" t="s">
        <v>19586</v>
      </c>
      <c r="C11896" s="2" t="s">
        <v>31158</v>
      </c>
      <c r="D11896" s="2" t="str">
        <f>"飲食店営業"</f>
        <v>飲食店営業</v>
      </c>
      <c r="E11896" s="2" t="str">
        <f t="shared" si="549"/>
        <v>H30.05.17</v>
      </c>
    </row>
    <row r="11897" spans="1:5" x14ac:dyDescent="0.45">
      <c r="A11897" s="2" t="s">
        <v>7829</v>
      </c>
      <c r="B11897" s="2" t="s">
        <v>19593</v>
      </c>
      <c r="C11897" s="2" t="s">
        <v>31164</v>
      </c>
      <c r="D11897" s="2" t="str">
        <f>"乳類販売業"</f>
        <v>乳類販売業</v>
      </c>
      <c r="E11897" s="2" t="str">
        <f t="shared" si="549"/>
        <v>H30.05.17</v>
      </c>
    </row>
    <row r="11898" spans="1:5" x14ac:dyDescent="0.45">
      <c r="A11898" s="2" t="s">
        <v>7832</v>
      </c>
      <c r="B11898" s="2" t="s">
        <v>19389</v>
      </c>
      <c r="C11898" s="2" t="s">
        <v>31165</v>
      </c>
      <c r="D11898" s="2" t="str">
        <f>"喫茶店営業"</f>
        <v>喫茶店営業</v>
      </c>
      <c r="E11898" s="2" t="str">
        <f t="shared" si="549"/>
        <v>H30.05.17</v>
      </c>
    </row>
    <row r="11899" spans="1:5" x14ac:dyDescent="0.45">
      <c r="A11899" s="2" t="s">
        <v>8031</v>
      </c>
      <c r="B11899" s="2" t="s">
        <v>19596</v>
      </c>
      <c r="C11899" s="2" t="s">
        <v>31168</v>
      </c>
      <c r="D11899" s="2" t="str">
        <f>"菓子製造業"</f>
        <v>菓子製造業</v>
      </c>
      <c r="E11899" s="2" t="str">
        <f t="shared" si="549"/>
        <v>H30.05.17</v>
      </c>
    </row>
    <row r="11900" spans="1:5" x14ac:dyDescent="0.45">
      <c r="A11900" s="2" t="s">
        <v>8000</v>
      </c>
      <c r="B11900" s="2" t="s">
        <v>19597</v>
      </c>
      <c r="C11900" s="2" t="s">
        <v>31169</v>
      </c>
      <c r="D11900" s="2" t="str">
        <f>"魚介類販売業"</f>
        <v>魚介類販売業</v>
      </c>
      <c r="E11900" s="2" t="str">
        <f t="shared" si="549"/>
        <v>H30.05.17</v>
      </c>
    </row>
    <row r="11901" spans="1:5" x14ac:dyDescent="0.45">
      <c r="A11901" s="2" t="s">
        <v>8035</v>
      </c>
      <c r="B11901" s="2" t="s">
        <v>19599</v>
      </c>
      <c r="C11901" s="2" t="s">
        <v>31173</v>
      </c>
      <c r="D11901" s="2" t="str">
        <f>"そうざい製造業"</f>
        <v>そうざい製造業</v>
      </c>
      <c r="E11901" s="2" t="str">
        <f>"H30.05.24"</f>
        <v>H30.05.24</v>
      </c>
    </row>
    <row r="11902" spans="1:5" x14ac:dyDescent="0.45">
      <c r="A11902" s="2" t="s">
        <v>8039</v>
      </c>
      <c r="B11902" s="2" t="s">
        <v>19604</v>
      </c>
      <c r="C11902" s="2" t="s">
        <v>31178</v>
      </c>
      <c r="D11902" s="2" t="str">
        <f>"食品製造業"</f>
        <v>食品製造業</v>
      </c>
      <c r="E11902" s="2" t="str">
        <f t="shared" ref="E11902:E11911" si="550">"H30.05.31"</f>
        <v>H30.05.31</v>
      </c>
    </row>
    <row r="11903" spans="1:5" x14ac:dyDescent="0.45">
      <c r="A11903" s="2" t="s">
        <v>7859</v>
      </c>
      <c r="B11903" s="2" t="s">
        <v>19613</v>
      </c>
      <c r="C11903" s="2" t="s">
        <v>31188</v>
      </c>
      <c r="D11903" s="2" t="str">
        <f>"食品販売業"</f>
        <v>食品販売業</v>
      </c>
      <c r="E11903" s="2" t="str">
        <f t="shared" si="550"/>
        <v>H30.05.31</v>
      </c>
    </row>
    <row r="11904" spans="1:5" x14ac:dyDescent="0.45">
      <c r="A11904" s="2" t="s">
        <v>8049</v>
      </c>
      <c r="B11904" s="2" t="s">
        <v>19617</v>
      </c>
      <c r="C11904" s="2" t="s">
        <v>31192</v>
      </c>
      <c r="D11904" s="2" t="str">
        <f>"飲食店営業"</f>
        <v>飲食店営業</v>
      </c>
      <c r="E11904" s="2" t="str">
        <f t="shared" si="550"/>
        <v>H30.05.31</v>
      </c>
    </row>
    <row r="11905" spans="1:5" x14ac:dyDescent="0.45">
      <c r="A11905" s="2" t="s">
        <v>1818</v>
      </c>
      <c r="B11905" s="2" t="s">
        <v>19623</v>
      </c>
      <c r="C11905" s="2" t="s">
        <v>31199</v>
      </c>
      <c r="D11905" s="2" t="str">
        <f>"菓子製造業"</f>
        <v>菓子製造業</v>
      </c>
      <c r="E11905" s="2" t="str">
        <f t="shared" si="550"/>
        <v>H30.05.31</v>
      </c>
    </row>
    <row r="11906" spans="1:5" x14ac:dyDescent="0.45">
      <c r="A11906" s="2" t="s">
        <v>8056</v>
      </c>
      <c r="B11906" s="2" t="s">
        <v>8056</v>
      </c>
      <c r="C11906" s="2" t="s">
        <v>31200</v>
      </c>
      <c r="D11906" s="2" t="str">
        <f>"缶詰又は瓶詰食品製造業"</f>
        <v>缶詰又は瓶詰食品製造業</v>
      </c>
      <c r="E11906" s="2" t="str">
        <f t="shared" si="550"/>
        <v>H30.05.31</v>
      </c>
    </row>
    <row r="11907" spans="1:5" x14ac:dyDescent="0.45">
      <c r="A11907" s="2" t="s">
        <v>8059</v>
      </c>
      <c r="B11907" s="2" t="s">
        <v>19626</v>
      </c>
      <c r="C11907" s="2" t="s">
        <v>31203</v>
      </c>
      <c r="D11907" s="2" t="str">
        <f>"そうざい製造業"</f>
        <v>そうざい製造業</v>
      </c>
      <c r="E11907" s="2" t="str">
        <f t="shared" si="550"/>
        <v>H30.05.31</v>
      </c>
    </row>
    <row r="11908" spans="1:5" x14ac:dyDescent="0.45">
      <c r="A11908" s="2" t="s">
        <v>8060</v>
      </c>
      <c r="B11908" s="2" t="s">
        <v>19627</v>
      </c>
      <c r="C11908" s="2" t="s">
        <v>31204</v>
      </c>
      <c r="D11908" s="2" t="str">
        <f>"そうざい製造業"</f>
        <v>そうざい製造業</v>
      </c>
      <c r="E11908" s="2" t="str">
        <f t="shared" si="550"/>
        <v>H30.05.31</v>
      </c>
    </row>
    <row r="11909" spans="1:5" x14ac:dyDescent="0.45">
      <c r="A11909" s="2" t="s">
        <v>8031</v>
      </c>
      <c r="B11909" s="2" t="s">
        <v>19596</v>
      </c>
      <c r="C11909" s="2" t="s">
        <v>31168</v>
      </c>
      <c r="D11909" s="2" t="str">
        <f>"そうざい製造業"</f>
        <v>そうざい製造業</v>
      </c>
      <c r="E11909" s="2" t="str">
        <f t="shared" si="550"/>
        <v>H30.05.31</v>
      </c>
    </row>
    <row r="11910" spans="1:5" x14ac:dyDescent="0.45">
      <c r="A11910" s="2" t="s">
        <v>8061</v>
      </c>
      <c r="B11910" s="2" t="s">
        <v>19628</v>
      </c>
      <c r="C11910" s="2" t="s">
        <v>31205</v>
      </c>
      <c r="D11910" s="2" t="str">
        <f>"そうざい製造業"</f>
        <v>そうざい製造業</v>
      </c>
      <c r="E11910" s="2" t="str">
        <f t="shared" si="550"/>
        <v>H30.05.31</v>
      </c>
    </row>
    <row r="11911" spans="1:5" x14ac:dyDescent="0.45">
      <c r="A11911" s="2" t="s">
        <v>8062</v>
      </c>
      <c r="B11911" s="2" t="s">
        <v>19629</v>
      </c>
      <c r="C11911" s="2" t="s">
        <v>31206</v>
      </c>
      <c r="D11911" s="2" t="str">
        <f>"そうざい製造業"</f>
        <v>そうざい製造業</v>
      </c>
      <c r="E11911" s="2" t="str">
        <f t="shared" si="550"/>
        <v>H30.05.31</v>
      </c>
    </row>
    <row r="11912" spans="1:5" x14ac:dyDescent="0.45">
      <c r="A11912" s="2" t="s">
        <v>165</v>
      </c>
      <c r="B11912" s="2" t="s">
        <v>19640</v>
      </c>
      <c r="C11912" s="2" t="s">
        <v>31217</v>
      </c>
      <c r="D11912" s="2" t="str">
        <f>"喫茶店営業"</f>
        <v>喫茶店営業</v>
      </c>
      <c r="E11912" s="2" t="str">
        <f>"H29.02.22"</f>
        <v>H29.02.22</v>
      </c>
    </row>
    <row r="11913" spans="1:5" x14ac:dyDescent="0.45">
      <c r="A11913" s="2" t="s">
        <v>165</v>
      </c>
      <c r="B11913" s="2" t="s">
        <v>19641</v>
      </c>
      <c r="C11913" s="2" t="s">
        <v>31217</v>
      </c>
      <c r="D11913" s="2" t="str">
        <f>"喫茶店営業"</f>
        <v>喫茶店営業</v>
      </c>
      <c r="E11913" s="2" t="str">
        <f>"H29.02.22"</f>
        <v>H29.02.22</v>
      </c>
    </row>
    <row r="11914" spans="1:5" x14ac:dyDescent="0.45">
      <c r="A11914" s="2" t="s">
        <v>8075</v>
      </c>
      <c r="B11914" s="2" t="s">
        <v>8075</v>
      </c>
      <c r="C11914" s="2" t="s">
        <v>31227</v>
      </c>
      <c r="D11914" s="2" t="str">
        <f>"魚介類販売業"</f>
        <v>魚介類販売業</v>
      </c>
      <c r="E11914" s="2" t="str">
        <f>"H30.06.29"</f>
        <v>H30.06.29</v>
      </c>
    </row>
    <row r="11915" spans="1:5" x14ac:dyDescent="0.45">
      <c r="A11915" s="2" t="s">
        <v>8079</v>
      </c>
      <c r="B11915" s="2" t="s">
        <v>19653</v>
      </c>
      <c r="C11915" s="2" t="s">
        <v>31231</v>
      </c>
      <c r="D11915" s="2" t="str">
        <f>"飲食店営業"</f>
        <v>飲食店営業</v>
      </c>
      <c r="E11915" s="2" t="str">
        <f>"H30.07.05"</f>
        <v>H30.07.05</v>
      </c>
    </row>
    <row r="11916" spans="1:5" x14ac:dyDescent="0.45">
      <c r="A11916" s="2" t="s">
        <v>8081</v>
      </c>
      <c r="B11916" s="2" t="s">
        <v>19655</v>
      </c>
      <c r="C11916" s="2" t="s">
        <v>31232</v>
      </c>
      <c r="D11916" s="2" t="str">
        <f>"飲食店営業"</f>
        <v>飲食店営業</v>
      </c>
      <c r="E11916" s="2" t="str">
        <f>"H30.07.13"</f>
        <v>H30.07.13</v>
      </c>
    </row>
    <row r="11917" spans="1:5" x14ac:dyDescent="0.45">
      <c r="A11917" s="2" t="s">
        <v>8083</v>
      </c>
      <c r="B11917" s="2" t="s">
        <v>19657</v>
      </c>
      <c r="C11917" s="2" t="s">
        <v>31234</v>
      </c>
      <c r="D11917" s="2" t="str">
        <f>"喫茶店営業"</f>
        <v>喫茶店営業</v>
      </c>
      <c r="E11917" s="2" t="str">
        <f>"H29.11.17"</f>
        <v>H29.11.17</v>
      </c>
    </row>
    <row r="11918" spans="1:5" x14ac:dyDescent="0.45">
      <c r="A11918" s="2" t="s">
        <v>165</v>
      </c>
      <c r="B11918" s="2" t="s">
        <v>19663</v>
      </c>
      <c r="C11918" s="2" t="s">
        <v>31241</v>
      </c>
      <c r="D11918" s="2" t="str">
        <f>"喫茶店営業"</f>
        <v>喫茶店営業</v>
      </c>
      <c r="E11918" s="2" t="str">
        <f>"H30.07.27"</f>
        <v>H30.07.27</v>
      </c>
    </row>
    <row r="11919" spans="1:5" x14ac:dyDescent="0.45">
      <c r="A11919" s="2" t="s">
        <v>8091</v>
      </c>
      <c r="B11919" s="2" t="s">
        <v>19670</v>
      </c>
      <c r="C11919" s="2" t="s">
        <v>31247</v>
      </c>
      <c r="D11919" s="2" t="str">
        <f>"飲食店営業"</f>
        <v>飲食店営業</v>
      </c>
      <c r="E11919" s="2" t="str">
        <f>"H30.08.02"</f>
        <v>H30.08.02</v>
      </c>
    </row>
    <row r="11920" spans="1:5" x14ac:dyDescent="0.45">
      <c r="A11920" s="2" t="s">
        <v>8092</v>
      </c>
      <c r="B11920" s="2" t="s">
        <v>19671</v>
      </c>
      <c r="C11920" s="2" t="s">
        <v>31248</v>
      </c>
      <c r="D11920" s="2" t="str">
        <f>"飲食店営業"</f>
        <v>飲食店営業</v>
      </c>
      <c r="E11920" s="2" t="str">
        <f>"H30.08.02"</f>
        <v>H30.08.02</v>
      </c>
    </row>
    <row r="11921" spans="1:5" x14ac:dyDescent="0.45">
      <c r="A11921" s="2" t="s">
        <v>8095</v>
      </c>
      <c r="B11921" s="2" t="s">
        <v>19674</v>
      </c>
      <c r="C11921" s="2" t="s">
        <v>31250</v>
      </c>
      <c r="D11921" s="2" t="str">
        <f>"菓子製造業"</f>
        <v>菓子製造業</v>
      </c>
      <c r="E11921" s="2" t="str">
        <f>"H30.08.09"</f>
        <v>H30.08.09</v>
      </c>
    </row>
    <row r="11922" spans="1:5" x14ac:dyDescent="0.45">
      <c r="A11922" s="2" t="s">
        <v>8099</v>
      </c>
      <c r="B11922" s="2" t="s">
        <v>19678</v>
      </c>
      <c r="C11922" s="2" t="s">
        <v>31253</v>
      </c>
      <c r="D11922" s="2" t="str">
        <f>"食品製造業"</f>
        <v>食品製造業</v>
      </c>
      <c r="E11922" s="2" t="str">
        <f t="shared" ref="E11922:E11929" si="551">"H30.08.23"</f>
        <v>H30.08.23</v>
      </c>
    </row>
    <row r="11923" spans="1:5" x14ac:dyDescent="0.45">
      <c r="A11923" s="2" t="s">
        <v>595</v>
      </c>
      <c r="B11923" s="2" t="s">
        <v>19683</v>
      </c>
      <c r="C11923" s="2" t="s">
        <v>31258</v>
      </c>
      <c r="D11923" s="2" t="str">
        <f>"食品販売業"</f>
        <v>食品販売業</v>
      </c>
      <c r="E11923" s="2" t="str">
        <f t="shared" si="551"/>
        <v>H30.08.23</v>
      </c>
    </row>
    <row r="11924" spans="1:5" x14ac:dyDescent="0.45">
      <c r="A11924" s="2" t="s">
        <v>8103</v>
      </c>
      <c r="B11924" s="2" t="s">
        <v>19684</v>
      </c>
      <c r="C11924" s="2" t="s">
        <v>31259</v>
      </c>
      <c r="D11924" s="2" t="str">
        <f>"食品販売業"</f>
        <v>食品販売業</v>
      </c>
      <c r="E11924" s="2" t="str">
        <f t="shared" si="551"/>
        <v>H30.08.23</v>
      </c>
    </row>
    <row r="11925" spans="1:5" x14ac:dyDescent="0.45">
      <c r="A11925" s="2" t="s">
        <v>7829</v>
      </c>
      <c r="B11925" s="2" t="s">
        <v>19382</v>
      </c>
      <c r="C11925" s="2" t="s">
        <v>31164</v>
      </c>
      <c r="D11925" s="2" t="str">
        <f>"そうざい製造業"</f>
        <v>そうざい製造業</v>
      </c>
      <c r="E11925" s="2" t="str">
        <f t="shared" si="551"/>
        <v>H30.08.23</v>
      </c>
    </row>
    <row r="11926" spans="1:5" x14ac:dyDescent="0.45">
      <c r="A11926" s="2" t="s">
        <v>8112</v>
      </c>
      <c r="B11926" s="2" t="s">
        <v>19695</v>
      </c>
      <c r="C11926" s="2" t="s">
        <v>31273</v>
      </c>
      <c r="D11926" s="2" t="str">
        <f>"そうざい製造業"</f>
        <v>そうざい製造業</v>
      </c>
      <c r="E11926" s="2" t="str">
        <f t="shared" si="551"/>
        <v>H30.08.23</v>
      </c>
    </row>
    <row r="11927" spans="1:5" x14ac:dyDescent="0.45">
      <c r="A11927" s="2" t="s">
        <v>3965</v>
      </c>
      <c r="B11927" s="2" t="s">
        <v>19699</v>
      </c>
      <c r="C11927" s="2" t="s">
        <v>31277</v>
      </c>
      <c r="D11927" s="2" t="str">
        <f>"乳類販売業"</f>
        <v>乳類販売業</v>
      </c>
      <c r="E11927" s="2" t="str">
        <f t="shared" si="551"/>
        <v>H30.08.23</v>
      </c>
    </row>
    <row r="11928" spans="1:5" x14ac:dyDescent="0.45">
      <c r="A11928" s="2" t="s">
        <v>3965</v>
      </c>
      <c r="B11928" s="2" t="s">
        <v>19699</v>
      </c>
      <c r="C11928" s="2" t="s">
        <v>31277</v>
      </c>
      <c r="D11928" s="2" t="str">
        <f>"食肉販売業"</f>
        <v>食肉販売業</v>
      </c>
      <c r="E11928" s="2" t="str">
        <f t="shared" si="551"/>
        <v>H30.08.23</v>
      </c>
    </row>
    <row r="11929" spans="1:5" x14ac:dyDescent="0.45">
      <c r="A11929" s="2" t="s">
        <v>3965</v>
      </c>
      <c r="B11929" s="2" t="s">
        <v>19699</v>
      </c>
      <c r="C11929" s="2" t="s">
        <v>31277</v>
      </c>
      <c r="D11929" s="2" t="str">
        <f>"魚介類販売業"</f>
        <v>魚介類販売業</v>
      </c>
      <c r="E11929" s="2" t="str">
        <f t="shared" si="551"/>
        <v>H30.08.23</v>
      </c>
    </row>
    <row r="11930" spans="1:5" x14ac:dyDescent="0.45">
      <c r="A11930" s="2" t="s">
        <v>7795</v>
      </c>
      <c r="B11930" s="2" t="s">
        <v>19706</v>
      </c>
      <c r="C11930" s="2" t="s">
        <v>31285</v>
      </c>
      <c r="D11930" s="2" t="str">
        <f>"飲食店営業"</f>
        <v>飲食店営業</v>
      </c>
      <c r="E11930" s="2" t="str">
        <f>"H30.08.31"</f>
        <v>H30.08.31</v>
      </c>
    </row>
    <row r="11931" spans="1:5" x14ac:dyDescent="0.45">
      <c r="A11931" s="2" t="s">
        <v>8121</v>
      </c>
      <c r="B11931" s="2" t="s">
        <v>19707</v>
      </c>
      <c r="C11931" s="2" t="s">
        <v>31286</v>
      </c>
      <c r="D11931" s="2" t="str">
        <f>"飲食店営業"</f>
        <v>飲食店営業</v>
      </c>
      <c r="E11931" s="2" t="str">
        <f>"H30.08.31"</f>
        <v>H30.08.31</v>
      </c>
    </row>
    <row r="11932" spans="1:5" x14ac:dyDescent="0.45">
      <c r="A11932" s="2" t="s">
        <v>8123</v>
      </c>
      <c r="B11932" s="2" t="s">
        <v>13176</v>
      </c>
      <c r="C11932" s="2" t="s">
        <v>31288</v>
      </c>
      <c r="D11932" s="2" t="str">
        <f>"飲食店営業"</f>
        <v>飲食店営業</v>
      </c>
      <c r="E11932" s="2" t="str">
        <f>"H30.08.31"</f>
        <v>H30.08.31</v>
      </c>
    </row>
    <row r="11933" spans="1:5" x14ac:dyDescent="0.45">
      <c r="A11933" s="2" t="s">
        <v>8124</v>
      </c>
      <c r="B11933" s="2" t="s">
        <v>19709</v>
      </c>
      <c r="C11933" s="2" t="s">
        <v>31289</v>
      </c>
      <c r="D11933" s="2" t="str">
        <f>"飲食店営業"</f>
        <v>飲食店営業</v>
      </c>
      <c r="E11933" s="2" t="str">
        <f>"H30.08.31"</f>
        <v>H30.08.31</v>
      </c>
    </row>
    <row r="11934" spans="1:5" x14ac:dyDescent="0.45">
      <c r="A11934" s="2" t="s">
        <v>8128</v>
      </c>
      <c r="B11934" s="2" t="s">
        <v>19713</v>
      </c>
      <c r="C11934" s="2" t="s">
        <v>31293</v>
      </c>
      <c r="D11934" s="2" t="str">
        <f>"飲食店営業"</f>
        <v>飲食店営業</v>
      </c>
      <c r="E11934" s="2" t="str">
        <f>"H30.08.31"</f>
        <v>H30.08.31</v>
      </c>
    </row>
    <row r="11935" spans="1:5" x14ac:dyDescent="0.45">
      <c r="A11935" s="2" t="s">
        <v>8144</v>
      </c>
      <c r="B11935" s="2" t="s">
        <v>19736</v>
      </c>
      <c r="C11935" s="2" t="s">
        <v>31317</v>
      </c>
      <c r="D11935" s="2" t="str">
        <f>"食品販売業"</f>
        <v>食品販売業</v>
      </c>
      <c r="E11935" s="2" t="str">
        <f>"H30.10.16"</f>
        <v>H30.10.16</v>
      </c>
    </row>
    <row r="11936" spans="1:5" x14ac:dyDescent="0.45">
      <c r="A11936" s="2" t="s">
        <v>8144</v>
      </c>
      <c r="B11936" s="2" t="s">
        <v>19736</v>
      </c>
      <c r="C11936" s="2" t="s">
        <v>31317</v>
      </c>
      <c r="D11936" s="2" t="str">
        <f>"飲食店営業"</f>
        <v>飲食店営業</v>
      </c>
      <c r="E11936" s="2" t="str">
        <f>"H30.10.16"</f>
        <v>H30.10.16</v>
      </c>
    </row>
    <row r="11937" spans="1:5" x14ac:dyDescent="0.45">
      <c r="A11937" s="2" t="s">
        <v>8144</v>
      </c>
      <c r="B11937" s="2" t="s">
        <v>19736</v>
      </c>
      <c r="C11937" s="2" t="s">
        <v>31317</v>
      </c>
      <c r="D11937" s="2" t="str">
        <f>"乳類販売業"</f>
        <v>乳類販売業</v>
      </c>
      <c r="E11937" s="2" t="str">
        <f>"H30.10.16"</f>
        <v>H30.10.16</v>
      </c>
    </row>
    <row r="11938" spans="1:5" x14ac:dyDescent="0.45">
      <c r="A11938" s="2" t="s">
        <v>8144</v>
      </c>
      <c r="B11938" s="2" t="s">
        <v>19736</v>
      </c>
      <c r="C11938" s="2" t="s">
        <v>31317</v>
      </c>
      <c r="D11938" s="2" t="str">
        <f>"食肉販売業"</f>
        <v>食肉販売業</v>
      </c>
      <c r="E11938" s="2" t="str">
        <f>"H30.10.16"</f>
        <v>H30.10.16</v>
      </c>
    </row>
    <row r="11939" spans="1:5" x14ac:dyDescent="0.45">
      <c r="A11939" s="2" t="s">
        <v>8144</v>
      </c>
      <c r="B11939" s="2" t="s">
        <v>19736</v>
      </c>
      <c r="C11939" s="2" t="s">
        <v>31317</v>
      </c>
      <c r="D11939" s="2" t="str">
        <f>"魚介類販売業"</f>
        <v>魚介類販売業</v>
      </c>
      <c r="E11939" s="2" t="str">
        <f>"H30.10.16"</f>
        <v>H30.10.16</v>
      </c>
    </row>
    <row r="11940" spans="1:5" x14ac:dyDescent="0.45">
      <c r="A11940" s="2" t="s">
        <v>519</v>
      </c>
      <c r="B11940" s="2" t="s">
        <v>19754</v>
      </c>
      <c r="C11940" s="2" t="s">
        <v>31336</v>
      </c>
      <c r="D11940" s="2" t="str">
        <f>"飲食店営業"</f>
        <v>飲食店営業</v>
      </c>
      <c r="E11940" s="2" t="str">
        <f>"H30.11.13"</f>
        <v>H30.11.13</v>
      </c>
    </row>
    <row r="11941" spans="1:5" x14ac:dyDescent="0.45">
      <c r="A11941" s="2" t="s">
        <v>8164</v>
      </c>
      <c r="B11941" s="2" t="s">
        <v>19757</v>
      </c>
      <c r="C11941" s="2" t="s">
        <v>31339</v>
      </c>
      <c r="D11941" s="2" t="str">
        <f>"乳類販売業"</f>
        <v>乳類販売業</v>
      </c>
      <c r="E11941" s="2" t="str">
        <f>"H30.11.12"</f>
        <v>H30.11.12</v>
      </c>
    </row>
    <row r="11942" spans="1:5" x14ac:dyDescent="0.45">
      <c r="A11942" s="2" t="s">
        <v>8164</v>
      </c>
      <c r="B11942" s="2" t="s">
        <v>19757</v>
      </c>
      <c r="C11942" s="2" t="s">
        <v>31339</v>
      </c>
      <c r="D11942" s="2" t="str">
        <f>"食品販売業"</f>
        <v>食品販売業</v>
      </c>
      <c r="E11942" s="2" t="str">
        <f>"H30.11.12"</f>
        <v>H30.11.12</v>
      </c>
    </row>
    <row r="11943" spans="1:5" x14ac:dyDescent="0.45">
      <c r="A11943" s="2" t="s">
        <v>8179</v>
      </c>
      <c r="B11943" s="2" t="s">
        <v>19771</v>
      </c>
      <c r="C11943" s="2" t="s">
        <v>31356</v>
      </c>
      <c r="D11943" s="2" t="str">
        <f>"乳類販売業"</f>
        <v>乳類販売業</v>
      </c>
      <c r="E11943" s="2" t="str">
        <f t="shared" ref="E11943:E11980" si="552">"H30.11.26"</f>
        <v>H30.11.26</v>
      </c>
    </row>
    <row r="11944" spans="1:5" x14ac:dyDescent="0.45">
      <c r="A11944" s="2" t="s">
        <v>8180</v>
      </c>
      <c r="B11944" s="2" t="s">
        <v>19772</v>
      </c>
      <c r="C11944" s="2" t="s">
        <v>31357</v>
      </c>
      <c r="D11944" s="2" t="str">
        <f>"乳類販売業"</f>
        <v>乳類販売業</v>
      </c>
      <c r="E11944" s="2" t="str">
        <f t="shared" si="552"/>
        <v>H30.11.26</v>
      </c>
    </row>
    <row r="11945" spans="1:5" x14ac:dyDescent="0.45">
      <c r="A11945" s="2" t="s">
        <v>8164</v>
      </c>
      <c r="B11945" s="2" t="s">
        <v>19773</v>
      </c>
      <c r="C11945" s="2" t="s">
        <v>31358</v>
      </c>
      <c r="D11945" s="2" t="str">
        <f>"乳類販売業"</f>
        <v>乳類販売業</v>
      </c>
      <c r="E11945" s="2" t="str">
        <f t="shared" si="552"/>
        <v>H30.11.26</v>
      </c>
    </row>
    <row r="11946" spans="1:5" x14ac:dyDescent="0.45">
      <c r="A11946" s="2" t="s">
        <v>3965</v>
      </c>
      <c r="B11946" s="2" t="s">
        <v>19774</v>
      </c>
      <c r="C11946" s="2" t="s">
        <v>31359</v>
      </c>
      <c r="D11946" s="2" t="str">
        <f>"乳類販売業"</f>
        <v>乳類販売業</v>
      </c>
      <c r="E11946" s="2" t="str">
        <f t="shared" si="552"/>
        <v>H30.11.26</v>
      </c>
    </row>
    <row r="11947" spans="1:5" x14ac:dyDescent="0.45">
      <c r="A11947" s="2" t="s">
        <v>8181</v>
      </c>
      <c r="B11947" s="2" t="s">
        <v>19775</v>
      </c>
      <c r="C11947" s="2" t="s">
        <v>31360</v>
      </c>
      <c r="D11947" s="2" t="str">
        <f>"そうざい製造業"</f>
        <v>そうざい製造業</v>
      </c>
      <c r="E11947" s="2" t="str">
        <f t="shared" si="552"/>
        <v>H30.11.26</v>
      </c>
    </row>
    <row r="11948" spans="1:5" x14ac:dyDescent="0.45">
      <c r="A11948" s="2" t="s">
        <v>8182</v>
      </c>
      <c r="B11948" s="2" t="s">
        <v>19776</v>
      </c>
      <c r="C11948" s="2" t="s">
        <v>31361</v>
      </c>
      <c r="D11948" s="2" t="str">
        <f>"そうざい製造業"</f>
        <v>そうざい製造業</v>
      </c>
      <c r="E11948" s="2" t="str">
        <f t="shared" si="552"/>
        <v>H30.11.26</v>
      </c>
    </row>
    <row r="11949" spans="1:5" x14ac:dyDescent="0.45">
      <c r="A11949" s="2" t="s">
        <v>8183</v>
      </c>
      <c r="B11949" s="2" t="s">
        <v>19777</v>
      </c>
      <c r="C11949" s="2" t="s">
        <v>31362</v>
      </c>
      <c r="D11949" s="2" t="str">
        <f>"そうざい製造業"</f>
        <v>そうざい製造業</v>
      </c>
      <c r="E11949" s="2" t="str">
        <f t="shared" si="552"/>
        <v>H30.11.26</v>
      </c>
    </row>
    <row r="11950" spans="1:5" x14ac:dyDescent="0.45">
      <c r="A11950" s="2" t="s">
        <v>8184</v>
      </c>
      <c r="B11950" s="2" t="s">
        <v>18103</v>
      </c>
      <c r="C11950" s="2" t="s">
        <v>31363</v>
      </c>
      <c r="D11950" s="2" t="str">
        <f>"そうざい製造業"</f>
        <v>そうざい製造業</v>
      </c>
      <c r="E11950" s="2" t="str">
        <f t="shared" si="552"/>
        <v>H30.11.26</v>
      </c>
    </row>
    <row r="11951" spans="1:5" x14ac:dyDescent="0.45">
      <c r="A11951" s="2" t="s">
        <v>8179</v>
      </c>
      <c r="B11951" s="2" t="s">
        <v>19771</v>
      </c>
      <c r="C11951" s="2" t="s">
        <v>31356</v>
      </c>
      <c r="D11951" s="2" t="str">
        <f t="shared" ref="D11951:D11956" si="553">"食肉販売業"</f>
        <v>食肉販売業</v>
      </c>
      <c r="E11951" s="2" t="str">
        <f t="shared" si="552"/>
        <v>H30.11.26</v>
      </c>
    </row>
    <row r="11952" spans="1:5" x14ac:dyDescent="0.45">
      <c r="A11952" s="2" t="s">
        <v>8164</v>
      </c>
      <c r="B11952" s="2" t="s">
        <v>19773</v>
      </c>
      <c r="C11952" s="2" t="s">
        <v>31358</v>
      </c>
      <c r="D11952" s="2" t="str">
        <f t="shared" si="553"/>
        <v>食肉販売業</v>
      </c>
      <c r="E11952" s="2" t="str">
        <f t="shared" si="552"/>
        <v>H30.11.26</v>
      </c>
    </row>
    <row r="11953" spans="1:5" x14ac:dyDescent="0.45">
      <c r="A11953" s="2" t="s">
        <v>8185</v>
      </c>
      <c r="B11953" s="2" t="s">
        <v>19778</v>
      </c>
      <c r="C11953" s="2" t="s">
        <v>31365</v>
      </c>
      <c r="D11953" s="2" t="str">
        <f t="shared" si="553"/>
        <v>食肉販売業</v>
      </c>
      <c r="E11953" s="2" t="str">
        <f t="shared" si="552"/>
        <v>H30.11.26</v>
      </c>
    </row>
    <row r="11954" spans="1:5" x14ac:dyDescent="0.45">
      <c r="A11954" s="2" t="s">
        <v>8186</v>
      </c>
      <c r="B11954" s="2" t="s">
        <v>19779</v>
      </c>
      <c r="C11954" s="2" t="s">
        <v>31366</v>
      </c>
      <c r="D11954" s="2" t="str">
        <f t="shared" si="553"/>
        <v>食肉販売業</v>
      </c>
      <c r="E11954" s="2" t="str">
        <f t="shared" si="552"/>
        <v>H30.11.26</v>
      </c>
    </row>
    <row r="11955" spans="1:5" x14ac:dyDescent="0.45">
      <c r="A11955" s="2" t="s">
        <v>3965</v>
      </c>
      <c r="B11955" s="2" t="s">
        <v>19774</v>
      </c>
      <c r="C11955" s="2" t="s">
        <v>31359</v>
      </c>
      <c r="D11955" s="2" t="str">
        <f t="shared" si="553"/>
        <v>食肉販売業</v>
      </c>
      <c r="E11955" s="2" t="str">
        <f t="shared" si="552"/>
        <v>H30.11.26</v>
      </c>
    </row>
    <row r="11956" spans="1:5" x14ac:dyDescent="0.45">
      <c r="A11956" s="2" t="s">
        <v>7832</v>
      </c>
      <c r="B11956" s="2" t="s">
        <v>19780</v>
      </c>
      <c r="C11956" s="2" t="s">
        <v>31367</v>
      </c>
      <c r="D11956" s="2" t="str">
        <f t="shared" si="553"/>
        <v>食肉販売業</v>
      </c>
      <c r="E11956" s="2" t="str">
        <f t="shared" si="552"/>
        <v>H30.11.26</v>
      </c>
    </row>
    <row r="11957" spans="1:5" x14ac:dyDescent="0.45">
      <c r="A11957" s="2" t="s">
        <v>8187</v>
      </c>
      <c r="B11957" s="2" t="s">
        <v>8187</v>
      </c>
      <c r="C11957" s="2" t="s">
        <v>31368</v>
      </c>
      <c r="D11957" s="2" t="str">
        <f>"魚介類せり売り営業"</f>
        <v>魚介類せり売り営業</v>
      </c>
      <c r="E11957" s="2" t="str">
        <f t="shared" si="552"/>
        <v>H30.11.26</v>
      </c>
    </row>
    <row r="11958" spans="1:5" x14ac:dyDescent="0.45">
      <c r="A11958" s="2" t="s">
        <v>8179</v>
      </c>
      <c r="B11958" s="2" t="s">
        <v>19771</v>
      </c>
      <c r="C11958" s="2" t="s">
        <v>31356</v>
      </c>
      <c r="D11958" s="2" t="str">
        <f>"魚介類販売業"</f>
        <v>魚介類販売業</v>
      </c>
      <c r="E11958" s="2" t="str">
        <f t="shared" si="552"/>
        <v>H30.11.26</v>
      </c>
    </row>
    <row r="11959" spans="1:5" x14ac:dyDescent="0.45">
      <c r="A11959" s="2" t="s">
        <v>8188</v>
      </c>
      <c r="B11959" s="2" t="s">
        <v>19781</v>
      </c>
      <c r="C11959" s="2" t="s">
        <v>31369</v>
      </c>
      <c r="D11959" s="2" t="str">
        <f>"魚介類販売業"</f>
        <v>魚介類販売業</v>
      </c>
      <c r="E11959" s="2" t="str">
        <f t="shared" si="552"/>
        <v>H30.11.26</v>
      </c>
    </row>
    <row r="11960" spans="1:5" x14ac:dyDescent="0.45">
      <c r="A11960" s="2" t="s">
        <v>8189</v>
      </c>
      <c r="B11960" s="2" t="s">
        <v>19579</v>
      </c>
      <c r="C11960" s="2" t="s">
        <v>31370</v>
      </c>
      <c r="D11960" s="2" t="str">
        <f>"魚介類販売業"</f>
        <v>魚介類販売業</v>
      </c>
      <c r="E11960" s="2" t="str">
        <f t="shared" si="552"/>
        <v>H30.11.26</v>
      </c>
    </row>
    <row r="11961" spans="1:5" x14ac:dyDescent="0.45">
      <c r="A11961" s="2" t="s">
        <v>3965</v>
      </c>
      <c r="B11961" s="2" t="s">
        <v>19774</v>
      </c>
      <c r="C11961" s="2" t="s">
        <v>31359</v>
      </c>
      <c r="D11961" s="2" t="str">
        <f>"魚介類販売業"</f>
        <v>魚介類販売業</v>
      </c>
      <c r="E11961" s="2" t="str">
        <f t="shared" si="552"/>
        <v>H30.11.26</v>
      </c>
    </row>
    <row r="11962" spans="1:5" x14ac:dyDescent="0.45">
      <c r="A11962" s="2" t="s">
        <v>7832</v>
      </c>
      <c r="B11962" s="2" t="s">
        <v>19780</v>
      </c>
      <c r="C11962" s="2" t="s">
        <v>31367</v>
      </c>
      <c r="D11962" s="2" t="str">
        <f>"魚介類販売業"</f>
        <v>魚介類販売業</v>
      </c>
      <c r="E11962" s="2" t="str">
        <f t="shared" si="552"/>
        <v>H30.11.26</v>
      </c>
    </row>
    <row r="11963" spans="1:5" x14ac:dyDescent="0.45">
      <c r="A11963" s="2" t="s">
        <v>8190</v>
      </c>
      <c r="B11963" s="2" t="s">
        <v>19782</v>
      </c>
      <c r="C11963" s="2" t="s">
        <v>31371</v>
      </c>
      <c r="D11963" s="2" t="str">
        <f>"菓子製造業"</f>
        <v>菓子製造業</v>
      </c>
      <c r="E11963" s="2" t="str">
        <f t="shared" si="552"/>
        <v>H30.11.26</v>
      </c>
    </row>
    <row r="11964" spans="1:5" x14ac:dyDescent="0.45">
      <c r="A11964" s="2" t="s">
        <v>8181</v>
      </c>
      <c r="B11964" s="2" t="s">
        <v>19775</v>
      </c>
      <c r="C11964" s="2" t="s">
        <v>31360</v>
      </c>
      <c r="D11964" s="2" t="str">
        <f>"菓子製造業"</f>
        <v>菓子製造業</v>
      </c>
      <c r="E11964" s="2" t="str">
        <f t="shared" si="552"/>
        <v>H30.11.26</v>
      </c>
    </row>
    <row r="11965" spans="1:5" x14ac:dyDescent="0.45">
      <c r="A11965" s="2" t="s">
        <v>8182</v>
      </c>
      <c r="B11965" s="2" t="s">
        <v>19776</v>
      </c>
      <c r="C11965" s="2" t="s">
        <v>31361</v>
      </c>
      <c r="D11965" s="2" t="str">
        <f>"菓子製造業"</f>
        <v>菓子製造業</v>
      </c>
      <c r="E11965" s="2" t="str">
        <f t="shared" si="552"/>
        <v>H30.11.26</v>
      </c>
    </row>
    <row r="11966" spans="1:5" x14ac:dyDescent="0.45">
      <c r="A11966" s="2" t="s">
        <v>8194</v>
      </c>
      <c r="B11966" s="2" t="s">
        <v>19786</v>
      </c>
      <c r="C11966" s="2" t="s">
        <v>31375</v>
      </c>
      <c r="D11966" s="2" t="str">
        <f t="shared" ref="D11966:D11979" si="554">"飲食店営業"</f>
        <v>飲食店営業</v>
      </c>
      <c r="E11966" s="2" t="str">
        <f t="shared" si="552"/>
        <v>H30.11.26</v>
      </c>
    </row>
    <row r="11967" spans="1:5" x14ac:dyDescent="0.45">
      <c r="A11967" s="2" t="s">
        <v>8179</v>
      </c>
      <c r="B11967" s="2" t="s">
        <v>19771</v>
      </c>
      <c r="C11967" s="2" t="s">
        <v>31356</v>
      </c>
      <c r="D11967" s="2" t="str">
        <f t="shared" si="554"/>
        <v>飲食店営業</v>
      </c>
      <c r="E11967" s="2" t="str">
        <f t="shared" si="552"/>
        <v>H30.11.26</v>
      </c>
    </row>
    <row r="11968" spans="1:5" x14ac:dyDescent="0.45">
      <c r="A11968" s="2" t="s">
        <v>8195</v>
      </c>
      <c r="B11968" s="2" t="s">
        <v>19787</v>
      </c>
      <c r="C11968" s="2" t="s">
        <v>31376</v>
      </c>
      <c r="D11968" s="2" t="str">
        <f t="shared" si="554"/>
        <v>飲食店営業</v>
      </c>
      <c r="E11968" s="2" t="str">
        <f t="shared" si="552"/>
        <v>H30.11.26</v>
      </c>
    </row>
    <row r="11969" spans="1:5" x14ac:dyDescent="0.45">
      <c r="A11969" s="2" t="s">
        <v>8196</v>
      </c>
      <c r="B11969" s="2" t="s">
        <v>19788</v>
      </c>
      <c r="C11969" s="2" t="s">
        <v>31377</v>
      </c>
      <c r="D11969" s="2" t="str">
        <f t="shared" si="554"/>
        <v>飲食店営業</v>
      </c>
      <c r="E11969" s="2" t="str">
        <f t="shared" si="552"/>
        <v>H30.11.26</v>
      </c>
    </row>
    <row r="11970" spans="1:5" x14ac:dyDescent="0.45">
      <c r="A11970" s="2" t="s">
        <v>8197</v>
      </c>
      <c r="B11970" s="2" t="s">
        <v>17663</v>
      </c>
      <c r="C11970" s="2" t="s">
        <v>31378</v>
      </c>
      <c r="D11970" s="2" t="str">
        <f t="shared" si="554"/>
        <v>飲食店営業</v>
      </c>
      <c r="E11970" s="2" t="str">
        <f t="shared" si="552"/>
        <v>H30.11.26</v>
      </c>
    </row>
    <row r="11971" spans="1:5" x14ac:dyDescent="0.45">
      <c r="A11971" s="2" t="s">
        <v>8198</v>
      </c>
      <c r="B11971" s="2" t="s">
        <v>19789</v>
      </c>
      <c r="C11971" s="2" t="s">
        <v>31379</v>
      </c>
      <c r="D11971" s="2" t="str">
        <f t="shared" si="554"/>
        <v>飲食店営業</v>
      </c>
      <c r="E11971" s="2" t="str">
        <f t="shared" si="552"/>
        <v>H30.11.26</v>
      </c>
    </row>
    <row r="11972" spans="1:5" x14ac:dyDescent="0.45">
      <c r="A11972" s="2" t="s">
        <v>8199</v>
      </c>
      <c r="B11972" s="2" t="s">
        <v>19790</v>
      </c>
      <c r="C11972" s="2" t="s">
        <v>31380</v>
      </c>
      <c r="D11972" s="2" t="str">
        <f t="shared" si="554"/>
        <v>飲食店営業</v>
      </c>
      <c r="E11972" s="2" t="str">
        <f t="shared" si="552"/>
        <v>H30.11.26</v>
      </c>
    </row>
    <row r="11973" spans="1:5" x14ac:dyDescent="0.45">
      <c r="A11973" s="2" t="s">
        <v>8200</v>
      </c>
      <c r="B11973" s="2" t="s">
        <v>19791</v>
      </c>
      <c r="C11973" s="2" t="s">
        <v>31381</v>
      </c>
      <c r="D11973" s="2" t="str">
        <f t="shared" si="554"/>
        <v>飲食店営業</v>
      </c>
      <c r="E11973" s="2" t="str">
        <f t="shared" si="552"/>
        <v>H30.11.26</v>
      </c>
    </row>
    <row r="11974" spans="1:5" x14ac:dyDescent="0.45">
      <c r="A11974" s="2" t="s">
        <v>8201</v>
      </c>
      <c r="B11974" s="2" t="s">
        <v>19792</v>
      </c>
      <c r="C11974" s="2" t="s">
        <v>31382</v>
      </c>
      <c r="D11974" s="2" t="str">
        <f t="shared" si="554"/>
        <v>飲食店営業</v>
      </c>
      <c r="E11974" s="2" t="str">
        <f t="shared" si="552"/>
        <v>H30.11.26</v>
      </c>
    </row>
    <row r="11975" spans="1:5" x14ac:dyDescent="0.45">
      <c r="A11975" s="2" t="s">
        <v>8186</v>
      </c>
      <c r="B11975" s="2" t="s">
        <v>19793</v>
      </c>
      <c r="C11975" s="2" t="s">
        <v>31366</v>
      </c>
      <c r="D11975" s="2" t="str">
        <f t="shared" si="554"/>
        <v>飲食店営業</v>
      </c>
      <c r="E11975" s="2" t="str">
        <f t="shared" si="552"/>
        <v>H30.11.26</v>
      </c>
    </row>
    <row r="11976" spans="1:5" x14ac:dyDescent="0.45">
      <c r="A11976" s="2" t="s">
        <v>771</v>
      </c>
      <c r="B11976" s="2" t="s">
        <v>19794</v>
      </c>
      <c r="C11976" s="2" t="s">
        <v>31383</v>
      </c>
      <c r="D11976" s="2" t="str">
        <f t="shared" si="554"/>
        <v>飲食店営業</v>
      </c>
      <c r="E11976" s="2" t="str">
        <f t="shared" si="552"/>
        <v>H30.11.26</v>
      </c>
    </row>
    <row r="11977" spans="1:5" x14ac:dyDescent="0.45">
      <c r="A11977" s="2" t="s">
        <v>8202</v>
      </c>
      <c r="B11977" s="2" t="s">
        <v>19795</v>
      </c>
      <c r="C11977" s="2" t="s">
        <v>31384</v>
      </c>
      <c r="D11977" s="2" t="str">
        <f t="shared" si="554"/>
        <v>飲食店営業</v>
      </c>
      <c r="E11977" s="2" t="str">
        <f t="shared" si="552"/>
        <v>H30.11.26</v>
      </c>
    </row>
    <row r="11978" spans="1:5" x14ac:dyDescent="0.45">
      <c r="A11978" s="2" t="s">
        <v>8203</v>
      </c>
      <c r="B11978" s="2" t="s">
        <v>19796</v>
      </c>
      <c r="C11978" s="2" t="s">
        <v>31385</v>
      </c>
      <c r="D11978" s="2" t="str">
        <f t="shared" si="554"/>
        <v>飲食店営業</v>
      </c>
      <c r="E11978" s="2" t="str">
        <f t="shared" si="552"/>
        <v>H30.11.26</v>
      </c>
    </row>
    <row r="11979" spans="1:5" x14ac:dyDescent="0.45">
      <c r="A11979" s="2" t="s">
        <v>3965</v>
      </c>
      <c r="B11979" s="2" t="s">
        <v>19774</v>
      </c>
      <c r="C11979" s="2" t="s">
        <v>31359</v>
      </c>
      <c r="D11979" s="2" t="str">
        <f t="shared" si="554"/>
        <v>飲食店営業</v>
      </c>
      <c r="E11979" s="2" t="str">
        <f t="shared" si="552"/>
        <v>H30.11.26</v>
      </c>
    </row>
    <row r="11980" spans="1:5" x14ac:dyDescent="0.45">
      <c r="A11980" s="2" t="s">
        <v>8205</v>
      </c>
      <c r="B11980" s="2" t="s">
        <v>19799</v>
      </c>
      <c r="C11980" s="2" t="s">
        <v>31388</v>
      </c>
      <c r="D11980" s="2" t="str">
        <f>"食品製造業"</f>
        <v>食品製造業</v>
      </c>
      <c r="E11980" s="2" t="str">
        <f t="shared" si="552"/>
        <v>H30.11.26</v>
      </c>
    </row>
    <row r="11981" spans="1:5" x14ac:dyDescent="0.45">
      <c r="A11981" s="2" t="s">
        <v>8207</v>
      </c>
      <c r="B11981" s="2" t="s">
        <v>19801</v>
      </c>
      <c r="C11981" s="2" t="s">
        <v>31102</v>
      </c>
      <c r="D11981" s="2" t="str">
        <f>"菓子製造業"</f>
        <v>菓子製造業</v>
      </c>
      <c r="E11981" s="2" t="str">
        <f>"H30.02.16"</f>
        <v>H30.02.16</v>
      </c>
    </row>
    <row r="11982" spans="1:5" x14ac:dyDescent="0.45">
      <c r="A11982" s="2" t="s">
        <v>8144</v>
      </c>
      <c r="B11982" s="2" t="s">
        <v>19803</v>
      </c>
      <c r="C11982" s="2" t="s">
        <v>31391</v>
      </c>
      <c r="D11982" s="2" t="str">
        <f>"食品販売業"</f>
        <v>食品販売業</v>
      </c>
      <c r="E11982" s="2" t="str">
        <f>"H30.11.20"</f>
        <v>H30.11.20</v>
      </c>
    </row>
    <row r="11983" spans="1:5" x14ac:dyDescent="0.45">
      <c r="A11983" s="2" t="s">
        <v>8144</v>
      </c>
      <c r="B11983" s="2" t="s">
        <v>19803</v>
      </c>
      <c r="C11983" s="2" t="s">
        <v>31391</v>
      </c>
      <c r="D11983" s="2" t="str">
        <f>"飲食店営業"</f>
        <v>飲食店営業</v>
      </c>
      <c r="E11983" s="2" t="str">
        <f>"H30.11.20"</f>
        <v>H30.11.20</v>
      </c>
    </row>
    <row r="11984" spans="1:5" x14ac:dyDescent="0.45">
      <c r="A11984" s="2" t="s">
        <v>8144</v>
      </c>
      <c r="B11984" s="2" t="s">
        <v>19803</v>
      </c>
      <c r="C11984" s="2" t="s">
        <v>31391</v>
      </c>
      <c r="D11984" s="2" t="str">
        <f>"魚介類販売業"</f>
        <v>魚介類販売業</v>
      </c>
      <c r="E11984" s="2" t="str">
        <f>"H30.11.20"</f>
        <v>H30.11.20</v>
      </c>
    </row>
    <row r="11985" spans="1:5" x14ac:dyDescent="0.45">
      <c r="A11985" s="2" t="s">
        <v>8144</v>
      </c>
      <c r="B11985" s="2" t="s">
        <v>19803</v>
      </c>
      <c r="C11985" s="2" t="s">
        <v>31391</v>
      </c>
      <c r="D11985" s="2" t="str">
        <f>"食肉販売業"</f>
        <v>食肉販売業</v>
      </c>
      <c r="E11985" s="2" t="str">
        <f>"H30.11.20"</f>
        <v>H30.11.20</v>
      </c>
    </row>
    <row r="11986" spans="1:5" x14ac:dyDescent="0.45">
      <c r="A11986" s="2" t="s">
        <v>8144</v>
      </c>
      <c r="B11986" s="2" t="s">
        <v>19803</v>
      </c>
      <c r="C11986" s="2" t="s">
        <v>31391</v>
      </c>
      <c r="D11986" s="2" t="str">
        <f>"乳類販売業"</f>
        <v>乳類販売業</v>
      </c>
      <c r="E11986" s="2" t="str">
        <f>"H30.11.20"</f>
        <v>H30.11.20</v>
      </c>
    </row>
    <row r="11987" spans="1:5" x14ac:dyDescent="0.45">
      <c r="A11987" s="2" t="s">
        <v>165</v>
      </c>
      <c r="B11987" s="2" t="s">
        <v>19804</v>
      </c>
      <c r="C11987" s="2" t="s">
        <v>31367</v>
      </c>
      <c r="D11987" s="2" t="str">
        <f>"喫茶店営業"</f>
        <v>喫茶店営業</v>
      </c>
      <c r="E11987" s="2" t="str">
        <f>"H30.11.22"</f>
        <v>H30.11.22</v>
      </c>
    </row>
    <row r="11988" spans="1:5" x14ac:dyDescent="0.45">
      <c r="A11988" s="2" t="s">
        <v>8207</v>
      </c>
      <c r="B11988" s="2" t="s">
        <v>19801</v>
      </c>
      <c r="C11988" s="2" t="s">
        <v>31394</v>
      </c>
      <c r="D11988" s="2" t="str">
        <f>"飲食店営業"</f>
        <v>飲食店営業</v>
      </c>
      <c r="E11988" s="2" t="str">
        <f>"H30.11.30"</f>
        <v>H30.11.30</v>
      </c>
    </row>
    <row r="11989" spans="1:5" x14ac:dyDescent="0.45">
      <c r="A11989" s="2" t="s">
        <v>8216</v>
      </c>
      <c r="B11989" s="2" t="s">
        <v>19812</v>
      </c>
      <c r="C11989" s="2" t="s">
        <v>31400</v>
      </c>
      <c r="D11989" s="2" t="str">
        <f>"菓子製造業"</f>
        <v>菓子製造業</v>
      </c>
      <c r="E11989" s="2" t="str">
        <f>"H30.11.30"</f>
        <v>H30.11.30</v>
      </c>
    </row>
    <row r="11990" spans="1:5" x14ac:dyDescent="0.45">
      <c r="A11990" s="2" t="s">
        <v>8207</v>
      </c>
      <c r="B11990" s="2" t="s">
        <v>19801</v>
      </c>
      <c r="C11990" s="2" t="s">
        <v>31394</v>
      </c>
      <c r="D11990" s="2" t="str">
        <f>"乳類販売業"</f>
        <v>乳類販売業</v>
      </c>
      <c r="E11990" s="2" t="str">
        <f>"H30.11.30"</f>
        <v>H30.11.30</v>
      </c>
    </row>
    <row r="11991" spans="1:5" x14ac:dyDescent="0.45">
      <c r="A11991" s="2" t="s">
        <v>8207</v>
      </c>
      <c r="B11991" s="2" t="s">
        <v>19801</v>
      </c>
      <c r="C11991" s="2" t="s">
        <v>31394</v>
      </c>
      <c r="D11991" s="2" t="str">
        <f>"食肉販売業"</f>
        <v>食肉販売業</v>
      </c>
      <c r="E11991" s="2" t="str">
        <f>"H30.11.30"</f>
        <v>H30.11.30</v>
      </c>
    </row>
    <row r="11992" spans="1:5" x14ac:dyDescent="0.45">
      <c r="A11992" s="2" t="s">
        <v>8219</v>
      </c>
      <c r="B11992" s="2" t="s">
        <v>19817</v>
      </c>
      <c r="C11992" s="2" t="s">
        <v>31404</v>
      </c>
      <c r="D11992" s="2" t="str">
        <f>"そうざい製造業"</f>
        <v>そうざい製造業</v>
      </c>
      <c r="E11992" s="2" t="str">
        <f>"H30.11.30"</f>
        <v>H30.11.30</v>
      </c>
    </row>
    <row r="11993" spans="1:5" x14ac:dyDescent="0.45">
      <c r="A11993" s="2" t="s">
        <v>8238</v>
      </c>
      <c r="B11993" s="2" t="s">
        <v>19842</v>
      </c>
      <c r="C11993" s="2" t="s">
        <v>31429</v>
      </c>
      <c r="D11993" s="2" t="str">
        <f>"魚介類せり売り営業"</f>
        <v>魚介類せり売り営業</v>
      </c>
      <c r="E11993" s="2" t="str">
        <f>"H29.05.29"</f>
        <v>H29.05.29</v>
      </c>
    </row>
    <row r="11994" spans="1:5" x14ac:dyDescent="0.45">
      <c r="A11994" s="2" t="s">
        <v>8238</v>
      </c>
      <c r="B11994" s="2" t="s">
        <v>19843</v>
      </c>
      <c r="C11994" s="2" t="s">
        <v>31430</v>
      </c>
      <c r="D11994" s="2" t="str">
        <f>"魚介類せり売り営業"</f>
        <v>魚介類せり売り営業</v>
      </c>
      <c r="E11994" s="2" t="str">
        <f>"H29.05.29"</f>
        <v>H29.05.29</v>
      </c>
    </row>
    <row r="11995" spans="1:5" x14ac:dyDescent="0.45">
      <c r="A11995" s="2" t="s">
        <v>8238</v>
      </c>
      <c r="B11995" s="2" t="s">
        <v>19843</v>
      </c>
      <c r="C11995" s="2" t="s">
        <v>31431</v>
      </c>
      <c r="D11995" s="2" t="str">
        <f>"魚介類販売業"</f>
        <v>魚介類販売業</v>
      </c>
      <c r="E11995" s="2" t="str">
        <f>"H30.05.17"</f>
        <v>H30.05.17</v>
      </c>
    </row>
    <row r="11996" spans="1:5" x14ac:dyDescent="0.45">
      <c r="A11996" s="2" t="s">
        <v>8238</v>
      </c>
      <c r="B11996" s="2" t="s">
        <v>19843</v>
      </c>
      <c r="C11996" s="2" t="s">
        <v>31431</v>
      </c>
      <c r="D11996" s="2" t="str">
        <f>"そうざい製造業"</f>
        <v>そうざい製造業</v>
      </c>
      <c r="E11996" s="2" t="str">
        <f>"H30.05.31"</f>
        <v>H30.05.31</v>
      </c>
    </row>
    <row r="11997" spans="1:5" x14ac:dyDescent="0.45">
      <c r="A11997" s="2" t="s">
        <v>8238</v>
      </c>
      <c r="B11997" s="2" t="s">
        <v>19843</v>
      </c>
      <c r="C11997" s="2" t="s">
        <v>31431</v>
      </c>
      <c r="D11997" s="2" t="str">
        <f>"魚肉ねり製品製造業"</f>
        <v>魚肉ねり製品製造業</v>
      </c>
      <c r="E11997" s="2" t="str">
        <f>"H30.05.17"</f>
        <v>H30.05.17</v>
      </c>
    </row>
    <row r="11998" spans="1:5" x14ac:dyDescent="0.45">
      <c r="A11998" s="2" t="s">
        <v>519</v>
      </c>
      <c r="B11998" s="2" t="s">
        <v>19873</v>
      </c>
      <c r="C11998" s="2" t="s">
        <v>31463</v>
      </c>
      <c r="D11998" s="2" t="str">
        <f>"魚介類販売業"</f>
        <v>魚介類販売業</v>
      </c>
      <c r="E11998" s="2" t="str">
        <f>"H30.11.30"</f>
        <v>H30.11.30</v>
      </c>
    </row>
    <row r="11999" spans="1:5" x14ac:dyDescent="0.45">
      <c r="A11999" s="2" t="s">
        <v>519</v>
      </c>
      <c r="B11999" s="2" t="s">
        <v>19873</v>
      </c>
      <c r="C11999" s="2" t="s">
        <v>31463</v>
      </c>
      <c r="D11999" s="2" t="str">
        <f>"そうざい製造業"</f>
        <v>そうざい製造業</v>
      </c>
      <c r="E11999" s="2" t="str">
        <f>"H30.11.30"</f>
        <v>H30.11.30</v>
      </c>
    </row>
    <row r="12000" spans="1:5" x14ac:dyDescent="0.45">
      <c r="A12000" s="2" t="s">
        <v>8268</v>
      </c>
      <c r="B12000" s="2" t="s">
        <v>19876</v>
      </c>
      <c r="C12000" s="2" t="s">
        <v>31466</v>
      </c>
      <c r="D12000" s="2" t="str">
        <f t="shared" ref="D12000:D12009" si="555">"飲食店営業"</f>
        <v>飲食店営業</v>
      </c>
      <c r="E12000" s="2" t="str">
        <f>"H31.02.20"</f>
        <v>H31.02.20</v>
      </c>
    </row>
    <row r="12001" spans="1:5" x14ac:dyDescent="0.45">
      <c r="A12001" s="2" t="s">
        <v>8002</v>
      </c>
      <c r="B12001" s="2" t="s">
        <v>19559</v>
      </c>
      <c r="C12001" s="2" t="s">
        <v>31468</v>
      </c>
      <c r="D12001" s="2" t="str">
        <f t="shared" si="555"/>
        <v>飲食店営業</v>
      </c>
      <c r="E12001" s="2" t="str">
        <f t="shared" ref="E12001:E12027" si="556">"H31.02.26"</f>
        <v>H31.02.26</v>
      </c>
    </row>
    <row r="12002" spans="1:5" x14ac:dyDescent="0.45">
      <c r="A12002" s="2" t="s">
        <v>8270</v>
      </c>
      <c r="B12002" s="2" t="s">
        <v>19879</v>
      </c>
      <c r="C12002" s="2" t="s">
        <v>31469</v>
      </c>
      <c r="D12002" s="2" t="str">
        <f t="shared" si="555"/>
        <v>飲食店営業</v>
      </c>
      <c r="E12002" s="2" t="str">
        <f t="shared" si="556"/>
        <v>H31.02.26</v>
      </c>
    </row>
    <row r="12003" spans="1:5" x14ac:dyDescent="0.45">
      <c r="A12003" s="2" t="s">
        <v>8271</v>
      </c>
      <c r="B12003" s="2" t="s">
        <v>19880</v>
      </c>
      <c r="C12003" s="2" t="s">
        <v>31470</v>
      </c>
      <c r="D12003" s="2" t="str">
        <f t="shared" si="555"/>
        <v>飲食店営業</v>
      </c>
      <c r="E12003" s="2" t="str">
        <f t="shared" si="556"/>
        <v>H31.02.26</v>
      </c>
    </row>
    <row r="12004" spans="1:5" x14ac:dyDescent="0.45">
      <c r="A12004" s="2" t="s">
        <v>8275</v>
      </c>
      <c r="B12004" s="2" t="s">
        <v>15354</v>
      </c>
      <c r="C12004" s="2" t="s">
        <v>31474</v>
      </c>
      <c r="D12004" s="2" t="str">
        <f t="shared" si="555"/>
        <v>飲食店営業</v>
      </c>
      <c r="E12004" s="2" t="str">
        <f t="shared" si="556"/>
        <v>H31.02.26</v>
      </c>
    </row>
    <row r="12005" spans="1:5" x14ac:dyDescent="0.45">
      <c r="A12005" s="2" t="s">
        <v>8276</v>
      </c>
      <c r="B12005" s="2" t="s">
        <v>19883</v>
      </c>
      <c r="C12005" s="2" t="s">
        <v>31475</v>
      </c>
      <c r="D12005" s="2" t="str">
        <f t="shared" si="555"/>
        <v>飲食店営業</v>
      </c>
      <c r="E12005" s="2" t="str">
        <f t="shared" si="556"/>
        <v>H31.02.26</v>
      </c>
    </row>
    <row r="12006" spans="1:5" x14ac:dyDescent="0.45">
      <c r="A12006" s="2" t="s">
        <v>8277</v>
      </c>
      <c r="B12006" s="2" t="s">
        <v>19884</v>
      </c>
      <c r="C12006" s="2" t="s">
        <v>31476</v>
      </c>
      <c r="D12006" s="2" t="str">
        <f t="shared" si="555"/>
        <v>飲食店営業</v>
      </c>
      <c r="E12006" s="2" t="str">
        <f t="shared" si="556"/>
        <v>H31.02.26</v>
      </c>
    </row>
    <row r="12007" spans="1:5" x14ac:dyDescent="0.45">
      <c r="A12007" s="2" t="s">
        <v>8278</v>
      </c>
      <c r="B12007" s="2" t="s">
        <v>19885</v>
      </c>
      <c r="C12007" s="2" t="s">
        <v>31477</v>
      </c>
      <c r="D12007" s="2" t="str">
        <f t="shared" si="555"/>
        <v>飲食店営業</v>
      </c>
      <c r="E12007" s="2" t="str">
        <f t="shared" si="556"/>
        <v>H31.02.26</v>
      </c>
    </row>
    <row r="12008" spans="1:5" x14ac:dyDescent="0.45">
      <c r="A12008" s="2" t="s">
        <v>8279</v>
      </c>
      <c r="B12008" s="2" t="s">
        <v>19886</v>
      </c>
      <c r="C12008" s="2" t="s">
        <v>31478</v>
      </c>
      <c r="D12008" s="2" t="str">
        <f t="shared" si="555"/>
        <v>飲食店営業</v>
      </c>
      <c r="E12008" s="2" t="str">
        <f t="shared" si="556"/>
        <v>H31.02.26</v>
      </c>
    </row>
    <row r="12009" spans="1:5" x14ac:dyDescent="0.45">
      <c r="A12009" s="2" t="s">
        <v>8280</v>
      </c>
      <c r="B12009" s="2" t="s">
        <v>19887</v>
      </c>
      <c r="C12009" s="2" t="s">
        <v>31479</v>
      </c>
      <c r="D12009" s="2" t="str">
        <f t="shared" si="555"/>
        <v>飲食店営業</v>
      </c>
      <c r="E12009" s="2" t="str">
        <f t="shared" si="556"/>
        <v>H31.02.26</v>
      </c>
    </row>
    <row r="12010" spans="1:5" x14ac:dyDescent="0.45">
      <c r="A12010" s="2" t="s">
        <v>8281</v>
      </c>
      <c r="B12010" s="2" t="s">
        <v>19888</v>
      </c>
      <c r="C12010" s="2" t="s">
        <v>31480</v>
      </c>
      <c r="D12010" s="2" t="str">
        <f>"菓子製造業"</f>
        <v>菓子製造業</v>
      </c>
      <c r="E12010" s="2" t="str">
        <f t="shared" si="556"/>
        <v>H31.02.26</v>
      </c>
    </row>
    <row r="12011" spans="1:5" x14ac:dyDescent="0.45">
      <c r="A12011" s="2" t="s">
        <v>8282</v>
      </c>
      <c r="B12011" s="2" t="s">
        <v>19889</v>
      </c>
      <c r="C12011" s="2" t="s">
        <v>31481</v>
      </c>
      <c r="D12011" s="2" t="str">
        <f>"菓子製造業"</f>
        <v>菓子製造業</v>
      </c>
      <c r="E12011" s="2" t="str">
        <f t="shared" si="556"/>
        <v>H31.02.26</v>
      </c>
    </row>
    <row r="12012" spans="1:5" x14ac:dyDescent="0.45">
      <c r="A12012" s="2" t="s">
        <v>8283</v>
      </c>
      <c r="B12012" s="2" t="s">
        <v>8283</v>
      </c>
      <c r="C12012" s="2" t="s">
        <v>31482</v>
      </c>
      <c r="D12012" s="2" t="str">
        <f>"魚肉ねり製品製造業"</f>
        <v>魚肉ねり製品製造業</v>
      </c>
      <c r="E12012" s="2" t="str">
        <f t="shared" si="556"/>
        <v>H31.02.26</v>
      </c>
    </row>
    <row r="12013" spans="1:5" x14ac:dyDescent="0.45">
      <c r="A12013" s="2" t="s">
        <v>8238</v>
      </c>
      <c r="B12013" s="2" t="s">
        <v>19890</v>
      </c>
      <c r="C12013" s="2" t="s">
        <v>31483</v>
      </c>
      <c r="D12013" s="2" t="str">
        <f>"氷雪販売業"</f>
        <v>氷雪販売業</v>
      </c>
      <c r="E12013" s="2" t="str">
        <f t="shared" si="556"/>
        <v>H31.02.26</v>
      </c>
    </row>
    <row r="12014" spans="1:5" x14ac:dyDescent="0.45">
      <c r="A12014" s="2" t="s">
        <v>8238</v>
      </c>
      <c r="B12014" s="2" t="s">
        <v>19891</v>
      </c>
      <c r="C12014" s="2" t="s">
        <v>31484</v>
      </c>
      <c r="D12014" s="2" t="str">
        <f>"魚介類せり売り営業"</f>
        <v>魚介類せり売り営業</v>
      </c>
      <c r="E12014" s="2" t="str">
        <f t="shared" si="556"/>
        <v>H31.02.26</v>
      </c>
    </row>
    <row r="12015" spans="1:5" x14ac:dyDescent="0.45">
      <c r="A12015" s="2" t="s">
        <v>8002</v>
      </c>
      <c r="B12015" s="2" t="s">
        <v>19559</v>
      </c>
      <c r="C12015" s="2" t="s">
        <v>31468</v>
      </c>
      <c r="D12015" s="2" t="str">
        <f>"魚介類販売業"</f>
        <v>魚介類販売業</v>
      </c>
      <c r="E12015" s="2" t="str">
        <f t="shared" si="556"/>
        <v>H31.02.26</v>
      </c>
    </row>
    <row r="12016" spans="1:5" x14ac:dyDescent="0.45">
      <c r="A12016" s="2" t="s">
        <v>8284</v>
      </c>
      <c r="B12016" s="2" t="s">
        <v>19892</v>
      </c>
      <c r="C12016" s="2" t="s">
        <v>31486</v>
      </c>
      <c r="D12016" s="2" t="str">
        <f>"魚介類販売業"</f>
        <v>魚介類販売業</v>
      </c>
      <c r="E12016" s="2" t="str">
        <f t="shared" si="556"/>
        <v>H31.02.26</v>
      </c>
    </row>
    <row r="12017" spans="1:5" x14ac:dyDescent="0.45">
      <c r="A12017" s="2" t="s">
        <v>8285</v>
      </c>
      <c r="B12017" s="2" t="s">
        <v>19893</v>
      </c>
      <c r="C12017" s="2" t="s">
        <v>31487</v>
      </c>
      <c r="D12017" s="2" t="str">
        <f>"魚介類販売業"</f>
        <v>魚介類販売業</v>
      </c>
      <c r="E12017" s="2" t="str">
        <f t="shared" si="556"/>
        <v>H31.02.26</v>
      </c>
    </row>
    <row r="12018" spans="1:5" x14ac:dyDescent="0.45">
      <c r="A12018" s="2" t="s">
        <v>8002</v>
      </c>
      <c r="B12018" s="2" t="s">
        <v>19559</v>
      </c>
      <c r="C12018" s="2" t="s">
        <v>31468</v>
      </c>
      <c r="D12018" s="2" t="str">
        <f>"乳類販売業"</f>
        <v>乳類販売業</v>
      </c>
      <c r="E12018" s="2" t="str">
        <f t="shared" si="556"/>
        <v>H31.02.26</v>
      </c>
    </row>
    <row r="12019" spans="1:5" x14ac:dyDescent="0.45">
      <c r="A12019" s="2" t="s">
        <v>8286</v>
      </c>
      <c r="B12019" s="2" t="s">
        <v>19894</v>
      </c>
      <c r="C12019" s="2" t="s">
        <v>31488</v>
      </c>
      <c r="D12019" s="2" t="str">
        <f>"そうざい製造業"</f>
        <v>そうざい製造業</v>
      </c>
      <c r="E12019" s="2" t="str">
        <f t="shared" si="556"/>
        <v>H31.02.26</v>
      </c>
    </row>
    <row r="12020" spans="1:5" x14ac:dyDescent="0.45">
      <c r="A12020" s="2" t="s">
        <v>8000</v>
      </c>
      <c r="B12020" s="2" t="s">
        <v>19557</v>
      </c>
      <c r="C12020" s="2" t="s">
        <v>31489</v>
      </c>
      <c r="D12020" s="2" t="str">
        <f>"そうざい製造業"</f>
        <v>そうざい製造業</v>
      </c>
      <c r="E12020" s="2" t="str">
        <f t="shared" si="556"/>
        <v>H31.02.26</v>
      </c>
    </row>
    <row r="12021" spans="1:5" x14ac:dyDescent="0.45">
      <c r="A12021" s="2" t="s">
        <v>8281</v>
      </c>
      <c r="B12021" s="2" t="s">
        <v>19888</v>
      </c>
      <c r="C12021" s="2" t="s">
        <v>31480</v>
      </c>
      <c r="D12021" s="2" t="str">
        <f>"そうざい製造業"</f>
        <v>そうざい製造業</v>
      </c>
      <c r="E12021" s="2" t="str">
        <f t="shared" si="556"/>
        <v>H31.02.26</v>
      </c>
    </row>
    <row r="12022" spans="1:5" x14ac:dyDescent="0.45">
      <c r="A12022" s="2" t="s">
        <v>8285</v>
      </c>
      <c r="B12022" s="2" t="s">
        <v>19893</v>
      </c>
      <c r="C12022" s="2" t="s">
        <v>31487</v>
      </c>
      <c r="D12022" s="2" t="str">
        <f>"そうざい製造業"</f>
        <v>そうざい製造業</v>
      </c>
      <c r="E12022" s="2" t="str">
        <f t="shared" si="556"/>
        <v>H31.02.26</v>
      </c>
    </row>
    <row r="12023" spans="1:5" x14ac:dyDescent="0.45">
      <c r="A12023" s="2" t="s">
        <v>8283</v>
      </c>
      <c r="B12023" s="2" t="s">
        <v>8283</v>
      </c>
      <c r="C12023" s="2" t="s">
        <v>31482</v>
      </c>
      <c r="D12023" s="2" t="str">
        <f>"そうざい製造業"</f>
        <v>そうざい製造業</v>
      </c>
      <c r="E12023" s="2" t="str">
        <f t="shared" si="556"/>
        <v>H31.02.26</v>
      </c>
    </row>
    <row r="12024" spans="1:5" x14ac:dyDescent="0.45">
      <c r="A12024" s="2" t="s">
        <v>8288</v>
      </c>
      <c r="B12024" s="2" t="s">
        <v>19896</v>
      </c>
      <c r="C12024" s="2" t="s">
        <v>31491</v>
      </c>
      <c r="D12024" s="2" t="str">
        <f>"みそ製造業"</f>
        <v>みそ製造業</v>
      </c>
      <c r="E12024" s="2" t="str">
        <f t="shared" si="556"/>
        <v>H31.02.26</v>
      </c>
    </row>
    <row r="12025" spans="1:5" x14ac:dyDescent="0.45">
      <c r="A12025" s="2" t="s">
        <v>8002</v>
      </c>
      <c r="B12025" s="2" t="s">
        <v>19559</v>
      </c>
      <c r="C12025" s="2" t="s">
        <v>31468</v>
      </c>
      <c r="D12025" s="2" t="str">
        <f>"食肉販売業"</f>
        <v>食肉販売業</v>
      </c>
      <c r="E12025" s="2" t="str">
        <f t="shared" si="556"/>
        <v>H31.02.26</v>
      </c>
    </row>
    <row r="12026" spans="1:5" x14ac:dyDescent="0.45">
      <c r="A12026" s="2" t="s">
        <v>8289</v>
      </c>
      <c r="B12026" s="2" t="s">
        <v>19897</v>
      </c>
      <c r="C12026" s="2" t="s">
        <v>31492</v>
      </c>
      <c r="D12026" s="2" t="str">
        <f>"食肉販売業"</f>
        <v>食肉販売業</v>
      </c>
      <c r="E12026" s="2" t="str">
        <f t="shared" si="556"/>
        <v>H31.02.26</v>
      </c>
    </row>
    <row r="12027" spans="1:5" x14ac:dyDescent="0.45">
      <c r="A12027" s="2" t="s">
        <v>8290</v>
      </c>
      <c r="B12027" s="2" t="s">
        <v>19898</v>
      </c>
      <c r="C12027" s="2" t="s">
        <v>31493</v>
      </c>
      <c r="D12027" s="2" t="str">
        <f>"食品製造業"</f>
        <v>食品製造業</v>
      </c>
      <c r="E12027" s="2" t="str">
        <f t="shared" si="556"/>
        <v>H31.02.26</v>
      </c>
    </row>
    <row r="12028" spans="1:5" x14ac:dyDescent="0.45">
      <c r="A12028" s="2" t="s">
        <v>165</v>
      </c>
      <c r="B12028" s="2" t="s">
        <v>19914</v>
      </c>
      <c r="C12028" s="2" t="s">
        <v>31518</v>
      </c>
      <c r="D12028" s="2" t="str">
        <f>"喫茶店営業"</f>
        <v>喫茶店営業</v>
      </c>
      <c r="E12028" s="2" t="str">
        <f>"H31.02.28"</f>
        <v>H31.02.28</v>
      </c>
    </row>
    <row r="12029" spans="1:5" x14ac:dyDescent="0.45">
      <c r="A12029" s="2" t="s">
        <v>8319</v>
      </c>
      <c r="B12029" s="2" t="s">
        <v>19927</v>
      </c>
      <c r="C12029" s="2" t="s">
        <v>31532</v>
      </c>
      <c r="D12029" s="2" t="str">
        <f>"飲食店営業"</f>
        <v>飲食店営業</v>
      </c>
      <c r="E12029" s="2" t="str">
        <f>"H30.07.03"</f>
        <v>H30.07.03</v>
      </c>
    </row>
    <row r="12030" spans="1:5" x14ac:dyDescent="0.45">
      <c r="A12030" s="2" t="s">
        <v>8320</v>
      </c>
      <c r="B12030" s="2" t="s">
        <v>19928</v>
      </c>
      <c r="C12030" s="2" t="s">
        <v>31533</v>
      </c>
      <c r="D12030" s="2" t="str">
        <f>"飲食店営業"</f>
        <v>飲食店営業</v>
      </c>
      <c r="E12030" s="2" t="str">
        <f>"H31.04.17"</f>
        <v>H31.04.17</v>
      </c>
    </row>
    <row r="12031" spans="1:5" x14ac:dyDescent="0.45">
      <c r="A12031" s="2" t="s">
        <v>8331</v>
      </c>
      <c r="B12031" s="2" t="s">
        <v>19938</v>
      </c>
      <c r="C12031" s="2" t="s">
        <v>31541</v>
      </c>
      <c r="D12031" s="2" t="str">
        <f>"魚介類販売業"</f>
        <v>魚介類販売業</v>
      </c>
      <c r="E12031" s="2" t="str">
        <f>"R01.05.08"</f>
        <v>R01.05.08</v>
      </c>
    </row>
    <row r="12032" spans="1:5" x14ac:dyDescent="0.45">
      <c r="A12032" s="2" t="s">
        <v>8331</v>
      </c>
      <c r="B12032" s="2" t="s">
        <v>19938</v>
      </c>
      <c r="C12032" s="2" t="s">
        <v>31541</v>
      </c>
      <c r="D12032" s="2" t="str">
        <f>"乳類販売業"</f>
        <v>乳類販売業</v>
      </c>
      <c r="E12032" s="2" t="str">
        <f>"R01.05.08"</f>
        <v>R01.05.08</v>
      </c>
    </row>
    <row r="12033" spans="1:5" x14ac:dyDescent="0.45">
      <c r="A12033" s="2" t="s">
        <v>8333</v>
      </c>
      <c r="B12033" s="2" t="s">
        <v>19940</v>
      </c>
      <c r="C12033" s="2" t="s">
        <v>31543</v>
      </c>
      <c r="D12033" s="2" t="str">
        <f>"食肉販売業"</f>
        <v>食肉販売業</v>
      </c>
      <c r="E12033" s="2" t="str">
        <f>"R01.05.08"</f>
        <v>R01.05.08</v>
      </c>
    </row>
    <row r="12034" spans="1:5" x14ac:dyDescent="0.45">
      <c r="A12034" s="2" t="s">
        <v>8331</v>
      </c>
      <c r="B12034" s="2" t="s">
        <v>19938</v>
      </c>
      <c r="C12034" s="2" t="s">
        <v>31541</v>
      </c>
      <c r="D12034" s="2" t="str">
        <f>"食肉販売業"</f>
        <v>食肉販売業</v>
      </c>
      <c r="E12034" s="2" t="str">
        <f>"R01.05.08"</f>
        <v>R01.05.08</v>
      </c>
    </row>
    <row r="12035" spans="1:5" x14ac:dyDescent="0.45">
      <c r="A12035" s="2" t="s">
        <v>27</v>
      </c>
      <c r="B12035" s="2" t="s">
        <v>19951</v>
      </c>
      <c r="C12035" s="2" t="s">
        <v>31557</v>
      </c>
      <c r="D12035" s="2" t="str">
        <f>"食品販売業"</f>
        <v>食品販売業</v>
      </c>
      <c r="E12035" s="2" t="str">
        <f>"R01.05.09"</f>
        <v>R01.05.09</v>
      </c>
    </row>
    <row r="12036" spans="1:5" x14ac:dyDescent="0.45">
      <c r="A12036" s="2" t="s">
        <v>8366</v>
      </c>
      <c r="B12036" s="2" t="s">
        <v>19977</v>
      </c>
      <c r="C12036" s="2" t="s">
        <v>31583</v>
      </c>
      <c r="D12036" s="2" t="str">
        <f>"飲食店営業"</f>
        <v>飲食店営業</v>
      </c>
      <c r="E12036" s="2" t="str">
        <f>"R01.05.10"</f>
        <v>R01.05.10</v>
      </c>
    </row>
    <row r="12037" spans="1:5" x14ac:dyDescent="0.45">
      <c r="A12037" s="2" t="s">
        <v>8366</v>
      </c>
      <c r="B12037" s="2" t="s">
        <v>19977</v>
      </c>
      <c r="C12037" s="2" t="s">
        <v>31583</v>
      </c>
      <c r="D12037" s="2" t="str">
        <f>"食肉販売業"</f>
        <v>食肉販売業</v>
      </c>
      <c r="E12037" s="2" t="str">
        <f>"R01.05.10"</f>
        <v>R01.05.10</v>
      </c>
    </row>
    <row r="12038" spans="1:5" x14ac:dyDescent="0.45">
      <c r="A12038" s="2" t="s">
        <v>8366</v>
      </c>
      <c r="B12038" s="2" t="s">
        <v>19977</v>
      </c>
      <c r="C12038" s="2" t="s">
        <v>31583</v>
      </c>
      <c r="D12038" s="2" t="str">
        <f>"食品販売業"</f>
        <v>食品販売業</v>
      </c>
      <c r="E12038" s="2" t="str">
        <f>"R01.05.10"</f>
        <v>R01.05.10</v>
      </c>
    </row>
    <row r="12039" spans="1:5" x14ac:dyDescent="0.45">
      <c r="A12039" s="2" t="s">
        <v>8373</v>
      </c>
      <c r="B12039" s="2" t="s">
        <v>19984</v>
      </c>
      <c r="C12039" s="2" t="s">
        <v>31590</v>
      </c>
      <c r="D12039" s="2" t="str">
        <f>"飲食店営業"</f>
        <v>飲食店営業</v>
      </c>
      <c r="E12039" s="2" t="str">
        <f>"R01.05.16"</f>
        <v>R01.05.16</v>
      </c>
    </row>
    <row r="12040" spans="1:5" x14ac:dyDescent="0.45">
      <c r="A12040" s="2" t="s">
        <v>8379</v>
      </c>
      <c r="B12040" s="2" t="s">
        <v>19992</v>
      </c>
      <c r="C12040" s="2" t="s">
        <v>31598</v>
      </c>
      <c r="D12040" s="2" t="str">
        <f>"食品製造業"</f>
        <v>食品製造業</v>
      </c>
      <c r="E12040" s="2" t="str">
        <f t="shared" ref="E12040:E12048" si="557">"R01.05.20"</f>
        <v>R01.05.20</v>
      </c>
    </row>
    <row r="12041" spans="1:5" x14ac:dyDescent="0.45">
      <c r="A12041" s="2" t="s">
        <v>8380</v>
      </c>
      <c r="B12041" s="2" t="s">
        <v>19993</v>
      </c>
      <c r="C12041" s="2" t="s">
        <v>31599</v>
      </c>
      <c r="D12041" s="2" t="str">
        <f>"飲食店営業"</f>
        <v>飲食店営業</v>
      </c>
      <c r="E12041" s="2" t="str">
        <f t="shared" si="557"/>
        <v>R01.05.20</v>
      </c>
    </row>
    <row r="12042" spans="1:5" x14ac:dyDescent="0.45">
      <c r="A12042" s="2" t="s">
        <v>8381</v>
      </c>
      <c r="B12042" s="2" t="s">
        <v>19994</v>
      </c>
      <c r="C12042" s="2" t="s">
        <v>31600</v>
      </c>
      <c r="D12042" s="2" t="str">
        <f>"そうざい製造業"</f>
        <v>そうざい製造業</v>
      </c>
      <c r="E12042" s="2" t="str">
        <f t="shared" si="557"/>
        <v>R01.05.20</v>
      </c>
    </row>
    <row r="12043" spans="1:5" x14ac:dyDescent="0.45">
      <c r="A12043" s="2" t="s">
        <v>8382</v>
      </c>
      <c r="B12043" s="2" t="s">
        <v>19995</v>
      </c>
      <c r="C12043" s="2" t="s">
        <v>31601</v>
      </c>
      <c r="D12043" s="2" t="str">
        <f>"食肉販売業"</f>
        <v>食肉販売業</v>
      </c>
      <c r="E12043" s="2" t="str">
        <f t="shared" si="557"/>
        <v>R01.05.20</v>
      </c>
    </row>
    <row r="12044" spans="1:5" x14ac:dyDescent="0.45">
      <c r="A12044" s="2" t="s">
        <v>8383</v>
      </c>
      <c r="B12044" s="2" t="s">
        <v>19996</v>
      </c>
      <c r="C12044" s="2" t="s">
        <v>31602</v>
      </c>
      <c r="D12044" s="2" t="str">
        <f>"豆腐製造業"</f>
        <v>豆腐製造業</v>
      </c>
      <c r="E12044" s="2" t="str">
        <f t="shared" si="557"/>
        <v>R01.05.20</v>
      </c>
    </row>
    <row r="12045" spans="1:5" x14ac:dyDescent="0.45">
      <c r="A12045" s="2" t="s">
        <v>7859</v>
      </c>
      <c r="B12045" s="2" t="s">
        <v>19613</v>
      </c>
      <c r="C12045" s="2" t="s">
        <v>31188</v>
      </c>
      <c r="D12045" s="2" t="str">
        <f>"食肉販売業"</f>
        <v>食肉販売業</v>
      </c>
      <c r="E12045" s="2" t="str">
        <f t="shared" si="557"/>
        <v>R01.05.20</v>
      </c>
    </row>
    <row r="12046" spans="1:5" x14ac:dyDescent="0.45">
      <c r="A12046" s="2" t="s">
        <v>7859</v>
      </c>
      <c r="B12046" s="2" t="s">
        <v>19613</v>
      </c>
      <c r="C12046" s="2" t="s">
        <v>31188</v>
      </c>
      <c r="D12046" s="2" t="str">
        <f>"飲食店営業"</f>
        <v>飲食店営業</v>
      </c>
      <c r="E12046" s="2" t="str">
        <f t="shared" si="557"/>
        <v>R01.05.20</v>
      </c>
    </row>
    <row r="12047" spans="1:5" x14ac:dyDescent="0.45">
      <c r="A12047" s="2" t="s">
        <v>7859</v>
      </c>
      <c r="B12047" s="2" t="s">
        <v>19613</v>
      </c>
      <c r="C12047" s="2" t="s">
        <v>31188</v>
      </c>
      <c r="D12047" s="2" t="str">
        <f>"乳類販売業"</f>
        <v>乳類販売業</v>
      </c>
      <c r="E12047" s="2" t="str">
        <f t="shared" si="557"/>
        <v>R01.05.20</v>
      </c>
    </row>
    <row r="12048" spans="1:5" x14ac:dyDescent="0.45">
      <c r="A12048" s="2" t="s">
        <v>7859</v>
      </c>
      <c r="B12048" s="2" t="s">
        <v>19613</v>
      </c>
      <c r="C12048" s="2" t="s">
        <v>31188</v>
      </c>
      <c r="D12048" s="2" t="str">
        <f>"魚介類販売業"</f>
        <v>魚介類販売業</v>
      </c>
      <c r="E12048" s="2" t="str">
        <f t="shared" si="557"/>
        <v>R01.05.20</v>
      </c>
    </row>
    <row r="12049" spans="1:5" x14ac:dyDescent="0.45">
      <c r="A12049" s="2" t="s">
        <v>8386</v>
      </c>
      <c r="B12049" s="2" t="s">
        <v>20000</v>
      </c>
      <c r="C12049" s="2" t="s">
        <v>31605</v>
      </c>
      <c r="D12049" s="2" t="str">
        <f t="shared" ref="D12049:D12057" si="558">"飲食店営業"</f>
        <v>飲食店営業</v>
      </c>
      <c r="E12049" s="2" t="str">
        <f>"R01.05.23"</f>
        <v>R01.05.23</v>
      </c>
    </row>
    <row r="12050" spans="1:5" x14ac:dyDescent="0.45">
      <c r="A12050" s="2" t="s">
        <v>8387</v>
      </c>
      <c r="B12050" s="2" t="s">
        <v>20001</v>
      </c>
      <c r="C12050" s="2" t="s">
        <v>31606</v>
      </c>
      <c r="D12050" s="2" t="str">
        <f t="shared" si="558"/>
        <v>飲食店営業</v>
      </c>
      <c r="E12050" s="2" t="str">
        <f t="shared" ref="E12050:E12070" si="559">"R01.05.24"</f>
        <v>R01.05.24</v>
      </c>
    </row>
    <row r="12051" spans="1:5" x14ac:dyDescent="0.45">
      <c r="A12051" s="2" t="s">
        <v>8388</v>
      </c>
      <c r="B12051" s="2" t="s">
        <v>20002</v>
      </c>
      <c r="C12051" s="2" t="s">
        <v>31607</v>
      </c>
      <c r="D12051" s="2" t="str">
        <f t="shared" si="558"/>
        <v>飲食店営業</v>
      </c>
      <c r="E12051" s="2" t="str">
        <f t="shared" si="559"/>
        <v>R01.05.24</v>
      </c>
    </row>
    <row r="12052" spans="1:5" x14ac:dyDescent="0.45">
      <c r="A12052" s="2" t="s">
        <v>8389</v>
      </c>
      <c r="B12052" s="2" t="s">
        <v>20003</v>
      </c>
      <c r="C12052" s="2" t="s">
        <v>31608</v>
      </c>
      <c r="D12052" s="2" t="str">
        <f t="shared" si="558"/>
        <v>飲食店営業</v>
      </c>
      <c r="E12052" s="2" t="str">
        <f t="shared" si="559"/>
        <v>R01.05.24</v>
      </c>
    </row>
    <row r="12053" spans="1:5" x14ac:dyDescent="0.45">
      <c r="A12053" s="2" t="s">
        <v>8202</v>
      </c>
      <c r="B12053" s="2" t="s">
        <v>20004</v>
      </c>
      <c r="C12053" s="2" t="s">
        <v>31609</v>
      </c>
      <c r="D12053" s="2" t="str">
        <f t="shared" si="558"/>
        <v>飲食店営業</v>
      </c>
      <c r="E12053" s="2" t="str">
        <f t="shared" si="559"/>
        <v>R01.05.24</v>
      </c>
    </row>
    <row r="12054" spans="1:5" x14ac:dyDescent="0.45">
      <c r="A12054" s="2" t="s">
        <v>8020</v>
      </c>
      <c r="B12054" s="2" t="s">
        <v>20005</v>
      </c>
      <c r="C12054" s="2" t="s">
        <v>31152</v>
      </c>
      <c r="D12054" s="2" t="str">
        <f t="shared" si="558"/>
        <v>飲食店営業</v>
      </c>
      <c r="E12054" s="2" t="str">
        <f t="shared" si="559"/>
        <v>R01.05.24</v>
      </c>
    </row>
    <row r="12055" spans="1:5" x14ac:dyDescent="0.45">
      <c r="A12055" s="2" t="s">
        <v>8020</v>
      </c>
      <c r="B12055" s="2" t="s">
        <v>19580</v>
      </c>
      <c r="C12055" s="2" t="s">
        <v>31152</v>
      </c>
      <c r="D12055" s="2" t="str">
        <f t="shared" si="558"/>
        <v>飲食店営業</v>
      </c>
      <c r="E12055" s="2" t="str">
        <f t="shared" si="559"/>
        <v>R01.05.24</v>
      </c>
    </row>
    <row r="12056" spans="1:5" x14ac:dyDescent="0.45">
      <c r="A12056" s="2" t="s">
        <v>8379</v>
      </c>
      <c r="B12056" s="2" t="s">
        <v>19992</v>
      </c>
      <c r="C12056" s="2" t="s">
        <v>31598</v>
      </c>
      <c r="D12056" s="2" t="str">
        <f t="shared" si="558"/>
        <v>飲食店営業</v>
      </c>
      <c r="E12056" s="2" t="str">
        <f t="shared" si="559"/>
        <v>R01.05.24</v>
      </c>
    </row>
    <row r="12057" spans="1:5" x14ac:dyDescent="0.45">
      <c r="A12057" s="2" t="s">
        <v>8389</v>
      </c>
      <c r="B12057" s="2" t="s">
        <v>20003</v>
      </c>
      <c r="C12057" s="2" t="s">
        <v>31608</v>
      </c>
      <c r="D12057" s="2" t="str">
        <f t="shared" si="558"/>
        <v>飲食店営業</v>
      </c>
      <c r="E12057" s="2" t="str">
        <f t="shared" si="559"/>
        <v>R01.05.24</v>
      </c>
    </row>
    <row r="12058" spans="1:5" x14ac:dyDescent="0.45">
      <c r="A12058" s="2" t="s">
        <v>8390</v>
      </c>
      <c r="B12058" s="2" t="s">
        <v>20006</v>
      </c>
      <c r="C12058" s="2" t="s">
        <v>31610</v>
      </c>
      <c r="D12058" s="2" t="str">
        <f>"喫茶店営業"</f>
        <v>喫茶店営業</v>
      </c>
      <c r="E12058" s="2" t="str">
        <f t="shared" si="559"/>
        <v>R01.05.24</v>
      </c>
    </row>
    <row r="12059" spans="1:5" x14ac:dyDescent="0.45">
      <c r="A12059" s="2" t="s">
        <v>7820</v>
      </c>
      <c r="B12059" s="2" t="s">
        <v>19372</v>
      </c>
      <c r="C12059" s="2" t="s">
        <v>31288</v>
      </c>
      <c r="D12059" s="2" t="str">
        <f>"喫茶店営業"</f>
        <v>喫茶店営業</v>
      </c>
      <c r="E12059" s="2" t="str">
        <f t="shared" si="559"/>
        <v>R01.05.24</v>
      </c>
    </row>
    <row r="12060" spans="1:5" x14ac:dyDescent="0.45">
      <c r="A12060" s="2" t="s">
        <v>8207</v>
      </c>
      <c r="B12060" s="2" t="s">
        <v>19801</v>
      </c>
      <c r="C12060" s="2" t="s">
        <v>31394</v>
      </c>
      <c r="D12060" s="2" t="str">
        <f>"魚介類販売業"</f>
        <v>魚介類販売業</v>
      </c>
      <c r="E12060" s="2" t="str">
        <f t="shared" si="559"/>
        <v>R01.05.24</v>
      </c>
    </row>
    <row r="12061" spans="1:5" x14ac:dyDescent="0.45">
      <c r="A12061" s="2" t="s">
        <v>7972</v>
      </c>
      <c r="B12061" s="2" t="s">
        <v>19523</v>
      </c>
      <c r="C12061" s="2" t="s">
        <v>31611</v>
      </c>
      <c r="D12061" s="2" t="str">
        <f>"魚介類販売業"</f>
        <v>魚介類販売業</v>
      </c>
      <c r="E12061" s="2" t="str">
        <f t="shared" si="559"/>
        <v>R01.05.24</v>
      </c>
    </row>
    <row r="12062" spans="1:5" x14ac:dyDescent="0.45">
      <c r="A12062" s="2" t="s">
        <v>8203</v>
      </c>
      <c r="B12062" s="2" t="s">
        <v>20007</v>
      </c>
      <c r="C12062" s="2" t="s">
        <v>31385</v>
      </c>
      <c r="D12062" s="2" t="str">
        <f>"菓子製造業"</f>
        <v>菓子製造業</v>
      </c>
      <c r="E12062" s="2" t="str">
        <f t="shared" si="559"/>
        <v>R01.05.24</v>
      </c>
    </row>
    <row r="12063" spans="1:5" x14ac:dyDescent="0.45">
      <c r="A12063" s="2" t="s">
        <v>8391</v>
      </c>
      <c r="B12063" s="2" t="s">
        <v>20008</v>
      </c>
      <c r="C12063" s="2" t="s">
        <v>31612</v>
      </c>
      <c r="D12063" s="2" t="str">
        <f>"菓子製造業"</f>
        <v>菓子製造業</v>
      </c>
      <c r="E12063" s="2" t="str">
        <f t="shared" si="559"/>
        <v>R01.05.24</v>
      </c>
    </row>
    <row r="12064" spans="1:5" x14ac:dyDescent="0.45">
      <c r="A12064" s="2" t="s">
        <v>8392</v>
      </c>
      <c r="B12064" s="2" t="s">
        <v>20009</v>
      </c>
      <c r="C12064" s="2" t="s">
        <v>31613</v>
      </c>
      <c r="D12064" s="2" t="str">
        <f>"ソース類製造業"</f>
        <v>ソース類製造業</v>
      </c>
      <c r="E12064" s="2" t="str">
        <f t="shared" si="559"/>
        <v>R01.05.24</v>
      </c>
    </row>
    <row r="12065" spans="1:5" x14ac:dyDescent="0.45">
      <c r="A12065" s="2" t="s">
        <v>8394</v>
      </c>
      <c r="B12065" s="2" t="s">
        <v>20011</v>
      </c>
      <c r="C12065" s="2" t="s">
        <v>31615</v>
      </c>
      <c r="D12065" s="2" t="str">
        <f>"そうざい製造業"</f>
        <v>そうざい製造業</v>
      </c>
      <c r="E12065" s="2" t="str">
        <f t="shared" si="559"/>
        <v>R01.05.24</v>
      </c>
    </row>
    <row r="12066" spans="1:5" x14ac:dyDescent="0.45">
      <c r="A12066" s="2" t="s">
        <v>8395</v>
      </c>
      <c r="B12066" s="2" t="s">
        <v>20012</v>
      </c>
      <c r="C12066" s="2" t="s">
        <v>31616</v>
      </c>
      <c r="D12066" s="2" t="str">
        <f>"みそ製造業"</f>
        <v>みそ製造業</v>
      </c>
      <c r="E12066" s="2" t="str">
        <f t="shared" si="559"/>
        <v>R01.05.24</v>
      </c>
    </row>
    <row r="12067" spans="1:5" x14ac:dyDescent="0.45">
      <c r="A12067" s="2" t="s">
        <v>8396</v>
      </c>
      <c r="B12067" s="2" t="s">
        <v>20013</v>
      </c>
      <c r="C12067" s="2" t="s">
        <v>31617</v>
      </c>
      <c r="D12067" s="2" t="str">
        <f>"食品製造業"</f>
        <v>食品製造業</v>
      </c>
      <c r="E12067" s="2" t="str">
        <f t="shared" si="559"/>
        <v>R01.05.24</v>
      </c>
    </row>
    <row r="12068" spans="1:5" x14ac:dyDescent="0.45">
      <c r="A12068" s="2" t="s">
        <v>8397</v>
      </c>
      <c r="B12068" s="2" t="s">
        <v>20014</v>
      </c>
      <c r="C12068" s="2" t="s">
        <v>31618</v>
      </c>
      <c r="D12068" s="2" t="str">
        <f>"食品製造業"</f>
        <v>食品製造業</v>
      </c>
      <c r="E12068" s="2" t="str">
        <f t="shared" si="559"/>
        <v>R01.05.24</v>
      </c>
    </row>
    <row r="12069" spans="1:5" x14ac:dyDescent="0.45">
      <c r="A12069" s="2" t="s">
        <v>8398</v>
      </c>
      <c r="B12069" s="2" t="s">
        <v>20015</v>
      </c>
      <c r="C12069" s="2" t="s">
        <v>31619</v>
      </c>
      <c r="D12069" s="2" t="str">
        <f>"食品製造業"</f>
        <v>食品製造業</v>
      </c>
      <c r="E12069" s="2" t="str">
        <f t="shared" si="559"/>
        <v>R01.05.24</v>
      </c>
    </row>
    <row r="12070" spans="1:5" x14ac:dyDescent="0.45">
      <c r="A12070" s="2" t="s">
        <v>7832</v>
      </c>
      <c r="B12070" s="2" t="s">
        <v>19389</v>
      </c>
      <c r="C12070" s="2" t="s">
        <v>31165</v>
      </c>
      <c r="D12070" s="2" t="str">
        <f>"食品販売業"</f>
        <v>食品販売業</v>
      </c>
      <c r="E12070" s="2" t="str">
        <f t="shared" si="559"/>
        <v>R01.05.24</v>
      </c>
    </row>
    <row r="12071" spans="1:5" x14ac:dyDescent="0.45">
      <c r="A12071" s="2" t="s">
        <v>8410</v>
      </c>
      <c r="B12071" s="2" t="s">
        <v>20033</v>
      </c>
      <c r="C12071" s="2" t="s">
        <v>31636</v>
      </c>
      <c r="D12071" s="2" t="str">
        <f>"食品販売業"</f>
        <v>食品販売業</v>
      </c>
      <c r="E12071" s="2" t="str">
        <f>"R01.05.31"</f>
        <v>R01.05.31</v>
      </c>
    </row>
    <row r="12072" spans="1:5" x14ac:dyDescent="0.45">
      <c r="A12072" s="2" t="s">
        <v>8414</v>
      </c>
      <c r="B12072" s="2" t="s">
        <v>20039</v>
      </c>
      <c r="C12072" s="2" t="s">
        <v>31643</v>
      </c>
      <c r="D12072" s="2" t="str">
        <f>"食品販売業"</f>
        <v>食品販売業</v>
      </c>
      <c r="E12072" s="2" t="str">
        <f>"R01.05.24"</f>
        <v>R01.05.24</v>
      </c>
    </row>
    <row r="12073" spans="1:5" x14ac:dyDescent="0.45">
      <c r="A12073" s="2" t="s">
        <v>3900</v>
      </c>
      <c r="B12073" s="2" t="s">
        <v>3900</v>
      </c>
      <c r="C12073" s="2" t="s">
        <v>31645</v>
      </c>
      <c r="D12073" s="2" t="str">
        <f>"魚肉ねり製品製造業"</f>
        <v>魚肉ねり製品製造業</v>
      </c>
      <c r="E12073" s="2" t="str">
        <f>"R01.05.24"</f>
        <v>R01.05.24</v>
      </c>
    </row>
    <row r="12074" spans="1:5" x14ac:dyDescent="0.45">
      <c r="A12074" s="2" t="s">
        <v>7216</v>
      </c>
      <c r="B12074" s="2" t="s">
        <v>20042</v>
      </c>
      <c r="C12074" s="2" t="s">
        <v>31647</v>
      </c>
      <c r="D12074" s="2" t="str">
        <f>"飲食店営業"</f>
        <v>飲食店営業</v>
      </c>
      <c r="E12074" s="2" t="str">
        <f>"R01.06.27"</f>
        <v>R01.06.27</v>
      </c>
    </row>
    <row r="12075" spans="1:5" x14ac:dyDescent="0.45">
      <c r="A12075" s="2" t="s">
        <v>7820</v>
      </c>
      <c r="B12075" s="2" t="s">
        <v>20045</v>
      </c>
      <c r="C12075" s="2" t="s">
        <v>31651</v>
      </c>
      <c r="D12075" s="2" t="str">
        <f>"菓子製造業"</f>
        <v>菓子製造業</v>
      </c>
      <c r="E12075" s="2" t="str">
        <f>"R01.07.11"</f>
        <v>R01.07.11</v>
      </c>
    </row>
    <row r="12076" spans="1:5" x14ac:dyDescent="0.45">
      <c r="A12076" s="2" t="s">
        <v>7820</v>
      </c>
      <c r="B12076" s="2" t="s">
        <v>20045</v>
      </c>
      <c r="C12076" s="2" t="s">
        <v>31651</v>
      </c>
      <c r="D12076" s="2" t="str">
        <f>"飲食店営業"</f>
        <v>飲食店営業</v>
      </c>
      <c r="E12076" s="2" t="str">
        <f>"R01.07.11"</f>
        <v>R01.07.11</v>
      </c>
    </row>
    <row r="12077" spans="1:5" x14ac:dyDescent="0.45">
      <c r="A12077" s="2" t="s">
        <v>1134</v>
      </c>
      <c r="B12077" s="2" t="s">
        <v>20048</v>
      </c>
      <c r="C12077" s="2" t="s">
        <v>31654</v>
      </c>
      <c r="D12077" s="2" t="str">
        <f>"魚介類販売業"</f>
        <v>魚介類販売業</v>
      </c>
      <c r="E12077" s="2" t="str">
        <f>"H30.09.03"</f>
        <v>H30.09.03</v>
      </c>
    </row>
    <row r="12078" spans="1:5" x14ac:dyDescent="0.45">
      <c r="A12078" s="2" t="s">
        <v>1134</v>
      </c>
      <c r="B12078" s="2" t="s">
        <v>20048</v>
      </c>
      <c r="C12078" s="2" t="s">
        <v>31654</v>
      </c>
      <c r="D12078" s="2" t="str">
        <f>"乳類販売業"</f>
        <v>乳類販売業</v>
      </c>
      <c r="E12078" s="2" t="str">
        <f>"H30.05.17"</f>
        <v>H30.05.17</v>
      </c>
    </row>
    <row r="12079" spans="1:5" x14ac:dyDescent="0.45">
      <c r="A12079" s="2" t="s">
        <v>1134</v>
      </c>
      <c r="B12079" s="2" t="s">
        <v>20049</v>
      </c>
      <c r="C12079" s="2" t="s">
        <v>31655</v>
      </c>
      <c r="D12079" s="2" t="str">
        <f>"魚介類販売業"</f>
        <v>魚介類販売業</v>
      </c>
      <c r="E12079" s="2" t="str">
        <f>"H30.09.03"</f>
        <v>H30.09.03</v>
      </c>
    </row>
    <row r="12080" spans="1:5" x14ac:dyDescent="0.45">
      <c r="A12080" s="2" t="s">
        <v>7820</v>
      </c>
      <c r="B12080" s="2" t="s">
        <v>20045</v>
      </c>
      <c r="C12080" s="2" t="s">
        <v>31651</v>
      </c>
      <c r="D12080" s="2" t="str">
        <f>"アイスクリーム類製造業"</f>
        <v>アイスクリーム類製造業</v>
      </c>
      <c r="E12080" s="2" t="str">
        <f>"R01.07.22"</f>
        <v>R01.07.22</v>
      </c>
    </row>
    <row r="12081" spans="1:5" x14ac:dyDescent="0.45">
      <c r="A12081" s="2" t="s">
        <v>8421</v>
      </c>
      <c r="B12081" s="2" t="s">
        <v>20053</v>
      </c>
      <c r="C12081" s="2" t="s">
        <v>31659</v>
      </c>
      <c r="D12081" s="2" t="str">
        <f>"食品販売業"</f>
        <v>食品販売業</v>
      </c>
      <c r="E12081" s="2" t="str">
        <f>"R01.07.22"</f>
        <v>R01.07.22</v>
      </c>
    </row>
    <row r="12082" spans="1:5" x14ac:dyDescent="0.45">
      <c r="A12082" s="2" t="s">
        <v>8422</v>
      </c>
      <c r="B12082" s="2" t="s">
        <v>20053</v>
      </c>
      <c r="C12082" s="2" t="s">
        <v>31659</v>
      </c>
      <c r="D12082" s="2" t="str">
        <f>"乳類販売業"</f>
        <v>乳類販売業</v>
      </c>
      <c r="E12082" s="2" t="str">
        <f>"R01.07.25"</f>
        <v>R01.07.25</v>
      </c>
    </row>
    <row r="12083" spans="1:5" x14ac:dyDescent="0.45">
      <c r="A12083" s="2" t="s">
        <v>8436</v>
      </c>
      <c r="B12083" s="2" t="s">
        <v>20074</v>
      </c>
      <c r="C12083" s="2" t="s">
        <v>31675</v>
      </c>
      <c r="D12083" s="2" t="str">
        <f>"食品製造業"</f>
        <v>食品製造業</v>
      </c>
      <c r="E12083" s="2" t="str">
        <f t="shared" ref="E12083:E12097" si="560">"R01.08.05"</f>
        <v>R01.08.05</v>
      </c>
    </row>
    <row r="12084" spans="1:5" x14ac:dyDescent="0.45">
      <c r="A12084" s="2" t="s">
        <v>7872</v>
      </c>
      <c r="B12084" s="2" t="s">
        <v>19425</v>
      </c>
      <c r="C12084" s="2" t="s">
        <v>31680</v>
      </c>
      <c r="D12084" s="2" t="str">
        <f>"食品販売業"</f>
        <v>食品販売業</v>
      </c>
      <c r="E12084" s="2" t="str">
        <f t="shared" si="560"/>
        <v>R01.08.05</v>
      </c>
    </row>
    <row r="12085" spans="1:5" x14ac:dyDescent="0.45">
      <c r="A12085" s="2" t="s">
        <v>8443</v>
      </c>
      <c r="B12085" s="2" t="s">
        <v>8443</v>
      </c>
      <c r="C12085" s="2" t="s">
        <v>31683</v>
      </c>
      <c r="D12085" s="2" t="str">
        <f>"食肉処理業"</f>
        <v>食肉処理業</v>
      </c>
      <c r="E12085" s="2" t="str">
        <f t="shared" si="560"/>
        <v>R01.08.05</v>
      </c>
    </row>
    <row r="12086" spans="1:5" x14ac:dyDescent="0.45">
      <c r="A12086" s="2" t="s">
        <v>7950</v>
      </c>
      <c r="B12086" s="2" t="s">
        <v>19504</v>
      </c>
      <c r="C12086" s="2" t="s">
        <v>31688</v>
      </c>
      <c r="D12086" s="2" t="str">
        <f>"食肉販売業"</f>
        <v>食肉販売業</v>
      </c>
      <c r="E12086" s="2" t="str">
        <f t="shared" si="560"/>
        <v>R01.08.05</v>
      </c>
    </row>
    <row r="12087" spans="1:5" x14ac:dyDescent="0.45">
      <c r="A12087" s="2" t="s">
        <v>8448</v>
      </c>
      <c r="B12087" s="2" t="s">
        <v>20084</v>
      </c>
      <c r="C12087" s="2" t="s">
        <v>31689</v>
      </c>
      <c r="D12087" s="2" t="str">
        <f>"魚介類販売業"</f>
        <v>魚介類販売業</v>
      </c>
      <c r="E12087" s="2" t="str">
        <f t="shared" si="560"/>
        <v>R01.08.05</v>
      </c>
    </row>
    <row r="12088" spans="1:5" x14ac:dyDescent="0.45">
      <c r="A12088" s="2" t="s">
        <v>8453</v>
      </c>
      <c r="B12088" s="2" t="s">
        <v>20089</v>
      </c>
      <c r="C12088" s="2" t="s">
        <v>31693</v>
      </c>
      <c r="D12088" s="2" t="str">
        <f>"そうざい製造業"</f>
        <v>そうざい製造業</v>
      </c>
      <c r="E12088" s="2" t="str">
        <f t="shared" si="560"/>
        <v>R01.08.05</v>
      </c>
    </row>
    <row r="12089" spans="1:5" x14ac:dyDescent="0.45">
      <c r="A12089" s="2" t="s">
        <v>8455</v>
      </c>
      <c r="B12089" s="2" t="s">
        <v>20090</v>
      </c>
      <c r="C12089" s="2" t="s">
        <v>31695</v>
      </c>
      <c r="D12089" s="2" t="str">
        <f>"そうざい製造業"</f>
        <v>そうざい製造業</v>
      </c>
      <c r="E12089" s="2" t="str">
        <f t="shared" si="560"/>
        <v>R01.08.05</v>
      </c>
    </row>
    <row r="12090" spans="1:5" x14ac:dyDescent="0.45">
      <c r="A12090" s="2" t="s">
        <v>8456</v>
      </c>
      <c r="B12090" s="2" t="s">
        <v>20091</v>
      </c>
      <c r="C12090" s="2" t="s">
        <v>31696</v>
      </c>
      <c r="D12090" s="2" t="str">
        <f>"そうざい製造業"</f>
        <v>そうざい製造業</v>
      </c>
      <c r="E12090" s="2" t="str">
        <f t="shared" si="560"/>
        <v>R01.08.05</v>
      </c>
    </row>
    <row r="12091" spans="1:5" x14ac:dyDescent="0.45">
      <c r="A12091" s="2" t="s">
        <v>8455</v>
      </c>
      <c r="B12091" s="2" t="s">
        <v>20090</v>
      </c>
      <c r="C12091" s="2" t="s">
        <v>31695</v>
      </c>
      <c r="D12091" s="2" t="str">
        <f>"菓子製造業"</f>
        <v>菓子製造業</v>
      </c>
      <c r="E12091" s="2" t="str">
        <f t="shared" si="560"/>
        <v>R01.08.05</v>
      </c>
    </row>
    <row r="12092" spans="1:5" x14ac:dyDescent="0.45">
      <c r="A12092" s="2" t="s">
        <v>8460</v>
      </c>
      <c r="B12092" s="2" t="s">
        <v>20096</v>
      </c>
      <c r="C12092" s="2" t="s">
        <v>31700</v>
      </c>
      <c r="D12092" s="2" t="str">
        <f t="shared" ref="D12092:D12098" si="561">"飲食店営業"</f>
        <v>飲食店営業</v>
      </c>
      <c r="E12092" s="2" t="str">
        <f t="shared" si="560"/>
        <v>R01.08.05</v>
      </c>
    </row>
    <row r="12093" spans="1:5" x14ac:dyDescent="0.45">
      <c r="A12093" s="2" t="s">
        <v>8464</v>
      </c>
      <c r="B12093" s="2" t="s">
        <v>20101</v>
      </c>
      <c r="C12093" s="2" t="s">
        <v>31705</v>
      </c>
      <c r="D12093" s="2" t="str">
        <f t="shared" si="561"/>
        <v>飲食店営業</v>
      </c>
      <c r="E12093" s="2" t="str">
        <f t="shared" si="560"/>
        <v>R01.08.05</v>
      </c>
    </row>
    <row r="12094" spans="1:5" x14ac:dyDescent="0.45">
      <c r="A12094" s="2" t="s">
        <v>8465</v>
      </c>
      <c r="B12094" s="2" t="s">
        <v>20102</v>
      </c>
      <c r="C12094" s="2" t="s">
        <v>31706</v>
      </c>
      <c r="D12094" s="2" t="str">
        <f t="shared" si="561"/>
        <v>飲食店営業</v>
      </c>
      <c r="E12094" s="2" t="str">
        <f t="shared" si="560"/>
        <v>R01.08.05</v>
      </c>
    </row>
    <row r="12095" spans="1:5" x14ac:dyDescent="0.45">
      <c r="A12095" s="2" t="s">
        <v>8466</v>
      </c>
      <c r="B12095" s="2" t="s">
        <v>20103</v>
      </c>
      <c r="C12095" s="2" t="s">
        <v>31707</v>
      </c>
      <c r="D12095" s="2" t="str">
        <f t="shared" si="561"/>
        <v>飲食店営業</v>
      </c>
      <c r="E12095" s="2" t="str">
        <f t="shared" si="560"/>
        <v>R01.08.05</v>
      </c>
    </row>
    <row r="12096" spans="1:5" x14ac:dyDescent="0.45">
      <c r="A12096" s="2" t="s">
        <v>8469</v>
      </c>
      <c r="B12096" s="2" t="s">
        <v>20106</v>
      </c>
      <c r="C12096" s="2" t="s">
        <v>31710</v>
      </c>
      <c r="D12096" s="2" t="str">
        <f t="shared" si="561"/>
        <v>飲食店営業</v>
      </c>
      <c r="E12096" s="2" t="str">
        <f t="shared" si="560"/>
        <v>R01.08.05</v>
      </c>
    </row>
    <row r="12097" spans="1:5" x14ac:dyDescent="0.45">
      <c r="A12097" s="2" t="s">
        <v>8472</v>
      </c>
      <c r="B12097" s="2" t="s">
        <v>20109</v>
      </c>
      <c r="C12097" s="2" t="s">
        <v>31713</v>
      </c>
      <c r="D12097" s="2" t="str">
        <f t="shared" si="561"/>
        <v>飲食店営業</v>
      </c>
      <c r="E12097" s="2" t="str">
        <f t="shared" si="560"/>
        <v>R01.08.05</v>
      </c>
    </row>
    <row r="12098" spans="1:5" x14ac:dyDescent="0.45">
      <c r="A12098" s="2" t="s">
        <v>3362</v>
      </c>
      <c r="B12098" s="2" t="s">
        <v>20116</v>
      </c>
      <c r="C12098" s="2" t="s">
        <v>31717</v>
      </c>
      <c r="D12098" s="2" t="str">
        <f t="shared" si="561"/>
        <v>飲食店営業</v>
      </c>
      <c r="E12098" s="2" t="str">
        <f>"R01.08.13"</f>
        <v>R01.08.13</v>
      </c>
    </row>
    <row r="12099" spans="1:5" x14ac:dyDescent="0.45">
      <c r="A12099" s="2" t="s">
        <v>3362</v>
      </c>
      <c r="B12099" s="2" t="s">
        <v>20116</v>
      </c>
      <c r="C12099" s="2" t="s">
        <v>31717</v>
      </c>
      <c r="D12099" s="2" t="str">
        <f>"食肉販売業"</f>
        <v>食肉販売業</v>
      </c>
      <c r="E12099" s="2" t="str">
        <f>"R01.08.13"</f>
        <v>R01.08.13</v>
      </c>
    </row>
    <row r="12100" spans="1:5" x14ac:dyDescent="0.45">
      <c r="A12100" s="2" t="s">
        <v>3362</v>
      </c>
      <c r="B12100" s="2" t="s">
        <v>20116</v>
      </c>
      <c r="C12100" s="2" t="s">
        <v>31717</v>
      </c>
      <c r="D12100" s="2" t="str">
        <f>"食品販売業"</f>
        <v>食品販売業</v>
      </c>
      <c r="E12100" s="2" t="str">
        <f>"R01.08.13"</f>
        <v>R01.08.13</v>
      </c>
    </row>
    <row r="12101" spans="1:5" x14ac:dyDescent="0.45">
      <c r="A12101" s="2" t="s">
        <v>8124</v>
      </c>
      <c r="B12101" s="2" t="s">
        <v>19709</v>
      </c>
      <c r="C12101" s="2" t="s">
        <v>31289</v>
      </c>
      <c r="D12101" s="2" t="str">
        <f>"魚介類販売業"</f>
        <v>魚介類販売業</v>
      </c>
      <c r="E12101" s="2" t="str">
        <f>"R01.08.13"</f>
        <v>R01.08.13</v>
      </c>
    </row>
    <row r="12102" spans="1:5" x14ac:dyDescent="0.45">
      <c r="A12102" s="2" t="s">
        <v>8124</v>
      </c>
      <c r="B12102" s="2" t="s">
        <v>19709</v>
      </c>
      <c r="C12102" s="2" t="s">
        <v>31289</v>
      </c>
      <c r="D12102" s="2" t="str">
        <f>"食肉販売業"</f>
        <v>食肉販売業</v>
      </c>
      <c r="E12102" s="2" t="str">
        <f>"R01.08.13"</f>
        <v>R01.08.13</v>
      </c>
    </row>
    <row r="12103" spans="1:5" x14ac:dyDescent="0.45">
      <c r="A12103" s="2" t="s">
        <v>8483</v>
      </c>
      <c r="B12103" s="2" t="s">
        <v>20122</v>
      </c>
      <c r="C12103" s="2" t="s">
        <v>31722</v>
      </c>
      <c r="D12103" s="2" t="str">
        <f>"飲食店営業"</f>
        <v>飲食店営業</v>
      </c>
      <c r="E12103" s="2" t="str">
        <f t="shared" ref="E12103:E12108" si="562">"R01.08.19"</f>
        <v>R01.08.19</v>
      </c>
    </row>
    <row r="12104" spans="1:5" x14ac:dyDescent="0.45">
      <c r="A12104" s="2" t="s">
        <v>8484</v>
      </c>
      <c r="B12104" s="2" t="s">
        <v>20123</v>
      </c>
      <c r="C12104" s="2" t="s">
        <v>31723</v>
      </c>
      <c r="D12104" s="2" t="str">
        <f>"飲食店営業"</f>
        <v>飲食店営業</v>
      </c>
      <c r="E12104" s="2" t="str">
        <f t="shared" si="562"/>
        <v>R01.08.19</v>
      </c>
    </row>
    <row r="12105" spans="1:5" x14ac:dyDescent="0.45">
      <c r="A12105" s="2" t="s">
        <v>8485</v>
      </c>
      <c r="B12105" s="2" t="s">
        <v>20124</v>
      </c>
      <c r="C12105" s="2" t="s">
        <v>31724</v>
      </c>
      <c r="D12105" s="2" t="str">
        <f>"飲食店営業"</f>
        <v>飲食店営業</v>
      </c>
      <c r="E12105" s="2" t="str">
        <f t="shared" si="562"/>
        <v>R01.08.19</v>
      </c>
    </row>
    <row r="12106" spans="1:5" x14ac:dyDescent="0.45">
      <c r="A12106" s="2" t="s">
        <v>8486</v>
      </c>
      <c r="B12106" s="2" t="s">
        <v>20125</v>
      </c>
      <c r="C12106" s="2" t="s">
        <v>31725</v>
      </c>
      <c r="D12106" s="2" t="str">
        <f>"飲食店営業"</f>
        <v>飲食店営業</v>
      </c>
      <c r="E12106" s="2" t="str">
        <f t="shared" si="562"/>
        <v>R01.08.19</v>
      </c>
    </row>
    <row r="12107" spans="1:5" x14ac:dyDescent="0.45">
      <c r="A12107" s="2" t="s">
        <v>3965</v>
      </c>
      <c r="B12107" s="2" t="s">
        <v>19699</v>
      </c>
      <c r="C12107" s="2" t="s">
        <v>31277</v>
      </c>
      <c r="D12107" s="2" t="str">
        <f>"飲食店営業"</f>
        <v>飲食店営業</v>
      </c>
      <c r="E12107" s="2" t="str">
        <f t="shared" si="562"/>
        <v>R01.08.19</v>
      </c>
    </row>
    <row r="12108" spans="1:5" x14ac:dyDescent="0.45">
      <c r="A12108" s="2" t="s">
        <v>7971</v>
      </c>
      <c r="B12108" s="2" t="s">
        <v>20126</v>
      </c>
      <c r="C12108" s="2" t="s">
        <v>31726</v>
      </c>
      <c r="D12108" s="2" t="str">
        <f>"食品販売業"</f>
        <v>食品販売業</v>
      </c>
      <c r="E12108" s="2" t="str">
        <f t="shared" si="562"/>
        <v>R01.08.19</v>
      </c>
    </row>
    <row r="12109" spans="1:5" x14ac:dyDescent="0.45">
      <c r="A12109" s="2" t="s">
        <v>8487</v>
      </c>
      <c r="B12109" s="2" t="s">
        <v>20127</v>
      </c>
      <c r="C12109" s="2" t="s">
        <v>31727</v>
      </c>
      <c r="D12109" s="2" t="str">
        <f>"食品製造業"</f>
        <v>食品製造業</v>
      </c>
      <c r="E12109" s="2" t="str">
        <f>"R01.08.21"</f>
        <v>R01.08.21</v>
      </c>
    </row>
    <row r="12110" spans="1:5" x14ac:dyDescent="0.45">
      <c r="A12110" s="2" t="s">
        <v>8488</v>
      </c>
      <c r="B12110" s="2" t="s">
        <v>20128</v>
      </c>
      <c r="C12110" s="2" t="s">
        <v>31728</v>
      </c>
      <c r="D12110" s="2" t="str">
        <f>"菓子製造業"</f>
        <v>菓子製造業</v>
      </c>
      <c r="E12110" s="2" t="str">
        <f t="shared" ref="E12110:E12118" si="563">"R01.08.22"</f>
        <v>R01.08.22</v>
      </c>
    </row>
    <row r="12111" spans="1:5" x14ac:dyDescent="0.45">
      <c r="A12111" s="2" t="s">
        <v>8489</v>
      </c>
      <c r="B12111" s="2" t="s">
        <v>9548</v>
      </c>
      <c r="C12111" s="2" t="s">
        <v>31729</v>
      </c>
      <c r="D12111" s="2" t="str">
        <f>"食肉販売業"</f>
        <v>食肉販売業</v>
      </c>
      <c r="E12111" s="2" t="str">
        <f t="shared" si="563"/>
        <v>R01.08.22</v>
      </c>
    </row>
    <row r="12112" spans="1:5" x14ac:dyDescent="0.45">
      <c r="A12112" s="2" t="s">
        <v>7820</v>
      </c>
      <c r="B12112" s="2" t="s">
        <v>19372</v>
      </c>
      <c r="C12112" s="2" t="s">
        <v>31288</v>
      </c>
      <c r="D12112" s="2" t="str">
        <f>"食肉販売業"</f>
        <v>食肉販売業</v>
      </c>
      <c r="E12112" s="2" t="str">
        <f t="shared" si="563"/>
        <v>R01.08.22</v>
      </c>
    </row>
    <row r="12113" spans="1:5" x14ac:dyDescent="0.45">
      <c r="A12113" s="2" t="s">
        <v>8490</v>
      </c>
      <c r="B12113" s="2" t="s">
        <v>20129</v>
      </c>
      <c r="C12113" s="2" t="s">
        <v>31730</v>
      </c>
      <c r="D12113" s="2" t="str">
        <f>"豆腐製造業"</f>
        <v>豆腐製造業</v>
      </c>
      <c r="E12113" s="2" t="str">
        <f t="shared" si="563"/>
        <v>R01.08.22</v>
      </c>
    </row>
    <row r="12114" spans="1:5" x14ac:dyDescent="0.45">
      <c r="A12114" s="2" t="s">
        <v>8490</v>
      </c>
      <c r="B12114" s="2" t="s">
        <v>20129</v>
      </c>
      <c r="C12114" s="2" t="s">
        <v>31730</v>
      </c>
      <c r="D12114" s="2" t="str">
        <f>"そうざい製造業"</f>
        <v>そうざい製造業</v>
      </c>
      <c r="E12114" s="2" t="str">
        <f t="shared" si="563"/>
        <v>R01.08.22</v>
      </c>
    </row>
    <row r="12115" spans="1:5" x14ac:dyDescent="0.45">
      <c r="A12115" s="2" t="s">
        <v>8488</v>
      </c>
      <c r="B12115" s="2" t="s">
        <v>20128</v>
      </c>
      <c r="C12115" s="2" t="s">
        <v>31728</v>
      </c>
      <c r="D12115" s="2" t="str">
        <f t="shared" ref="D12115:D12120" si="564">"飲食店営業"</f>
        <v>飲食店営業</v>
      </c>
      <c r="E12115" s="2" t="str">
        <f t="shared" si="563"/>
        <v>R01.08.22</v>
      </c>
    </row>
    <row r="12116" spans="1:5" x14ac:dyDescent="0.45">
      <c r="A12116" s="2" t="s">
        <v>8491</v>
      </c>
      <c r="B12116" s="2" t="s">
        <v>20130</v>
      </c>
      <c r="C12116" s="2" t="s">
        <v>31731</v>
      </c>
      <c r="D12116" s="2" t="str">
        <f t="shared" si="564"/>
        <v>飲食店営業</v>
      </c>
      <c r="E12116" s="2" t="str">
        <f t="shared" si="563"/>
        <v>R01.08.22</v>
      </c>
    </row>
    <row r="12117" spans="1:5" x14ac:dyDescent="0.45">
      <c r="A12117" s="2" t="s">
        <v>8493</v>
      </c>
      <c r="B12117" s="2" t="s">
        <v>11770</v>
      </c>
      <c r="C12117" s="2" t="s">
        <v>31733</v>
      </c>
      <c r="D12117" s="2" t="str">
        <f t="shared" si="564"/>
        <v>飲食店営業</v>
      </c>
      <c r="E12117" s="2" t="str">
        <f t="shared" si="563"/>
        <v>R01.08.22</v>
      </c>
    </row>
    <row r="12118" spans="1:5" x14ac:dyDescent="0.45">
      <c r="A12118" s="2" t="s">
        <v>8494</v>
      </c>
      <c r="B12118" s="2" t="s">
        <v>20132</v>
      </c>
      <c r="C12118" s="2" t="s">
        <v>31734</v>
      </c>
      <c r="D12118" s="2" t="str">
        <f t="shared" si="564"/>
        <v>飲食店営業</v>
      </c>
      <c r="E12118" s="2" t="str">
        <f t="shared" si="563"/>
        <v>R01.08.22</v>
      </c>
    </row>
    <row r="12119" spans="1:5" x14ac:dyDescent="0.45">
      <c r="A12119" s="2" t="s">
        <v>8495</v>
      </c>
      <c r="B12119" s="2" t="s">
        <v>20133</v>
      </c>
      <c r="C12119" s="2" t="s">
        <v>31735</v>
      </c>
      <c r="D12119" s="2" t="str">
        <f t="shared" si="564"/>
        <v>飲食店営業</v>
      </c>
      <c r="E12119" s="2" t="str">
        <f>"R01.08.26"</f>
        <v>R01.08.26</v>
      </c>
    </row>
    <row r="12120" spans="1:5" x14ac:dyDescent="0.45">
      <c r="A12120" s="2" t="s">
        <v>519</v>
      </c>
      <c r="B12120" s="2" t="s">
        <v>20144</v>
      </c>
      <c r="C12120" s="2" t="s">
        <v>31747</v>
      </c>
      <c r="D12120" s="2" t="str">
        <f t="shared" si="564"/>
        <v>飲食店営業</v>
      </c>
      <c r="E12120" s="2" t="str">
        <f>"R01.09.06"</f>
        <v>R01.09.06</v>
      </c>
    </row>
    <row r="12121" spans="1:5" x14ac:dyDescent="0.45">
      <c r="A12121" s="2" t="s">
        <v>8505</v>
      </c>
      <c r="B12121" s="2" t="s">
        <v>20145</v>
      </c>
      <c r="C12121" s="2" t="s">
        <v>31748</v>
      </c>
      <c r="D12121" s="2" t="str">
        <f>"菓子製造業"</f>
        <v>菓子製造業</v>
      </c>
      <c r="E12121" s="2" t="str">
        <f>"R01.09.09"</f>
        <v>R01.09.09</v>
      </c>
    </row>
    <row r="12122" spans="1:5" x14ac:dyDescent="0.45">
      <c r="A12122" s="2" t="s">
        <v>8505</v>
      </c>
      <c r="B12122" s="2" t="s">
        <v>20145</v>
      </c>
      <c r="C12122" s="2" t="s">
        <v>31748</v>
      </c>
      <c r="D12122" s="2" t="str">
        <f>"飲食店営業"</f>
        <v>飲食店営業</v>
      </c>
      <c r="E12122" s="2" t="str">
        <f>"R01.09.09"</f>
        <v>R01.09.09</v>
      </c>
    </row>
    <row r="12123" spans="1:5" x14ac:dyDescent="0.45">
      <c r="A12123" s="2" t="s">
        <v>7789</v>
      </c>
      <c r="B12123" s="2" t="s">
        <v>20148</v>
      </c>
      <c r="C12123" s="2" t="s">
        <v>31751</v>
      </c>
      <c r="D12123" s="2" t="str">
        <f>"飲食店営業"</f>
        <v>飲食店営業</v>
      </c>
      <c r="E12123" s="2" t="str">
        <f>"R01.09.24"</f>
        <v>R01.09.24</v>
      </c>
    </row>
    <row r="12124" spans="1:5" x14ac:dyDescent="0.45">
      <c r="A12124" s="2" t="s">
        <v>7789</v>
      </c>
      <c r="B12124" s="2" t="s">
        <v>20148</v>
      </c>
      <c r="C12124" s="2" t="s">
        <v>31751</v>
      </c>
      <c r="D12124" s="2" t="str">
        <f>"食品販売業"</f>
        <v>食品販売業</v>
      </c>
      <c r="E12124" s="2" t="str">
        <f>"R01.09.24"</f>
        <v>R01.09.24</v>
      </c>
    </row>
    <row r="12125" spans="1:5" x14ac:dyDescent="0.45">
      <c r="A12125" s="2" t="s">
        <v>8506</v>
      </c>
      <c r="B12125" s="2" t="s">
        <v>20149</v>
      </c>
      <c r="C12125" s="2" t="s">
        <v>31751</v>
      </c>
      <c r="D12125" s="2" t="str">
        <f>"食品販売業"</f>
        <v>食品販売業</v>
      </c>
      <c r="E12125" s="2" t="str">
        <f>"R01.09.24"</f>
        <v>R01.09.24</v>
      </c>
    </row>
    <row r="12126" spans="1:5" x14ac:dyDescent="0.45">
      <c r="A12126" s="2" t="s">
        <v>8506</v>
      </c>
      <c r="B12126" s="2" t="s">
        <v>20149</v>
      </c>
      <c r="C12126" s="2" t="s">
        <v>31751</v>
      </c>
      <c r="D12126" s="2" t="str">
        <f>"魚介類販売業"</f>
        <v>魚介類販売業</v>
      </c>
      <c r="E12126" s="2" t="str">
        <f>"R01.09.24"</f>
        <v>R01.09.24</v>
      </c>
    </row>
    <row r="12127" spans="1:5" x14ac:dyDescent="0.45">
      <c r="A12127" s="2" t="s">
        <v>8506</v>
      </c>
      <c r="B12127" s="2" t="s">
        <v>20149</v>
      </c>
      <c r="C12127" s="2" t="s">
        <v>31751</v>
      </c>
      <c r="D12127" s="2" t="str">
        <f>"食肉販売業"</f>
        <v>食肉販売業</v>
      </c>
      <c r="E12127" s="2" t="str">
        <f>"R01.09.24"</f>
        <v>R01.09.24</v>
      </c>
    </row>
    <row r="12128" spans="1:5" x14ac:dyDescent="0.45">
      <c r="A12128" s="2" t="s">
        <v>8508</v>
      </c>
      <c r="B12128" s="2" t="s">
        <v>20151</v>
      </c>
      <c r="C12128" s="2" t="s">
        <v>31753</v>
      </c>
      <c r="D12128" s="2" t="str">
        <f>"飲食店営業"</f>
        <v>飲食店営業</v>
      </c>
      <c r="E12128" s="2" t="str">
        <f>"R01.10.02"</f>
        <v>R01.10.02</v>
      </c>
    </row>
    <row r="12129" spans="1:5" x14ac:dyDescent="0.45">
      <c r="A12129" s="2" t="s">
        <v>8508</v>
      </c>
      <c r="B12129" s="2" t="s">
        <v>20151</v>
      </c>
      <c r="C12129" s="2" t="s">
        <v>31753</v>
      </c>
      <c r="D12129" s="2" t="str">
        <f>"食品販売業"</f>
        <v>食品販売業</v>
      </c>
      <c r="E12129" s="2" t="str">
        <f>"R01.10.02"</f>
        <v>R01.10.02</v>
      </c>
    </row>
    <row r="12130" spans="1:5" x14ac:dyDescent="0.45">
      <c r="A12130" s="2" t="s">
        <v>8075</v>
      </c>
      <c r="B12130" s="2" t="s">
        <v>20152</v>
      </c>
      <c r="C12130" s="2" t="s">
        <v>31754</v>
      </c>
      <c r="D12130" s="2" t="str">
        <f>"飲食店営業"</f>
        <v>飲食店営業</v>
      </c>
      <c r="E12130" s="2" t="str">
        <f>"R01.10.08"</f>
        <v>R01.10.08</v>
      </c>
    </row>
    <row r="12131" spans="1:5" x14ac:dyDescent="0.45">
      <c r="A12131" s="2" t="s">
        <v>8536</v>
      </c>
      <c r="B12131" s="2" t="s">
        <v>20184</v>
      </c>
      <c r="C12131" s="2" t="s">
        <v>31791</v>
      </c>
      <c r="D12131" s="2" t="str">
        <f>"食品販売業"</f>
        <v>食品販売業</v>
      </c>
      <c r="E12131" s="2" t="str">
        <f>"R01.11.05"</f>
        <v>R01.11.05</v>
      </c>
    </row>
    <row r="12132" spans="1:5" x14ac:dyDescent="0.45">
      <c r="A12132" s="2" t="s">
        <v>8005</v>
      </c>
      <c r="B12132" s="2" t="s">
        <v>20196</v>
      </c>
      <c r="C12132" s="2" t="s">
        <v>31805</v>
      </c>
      <c r="D12132" s="2" t="str">
        <f>"食品販売業"</f>
        <v>食品販売業</v>
      </c>
      <c r="E12132" s="2" t="str">
        <f>"R01.11.06"</f>
        <v>R01.11.06</v>
      </c>
    </row>
    <row r="12133" spans="1:5" x14ac:dyDescent="0.45">
      <c r="A12133" s="2" t="s">
        <v>7797</v>
      </c>
      <c r="B12133" s="2" t="s">
        <v>19350</v>
      </c>
      <c r="C12133" s="2" t="s">
        <v>31813</v>
      </c>
      <c r="D12133" s="2" t="str">
        <f>"食品製造業"</f>
        <v>食品製造業</v>
      </c>
      <c r="E12133" s="2" t="str">
        <f t="shared" ref="E12133:E12149" si="565">"R01.11.13"</f>
        <v>R01.11.13</v>
      </c>
    </row>
    <row r="12134" spans="1:5" x14ac:dyDescent="0.45">
      <c r="A12134" s="2" t="s">
        <v>8554</v>
      </c>
      <c r="B12134" s="2" t="s">
        <v>8554</v>
      </c>
      <c r="C12134" s="2" t="s">
        <v>31814</v>
      </c>
      <c r="D12134" s="2" t="str">
        <f>"食品販売業"</f>
        <v>食品販売業</v>
      </c>
      <c r="E12134" s="2" t="str">
        <f t="shared" si="565"/>
        <v>R01.11.13</v>
      </c>
    </row>
    <row r="12135" spans="1:5" x14ac:dyDescent="0.45">
      <c r="A12135" s="2" t="s">
        <v>8555</v>
      </c>
      <c r="B12135" s="2" t="s">
        <v>20203</v>
      </c>
      <c r="C12135" s="2" t="s">
        <v>31815</v>
      </c>
      <c r="D12135" s="2" t="str">
        <f>"食品販売業"</f>
        <v>食品販売業</v>
      </c>
      <c r="E12135" s="2" t="str">
        <f t="shared" si="565"/>
        <v>R01.11.13</v>
      </c>
    </row>
    <row r="12136" spans="1:5" x14ac:dyDescent="0.45">
      <c r="A12136" s="2" t="s">
        <v>8558</v>
      </c>
      <c r="B12136" s="2" t="s">
        <v>20205</v>
      </c>
      <c r="C12136" s="2" t="s">
        <v>31817</v>
      </c>
      <c r="D12136" s="2" t="str">
        <f>"食肉販売業"</f>
        <v>食肉販売業</v>
      </c>
      <c r="E12136" s="2" t="str">
        <f t="shared" si="565"/>
        <v>R01.11.13</v>
      </c>
    </row>
    <row r="12137" spans="1:5" x14ac:dyDescent="0.45">
      <c r="A12137" s="2" t="s">
        <v>8559</v>
      </c>
      <c r="B12137" s="2" t="s">
        <v>20206</v>
      </c>
      <c r="C12137" s="2" t="s">
        <v>31818</v>
      </c>
      <c r="D12137" s="2" t="str">
        <f>"食肉販売業"</f>
        <v>食肉販売業</v>
      </c>
      <c r="E12137" s="2" t="str">
        <f t="shared" si="565"/>
        <v>R01.11.13</v>
      </c>
    </row>
    <row r="12138" spans="1:5" x14ac:dyDescent="0.45">
      <c r="A12138" s="2" t="s">
        <v>8559</v>
      </c>
      <c r="B12138" s="2" t="s">
        <v>20206</v>
      </c>
      <c r="C12138" s="2" t="s">
        <v>31818</v>
      </c>
      <c r="D12138" s="2" t="str">
        <f>"魚介類販売業"</f>
        <v>魚介類販売業</v>
      </c>
      <c r="E12138" s="2" t="str">
        <f t="shared" si="565"/>
        <v>R01.11.13</v>
      </c>
    </row>
    <row r="12139" spans="1:5" x14ac:dyDescent="0.45">
      <c r="A12139" s="2" t="s">
        <v>8560</v>
      </c>
      <c r="B12139" s="2" t="s">
        <v>20207</v>
      </c>
      <c r="C12139" s="2" t="s">
        <v>31819</v>
      </c>
      <c r="D12139" s="2" t="str">
        <f t="shared" ref="D12139:D12149" si="566">"飲食店営業"</f>
        <v>飲食店営業</v>
      </c>
      <c r="E12139" s="2" t="str">
        <f t="shared" si="565"/>
        <v>R01.11.13</v>
      </c>
    </row>
    <row r="12140" spans="1:5" x14ac:dyDescent="0.45">
      <c r="A12140" s="2" t="s">
        <v>8561</v>
      </c>
      <c r="B12140" s="2" t="s">
        <v>20208</v>
      </c>
      <c r="C12140" s="2" t="s">
        <v>31820</v>
      </c>
      <c r="D12140" s="2" t="str">
        <f t="shared" si="566"/>
        <v>飲食店営業</v>
      </c>
      <c r="E12140" s="2" t="str">
        <f t="shared" si="565"/>
        <v>R01.11.13</v>
      </c>
    </row>
    <row r="12141" spans="1:5" x14ac:dyDescent="0.45">
      <c r="A12141" s="2" t="s">
        <v>8562</v>
      </c>
      <c r="B12141" s="2" t="s">
        <v>20209</v>
      </c>
      <c r="C12141" s="2" t="s">
        <v>31821</v>
      </c>
      <c r="D12141" s="2" t="str">
        <f t="shared" si="566"/>
        <v>飲食店営業</v>
      </c>
      <c r="E12141" s="2" t="str">
        <f t="shared" si="565"/>
        <v>R01.11.13</v>
      </c>
    </row>
    <row r="12142" spans="1:5" x14ac:dyDescent="0.45">
      <c r="A12142" s="2" t="s">
        <v>8562</v>
      </c>
      <c r="B12142" s="2" t="s">
        <v>20210</v>
      </c>
      <c r="C12142" s="2" t="s">
        <v>31821</v>
      </c>
      <c r="D12142" s="2" t="str">
        <f t="shared" si="566"/>
        <v>飲食店営業</v>
      </c>
      <c r="E12142" s="2" t="str">
        <f t="shared" si="565"/>
        <v>R01.11.13</v>
      </c>
    </row>
    <row r="12143" spans="1:5" x14ac:dyDescent="0.45">
      <c r="A12143" s="2" t="s">
        <v>8563</v>
      </c>
      <c r="B12143" s="2" t="s">
        <v>20211</v>
      </c>
      <c r="C12143" s="2" t="s">
        <v>31822</v>
      </c>
      <c r="D12143" s="2" t="str">
        <f t="shared" si="566"/>
        <v>飲食店営業</v>
      </c>
      <c r="E12143" s="2" t="str">
        <f t="shared" si="565"/>
        <v>R01.11.13</v>
      </c>
    </row>
    <row r="12144" spans="1:5" x14ac:dyDescent="0.45">
      <c r="A12144" s="2" t="s">
        <v>8563</v>
      </c>
      <c r="B12144" s="2" t="s">
        <v>20212</v>
      </c>
      <c r="C12144" s="2" t="s">
        <v>31823</v>
      </c>
      <c r="D12144" s="2" t="str">
        <f t="shared" si="566"/>
        <v>飲食店営業</v>
      </c>
      <c r="E12144" s="2" t="str">
        <f t="shared" si="565"/>
        <v>R01.11.13</v>
      </c>
    </row>
    <row r="12145" spans="1:5" x14ac:dyDescent="0.45">
      <c r="A12145" s="2" t="s">
        <v>8565</v>
      </c>
      <c r="B12145" s="2" t="s">
        <v>20214</v>
      </c>
      <c r="C12145" s="2" t="s">
        <v>31825</v>
      </c>
      <c r="D12145" s="2" t="str">
        <f t="shared" si="566"/>
        <v>飲食店営業</v>
      </c>
      <c r="E12145" s="2" t="str">
        <f t="shared" si="565"/>
        <v>R01.11.13</v>
      </c>
    </row>
    <row r="12146" spans="1:5" x14ac:dyDescent="0.45">
      <c r="A12146" s="2" t="s">
        <v>8566</v>
      </c>
      <c r="B12146" s="2" t="s">
        <v>20215</v>
      </c>
      <c r="C12146" s="2" t="s">
        <v>31826</v>
      </c>
      <c r="D12146" s="2" t="str">
        <f t="shared" si="566"/>
        <v>飲食店営業</v>
      </c>
      <c r="E12146" s="2" t="str">
        <f t="shared" si="565"/>
        <v>R01.11.13</v>
      </c>
    </row>
    <row r="12147" spans="1:5" x14ac:dyDescent="0.45">
      <c r="A12147" s="2" t="s">
        <v>8567</v>
      </c>
      <c r="B12147" s="2" t="s">
        <v>20216</v>
      </c>
      <c r="C12147" s="2" t="s">
        <v>31827</v>
      </c>
      <c r="D12147" s="2" t="str">
        <f t="shared" si="566"/>
        <v>飲食店営業</v>
      </c>
      <c r="E12147" s="2" t="str">
        <f t="shared" si="565"/>
        <v>R01.11.13</v>
      </c>
    </row>
    <row r="12148" spans="1:5" x14ac:dyDescent="0.45">
      <c r="A12148" s="2" t="s">
        <v>8570</v>
      </c>
      <c r="B12148" s="2" t="s">
        <v>20221</v>
      </c>
      <c r="C12148" s="2" t="s">
        <v>31832</v>
      </c>
      <c r="D12148" s="2" t="str">
        <f t="shared" si="566"/>
        <v>飲食店営業</v>
      </c>
      <c r="E12148" s="2" t="str">
        <f t="shared" si="565"/>
        <v>R01.11.13</v>
      </c>
    </row>
    <row r="12149" spans="1:5" x14ac:dyDescent="0.45">
      <c r="A12149" s="2" t="s">
        <v>8571</v>
      </c>
      <c r="B12149" s="2" t="s">
        <v>20222</v>
      </c>
      <c r="C12149" s="2" t="s">
        <v>31833</v>
      </c>
      <c r="D12149" s="2" t="str">
        <f t="shared" si="566"/>
        <v>飲食店営業</v>
      </c>
      <c r="E12149" s="2" t="str">
        <f t="shared" si="565"/>
        <v>R01.11.13</v>
      </c>
    </row>
    <row r="12150" spans="1:5" x14ac:dyDescent="0.45">
      <c r="A12150" s="2" t="s">
        <v>8576</v>
      </c>
      <c r="B12150" s="2" t="s">
        <v>20225</v>
      </c>
      <c r="C12150" s="2" t="s">
        <v>31838</v>
      </c>
      <c r="D12150" s="2" t="str">
        <f>"食品製造業"</f>
        <v>食品製造業</v>
      </c>
      <c r="E12150" s="2" t="str">
        <f t="shared" ref="E12150:E12159" si="567">"R01.11.14"</f>
        <v>R01.11.14</v>
      </c>
    </row>
    <row r="12151" spans="1:5" x14ac:dyDescent="0.45">
      <c r="A12151" s="2" t="s">
        <v>7832</v>
      </c>
      <c r="B12151" s="2" t="s">
        <v>19780</v>
      </c>
      <c r="C12151" s="2" t="s">
        <v>31367</v>
      </c>
      <c r="D12151" s="2" t="str">
        <f>"食品販売業"</f>
        <v>食品販売業</v>
      </c>
      <c r="E12151" s="2" t="str">
        <f t="shared" si="567"/>
        <v>R01.11.14</v>
      </c>
    </row>
    <row r="12152" spans="1:5" x14ac:dyDescent="0.45">
      <c r="A12152" s="2" t="s">
        <v>7832</v>
      </c>
      <c r="B12152" s="2" t="s">
        <v>19385</v>
      </c>
      <c r="C12152" s="2" t="s">
        <v>31840</v>
      </c>
      <c r="D12152" s="2" t="str">
        <f>"食品販売業"</f>
        <v>食品販売業</v>
      </c>
      <c r="E12152" s="2" t="str">
        <f t="shared" si="567"/>
        <v>R01.11.14</v>
      </c>
    </row>
    <row r="12153" spans="1:5" x14ac:dyDescent="0.45">
      <c r="A12153" s="2" t="s">
        <v>8186</v>
      </c>
      <c r="B12153" s="2" t="s">
        <v>20227</v>
      </c>
      <c r="C12153" s="2" t="s">
        <v>31366</v>
      </c>
      <c r="D12153" s="2" t="str">
        <f>"食品販売業"</f>
        <v>食品販売業</v>
      </c>
      <c r="E12153" s="2" t="str">
        <f t="shared" si="567"/>
        <v>R01.11.14</v>
      </c>
    </row>
    <row r="12154" spans="1:5" x14ac:dyDescent="0.45">
      <c r="A12154" s="2" t="s">
        <v>8578</v>
      </c>
      <c r="B12154" s="2" t="s">
        <v>20228</v>
      </c>
      <c r="C12154" s="2" t="s">
        <v>31841</v>
      </c>
      <c r="D12154" s="2" t="str">
        <f>"食品販売業"</f>
        <v>食品販売業</v>
      </c>
      <c r="E12154" s="2" t="str">
        <f t="shared" si="567"/>
        <v>R01.11.14</v>
      </c>
    </row>
    <row r="12155" spans="1:5" x14ac:dyDescent="0.45">
      <c r="A12155" s="2" t="s">
        <v>8579</v>
      </c>
      <c r="B12155" s="2" t="s">
        <v>20229</v>
      </c>
      <c r="C12155" s="2" t="s">
        <v>31842</v>
      </c>
      <c r="D12155" s="2" t="str">
        <f>"食品販売業"</f>
        <v>食品販売業</v>
      </c>
      <c r="E12155" s="2" t="str">
        <f t="shared" si="567"/>
        <v>R01.11.14</v>
      </c>
    </row>
    <row r="12156" spans="1:5" x14ac:dyDescent="0.45">
      <c r="A12156" s="2" t="s">
        <v>8584</v>
      </c>
      <c r="B12156" s="2" t="s">
        <v>20233</v>
      </c>
      <c r="C12156" s="2" t="s">
        <v>31847</v>
      </c>
      <c r="D12156" s="2" t="str">
        <f>"飲食店営業"</f>
        <v>飲食店営業</v>
      </c>
      <c r="E12156" s="2" t="str">
        <f t="shared" si="567"/>
        <v>R01.11.14</v>
      </c>
    </row>
    <row r="12157" spans="1:5" x14ac:dyDescent="0.45">
      <c r="A12157" s="2" t="s">
        <v>8585</v>
      </c>
      <c r="B12157" s="2" t="s">
        <v>20234</v>
      </c>
      <c r="C12157" s="2" t="s">
        <v>31848</v>
      </c>
      <c r="D12157" s="2" t="str">
        <f>"飲食店営業"</f>
        <v>飲食店営業</v>
      </c>
      <c r="E12157" s="2" t="str">
        <f t="shared" si="567"/>
        <v>R01.11.14</v>
      </c>
    </row>
    <row r="12158" spans="1:5" x14ac:dyDescent="0.45">
      <c r="A12158" s="2" t="s">
        <v>8586</v>
      </c>
      <c r="B12158" s="2" t="s">
        <v>20235</v>
      </c>
      <c r="C12158" s="2" t="s">
        <v>31849</v>
      </c>
      <c r="D12158" s="2" t="str">
        <f>"飲食店営業"</f>
        <v>飲食店営業</v>
      </c>
      <c r="E12158" s="2" t="str">
        <f t="shared" si="567"/>
        <v>R01.11.14</v>
      </c>
    </row>
    <row r="12159" spans="1:5" x14ac:dyDescent="0.45">
      <c r="A12159" s="2" t="s">
        <v>8587</v>
      </c>
      <c r="B12159" s="2" t="s">
        <v>20236</v>
      </c>
      <c r="C12159" s="2" t="s">
        <v>31850</v>
      </c>
      <c r="D12159" s="2" t="str">
        <f>"菓子製造業"</f>
        <v>菓子製造業</v>
      </c>
      <c r="E12159" s="2" t="str">
        <f t="shared" si="567"/>
        <v>R01.11.14</v>
      </c>
    </row>
    <row r="12160" spans="1:5" x14ac:dyDescent="0.45">
      <c r="A12160" s="2" t="s">
        <v>8185</v>
      </c>
      <c r="B12160" s="2" t="s">
        <v>19778</v>
      </c>
      <c r="C12160" s="2" t="s">
        <v>31365</v>
      </c>
      <c r="D12160" s="2" t="str">
        <f>"飲食店営業"</f>
        <v>飲食店営業</v>
      </c>
      <c r="E12160" s="2" t="str">
        <f>"R01.11.15"</f>
        <v>R01.11.15</v>
      </c>
    </row>
    <row r="12161" spans="1:5" x14ac:dyDescent="0.45">
      <c r="A12161" s="2" t="s">
        <v>8238</v>
      </c>
      <c r="B12161" s="2" t="s">
        <v>20245</v>
      </c>
      <c r="C12161" s="2" t="s">
        <v>31858</v>
      </c>
      <c r="D12161" s="2" t="str">
        <f>"魚介類せり売り営業"</f>
        <v>魚介類せり売り営業</v>
      </c>
      <c r="E12161" s="2" t="str">
        <f>"R01.11.15"</f>
        <v>R01.11.15</v>
      </c>
    </row>
    <row r="12162" spans="1:5" x14ac:dyDescent="0.45">
      <c r="A12162" s="2" t="s">
        <v>8238</v>
      </c>
      <c r="B12162" s="2" t="s">
        <v>20260</v>
      </c>
      <c r="C12162" s="2" t="s">
        <v>31484</v>
      </c>
      <c r="D12162" s="2" t="str">
        <f>"魚介類販売業"</f>
        <v>魚介類販売業</v>
      </c>
      <c r="E12162" s="2" t="str">
        <f>"R01.11.29"</f>
        <v>R01.11.29</v>
      </c>
    </row>
    <row r="12163" spans="1:5" x14ac:dyDescent="0.45">
      <c r="A12163" s="2" t="s">
        <v>421</v>
      </c>
      <c r="B12163" s="2" t="s">
        <v>20261</v>
      </c>
      <c r="C12163" s="2" t="s">
        <v>31217</v>
      </c>
      <c r="D12163" s="2" t="str">
        <f>"乳類販売業"</f>
        <v>乳類販売業</v>
      </c>
      <c r="E12163" s="2" t="str">
        <f>"R01.11.29"</f>
        <v>R01.11.29</v>
      </c>
    </row>
    <row r="12164" spans="1:5" x14ac:dyDescent="0.45">
      <c r="A12164" s="2" t="s">
        <v>421</v>
      </c>
      <c r="B12164" s="2" t="s">
        <v>20261</v>
      </c>
      <c r="C12164" s="2" t="s">
        <v>31217</v>
      </c>
      <c r="D12164" s="2" t="str">
        <f>"乳類販売業"</f>
        <v>乳類販売業</v>
      </c>
      <c r="E12164" s="2" t="str">
        <f>"R01.11.29"</f>
        <v>R01.11.29</v>
      </c>
    </row>
    <row r="12165" spans="1:5" x14ac:dyDescent="0.45">
      <c r="A12165" s="2" t="s">
        <v>421</v>
      </c>
      <c r="B12165" s="2" t="s">
        <v>20261</v>
      </c>
      <c r="C12165" s="2" t="s">
        <v>31217</v>
      </c>
      <c r="D12165" s="2" t="str">
        <f>"乳類販売業"</f>
        <v>乳類販売業</v>
      </c>
      <c r="E12165" s="2" t="str">
        <f>"R01.11.29"</f>
        <v>R01.11.29</v>
      </c>
    </row>
    <row r="12166" spans="1:5" x14ac:dyDescent="0.45">
      <c r="A12166" s="2" t="s">
        <v>8599</v>
      </c>
      <c r="B12166" s="2" t="s">
        <v>20263</v>
      </c>
      <c r="C12166" s="2" t="s">
        <v>31873</v>
      </c>
      <c r="D12166" s="2" t="str">
        <f>"飲食店営業"</f>
        <v>飲食店営業</v>
      </c>
      <c r="E12166" s="2" t="str">
        <f>"R01.12.02"</f>
        <v>R01.12.02</v>
      </c>
    </row>
    <row r="12167" spans="1:5" x14ac:dyDescent="0.45">
      <c r="A12167" s="2" t="s">
        <v>8599</v>
      </c>
      <c r="B12167" s="2" t="s">
        <v>20264</v>
      </c>
      <c r="C12167" s="2" t="s">
        <v>31873</v>
      </c>
      <c r="D12167" s="2" t="str">
        <f>"魚介類販売業"</f>
        <v>魚介類販売業</v>
      </c>
      <c r="E12167" s="2" t="str">
        <f>"R01.12.02"</f>
        <v>R01.12.02</v>
      </c>
    </row>
    <row r="12168" spans="1:5" x14ac:dyDescent="0.45">
      <c r="A12168" s="2" t="s">
        <v>6067</v>
      </c>
      <c r="B12168" s="2" t="s">
        <v>20268</v>
      </c>
      <c r="C12168" s="2" t="s">
        <v>31878</v>
      </c>
      <c r="D12168" s="2" t="str">
        <f>"菓子製造業"</f>
        <v>菓子製造業</v>
      </c>
      <c r="E12168" s="2" t="str">
        <f>"R01.12.11"</f>
        <v>R01.12.11</v>
      </c>
    </row>
    <row r="12169" spans="1:5" x14ac:dyDescent="0.45">
      <c r="A12169" s="2" t="s">
        <v>6067</v>
      </c>
      <c r="B12169" s="2" t="s">
        <v>20268</v>
      </c>
      <c r="C12169" s="2" t="s">
        <v>31878</v>
      </c>
      <c r="D12169" s="2" t="str">
        <f>"そうざい製造業"</f>
        <v>そうざい製造業</v>
      </c>
      <c r="E12169" s="2" t="str">
        <f>"R01.12.11"</f>
        <v>R01.12.11</v>
      </c>
    </row>
    <row r="12170" spans="1:5" x14ac:dyDescent="0.45">
      <c r="A12170" s="2" t="s">
        <v>6067</v>
      </c>
      <c r="B12170" s="2" t="s">
        <v>20268</v>
      </c>
      <c r="C12170" s="2" t="s">
        <v>31879</v>
      </c>
      <c r="D12170" s="2" t="str">
        <f>"みそ製造業"</f>
        <v>みそ製造業</v>
      </c>
      <c r="E12170" s="2" t="str">
        <f>"R01.12.11"</f>
        <v>R01.12.11</v>
      </c>
    </row>
    <row r="12171" spans="1:5" x14ac:dyDescent="0.45">
      <c r="A12171" s="2" t="s">
        <v>6067</v>
      </c>
      <c r="B12171" s="2" t="s">
        <v>20268</v>
      </c>
      <c r="C12171" s="2" t="s">
        <v>31879</v>
      </c>
      <c r="D12171" s="2" t="str">
        <f>"食品製造業"</f>
        <v>食品製造業</v>
      </c>
      <c r="E12171" s="2" t="str">
        <f>"R01.12.11"</f>
        <v>R01.12.11</v>
      </c>
    </row>
    <row r="12172" spans="1:5" x14ac:dyDescent="0.45">
      <c r="A12172" s="2" t="s">
        <v>8609</v>
      </c>
      <c r="B12172" s="2" t="s">
        <v>19348</v>
      </c>
      <c r="C12172" s="2" t="s">
        <v>31889</v>
      </c>
      <c r="D12172" s="2" t="str">
        <f>"飲食店営業"</f>
        <v>飲食店営業</v>
      </c>
      <c r="E12172" s="2" t="str">
        <f>"R02.01.14"</f>
        <v>R02.01.14</v>
      </c>
    </row>
    <row r="12173" spans="1:5" x14ac:dyDescent="0.45">
      <c r="A12173" s="2" t="s">
        <v>8609</v>
      </c>
      <c r="B12173" s="2" t="s">
        <v>19348</v>
      </c>
      <c r="C12173" s="2" t="s">
        <v>31889</v>
      </c>
      <c r="D12173" s="2" t="str">
        <f>"魚介類販売業"</f>
        <v>魚介類販売業</v>
      </c>
      <c r="E12173" s="2" t="str">
        <f>"R02.01.14"</f>
        <v>R02.01.14</v>
      </c>
    </row>
    <row r="12174" spans="1:5" x14ac:dyDescent="0.45">
      <c r="A12174" s="2" t="s">
        <v>8636</v>
      </c>
      <c r="B12174" s="2" t="s">
        <v>20305</v>
      </c>
      <c r="C12174" s="2" t="s">
        <v>31923</v>
      </c>
      <c r="D12174" s="2" t="str">
        <f>"魚介類販売業"</f>
        <v>魚介類販売業</v>
      </c>
      <c r="E12174" s="2" t="str">
        <f>"R02.01.30"</f>
        <v>R02.01.30</v>
      </c>
    </row>
    <row r="12175" spans="1:5" x14ac:dyDescent="0.45">
      <c r="A12175" s="2" t="s">
        <v>8650</v>
      </c>
      <c r="B12175" s="2" t="s">
        <v>20320</v>
      </c>
      <c r="C12175" s="2" t="s">
        <v>31939</v>
      </c>
      <c r="D12175" s="2" t="str">
        <f t="shared" ref="D12175:D12181" si="568">"食品販売業"</f>
        <v>食品販売業</v>
      </c>
      <c r="E12175" s="2" t="str">
        <f t="shared" ref="E12175:E12197" si="569">"R02.02.06"</f>
        <v>R02.02.06</v>
      </c>
    </row>
    <row r="12176" spans="1:5" x14ac:dyDescent="0.45">
      <c r="A12176" s="2" t="s">
        <v>8453</v>
      </c>
      <c r="B12176" s="2" t="s">
        <v>20321</v>
      </c>
      <c r="C12176" s="2" t="s">
        <v>31940</v>
      </c>
      <c r="D12176" s="2" t="str">
        <f t="shared" si="568"/>
        <v>食品販売業</v>
      </c>
      <c r="E12176" s="2" t="str">
        <f t="shared" si="569"/>
        <v>R02.02.06</v>
      </c>
    </row>
    <row r="12177" spans="1:5" x14ac:dyDescent="0.45">
      <c r="A12177" s="2" t="s">
        <v>8651</v>
      </c>
      <c r="B12177" s="2" t="s">
        <v>20322</v>
      </c>
      <c r="C12177" s="2" t="s">
        <v>31941</v>
      </c>
      <c r="D12177" s="2" t="str">
        <f t="shared" si="568"/>
        <v>食品販売業</v>
      </c>
      <c r="E12177" s="2" t="str">
        <f t="shared" si="569"/>
        <v>R02.02.06</v>
      </c>
    </row>
    <row r="12178" spans="1:5" x14ac:dyDescent="0.45">
      <c r="A12178" s="2" t="s">
        <v>8652</v>
      </c>
      <c r="B12178" s="2" t="s">
        <v>8652</v>
      </c>
      <c r="C12178" s="2" t="s">
        <v>31942</v>
      </c>
      <c r="D12178" s="2" t="str">
        <f t="shared" si="568"/>
        <v>食品販売業</v>
      </c>
      <c r="E12178" s="2" t="str">
        <f t="shared" si="569"/>
        <v>R02.02.06</v>
      </c>
    </row>
    <row r="12179" spans="1:5" x14ac:dyDescent="0.45">
      <c r="A12179" s="2" t="s">
        <v>8653</v>
      </c>
      <c r="B12179" s="2" t="s">
        <v>20323</v>
      </c>
      <c r="C12179" s="2" t="s">
        <v>31943</v>
      </c>
      <c r="D12179" s="2" t="str">
        <f t="shared" si="568"/>
        <v>食品販売業</v>
      </c>
      <c r="E12179" s="2" t="str">
        <f t="shared" si="569"/>
        <v>R02.02.06</v>
      </c>
    </row>
    <row r="12180" spans="1:5" x14ac:dyDescent="0.45">
      <c r="A12180" s="2" t="s">
        <v>7820</v>
      </c>
      <c r="B12180" s="2" t="s">
        <v>19372</v>
      </c>
      <c r="C12180" s="2" t="s">
        <v>31288</v>
      </c>
      <c r="D12180" s="2" t="str">
        <f t="shared" si="568"/>
        <v>食品販売業</v>
      </c>
      <c r="E12180" s="2" t="str">
        <f t="shared" si="569"/>
        <v>R02.02.06</v>
      </c>
    </row>
    <row r="12181" spans="1:5" x14ac:dyDescent="0.45">
      <c r="A12181" s="2" t="s">
        <v>7907</v>
      </c>
      <c r="B12181" s="2" t="s">
        <v>19463</v>
      </c>
      <c r="C12181" s="2" t="s">
        <v>31944</v>
      </c>
      <c r="D12181" s="2" t="str">
        <f t="shared" si="568"/>
        <v>食品販売業</v>
      </c>
      <c r="E12181" s="2" t="str">
        <f t="shared" si="569"/>
        <v>R02.02.06</v>
      </c>
    </row>
    <row r="12182" spans="1:5" x14ac:dyDescent="0.45">
      <c r="A12182" s="2" t="s">
        <v>8654</v>
      </c>
      <c r="B12182" s="2" t="s">
        <v>20324</v>
      </c>
      <c r="C12182" s="2" t="s">
        <v>31946</v>
      </c>
      <c r="D12182" s="2" t="str">
        <f>"乳類販売業"</f>
        <v>乳類販売業</v>
      </c>
      <c r="E12182" s="2" t="str">
        <f t="shared" si="569"/>
        <v>R02.02.06</v>
      </c>
    </row>
    <row r="12183" spans="1:5" x14ac:dyDescent="0.45">
      <c r="A12183" s="2" t="s">
        <v>8655</v>
      </c>
      <c r="B12183" s="2" t="s">
        <v>20325</v>
      </c>
      <c r="C12183" s="2" t="s">
        <v>31947</v>
      </c>
      <c r="D12183" s="2" t="str">
        <f>"魚介類販売業"</f>
        <v>魚介類販売業</v>
      </c>
      <c r="E12183" s="2" t="str">
        <f t="shared" si="569"/>
        <v>R02.02.06</v>
      </c>
    </row>
    <row r="12184" spans="1:5" x14ac:dyDescent="0.45">
      <c r="A12184" s="2" t="s">
        <v>7776</v>
      </c>
      <c r="B12184" s="2" t="s">
        <v>19330</v>
      </c>
      <c r="C12184" s="2" t="s">
        <v>31948</v>
      </c>
      <c r="D12184" s="2" t="str">
        <f>"魚介類販売業"</f>
        <v>魚介類販売業</v>
      </c>
      <c r="E12184" s="2" t="str">
        <f t="shared" si="569"/>
        <v>R02.02.06</v>
      </c>
    </row>
    <row r="12185" spans="1:5" x14ac:dyDescent="0.45">
      <c r="A12185" s="2" t="s">
        <v>8657</v>
      </c>
      <c r="B12185" s="2" t="s">
        <v>20327</v>
      </c>
      <c r="C12185" s="2" t="s">
        <v>31950</v>
      </c>
      <c r="D12185" s="2" t="str">
        <f>"魚介類販売業"</f>
        <v>魚介類販売業</v>
      </c>
      <c r="E12185" s="2" t="str">
        <f t="shared" si="569"/>
        <v>R02.02.06</v>
      </c>
    </row>
    <row r="12186" spans="1:5" x14ac:dyDescent="0.45">
      <c r="A12186" s="2" t="s">
        <v>8289</v>
      </c>
      <c r="B12186" s="2" t="s">
        <v>19897</v>
      </c>
      <c r="C12186" s="2" t="s">
        <v>31492</v>
      </c>
      <c r="D12186" s="2" t="str">
        <f>"魚介類販売業"</f>
        <v>魚介類販売業</v>
      </c>
      <c r="E12186" s="2" t="str">
        <f t="shared" si="569"/>
        <v>R02.02.06</v>
      </c>
    </row>
    <row r="12187" spans="1:5" x14ac:dyDescent="0.45">
      <c r="A12187" s="2" t="s">
        <v>8288</v>
      </c>
      <c r="B12187" s="2" t="s">
        <v>19896</v>
      </c>
      <c r="C12187" s="2" t="s">
        <v>31491</v>
      </c>
      <c r="D12187" s="2" t="str">
        <f>"醤油製造業"</f>
        <v>醤油製造業</v>
      </c>
      <c r="E12187" s="2" t="str">
        <f t="shared" si="569"/>
        <v>R02.02.06</v>
      </c>
    </row>
    <row r="12188" spans="1:5" x14ac:dyDescent="0.45">
      <c r="A12188" s="2" t="s">
        <v>8658</v>
      </c>
      <c r="B12188" s="2" t="s">
        <v>20329</v>
      </c>
      <c r="C12188" s="2" t="s">
        <v>31951</v>
      </c>
      <c r="D12188" s="2" t="str">
        <f>"菓子製造業"</f>
        <v>菓子製造業</v>
      </c>
      <c r="E12188" s="2" t="str">
        <f t="shared" si="569"/>
        <v>R02.02.06</v>
      </c>
    </row>
    <row r="12189" spans="1:5" x14ac:dyDescent="0.45">
      <c r="A12189" s="2" t="s">
        <v>8290</v>
      </c>
      <c r="B12189" s="2" t="s">
        <v>19898</v>
      </c>
      <c r="C12189" s="2" t="s">
        <v>31493</v>
      </c>
      <c r="D12189" s="2" t="str">
        <f>"菓子製造業"</f>
        <v>菓子製造業</v>
      </c>
      <c r="E12189" s="2" t="str">
        <f t="shared" si="569"/>
        <v>R02.02.06</v>
      </c>
    </row>
    <row r="12190" spans="1:5" x14ac:dyDescent="0.45">
      <c r="A12190" s="2" t="s">
        <v>8650</v>
      </c>
      <c r="B12190" s="2" t="s">
        <v>20320</v>
      </c>
      <c r="C12190" s="2" t="s">
        <v>31939</v>
      </c>
      <c r="D12190" s="2" t="str">
        <f>"食肉販売業"</f>
        <v>食肉販売業</v>
      </c>
      <c r="E12190" s="2" t="str">
        <f t="shared" si="569"/>
        <v>R02.02.06</v>
      </c>
    </row>
    <row r="12191" spans="1:5" x14ac:dyDescent="0.45">
      <c r="A12191" s="2" t="s">
        <v>8654</v>
      </c>
      <c r="B12191" s="2" t="s">
        <v>20324</v>
      </c>
      <c r="C12191" s="2" t="s">
        <v>31946</v>
      </c>
      <c r="D12191" s="2" t="str">
        <f>"食肉販売業"</f>
        <v>食肉販売業</v>
      </c>
      <c r="E12191" s="2" t="str">
        <f t="shared" si="569"/>
        <v>R02.02.06</v>
      </c>
    </row>
    <row r="12192" spans="1:5" x14ac:dyDescent="0.45">
      <c r="A12192" s="2" t="s">
        <v>8555</v>
      </c>
      <c r="B12192" s="2" t="s">
        <v>20203</v>
      </c>
      <c r="C12192" s="2" t="s">
        <v>31815</v>
      </c>
      <c r="D12192" s="2" t="str">
        <f>"食肉販売業"</f>
        <v>食肉販売業</v>
      </c>
      <c r="E12192" s="2" t="str">
        <f t="shared" si="569"/>
        <v>R02.02.06</v>
      </c>
    </row>
    <row r="12193" spans="1:5" x14ac:dyDescent="0.45">
      <c r="A12193" s="2" t="s">
        <v>8290</v>
      </c>
      <c r="B12193" s="2" t="s">
        <v>19898</v>
      </c>
      <c r="C12193" s="2" t="s">
        <v>31493</v>
      </c>
      <c r="D12193" s="2" t="str">
        <f>"そうざい製造業"</f>
        <v>そうざい製造業</v>
      </c>
      <c r="E12193" s="2" t="str">
        <f t="shared" si="569"/>
        <v>R02.02.06</v>
      </c>
    </row>
    <row r="12194" spans="1:5" x14ac:dyDescent="0.45">
      <c r="A12194" s="2" t="s">
        <v>8453</v>
      </c>
      <c r="B12194" s="2" t="s">
        <v>20332</v>
      </c>
      <c r="C12194" s="2" t="s">
        <v>31954</v>
      </c>
      <c r="D12194" s="2" t="str">
        <f>"飲食店営業"</f>
        <v>飲食店営業</v>
      </c>
      <c r="E12194" s="2" t="str">
        <f t="shared" si="569"/>
        <v>R02.02.06</v>
      </c>
    </row>
    <row r="12195" spans="1:5" x14ac:dyDescent="0.45">
      <c r="A12195" s="2" t="s">
        <v>8661</v>
      </c>
      <c r="B12195" s="2" t="s">
        <v>20333</v>
      </c>
      <c r="C12195" s="2" t="s">
        <v>31955</v>
      </c>
      <c r="D12195" s="2" t="str">
        <f>"飲食店営業"</f>
        <v>飲食店営業</v>
      </c>
      <c r="E12195" s="2" t="str">
        <f t="shared" si="569"/>
        <v>R02.02.06</v>
      </c>
    </row>
    <row r="12196" spans="1:5" x14ac:dyDescent="0.45">
      <c r="A12196" s="2" t="s">
        <v>8061</v>
      </c>
      <c r="B12196" s="2" t="s">
        <v>19628</v>
      </c>
      <c r="C12196" s="2" t="s">
        <v>31205</v>
      </c>
      <c r="D12196" s="2" t="str">
        <f>"飲食店営業"</f>
        <v>飲食店営業</v>
      </c>
      <c r="E12196" s="2" t="str">
        <f t="shared" si="569"/>
        <v>R02.02.06</v>
      </c>
    </row>
    <row r="12197" spans="1:5" x14ac:dyDescent="0.45">
      <c r="A12197" s="2" t="s">
        <v>8207</v>
      </c>
      <c r="B12197" s="2" t="s">
        <v>19801</v>
      </c>
      <c r="C12197" s="2" t="s">
        <v>31394</v>
      </c>
      <c r="D12197" s="2" t="str">
        <f>"飲食店営業"</f>
        <v>飲食店営業</v>
      </c>
      <c r="E12197" s="2" t="str">
        <f t="shared" si="569"/>
        <v>R02.02.06</v>
      </c>
    </row>
    <row r="12198" spans="1:5" x14ac:dyDescent="0.45">
      <c r="A12198" s="2" t="s">
        <v>8678</v>
      </c>
      <c r="B12198" s="2" t="s">
        <v>19599</v>
      </c>
      <c r="C12198" s="2" t="s">
        <v>31974</v>
      </c>
      <c r="D12198" s="2" t="str">
        <f>"食品の冷凍又は冷蔵業"</f>
        <v>食品の冷凍又は冷蔵業</v>
      </c>
      <c r="E12198" s="2" t="str">
        <f>"R02.02.10"</f>
        <v>R02.02.10</v>
      </c>
    </row>
    <row r="12199" spans="1:5" x14ac:dyDescent="0.45">
      <c r="A12199" s="2" t="s">
        <v>8684</v>
      </c>
      <c r="B12199" s="2" t="s">
        <v>8684</v>
      </c>
      <c r="C12199" s="2" t="s">
        <v>31983</v>
      </c>
      <c r="D12199" s="2" t="str">
        <f>"食品販売業"</f>
        <v>食品販売業</v>
      </c>
      <c r="E12199" s="2" t="str">
        <f>"R02.02.20"</f>
        <v>R02.02.20</v>
      </c>
    </row>
    <row r="12200" spans="1:5" x14ac:dyDescent="0.45">
      <c r="A12200" s="2" t="s">
        <v>8688</v>
      </c>
      <c r="B12200" s="2" t="s">
        <v>20360</v>
      </c>
      <c r="C12200" s="2" t="s">
        <v>31987</v>
      </c>
      <c r="D12200" s="2" t="str">
        <f>"飲食店営業"</f>
        <v>飲食店営業</v>
      </c>
      <c r="E12200" s="2" t="str">
        <f>"R02.02.25"</f>
        <v>R02.02.25</v>
      </c>
    </row>
    <row r="12201" spans="1:5" x14ac:dyDescent="0.45">
      <c r="A12201" s="2" t="s">
        <v>7828</v>
      </c>
      <c r="B12201" s="2" t="s">
        <v>19381</v>
      </c>
      <c r="C12201" s="2" t="s">
        <v>32007</v>
      </c>
      <c r="D12201" s="2" t="str">
        <f>"菓子製造業"</f>
        <v>菓子製造業</v>
      </c>
      <c r="E12201" s="2" t="str">
        <f>"R02.04.13"</f>
        <v>R02.04.13</v>
      </c>
    </row>
    <row r="12202" spans="1:5" x14ac:dyDescent="0.45">
      <c r="A12202" s="2" t="s">
        <v>8702</v>
      </c>
      <c r="B12202" s="2" t="s">
        <v>20381</v>
      </c>
      <c r="C12202" s="2" t="s">
        <v>32009</v>
      </c>
      <c r="D12202" s="2" t="str">
        <f>"飲食店営業"</f>
        <v>飲食店営業</v>
      </c>
      <c r="E12202" s="2" t="str">
        <f>"R02.04.16"</f>
        <v>R02.04.16</v>
      </c>
    </row>
    <row r="12203" spans="1:5" x14ac:dyDescent="0.45">
      <c r="A12203" s="2" t="s">
        <v>8703</v>
      </c>
      <c r="B12203" s="2" t="s">
        <v>20382</v>
      </c>
      <c r="C12203" s="2" t="s">
        <v>32010</v>
      </c>
      <c r="D12203" s="2" t="str">
        <f>"飲食店営業"</f>
        <v>飲食店営業</v>
      </c>
      <c r="E12203" s="2" t="str">
        <f>"H30.05.17"</f>
        <v>H30.05.17</v>
      </c>
    </row>
    <row r="12204" spans="1:5" x14ac:dyDescent="0.45">
      <c r="A12204" s="2" t="s">
        <v>8703</v>
      </c>
      <c r="B12204" s="2" t="s">
        <v>20382</v>
      </c>
      <c r="C12204" s="2" t="s">
        <v>32010</v>
      </c>
      <c r="D12204" s="2" t="str">
        <f>"菓子製造業"</f>
        <v>菓子製造業</v>
      </c>
      <c r="E12204" s="2" t="str">
        <f>"H30.05.17"</f>
        <v>H30.05.17</v>
      </c>
    </row>
    <row r="12205" spans="1:5" x14ac:dyDescent="0.45">
      <c r="A12205" s="2" t="s">
        <v>8728</v>
      </c>
      <c r="B12205" s="2" t="s">
        <v>20406</v>
      </c>
      <c r="C12205" s="2" t="s">
        <v>32043</v>
      </c>
      <c r="D12205" s="2" t="str">
        <f>"飲食店営業"</f>
        <v>飲食店営業</v>
      </c>
      <c r="E12205" s="2" t="str">
        <f>"R02.05.08"</f>
        <v>R02.05.08</v>
      </c>
    </row>
    <row r="12206" spans="1:5" x14ac:dyDescent="0.45">
      <c r="A12206" s="2" t="s">
        <v>7856</v>
      </c>
      <c r="B12206" s="2" t="s">
        <v>20407</v>
      </c>
      <c r="C12206" s="2" t="s">
        <v>32044</v>
      </c>
      <c r="D12206" s="2" t="str">
        <f>"飲食店営業"</f>
        <v>飲食店営業</v>
      </c>
      <c r="E12206" s="2" t="str">
        <f>"R02.05.08"</f>
        <v>R02.05.08</v>
      </c>
    </row>
    <row r="12207" spans="1:5" x14ac:dyDescent="0.45">
      <c r="A12207" s="2" t="s">
        <v>8729</v>
      </c>
      <c r="B12207" s="2" t="s">
        <v>20408</v>
      </c>
      <c r="C12207" s="2" t="s">
        <v>32045</v>
      </c>
      <c r="D12207" s="2" t="str">
        <f>"飲食店営業"</f>
        <v>飲食店営業</v>
      </c>
      <c r="E12207" s="2" t="str">
        <f>"R02.05.08"</f>
        <v>R02.05.08</v>
      </c>
    </row>
    <row r="12208" spans="1:5" x14ac:dyDescent="0.45">
      <c r="A12208" s="2" t="s">
        <v>8729</v>
      </c>
      <c r="B12208" s="2" t="s">
        <v>20408</v>
      </c>
      <c r="C12208" s="2" t="s">
        <v>32045</v>
      </c>
      <c r="D12208" s="2" t="str">
        <f>"食品販売業"</f>
        <v>食品販売業</v>
      </c>
      <c r="E12208" s="2" t="str">
        <f>"R02.05.08"</f>
        <v>R02.05.08</v>
      </c>
    </row>
    <row r="12209" spans="1:5" x14ac:dyDescent="0.45">
      <c r="A12209" s="2" t="s">
        <v>8730</v>
      </c>
      <c r="B12209" s="2" t="s">
        <v>19930</v>
      </c>
      <c r="C12209" s="2" t="s">
        <v>32046</v>
      </c>
      <c r="D12209" s="2" t="str">
        <f>"菓子製造業"</f>
        <v>菓子製造業</v>
      </c>
      <c r="E12209" s="2" t="str">
        <f>"R02.05.12"</f>
        <v>R02.05.12</v>
      </c>
    </row>
    <row r="12210" spans="1:5" x14ac:dyDescent="0.45">
      <c r="A12210" s="2" t="s">
        <v>8731</v>
      </c>
      <c r="B12210" s="2" t="s">
        <v>9548</v>
      </c>
      <c r="C12210" s="2" t="s">
        <v>32047</v>
      </c>
      <c r="D12210" s="2" t="str">
        <f>"乳類販売業"</f>
        <v>乳類販売業</v>
      </c>
      <c r="E12210" s="2" t="str">
        <f>"H29.05.22"</f>
        <v>H29.05.22</v>
      </c>
    </row>
    <row r="12211" spans="1:5" x14ac:dyDescent="0.45">
      <c r="A12211" s="2" t="s">
        <v>8734</v>
      </c>
      <c r="B12211" s="2" t="s">
        <v>20410</v>
      </c>
      <c r="C12211" s="2" t="s">
        <v>32050</v>
      </c>
      <c r="D12211" s="2" t="str">
        <f t="shared" ref="D12211:D12217" si="570">"飲食店営業"</f>
        <v>飲食店営業</v>
      </c>
      <c r="E12211" s="2" t="str">
        <f>"R01.09.06"</f>
        <v>R01.09.06</v>
      </c>
    </row>
    <row r="12212" spans="1:5" x14ac:dyDescent="0.45">
      <c r="A12212" s="2" t="s">
        <v>8743</v>
      </c>
      <c r="B12212" s="2" t="s">
        <v>20419</v>
      </c>
      <c r="C12212" s="2" t="s">
        <v>32061</v>
      </c>
      <c r="D12212" s="2" t="str">
        <f t="shared" si="570"/>
        <v>飲食店営業</v>
      </c>
      <c r="E12212" s="2" t="str">
        <f>"R02.05.22"</f>
        <v>R02.05.22</v>
      </c>
    </row>
    <row r="12213" spans="1:5" x14ac:dyDescent="0.45">
      <c r="A12213" s="2" t="s">
        <v>8744</v>
      </c>
      <c r="B12213" s="2" t="s">
        <v>20420</v>
      </c>
      <c r="C12213" s="2" t="s">
        <v>32062</v>
      </c>
      <c r="D12213" s="2" t="str">
        <f t="shared" si="570"/>
        <v>飲食店営業</v>
      </c>
      <c r="E12213" s="2" t="str">
        <f>"R02.05.22"</f>
        <v>R02.05.22</v>
      </c>
    </row>
    <row r="12214" spans="1:5" x14ac:dyDescent="0.45">
      <c r="A12214" s="2" t="s">
        <v>8464</v>
      </c>
      <c r="B12214" s="2" t="s">
        <v>20101</v>
      </c>
      <c r="C12214" s="2" t="s">
        <v>31705</v>
      </c>
      <c r="D12214" s="2" t="str">
        <f t="shared" si="570"/>
        <v>飲食店営業</v>
      </c>
      <c r="E12214" s="2" t="str">
        <f>"R02.05.22"</f>
        <v>R02.05.22</v>
      </c>
    </row>
    <row r="12215" spans="1:5" x14ac:dyDescent="0.45">
      <c r="A12215" s="2" t="s">
        <v>8761</v>
      </c>
      <c r="B12215" s="2" t="s">
        <v>20439</v>
      </c>
      <c r="C12215" s="2" t="s">
        <v>32081</v>
      </c>
      <c r="D12215" s="2" t="str">
        <f t="shared" si="570"/>
        <v>飲食店営業</v>
      </c>
      <c r="E12215" s="2" t="str">
        <f>"R02.05.22"</f>
        <v>R02.05.22</v>
      </c>
    </row>
    <row r="12216" spans="1:5" x14ac:dyDescent="0.45">
      <c r="A12216" s="2" t="s">
        <v>8768</v>
      </c>
      <c r="B12216" s="2" t="s">
        <v>20446</v>
      </c>
      <c r="C12216" s="2" t="s">
        <v>32091</v>
      </c>
      <c r="D12216" s="2" t="str">
        <f t="shared" si="570"/>
        <v>飲食店営業</v>
      </c>
      <c r="E12216" s="2" t="str">
        <f>"R02.05.22"</f>
        <v>R02.05.22</v>
      </c>
    </row>
    <row r="12217" spans="1:5" x14ac:dyDescent="0.45">
      <c r="A12217" s="2" t="s">
        <v>8770</v>
      </c>
      <c r="B12217" s="2" t="s">
        <v>20448</v>
      </c>
      <c r="C12217" s="2" t="s">
        <v>32094</v>
      </c>
      <c r="D12217" s="2" t="str">
        <f t="shared" si="570"/>
        <v>飲食店営業</v>
      </c>
      <c r="E12217" s="2" t="str">
        <f>"R02.05.19"</f>
        <v>R02.05.19</v>
      </c>
    </row>
    <row r="12218" spans="1:5" x14ac:dyDescent="0.45">
      <c r="A12218" s="2" t="s">
        <v>8770</v>
      </c>
      <c r="B12218" s="2" t="s">
        <v>20448</v>
      </c>
      <c r="C12218" s="2" t="s">
        <v>32094</v>
      </c>
      <c r="D12218" s="2" t="str">
        <f>"菓子製造業"</f>
        <v>菓子製造業</v>
      </c>
      <c r="E12218" s="2" t="str">
        <f>"R02.05.19"</f>
        <v>R02.05.19</v>
      </c>
    </row>
    <row r="12219" spans="1:5" x14ac:dyDescent="0.45">
      <c r="A12219" s="2" t="s">
        <v>8396</v>
      </c>
      <c r="B12219" s="2" t="s">
        <v>20013</v>
      </c>
      <c r="C12219" s="2" t="s">
        <v>32095</v>
      </c>
      <c r="D12219" s="2" t="str">
        <f>"魚介類販売業"</f>
        <v>魚介類販売業</v>
      </c>
      <c r="E12219" s="2" t="str">
        <f t="shared" ref="E12219:E12225" si="571">"R02.05.22"</f>
        <v>R02.05.22</v>
      </c>
    </row>
    <row r="12220" spans="1:5" x14ac:dyDescent="0.45">
      <c r="A12220" s="2" t="s">
        <v>8396</v>
      </c>
      <c r="B12220" s="2" t="s">
        <v>20013</v>
      </c>
      <c r="C12220" s="2" t="s">
        <v>32095</v>
      </c>
      <c r="D12220" s="2" t="str">
        <f>"そうざい製造業"</f>
        <v>そうざい製造業</v>
      </c>
      <c r="E12220" s="2" t="str">
        <f t="shared" si="571"/>
        <v>R02.05.22</v>
      </c>
    </row>
    <row r="12221" spans="1:5" x14ac:dyDescent="0.45">
      <c r="A12221" s="2" t="s">
        <v>8396</v>
      </c>
      <c r="B12221" s="2" t="s">
        <v>20013</v>
      </c>
      <c r="C12221" s="2" t="s">
        <v>32095</v>
      </c>
      <c r="D12221" s="2" t="str">
        <f>"食品の冷凍又は冷蔵業"</f>
        <v>食品の冷凍又は冷蔵業</v>
      </c>
      <c r="E12221" s="2" t="str">
        <f t="shared" si="571"/>
        <v>R02.05.22</v>
      </c>
    </row>
    <row r="12222" spans="1:5" x14ac:dyDescent="0.45">
      <c r="A12222" s="2" t="s">
        <v>8396</v>
      </c>
      <c r="B12222" s="2" t="s">
        <v>20013</v>
      </c>
      <c r="C12222" s="2" t="s">
        <v>32095</v>
      </c>
      <c r="D12222" s="2" t="str">
        <f>"魚肉ねり製品製造業"</f>
        <v>魚肉ねり製品製造業</v>
      </c>
      <c r="E12222" s="2" t="str">
        <f t="shared" si="571"/>
        <v>R02.05.22</v>
      </c>
    </row>
    <row r="12223" spans="1:5" x14ac:dyDescent="0.45">
      <c r="A12223" s="2" t="s">
        <v>7776</v>
      </c>
      <c r="B12223" s="2" t="s">
        <v>19330</v>
      </c>
      <c r="C12223" s="2" t="s">
        <v>30892</v>
      </c>
      <c r="D12223" s="2" t="str">
        <f>"食品販売業"</f>
        <v>食品販売業</v>
      </c>
      <c r="E12223" s="2" t="str">
        <f t="shared" si="571"/>
        <v>R02.05.22</v>
      </c>
    </row>
    <row r="12224" spans="1:5" x14ac:dyDescent="0.45">
      <c r="A12224" s="2" t="s">
        <v>8773</v>
      </c>
      <c r="B12224" s="2" t="s">
        <v>20451</v>
      </c>
      <c r="C12224" s="2" t="s">
        <v>32096</v>
      </c>
      <c r="D12224" s="2" t="str">
        <f>"食品販売業"</f>
        <v>食品販売業</v>
      </c>
      <c r="E12224" s="2" t="str">
        <f t="shared" si="571"/>
        <v>R02.05.22</v>
      </c>
    </row>
    <row r="12225" spans="1:5" x14ac:dyDescent="0.45">
      <c r="A12225" s="2" t="s">
        <v>8731</v>
      </c>
      <c r="B12225" s="2" t="s">
        <v>9548</v>
      </c>
      <c r="C12225" s="2" t="s">
        <v>32047</v>
      </c>
      <c r="D12225" s="2" t="str">
        <f>"食品販売業"</f>
        <v>食品販売業</v>
      </c>
      <c r="E12225" s="2" t="str">
        <f t="shared" si="571"/>
        <v>R02.05.22</v>
      </c>
    </row>
    <row r="12226" spans="1:5" x14ac:dyDescent="0.45">
      <c r="A12226" s="2" t="s">
        <v>8798</v>
      </c>
      <c r="B12226" s="2" t="s">
        <v>20479</v>
      </c>
      <c r="C12226" s="2" t="s">
        <v>32132</v>
      </c>
      <c r="D12226" s="2" t="str">
        <f>"飲食店営業"</f>
        <v>飲食店営業</v>
      </c>
      <c r="E12226" s="2" t="str">
        <f>"R02.05.28"</f>
        <v>R02.05.28</v>
      </c>
    </row>
    <row r="12227" spans="1:5" x14ac:dyDescent="0.45">
      <c r="A12227" s="2" t="s">
        <v>165</v>
      </c>
      <c r="B12227" s="2" t="s">
        <v>20480</v>
      </c>
      <c r="C12227" s="2" t="s">
        <v>32133</v>
      </c>
      <c r="D12227" s="2" t="str">
        <f>"喫茶店営業"</f>
        <v>喫茶店営業</v>
      </c>
      <c r="E12227" s="2" t="str">
        <f>"R02.05.28"</f>
        <v>R02.05.28</v>
      </c>
    </row>
    <row r="12228" spans="1:5" x14ac:dyDescent="0.45">
      <c r="A12228" s="2" t="s">
        <v>8181</v>
      </c>
      <c r="B12228" s="2" t="s">
        <v>20485</v>
      </c>
      <c r="C12228" s="2" t="s">
        <v>32139</v>
      </c>
      <c r="D12228" s="2" t="str">
        <f>"飲食店営業"</f>
        <v>飲食店営業</v>
      </c>
      <c r="E12228" s="2" t="str">
        <f t="shared" ref="E12228:E12264" si="572">"R02.06.02"</f>
        <v>R02.06.02</v>
      </c>
    </row>
    <row r="12229" spans="1:5" x14ac:dyDescent="0.45">
      <c r="A12229" s="2" t="s">
        <v>8802</v>
      </c>
      <c r="B12229" s="2" t="s">
        <v>20486</v>
      </c>
      <c r="C12229" s="2" t="s">
        <v>32140</v>
      </c>
      <c r="D12229" s="2" t="str">
        <f>"魚介類販売業"</f>
        <v>魚介類販売業</v>
      </c>
      <c r="E12229" s="2" t="str">
        <f t="shared" si="572"/>
        <v>R02.06.02</v>
      </c>
    </row>
    <row r="12230" spans="1:5" x14ac:dyDescent="0.45">
      <c r="A12230" s="2" t="s">
        <v>8804</v>
      </c>
      <c r="B12230" s="2" t="s">
        <v>20488</v>
      </c>
      <c r="C12230" s="2" t="s">
        <v>32143</v>
      </c>
      <c r="D12230" s="2" t="str">
        <f>"飲食店営業"</f>
        <v>飲食店営業</v>
      </c>
      <c r="E12230" s="2" t="str">
        <f t="shared" si="572"/>
        <v>R02.06.02</v>
      </c>
    </row>
    <row r="12231" spans="1:5" x14ac:dyDescent="0.45">
      <c r="A12231" s="2" t="s">
        <v>7978</v>
      </c>
      <c r="B12231" s="2" t="s">
        <v>20490</v>
      </c>
      <c r="C12231" s="2" t="s">
        <v>32145</v>
      </c>
      <c r="D12231" s="2" t="str">
        <f>"乳類販売業"</f>
        <v>乳類販売業</v>
      </c>
      <c r="E12231" s="2" t="str">
        <f t="shared" si="572"/>
        <v>R02.06.02</v>
      </c>
    </row>
    <row r="12232" spans="1:5" x14ac:dyDescent="0.45">
      <c r="A12232" s="2" t="s">
        <v>8806</v>
      </c>
      <c r="B12232" s="2" t="s">
        <v>20491</v>
      </c>
      <c r="C12232" s="2" t="s">
        <v>32146</v>
      </c>
      <c r="D12232" s="2" t="str">
        <f>"飲食店営業"</f>
        <v>飲食店営業</v>
      </c>
      <c r="E12232" s="2" t="str">
        <f t="shared" si="572"/>
        <v>R02.06.02</v>
      </c>
    </row>
    <row r="12233" spans="1:5" x14ac:dyDescent="0.45">
      <c r="A12233" s="2" t="s">
        <v>8807</v>
      </c>
      <c r="B12233" s="2" t="s">
        <v>20492</v>
      </c>
      <c r="C12233" s="2" t="s">
        <v>32147</v>
      </c>
      <c r="D12233" s="2" t="str">
        <f>"飲食店営業"</f>
        <v>飲食店営業</v>
      </c>
      <c r="E12233" s="2" t="str">
        <f t="shared" si="572"/>
        <v>R02.06.02</v>
      </c>
    </row>
    <row r="12234" spans="1:5" x14ac:dyDescent="0.45">
      <c r="A12234" s="2" t="s">
        <v>8808</v>
      </c>
      <c r="B12234" s="2" t="s">
        <v>20493</v>
      </c>
      <c r="C12234" s="2" t="s">
        <v>30937</v>
      </c>
      <c r="D12234" s="2" t="str">
        <f>"飲食店営業"</f>
        <v>飲食店営業</v>
      </c>
      <c r="E12234" s="2" t="str">
        <f t="shared" si="572"/>
        <v>R02.06.02</v>
      </c>
    </row>
    <row r="12235" spans="1:5" x14ac:dyDescent="0.45">
      <c r="A12235" s="2" t="s">
        <v>8688</v>
      </c>
      <c r="B12235" s="2" t="s">
        <v>20494</v>
      </c>
      <c r="C12235" s="2" t="s">
        <v>32148</v>
      </c>
      <c r="D12235" s="2" t="str">
        <f>"飲食店営業"</f>
        <v>飲食店営業</v>
      </c>
      <c r="E12235" s="2" t="str">
        <f t="shared" si="572"/>
        <v>R02.06.02</v>
      </c>
    </row>
    <row r="12236" spans="1:5" x14ac:dyDescent="0.45">
      <c r="A12236" s="2" t="s">
        <v>8559</v>
      </c>
      <c r="B12236" s="2" t="s">
        <v>20496</v>
      </c>
      <c r="C12236" s="2" t="s">
        <v>32150</v>
      </c>
      <c r="D12236" s="2" t="str">
        <f>"魚介類販売業"</f>
        <v>魚介類販売業</v>
      </c>
      <c r="E12236" s="2" t="str">
        <f t="shared" si="572"/>
        <v>R02.06.02</v>
      </c>
    </row>
    <row r="12237" spans="1:5" x14ac:dyDescent="0.45">
      <c r="A12237" s="2" t="s">
        <v>8810</v>
      </c>
      <c r="B12237" s="2" t="s">
        <v>20497</v>
      </c>
      <c r="C12237" s="2" t="s">
        <v>32151</v>
      </c>
      <c r="D12237" s="2" t="str">
        <f>"食肉販売業"</f>
        <v>食肉販売業</v>
      </c>
      <c r="E12237" s="2" t="str">
        <f t="shared" si="572"/>
        <v>R02.06.02</v>
      </c>
    </row>
    <row r="12238" spans="1:5" x14ac:dyDescent="0.45">
      <c r="A12238" s="2" t="s">
        <v>8810</v>
      </c>
      <c r="B12238" s="2" t="s">
        <v>20497</v>
      </c>
      <c r="C12238" s="2" t="s">
        <v>32151</v>
      </c>
      <c r="D12238" s="2" t="str">
        <f>"飲食店営業"</f>
        <v>飲食店営業</v>
      </c>
      <c r="E12238" s="2" t="str">
        <f t="shared" si="572"/>
        <v>R02.06.02</v>
      </c>
    </row>
    <row r="12239" spans="1:5" x14ac:dyDescent="0.45">
      <c r="A12239" s="2" t="s">
        <v>7832</v>
      </c>
      <c r="B12239" s="2" t="s">
        <v>19780</v>
      </c>
      <c r="C12239" s="2" t="s">
        <v>32152</v>
      </c>
      <c r="D12239" s="2" t="str">
        <f>"飲食店営業"</f>
        <v>飲食店営業</v>
      </c>
      <c r="E12239" s="2" t="str">
        <f t="shared" si="572"/>
        <v>R02.06.02</v>
      </c>
    </row>
    <row r="12240" spans="1:5" x14ac:dyDescent="0.45">
      <c r="A12240" s="2" t="s">
        <v>8062</v>
      </c>
      <c r="B12240" s="2" t="s">
        <v>19629</v>
      </c>
      <c r="C12240" s="2" t="s">
        <v>32153</v>
      </c>
      <c r="D12240" s="2" t="str">
        <f>"豆腐製造業"</f>
        <v>豆腐製造業</v>
      </c>
      <c r="E12240" s="2" t="str">
        <f t="shared" si="572"/>
        <v>R02.06.02</v>
      </c>
    </row>
    <row r="12241" spans="1:5" x14ac:dyDescent="0.45">
      <c r="A12241" s="2" t="s">
        <v>8414</v>
      </c>
      <c r="B12241" s="2" t="s">
        <v>20039</v>
      </c>
      <c r="C12241" s="2" t="s">
        <v>32156</v>
      </c>
      <c r="D12241" s="2" t="str">
        <f>"飲食店営業"</f>
        <v>飲食店営業</v>
      </c>
      <c r="E12241" s="2" t="str">
        <f t="shared" si="572"/>
        <v>R02.06.02</v>
      </c>
    </row>
    <row r="12242" spans="1:5" x14ac:dyDescent="0.45">
      <c r="A12242" s="2" t="s">
        <v>8414</v>
      </c>
      <c r="B12242" s="2" t="s">
        <v>20039</v>
      </c>
      <c r="C12242" s="2" t="s">
        <v>32156</v>
      </c>
      <c r="D12242" s="2" t="str">
        <f>"乳類販売業"</f>
        <v>乳類販売業</v>
      </c>
      <c r="E12242" s="2" t="str">
        <f t="shared" si="572"/>
        <v>R02.06.02</v>
      </c>
    </row>
    <row r="12243" spans="1:5" x14ac:dyDescent="0.45">
      <c r="A12243" s="2" t="s">
        <v>7803</v>
      </c>
      <c r="B12243" s="2" t="s">
        <v>19356</v>
      </c>
      <c r="C12243" s="2" t="s">
        <v>30919</v>
      </c>
      <c r="D12243" s="2" t="str">
        <f t="shared" ref="D12243:D12258" si="573">"食品販売業"</f>
        <v>食品販売業</v>
      </c>
      <c r="E12243" s="2" t="str">
        <f t="shared" si="572"/>
        <v>R02.06.02</v>
      </c>
    </row>
    <row r="12244" spans="1:5" x14ac:dyDescent="0.45">
      <c r="A12244" s="2" t="s">
        <v>8812</v>
      </c>
      <c r="B12244" s="2" t="s">
        <v>20499</v>
      </c>
      <c r="C12244" s="2" t="s">
        <v>32157</v>
      </c>
      <c r="D12244" s="2" t="str">
        <f t="shared" si="573"/>
        <v>食品販売業</v>
      </c>
      <c r="E12244" s="2" t="str">
        <f t="shared" si="572"/>
        <v>R02.06.02</v>
      </c>
    </row>
    <row r="12245" spans="1:5" x14ac:dyDescent="0.45">
      <c r="A12245" s="2" t="s">
        <v>8285</v>
      </c>
      <c r="B12245" s="2" t="s">
        <v>19893</v>
      </c>
      <c r="C12245" s="2" t="s">
        <v>32158</v>
      </c>
      <c r="D12245" s="2" t="str">
        <f t="shared" si="573"/>
        <v>食品販売業</v>
      </c>
      <c r="E12245" s="2" t="str">
        <f t="shared" si="572"/>
        <v>R02.06.02</v>
      </c>
    </row>
    <row r="12246" spans="1:5" x14ac:dyDescent="0.45">
      <c r="A12246" s="2" t="s">
        <v>8802</v>
      </c>
      <c r="B12246" s="2" t="s">
        <v>20486</v>
      </c>
      <c r="C12246" s="2" t="s">
        <v>32140</v>
      </c>
      <c r="D12246" s="2" t="str">
        <f t="shared" si="573"/>
        <v>食品販売業</v>
      </c>
      <c r="E12246" s="2" t="str">
        <f t="shared" si="572"/>
        <v>R02.06.02</v>
      </c>
    </row>
    <row r="12247" spans="1:5" x14ac:dyDescent="0.45">
      <c r="A12247" s="2" t="s">
        <v>8489</v>
      </c>
      <c r="B12247" s="2" t="s">
        <v>9548</v>
      </c>
      <c r="C12247" s="2" t="s">
        <v>32163</v>
      </c>
      <c r="D12247" s="2" t="str">
        <f t="shared" si="573"/>
        <v>食品販売業</v>
      </c>
      <c r="E12247" s="2" t="str">
        <f t="shared" si="572"/>
        <v>R02.06.02</v>
      </c>
    </row>
    <row r="12248" spans="1:5" x14ac:dyDescent="0.45">
      <c r="A12248" s="2" t="s">
        <v>8816</v>
      </c>
      <c r="B12248" s="2" t="s">
        <v>20502</v>
      </c>
      <c r="C12248" s="2" t="s">
        <v>32164</v>
      </c>
      <c r="D12248" s="2" t="str">
        <f t="shared" si="573"/>
        <v>食品販売業</v>
      </c>
      <c r="E12248" s="2" t="str">
        <f t="shared" si="572"/>
        <v>R02.06.02</v>
      </c>
    </row>
    <row r="12249" spans="1:5" x14ac:dyDescent="0.45">
      <c r="A12249" s="2" t="s">
        <v>8817</v>
      </c>
      <c r="B12249" s="2" t="s">
        <v>8817</v>
      </c>
      <c r="C12249" s="2" t="s">
        <v>32165</v>
      </c>
      <c r="D12249" s="2" t="str">
        <f t="shared" si="573"/>
        <v>食品販売業</v>
      </c>
      <c r="E12249" s="2" t="str">
        <f t="shared" si="572"/>
        <v>R02.06.02</v>
      </c>
    </row>
    <row r="12250" spans="1:5" x14ac:dyDescent="0.45">
      <c r="A12250" s="2" t="s">
        <v>8818</v>
      </c>
      <c r="B12250" s="2" t="s">
        <v>20503</v>
      </c>
      <c r="C12250" s="2" t="s">
        <v>32166</v>
      </c>
      <c r="D12250" s="2" t="str">
        <f t="shared" si="573"/>
        <v>食品販売業</v>
      </c>
      <c r="E12250" s="2" t="str">
        <f t="shared" si="572"/>
        <v>R02.06.02</v>
      </c>
    </row>
    <row r="12251" spans="1:5" x14ac:dyDescent="0.45">
      <c r="A12251" s="2" t="s">
        <v>8389</v>
      </c>
      <c r="B12251" s="2" t="s">
        <v>20003</v>
      </c>
      <c r="C12251" s="2" t="s">
        <v>32167</v>
      </c>
      <c r="D12251" s="2" t="str">
        <f t="shared" si="573"/>
        <v>食品販売業</v>
      </c>
      <c r="E12251" s="2" t="str">
        <f t="shared" si="572"/>
        <v>R02.06.02</v>
      </c>
    </row>
    <row r="12252" spans="1:5" x14ac:dyDescent="0.45">
      <c r="A12252" s="2" t="s">
        <v>8819</v>
      </c>
      <c r="B12252" s="2" t="s">
        <v>20336</v>
      </c>
      <c r="C12252" s="2" t="s">
        <v>32168</v>
      </c>
      <c r="D12252" s="2" t="str">
        <f t="shared" si="573"/>
        <v>食品販売業</v>
      </c>
      <c r="E12252" s="2" t="str">
        <f t="shared" si="572"/>
        <v>R02.06.02</v>
      </c>
    </row>
    <row r="12253" spans="1:5" x14ac:dyDescent="0.45">
      <c r="A12253" s="2" t="s">
        <v>8820</v>
      </c>
      <c r="B12253" s="2" t="s">
        <v>20504</v>
      </c>
      <c r="C12253" s="2" t="s">
        <v>32169</v>
      </c>
      <c r="D12253" s="2" t="str">
        <f t="shared" si="573"/>
        <v>食品販売業</v>
      </c>
      <c r="E12253" s="2" t="str">
        <f t="shared" si="572"/>
        <v>R02.06.02</v>
      </c>
    </row>
    <row r="12254" spans="1:5" x14ac:dyDescent="0.45">
      <c r="A12254" s="2" t="s">
        <v>8821</v>
      </c>
      <c r="B12254" s="2" t="s">
        <v>20505</v>
      </c>
      <c r="C12254" s="2" t="s">
        <v>32170</v>
      </c>
      <c r="D12254" s="2" t="str">
        <f t="shared" si="573"/>
        <v>食品販売業</v>
      </c>
      <c r="E12254" s="2" t="str">
        <f t="shared" si="572"/>
        <v>R02.06.02</v>
      </c>
    </row>
    <row r="12255" spans="1:5" x14ac:dyDescent="0.45">
      <c r="A12255" s="2" t="s">
        <v>8655</v>
      </c>
      <c r="B12255" s="2" t="s">
        <v>20325</v>
      </c>
      <c r="C12255" s="2" t="s">
        <v>32172</v>
      </c>
      <c r="D12255" s="2" t="str">
        <f t="shared" si="573"/>
        <v>食品販売業</v>
      </c>
      <c r="E12255" s="2" t="str">
        <f t="shared" si="572"/>
        <v>R02.06.02</v>
      </c>
    </row>
    <row r="12256" spans="1:5" x14ac:dyDescent="0.45">
      <c r="A12256" s="2" t="s">
        <v>8822</v>
      </c>
      <c r="B12256" s="2" t="s">
        <v>19996</v>
      </c>
      <c r="C12256" s="2" t="s">
        <v>32173</v>
      </c>
      <c r="D12256" s="2" t="str">
        <f t="shared" si="573"/>
        <v>食品販売業</v>
      </c>
      <c r="E12256" s="2" t="str">
        <f t="shared" si="572"/>
        <v>R02.06.02</v>
      </c>
    </row>
    <row r="12257" spans="1:5" x14ac:dyDescent="0.45">
      <c r="A12257" s="2" t="s">
        <v>8823</v>
      </c>
      <c r="B12257" s="2" t="s">
        <v>20465</v>
      </c>
      <c r="C12257" s="2" t="s">
        <v>32174</v>
      </c>
      <c r="D12257" s="2" t="str">
        <f t="shared" si="573"/>
        <v>食品販売業</v>
      </c>
      <c r="E12257" s="2" t="str">
        <f t="shared" si="572"/>
        <v>R02.06.02</v>
      </c>
    </row>
    <row r="12258" spans="1:5" x14ac:dyDescent="0.45">
      <c r="A12258" s="2" t="s">
        <v>8824</v>
      </c>
      <c r="B12258" s="2" t="s">
        <v>20506</v>
      </c>
      <c r="C12258" s="2" t="s">
        <v>32175</v>
      </c>
      <c r="D12258" s="2" t="str">
        <f t="shared" si="573"/>
        <v>食品販売業</v>
      </c>
      <c r="E12258" s="2" t="str">
        <f t="shared" si="572"/>
        <v>R02.06.02</v>
      </c>
    </row>
    <row r="12259" spans="1:5" x14ac:dyDescent="0.45">
      <c r="A12259" s="2" t="s">
        <v>8827</v>
      </c>
      <c r="B12259" s="2" t="s">
        <v>20509</v>
      </c>
      <c r="C12259" s="2" t="s">
        <v>32178</v>
      </c>
      <c r="D12259" s="2" t="str">
        <f>"食品製造業"</f>
        <v>食品製造業</v>
      </c>
      <c r="E12259" s="2" t="str">
        <f t="shared" si="572"/>
        <v>R02.06.02</v>
      </c>
    </row>
    <row r="12260" spans="1:5" x14ac:dyDescent="0.45">
      <c r="A12260" s="2" t="s">
        <v>8380</v>
      </c>
      <c r="B12260" s="2" t="s">
        <v>20510</v>
      </c>
      <c r="C12260" s="2" t="s">
        <v>32179</v>
      </c>
      <c r="D12260" s="2" t="str">
        <f>"食品販売業"</f>
        <v>食品販売業</v>
      </c>
      <c r="E12260" s="2" t="str">
        <f t="shared" si="572"/>
        <v>R02.06.02</v>
      </c>
    </row>
    <row r="12261" spans="1:5" x14ac:dyDescent="0.45">
      <c r="A12261" s="2" t="s">
        <v>8830</v>
      </c>
      <c r="B12261" s="2" t="s">
        <v>20513</v>
      </c>
      <c r="C12261" s="2" t="s">
        <v>32182</v>
      </c>
      <c r="D12261" s="2" t="str">
        <f>"食品製造業"</f>
        <v>食品製造業</v>
      </c>
      <c r="E12261" s="2" t="str">
        <f t="shared" si="572"/>
        <v>R02.06.02</v>
      </c>
    </row>
    <row r="12262" spans="1:5" x14ac:dyDescent="0.45">
      <c r="A12262" s="2" t="s">
        <v>8831</v>
      </c>
      <c r="B12262" s="2" t="s">
        <v>20514</v>
      </c>
      <c r="C12262" s="2" t="s">
        <v>32183</v>
      </c>
      <c r="D12262" s="2" t="str">
        <f>"食品販売業"</f>
        <v>食品販売業</v>
      </c>
      <c r="E12262" s="2" t="str">
        <f t="shared" si="572"/>
        <v>R02.06.02</v>
      </c>
    </row>
    <row r="12263" spans="1:5" x14ac:dyDescent="0.45">
      <c r="A12263" s="2" t="s">
        <v>8832</v>
      </c>
      <c r="B12263" s="2" t="s">
        <v>20515</v>
      </c>
      <c r="C12263" s="2" t="s">
        <v>32185</v>
      </c>
      <c r="D12263" s="2" t="str">
        <f>"食品製造業"</f>
        <v>食品製造業</v>
      </c>
      <c r="E12263" s="2" t="str">
        <f t="shared" si="572"/>
        <v>R02.06.02</v>
      </c>
    </row>
    <row r="12264" spans="1:5" x14ac:dyDescent="0.45">
      <c r="A12264" s="2" t="s">
        <v>7791</v>
      </c>
      <c r="B12264" s="2" t="s">
        <v>7791</v>
      </c>
      <c r="C12264" s="2" t="s">
        <v>30941</v>
      </c>
      <c r="D12264" s="2" t="str">
        <f>"食品製造業"</f>
        <v>食品製造業</v>
      </c>
      <c r="E12264" s="2" t="str">
        <f t="shared" si="572"/>
        <v>R02.06.02</v>
      </c>
    </row>
    <row r="12265" spans="1:5" x14ac:dyDescent="0.45">
      <c r="A12265" s="2" t="s">
        <v>8833</v>
      </c>
      <c r="B12265" s="2" t="s">
        <v>20517</v>
      </c>
      <c r="C12265" s="2" t="s">
        <v>32188</v>
      </c>
      <c r="D12265" s="2" t="str">
        <f>"菓子製造業"</f>
        <v>菓子製造業</v>
      </c>
      <c r="E12265" s="2" t="str">
        <f>"R02.05.28"</f>
        <v>R02.05.28</v>
      </c>
    </row>
    <row r="12266" spans="1:5" x14ac:dyDescent="0.45">
      <c r="A12266" s="2" t="s">
        <v>8834</v>
      </c>
      <c r="B12266" s="2" t="s">
        <v>8834</v>
      </c>
      <c r="C12266" s="2" t="s">
        <v>32189</v>
      </c>
      <c r="D12266" s="2" t="str">
        <f>"飲食店営業"</f>
        <v>飲食店営業</v>
      </c>
      <c r="E12266" s="2" t="str">
        <f>"R02.05.29"</f>
        <v>R02.05.29</v>
      </c>
    </row>
    <row r="12267" spans="1:5" x14ac:dyDescent="0.45">
      <c r="A12267" s="2" t="s">
        <v>8835</v>
      </c>
      <c r="B12267" s="2" t="s">
        <v>20518</v>
      </c>
      <c r="C12267" s="2" t="s">
        <v>32190</v>
      </c>
      <c r="D12267" s="2" t="str">
        <f>"飲食店営業"</f>
        <v>飲食店営業</v>
      </c>
      <c r="E12267" s="2" t="str">
        <f>"R01.11.20"</f>
        <v>R01.11.20</v>
      </c>
    </row>
    <row r="12268" spans="1:5" x14ac:dyDescent="0.45">
      <c r="A12268" s="2" t="s">
        <v>421</v>
      </c>
      <c r="B12268" s="2" t="s">
        <v>20519</v>
      </c>
      <c r="C12268" s="2" t="s">
        <v>31643</v>
      </c>
      <c r="D12268" s="2" t="str">
        <f>"乳類販売業"</f>
        <v>乳類販売業</v>
      </c>
      <c r="E12268" s="2" t="str">
        <f>"R02.06.02"</f>
        <v>R02.06.02</v>
      </c>
    </row>
    <row r="12269" spans="1:5" x14ac:dyDescent="0.45">
      <c r="A12269" s="2" t="s">
        <v>8836</v>
      </c>
      <c r="B12269" s="2" t="s">
        <v>20520</v>
      </c>
      <c r="C12269" s="2" t="s">
        <v>32191</v>
      </c>
      <c r="D12269" s="2" t="str">
        <f>"魚介類販売業"</f>
        <v>魚介類販売業</v>
      </c>
      <c r="E12269" s="2" t="str">
        <f>"R02.06.04"</f>
        <v>R02.06.04</v>
      </c>
    </row>
    <row r="12270" spans="1:5" x14ac:dyDescent="0.45">
      <c r="A12270" s="2" t="s">
        <v>421</v>
      </c>
      <c r="B12270" s="2" t="s">
        <v>20528</v>
      </c>
      <c r="C12270" s="2" t="s">
        <v>31217</v>
      </c>
      <c r="D12270" s="2" t="str">
        <f>"乳類販売業"</f>
        <v>乳類販売業</v>
      </c>
      <c r="E12270" s="2" t="str">
        <f>"R02.06.12"</f>
        <v>R02.06.12</v>
      </c>
    </row>
    <row r="12271" spans="1:5" x14ac:dyDescent="0.45">
      <c r="A12271" s="2" t="s">
        <v>421</v>
      </c>
      <c r="B12271" s="2" t="s">
        <v>20529</v>
      </c>
      <c r="C12271" s="2" t="s">
        <v>32198</v>
      </c>
      <c r="D12271" s="2" t="str">
        <f>"乳類販売業"</f>
        <v>乳類販売業</v>
      </c>
      <c r="E12271" s="2" t="str">
        <f>"R02.06.12"</f>
        <v>R02.06.12</v>
      </c>
    </row>
    <row r="12272" spans="1:5" x14ac:dyDescent="0.45">
      <c r="A12272" s="2" t="s">
        <v>8855</v>
      </c>
      <c r="B12272" s="2" t="s">
        <v>8855</v>
      </c>
      <c r="C12272" s="2" t="s">
        <v>32217</v>
      </c>
      <c r="D12272" s="2" t="str">
        <f>"魚肉ねり製品製造業"</f>
        <v>魚肉ねり製品製造業</v>
      </c>
      <c r="E12272" s="2" t="str">
        <f>"R02.07.13"</f>
        <v>R02.07.13</v>
      </c>
    </row>
    <row r="12273" spans="1:5" x14ac:dyDescent="0.45">
      <c r="A12273" s="2" t="s">
        <v>8861</v>
      </c>
      <c r="B12273" s="2" t="s">
        <v>20551</v>
      </c>
      <c r="C12273" s="2" t="s">
        <v>32222</v>
      </c>
      <c r="D12273" s="2" t="str">
        <f>"飲食店営業"</f>
        <v>飲食店営業</v>
      </c>
      <c r="E12273" s="2" t="str">
        <f>"R02.07.27"</f>
        <v>R02.07.27</v>
      </c>
    </row>
    <row r="12274" spans="1:5" x14ac:dyDescent="0.45">
      <c r="A12274" s="2" t="s">
        <v>8861</v>
      </c>
      <c r="B12274" s="2" t="s">
        <v>20551</v>
      </c>
      <c r="C12274" s="2" t="s">
        <v>32222</v>
      </c>
      <c r="D12274" s="2" t="str">
        <f>"魚介類販売業"</f>
        <v>魚介類販売業</v>
      </c>
      <c r="E12274" s="2" t="str">
        <f>"R02.07.27"</f>
        <v>R02.07.27</v>
      </c>
    </row>
    <row r="12275" spans="1:5" x14ac:dyDescent="0.45">
      <c r="A12275" s="2" t="s">
        <v>8862</v>
      </c>
      <c r="B12275" s="2" t="s">
        <v>20552</v>
      </c>
      <c r="C12275" s="2" t="s">
        <v>32223</v>
      </c>
      <c r="D12275" s="2" t="str">
        <f>"飲食店営業"</f>
        <v>飲食店営業</v>
      </c>
      <c r="E12275" s="2" t="str">
        <f>"R02.07.27"</f>
        <v>R02.07.27</v>
      </c>
    </row>
    <row r="12276" spans="1:5" x14ac:dyDescent="0.45">
      <c r="A12276" s="2" t="s">
        <v>8901</v>
      </c>
      <c r="B12276" s="2" t="s">
        <v>20595</v>
      </c>
      <c r="C12276" s="2" t="s">
        <v>32278</v>
      </c>
      <c r="D12276" s="2" t="str">
        <f>"飲食店営業"</f>
        <v>飲食店営業</v>
      </c>
      <c r="E12276" s="2" t="str">
        <f t="shared" ref="E12276:E12289" si="574">"R02.08.19"</f>
        <v>R02.08.19</v>
      </c>
    </row>
    <row r="12277" spans="1:5" x14ac:dyDescent="0.45">
      <c r="A12277" s="2" t="s">
        <v>8903</v>
      </c>
      <c r="B12277" s="2" t="s">
        <v>20597</v>
      </c>
      <c r="C12277" s="2" t="s">
        <v>32280</v>
      </c>
      <c r="D12277" s="2" t="str">
        <f>"飲食店営業"</f>
        <v>飲食店営業</v>
      </c>
      <c r="E12277" s="2" t="str">
        <f t="shared" si="574"/>
        <v>R02.08.19</v>
      </c>
    </row>
    <row r="12278" spans="1:5" x14ac:dyDescent="0.45">
      <c r="A12278" s="2" t="s">
        <v>8905</v>
      </c>
      <c r="B12278" s="2" t="s">
        <v>20600</v>
      </c>
      <c r="C12278" s="2" t="s">
        <v>32283</v>
      </c>
      <c r="D12278" s="2" t="str">
        <f>"菓子製造業"</f>
        <v>菓子製造業</v>
      </c>
      <c r="E12278" s="2" t="str">
        <f t="shared" si="574"/>
        <v>R02.08.19</v>
      </c>
    </row>
    <row r="12279" spans="1:5" x14ac:dyDescent="0.45">
      <c r="A12279" s="2" t="s">
        <v>8822</v>
      </c>
      <c r="B12279" s="2" t="s">
        <v>19996</v>
      </c>
      <c r="C12279" s="2" t="s">
        <v>32173</v>
      </c>
      <c r="D12279" s="2" t="str">
        <f>"乳類販売業"</f>
        <v>乳類販売業</v>
      </c>
      <c r="E12279" s="2" t="str">
        <f t="shared" si="574"/>
        <v>R02.08.19</v>
      </c>
    </row>
    <row r="12280" spans="1:5" x14ac:dyDescent="0.45">
      <c r="A12280" s="2" t="s">
        <v>8822</v>
      </c>
      <c r="B12280" s="2" t="s">
        <v>19996</v>
      </c>
      <c r="C12280" s="2" t="s">
        <v>32173</v>
      </c>
      <c r="D12280" s="2" t="str">
        <f>"食肉販売業"</f>
        <v>食肉販売業</v>
      </c>
      <c r="E12280" s="2" t="str">
        <f t="shared" si="574"/>
        <v>R02.08.19</v>
      </c>
    </row>
    <row r="12281" spans="1:5" x14ac:dyDescent="0.45">
      <c r="A12281" s="2" t="s">
        <v>8103</v>
      </c>
      <c r="B12281" s="2" t="s">
        <v>19684</v>
      </c>
      <c r="C12281" s="2" t="s">
        <v>32285</v>
      </c>
      <c r="D12281" s="2" t="str">
        <f>"乳類販売業"</f>
        <v>乳類販売業</v>
      </c>
      <c r="E12281" s="2" t="str">
        <f t="shared" si="574"/>
        <v>R02.08.19</v>
      </c>
    </row>
    <row r="12282" spans="1:5" x14ac:dyDescent="0.45">
      <c r="A12282" s="2" t="s">
        <v>8907</v>
      </c>
      <c r="B12282" s="2" t="s">
        <v>20602</v>
      </c>
      <c r="C12282" s="2" t="s">
        <v>32288</v>
      </c>
      <c r="D12282" s="2" t="str">
        <f>"菓子製造業"</f>
        <v>菓子製造業</v>
      </c>
      <c r="E12282" s="2" t="str">
        <f t="shared" si="574"/>
        <v>R02.08.19</v>
      </c>
    </row>
    <row r="12283" spans="1:5" x14ac:dyDescent="0.45">
      <c r="A12283" s="2" t="s">
        <v>7772</v>
      </c>
      <c r="B12283" s="2" t="s">
        <v>20603</v>
      </c>
      <c r="C12283" s="2" t="s">
        <v>30888</v>
      </c>
      <c r="D12283" s="2" t="str">
        <f>"そうざい製造業"</f>
        <v>そうざい製造業</v>
      </c>
      <c r="E12283" s="2" t="str">
        <f t="shared" si="574"/>
        <v>R02.08.19</v>
      </c>
    </row>
    <row r="12284" spans="1:5" x14ac:dyDescent="0.45">
      <c r="A12284" s="2" t="s">
        <v>8909</v>
      </c>
      <c r="B12284" s="2" t="s">
        <v>20605</v>
      </c>
      <c r="C12284" s="2" t="s">
        <v>32291</v>
      </c>
      <c r="D12284" s="2" t="str">
        <f>"食品製造業"</f>
        <v>食品製造業</v>
      </c>
      <c r="E12284" s="2" t="str">
        <f t="shared" si="574"/>
        <v>R02.08.19</v>
      </c>
    </row>
    <row r="12285" spans="1:5" x14ac:dyDescent="0.45">
      <c r="A12285" s="2" t="s">
        <v>8382</v>
      </c>
      <c r="B12285" s="2" t="s">
        <v>20606</v>
      </c>
      <c r="C12285" s="2" t="s">
        <v>32292</v>
      </c>
      <c r="D12285" s="2" t="str">
        <f>"食品販売業"</f>
        <v>食品販売業</v>
      </c>
      <c r="E12285" s="2" t="str">
        <f t="shared" si="574"/>
        <v>R02.08.19</v>
      </c>
    </row>
    <row r="12286" spans="1:5" x14ac:dyDescent="0.45">
      <c r="A12286" s="2" t="s">
        <v>7847</v>
      </c>
      <c r="B12286" s="2" t="s">
        <v>19402</v>
      </c>
      <c r="C12286" s="2" t="s">
        <v>30967</v>
      </c>
      <c r="D12286" s="2" t="str">
        <f>"食品販売業"</f>
        <v>食品販売業</v>
      </c>
      <c r="E12286" s="2" t="str">
        <f t="shared" si="574"/>
        <v>R02.08.19</v>
      </c>
    </row>
    <row r="12287" spans="1:5" x14ac:dyDescent="0.45">
      <c r="A12287" s="2" t="s">
        <v>8910</v>
      </c>
      <c r="B12287" s="2" t="s">
        <v>12654</v>
      </c>
      <c r="C12287" s="2" t="s">
        <v>32293</v>
      </c>
      <c r="D12287" s="2" t="str">
        <f>"食品販売業"</f>
        <v>食品販売業</v>
      </c>
      <c r="E12287" s="2" t="str">
        <f t="shared" si="574"/>
        <v>R02.08.19</v>
      </c>
    </row>
    <row r="12288" spans="1:5" x14ac:dyDescent="0.45">
      <c r="A12288" s="2" t="s">
        <v>8469</v>
      </c>
      <c r="B12288" s="2" t="s">
        <v>20106</v>
      </c>
      <c r="C12288" s="2" t="s">
        <v>32294</v>
      </c>
      <c r="D12288" s="2" t="str">
        <f>"食品販売業"</f>
        <v>食品販売業</v>
      </c>
      <c r="E12288" s="2" t="str">
        <f t="shared" si="574"/>
        <v>R02.08.19</v>
      </c>
    </row>
    <row r="12289" spans="1:5" x14ac:dyDescent="0.45">
      <c r="A12289" s="2" t="s">
        <v>8911</v>
      </c>
      <c r="B12289" s="2" t="s">
        <v>20607</v>
      </c>
      <c r="C12289" s="2" t="s">
        <v>32297</v>
      </c>
      <c r="D12289" s="2" t="str">
        <f>"食品販売業"</f>
        <v>食品販売業</v>
      </c>
      <c r="E12289" s="2" t="str">
        <f t="shared" si="574"/>
        <v>R02.08.19</v>
      </c>
    </row>
    <row r="12290" spans="1:5" x14ac:dyDescent="0.45">
      <c r="A12290" s="2" t="s">
        <v>8913</v>
      </c>
      <c r="B12290" s="2" t="s">
        <v>20608</v>
      </c>
      <c r="C12290" s="2" t="s">
        <v>32299</v>
      </c>
      <c r="D12290" s="2" t="str">
        <f>"飲食店営業"</f>
        <v>飲食店営業</v>
      </c>
      <c r="E12290" s="2" t="str">
        <f t="shared" ref="E12290:E12327" si="575">"R02.08.20"</f>
        <v>R02.08.20</v>
      </c>
    </row>
    <row r="12291" spans="1:5" x14ac:dyDescent="0.45">
      <c r="A12291" s="2" t="s">
        <v>8914</v>
      </c>
      <c r="B12291" s="2" t="s">
        <v>20609</v>
      </c>
      <c r="C12291" s="2" t="s">
        <v>32300</v>
      </c>
      <c r="D12291" s="2" t="str">
        <f>"乳類販売業"</f>
        <v>乳類販売業</v>
      </c>
      <c r="E12291" s="2" t="str">
        <f t="shared" si="575"/>
        <v>R02.08.20</v>
      </c>
    </row>
    <row r="12292" spans="1:5" x14ac:dyDescent="0.45">
      <c r="A12292" s="2" t="s">
        <v>8915</v>
      </c>
      <c r="B12292" s="2" t="s">
        <v>8915</v>
      </c>
      <c r="C12292" s="2" t="s">
        <v>32301</v>
      </c>
      <c r="D12292" s="2" t="str">
        <f>"飲食店営業"</f>
        <v>飲食店営業</v>
      </c>
      <c r="E12292" s="2" t="str">
        <f t="shared" si="575"/>
        <v>R02.08.20</v>
      </c>
    </row>
    <row r="12293" spans="1:5" x14ac:dyDescent="0.45">
      <c r="A12293" s="2" t="s">
        <v>7978</v>
      </c>
      <c r="B12293" s="2" t="s">
        <v>7978</v>
      </c>
      <c r="C12293" s="2" t="s">
        <v>32302</v>
      </c>
      <c r="D12293" s="2" t="str">
        <f>"食肉販売業"</f>
        <v>食肉販売業</v>
      </c>
      <c r="E12293" s="2" t="str">
        <f t="shared" si="575"/>
        <v>R02.08.20</v>
      </c>
    </row>
    <row r="12294" spans="1:5" x14ac:dyDescent="0.45">
      <c r="A12294" s="2" t="s">
        <v>8916</v>
      </c>
      <c r="B12294" s="2" t="s">
        <v>20610</v>
      </c>
      <c r="C12294" s="2" t="s">
        <v>32303</v>
      </c>
      <c r="D12294" s="2" t="str">
        <f>"菓子製造業"</f>
        <v>菓子製造業</v>
      </c>
      <c r="E12294" s="2" t="str">
        <f t="shared" si="575"/>
        <v>R02.08.20</v>
      </c>
    </row>
    <row r="12295" spans="1:5" x14ac:dyDescent="0.45">
      <c r="A12295" s="2" t="s">
        <v>8917</v>
      </c>
      <c r="B12295" s="2" t="s">
        <v>20611</v>
      </c>
      <c r="C12295" s="2" t="s">
        <v>32304</v>
      </c>
      <c r="D12295" s="2" t="str">
        <f>"飲食店営業"</f>
        <v>飲食店営業</v>
      </c>
      <c r="E12295" s="2" t="str">
        <f t="shared" si="575"/>
        <v>R02.08.20</v>
      </c>
    </row>
    <row r="12296" spans="1:5" x14ac:dyDescent="0.45">
      <c r="A12296" s="2" t="s">
        <v>8918</v>
      </c>
      <c r="B12296" s="2" t="s">
        <v>20612</v>
      </c>
      <c r="C12296" s="2" t="s">
        <v>32305</v>
      </c>
      <c r="D12296" s="2" t="str">
        <f>"飲食店営業"</f>
        <v>飲食店営業</v>
      </c>
      <c r="E12296" s="2" t="str">
        <f t="shared" si="575"/>
        <v>R02.08.20</v>
      </c>
    </row>
    <row r="12297" spans="1:5" x14ac:dyDescent="0.45">
      <c r="A12297" s="2" t="s">
        <v>8919</v>
      </c>
      <c r="B12297" s="2" t="s">
        <v>20613</v>
      </c>
      <c r="C12297" s="2" t="s">
        <v>32306</v>
      </c>
      <c r="D12297" s="2" t="str">
        <f>"飲食店営業"</f>
        <v>飲食店営業</v>
      </c>
      <c r="E12297" s="2" t="str">
        <f t="shared" si="575"/>
        <v>R02.08.20</v>
      </c>
    </row>
    <row r="12298" spans="1:5" x14ac:dyDescent="0.45">
      <c r="A12298" s="2" t="s">
        <v>8920</v>
      </c>
      <c r="B12298" s="2" t="s">
        <v>20614</v>
      </c>
      <c r="C12298" s="2" t="s">
        <v>32307</v>
      </c>
      <c r="D12298" s="2" t="str">
        <f>"飲食店営業"</f>
        <v>飲食店営業</v>
      </c>
      <c r="E12298" s="2" t="str">
        <f t="shared" si="575"/>
        <v>R02.08.20</v>
      </c>
    </row>
    <row r="12299" spans="1:5" x14ac:dyDescent="0.45">
      <c r="A12299" s="2" t="s">
        <v>8422</v>
      </c>
      <c r="B12299" s="2" t="s">
        <v>20615</v>
      </c>
      <c r="C12299" s="2" t="s">
        <v>32308</v>
      </c>
      <c r="D12299" s="2" t="str">
        <f>"乳類販売業"</f>
        <v>乳類販売業</v>
      </c>
      <c r="E12299" s="2" t="str">
        <f t="shared" si="575"/>
        <v>R02.08.20</v>
      </c>
    </row>
    <row r="12300" spans="1:5" x14ac:dyDescent="0.45">
      <c r="A12300" s="2" t="s">
        <v>8020</v>
      </c>
      <c r="B12300" s="2" t="s">
        <v>20616</v>
      </c>
      <c r="C12300" s="2" t="s">
        <v>32309</v>
      </c>
      <c r="D12300" s="2" t="str">
        <f>"喫茶店営業"</f>
        <v>喫茶店営業</v>
      </c>
      <c r="E12300" s="2" t="str">
        <f t="shared" si="575"/>
        <v>R02.08.20</v>
      </c>
    </row>
    <row r="12301" spans="1:5" x14ac:dyDescent="0.45">
      <c r="A12301" s="2" t="s">
        <v>7899</v>
      </c>
      <c r="B12301" s="2" t="s">
        <v>19454</v>
      </c>
      <c r="C12301" s="2" t="s">
        <v>31020</v>
      </c>
      <c r="D12301" s="2" t="str">
        <f>"乳類販売業"</f>
        <v>乳類販売業</v>
      </c>
      <c r="E12301" s="2" t="str">
        <f t="shared" si="575"/>
        <v>R02.08.20</v>
      </c>
    </row>
    <row r="12302" spans="1:5" x14ac:dyDescent="0.45">
      <c r="A12302" s="2" t="s">
        <v>8921</v>
      </c>
      <c r="B12302" s="2" t="s">
        <v>20617</v>
      </c>
      <c r="C12302" s="2" t="s">
        <v>32310</v>
      </c>
      <c r="D12302" s="2" t="str">
        <f>"飲食店営業"</f>
        <v>飲食店営業</v>
      </c>
      <c r="E12302" s="2" t="str">
        <f t="shared" si="575"/>
        <v>R02.08.20</v>
      </c>
    </row>
    <row r="12303" spans="1:5" x14ac:dyDescent="0.45">
      <c r="A12303" s="2" t="s">
        <v>7791</v>
      </c>
      <c r="B12303" s="2" t="s">
        <v>19345</v>
      </c>
      <c r="C12303" s="2" t="s">
        <v>30907</v>
      </c>
      <c r="D12303" s="2" t="str">
        <f>"飲食店営業"</f>
        <v>飲食店営業</v>
      </c>
      <c r="E12303" s="2" t="str">
        <f t="shared" si="575"/>
        <v>R02.08.20</v>
      </c>
    </row>
    <row r="12304" spans="1:5" x14ac:dyDescent="0.45">
      <c r="A12304" s="2" t="s">
        <v>7950</v>
      </c>
      <c r="B12304" s="2" t="s">
        <v>19504</v>
      </c>
      <c r="C12304" s="2" t="s">
        <v>31073</v>
      </c>
      <c r="D12304" s="2" t="str">
        <f>"そうざい製造業"</f>
        <v>そうざい製造業</v>
      </c>
      <c r="E12304" s="2" t="str">
        <f t="shared" si="575"/>
        <v>R02.08.20</v>
      </c>
    </row>
    <row r="12305" spans="1:5" x14ac:dyDescent="0.45">
      <c r="A12305" s="2" t="s">
        <v>8922</v>
      </c>
      <c r="B12305" s="2" t="s">
        <v>20619</v>
      </c>
      <c r="C12305" s="2" t="s">
        <v>32312</v>
      </c>
      <c r="D12305" s="2" t="str">
        <f>"菓子製造業"</f>
        <v>菓子製造業</v>
      </c>
      <c r="E12305" s="2" t="str">
        <f t="shared" si="575"/>
        <v>R02.08.20</v>
      </c>
    </row>
    <row r="12306" spans="1:5" x14ac:dyDescent="0.45">
      <c r="A12306" s="2" t="s">
        <v>8923</v>
      </c>
      <c r="B12306" s="2" t="s">
        <v>20620</v>
      </c>
      <c r="C12306" s="2" t="s">
        <v>32313</v>
      </c>
      <c r="D12306" s="2" t="str">
        <f>"飲食店営業"</f>
        <v>飲食店営業</v>
      </c>
      <c r="E12306" s="2" t="str">
        <f t="shared" si="575"/>
        <v>R02.08.20</v>
      </c>
    </row>
    <row r="12307" spans="1:5" x14ac:dyDescent="0.45">
      <c r="A12307" s="2" t="s">
        <v>8286</v>
      </c>
      <c r="B12307" s="2" t="s">
        <v>19894</v>
      </c>
      <c r="C12307" s="2" t="s">
        <v>30887</v>
      </c>
      <c r="D12307" s="2" t="str">
        <f>"飲食店営業"</f>
        <v>飲食店営業</v>
      </c>
      <c r="E12307" s="2" t="str">
        <f t="shared" si="575"/>
        <v>R02.08.20</v>
      </c>
    </row>
    <row r="12308" spans="1:5" x14ac:dyDescent="0.45">
      <c r="A12308" s="2" t="s">
        <v>594</v>
      </c>
      <c r="B12308" s="2" t="s">
        <v>20623</v>
      </c>
      <c r="C12308" s="2" t="s">
        <v>32315</v>
      </c>
      <c r="D12308" s="2" t="str">
        <f>"飲食店営業"</f>
        <v>飲食店営業</v>
      </c>
      <c r="E12308" s="2" t="str">
        <f t="shared" si="575"/>
        <v>R02.08.20</v>
      </c>
    </row>
    <row r="12309" spans="1:5" x14ac:dyDescent="0.45">
      <c r="A12309" s="2" t="s">
        <v>595</v>
      </c>
      <c r="B12309" s="2" t="s">
        <v>19683</v>
      </c>
      <c r="C12309" s="2" t="s">
        <v>32315</v>
      </c>
      <c r="D12309" s="2" t="str">
        <f>"乳類販売業"</f>
        <v>乳類販売業</v>
      </c>
      <c r="E12309" s="2" t="str">
        <f t="shared" si="575"/>
        <v>R02.08.20</v>
      </c>
    </row>
    <row r="12310" spans="1:5" x14ac:dyDescent="0.45">
      <c r="A12310" s="2" t="s">
        <v>8925</v>
      </c>
      <c r="B12310" s="2" t="s">
        <v>20624</v>
      </c>
      <c r="C12310" s="2" t="s">
        <v>32316</v>
      </c>
      <c r="D12310" s="2" t="str">
        <f>"喫茶店営業"</f>
        <v>喫茶店営業</v>
      </c>
      <c r="E12310" s="2" t="str">
        <f t="shared" si="575"/>
        <v>R02.08.20</v>
      </c>
    </row>
    <row r="12311" spans="1:5" x14ac:dyDescent="0.45">
      <c r="A12311" s="2" t="s">
        <v>7904</v>
      </c>
      <c r="B12311" s="2" t="s">
        <v>7904</v>
      </c>
      <c r="C12311" s="2" t="s">
        <v>32317</v>
      </c>
      <c r="D12311" s="2" t="str">
        <f>"飲食店営業"</f>
        <v>飲食店営業</v>
      </c>
      <c r="E12311" s="2" t="str">
        <f t="shared" si="575"/>
        <v>R02.08.20</v>
      </c>
    </row>
    <row r="12312" spans="1:5" x14ac:dyDescent="0.45">
      <c r="A12312" s="2" t="s">
        <v>7950</v>
      </c>
      <c r="B12312" s="2" t="s">
        <v>19504</v>
      </c>
      <c r="C12312" s="2" t="s">
        <v>31073</v>
      </c>
      <c r="D12312" s="2" t="str">
        <f>"乳類販売業"</f>
        <v>乳類販売業</v>
      </c>
      <c r="E12312" s="2" t="str">
        <f t="shared" si="575"/>
        <v>R02.08.20</v>
      </c>
    </row>
    <row r="12313" spans="1:5" x14ac:dyDescent="0.45">
      <c r="A12313" s="2" t="s">
        <v>7971</v>
      </c>
      <c r="B12313" s="2" t="s">
        <v>20126</v>
      </c>
      <c r="C12313" s="2" t="s">
        <v>32318</v>
      </c>
      <c r="D12313" s="2" t="str">
        <f>"飲食店営業"</f>
        <v>飲食店営業</v>
      </c>
      <c r="E12313" s="2" t="str">
        <f t="shared" si="575"/>
        <v>R02.08.20</v>
      </c>
    </row>
    <row r="12314" spans="1:5" x14ac:dyDescent="0.45">
      <c r="A12314" s="2" t="s">
        <v>7978</v>
      </c>
      <c r="B12314" s="2" t="s">
        <v>20625</v>
      </c>
      <c r="C12314" s="2" t="s">
        <v>31102</v>
      </c>
      <c r="D12314" s="2" t="str">
        <f>"乳類販売業"</f>
        <v>乳類販売業</v>
      </c>
      <c r="E12314" s="2" t="str">
        <f t="shared" si="575"/>
        <v>R02.08.20</v>
      </c>
    </row>
    <row r="12315" spans="1:5" x14ac:dyDescent="0.45">
      <c r="A12315" s="2" t="s">
        <v>7978</v>
      </c>
      <c r="B12315" s="2" t="s">
        <v>20625</v>
      </c>
      <c r="C12315" s="2" t="s">
        <v>31102</v>
      </c>
      <c r="D12315" s="2" t="str">
        <f>"乳類販売業"</f>
        <v>乳類販売業</v>
      </c>
      <c r="E12315" s="2" t="str">
        <f t="shared" si="575"/>
        <v>R02.08.20</v>
      </c>
    </row>
    <row r="12316" spans="1:5" x14ac:dyDescent="0.45">
      <c r="A12316" s="2" t="s">
        <v>7872</v>
      </c>
      <c r="B12316" s="2" t="s">
        <v>19425</v>
      </c>
      <c r="C12316" s="2" t="s">
        <v>30991</v>
      </c>
      <c r="D12316" s="2" t="str">
        <f>"そうざい製造業"</f>
        <v>そうざい製造業</v>
      </c>
      <c r="E12316" s="2" t="str">
        <f t="shared" si="575"/>
        <v>R02.08.20</v>
      </c>
    </row>
    <row r="12317" spans="1:5" x14ac:dyDescent="0.45">
      <c r="A12317" s="2" t="s">
        <v>8654</v>
      </c>
      <c r="B12317" s="2" t="s">
        <v>20324</v>
      </c>
      <c r="C12317" s="2" t="s">
        <v>32319</v>
      </c>
      <c r="D12317" s="2" t="str">
        <f t="shared" ref="D12317:D12325" si="576">"食品販売業"</f>
        <v>食品販売業</v>
      </c>
      <c r="E12317" s="2" t="str">
        <f t="shared" si="575"/>
        <v>R02.08.20</v>
      </c>
    </row>
    <row r="12318" spans="1:5" x14ac:dyDescent="0.45">
      <c r="A12318" s="2" t="s">
        <v>7978</v>
      </c>
      <c r="B12318" s="2" t="s">
        <v>7978</v>
      </c>
      <c r="C12318" s="2" t="s">
        <v>32302</v>
      </c>
      <c r="D12318" s="2" t="str">
        <f t="shared" si="576"/>
        <v>食品販売業</v>
      </c>
      <c r="E12318" s="2" t="str">
        <f t="shared" si="575"/>
        <v>R02.08.20</v>
      </c>
    </row>
    <row r="12319" spans="1:5" x14ac:dyDescent="0.45">
      <c r="A12319" s="2" t="s">
        <v>8926</v>
      </c>
      <c r="B12319" s="2" t="s">
        <v>14538</v>
      </c>
      <c r="C12319" s="2" t="s">
        <v>32320</v>
      </c>
      <c r="D12319" s="2" t="str">
        <f t="shared" si="576"/>
        <v>食品販売業</v>
      </c>
      <c r="E12319" s="2" t="str">
        <f t="shared" si="575"/>
        <v>R02.08.20</v>
      </c>
    </row>
    <row r="12320" spans="1:5" x14ac:dyDescent="0.45">
      <c r="A12320" s="2" t="s">
        <v>8927</v>
      </c>
      <c r="B12320" s="2" t="s">
        <v>20626</v>
      </c>
      <c r="C12320" s="2" t="s">
        <v>32321</v>
      </c>
      <c r="D12320" s="2" t="str">
        <f t="shared" si="576"/>
        <v>食品販売業</v>
      </c>
      <c r="E12320" s="2" t="str">
        <f t="shared" si="575"/>
        <v>R02.08.20</v>
      </c>
    </row>
    <row r="12321" spans="1:5" x14ac:dyDescent="0.45">
      <c r="A12321" s="2" t="s">
        <v>8928</v>
      </c>
      <c r="B12321" s="2" t="s">
        <v>12214</v>
      </c>
      <c r="C12321" s="2" t="s">
        <v>32322</v>
      </c>
      <c r="D12321" s="2" t="str">
        <f t="shared" si="576"/>
        <v>食品販売業</v>
      </c>
      <c r="E12321" s="2" t="str">
        <f t="shared" si="575"/>
        <v>R02.08.20</v>
      </c>
    </row>
    <row r="12322" spans="1:5" x14ac:dyDescent="0.45">
      <c r="A12322" s="2" t="s">
        <v>8929</v>
      </c>
      <c r="B12322" s="2" t="s">
        <v>20627</v>
      </c>
      <c r="C12322" s="2" t="s">
        <v>32323</v>
      </c>
      <c r="D12322" s="2" t="str">
        <f t="shared" si="576"/>
        <v>食品販売業</v>
      </c>
      <c r="E12322" s="2" t="str">
        <f t="shared" si="575"/>
        <v>R02.08.20</v>
      </c>
    </row>
    <row r="12323" spans="1:5" x14ac:dyDescent="0.45">
      <c r="A12323" s="2" t="s">
        <v>7886</v>
      </c>
      <c r="B12323" s="2" t="s">
        <v>19439</v>
      </c>
      <c r="C12323" s="2" t="s">
        <v>31006</v>
      </c>
      <c r="D12323" s="2" t="str">
        <f t="shared" si="576"/>
        <v>食品販売業</v>
      </c>
      <c r="E12323" s="2" t="str">
        <f t="shared" si="575"/>
        <v>R02.08.20</v>
      </c>
    </row>
    <row r="12324" spans="1:5" x14ac:dyDescent="0.45">
      <c r="A12324" s="2" t="s">
        <v>8930</v>
      </c>
      <c r="B12324" s="2" t="s">
        <v>20628</v>
      </c>
      <c r="C12324" s="2" t="s">
        <v>32324</v>
      </c>
      <c r="D12324" s="2" t="str">
        <f t="shared" si="576"/>
        <v>食品販売業</v>
      </c>
      <c r="E12324" s="2" t="str">
        <f t="shared" si="575"/>
        <v>R02.08.20</v>
      </c>
    </row>
    <row r="12325" spans="1:5" x14ac:dyDescent="0.45">
      <c r="A12325" s="2" t="s">
        <v>7950</v>
      </c>
      <c r="B12325" s="2" t="s">
        <v>19504</v>
      </c>
      <c r="C12325" s="2" t="s">
        <v>31073</v>
      </c>
      <c r="D12325" s="2" t="str">
        <f t="shared" si="576"/>
        <v>食品販売業</v>
      </c>
      <c r="E12325" s="2" t="str">
        <f t="shared" si="575"/>
        <v>R02.08.20</v>
      </c>
    </row>
    <row r="12326" spans="1:5" x14ac:dyDescent="0.45">
      <c r="A12326" s="2" t="s">
        <v>8280</v>
      </c>
      <c r="B12326" s="2" t="s">
        <v>20629</v>
      </c>
      <c r="C12326" s="2" t="s">
        <v>32325</v>
      </c>
      <c r="D12326" s="2" t="str">
        <f>"食品製造業"</f>
        <v>食品製造業</v>
      </c>
      <c r="E12326" s="2" t="str">
        <f t="shared" si="575"/>
        <v>R02.08.20</v>
      </c>
    </row>
    <row r="12327" spans="1:5" x14ac:dyDescent="0.45">
      <c r="A12327" s="2" t="s">
        <v>7820</v>
      </c>
      <c r="B12327" s="2" t="s">
        <v>20045</v>
      </c>
      <c r="C12327" s="2" t="s">
        <v>32326</v>
      </c>
      <c r="D12327" s="2" t="str">
        <f>"食品販売業"</f>
        <v>食品販売業</v>
      </c>
      <c r="E12327" s="2" t="str">
        <f t="shared" si="575"/>
        <v>R02.08.20</v>
      </c>
    </row>
    <row r="12328" spans="1:5" x14ac:dyDescent="0.45">
      <c r="A12328" s="2" t="s">
        <v>8730</v>
      </c>
      <c r="B12328" s="2" t="s">
        <v>19930</v>
      </c>
      <c r="C12328" s="2" t="s">
        <v>32370</v>
      </c>
      <c r="D12328" s="2" t="str">
        <f>"アイスクリーム類製造業"</f>
        <v>アイスクリーム類製造業</v>
      </c>
      <c r="E12328" s="2" t="str">
        <f>"R02.09.02"</f>
        <v>R02.09.02</v>
      </c>
    </row>
    <row r="12329" spans="1:5" x14ac:dyDescent="0.45">
      <c r="A12329" s="2" t="s">
        <v>165</v>
      </c>
      <c r="B12329" s="2" t="s">
        <v>20665</v>
      </c>
      <c r="C12329" s="2" t="s">
        <v>31125</v>
      </c>
      <c r="D12329" s="2" t="str">
        <f>"喫茶店営業"</f>
        <v>喫茶店営業</v>
      </c>
      <c r="E12329" s="2" t="str">
        <f>"R02.09.03"</f>
        <v>R02.09.03</v>
      </c>
    </row>
    <row r="12330" spans="1:5" x14ac:dyDescent="0.45">
      <c r="A12330" s="2" t="s">
        <v>8962</v>
      </c>
      <c r="B12330" s="2" t="s">
        <v>20667</v>
      </c>
      <c r="C12330" s="2" t="s">
        <v>32373</v>
      </c>
      <c r="D12330" s="2" t="str">
        <f>"飲食店営業"</f>
        <v>飲食店営業</v>
      </c>
      <c r="E12330" s="2" t="str">
        <f>"R02.09.02"</f>
        <v>R02.09.02</v>
      </c>
    </row>
    <row r="12331" spans="1:5" x14ac:dyDescent="0.45">
      <c r="A12331" s="2" t="s">
        <v>8967</v>
      </c>
      <c r="B12331" s="2" t="s">
        <v>20674</v>
      </c>
      <c r="C12331" s="2" t="s">
        <v>32380</v>
      </c>
      <c r="D12331" s="2" t="str">
        <f>"食品販売業"</f>
        <v>食品販売業</v>
      </c>
      <c r="E12331" s="2" t="str">
        <f>"R02.08.14"</f>
        <v>R02.08.14</v>
      </c>
    </row>
    <row r="12332" spans="1:5" x14ac:dyDescent="0.45">
      <c r="A12332" s="2" t="s">
        <v>8678</v>
      </c>
      <c r="B12332" s="2" t="s">
        <v>20679</v>
      </c>
      <c r="C12332" s="2" t="s">
        <v>32384</v>
      </c>
      <c r="D12332" s="2" t="str">
        <f>"菓子製造業"</f>
        <v>菓子製造業</v>
      </c>
      <c r="E12332" s="2" t="str">
        <f>"R02.09.16"</f>
        <v>R02.09.16</v>
      </c>
    </row>
    <row r="12333" spans="1:5" x14ac:dyDescent="0.45">
      <c r="A12333" s="2" t="s">
        <v>8972</v>
      </c>
      <c r="B12333" s="2" t="s">
        <v>20681</v>
      </c>
      <c r="C12333" s="2" t="s">
        <v>32388</v>
      </c>
      <c r="D12333" s="2" t="str">
        <f>"飲食店営業"</f>
        <v>飲食店営業</v>
      </c>
      <c r="E12333" s="2" t="str">
        <f>"R02.09.17"</f>
        <v>R02.09.17</v>
      </c>
    </row>
    <row r="12334" spans="1:5" x14ac:dyDescent="0.45">
      <c r="A12334" s="2" t="s">
        <v>7915</v>
      </c>
      <c r="B12334" s="2" t="s">
        <v>20689</v>
      </c>
      <c r="C12334" s="2" t="s">
        <v>32396</v>
      </c>
      <c r="D12334" s="2" t="str">
        <f>"飲食店営業"</f>
        <v>飲食店営業</v>
      </c>
      <c r="E12334" s="2" t="str">
        <f>"R02.10.08"</f>
        <v>R02.10.08</v>
      </c>
    </row>
    <row r="12335" spans="1:5" x14ac:dyDescent="0.45">
      <c r="A12335" s="2" t="s">
        <v>8968</v>
      </c>
      <c r="B12335" s="2" t="s">
        <v>20697</v>
      </c>
      <c r="C12335" s="2" t="s">
        <v>32404</v>
      </c>
      <c r="D12335" s="2" t="str">
        <f>"飲食店営業"</f>
        <v>飲食店営業</v>
      </c>
      <c r="E12335" s="2" t="str">
        <f>"R02.01.27"</f>
        <v>R02.01.27</v>
      </c>
    </row>
    <row r="12336" spans="1:5" x14ac:dyDescent="0.45">
      <c r="A12336" s="2" t="s">
        <v>8968</v>
      </c>
      <c r="B12336" s="2" t="s">
        <v>20697</v>
      </c>
      <c r="C12336" s="2" t="s">
        <v>32410</v>
      </c>
      <c r="D12336" s="2" t="str">
        <f>"みそ製造業"</f>
        <v>みそ製造業</v>
      </c>
      <c r="E12336" s="2" t="str">
        <f>"R01.05.09"</f>
        <v>R01.05.09</v>
      </c>
    </row>
    <row r="12337" spans="1:5" x14ac:dyDescent="0.45">
      <c r="A12337" s="2" t="s">
        <v>8968</v>
      </c>
      <c r="B12337" s="2" t="s">
        <v>20703</v>
      </c>
      <c r="C12337" s="2" t="s">
        <v>32410</v>
      </c>
      <c r="D12337" s="2" t="str">
        <f>"食品製造業"</f>
        <v>食品製造業</v>
      </c>
      <c r="E12337" s="2" t="str">
        <f>"H31.02.26"</f>
        <v>H31.02.26</v>
      </c>
    </row>
    <row r="12338" spans="1:5" x14ac:dyDescent="0.45">
      <c r="A12338" s="2" t="s">
        <v>8968</v>
      </c>
      <c r="B12338" s="2" t="s">
        <v>20704</v>
      </c>
      <c r="C12338" s="2" t="s">
        <v>32145</v>
      </c>
      <c r="D12338" s="2" t="str">
        <f>"飲食店営業"</f>
        <v>飲食店営業</v>
      </c>
      <c r="E12338" s="2" t="str">
        <f>"H31.02.26"</f>
        <v>H31.02.26</v>
      </c>
    </row>
    <row r="12339" spans="1:5" x14ac:dyDescent="0.45">
      <c r="A12339" s="2" t="s">
        <v>8968</v>
      </c>
      <c r="B12339" s="2" t="s">
        <v>20706</v>
      </c>
      <c r="C12339" s="2" t="s">
        <v>32412</v>
      </c>
      <c r="D12339" s="2" t="str">
        <f>"飲食店営業"</f>
        <v>飲食店営業</v>
      </c>
      <c r="E12339" s="2" t="str">
        <f>"H30.08.31"</f>
        <v>H30.08.31</v>
      </c>
    </row>
    <row r="12340" spans="1:5" x14ac:dyDescent="0.45">
      <c r="A12340" s="2" t="s">
        <v>8968</v>
      </c>
      <c r="B12340" s="2" t="s">
        <v>20706</v>
      </c>
      <c r="C12340" s="2" t="s">
        <v>32412</v>
      </c>
      <c r="D12340" s="2" t="str">
        <f>"魚介類販売業"</f>
        <v>魚介類販売業</v>
      </c>
      <c r="E12340" s="2" t="str">
        <f>"H30.08.23"</f>
        <v>H30.08.23</v>
      </c>
    </row>
    <row r="12341" spans="1:5" x14ac:dyDescent="0.45">
      <c r="A12341" s="2" t="s">
        <v>8968</v>
      </c>
      <c r="B12341" s="2" t="s">
        <v>20706</v>
      </c>
      <c r="C12341" s="2" t="s">
        <v>32412</v>
      </c>
      <c r="D12341" s="2" t="str">
        <f>"食肉販売業"</f>
        <v>食肉販売業</v>
      </c>
      <c r="E12341" s="2" t="str">
        <f>"H30.08.23"</f>
        <v>H30.08.23</v>
      </c>
    </row>
    <row r="12342" spans="1:5" x14ac:dyDescent="0.45">
      <c r="A12342" s="2" t="s">
        <v>8968</v>
      </c>
      <c r="B12342" s="2" t="s">
        <v>20706</v>
      </c>
      <c r="C12342" s="2" t="s">
        <v>32412</v>
      </c>
      <c r="D12342" s="2" t="str">
        <f>"乳類販売業"</f>
        <v>乳類販売業</v>
      </c>
      <c r="E12342" s="2" t="str">
        <f>"H30.08.23"</f>
        <v>H30.08.23</v>
      </c>
    </row>
    <row r="12343" spans="1:5" x14ac:dyDescent="0.45">
      <c r="A12343" s="2" t="s">
        <v>8968</v>
      </c>
      <c r="B12343" s="2" t="s">
        <v>20706</v>
      </c>
      <c r="C12343" s="2" t="s">
        <v>32412</v>
      </c>
      <c r="D12343" s="2" t="str">
        <f>"喫茶店営業"</f>
        <v>喫茶店営業</v>
      </c>
      <c r="E12343" s="2" t="str">
        <f>"H30.08.23"</f>
        <v>H30.08.23</v>
      </c>
    </row>
    <row r="12344" spans="1:5" x14ac:dyDescent="0.45">
      <c r="A12344" s="2" t="s">
        <v>8968</v>
      </c>
      <c r="B12344" s="2" t="s">
        <v>20707</v>
      </c>
      <c r="C12344" s="2" t="s">
        <v>32413</v>
      </c>
      <c r="D12344" s="2" t="str">
        <f>"飲食店営業"</f>
        <v>飲食店営業</v>
      </c>
      <c r="E12344" s="2" t="str">
        <f>"H29.02.15"</f>
        <v>H29.02.15</v>
      </c>
    </row>
    <row r="12345" spans="1:5" x14ac:dyDescent="0.45">
      <c r="A12345" s="2" t="s">
        <v>8990</v>
      </c>
      <c r="B12345" s="2" t="s">
        <v>8990</v>
      </c>
      <c r="C12345" s="2" t="s">
        <v>32433</v>
      </c>
      <c r="D12345" s="2" t="str">
        <f>"食品販売業"</f>
        <v>食品販売業</v>
      </c>
      <c r="E12345" s="2" t="str">
        <f>"R02.11.13"</f>
        <v>R02.11.13</v>
      </c>
    </row>
    <row r="12346" spans="1:5" x14ac:dyDescent="0.45">
      <c r="A12346" s="2" t="s">
        <v>8993</v>
      </c>
      <c r="B12346" s="2" t="s">
        <v>8993</v>
      </c>
      <c r="C12346" s="2" t="s">
        <v>32436</v>
      </c>
      <c r="D12346" s="2" t="str">
        <f>"魚介類販売業"</f>
        <v>魚介類販売業</v>
      </c>
      <c r="E12346" s="2" t="str">
        <f>"R02.11.20"</f>
        <v>R02.11.20</v>
      </c>
    </row>
    <row r="12347" spans="1:5" x14ac:dyDescent="0.45">
      <c r="A12347" s="2" t="s">
        <v>8994</v>
      </c>
      <c r="B12347" s="2" t="s">
        <v>20724</v>
      </c>
      <c r="C12347" s="2" t="s">
        <v>32437</v>
      </c>
      <c r="D12347" s="2" t="str">
        <f>"食肉販売業"</f>
        <v>食肉販売業</v>
      </c>
      <c r="E12347" s="2" t="str">
        <f>"R02.11.20"</f>
        <v>R02.11.20</v>
      </c>
    </row>
    <row r="12348" spans="1:5" x14ac:dyDescent="0.45">
      <c r="A12348" s="2" t="s">
        <v>8994</v>
      </c>
      <c r="B12348" s="2" t="s">
        <v>20724</v>
      </c>
      <c r="C12348" s="2" t="s">
        <v>32437</v>
      </c>
      <c r="D12348" s="2" t="str">
        <f>"食品販売業"</f>
        <v>食品販売業</v>
      </c>
      <c r="E12348" s="2" t="str">
        <f>"R02.11.20"</f>
        <v>R02.11.20</v>
      </c>
    </row>
    <row r="12349" spans="1:5" x14ac:dyDescent="0.45">
      <c r="A12349" s="2" t="s">
        <v>8996</v>
      </c>
      <c r="B12349" s="2" t="s">
        <v>8996</v>
      </c>
      <c r="C12349" s="2" t="s">
        <v>32439</v>
      </c>
      <c r="D12349" s="2" t="str">
        <f>"食品製造業"</f>
        <v>食品製造業</v>
      </c>
      <c r="E12349" s="2" t="str">
        <f>"H31.02.26"</f>
        <v>H31.02.26</v>
      </c>
    </row>
    <row r="12350" spans="1:5" x14ac:dyDescent="0.45">
      <c r="A12350" s="2" t="s">
        <v>8996</v>
      </c>
      <c r="B12350" s="2" t="s">
        <v>20725</v>
      </c>
      <c r="C12350" s="2" t="s">
        <v>32439</v>
      </c>
      <c r="D12350" s="2" t="str">
        <f>"食品販売業"</f>
        <v>食品販売業</v>
      </c>
      <c r="E12350" s="2" t="str">
        <f>"H31.02.26"</f>
        <v>H31.02.26</v>
      </c>
    </row>
    <row r="12351" spans="1:5" x14ac:dyDescent="0.45">
      <c r="A12351" s="2" t="s">
        <v>8124</v>
      </c>
      <c r="B12351" s="2" t="s">
        <v>19709</v>
      </c>
      <c r="C12351" s="2" t="s">
        <v>32469</v>
      </c>
      <c r="D12351" s="2" t="str">
        <f>"乳類販売業"</f>
        <v>乳類販売業</v>
      </c>
      <c r="E12351" s="2" t="str">
        <f t="shared" ref="E12351:E12392" si="577">"R02.11.26"</f>
        <v>R02.11.26</v>
      </c>
    </row>
    <row r="12352" spans="1:5" x14ac:dyDescent="0.45">
      <c r="A12352" s="2" t="s">
        <v>9017</v>
      </c>
      <c r="B12352" s="2" t="s">
        <v>20751</v>
      </c>
      <c r="C12352" s="2" t="s">
        <v>32470</v>
      </c>
      <c r="D12352" s="2" t="str">
        <f>"魚介類販売業"</f>
        <v>魚介類販売業</v>
      </c>
      <c r="E12352" s="2" t="str">
        <f t="shared" si="577"/>
        <v>R02.11.26</v>
      </c>
    </row>
    <row r="12353" spans="1:5" x14ac:dyDescent="0.45">
      <c r="A12353" s="2" t="s">
        <v>7803</v>
      </c>
      <c r="B12353" s="2" t="s">
        <v>19356</v>
      </c>
      <c r="C12353" s="2" t="s">
        <v>30919</v>
      </c>
      <c r="D12353" s="2" t="str">
        <f>"菓子製造業"</f>
        <v>菓子製造業</v>
      </c>
      <c r="E12353" s="2" t="str">
        <f t="shared" si="577"/>
        <v>R02.11.26</v>
      </c>
    </row>
    <row r="12354" spans="1:5" x14ac:dyDescent="0.45">
      <c r="A12354" s="2" t="s">
        <v>8124</v>
      </c>
      <c r="B12354" s="2" t="s">
        <v>19709</v>
      </c>
      <c r="C12354" s="2" t="s">
        <v>32469</v>
      </c>
      <c r="D12354" s="2" t="str">
        <f>"食品販売業"</f>
        <v>食品販売業</v>
      </c>
      <c r="E12354" s="2" t="str">
        <f t="shared" si="577"/>
        <v>R02.11.26</v>
      </c>
    </row>
    <row r="12355" spans="1:5" x14ac:dyDescent="0.45">
      <c r="A12355" s="2" t="s">
        <v>7772</v>
      </c>
      <c r="B12355" s="2" t="s">
        <v>7</v>
      </c>
      <c r="C12355" s="2" t="s">
        <v>32474</v>
      </c>
      <c r="D12355" s="2" t="str">
        <f>"食品販売業"</f>
        <v>食品販売業</v>
      </c>
      <c r="E12355" s="2" t="str">
        <f t="shared" si="577"/>
        <v>R02.11.26</v>
      </c>
    </row>
    <row r="12356" spans="1:5" x14ac:dyDescent="0.45">
      <c r="A12356" s="2" t="s">
        <v>8968</v>
      </c>
      <c r="B12356" s="2" t="s">
        <v>20763</v>
      </c>
      <c r="C12356" s="2" t="s">
        <v>32488</v>
      </c>
      <c r="D12356" s="2" t="str">
        <f>"食肉販売業"</f>
        <v>食肉販売業</v>
      </c>
      <c r="E12356" s="2" t="str">
        <f t="shared" si="577"/>
        <v>R02.11.26</v>
      </c>
    </row>
    <row r="12357" spans="1:5" x14ac:dyDescent="0.45">
      <c r="A12357" s="2" t="s">
        <v>8968</v>
      </c>
      <c r="B12357" s="2" t="s">
        <v>20763</v>
      </c>
      <c r="C12357" s="2" t="s">
        <v>32488</v>
      </c>
      <c r="D12357" s="2" t="str">
        <f>"飲食店営業"</f>
        <v>飲食店営業</v>
      </c>
      <c r="E12357" s="2" t="str">
        <f t="shared" si="577"/>
        <v>R02.11.26</v>
      </c>
    </row>
    <row r="12358" spans="1:5" x14ac:dyDescent="0.45">
      <c r="A12358" s="2" t="s">
        <v>8554</v>
      </c>
      <c r="B12358" s="2" t="s">
        <v>8554</v>
      </c>
      <c r="C12358" s="2" t="s">
        <v>32489</v>
      </c>
      <c r="D12358" s="2" t="str">
        <f>"乳類販売業"</f>
        <v>乳類販売業</v>
      </c>
      <c r="E12358" s="2" t="str">
        <f t="shared" si="577"/>
        <v>R02.11.26</v>
      </c>
    </row>
    <row r="12359" spans="1:5" x14ac:dyDescent="0.45">
      <c r="A12359" s="2" t="s">
        <v>8198</v>
      </c>
      <c r="B12359" s="2" t="s">
        <v>19789</v>
      </c>
      <c r="C12359" s="2" t="s">
        <v>32492</v>
      </c>
      <c r="D12359" s="2" t="str">
        <f>"食肉販売業"</f>
        <v>食肉販売業</v>
      </c>
      <c r="E12359" s="2" t="str">
        <f t="shared" si="577"/>
        <v>R02.11.26</v>
      </c>
    </row>
    <row r="12360" spans="1:5" x14ac:dyDescent="0.45">
      <c r="A12360" s="2" t="s">
        <v>8083</v>
      </c>
      <c r="B12360" s="2" t="s">
        <v>20766</v>
      </c>
      <c r="C12360" s="2" t="s">
        <v>31234</v>
      </c>
      <c r="D12360" s="2" t="str">
        <f>"飲食店営業"</f>
        <v>飲食店営業</v>
      </c>
      <c r="E12360" s="2" t="str">
        <f t="shared" si="577"/>
        <v>R02.11.26</v>
      </c>
    </row>
    <row r="12361" spans="1:5" x14ac:dyDescent="0.45">
      <c r="A12361" s="2" t="s">
        <v>8083</v>
      </c>
      <c r="B12361" s="2" t="s">
        <v>20767</v>
      </c>
      <c r="C12361" s="2" t="s">
        <v>31234</v>
      </c>
      <c r="D12361" s="2" t="str">
        <f>"飲食店営業"</f>
        <v>飲食店営業</v>
      </c>
      <c r="E12361" s="2" t="str">
        <f t="shared" si="577"/>
        <v>R02.11.26</v>
      </c>
    </row>
    <row r="12362" spans="1:5" x14ac:dyDescent="0.45">
      <c r="A12362" s="2" t="s">
        <v>8827</v>
      </c>
      <c r="B12362" s="2" t="s">
        <v>20768</v>
      </c>
      <c r="C12362" s="2" t="s">
        <v>32178</v>
      </c>
      <c r="D12362" s="2" t="str">
        <f>"魚介類販売業"</f>
        <v>魚介類販売業</v>
      </c>
      <c r="E12362" s="2" t="str">
        <f t="shared" si="577"/>
        <v>R02.11.26</v>
      </c>
    </row>
    <row r="12363" spans="1:5" x14ac:dyDescent="0.45">
      <c r="A12363" s="2" t="s">
        <v>8558</v>
      </c>
      <c r="B12363" s="2" t="s">
        <v>20205</v>
      </c>
      <c r="C12363" s="2" t="s">
        <v>32493</v>
      </c>
      <c r="D12363" s="2" t="str">
        <f>"乳類販売業"</f>
        <v>乳類販売業</v>
      </c>
      <c r="E12363" s="2" t="str">
        <f t="shared" si="577"/>
        <v>R02.11.26</v>
      </c>
    </row>
    <row r="12364" spans="1:5" x14ac:dyDescent="0.45">
      <c r="A12364" s="2" t="s">
        <v>9030</v>
      </c>
      <c r="B12364" s="2" t="s">
        <v>20769</v>
      </c>
      <c r="C12364" s="2" t="s">
        <v>32494</v>
      </c>
      <c r="D12364" s="2" t="str">
        <f>"飲食店営業"</f>
        <v>飲食店営業</v>
      </c>
      <c r="E12364" s="2" t="str">
        <f t="shared" si="577"/>
        <v>R02.11.26</v>
      </c>
    </row>
    <row r="12365" spans="1:5" x14ac:dyDescent="0.45">
      <c r="A12365" s="2" t="s">
        <v>7832</v>
      </c>
      <c r="B12365" s="2" t="s">
        <v>19385</v>
      </c>
      <c r="C12365" s="2" t="s">
        <v>30950</v>
      </c>
      <c r="D12365" s="2" t="str">
        <f>"乳類販売業"</f>
        <v>乳類販売業</v>
      </c>
      <c r="E12365" s="2" t="str">
        <f t="shared" si="577"/>
        <v>R02.11.26</v>
      </c>
    </row>
    <row r="12366" spans="1:5" x14ac:dyDescent="0.45">
      <c r="A12366" s="2" t="s">
        <v>9031</v>
      </c>
      <c r="B12366" s="2" t="s">
        <v>20770</v>
      </c>
      <c r="C12366" s="2" t="s">
        <v>32495</v>
      </c>
      <c r="D12366" s="2" t="str">
        <f>"飲食店営業"</f>
        <v>飲食店営業</v>
      </c>
      <c r="E12366" s="2" t="str">
        <f t="shared" si="577"/>
        <v>R02.11.26</v>
      </c>
    </row>
    <row r="12367" spans="1:5" x14ac:dyDescent="0.45">
      <c r="A12367" s="2" t="s">
        <v>7791</v>
      </c>
      <c r="B12367" s="2" t="s">
        <v>7791</v>
      </c>
      <c r="C12367" s="2" t="s">
        <v>30941</v>
      </c>
      <c r="D12367" s="2" t="str">
        <f>"飲食店営業"</f>
        <v>飲食店営業</v>
      </c>
      <c r="E12367" s="2" t="str">
        <f t="shared" si="577"/>
        <v>R02.11.26</v>
      </c>
    </row>
    <row r="12368" spans="1:5" x14ac:dyDescent="0.45">
      <c r="A12368" s="2" t="s">
        <v>9032</v>
      </c>
      <c r="B12368" s="2" t="s">
        <v>20771</v>
      </c>
      <c r="C12368" s="2" t="s">
        <v>32496</v>
      </c>
      <c r="D12368" s="2" t="str">
        <f>"めん類製造業"</f>
        <v>めん類製造業</v>
      </c>
      <c r="E12368" s="2" t="str">
        <f t="shared" si="577"/>
        <v>R02.11.26</v>
      </c>
    </row>
    <row r="12369" spans="1:5" x14ac:dyDescent="0.45">
      <c r="A12369" s="2" t="s">
        <v>9033</v>
      </c>
      <c r="B12369" s="2" t="s">
        <v>20772</v>
      </c>
      <c r="C12369" s="2" t="s">
        <v>32497</v>
      </c>
      <c r="D12369" s="2" t="str">
        <f>"飲食店営業"</f>
        <v>飲食店営業</v>
      </c>
      <c r="E12369" s="2" t="str">
        <f t="shared" si="577"/>
        <v>R02.11.26</v>
      </c>
    </row>
    <row r="12370" spans="1:5" x14ac:dyDescent="0.45">
      <c r="A12370" s="2" t="s">
        <v>9033</v>
      </c>
      <c r="B12370" s="2" t="s">
        <v>20772</v>
      </c>
      <c r="C12370" s="2" t="s">
        <v>32497</v>
      </c>
      <c r="D12370" s="2" t="str">
        <f>"魚介類販売業"</f>
        <v>魚介類販売業</v>
      </c>
      <c r="E12370" s="2" t="str">
        <f t="shared" si="577"/>
        <v>R02.11.26</v>
      </c>
    </row>
    <row r="12371" spans="1:5" x14ac:dyDescent="0.45">
      <c r="A12371" s="2" t="s">
        <v>7791</v>
      </c>
      <c r="B12371" s="2" t="s">
        <v>7791</v>
      </c>
      <c r="C12371" s="2" t="s">
        <v>30941</v>
      </c>
      <c r="D12371" s="2" t="str">
        <f>"そうざい製造業"</f>
        <v>そうざい製造業</v>
      </c>
      <c r="E12371" s="2" t="str">
        <f t="shared" si="577"/>
        <v>R02.11.26</v>
      </c>
    </row>
    <row r="12372" spans="1:5" x14ac:dyDescent="0.45">
      <c r="A12372" s="2" t="s">
        <v>9034</v>
      </c>
      <c r="B12372" s="2" t="s">
        <v>20773</v>
      </c>
      <c r="C12372" s="2" t="s">
        <v>32498</v>
      </c>
      <c r="D12372" s="2" t="str">
        <f>"飲食店営業"</f>
        <v>飲食店営業</v>
      </c>
      <c r="E12372" s="2" t="str">
        <f t="shared" si="577"/>
        <v>R02.11.26</v>
      </c>
    </row>
    <row r="12373" spans="1:5" x14ac:dyDescent="0.45">
      <c r="A12373" s="2" t="s">
        <v>9036</v>
      </c>
      <c r="B12373" s="2" t="s">
        <v>20774</v>
      </c>
      <c r="C12373" s="2" t="s">
        <v>32500</v>
      </c>
      <c r="D12373" s="2" t="str">
        <f>"そうざい製造業"</f>
        <v>そうざい製造業</v>
      </c>
      <c r="E12373" s="2" t="str">
        <f t="shared" si="577"/>
        <v>R02.11.26</v>
      </c>
    </row>
    <row r="12374" spans="1:5" x14ac:dyDescent="0.45">
      <c r="A12374" s="2" t="s">
        <v>8379</v>
      </c>
      <c r="B12374" s="2" t="s">
        <v>19992</v>
      </c>
      <c r="C12374" s="2" t="s">
        <v>32501</v>
      </c>
      <c r="D12374" s="2" t="str">
        <f>"食用油脂製造業"</f>
        <v>食用油脂製造業</v>
      </c>
      <c r="E12374" s="2" t="str">
        <f t="shared" si="577"/>
        <v>R02.11.26</v>
      </c>
    </row>
    <row r="12375" spans="1:5" x14ac:dyDescent="0.45">
      <c r="A12375" s="2" t="s">
        <v>9037</v>
      </c>
      <c r="B12375" s="2" t="s">
        <v>20775</v>
      </c>
      <c r="C12375" s="2" t="s">
        <v>32502</v>
      </c>
      <c r="D12375" s="2" t="str">
        <f>"飲食店営業"</f>
        <v>飲食店営業</v>
      </c>
      <c r="E12375" s="2" t="str">
        <f t="shared" si="577"/>
        <v>R02.11.26</v>
      </c>
    </row>
    <row r="12376" spans="1:5" x14ac:dyDescent="0.45">
      <c r="A12376" s="2" t="s">
        <v>9038</v>
      </c>
      <c r="B12376" s="2" t="s">
        <v>20776</v>
      </c>
      <c r="C12376" s="2" t="s">
        <v>32503</v>
      </c>
      <c r="D12376" s="2" t="str">
        <f t="shared" ref="D12376:D12381" si="578">"食品販売業"</f>
        <v>食品販売業</v>
      </c>
      <c r="E12376" s="2" t="str">
        <f t="shared" si="577"/>
        <v>R02.11.26</v>
      </c>
    </row>
    <row r="12377" spans="1:5" x14ac:dyDescent="0.45">
      <c r="A12377" s="2" t="s">
        <v>8968</v>
      </c>
      <c r="B12377" s="2" t="s">
        <v>20763</v>
      </c>
      <c r="C12377" s="2" t="s">
        <v>32488</v>
      </c>
      <c r="D12377" s="2" t="str">
        <f t="shared" si="578"/>
        <v>食品販売業</v>
      </c>
      <c r="E12377" s="2" t="str">
        <f t="shared" si="577"/>
        <v>R02.11.26</v>
      </c>
    </row>
    <row r="12378" spans="1:5" x14ac:dyDescent="0.45">
      <c r="A12378" s="2" t="s">
        <v>8198</v>
      </c>
      <c r="B12378" s="2" t="s">
        <v>19789</v>
      </c>
      <c r="C12378" s="2" t="s">
        <v>32492</v>
      </c>
      <c r="D12378" s="2" t="str">
        <f t="shared" si="578"/>
        <v>食品販売業</v>
      </c>
      <c r="E12378" s="2" t="str">
        <f t="shared" si="577"/>
        <v>R02.11.26</v>
      </c>
    </row>
    <row r="12379" spans="1:5" x14ac:dyDescent="0.45">
      <c r="A12379" s="2" t="s">
        <v>8083</v>
      </c>
      <c r="B12379" s="2" t="s">
        <v>20777</v>
      </c>
      <c r="C12379" s="2" t="s">
        <v>31234</v>
      </c>
      <c r="D12379" s="2" t="str">
        <f t="shared" si="578"/>
        <v>食品販売業</v>
      </c>
      <c r="E12379" s="2" t="str">
        <f t="shared" si="577"/>
        <v>R02.11.26</v>
      </c>
    </row>
    <row r="12380" spans="1:5" x14ac:dyDescent="0.45">
      <c r="A12380" s="2" t="s">
        <v>8164</v>
      </c>
      <c r="B12380" s="2" t="s">
        <v>19773</v>
      </c>
      <c r="C12380" s="2" t="s">
        <v>32504</v>
      </c>
      <c r="D12380" s="2" t="str">
        <f t="shared" si="578"/>
        <v>食品販売業</v>
      </c>
      <c r="E12380" s="2" t="str">
        <f t="shared" si="577"/>
        <v>R02.11.26</v>
      </c>
    </row>
    <row r="12381" spans="1:5" x14ac:dyDescent="0.45">
      <c r="A12381" s="2" t="s">
        <v>8207</v>
      </c>
      <c r="B12381" s="2" t="s">
        <v>19801</v>
      </c>
      <c r="C12381" s="2" t="s">
        <v>31102</v>
      </c>
      <c r="D12381" s="2" t="str">
        <f t="shared" si="578"/>
        <v>食品販売業</v>
      </c>
      <c r="E12381" s="2" t="str">
        <f t="shared" si="577"/>
        <v>R02.11.26</v>
      </c>
    </row>
    <row r="12382" spans="1:5" x14ac:dyDescent="0.45">
      <c r="A12382" s="2" t="s">
        <v>7927</v>
      </c>
      <c r="B12382" s="2" t="s">
        <v>19481</v>
      </c>
      <c r="C12382" s="2" t="s">
        <v>31050</v>
      </c>
      <c r="D12382" s="2" t="str">
        <f>"食品製造業"</f>
        <v>食品製造業</v>
      </c>
      <c r="E12382" s="2" t="str">
        <f t="shared" si="577"/>
        <v>R02.11.26</v>
      </c>
    </row>
    <row r="12383" spans="1:5" x14ac:dyDescent="0.45">
      <c r="A12383" s="2" t="s">
        <v>9039</v>
      </c>
      <c r="B12383" s="2" t="s">
        <v>20778</v>
      </c>
      <c r="C12383" s="2" t="s">
        <v>32505</v>
      </c>
      <c r="D12383" s="2" t="str">
        <f>"食品製造業"</f>
        <v>食品製造業</v>
      </c>
      <c r="E12383" s="2" t="str">
        <f t="shared" si="577"/>
        <v>R02.11.26</v>
      </c>
    </row>
    <row r="12384" spans="1:5" x14ac:dyDescent="0.45">
      <c r="A12384" s="2" t="s">
        <v>1134</v>
      </c>
      <c r="B12384" s="2" t="s">
        <v>20049</v>
      </c>
      <c r="C12384" s="2" t="s">
        <v>32506</v>
      </c>
      <c r="D12384" s="2" t="str">
        <f>"食品販売業"</f>
        <v>食品販売業</v>
      </c>
      <c r="E12384" s="2" t="str">
        <f t="shared" si="577"/>
        <v>R02.11.26</v>
      </c>
    </row>
    <row r="12385" spans="1:5" x14ac:dyDescent="0.45">
      <c r="A12385" s="2" t="s">
        <v>7971</v>
      </c>
      <c r="B12385" s="2" t="s">
        <v>19522</v>
      </c>
      <c r="C12385" s="2" t="s">
        <v>31094</v>
      </c>
      <c r="D12385" s="2" t="str">
        <f>"食品製造業"</f>
        <v>食品製造業</v>
      </c>
      <c r="E12385" s="2" t="str">
        <f t="shared" si="577"/>
        <v>R02.11.26</v>
      </c>
    </row>
    <row r="12386" spans="1:5" x14ac:dyDescent="0.45">
      <c r="A12386" s="2" t="s">
        <v>9041</v>
      </c>
      <c r="B12386" s="2" t="s">
        <v>20779</v>
      </c>
      <c r="C12386" s="2" t="s">
        <v>32508</v>
      </c>
      <c r="D12386" s="2" t="str">
        <f>"飲食店営業"</f>
        <v>飲食店営業</v>
      </c>
      <c r="E12386" s="2" t="str">
        <f t="shared" si="577"/>
        <v>R02.11.26</v>
      </c>
    </row>
    <row r="12387" spans="1:5" x14ac:dyDescent="0.45">
      <c r="A12387" s="2" t="s">
        <v>9041</v>
      </c>
      <c r="B12387" s="2" t="s">
        <v>20779</v>
      </c>
      <c r="C12387" s="2" t="s">
        <v>32508</v>
      </c>
      <c r="D12387" s="2" t="str">
        <f>"菓子製造業"</f>
        <v>菓子製造業</v>
      </c>
      <c r="E12387" s="2" t="str">
        <f t="shared" si="577"/>
        <v>R02.11.26</v>
      </c>
    </row>
    <row r="12388" spans="1:5" x14ac:dyDescent="0.45">
      <c r="A12388" s="2" t="s">
        <v>9043</v>
      </c>
      <c r="B12388" s="2" t="s">
        <v>11100</v>
      </c>
      <c r="C12388" s="2" t="s">
        <v>32510</v>
      </c>
      <c r="D12388" s="2" t="str">
        <f>"飲食店営業"</f>
        <v>飲食店営業</v>
      </c>
      <c r="E12388" s="2" t="str">
        <f t="shared" si="577"/>
        <v>R02.11.26</v>
      </c>
    </row>
    <row r="12389" spans="1:5" x14ac:dyDescent="0.45">
      <c r="A12389" s="2" t="s">
        <v>9043</v>
      </c>
      <c r="B12389" s="2" t="s">
        <v>11100</v>
      </c>
      <c r="C12389" s="2" t="s">
        <v>32510</v>
      </c>
      <c r="D12389" s="2" t="str">
        <f>"食肉販売業"</f>
        <v>食肉販売業</v>
      </c>
      <c r="E12389" s="2" t="str">
        <f t="shared" si="577"/>
        <v>R02.11.26</v>
      </c>
    </row>
    <row r="12390" spans="1:5" x14ac:dyDescent="0.45">
      <c r="A12390" s="2" t="s">
        <v>8591</v>
      </c>
      <c r="B12390" s="2" t="s">
        <v>8591</v>
      </c>
      <c r="C12390" s="2" t="s">
        <v>32512</v>
      </c>
      <c r="D12390" s="2" t="str">
        <f>"そうざい製造業"</f>
        <v>そうざい製造業</v>
      </c>
      <c r="E12390" s="2" t="str">
        <f t="shared" si="577"/>
        <v>R02.11.26</v>
      </c>
    </row>
    <row r="12391" spans="1:5" x14ac:dyDescent="0.45">
      <c r="A12391" s="2" t="s">
        <v>8591</v>
      </c>
      <c r="B12391" s="2" t="s">
        <v>8591</v>
      </c>
      <c r="C12391" s="2" t="s">
        <v>32512</v>
      </c>
      <c r="D12391" s="2" t="str">
        <f>"食肉販売業"</f>
        <v>食肉販売業</v>
      </c>
      <c r="E12391" s="2" t="str">
        <f t="shared" si="577"/>
        <v>R02.11.26</v>
      </c>
    </row>
    <row r="12392" spans="1:5" x14ac:dyDescent="0.45">
      <c r="A12392" s="2" t="s">
        <v>8591</v>
      </c>
      <c r="B12392" s="2" t="s">
        <v>8591</v>
      </c>
      <c r="C12392" s="2" t="s">
        <v>32512</v>
      </c>
      <c r="D12392" s="2" t="str">
        <f>"食肉処理業"</f>
        <v>食肉処理業</v>
      </c>
      <c r="E12392" s="2" t="str">
        <f t="shared" si="577"/>
        <v>R02.11.26</v>
      </c>
    </row>
    <row r="12393" spans="1:5" x14ac:dyDescent="0.45">
      <c r="A12393" s="2" t="s">
        <v>8994</v>
      </c>
      <c r="B12393" s="2" t="s">
        <v>20724</v>
      </c>
      <c r="C12393" s="2" t="s">
        <v>32437</v>
      </c>
      <c r="D12393" s="2" t="str">
        <f>"飲食店営業"</f>
        <v>飲食店営業</v>
      </c>
      <c r="E12393" s="2" t="str">
        <f>"H30.02.06"</f>
        <v>H30.02.06</v>
      </c>
    </row>
    <row r="12394" spans="1:5" x14ac:dyDescent="0.45">
      <c r="A12394" s="2" t="s">
        <v>9055</v>
      </c>
      <c r="B12394" s="2" t="s">
        <v>20789</v>
      </c>
      <c r="C12394" s="2" t="s">
        <v>32529</v>
      </c>
      <c r="D12394" s="2" t="str">
        <f>"そうざい製造業"</f>
        <v>そうざい製造業</v>
      </c>
      <c r="E12394" s="2" t="str">
        <f>"R02.03.12"</f>
        <v>R02.03.12</v>
      </c>
    </row>
    <row r="12395" spans="1:5" x14ac:dyDescent="0.45">
      <c r="A12395" s="2" t="s">
        <v>9055</v>
      </c>
      <c r="B12395" s="2" t="s">
        <v>20789</v>
      </c>
      <c r="C12395" s="2" t="s">
        <v>32530</v>
      </c>
      <c r="D12395" s="2" t="str">
        <f>"食肉販売業"</f>
        <v>食肉販売業</v>
      </c>
      <c r="E12395" s="2" t="str">
        <f>"R01.10.30"</f>
        <v>R01.10.30</v>
      </c>
    </row>
    <row r="12396" spans="1:5" x14ac:dyDescent="0.45">
      <c r="A12396" s="2" t="s">
        <v>9055</v>
      </c>
      <c r="B12396" s="2" t="s">
        <v>20789</v>
      </c>
      <c r="C12396" s="2" t="s">
        <v>32530</v>
      </c>
      <c r="D12396" s="2" t="str">
        <f>"食品販売業"</f>
        <v>食品販売業</v>
      </c>
      <c r="E12396" s="2" t="str">
        <f>"R01.10.30"</f>
        <v>R01.10.30</v>
      </c>
    </row>
    <row r="12397" spans="1:5" x14ac:dyDescent="0.45">
      <c r="A12397" s="2" t="s">
        <v>165</v>
      </c>
      <c r="B12397" s="2" t="s">
        <v>20798</v>
      </c>
      <c r="C12397" s="2" t="s">
        <v>32412</v>
      </c>
      <c r="D12397" s="2" t="str">
        <f>"喫茶店営業"</f>
        <v>喫茶店営業</v>
      </c>
      <c r="E12397" s="2" t="str">
        <f>"R02.12.28"</f>
        <v>R02.12.28</v>
      </c>
    </row>
    <row r="12398" spans="1:5" x14ac:dyDescent="0.45">
      <c r="A12398" s="2" t="s">
        <v>9067</v>
      </c>
      <c r="B12398" s="2" t="s">
        <v>9067</v>
      </c>
      <c r="C12398" s="2" t="s">
        <v>32542</v>
      </c>
      <c r="D12398" s="2" t="str">
        <f>"魚介類販売業"</f>
        <v>魚介類販売業</v>
      </c>
      <c r="E12398" s="2" t="str">
        <f>"R02.12.28"</f>
        <v>R02.12.28</v>
      </c>
    </row>
    <row r="12399" spans="1:5" x14ac:dyDescent="0.45">
      <c r="A12399" s="2" t="s">
        <v>9067</v>
      </c>
      <c r="B12399" s="2" t="s">
        <v>9067</v>
      </c>
      <c r="C12399" s="2" t="s">
        <v>32542</v>
      </c>
      <c r="D12399" s="2" t="str">
        <f>"そうざい製造業"</f>
        <v>そうざい製造業</v>
      </c>
      <c r="E12399" s="2" t="str">
        <f>"R02.12.28"</f>
        <v>R02.12.28</v>
      </c>
    </row>
    <row r="12400" spans="1:5" x14ac:dyDescent="0.45">
      <c r="A12400" s="2" t="s">
        <v>8410</v>
      </c>
      <c r="B12400" s="2" t="s">
        <v>20033</v>
      </c>
      <c r="C12400" s="2" t="s">
        <v>32543</v>
      </c>
      <c r="D12400" s="2" t="str">
        <f>"喫茶店営業"</f>
        <v>喫茶店営業</v>
      </c>
      <c r="E12400" s="2" t="str">
        <f>"R02.12.28"</f>
        <v>R02.12.28</v>
      </c>
    </row>
    <row r="12401" spans="1:5" x14ac:dyDescent="0.45">
      <c r="A12401" s="2" t="s">
        <v>7888</v>
      </c>
      <c r="B12401" s="2" t="s">
        <v>19441</v>
      </c>
      <c r="C12401" s="2" t="s">
        <v>31008</v>
      </c>
      <c r="D12401" s="2" t="str">
        <f>"食肉販売業"</f>
        <v>食肉販売業</v>
      </c>
      <c r="E12401" s="2" t="str">
        <f>"R03.01.18"</f>
        <v>R03.01.18</v>
      </c>
    </row>
    <row r="12402" spans="1:5" x14ac:dyDescent="0.45">
      <c r="A12402" s="2" t="s">
        <v>8650</v>
      </c>
      <c r="B12402" s="2" t="s">
        <v>20320</v>
      </c>
      <c r="C12402" s="2" t="s">
        <v>32550</v>
      </c>
      <c r="D12402" s="2" t="str">
        <f>"乳類販売業"</f>
        <v>乳類販売業</v>
      </c>
      <c r="E12402" s="2" t="str">
        <f>"R03.02.12"</f>
        <v>R03.02.12</v>
      </c>
    </row>
    <row r="12403" spans="1:5" x14ac:dyDescent="0.45">
      <c r="A12403" s="2" t="s">
        <v>9078</v>
      </c>
      <c r="B12403" s="2" t="s">
        <v>20814</v>
      </c>
      <c r="C12403" s="2" t="s">
        <v>32556</v>
      </c>
      <c r="D12403" s="2" t="str">
        <f>"魚介類販売業"</f>
        <v>魚介類販売業</v>
      </c>
      <c r="E12403" s="2" t="str">
        <f>"R03.02.12"</f>
        <v>R03.02.12</v>
      </c>
    </row>
    <row r="12404" spans="1:5" x14ac:dyDescent="0.45">
      <c r="A12404" s="2" t="s">
        <v>9079</v>
      </c>
      <c r="B12404" s="2" t="s">
        <v>20815</v>
      </c>
      <c r="C12404" s="2" t="s">
        <v>32557</v>
      </c>
      <c r="D12404" s="2" t="str">
        <f>"飲食店営業"</f>
        <v>飲食店営業</v>
      </c>
      <c r="E12404" s="2" t="str">
        <f>"R03.02.12"</f>
        <v>R03.02.12</v>
      </c>
    </row>
    <row r="12405" spans="1:5" x14ac:dyDescent="0.45">
      <c r="A12405" s="2" t="s">
        <v>8914</v>
      </c>
      <c r="B12405" s="2" t="s">
        <v>20609</v>
      </c>
      <c r="C12405" s="2" t="s">
        <v>32300</v>
      </c>
      <c r="D12405" s="2" t="str">
        <f>"食品販売業"</f>
        <v>食品販売業</v>
      </c>
      <c r="E12405" s="2" t="str">
        <f>"R03.02.12"</f>
        <v>R03.02.12</v>
      </c>
    </row>
    <row r="12406" spans="1:5" x14ac:dyDescent="0.45">
      <c r="A12406" s="2" t="s">
        <v>7789</v>
      </c>
      <c r="B12406" s="2" t="s">
        <v>20820</v>
      </c>
      <c r="C12406" s="2" t="s">
        <v>30905</v>
      </c>
      <c r="D12406" s="2" t="str">
        <f>"食品製造業"</f>
        <v>食品製造業</v>
      </c>
      <c r="E12406" s="2" t="str">
        <f>"R03.02.12"</f>
        <v>R03.02.12</v>
      </c>
    </row>
    <row r="12407" spans="1:5" x14ac:dyDescent="0.45">
      <c r="A12407" s="2" t="s">
        <v>7820</v>
      </c>
      <c r="B12407" s="2" t="s">
        <v>19372</v>
      </c>
      <c r="C12407" s="2" t="s">
        <v>30937</v>
      </c>
      <c r="D12407" s="2" t="str">
        <f>"乳類販売業"</f>
        <v>乳類販売業</v>
      </c>
      <c r="E12407" s="2" t="str">
        <f t="shared" ref="E12407:E12413" si="579">"R03.02.18"</f>
        <v>R03.02.18</v>
      </c>
    </row>
    <row r="12408" spans="1:5" x14ac:dyDescent="0.45">
      <c r="A12408" s="2" t="s">
        <v>8655</v>
      </c>
      <c r="B12408" s="2" t="s">
        <v>20325</v>
      </c>
      <c r="C12408" s="2" t="s">
        <v>32172</v>
      </c>
      <c r="D12408" s="2" t="str">
        <f>"食肉販売業"</f>
        <v>食肉販売業</v>
      </c>
      <c r="E12408" s="2" t="str">
        <f t="shared" si="579"/>
        <v>R03.02.18</v>
      </c>
    </row>
    <row r="12409" spans="1:5" x14ac:dyDescent="0.45">
      <c r="A12409" s="2" t="s">
        <v>7888</v>
      </c>
      <c r="B12409" s="2" t="s">
        <v>19441</v>
      </c>
      <c r="C12409" s="2" t="s">
        <v>32577</v>
      </c>
      <c r="D12409" s="2" t="str">
        <f>"飲食店営業"</f>
        <v>飲食店営業</v>
      </c>
      <c r="E12409" s="2" t="str">
        <f t="shared" si="579"/>
        <v>R03.02.18</v>
      </c>
    </row>
    <row r="12410" spans="1:5" x14ac:dyDescent="0.45">
      <c r="A12410" s="2" t="s">
        <v>9088</v>
      </c>
      <c r="B12410" s="2" t="s">
        <v>20828</v>
      </c>
      <c r="C12410" s="2" t="s">
        <v>32310</v>
      </c>
      <c r="D12410" s="2" t="str">
        <f>"飲食店営業"</f>
        <v>飲食店営業</v>
      </c>
      <c r="E12410" s="2" t="str">
        <f t="shared" si="579"/>
        <v>R03.02.18</v>
      </c>
    </row>
    <row r="12411" spans="1:5" x14ac:dyDescent="0.45">
      <c r="A12411" s="2" t="s">
        <v>8996</v>
      </c>
      <c r="B12411" s="2" t="s">
        <v>8996</v>
      </c>
      <c r="C12411" s="2" t="s">
        <v>32585</v>
      </c>
      <c r="D12411" s="2" t="str">
        <f>"食品製造業"</f>
        <v>食品製造業</v>
      </c>
      <c r="E12411" s="2" t="str">
        <f t="shared" si="579"/>
        <v>R03.02.18</v>
      </c>
    </row>
    <row r="12412" spans="1:5" x14ac:dyDescent="0.45">
      <c r="A12412" s="2" t="s">
        <v>7791</v>
      </c>
      <c r="B12412" s="2" t="s">
        <v>20836</v>
      </c>
      <c r="C12412" s="2" t="s">
        <v>32587</v>
      </c>
      <c r="D12412" s="2" t="str">
        <f>"食品製造業"</f>
        <v>食品製造業</v>
      </c>
      <c r="E12412" s="2" t="str">
        <f t="shared" si="579"/>
        <v>R03.02.18</v>
      </c>
    </row>
    <row r="12413" spans="1:5" x14ac:dyDescent="0.45">
      <c r="A12413" s="2" t="s">
        <v>7791</v>
      </c>
      <c r="B12413" s="2" t="s">
        <v>19345</v>
      </c>
      <c r="C12413" s="2" t="s">
        <v>30907</v>
      </c>
      <c r="D12413" s="2" t="str">
        <f>"食品販売業"</f>
        <v>食品販売業</v>
      </c>
      <c r="E12413" s="2" t="str">
        <f t="shared" si="579"/>
        <v>R03.02.18</v>
      </c>
    </row>
    <row r="12414" spans="1:5" x14ac:dyDescent="0.45">
      <c r="A12414" s="2" t="s">
        <v>9099</v>
      </c>
      <c r="B12414" s="2" t="s">
        <v>20842</v>
      </c>
      <c r="C12414" s="2" t="s">
        <v>32595</v>
      </c>
      <c r="D12414" s="2" t="str">
        <f>"飲食店営業"</f>
        <v>飲食店営業</v>
      </c>
      <c r="E12414" s="2" t="str">
        <f>"H30.06.21"</f>
        <v>H30.06.21</v>
      </c>
    </row>
    <row r="12415" spans="1:5" x14ac:dyDescent="0.45">
      <c r="A12415" s="2" t="s">
        <v>8555</v>
      </c>
      <c r="B12415" s="2" t="s">
        <v>20203</v>
      </c>
      <c r="C12415" s="2" t="s">
        <v>32600</v>
      </c>
      <c r="D12415" s="2" t="str">
        <f>"乳類販売業"</f>
        <v>乳類販売業</v>
      </c>
      <c r="E12415" s="2" t="str">
        <f>"R03.02.25"</f>
        <v>R03.02.25</v>
      </c>
    </row>
    <row r="12416" spans="1:5" x14ac:dyDescent="0.45">
      <c r="A12416" s="2" t="s">
        <v>9101</v>
      </c>
      <c r="B12416" s="2" t="s">
        <v>20846</v>
      </c>
      <c r="C12416" s="2" t="s">
        <v>32602</v>
      </c>
      <c r="D12416" s="2" t="str">
        <f>"飲食店営業"</f>
        <v>飲食店営業</v>
      </c>
      <c r="E12416" s="2" t="str">
        <f>"R02.08.20"</f>
        <v>R02.08.20</v>
      </c>
    </row>
    <row r="12417" spans="1:5" x14ac:dyDescent="0.45">
      <c r="A12417" s="2" t="s">
        <v>9104</v>
      </c>
      <c r="B12417" s="2" t="s">
        <v>20850</v>
      </c>
      <c r="C12417" s="2" t="s">
        <v>32608</v>
      </c>
      <c r="D12417" s="2" t="str">
        <f>"飲食店営業"</f>
        <v>飲食店営業</v>
      </c>
      <c r="E12417" s="2" t="str">
        <f>"R03.03.05"</f>
        <v>R03.03.05</v>
      </c>
    </row>
    <row r="12418" spans="1:5" x14ac:dyDescent="0.45">
      <c r="A12418" s="2" t="s">
        <v>9104</v>
      </c>
      <c r="B12418" s="2" t="s">
        <v>20851</v>
      </c>
      <c r="C12418" s="2" t="s">
        <v>32608</v>
      </c>
      <c r="D12418" s="2" t="str">
        <f>"そうざい製造業"</f>
        <v>そうざい製造業</v>
      </c>
      <c r="E12418" s="2" t="str">
        <f>"R03.03.05"</f>
        <v>R03.03.05</v>
      </c>
    </row>
    <row r="12419" spans="1:5" x14ac:dyDescent="0.45">
      <c r="A12419" s="2" t="s">
        <v>259</v>
      </c>
      <c r="B12419" s="2" t="s">
        <v>20868</v>
      </c>
      <c r="C12419" s="2" t="s">
        <v>31241</v>
      </c>
      <c r="D12419" s="2" t="str">
        <f>"食品販売業"</f>
        <v>食品販売業</v>
      </c>
      <c r="E12419" s="2" t="str">
        <f>"H30.11.13"</f>
        <v>H30.11.13</v>
      </c>
    </row>
    <row r="12420" spans="1:5" x14ac:dyDescent="0.45">
      <c r="A12420" s="2" t="s">
        <v>9114</v>
      </c>
      <c r="B12420" s="2" t="s">
        <v>20871</v>
      </c>
      <c r="C12420" s="2" t="s">
        <v>32628</v>
      </c>
      <c r="D12420" s="2" t="str">
        <f>"食品販売業"</f>
        <v>食品販売業</v>
      </c>
      <c r="E12420" s="2" t="str">
        <f>"R02.05.22"</f>
        <v>R02.05.22</v>
      </c>
    </row>
    <row r="12421" spans="1:5" x14ac:dyDescent="0.45">
      <c r="A12421" s="2" t="s">
        <v>9117</v>
      </c>
      <c r="B12421" s="2" t="s">
        <v>20874</v>
      </c>
      <c r="C12421" s="2" t="s">
        <v>32630</v>
      </c>
      <c r="D12421" s="2" t="str">
        <f t="shared" ref="D12421:D12430" si="580">"飲食店営業"</f>
        <v>飲食店営業</v>
      </c>
      <c r="E12421" s="2" t="str">
        <f>"R03.04.16"</f>
        <v>R03.04.16</v>
      </c>
    </row>
    <row r="12422" spans="1:5" x14ac:dyDescent="0.45">
      <c r="A12422" s="2" t="s">
        <v>126</v>
      </c>
      <c r="B12422" s="2" t="s">
        <v>20880</v>
      </c>
      <c r="C12422" s="2" t="s">
        <v>32636</v>
      </c>
      <c r="D12422" s="2" t="str">
        <f t="shared" si="580"/>
        <v>飲食店営業</v>
      </c>
      <c r="E12422" s="2" t="str">
        <f>"R03.04.26"</f>
        <v>R03.04.26</v>
      </c>
    </row>
    <row r="12423" spans="1:5" x14ac:dyDescent="0.45">
      <c r="A12423" s="2" t="s">
        <v>564</v>
      </c>
      <c r="B12423" s="2" t="s">
        <v>20881</v>
      </c>
      <c r="C12423" s="2" t="s">
        <v>32637</v>
      </c>
      <c r="D12423" s="2" t="str">
        <f t="shared" si="580"/>
        <v>飲食店営業</v>
      </c>
      <c r="E12423" s="2" t="str">
        <f>"R03.04.26"</f>
        <v>R03.04.26</v>
      </c>
    </row>
    <row r="12424" spans="1:5" x14ac:dyDescent="0.45">
      <c r="A12424" s="2" t="s">
        <v>8380</v>
      </c>
      <c r="B12424" s="2" t="s">
        <v>20510</v>
      </c>
      <c r="C12424" s="2" t="s">
        <v>32638</v>
      </c>
      <c r="D12424" s="2" t="str">
        <f t="shared" si="580"/>
        <v>飲食店営業</v>
      </c>
      <c r="E12424" s="2" t="str">
        <f>"R03.04.26"</f>
        <v>R03.04.26</v>
      </c>
    </row>
    <row r="12425" spans="1:5" x14ac:dyDescent="0.45">
      <c r="A12425" s="2" t="s">
        <v>8277</v>
      </c>
      <c r="B12425" s="2" t="s">
        <v>19884</v>
      </c>
      <c r="C12425" s="2" t="s">
        <v>32645</v>
      </c>
      <c r="D12425" s="2" t="str">
        <f t="shared" si="580"/>
        <v>飲食店営業</v>
      </c>
      <c r="E12425" s="2" t="str">
        <f>"R03.05.31"</f>
        <v>R03.05.31</v>
      </c>
    </row>
    <row r="12426" spans="1:5" x14ac:dyDescent="0.45">
      <c r="A12426" s="2" t="s">
        <v>8569</v>
      </c>
      <c r="B12426" s="2" t="s">
        <v>20887</v>
      </c>
      <c r="C12426" s="2" t="s">
        <v>32646</v>
      </c>
      <c r="D12426" s="2" t="str">
        <f t="shared" si="580"/>
        <v>飲食店営業</v>
      </c>
      <c r="E12426" s="2" t="str">
        <f>"R01.11.13"</f>
        <v>R01.11.13</v>
      </c>
    </row>
    <row r="12427" spans="1:5" x14ac:dyDescent="0.45">
      <c r="A12427" s="2" t="s">
        <v>9126</v>
      </c>
      <c r="B12427" s="2" t="s">
        <v>20892</v>
      </c>
      <c r="C12427" s="2" t="s">
        <v>32152</v>
      </c>
      <c r="D12427" s="2" t="str">
        <f t="shared" si="580"/>
        <v>飲食店営業</v>
      </c>
      <c r="E12427" s="2" t="str">
        <f>"R03.04.21"</f>
        <v>R03.04.21</v>
      </c>
    </row>
    <row r="12428" spans="1:5" x14ac:dyDescent="0.45">
      <c r="A12428" s="2" t="s">
        <v>8421</v>
      </c>
      <c r="B12428" s="2" t="s">
        <v>20898</v>
      </c>
      <c r="C12428" s="2" t="s">
        <v>31659</v>
      </c>
      <c r="D12428" s="2" t="str">
        <f t="shared" si="580"/>
        <v>飲食店営業</v>
      </c>
      <c r="E12428" s="2" t="str">
        <f>"R01.07.22"</f>
        <v>R01.07.22</v>
      </c>
    </row>
    <row r="12429" spans="1:5" x14ac:dyDescent="0.45">
      <c r="A12429" s="2" t="s">
        <v>8421</v>
      </c>
      <c r="B12429" s="2" t="s">
        <v>20899</v>
      </c>
      <c r="C12429" s="2" t="s">
        <v>31659</v>
      </c>
      <c r="D12429" s="2" t="str">
        <f t="shared" si="580"/>
        <v>飲食店営業</v>
      </c>
      <c r="E12429" s="2" t="str">
        <f>"R01.07.22"</f>
        <v>R01.07.22</v>
      </c>
    </row>
    <row r="12430" spans="1:5" x14ac:dyDescent="0.45">
      <c r="A12430" s="2" t="s">
        <v>8421</v>
      </c>
      <c r="B12430" s="2" t="s">
        <v>20900</v>
      </c>
      <c r="C12430" s="2" t="s">
        <v>31659</v>
      </c>
      <c r="D12430" s="2" t="str">
        <f t="shared" si="580"/>
        <v>飲食店営業</v>
      </c>
      <c r="E12430" s="2" t="str">
        <f>"R01.07.22"</f>
        <v>R01.07.22</v>
      </c>
    </row>
    <row r="12431" spans="1:5" x14ac:dyDescent="0.45">
      <c r="A12431" s="2" t="s">
        <v>9131</v>
      </c>
      <c r="B12431" s="2" t="s">
        <v>20901</v>
      </c>
      <c r="C12431" s="2" t="s">
        <v>32654</v>
      </c>
      <c r="D12431" s="2" t="str">
        <f>"菓子製造業"</f>
        <v>菓子製造業</v>
      </c>
      <c r="E12431" s="2" t="str">
        <f>"R03.02.18"</f>
        <v>R03.02.18</v>
      </c>
    </row>
    <row r="12432" spans="1:5" x14ac:dyDescent="0.45">
      <c r="A12432" s="2" t="s">
        <v>231</v>
      </c>
      <c r="B12432" s="2" t="s">
        <v>20909</v>
      </c>
      <c r="C12432" s="2" t="s">
        <v>32662</v>
      </c>
      <c r="D12432" s="2" t="str">
        <f>"飲食店営業"</f>
        <v>飲食店営業</v>
      </c>
      <c r="E12432" s="2" t="str">
        <f>"R01.11.14"</f>
        <v>R01.11.14</v>
      </c>
    </row>
    <row r="12433" spans="1:5" x14ac:dyDescent="0.45">
      <c r="A12433" s="2" t="s">
        <v>165</v>
      </c>
      <c r="B12433" s="2" t="s">
        <v>16076</v>
      </c>
      <c r="C12433" s="2" t="s">
        <v>27646</v>
      </c>
      <c r="D12433" s="2" t="str">
        <f>"喫茶店営業"</f>
        <v>喫茶店営業</v>
      </c>
      <c r="E12433" s="2" t="str">
        <f>"H28.12.01"</f>
        <v>H28.12.01</v>
      </c>
    </row>
    <row r="12434" spans="1:5" x14ac:dyDescent="0.45">
      <c r="A12434" s="2" t="s">
        <v>165</v>
      </c>
      <c r="B12434" s="2" t="s">
        <v>16077</v>
      </c>
      <c r="C12434" s="2" t="s">
        <v>27646</v>
      </c>
      <c r="D12434" s="2" t="str">
        <f>"喫茶店営業"</f>
        <v>喫茶店営業</v>
      </c>
      <c r="E12434" s="2" t="str">
        <f>"H28.12.01"</f>
        <v>H28.12.01</v>
      </c>
    </row>
    <row r="12435" spans="1:5" x14ac:dyDescent="0.45">
      <c r="A12435" s="2" t="s">
        <v>5241</v>
      </c>
      <c r="B12435" s="2" t="s">
        <v>16078</v>
      </c>
      <c r="C12435" s="2" t="s">
        <v>27647</v>
      </c>
      <c r="D12435" s="2" t="str">
        <f t="shared" ref="D12435:D12441" si="581">"飲食店営業"</f>
        <v>飲食店営業</v>
      </c>
      <c r="E12435" s="2" t="str">
        <f>"H28.12.01"</f>
        <v>H28.12.01</v>
      </c>
    </row>
    <row r="12436" spans="1:5" x14ac:dyDescent="0.45">
      <c r="A12436" s="2" t="s">
        <v>5242</v>
      </c>
      <c r="B12436" s="2" t="s">
        <v>16079</v>
      </c>
      <c r="C12436" s="2" t="s">
        <v>27648</v>
      </c>
      <c r="D12436" s="2" t="str">
        <f t="shared" si="581"/>
        <v>飲食店営業</v>
      </c>
      <c r="E12436" s="2" t="str">
        <f>"H28.12.01"</f>
        <v>H28.12.01</v>
      </c>
    </row>
    <row r="12437" spans="1:5" x14ac:dyDescent="0.45">
      <c r="A12437" s="2" t="s">
        <v>5243</v>
      </c>
      <c r="B12437" s="2" t="s">
        <v>16080</v>
      </c>
      <c r="C12437" s="2" t="s">
        <v>27649</v>
      </c>
      <c r="D12437" s="2" t="str">
        <f t="shared" si="581"/>
        <v>飲食店営業</v>
      </c>
      <c r="E12437" s="2" t="str">
        <f>"H28.12.05"</f>
        <v>H28.12.05</v>
      </c>
    </row>
    <row r="12438" spans="1:5" x14ac:dyDescent="0.45">
      <c r="A12438" s="2" t="s">
        <v>5247</v>
      </c>
      <c r="B12438" s="2" t="s">
        <v>16084</v>
      </c>
      <c r="C12438" s="2" t="s">
        <v>27653</v>
      </c>
      <c r="D12438" s="2" t="str">
        <f t="shared" si="581"/>
        <v>飲食店営業</v>
      </c>
      <c r="E12438" s="2" t="str">
        <f>"H28.12.19"</f>
        <v>H28.12.19</v>
      </c>
    </row>
    <row r="12439" spans="1:5" x14ac:dyDescent="0.45">
      <c r="A12439" s="2" t="s">
        <v>5248</v>
      </c>
      <c r="B12439" s="2" t="s">
        <v>16085</v>
      </c>
      <c r="C12439" s="2" t="s">
        <v>27654</v>
      </c>
      <c r="D12439" s="2" t="str">
        <f t="shared" si="581"/>
        <v>飲食店営業</v>
      </c>
      <c r="E12439" s="2" t="str">
        <f>"H28.12.28"</f>
        <v>H28.12.28</v>
      </c>
    </row>
    <row r="12440" spans="1:5" x14ac:dyDescent="0.45">
      <c r="A12440" s="2" t="s">
        <v>5249</v>
      </c>
      <c r="B12440" s="2" t="s">
        <v>16086</v>
      </c>
      <c r="C12440" s="2" t="s">
        <v>27655</v>
      </c>
      <c r="D12440" s="2" t="str">
        <f t="shared" si="581"/>
        <v>飲食店営業</v>
      </c>
      <c r="E12440" s="2" t="str">
        <f>"H28.12.26"</f>
        <v>H28.12.26</v>
      </c>
    </row>
    <row r="12441" spans="1:5" x14ac:dyDescent="0.45">
      <c r="A12441" s="2" t="s">
        <v>5253</v>
      </c>
      <c r="B12441" s="2" t="s">
        <v>16090</v>
      </c>
      <c r="C12441" s="2" t="s">
        <v>27659</v>
      </c>
      <c r="D12441" s="2" t="str">
        <f t="shared" si="581"/>
        <v>飲食店営業</v>
      </c>
      <c r="E12441" s="2" t="str">
        <f>"H29.02.01"</f>
        <v>H29.02.01</v>
      </c>
    </row>
    <row r="12442" spans="1:5" x14ac:dyDescent="0.45">
      <c r="A12442" s="2" t="s">
        <v>165</v>
      </c>
      <c r="B12442" s="2" t="s">
        <v>16091</v>
      </c>
      <c r="C12442" s="2" t="s">
        <v>27660</v>
      </c>
      <c r="D12442" s="2" t="str">
        <f>"喫茶店営業"</f>
        <v>喫茶店営業</v>
      </c>
      <c r="E12442" s="2" t="str">
        <f>"H29.02.03"</f>
        <v>H29.02.03</v>
      </c>
    </row>
    <row r="12443" spans="1:5" x14ac:dyDescent="0.45">
      <c r="A12443" s="2" t="s">
        <v>5256</v>
      </c>
      <c r="B12443" s="2" t="s">
        <v>16095</v>
      </c>
      <c r="C12443" s="2" t="s">
        <v>27664</v>
      </c>
      <c r="D12443" s="2" t="str">
        <f>"飲食店営業"</f>
        <v>飲食店営業</v>
      </c>
      <c r="E12443" s="2" t="str">
        <f>"H29.02.14"</f>
        <v>H29.02.14</v>
      </c>
    </row>
    <row r="12444" spans="1:5" x14ac:dyDescent="0.45">
      <c r="A12444" s="2" t="s">
        <v>5257</v>
      </c>
      <c r="B12444" s="2" t="s">
        <v>16096</v>
      </c>
      <c r="C12444" s="2" t="s">
        <v>27665</v>
      </c>
      <c r="D12444" s="2" t="str">
        <f>"飲食店営業"</f>
        <v>飲食店営業</v>
      </c>
      <c r="E12444" s="2" t="str">
        <f>"H29.02.17"</f>
        <v>H29.02.17</v>
      </c>
    </row>
    <row r="12445" spans="1:5" x14ac:dyDescent="0.45">
      <c r="A12445" s="2" t="s">
        <v>5258</v>
      </c>
      <c r="B12445" s="2" t="s">
        <v>16097</v>
      </c>
      <c r="C12445" s="2" t="s">
        <v>27666</v>
      </c>
      <c r="D12445" s="2" t="str">
        <f>"飲食店営業"</f>
        <v>飲食店営業</v>
      </c>
      <c r="E12445" s="2" t="str">
        <f>"H29.02.17"</f>
        <v>H29.02.17</v>
      </c>
    </row>
    <row r="12446" spans="1:5" x14ac:dyDescent="0.45">
      <c r="A12446" s="2" t="s">
        <v>5259</v>
      </c>
      <c r="B12446" s="2" t="s">
        <v>5259</v>
      </c>
      <c r="C12446" s="2" t="s">
        <v>27667</v>
      </c>
      <c r="D12446" s="2" t="str">
        <f>"飲食店営業"</f>
        <v>飲食店営業</v>
      </c>
      <c r="E12446" s="2" t="str">
        <f>"H29.02.21"</f>
        <v>H29.02.21</v>
      </c>
    </row>
    <row r="12447" spans="1:5" x14ac:dyDescent="0.45">
      <c r="A12447" s="2" t="s">
        <v>5261</v>
      </c>
      <c r="B12447" s="2" t="s">
        <v>16099</v>
      </c>
      <c r="C12447" s="2" t="s">
        <v>27669</v>
      </c>
      <c r="D12447" s="2" t="str">
        <f>"乳類販売業"</f>
        <v>乳類販売業</v>
      </c>
      <c r="E12447" s="2" t="str">
        <f t="shared" ref="E12447:E12457" si="582">"H29.02.28"</f>
        <v>H29.02.28</v>
      </c>
    </row>
    <row r="12448" spans="1:5" x14ac:dyDescent="0.45">
      <c r="A12448" s="2" t="s">
        <v>5264</v>
      </c>
      <c r="B12448" s="2" t="s">
        <v>16101</v>
      </c>
      <c r="C12448" s="2" t="s">
        <v>27672</v>
      </c>
      <c r="D12448" s="2" t="str">
        <f>"飲食店営業"</f>
        <v>飲食店営業</v>
      </c>
      <c r="E12448" s="2" t="str">
        <f t="shared" si="582"/>
        <v>H29.02.28</v>
      </c>
    </row>
    <row r="12449" spans="1:5" x14ac:dyDescent="0.45">
      <c r="A12449" s="2" t="s">
        <v>5265</v>
      </c>
      <c r="B12449" s="2" t="s">
        <v>16102</v>
      </c>
      <c r="C12449" s="2" t="s">
        <v>27673</v>
      </c>
      <c r="D12449" s="2" t="str">
        <f>"飲食店営業"</f>
        <v>飲食店営業</v>
      </c>
      <c r="E12449" s="2" t="str">
        <f t="shared" si="582"/>
        <v>H29.02.28</v>
      </c>
    </row>
    <row r="12450" spans="1:5" x14ac:dyDescent="0.45">
      <c r="A12450" s="2" t="s">
        <v>5267</v>
      </c>
      <c r="B12450" s="2" t="s">
        <v>16104</v>
      </c>
      <c r="C12450" s="2" t="s">
        <v>27675</v>
      </c>
      <c r="D12450" s="2" t="str">
        <f>"飲食店営業"</f>
        <v>飲食店営業</v>
      </c>
      <c r="E12450" s="2" t="str">
        <f t="shared" si="582"/>
        <v>H29.02.28</v>
      </c>
    </row>
    <row r="12451" spans="1:5" x14ac:dyDescent="0.45">
      <c r="A12451" s="2" t="s">
        <v>5268</v>
      </c>
      <c r="B12451" s="2" t="s">
        <v>16105</v>
      </c>
      <c r="C12451" s="2" t="s">
        <v>27676</v>
      </c>
      <c r="D12451" s="2" t="str">
        <f>"飲食店営業"</f>
        <v>飲食店営業</v>
      </c>
      <c r="E12451" s="2" t="str">
        <f t="shared" si="582"/>
        <v>H29.02.28</v>
      </c>
    </row>
    <row r="12452" spans="1:5" x14ac:dyDescent="0.45">
      <c r="A12452" s="2" t="s">
        <v>5271</v>
      </c>
      <c r="B12452" s="2" t="s">
        <v>16108</v>
      </c>
      <c r="C12452" s="2" t="s">
        <v>27679</v>
      </c>
      <c r="D12452" s="2" t="str">
        <f>"菓子製造業"</f>
        <v>菓子製造業</v>
      </c>
      <c r="E12452" s="2" t="str">
        <f t="shared" si="582"/>
        <v>H29.02.28</v>
      </c>
    </row>
    <row r="12453" spans="1:5" x14ac:dyDescent="0.45">
      <c r="A12453" s="2" t="s">
        <v>5272</v>
      </c>
      <c r="B12453" s="2" t="s">
        <v>16109</v>
      </c>
      <c r="C12453" s="2" t="s">
        <v>27680</v>
      </c>
      <c r="D12453" s="2" t="str">
        <f>"魚介類販売業"</f>
        <v>魚介類販売業</v>
      </c>
      <c r="E12453" s="2" t="str">
        <f t="shared" si="582"/>
        <v>H29.02.28</v>
      </c>
    </row>
    <row r="12454" spans="1:5" x14ac:dyDescent="0.45">
      <c r="A12454" s="2" t="s">
        <v>5272</v>
      </c>
      <c r="B12454" s="2" t="s">
        <v>16109</v>
      </c>
      <c r="C12454" s="2" t="s">
        <v>27680</v>
      </c>
      <c r="D12454" s="2" t="str">
        <f>"乳類販売業"</f>
        <v>乳類販売業</v>
      </c>
      <c r="E12454" s="2" t="str">
        <f t="shared" si="582"/>
        <v>H29.02.28</v>
      </c>
    </row>
    <row r="12455" spans="1:5" x14ac:dyDescent="0.45">
      <c r="A12455" s="2" t="s">
        <v>5272</v>
      </c>
      <c r="B12455" s="2" t="s">
        <v>16109</v>
      </c>
      <c r="C12455" s="2" t="s">
        <v>27681</v>
      </c>
      <c r="D12455" s="2" t="str">
        <f>"食肉販売業"</f>
        <v>食肉販売業</v>
      </c>
      <c r="E12455" s="2" t="str">
        <f t="shared" si="582"/>
        <v>H29.02.28</v>
      </c>
    </row>
    <row r="12456" spans="1:5" x14ac:dyDescent="0.45">
      <c r="A12456" s="2" t="s">
        <v>5272</v>
      </c>
      <c r="B12456" s="2" t="s">
        <v>16109</v>
      </c>
      <c r="C12456" s="2" t="s">
        <v>27681</v>
      </c>
      <c r="D12456" s="2" t="str">
        <f>"飲食店営業"</f>
        <v>飲食店営業</v>
      </c>
      <c r="E12456" s="2" t="str">
        <f t="shared" si="582"/>
        <v>H29.02.28</v>
      </c>
    </row>
    <row r="12457" spans="1:5" x14ac:dyDescent="0.45">
      <c r="A12457" s="2" t="s">
        <v>5274</v>
      </c>
      <c r="B12457" s="2" t="s">
        <v>16112</v>
      </c>
      <c r="C12457" s="2" t="s">
        <v>27684</v>
      </c>
      <c r="D12457" s="2" t="str">
        <f>"乳類販売業"</f>
        <v>乳類販売業</v>
      </c>
      <c r="E12457" s="2" t="str">
        <f t="shared" si="582"/>
        <v>H29.02.28</v>
      </c>
    </row>
    <row r="12458" spans="1:5" x14ac:dyDescent="0.45">
      <c r="A12458" s="2" t="s">
        <v>5275</v>
      </c>
      <c r="B12458" s="2" t="s">
        <v>16113</v>
      </c>
      <c r="C12458" s="2" t="s">
        <v>27685</v>
      </c>
      <c r="D12458" s="2" t="str">
        <f>"飲食店営業"</f>
        <v>飲食店営業</v>
      </c>
      <c r="E12458" s="2" t="str">
        <f>"H29.03.08"</f>
        <v>H29.03.08</v>
      </c>
    </row>
    <row r="12459" spans="1:5" x14ac:dyDescent="0.45">
      <c r="A12459" s="2" t="s">
        <v>5276</v>
      </c>
      <c r="B12459" s="2" t="s">
        <v>16114</v>
      </c>
      <c r="C12459" s="2" t="s">
        <v>27686</v>
      </c>
      <c r="D12459" s="2" t="str">
        <f>"喫茶店営業"</f>
        <v>喫茶店営業</v>
      </c>
      <c r="E12459" s="2" t="str">
        <f>"H29.02.28"</f>
        <v>H29.02.28</v>
      </c>
    </row>
    <row r="12460" spans="1:5" x14ac:dyDescent="0.45">
      <c r="A12460" s="2" t="s">
        <v>5282</v>
      </c>
      <c r="B12460" s="2" t="s">
        <v>16120</v>
      </c>
      <c r="C12460" s="2" t="s">
        <v>27692</v>
      </c>
      <c r="D12460" s="2" t="str">
        <f t="shared" ref="D12460:D12466" si="583">"飲食店営業"</f>
        <v>飲食店営業</v>
      </c>
      <c r="E12460" s="2" t="str">
        <f>"H29.03.30"</f>
        <v>H29.03.30</v>
      </c>
    </row>
    <row r="12461" spans="1:5" x14ac:dyDescent="0.45">
      <c r="A12461" s="2" t="s">
        <v>5283</v>
      </c>
      <c r="B12461" s="2" t="s">
        <v>16121</v>
      </c>
      <c r="C12461" s="2" t="s">
        <v>27693</v>
      </c>
      <c r="D12461" s="2" t="str">
        <f t="shared" si="583"/>
        <v>飲食店営業</v>
      </c>
      <c r="E12461" s="2" t="str">
        <f>"H29.04.04"</f>
        <v>H29.04.04</v>
      </c>
    </row>
    <row r="12462" spans="1:5" x14ac:dyDescent="0.45">
      <c r="A12462" s="2" t="s">
        <v>5284</v>
      </c>
      <c r="B12462" s="2" t="s">
        <v>16122</v>
      </c>
      <c r="C12462" s="2" t="s">
        <v>27694</v>
      </c>
      <c r="D12462" s="2" t="str">
        <f t="shared" si="583"/>
        <v>飲食店営業</v>
      </c>
      <c r="E12462" s="2" t="str">
        <f>"H29.04.06"</f>
        <v>H29.04.06</v>
      </c>
    </row>
    <row r="12463" spans="1:5" x14ac:dyDescent="0.45">
      <c r="A12463" s="2" t="s">
        <v>5285</v>
      </c>
      <c r="B12463" s="2" t="s">
        <v>16123</v>
      </c>
      <c r="C12463" s="2" t="s">
        <v>27695</v>
      </c>
      <c r="D12463" s="2" t="str">
        <f t="shared" si="583"/>
        <v>飲食店営業</v>
      </c>
      <c r="E12463" s="2" t="str">
        <f>"H29.04.13"</f>
        <v>H29.04.13</v>
      </c>
    </row>
    <row r="12464" spans="1:5" x14ac:dyDescent="0.45">
      <c r="A12464" s="2" t="s">
        <v>5287</v>
      </c>
      <c r="B12464" s="2" t="s">
        <v>16125</v>
      </c>
      <c r="C12464" s="2" t="s">
        <v>27697</v>
      </c>
      <c r="D12464" s="2" t="str">
        <f t="shared" si="583"/>
        <v>飲食店営業</v>
      </c>
      <c r="E12464" s="2" t="str">
        <f>"H29.04.20"</f>
        <v>H29.04.20</v>
      </c>
    </row>
    <row r="12465" spans="1:5" x14ac:dyDescent="0.45">
      <c r="A12465" s="2" t="s">
        <v>5288</v>
      </c>
      <c r="B12465" s="2" t="s">
        <v>16126</v>
      </c>
      <c r="C12465" s="2" t="s">
        <v>27698</v>
      </c>
      <c r="D12465" s="2" t="str">
        <f t="shared" si="583"/>
        <v>飲食店営業</v>
      </c>
      <c r="E12465" s="2" t="str">
        <f>"H29.04.20"</f>
        <v>H29.04.20</v>
      </c>
    </row>
    <row r="12466" spans="1:5" x14ac:dyDescent="0.45">
      <c r="A12466" s="2" t="s">
        <v>5290</v>
      </c>
      <c r="B12466" s="2" t="s">
        <v>16128</v>
      </c>
      <c r="C12466" s="2" t="s">
        <v>27700</v>
      </c>
      <c r="D12466" s="2" t="str">
        <f t="shared" si="583"/>
        <v>飲食店営業</v>
      </c>
      <c r="E12466" s="2" t="str">
        <f>"H29.04.28"</f>
        <v>H29.04.28</v>
      </c>
    </row>
    <row r="12467" spans="1:5" x14ac:dyDescent="0.45">
      <c r="A12467" s="2" t="s">
        <v>5292</v>
      </c>
      <c r="B12467" s="2" t="s">
        <v>16130</v>
      </c>
      <c r="C12467" s="2" t="s">
        <v>27702</v>
      </c>
      <c r="D12467" s="2" t="str">
        <f>"そうざい製造業"</f>
        <v>そうざい製造業</v>
      </c>
      <c r="E12467" s="2" t="str">
        <f>"H29.05.15"</f>
        <v>H29.05.15</v>
      </c>
    </row>
    <row r="12468" spans="1:5" x14ac:dyDescent="0.45">
      <c r="A12468" s="2" t="s">
        <v>5292</v>
      </c>
      <c r="B12468" s="2" t="s">
        <v>16130</v>
      </c>
      <c r="C12468" s="2" t="s">
        <v>27702</v>
      </c>
      <c r="D12468" s="2" t="str">
        <f>"菓子製造業"</f>
        <v>菓子製造業</v>
      </c>
      <c r="E12468" s="2" t="str">
        <f>"H29.05.15"</f>
        <v>H29.05.15</v>
      </c>
    </row>
    <row r="12469" spans="1:5" x14ac:dyDescent="0.45">
      <c r="A12469" s="2" t="s">
        <v>5296</v>
      </c>
      <c r="B12469" s="2" t="s">
        <v>16134</v>
      </c>
      <c r="C12469" s="2" t="s">
        <v>27706</v>
      </c>
      <c r="D12469" s="2" t="str">
        <f>"喫茶店営業"</f>
        <v>喫茶店営業</v>
      </c>
      <c r="E12469" s="2" t="str">
        <f>"H29.05.17"</f>
        <v>H29.05.17</v>
      </c>
    </row>
    <row r="12470" spans="1:5" x14ac:dyDescent="0.45">
      <c r="A12470" s="2" t="s">
        <v>5296</v>
      </c>
      <c r="B12470" s="2" t="s">
        <v>16134</v>
      </c>
      <c r="C12470" s="2" t="s">
        <v>27707</v>
      </c>
      <c r="D12470" s="2" t="str">
        <f>"菓子製造業"</f>
        <v>菓子製造業</v>
      </c>
      <c r="E12470" s="2" t="str">
        <f>"H28.12.12"</f>
        <v>H28.12.12</v>
      </c>
    </row>
    <row r="12471" spans="1:5" x14ac:dyDescent="0.45">
      <c r="A12471" s="2" t="s">
        <v>5299</v>
      </c>
      <c r="B12471" s="2" t="s">
        <v>16137</v>
      </c>
      <c r="C12471" s="2" t="s">
        <v>27710</v>
      </c>
      <c r="D12471" s="2" t="str">
        <f>"乳類販売業"</f>
        <v>乳類販売業</v>
      </c>
      <c r="E12471" s="2" t="str">
        <f t="shared" ref="E12471:E12481" si="584">"H29.05.26"</f>
        <v>H29.05.26</v>
      </c>
    </row>
    <row r="12472" spans="1:5" x14ac:dyDescent="0.45">
      <c r="A12472" s="2" t="s">
        <v>5301</v>
      </c>
      <c r="B12472" s="2" t="s">
        <v>16139</v>
      </c>
      <c r="C12472" s="2" t="s">
        <v>27712</v>
      </c>
      <c r="D12472" s="2" t="str">
        <f>"食肉販売業"</f>
        <v>食肉販売業</v>
      </c>
      <c r="E12472" s="2" t="str">
        <f t="shared" si="584"/>
        <v>H29.05.26</v>
      </c>
    </row>
    <row r="12473" spans="1:5" x14ac:dyDescent="0.45">
      <c r="A12473" s="2" t="s">
        <v>5302</v>
      </c>
      <c r="B12473" s="2" t="s">
        <v>16140</v>
      </c>
      <c r="C12473" s="2" t="s">
        <v>27713</v>
      </c>
      <c r="D12473" s="2" t="str">
        <f>"めん類製造業"</f>
        <v>めん類製造業</v>
      </c>
      <c r="E12473" s="2" t="str">
        <f t="shared" si="584"/>
        <v>H29.05.26</v>
      </c>
    </row>
    <row r="12474" spans="1:5" x14ac:dyDescent="0.45">
      <c r="A12474" s="2" t="s">
        <v>5304</v>
      </c>
      <c r="B12474" s="2" t="s">
        <v>16141</v>
      </c>
      <c r="C12474" s="2" t="s">
        <v>27715</v>
      </c>
      <c r="D12474" s="2" t="str">
        <f t="shared" ref="D12474:D12482" si="585">"飲食店営業"</f>
        <v>飲食店営業</v>
      </c>
      <c r="E12474" s="2" t="str">
        <f t="shared" si="584"/>
        <v>H29.05.26</v>
      </c>
    </row>
    <row r="12475" spans="1:5" x14ac:dyDescent="0.45">
      <c r="A12475" s="2" t="s">
        <v>5306</v>
      </c>
      <c r="B12475" s="2" t="s">
        <v>16143</v>
      </c>
      <c r="C12475" s="2" t="s">
        <v>27717</v>
      </c>
      <c r="D12475" s="2" t="str">
        <f t="shared" si="585"/>
        <v>飲食店営業</v>
      </c>
      <c r="E12475" s="2" t="str">
        <f t="shared" si="584"/>
        <v>H29.05.26</v>
      </c>
    </row>
    <row r="12476" spans="1:5" x14ac:dyDescent="0.45">
      <c r="A12476" s="2" t="s">
        <v>5307</v>
      </c>
      <c r="B12476" s="2" t="s">
        <v>16144</v>
      </c>
      <c r="C12476" s="2" t="s">
        <v>27718</v>
      </c>
      <c r="D12476" s="2" t="str">
        <f t="shared" si="585"/>
        <v>飲食店営業</v>
      </c>
      <c r="E12476" s="2" t="str">
        <f t="shared" si="584"/>
        <v>H29.05.26</v>
      </c>
    </row>
    <row r="12477" spans="1:5" x14ac:dyDescent="0.45">
      <c r="A12477" s="2" t="s">
        <v>5308</v>
      </c>
      <c r="B12477" s="2" t="s">
        <v>16145</v>
      </c>
      <c r="C12477" s="2" t="s">
        <v>27719</v>
      </c>
      <c r="D12477" s="2" t="str">
        <f t="shared" si="585"/>
        <v>飲食店営業</v>
      </c>
      <c r="E12477" s="2" t="str">
        <f t="shared" si="584"/>
        <v>H29.05.26</v>
      </c>
    </row>
    <row r="12478" spans="1:5" x14ac:dyDescent="0.45">
      <c r="A12478" s="2" t="s">
        <v>5309</v>
      </c>
      <c r="B12478" s="2" t="s">
        <v>14157</v>
      </c>
      <c r="C12478" s="2" t="s">
        <v>27720</v>
      </c>
      <c r="D12478" s="2" t="str">
        <f t="shared" si="585"/>
        <v>飲食店営業</v>
      </c>
      <c r="E12478" s="2" t="str">
        <f t="shared" si="584"/>
        <v>H29.05.26</v>
      </c>
    </row>
    <row r="12479" spans="1:5" x14ac:dyDescent="0.45">
      <c r="A12479" s="2" t="s">
        <v>5310</v>
      </c>
      <c r="B12479" s="2" t="s">
        <v>16146</v>
      </c>
      <c r="C12479" s="2" t="s">
        <v>27721</v>
      </c>
      <c r="D12479" s="2" t="str">
        <f t="shared" si="585"/>
        <v>飲食店営業</v>
      </c>
      <c r="E12479" s="2" t="str">
        <f t="shared" si="584"/>
        <v>H29.05.26</v>
      </c>
    </row>
    <row r="12480" spans="1:5" x14ac:dyDescent="0.45">
      <c r="A12480" s="2" t="s">
        <v>5314</v>
      </c>
      <c r="B12480" s="2" t="s">
        <v>16149</v>
      </c>
      <c r="C12480" s="2" t="s">
        <v>27725</v>
      </c>
      <c r="D12480" s="2" t="str">
        <f t="shared" si="585"/>
        <v>飲食店営業</v>
      </c>
      <c r="E12480" s="2" t="str">
        <f t="shared" si="584"/>
        <v>H29.05.26</v>
      </c>
    </row>
    <row r="12481" spans="1:5" x14ac:dyDescent="0.45">
      <c r="A12481" s="2" t="s">
        <v>5316</v>
      </c>
      <c r="B12481" s="2" t="s">
        <v>16151</v>
      </c>
      <c r="C12481" s="2" t="s">
        <v>27727</v>
      </c>
      <c r="D12481" s="2" t="str">
        <f t="shared" si="585"/>
        <v>飲食店営業</v>
      </c>
      <c r="E12481" s="2" t="str">
        <f t="shared" si="584"/>
        <v>H29.05.26</v>
      </c>
    </row>
    <row r="12482" spans="1:5" x14ac:dyDescent="0.45">
      <c r="A12482" s="2" t="s">
        <v>5317</v>
      </c>
      <c r="B12482" s="2" t="s">
        <v>16152</v>
      </c>
      <c r="C12482" s="2" t="s">
        <v>27728</v>
      </c>
      <c r="D12482" s="2" t="str">
        <f t="shared" si="585"/>
        <v>飲食店営業</v>
      </c>
      <c r="E12482" s="2" t="str">
        <f>"H29.05.31"</f>
        <v>H29.05.31</v>
      </c>
    </row>
    <row r="12483" spans="1:5" x14ac:dyDescent="0.45">
      <c r="A12483" s="2" t="s">
        <v>5318</v>
      </c>
      <c r="B12483" s="2" t="s">
        <v>16153</v>
      </c>
      <c r="C12483" s="2" t="s">
        <v>27729</v>
      </c>
      <c r="D12483" s="2" t="str">
        <f>"そうざい製造業"</f>
        <v>そうざい製造業</v>
      </c>
      <c r="E12483" s="2" t="str">
        <f>"H29.06.05"</f>
        <v>H29.06.05</v>
      </c>
    </row>
    <row r="12484" spans="1:5" x14ac:dyDescent="0.45">
      <c r="A12484" s="2" t="s">
        <v>5319</v>
      </c>
      <c r="B12484" s="2" t="s">
        <v>16154</v>
      </c>
      <c r="C12484" s="2" t="s">
        <v>27730</v>
      </c>
      <c r="D12484" s="2" t="str">
        <f>"飲食店営業"</f>
        <v>飲食店営業</v>
      </c>
      <c r="E12484" s="2" t="str">
        <f>"H29.06.06"</f>
        <v>H29.06.06</v>
      </c>
    </row>
    <row r="12485" spans="1:5" x14ac:dyDescent="0.45">
      <c r="A12485" s="2" t="s">
        <v>5320</v>
      </c>
      <c r="B12485" s="2" t="s">
        <v>16155</v>
      </c>
      <c r="C12485" s="2" t="s">
        <v>27731</v>
      </c>
      <c r="D12485" s="2" t="str">
        <f>"飲食店営業"</f>
        <v>飲食店営業</v>
      </c>
      <c r="E12485" s="2" t="str">
        <f>"H29.06.07"</f>
        <v>H29.06.07</v>
      </c>
    </row>
    <row r="12486" spans="1:5" x14ac:dyDescent="0.45">
      <c r="A12486" s="2" t="s">
        <v>5321</v>
      </c>
      <c r="B12486" s="2" t="s">
        <v>16156</v>
      </c>
      <c r="C12486" s="2" t="s">
        <v>27732</v>
      </c>
      <c r="D12486" s="2" t="str">
        <f>"そうざい製造業"</f>
        <v>そうざい製造業</v>
      </c>
      <c r="E12486" s="2" t="str">
        <f>"H29.06.09"</f>
        <v>H29.06.09</v>
      </c>
    </row>
    <row r="12487" spans="1:5" x14ac:dyDescent="0.45">
      <c r="A12487" s="2" t="s">
        <v>5322</v>
      </c>
      <c r="B12487" s="2" t="s">
        <v>16157</v>
      </c>
      <c r="C12487" s="2" t="s">
        <v>27733</v>
      </c>
      <c r="D12487" s="2" t="str">
        <f>"喫茶店営業"</f>
        <v>喫茶店営業</v>
      </c>
      <c r="E12487" s="2" t="str">
        <f>"H29.06.15"</f>
        <v>H29.06.15</v>
      </c>
    </row>
    <row r="12488" spans="1:5" x14ac:dyDescent="0.45">
      <c r="A12488" s="2" t="s">
        <v>5323</v>
      </c>
      <c r="B12488" s="2" t="s">
        <v>16158</v>
      </c>
      <c r="C12488" s="2" t="s">
        <v>27734</v>
      </c>
      <c r="D12488" s="2" t="str">
        <f>"飲食店営業"</f>
        <v>飲食店営業</v>
      </c>
      <c r="E12488" s="2" t="str">
        <f>"H29.05.31"</f>
        <v>H29.05.31</v>
      </c>
    </row>
    <row r="12489" spans="1:5" x14ac:dyDescent="0.45">
      <c r="A12489" s="2" t="s">
        <v>5326</v>
      </c>
      <c r="B12489" s="2" t="s">
        <v>16161</v>
      </c>
      <c r="C12489" s="2" t="s">
        <v>27737</v>
      </c>
      <c r="D12489" s="2" t="str">
        <f>"飲食店営業"</f>
        <v>飲食店営業</v>
      </c>
      <c r="E12489" s="2" t="str">
        <f>"H29.06.21"</f>
        <v>H29.06.21</v>
      </c>
    </row>
    <row r="12490" spans="1:5" x14ac:dyDescent="0.45">
      <c r="A12490" s="2" t="s">
        <v>165</v>
      </c>
      <c r="B12490" s="2" t="s">
        <v>16164</v>
      </c>
      <c r="C12490" s="2" t="s">
        <v>27741</v>
      </c>
      <c r="D12490" s="2" t="str">
        <f>"喫茶店営業"</f>
        <v>喫茶店営業</v>
      </c>
      <c r="E12490" s="2" t="str">
        <f>"H29.07.11"</f>
        <v>H29.07.11</v>
      </c>
    </row>
    <row r="12491" spans="1:5" x14ac:dyDescent="0.45">
      <c r="A12491" s="2" t="s">
        <v>5331</v>
      </c>
      <c r="B12491" s="2" t="s">
        <v>16166</v>
      </c>
      <c r="C12491" s="2" t="s">
        <v>27744</v>
      </c>
      <c r="D12491" s="2" t="str">
        <f>"飲食店営業"</f>
        <v>飲食店営業</v>
      </c>
      <c r="E12491" s="2" t="str">
        <f>"H29.08.08"</f>
        <v>H29.08.08</v>
      </c>
    </row>
    <row r="12492" spans="1:5" x14ac:dyDescent="0.45">
      <c r="A12492" s="2" t="s">
        <v>5333</v>
      </c>
      <c r="B12492" s="2" t="s">
        <v>16168</v>
      </c>
      <c r="C12492" s="2" t="s">
        <v>27746</v>
      </c>
      <c r="D12492" s="2" t="str">
        <f>"飲食店営業"</f>
        <v>飲食店営業</v>
      </c>
      <c r="E12492" s="2" t="str">
        <f>"H29.08.14"</f>
        <v>H29.08.14</v>
      </c>
    </row>
    <row r="12493" spans="1:5" x14ac:dyDescent="0.45">
      <c r="A12493" s="2" t="s">
        <v>165</v>
      </c>
      <c r="B12493" s="2" t="s">
        <v>16169</v>
      </c>
      <c r="C12493" s="2" t="s">
        <v>27747</v>
      </c>
      <c r="D12493" s="2" t="str">
        <f>"喫茶店営業"</f>
        <v>喫茶店営業</v>
      </c>
      <c r="E12493" s="2" t="str">
        <f>"H29.08.21"</f>
        <v>H29.08.21</v>
      </c>
    </row>
    <row r="12494" spans="1:5" x14ac:dyDescent="0.45">
      <c r="A12494" s="2" t="s">
        <v>165</v>
      </c>
      <c r="B12494" s="2" t="s">
        <v>16170</v>
      </c>
      <c r="C12494" s="2" t="s">
        <v>27748</v>
      </c>
      <c r="D12494" s="2" t="str">
        <f>"喫茶店営業"</f>
        <v>喫茶店営業</v>
      </c>
      <c r="E12494" s="2" t="str">
        <f>"H29.08.21"</f>
        <v>H29.08.21</v>
      </c>
    </row>
    <row r="12495" spans="1:5" x14ac:dyDescent="0.45">
      <c r="A12495" s="2" t="s">
        <v>4590</v>
      </c>
      <c r="B12495" s="2" t="s">
        <v>16171</v>
      </c>
      <c r="C12495" s="2" t="s">
        <v>27749</v>
      </c>
      <c r="D12495" s="2" t="str">
        <f>"菓子製造業"</f>
        <v>菓子製造業</v>
      </c>
      <c r="E12495" s="2" t="str">
        <f>"H29.08.23"</f>
        <v>H29.08.23</v>
      </c>
    </row>
    <row r="12496" spans="1:5" x14ac:dyDescent="0.45">
      <c r="A12496" s="2" t="s">
        <v>5241</v>
      </c>
      <c r="B12496" s="2" t="s">
        <v>16078</v>
      </c>
      <c r="C12496" s="2" t="s">
        <v>27647</v>
      </c>
      <c r="D12496" s="2" t="str">
        <f>"菓子製造業"</f>
        <v>菓子製造業</v>
      </c>
      <c r="E12496" s="2" t="str">
        <f>"H29.08.25"</f>
        <v>H29.08.25</v>
      </c>
    </row>
    <row r="12497" spans="1:5" x14ac:dyDescent="0.45">
      <c r="A12497" s="2" t="s">
        <v>5337</v>
      </c>
      <c r="B12497" s="2" t="s">
        <v>16176</v>
      </c>
      <c r="C12497" s="2" t="s">
        <v>27754</v>
      </c>
      <c r="D12497" s="2" t="str">
        <f>"飲食店営業"</f>
        <v>飲食店営業</v>
      </c>
      <c r="E12497" s="2" t="str">
        <f>"H29.08.31"</f>
        <v>H29.08.31</v>
      </c>
    </row>
    <row r="12498" spans="1:5" x14ac:dyDescent="0.45">
      <c r="A12498" s="2" t="s">
        <v>5338</v>
      </c>
      <c r="B12498" s="2" t="s">
        <v>16177</v>
      </c>
      <c r="C12498" s="2" t="s">
        <v>27755</v>
      </c>
      <c r="D12498" s="2" t="str">
        <f>"乳類販売業"</f>
        <v>乳類販売業</v>
      </c>
      <c r="E12498" s="2" t="str">
        <f>"H29.08.29"</f>
        <v>H29.08.29</v>
      </c>
    </row>
    <row r="12499" spans="1:5" x14ac:dyDescent="0.45">
      <c r="A12499" s="2" t="s">
        <v>5339</v>
      </c>
      <c r="B12499" s="2" t="s">
        <v>16178</v>
      </c>
      <c r="C12499" s="2" t="s">
        <v>27756</v>
      </c>
      <c r="D12499" s="2" t="str">
        <f t="shared" ref="D12499:D12507" si="586">"飲食店営業"</f>
        <v>飲食店営業</v>
      </c>
      <c r="E12499" s="2" t="str">
        <f>"H29.08.30"</f>
        <v>H29.08.30</v>
      </c>
    </row>
    <row r="12500" spans="1:5" x14ac:dyDescent="0.45">
      <c r="A12500" s="2" t="s">
        <v>5340</v>
      </c>
      <c r="B12500" s="2" t="s">
        <v>16179</v>
      </c>
      <c r="C12500" s="2" t="s">
        <v>27757</v>
      </c>
      <c r="D12500" s="2" t="str">
        <f t="shared" si="586"/>
        <v>飲食店営業</v>
      </c>
      <c r="E12500" s="2" t="str">
        <f>"H29.08.29"</f>
        <v>H29.08.29</v>
      </c>
    </row>
    <row r="12501" spans="1:5" x14ac:dyDescent="0.45">
      <c r="A12501" s="2" t="s">
        <v>5341</v>
      </c>
      <c r="B12501" s="2" t="s">
        <v>16180</v>
      </c>
      <c r="C12501" s="2" t="s">
        <v>27758</v>
      </c>
      <c r="D12501" s="2" t="str">
        <f t="shared" si="586"/>
        <v>飲食店営業</v>
      </c>
      <c r="E12501" s="2" t="str">
        <f>"H29.08.29"</f>
        <v>H29.08.29</v>
      </c>
    </row>
    <row r="12502" spans="1:5" x14ac:dyDescent="0.45">
      <c r="A12502" s="2" t="s">
        <v>5342</v>
      </c>
      <c r="B12502" s="2" t="s">
        <v>16181</v>
      </c>
      <c r="C12502" s="2" t="s">
        <v>27759</v>
      </c>
      <c r="D12502" s="2" t="str">
        <f t="shared" si="586"/>
        <v>飲食店営業</v>
      </c>
      <c r="E12502" s="2" t="str">
        <f>"H29.08.29"</f>
        <v>H29.08.29</v>
      </c>
    </row>
    <row r="12503" spans="1:5" x14ac:dyDescent="0.45">
      <c r="A12503" s="2" t="s">
        <v>5348</v>
      </c>
      <c r="B12503" s="2" t="s">
        <v>16187</v>
      </c>
      <c r="C12503" s="2" t="s">
        <v>27766</v>
      </c>
      <c r="D12503" s="2" t="str">
        <f t="shared" si="586"/>
        <v>飲食店営業</v>
      </c>
      <c r="E12503" s="2" t="str">
        <f>"H29.08.31"</f>
        <v>H29.08.31</v>
      </c>
    </row>
    <row r="12504" spans="1:5" x14ac:dyDescent="0.45">
      <c r="A12504" s="2" t="s">
        <v>5353</v>
      </c>
      <c r="B12504" s="2" t="s">
        <v>16192</v>
      </c>
      <c r="C12504" s="2" t="s">
        <v>27771</v>
      </c>
      <c r="D12504" s="2" t="str">
        <f t="shared" si="586"/>
        <v>飲食店営業</v>
      </c>
      <c r="E12504" s="2" t="str">
        <f>"H29.09.05"</f>
        <v>H29.09.05</v>
      </c>
    </row>
    <row r="12505" spans="1:5" x14ac:dyDescent="0.45">
      <c r="A12505" s="2" t="s">
        <v>5355</v>
      </c>
      <c r="B12505" s="2" t="s">
        <v>16193</v>
      </c>
      <c r="C12505" s="2" t="s">
        <v>27773</v>
      </c>
      <c r="D12505" s="2" t="str">
        <f t="shared" si="586"/>
        <v>飲食店営業</v>
      </c>
      <c r="E12505" s="2" t="str">
        <f>"H29.09.15"</f>
        <v>H29.09.15</v>
      </c>
    </row>
    <row r="12506" spans="1:5" x14ac:dyDescent="0.45">
      <c r="A12506" s="2" t="s">
        <v>5356</v>
      </c>
      <c r="B12506" s="2" t="s">
        <v>16194</v>
      </c>
      <c r="C12506" s="2" t="s">
        <v>27774</v>
      </c>
      <c r="D12506" s="2" t="str">
        <f t="shared" si="586"/>
        <v>飲食店営業</v>
      </c>
      <c r="E12506" s="2" t="str">
        <f>"H29.08.31"</f>
        <v>H29.08.31</v>
      </c>
    </row>
    <row r="12507" spans="1:5" x14ac:dyDescent="0.45">
      <c r="A12507" s="2" t="s">
        <v>5357</v>
      </c>
      <c r="B12507" s="2" t="s">
        <v>16195</v>
      </c>
      <c r="C12507" s="2" t="s">
        <v>27775</v>
      </c>
      <c r="D12507" s="2" t="str">
        <f t="shared" si="586"/>
        <v>飲食店営業</v>
      </c>
      <c r="E12507" s="2" t="str">
        <f>"H29.08.30"</f>
        <v>H29.08.30</v>
      </c>
    </row>
    <row r="12508" spans="1:5" x14ac:dyDescent="0.45">
      <c r="A12508" s="2" t="s">
        <v>270</v>
      </c>
      <c r="B12508" s="2" t="s">
        <v>16197</v>
      </c>
      <c r="C12508" s="2" t="s">
        <v>27777</v>
      </c>
      <c r="D12508" s="2" t="str">
        <f>"乳類販売業"</f>
        <v>乳類販売業</v>
      </c>
      <c r="E12508" s="2" t="str">
        <f>"H29.09.27"</f>
        <v>H29.09.27</v>
      </c>
    </row>
    <row r="12509" spans="1:5" x14ac:dyDescent="0.45">
      <c r="A12509" s="2" t="s">
        <v>270</v>
      </c>
      <c r="B12509" s="2" t="s">
        <v>16197</v>
      </c>
      <c r="C12509" s="2" t="s">
        <v>27777</v>
      </c>
      <c r="D12509" s="2" t="str">
        <f>"食肉販売業"</f>
        <v>食肉販売業</v>
      </c>
      <c r="E12509" s="2" t="str">
        <f>"H29.09.27"</f>
        <v>H29.09.27</v>
      </c>
    </row>
    <row r="12510" spans="1:5" x14ac:dyDescent="0.45">
      <c r="A12510" s="2" t="s">
        <v>5360</v>
      </c>
      <c r="B12510" s="2" t="s">
        <v>16199</v>
      </c>
      <c r="C12510" s="2" t="s">
        <v>27744</v>
      </c>
      <c r="D12510" s="2" t="str">
        <f>"飲食店営業"</f>
        <v>飲食店営業</v>
      </c>
      <c r="E12510" s="2" t="str">
        <f>"H29.09.29"</f>
        <v>H29.09.29</v>
      </c>
    </row>
    <row r="12511" spans="1:5" x14ac:dyDescent="0.45">
      <c r="A12511" s="2" t="s">
        <v>5360</v>
      </c>
      <c r="B12511" s="2" t="s">
        <v>16199</v>
      </c>
      <c r="C12511" s="2" t="s">
        <v>27744</v>
      </c>
      <c r="D12511" s="2" t="str">
        <f>"菓子製造業"</f>
        <v>菓子製造業</v>
      </c>
      <c r="E12511" s="2" t="str">
        <f>"H29.09.29"</f>
        <v>H29.09.29</v>
      </c>
    </row>
    <row r="12512" spans="1:5" x14ac:dyDescent="0.45">
      <c r="A12512" s="2" t="s">
        <v>5362</v>
      </c>
      <c r="B12512" s="2" t="s">
        <v>16205</v>
      </c>
      <c r="C12512" s="2" t="s">
        <v>27783</v>
      </c>
      <c r="D12512" s="2" t="str">
        <f>"清涼飲料水製造業"</f>
        <v>清涼飲料水製造業</v>
      </c>
      <c r="E12512" s="2" t="str">
        <f>"H29.10.11"</f>
        <v>H29.10.11</v>
      </c>
    </row>
    <row r="12513" spans="1:5" x14ac:dyDescent="0.45">
      <c r="A12513" s="2" t="s">
        <v>5368</v>
      </c>
      <c r="B12513" s="2" t="s">
        <v>16210</v>
      </c>
      <c r="C12513" s="2" t="s">
        <v>27789</v>
      </c>
      <c r="D12513" s="2" t="str">
        <f>"飲食店営業"</f>
        <v>飲食店営業</v>
      </c>
      <c r="E12513" s="2" t="str">
        <f>"H29.11.02"</f>
        <v>H29.11.02</v>
      </c>
    </row>
    <row r="12514" spans="1:5" x14ac:dyDescent="0.45">
      <c r="A12514" s="2" t="s">
        <v>5372</v>
      </c>
      <c r="B12514" s="2" t="s">
        <v>16213</v>
      </c>
      <c r="C12514" s="2" t="s">
        <v>27793</v>
      </c>
      <c r="D12514" s="2" t="str">
        <f>"飲食店営業"</f>
        <v>飲食店営業</v>
      </c>
      <c r="E12514" s="2" t="str">
        <f>"H29.11.20"</f>
        <v>H29.11.20</v>
      </c>
    </row>
    <row r="12515" spans="1:5" x14ac:dyDescent="0.45">
      <c r="A12515" s="2" t="s">
        <v>5373</v>
      </c>
      <c r="B12515" s="2" t="s">
        <v>16214</v>
      </c>
      <c r="C12515" s="2" t="s">
        <v>27794</v>
      </c>
      <c r="D12515" s="2" t="str">
        <f>"菓子製造業"</f>
        <v>菓子製造業</v>
      </c>
      <c r="E12515" s="2" t="str">
        <f>"H29.11.20"</f>
        <v>H29.11.20</v>
      </c>
    </row>
    <row r="12516" spans="1:5" x14ac:dyDescent="0.45">
      <c r="A12516" s="2" t="s">
        <v>5374</v>
      </c>
      <c r="B12516" s="2" t="s">
        <v>16215</v>
      </c>
      <c r="C12516" s="2" t="s">
        <v>27795</v>
      </c>
      <c r="D12516" s="2" t="str">
        <f>"菓子製造業"</f>
        <v>菓子製造業</v>
      </c>
      <c r="E12516" s="2" t="str">
        <f>"H29.11.20"</f>
        <v>H29.11.20</v>
      </c>
    </row>
    <row r="12517" spans="1:5" x14ac:dyDescent="0.45">
      <c r="A12517" s="2" t="s">
        <v>5380</v>
      </c>
      <c r="B12517" s="2" t="s">
        <v>16221</v>
      </c>
      <c r="C12517" s="2" t="s">
        <v>27802</v>
      </c>
      <c r="D12517" s="2" t="str">
        <f>"飲食店営業"</f>
        <v>飲食店営業</v>
      </c>
      <c r="E12517" s="2" t="str">
        <f>"H29.11.20"</f>
        <v>H29.11.20</v>
      </c>
    </row>
    <row r="12518" spans="1:5" x14ac:dyDescent="0.45">
      <c r="A12518" s="2" t="s">
        <v>5381</v>
      </c>
      <c r="B12518" s="2" t="s">
        <v>16222</v>
      </c>
      <c r="C12518" s="2" t="s">
        <v>27803</v>
      </c>
      <c r="D12518" s="2" t="str">
        <f>"飲食店営業"</f>
        <v>飲食店営業</v>
      </c>
      <c r="E12518" s="2" t="str">
        <f>"H29.11.22"</f>
        <v>H29.11.22</v>
      </c>
    </row>
    <row r="12519" spans="1:5" x14ac:dyDescent="0.45">
      <c r="A12519" s="2" t="s">
        <v>165</v>
      </c>
      <c r="B12519" s="2" t="s">
        <v>16223</v>
      </c>
      <c r="C12519" s="2" t="s">
        <v>27804</v>
      </c>
      <c r="D12519" s="2" t="str">
        <f>"喫茶店営業"</f>
        <v>喫茶店営業</v>
      </c>
      <c r="E12519" s="2" t="str">
        <f>"H29.11.22"</f>
        <v>H29.11.22</v>
      </c>
    </row>
    <row r="12520" spans="1:5" x14ac:dyDescent="0.45">
      <c r="A12520" s="2" t="s">
        <v>5383</v>
      </c>
      <c r="B12520" s="2" t="s">
        <v>16227</v>
      </c>
      <c r="C12520" s="2" t="s">
        <v>27807</v>
      </c>
      <c r="D12520" s="2" t="str">
        <f>"飲食店営業"</f>
        <v>飲食店営業</v>
      </c>
      <c r="E12520" s="2" t="str">
        <f>"H29.11.28"</f>
        <v>H29.11.28</v>
      </c>
    </row>
    <row r="12521" spans="1:5" x14ac:dyDescent="0.45">
      <c r="A12521" s="2" t="s">
        <v>5389</v>
      </c>
      <c r="B12521" s="2" t="s">
        <v>16232</v>
      </c>
      <c r="C12521" s="2" t="s">
        <v>27815</v>
      </c>
      <c r="D12521" s="2" t="str">
        <f>"飲食店営業"</f>
        <v>飲食店営業</v>
      </c>
      <c r="E12521" s="2" t="str">
        <f>"H29.11.28"</f>
        <v>H29.11.28</v>
      </c>
    </row>
    <row r="12522" spans="1:5" x14ac:dyDescent="0.45">
      <c r="A12522" s="2" t="s">
        <v>5391</v>
      </c>
      <c r="B12522" s="2" t="s">
        <v>16234</v>
      </c>
      <c r="C12522" s="2" t="s">
        <v>27817</v>
      </c>
      <c r="D12522" s="2" t="str">
        <f>"飲食店営業"</f>
        <v>飲食店営業</v>
      </c>
      <c r="E12522" s="2" t="str">
        <f>"H29.11.29"</f>
        <v>H29.11.29</v>
      </c>
    </row>
    <row r="12523" spans="1:5" x14ac:dyDescent="0.45">
      <c r="A12523" s="2" t="s">
        <v>5391</v>
      </c>
      <c r="B12523" s="2" t="s">
        <v>16234</v>
      </c>
      <c r="C12523" s="2" t="s">
        <v>27817</v>
      </c>
      <c r="D12523" s="2" t="str">
        <f>"飲食店営業"</f>
        <v>飲食店営業</v>
      </c>
      <c r="E12523" s="2" t="str">
        <f>"H29.11.29"</f>
        <v>H29.11.29</v>
      </c>
    </row>
    <row r="12524" spans="1:5" x14ac:dyDescent="0.45">
      <c r="A12524" s="2" t="s">
        <v>5391</v>
      </c>
      <c r="B12524" s="2" t="s">
        <v>16234</v>
      </c>
      <c r="C12524" s="2" t="s">
        <v>27817</v>
      </c>
      <c r="D12524" s="2" t="str">
        <f>"魚介類販売業"</f>
        <v>魚介類販売業</v>
      </c>
      <c r="E12524" s="2" t="str">
        <f>"H29.11.29"</f>
        <v>H29.11.29</v>
      </c>
    </row>
    <row r="12525" spans="1:5" x14ac:dyDescent="0.45">
      <c r="A12525" s="2" t="s">
        <v>5391</v>
      </c>
      <c r="B12525" s="2" t="s">
        <v>16234</v>
      </c>
      <c r="C12525" s="2" t="s">
        <v>27817</v>
      </c>
      <c r="D12525" s="2" t="str">
        <f>"乳類販売業"</f>
        <v>乳類販売業</v>
      </c>
      <c r="E12525" s="2" t="str">
        <f>"H29.11.29"</f>
        <v>H29.11.29</v>
      </c>
    </row>
    <row r="12526" spans="1:5" x14ac:dyDescent="0.45">
      <c r="A12526" s="2" t="s">
        <v>5391</v>
      </c>
      <c r="B12526" s="2" t="s">
        <v>16234</v>
      </c>
      <c r="C12526" s="2" t="s">
        <v>27817</v>
      </c>
      <c r="D12526" s="2" t="str">
        <f>"食肉販売業"</f>
        <v>食肉販売業</v>
      </c>
      <c r="E12526" s="2" t="str">
        <f>"H29.11.29"</f>
        <v>H29.11.29</v>
      </c>
    </row>
    <row r="12527" spans="1:5" x14ac:dyDescent="0.45">
      <c r="A12527" s="2" t="s">
        <v>5395</v>
      </c>
      <c r="B12527" s="2" t="s">
        <v>16238</v>
      </c>
      <c r="C12527" s="2" t="s">
        <v>27821</v>
      </c>
      <c r="D12527" s="2" t="str">
        <f>"飲食店営業"</f>
        <v>飲食店営業</v>
      </c>
      <c r="E12527" s="2" t="str">
        <f>"H29.11.30"</f>
        <v>H29.11.30</v>
      </c>
    </row>
    <row r="12528" spans="1:5" x14ac:dyDescent="0.45">
      <c r="A12528" s="2" t="s">
        <v>5396</v>
      </c>
      <c r="B12528" s="2" t="s">
        <v>16239</v>
      </c>
      <c r="C12528" s="2" t="s">
        <v>27822</v>
      </c>
      <c r="D12528" s="2" t="str">
        <f>"乳類販売業"</f>
        <v>乳類販売業</v>
      </c>
      <c r="E12528" s="2" t="str">
        <f>"H29.11.30"</f>
        <v>H29.11.30</v>
      </c>
    </row>
    <row r="12529" spans="1:5" x14ac:dyDescent="0.45">
      <c r="A12529" s="2" t="s">
        <v>5396</v>
      </c>
      <c r="B12529" s="2" t="s">
        <v>16240</v>
      </c>
      <c r="C12529" s="2" t="s">
        <v>27823</v>
      </c>
      <c r="D12529" s="2" t="str">
        <f>"乳類販売業"</f>
        <v>乳類販売業</v>
      </c>
      <c r="E12529" s="2" t="str">
        <f>"H29.11.30"</f>
        <v>H29.11.30</v>
      </c>
    </row>
    <row r="12530" spans="1:5" x14ac:dyDescent="0.45">
      <c r="A12530" s="2" t="s">
        <v>5396</v>
      </c>
      <c r="B12530" s="2" t="s">
        <v>16241</v>
      </c>
      <c r="C12530" s="2" t="s">
        <v>27824</v>
      </c>
      <c r="D12530" s="2" t="str">
        <f>"乳類販売業"</f>
        <v>乳類販売業</v>
      </c>
      <c r="E12530" s="2" t="str">
        <f>"H29.11.30"</f>
        <v>H29.11.30</v>
      </c>
    </row>
    <row r="12531" spans="1:5" x14ac:dyDescent="0.45">
      <c r="A12531" s="2" t="s">
        <v>5399</v>
      </c>
      <c r="B12531" s="2" t="s">
        <v>16246</v>
      </c>
      <c r="C12531" s="2" t="s">
        <v>27828</v>
      </c>
      <c r="D12531" s="2" t="str">
        <f>"飲食店営業"</f>
        <v>飲食店営業</v>
      </c>
      <c r="E12531" s="2" t="str">
        <f>"H29.12.18"</f>
        <v>H29.12.18</v>
      </c>
    </row>
    <row r="12532" spans="1:5" x14ac:dyDescent="0.45">
      <c r="A12532" s="2" t="s">
        <v>5399</v>
      </c>
      <c r="B12532" s="2" t="s">
        <v>16246</v>
      </c>
      <c r="C12532" s="2" t="s">
        <v>27828</v>
      </c>
      <c r="D12532" s="2" t="str">
        <f>"食肉販売業"</f>
        <v>食肉販売業</v>
      </c>
      <c r="E12532" s="2" t="str">
        <f>"H29.12.18"</f>
        <v>H29.12.18</v>
      </c>
    </row>
    <row r="12533" spans="1:5" x14ac:dyDescent="0.45">
      <c r="A12533" s="2" t="s">
        <v>5399</v>
      </c>
      <c r="B12533" s="2" t="s">
        <v>16246</v>
      </c>
      <c r="C12533" s="2" t="s">
        <v>27828</v>
      </c>
      <c r="D12533" s="2" t="str">
        <f>"食品販売業"</f>
        <v>食品販売業</v>
      </c>
      <c r="E12533" s="2" t="str">
        <f>"H29.12.18"</f>
        <v>H29.12.18</v>
      </c>
    </row>
    <row r="12534" spans="1:5" x14ac:dyDescent="0.45">
      <c r="A12534" s="2" t="s">
        <v>5402</v>
      </c>
      <c r="B12534" s="2" t="s">
        <v>16249</v>
      </c>
      <c r="C12534" s="2" t="s">
        <v>27831</v>
      </c>
      <c r="D12534" s="2" t="str">
        <f>"菓子製造業"</f>
        <v>菓子製造業</v>
      </c>
      <c r="E12534" s="2" t="str">
        <f>"H29.12.28"</f>
        <v>H29.12.28</v>
      </c>
    </row>
    <row r="12535" spans="1:5" x14ac:dyDescent="0.45">
      <c r="A12535" s="2" t="s">
        <v>5402</v>
      </c>
      <c r="B12535" s="2" t="s">
        <v>16249</v>
      </c>
      <c r="C12535" s="2" t="s">
        <v>27831</v>
      </c>
      <c r="D12535" s="2" t="str">
        <f>"そうざい製造業"</f>
        <v>そうざい製造業</v>
      </c>
      <c r="E12535" s="2" t="str">
        <f>"H29.12.28"</f>
        <v>H29.12.28</v>
      </c>
    </row>
    <row r="12536" spans="1:5" x14ac:dyDescent="0.45">
      <c r="A12536" s="2" t="s">
        <v>5405</v>
      </c>
      <c r="B12536" s="2" t="s">
        <v>5405</v>
      </c>
      <c r="C12536" s="2" t="s">
        <v>27834</v>
      </c>
      <c r="D12536" s="2" t="str">
        <f>"そうざい製造業"</f>
        <v>そうざい製造業</v>
      </c>
      <c r="E12536" s="2" t="str">
        <f>"H30.01.22"</f>
        <v>H30.01.22</v>
      </c>
    </row>
    <row r="12537" spans="1:5" x14ac:dyDescent="0.45">
      <c r="A12537" s="2" t="s">
        <v>5407</v>
      </c>
      <c r="B12537" s="2" t="s">
        <v>16252</v>
      </c>
      <c r="C12537" s="2" t="s">
        <v>27666</v>
      </c>
      <c r="D12537" s="2" t="str">
        <f>"飲食店営業"</f>
        <v>飲食店営業</v>
      </c>
      <c r="E12537" s="2" t="str">
        <f>"H30.01.31"</f>
        <v>H30.01.31</v>
      </c>
    </row>
    <row r="12538" spans="1:5" x14ac:dyDescent="0.45">
      <c r="A12538" s="2" t="s">
        <v>5408</v>
      </c>
      <c r="B12538" s="2" t="s">
        <v>16253</v>
      </c>
      <c r="C12538" s="2" t="s">
        <v>27837</v>
      </c>
      <c r="D12538" s="2" t="str">
        <f>"飲食店営業"</f>
        <v>飲食店営業</v>
      </c>
      <c r="E12538" s="2" t="str">
        <f>"H30.02.01"</f>
        <v>H30.02.01</v>
      </c>
    </row>
    <row r="12539" spans="1:5" x14ac:dyDescent="0.45">
      <c r="A12539" s="2" t="s">
        <v>5410</v>
      </c>
      <c r="B12539" s="2" t="s">
        <v>16255</v>
      </c>
      <c r="C12539" s="2" t="s">
        <v>27838</v>
      </c>
      <c r="D12539" s="2" t="str">
        <f>"飲食店営業"</f>
        <v>飲食店営業</v>
      </c>
      <c r="E12539" s="2" t="str">
        <f>"H30.02.02"</f>
        <v>H30.02.02</v>
      </c>
    </row>
    <row r="12540" spans="1:5" x14ac:dyDescent="0.45">
      <c r="A12540" s="2" t="s">
        <v>5411</v>
      </c>
      <c r="B12540" s="2" t="s">
        <v>16256</v>
      </c>
      <c r="C12540" s="2" t="s">
        <v>27839</v>
      </c>
      <c r="D12540" s="2" t="str">
        <f>"飲食店営業"</f>
        <v>飲食店営業</v>
      </c>
      <c r="E12540" s="2" t="str">
        <f>"H30.02.07"</f>
        <v>H30.02.07</v>
      </c>
    </row>
    <row r="12541" spans="1:5" x14ac:dyDescent="0.45">
      <c r="A12541" s="2" t="s">
        <v>5412</v>
      </c>
      <c r="B12541" s="2" t="s">
        <v>15312</v>
      </c>
      <c r="C12541" s="2" t="s">
        <v>27840</v>
      </c>
      <c r="D12541" s="2" t="str">
        <f>"食品製造業"</f>
        <v>食品製造業</v>
      </c>
      <c r="E12541" s="2" t="str">
        <f t="shared" ref="E12541:E12546" si="587">"H30.02.21"</f>
        <v>H30.02.21</v>
      </c>
    </row>
    <row r="12542" spans="1:5" x14ac:dyDescent="0.45">
      <c r="A12542" s="2" t="s">
        <v>5413</v>
      </c>
      <c r="B12542" s="2" t="s">
        <v>16257</v>
      </c>
      <c r="C12542" s="2" t="s">
        <v>27841</v>
      </c>
      <c r="D12542" s="2" t="str">
        <f>"食品製造業"</f>
        <v>食品製造業</v>
      </c>
      <c r="E12542" s="2" t="str">
        <f t="shared" si="587"/>
        <v>H30.02.21</v>
      </c>
    </row>
    <row r="12543" spans="1:5" x14ac:dyDescent="0.45">
      <c r="A12543" s="2" t="s">
        <v>5414</v>
      </c>
      <c r="B12543" s="2" t="s">
        <v>16258</v>
      </c>
      <c r="C12543" s="2" t="s">
        <v>27842</v>
      </c>
      <c r="D12543" s="2" t="str">
        <f>"食品製造業"</f>
        <v>食品製造業</v>
      </c>
      <c r="E12543" s="2" t="str">
        <f t="shared" si="587"/>
        <v>H30.02.21</v>
      </c>
    </row>
    <row r="12544" spans="1:5" x14ac:dyDescent="0.45">
      <c r="A12544" s="2" t="s">
        <v>5413</v>
      </c>
      <c r="B12544" s="2" t="s">
        <v>16264</v>
      </c>
      <c r="C12544" s="2" t="s">
        <v>27850</v>
      </c>
      <c r="D12544" s="2" t="str">
        <f>"食品販売業"</f>
        <v>食品販売業</v>
      </c>
      <c r="E12544" s="2" t="str">
        <f t="shared" si="587"/>
        <v>H30.02.21</v>
      </c>
    </row>
    <row r="12545" spans="1:5" x14ac:dyDescent="0.45">
      <c r="A12545" s="2" t="s">
        <v>5422</v>
      </c>
      <c r="B12545" s="2" t="s">
        <v>16266</v>
      </c>
      <c r="C12545" s="2" t="s">
        <v>27852</v>
      </c>
      <c r="D12545" s="2" t="str">
        <f>"食品販売業"</f>
        <v>食品販売業</v>
      </c>
      <c r="E12545" s="2" t="str">
        <f t="shared" si="587"/>
        <v>H30.02.21</v>
      </c>
    </row>
    <row r="12546" spans="1:5" x14ac:dyDescent="0.45">
      <c r="A12546" s="2" t="s">
        <v>5425</v>
      </c>
      <c r="B12546" s="2" t="s">
        <v>16269</v>
      </c>
      <c r="C12546" s="2" t="s">
        <v>27855</v>
      </c>
      <c r="D12546" s="2" t="str">
        <f>"飲食店営業"</f>
        <v>飲食店営業</v>
      </c>
      <c r="E12546" s="2" t="str">
        <f t="shared" si="587"/>
        <v>H30.02.21</v>
      </c>
    </row>
    <row r="12547" spans="1:5" x14ac:dyDescent="0.45">
      <c r="A12547" s="2" t="s">
        <v>5426</v>
      </c>
      <c r="B12547" s="2" t="s">
        <v>16271</v>
      </c>
      <c r="C12547" s="2" t="s">
        <v>27856</v>
      </c>
      <c r="D12547" s="2" t="str">
        <f>"菓子製造業"</f>
        <v>菓子製造業</v>
      </c>
      <c r="E12547" s="2" t="str">
        <f>"H30.02.22"</f>
        <v>H30.02.22</v>
      </c>
    </row>
    <row r="12548" spans="1:5" x14ac:dyDescent="0.45">
      <c r="A12548" s="2" t="s">
        <v>5429</v>
      </c>
      <c r="B12548" s="2" t="s">
        <v>5429</v>
      </c>
      <c r="C12548" s="2" t="s">
        <v>27859</v>
      </c>
      <c r="D12548" s="2" t="str">
        <f>"魚介類販売業"</f>
        <v>魚介類販売業</v>
      </c>
      <c r="E12548" s="2" t="str">
        <f>"H30.02.22"</f>
        <v>H30.02.22</v>
      </c>
    </row>
    <row r="12549" spans="1:5" x14ac:dyDescent="0.45">
      <c r="A12549" s="2" t="s">
        <v>5430</v>
      </c>
      <c r="B12549" s="2" t="s">
        <v>16273</v>
      </c>
      <c r="C12549" s="2" t="s">
        <v>27860</v>
      </c>
      <c r="D12549" s="2" t="str">
        <f>"喫茶店営業"</f>
        <v>喫茶店営業</v>
      </c>
      <c r="E12549" s="2" t="str">
        <f>"H30.02.22"</f>
        <v>H30.02.22</v>
      </c>
    </row>
    <row r="12550" spans="1:5" x14ac:dyDescent="0.45">
      <c r="A12550" s="2" t="s">
        <v>421</v>
      </c>
      <c r="B12550" s="2" t="s">
        <v>16274</v>
      </c>
      <c r="C12550" s="2" t="s">
        <v>27861</v>
      </c>
      <c r="D12550" s="2" t="str">
        <f>"乳類販売業"</f>
        <v>乳類販売業</v>
      </c>
      <c r="E12550" s="2" t="str">
        <f>"H30.02.22"</f>
        <v>H30.02.22</v>
      </c>
    </row>
    <row r="12551" spans="1:5" x14ac:dyDescent="0.45">
      <c r="A12551" s="2" t="s">
        <v>5431</v>
      </c>
      <c r="B12551" s="2" t="s">
        <v>16276</v>
      </c>
      <c r="C12551" s="2" t="s">
        <v>27863</v>
      </c>
      <c r="D12551" s="2" t="str">
        <f>"そうざい製造業"</f>
        <v>そうざい製造業</v>
      </c>
      <c r="E12551" s="2" t="str">
        <f>"H30.02.22"</f>
        <v>H30.02.22</v>
      </c>
    </row>
    <row r="12552" spans="1:5" x14ac:dyDescent="0.45">
      <c r="A12552" s="2" t="s">
        <v>5431</v>
      </c>
      <c r="B12552" s="2" t="s">
        <v>16276</v>
      </c>
      <c r="C12552" s="2" t="s">
        <v>27866</v>
      </c>
      <c r="D12552" s="2" t="str">
        <f t="shared" ref="D12552:D12558" si="588">"飲食店営業"</f>
        <v>飲食店営業</v>
      </c>
      <c r="E12552" s="2" t="str">
        <f t="shared" ref="E12552:E12558" si="589">"H30.02.23"</f>
        <v>H30.02.23</v>
      </c>
    </row>
    <row r="12553" spans="1:5" x14ac:dyDescent="0.45">
      <c r="A12553" s="2" t="s">
        <v>5434</v>
      </c>
      <c r="B12553" s="2" t="s">
        <v>16279</v>
      </c>
      <c r="C12553" s="2" t="s">
        <v>27867</v>
      </c>
      <c r="D12553" s="2" t="str">
        <f t="shared" si="588"/>
        <v>飲食店営業</v>
      </c>
      <c r="E12553" s="2" t="str">
        <f t="shared" si="589"/>
        <v>H30.02.23</v>
      </c>
    </row>
    <row r="12554" spans="1:5" x14ac:dyDescent="0.45">
      <c r="A12554" s="2" t="s">
        <v>5426</v>
      </c>
      <c r="B12554" s="2" t="s">
        <v>16271</v>
      </c>
      <c r="C12554" s="2" t="s">
        <v>27868</v>
      </c>
      <c r="D12554" s="2" t="str">
        <f t="shared" si="588"/>
        <v>飲食店営業</v>
      </c>
      <c r="E12554" s="2" t="str">
        <f t="shared" si="589"/>
        <v>H30.02.23</v>
      </c>
    </row>
    <row r="12555" spans="1:5" x14ac:dyDescent="0.45">
      <c r="A12555" s="2" t="s">
        <v>5436</v>
      </c>
      <c r="B12555" s="2" t="s">
        <v>5436</v>
      </c>
      <c r="C12555" s="2" t="s">
        <v>27870</v>
      </c>
      <c r="D12555" s="2" t="str">
        <f t="shared" si="588"/>
        <v>飲食店営業</v>
      </c>
      <c r="E12555" s="2" t="str">
        <f t="shared" si="589"/>
        <v>H30.02.23</v>
      </c>
    </row>
    <row r="12556" spans="1:5" x14ac:dyDescent="0.45">
      <c r="A12556" s="2" t="s">
        <v>5437</v>
      </c>
      <c r="B12556" s="2" t="s">
        <v>16282</v>
      </c>
      <c r="C12556" s="2" t="s">
        <v>27872</v>
      </c>
      <c r="D12556" s="2" t="str">
        <f t="shared" si="588"/>
        <v>飲食店営業</v>
      </c>
      <c r="E12556" s="2" t="str">
        <f t="shared" si="589"/>
        <v>H30.02.23</v>
      </c>
    </row>
    <row r="12557" spans="1:5" x14ac:dyDescent="0.45">
      <c r="A12557" s="2" t="s">
        <v>5438</v>
      </c>
      <c r="B12557" s="2" t="s">
        <v>16283</v>
      </c>
      <c r="C12557" s="2" t="s">
        <v>27873</v>
      </c>
      <c r="D12557" s="2" t="str">
        <f t="shared" si="588"/>
        <v>飲食店営業</v>
      </c>
      <c r="E12557" s="2" t="str">
        <f t="shared" si="589"/>
        <v>H30.02.23</v>
      </c>
    </row>
    <row r="12558" spans="1:5" x14ac:dyDescent="0.45">
      <c r="A12558" s="2" t="s">
        <v>5438</v>
      </c>
      <c r="B12558" s="2" t="s">
        <v>16284</v>
      </c>
      <c r="C12558" s="2" t="s">
        <v>27874</v>
      </c>
      <c r="D12558" s="2" t="str">
        <f t="shared" si="588"/>
        <v>飲食店営業</v>
      </c>
      <c r="E12558" s="2" t="str">
        <f t="shared" si="589"/>
        <v>H30.02.23</v>
      </c>
    </row>
    <row r="12559" spans="1:5" x14ac:dyDescent="0.45">
      <c r="A12559" s="2" t="s">
        <v>5370</v>
      </c>
      <c r="B12559" s="2" t="s">
        <v>16286</v>
      </c>
      <c r="C12559" s="2" t="s">
        <v>27875</v>
      </c>
      <c r="D12559" s="2" t="str">
        <f>"食品販売業"</f>
        <v>食品販売業</v>
      </c>
      <c r="E12559" s="2" t="str">
        <f>"H30.02.27"</f>
        <v>H30.02.27</v>
      </c>
    </row>
    <row r="12560" spans="1:5" x14ac:dyDescent="0.45">
      <c r="A12560" s="2" t="s">
        <v>5440</v>
      </c>
      <c r="B12560" s="2" t="s">
        <v>16290</v>
      </c>
      <c r="C12560" s="2" t="s">
        <v>27878</v>
      </c>
      <c r="D12560" s="2" t="str">
        <f>"飲食店営業"</f>
        <v>飲食店営業</v>
      </c>
      <c r="E12560" s="2" t="str">
        <f>"H30.02.28"</f>
        <v>H30.02.28</v>
      </c>
    </row>
    <row r="12561" spans="1:5" x14ac:dyDescent="0.45">
      <c r="A12561" s="2" t="s">
        <v>3117</v>
      </c>
      <c r="B12561" s="2" t="s">
        <v>16294</v>
      </c>
      <c r="C12561" s="2" t="s">
        <v>27881</v>
      </c>
      <c r="D12561" s="2" t="str">
        <f>"飲食店営業"</f>
        <v>飲食店営業</v>
      </c>
      <c r="E12561" s="2" t="str">
        <f>"H30.02.28"</f>
        <v>H30.02.28</v>
      </c>
    </row>
    <row r="12562" spans="1:5" x14ac:dyDescent="0.45">
      <c r="A12562" s="2" t="s">
        <v>5444</v>
      </c>
      <c r="B12562" s="2" t="s">
        <v>16295</v>
      </c>
      <c r="C12562" s="2" t="s">
        <v>27882</v>
      </c>
      <c r="D12562" s="2" t="str">
        <f>"飲食店営業"</f>
        <v>飲食店営業</v>
      </c>
      <c r="E12562" s="2" t="str">
        <f>"H30.03.06"</f>
        <v>H30.03.06</v>
      </c>
    </row>
    <row r="12563" spans="1:5" x14ac:dyDescent="0.45">
      <c r="A12563" s="2" t="s">
        <v>5449</v>
      </c>
      <c r="B12563" s="2" t="s">
        <v>16300</v>
      </c>
      <c r="C12563" s="2" t="s">
        <v>27885</v>
      </c>
      <c r="D12563" s="2" t="str">
        <f>"飲食店営業"</f>
        <v>飲食店営業</v>
      </c>
      <c r="E12563" s="2" t="str">
        <f>"H30.03.26"</f>
        <v>H30.03.26</v>
      </c>
    </row>
    <row r="12564" spans="1:5" x14ac:dyDescent="0.45">
      <c r="A12564" s="2" t="s">
        <v>5450</v>
      </c>
      <c r="B12564" s="2" t="s">
        <v>16301</v>
      </c>
      <c r="C12564" s="2" t="s">
        <v>27886</v>
      </c>
      <c r="D12564" s="2" t="str">
        <f>"飲食店営業"</f>
        <v>飲食店営業</v>
      </c>
      <c r="E12564" s="2" t="str">
        <f>"H30.03.27"</f>
        <v>H30.03.27</v>
      </c>
    </row>
    <row r="12565" spans="1:5" x14ac:dyDescent="0.45">
      <c r="A12565" s="2" t="s">
        <v>5451</v>
      </c>
      <c r="B12565" s="2" t="s">
        <v>16302</v>
      </c>
      <c r="C12565" s="2" t="s">
        <v>27887</v>
      </c>
      <c r="D12565" s="2" t="str">
        <f>"菓子製造業"</f>
        <v>菓子製造業</v>
      </c>
      <c r="E12565" s="2" t="str">
        <f>"H30.03.30"</f>
        <v>H30.03.30</v>
      </c>
    </row>
    <row r="12566" spans="1:5" x14ac:dyDescent="0.45">
      <c r="A12566" s="2" t="s">
        <v>5452</v>
      </c>
      <c r="B12566" s="2" t="s">
        <v>16303</v>
      </c>
      <c r="C12566" s="2" t="s">
        <v>27888</v>
      </c>
      <c r="D12566" s="2" t="str">
        <f>"乳類販売業"</f>
        <v>乳類販売業</v>
      </c>
      <c r="E12566" s="2" t="str">
        <f>"H30.04.05"</f>
        <v>H30.04.05</v>
      </c>
    </row>
    <row r="12567" spans="1:5" x14ac:dyDescent="0.45">
      <c r="A12567" s="2" t="s">
        <v>5454</v>
      </c>
      <c r="B12567" s="2" t="s">
        <v>16305</v>
      </c>
      <c r="C12567" s="2" t="s">
        <v>27890</v>
      </c>
      <c r="D12567" s="2" t="str">
        <f>"そうざい製造業"</f>
        <v>そうざい製造業</v>
      </c>
      <c r="E12567" s="2" t="str">
        <f>"H30.04.11"</f>
        <v>H30.04.11</v>
      </c>
    </row>
    <row r="12568" spans="1:5" x14ac:dyDescent="0.45">
      <c r="A12568" s="2" t="s">
        <v>5456</v>
      </c>
      <c r="B12568" s="2" t="s">
        <v>16307</v>
      </c>
      <c r="C12568" s="2" t="s">
        <v>27892</v>
      </c>
      <c r="D12568" s="2" t="str">
        <f>"飲食店営業"</f>
        <v>飲食店営業</v>
      </c>
      <c r="E12568" s="2" t="str">
        <f>"H30.04.19"</f>
        <v>H30.04.19</v>
      </c>
    </row>
    <row r="12569" spans="1:5" x14ac:dyDescent="0.45">
      <c r="A12569" s="2" t="s">
        <v>5459</v>
      </c>
      <c r="B12569" s="2" t="s">
        <v>16311</v>
      </c>
      <c r="C12569" s="2" t="s">
        <v>27895</v>
      </c>
      <c r="D12569" s="2" t="str">
        <f>"食品販売業"</f>
        <v>食品販売業</v>
      </c>
      <c r="E12569" s="2" t="str">
        <f>"H30.04.27"</f>
        <v>H30.04.27</v>
      </c>
    </row>
    <row r="12570" spans="1:5" x14ac:dyDescent="0.45">
      <c r="A12570" s="2" t="s">
        <v>5468</v>
      </c>
      <c r="B12570" s="2" t="s">
        <v>16322</v>
      </c>
      <c r="C12570" s="2" t="s">
        <v>27910</v>
      </c>
      <c r="D12570" s="2" t="str">
        <f>"飲食店営業"</f>
        <v>飲食店営業</v>
      </c>
      <c r="E12570" s="2" t="str">
        <f>"H30.05.21"</f>
        <v>H30.05.21</v>
      </c>
    </row>
    <row r="12571" spans="1:5" x14ac:dyDescent="0.45">
      <c r="A12571" s="2" t="s">
        <v>5469</v>
      </c>
      <c r="B12571" s="2" t="s">
        <v>16323</v>
      </c>
      <c r="C12571" s="2" t="s">
        <v>27911</v>
      </c>
      <c r="D12571" s="2" t="str">
        <f>"飲食店営業"</f>
        <v>飲食店営業</v>
      </c>
      <c r="E12571" s="2" t="str">
        <f>"H30.05.23"</f>
        <v>H30.05.23</v>
      </c>
    </row>
    <row r="12572" spans="1:5" x14ac:dyDescent="0.45">
      <c r="A12572" s="2" t="s">
        <v>5473</v>
      </c>
      <c r="B12572" s="2" t="s">
        <v>14489</v>
      </c>
      <c r="C12572" s="2" t="s">
        <v>27916</v>
      </c>
      <c r="D12572" s="2" t="str">
        <f>"食品製造業"</f>
        <v>食品製造業</v>
      </c>
      <c r="E12572" s="2" t="str">
        <f>"H30.05.28"</f>
        <v>H30.05.28</v>
      </c>
    </row>
    <row r="12573" spans="1:5" x14ac:dyDescent="0.45">
      <c r="A12573" s="2" t="s">
        <v>5479</v>
      </c>
      <c r="B12573" s="2" t="s">
        <v>16334</v>
      </c>
      <c r="C12573" s="2" t="s">
        <v>27922</v>
      </c>
      <c r="D12573" s="2" t="str">
        <f>"食肉販売業"</f>
        <v>食肉販売業</v>
      </c>
      <c r="E12573" s="2" t="str">
        <f>"H30.05.29"</f>
        <v>H30.05.29</v>
      </c>
    </row>
    <row r="12574" spans="1:5" x14ac:dyDescent="0.45">
      <c r="A12574" s="2" t="s">
        <v>5479</v>
      </c>
      <c r="B12574" s="2" t="s">
        <v>16334</v>
      </c>
      <c r="C12574" s="2" t="s">
        <v>27922</v>
      </c>
      <c r="D12574" s="2" t="str">
        <f>"そうざい製造業"</f>
        <v>そうざい製造業</v>
      </c>
      <c r="E12574" s="2" t="str">
        <f>"H30.05.29"</f>
        <v>H30.05.29</v>
      </c>
    </row>
    <row r="12575" spans="1:5" x14ac:dyDescent="0.45">
      <c r="A12575" s="2" t="s">
        <v>5480</v>
      </c>
      <c r="B12575" s="2" t="s">
        <v>16335</v>
      </c>
      <c r="C12575" s="2" t="s">
        <v>27923</v>
      </c>
      <c r="D12575" s="2" t="str">
        <f>"食肉販売業"</f>
        <v>食肉販売業</v>
      </c>
      <c r="E12575" s="2" t="str">
        <f>"H30.05.29"</f>
        <v>H30.05.29</v>
      </c>
    </row>
    <row r="12576" spans="1:5" x14ac:dyDescent="0.45">
      <c r="A12576" s="2" t="s">
        <v>5481</v>
      </c>
      <c r="B12576" s="2" t="s">
        <v>16336</v>
      </c>
      <c r="C12576" s="2" t="s">
        <v>27924</v>
      </c>
      <c r="D12576" s="2" t="str">
        <f t="shared" ref="D12576:D12581" si="590">"飲食店営業"</f>
        <v>飲食店営業</v>
      </c>
      <c r="E12576" s="2" t="str">
        <f>"H30.05.29"</f>
        <v>H30.05.29</v>
      </c>
    </row>
    <row r="12577" spans="1:5" x14ac:dyDescent="0.45">
      <c r="A12577" s="2" t="s">
        <v>5482</v>
      </c>
      <c r="B12577" s="2" t="s">
        <v>16337</v>
      </c>
      <c r="C12577" s="2" t="s">
        <v>27925</v>
      </c>
      <c r="D12577" s="2" t="str">
        <f t="shared" si="590"/>
        <v>飲食店営業</v>
      </c>
      <c r="E12577" s="2" t="str">
        <f t="shared" ref="E12577:E12582" si="591">"H30.05.31"</f>
        <v>H30.05.31</v>
      </c>
    </row>
    <row r="12578" spans="1:5" x14ac:dyDescent="0.45">
      <c r="A12578" s="2" t="s">
        <v>5483</v>
      </c>
      <c r="B12578" s="2" t="s">
        <v>16339</v>
      </c>
      <c r="C12578" s="2" t="s">
        <v>27928</v>
      </c>
      <c r="D12578" s="2" t="str">
        <f t="shared" si="590"/>
        <v>飲食店営業</v>
      </c>
      <c r="E12578" s="2" t="str">
        <f t="shared" si="591"/>
        <v>H30.05.31</v>
      </c>
    </row>
    <row r="12579" spans="1:5" x14ac:dyDescent="0.45">
      <c r="A12579" s="2" t="s">
        <v>5484</v>
      </c>
      <c r="B12579" s="2" t="s">
        <v>16340</v>
      </c>
      <c r="C12579" s="2" t="s">
        <v>27929</v>
      </c>
      <c r="D12579" s="2" t="str">
        <f t="shared" si="590"/>
        <v>飲食店営業</v>
      </c>
      <c r="E12579" s="2" t="str">
        <f t="shared" si="591"/>
        <v>H30.05.31</v>
      </c>
    </row>
    <row r="12580" spans="1:5" x14ac:dyDescent="0.45">
      <c r="A12580" s="2" t="s">
        <v>5485</v>
      </c>
      <c r="B12580" s="2" t="s">
        <v>16341</v>
      </c>
      <c r="C12580" s="2" t="s">
        <v>27930</v>
      </c>
      <c r="D12580" s="2" t="str">
        <f t="shared" si="590"/>
        <v>飲食店営業</v>
      </c>
      <c r="E12580" s="2" t="str">
        <f t="shared" si="591"/>
        <v>H30.05.31</v>
      </c>
    </row>
    <row r="12581" spans="1:5" x14ac:dyDescent="0.45">
      <c r="A12581" s="2" t="s">
        <v>5486</v>
      </c>
      <c r="B12581" s="2" t="s">
        <v>16342</v>
      </c>
      <c r="C12581" s="2" t="s">
        <v>27931</v>
      </c>
      <c r="D12581" s="2" t="str">
        <f t="shared" si="590"/>
        <v>飲食店営業</v>
      </c>
      <c r="E12581" s="2" t="str">
        <f t="shared" si="591"/>
        <v>H30.05.31</v>
      </c>
    </row>
    <row r="12582" spans="1:5" x14ac:dyDescent="0.45">
      <c r="A12582" s="2" t="s">
        <v>5490</v>
      </c>
      <c r="B12582" s="2" t="s">
        <v>16349</v>
      </c>
      <c r="C12582" s="2" t="s">
        <v>27938</v>
      </c>
      <c r="D12582" s="2" t="str">
        <f>"食品販売業"</f>
        <v>食品販売業</v>
      </c>
      <c r="E12582" s="2" t="str">
        <f t="shared" si="591"/>
        <v>H30.05.31</v>
      </c>
    </row>
    <row r="12583" spans="1:5" x14ac:dyDescent="0.45">
      <c r="A12583" s="2" t="s">
        <v>5459</v>
      </c>
      <c r="B12583" s="2" t="s">
        <v>16311</v>
      </c>
      <c r="C12583" s="2" t="s">
        <v>27947</v>
      </c>
      <c r="D12583" s="2" t="str">
        <f>"飲食店営業"</f>
        <v>飲食店営業</v>
      </c>
      <c r="E12583" s="2" t="str">
        <f>"H30.07.03"</f>
        <v>H30.07.03</v>
      </c>
    </row>
    <row r="12584" spans="1:5" x14ac:dyDescent="0.45">
      <c r="A12584" s="2" t="s">
        <v>5257</v>
      </c>
      <c r="B12584" s="2" t="s">
        <v>16351</v>
      </c>
      <c r="C12584" s="2" t="s">
        <v>27948</v>
      </c>
      <c r="D12584" s="2" t="str">
        <f>"飲食店営業"</f>
        <v>飲食店営業</v>
      </c>
      <c r="E12584" s="2" t="str">
        <f>"H30.06.29"</f>
        <v>H30.06.29</v>
      </c>
    </row>
    <row r="12585" spans="1:5" x14ac:dyDescent="0.45">
      <c r="A12585" s="2" t="s">
        <v>5411</v>
      </c>
      <c r="B12585" s="2" t="s">
        <v>16356</v>
      </c>
      <c r="C12585" s="2" t="s">
        <v>27951</v>
      </c>
      <c r="D12585" s="2" t="str">
        <f>"飲食店営業"</f>
        <v>飲食店営業</v>
      </c>
      <c r="E12585" s="2" t="str">
        <f>"H30.07.31"</f>
        <v>H30.07.31</v>
      </c>
    </row>
    <row r="12586" spans="1:5" x14ac:dyDescent="0.45">
      <c r="A12586" s="2" t="s">
        <v>5494</v>
      </c>
      <c r="B12586" s="2" t="s">
        <v>16359</v>
      </c>
      <c r="C12586" s="2" t="s">
        <v>27692</v>
      </c>
      <c r="D12586" s="2" t="str">
        <f>"飲食店営業"</f>
        <v>飲食店営業</v>
      </c>
      <c r="E12586" s="2" t="str">
        <f>"H30.08.07"</f>
        <v>H30.08.07</v>
      </c>
    </row>
    <row r="12587" spans="1:5" x14ac:dyDescent="0.45">
      <c r="A12587" s="2" t="s">
        <v>5411</v>
      </c>
      <c r="B12587" s="2" t="s">
        <v>16360</v>
      </c>
      <c r="C12587" s="2" t="s">
        <v>27954</v>
      </c>
      <c r="D12587" s="2" t="str">
        <f>"飲食店営業"</f>
        <v>飲食店営業</v>
      </c>
      <c r="E12587" s="2" t="str">
        <f>"H30.08.07"</f>
        <v>H30.08.07</v>
      </c>
    </row>
    <row r="12588" spans="1:5" x14ac:dyDescent="0.45">
      <c r="A12588" s="2" t="s">
        <v>5502</v>
      </c>
      <c r="B12588" s="2" t="s">
        <v>16370</v>
      </c>
      <c r="C12588" s="2" t="s">
        <v>27966</v>
      </c>
      <c r="D12588" s="2" t="str">
        <f>"食品販売業"</f>
        <v>食品販売業</v>
      </c>
      <c r="E12588" s="2" t="str">
        <f>"H30.08.23"</f>
        <v>H30.08.23</v>
      </c>
    </row>
    <row r="12589" spans="1:5" x14ac:dyDescent="0.45">
      <c r="A12589" s="2" t="s">
        <v>5503</v>
      </c>
      <c r="B12589" s="2" t="s">
        <v>16371</v>
      </c>
      <c r="C12589" s="2" t="s">
        <v>27967</v>
      </c>
      <c r="D12589" s="2" t="str">
        <f>"飲食店営業"</f>
        <v>飲食店営業</v>
      </c>
      <c r="E12589" s="2" t="str">
        <f>"H30.08.30"</f>
        <v>H30.08.30</v>
      </c>
    </row>
    <row r="12590" spans="1:5" x14ac:dyDescent="0.45">
      <c r="A12590" s="2" t="s">
        <v>5370</v>
      </c>
      <c r="B12590" s="2" t="s">
        <v>16372</v>
      </c>
      <c r="C12590" s="2" t="s">
        <v>27968</v>
      </c>
      <c r="D12590" s="2" t="str">
        <f>"喫茶店営業"</f>
        <v>喫茶店営業</v>
      </c>
      <c r="E12590" s="2" t="str">
        <f t="shared" ref="E12590:E12600" si="592">"H30.08.29"</f>
        <v>H30.08.29</v>
      </c>
    </row>
    <row r="12591" spans="1:5" x14ac:dyDescent="0.45">
      <c r="A12591" s="2" t="s">
        <v>170</v>
      </c>
      <c r="B12591" s="2" t="s">
        <v>16373</v>
      </c>
      <c r="C12591" s="2" t="s">
        <v>27969</v>
      </c>
      <c r="D12591" s="2" t="str">
        <f>"喫茶店営業"</f>
        <v>喫茶店営業</v>
      </c>
      <c r="E12591" s="2" t="str">
        <f t="shared" si="592"/>
        <v>H30.08.29</v>
      </c>
    </row>
    <row r="12592" spans="1:5" x14ac:dyDescent="0.45">
      <c r="A12592" s="2" t="s">
        <v>170</v>
      </c>
      <c r="B12592" s="2" t="s">
        <v>16374</v>
      </c>
      <c r="C12592" s="2" t="s">
        <v>27970</v>
      </c>
      <c r="D12592" s="2" t="str">
        <f>"喫茶店営業"</f>
        <v>喫茶店営業</v>
      </c>
      <c r="E12592" s="2" t="str">
        <f t="shared" si="592"/>
        <v>H30.08.29</v>
      </c>
    </row>
    <row r="12593" spans="1:5" x14ac:dyDescent="0.45">
      <c r="A12593" s="2" t="s">
        <v>5504</v>
      </c>
      <c r="B12593" s="2" t="s">
        <v>16375</v>
      </c>
      <c r="C12593" s="2" t="s">
        <v>27971</v>
      </c>
      <c r="D12593" s="2" t="str">
        <f>"食品製造業"</f>
        <v>食品製造業</v>
      </c>
      <c r="E12593" s="2" t="str">
        <f t="shared" si="592"/>
        <v>H30.08.29</v>
      </c>
    </row>
    <row r="12594" spans="1:5" x14ac:dyDescent="0.45">
      <c r="A12594" s="2" t="s">
        <v>906</v>
      </c>
      <c r="B12594" s="2" t="s">
        <v>16378</v>
      </c>
      <c r="C12594" s="2" t="s">
        <v>27975</v>
      </c>
      <c r="D12594" s="2" t="str">
        <f>"飲食店営業"</f>
        <v>飲食店営業</v>
      </c>
      <c r="E12594" s="2" t="str">
        <f t="shared" si="592"/>
        <v>H30.08.29</v>
      </c>
    </row>
    <row r="12595" spans="1:5" x14ac:dyDescent="0.45">
      <c r="A12595" s="2" t="s">
        <v>5509</v>
      </c>
      <c r="B12595" s="2" t="s">
        <v>16380</v>
      </c>
      <c r="C12595" s="2" t="s">
        <v>27977</v>
      </c>
      <c r="D12595" s="2" t="str">
        <f>"飲食店営業"</f>
        <v>飲食店営業</v>
      </c>
      <c r="E12595" s="2" t="str">
        <f t="shared" si="592"/>
        <v>H30.08.29</v>
      </c>
    </row>
    <row r="12596" spans="1:5" x14ac:dyDescent="0.45">
      <c r="A12596" s="2" t="s">
        <v>5510</v>
      </c>
      <c r="B12596" s="2" t="s">
        <v>16381</v>
      </c>
      <c r="C12596" s="2" t="s">
        <v>27978</v>
      </c>
      <c r="D12596" s="2" t="str">
        <f>"飲食店営業"</f>
        <v>飲食店営業</v>
      </c>
      <c r="E12596" s="2" t="str">
        <f t="shared" si="592"/>
        <v>H30.08.29</v>
      </c>
    </row>
    <row r="12597" spans="1:5" x14ac:dyDescent="0.45">
      <c r="A12597" s="2" t="s">
        <v>5512</v>
      </c>
      <c r="B12597" s="2" t="s">
        <v>16383</v>
      </c>
      <c r="C12597" s="2" t="s">
        <v>27979</v>
      </c>
      <c r="D12597" s="2" t="str">
        <f>"飲食店営業"</f>
        <v>飲食店営業</v>
      </c>
      <c r="E12597" s="2" t="str">
        <f t="shared" si="592"/>
        <v>H30.08.29</v>
      </c>
    </row>
    <row r="12598" spans="1:5" x14ac:dyDescent="0.45">
      <c r="A12598" s="2" t="s">
        <v>5512</v>
      </c>
      <c r="B12598" s="2" t="s">
        <v>16383</v>
      </c>
      <c r="C12598" s="2" t="s">
        <v>27979</v>
      </c>
      <c r="D12598" s="2" t="str">
        <f>"魚介類販売業"</f>
        <v>魚介類販売業</v>
      </c>
      <c r="E12598" s="2" t="str">
        <f t="shared" si="592"/>
        <v>H30.08.29</v>
      </c>
    </row>
    <row r="12599" spans="1:5" x14ac:dyDescent="0.45">
      <c r="A12599" s="2" t="s">
        <v>5512</v>
      </c>
      <c r="B12599" s="2" t="s">
        <v>16383</v>
      </c>
      <c r="C12599" s="2" t="s">
        <v>27979</v>
      </c>
      <c r="D12599" s="2" t="str">
        <f>"食肉販売業"</f>
        <v>食肉販売業</v>
      </c>
      <c r="E12599" s="2" t="str">
        <f t="shared" si="592"/>
        <v>H30.08.29</v>
      </c>
    </row>
    <row r="12600" spans="1:5" x14ac:dyDescent="0.45">
      <c r="A12600" s="2" t="s">
        <v>5512</v>
      </c>
      <c r="B12600" s="2" t="s">
        <v>16383</v>
      </c>
      <c r="C12600" s="2" t="s">
        <v>27979</v>
      </c>
      <c r="D12600" s="2" t="str">
        <f>"乳類販売業"</f>
        <v>乳類販売業</v>
      </c>
      <c r="E12600" s="2" t="str">
        <f t="shared" si="592"/>
        <v>H30.08.29</v>
      </c>
    </row>
    <row r="12601" spans="1:5" x14ac:dyDescent="0.45">
      <c r="A12601" s="2" t="s">
        <v>5460</v>
      </c>
      <c r="B12601" s="2" t="s">
        <v>16386</v>
      </c>
      <c r="C12601" s="2" t="s">
        <v>27982</v>
      </c>
      <c r="D12601" s="2" t="str">
        <f>"飲食店営業"</f>
        <v>飲食店営業</v>
      </c>
      <c r="E12601" s="2" t="str">
        <f t="shared" ref="E12601:E12612" si="593">"H30.08.31"</f>
        <v>H30.08.31</v>
      </c>
    </row>
    <row r="12602" spans="1:5" x14ac:dyDescent="0.45">
      <c r="A12602" s="2" t="s">
        <v>5460</v>
      </c>
      <c r="B12602" s="2" t="s">
        <v>16386</v>
      </c>
      <c r="C12602" s="2" t="s">
        <v>27982</v>
      </c>
      <c r="D12602" s="2" t="str">
        <f>"食肉販売業"</f>
        <v>食肉販売業</v>
      </c>
      <c r="E12602" s="2" t="str">
        <f t="shared" si="593"/>
        <v>H30.08.31</v>
      </c>
    </row>
    <row r="12603" spans="1:5" x14ac:dyDescent="0.45">
      <c r="A12603" s="2" t="s">
        <v>5460</v>
      </c>
      <c r="B12603" s="2" t="s">
        <v>16386</v>
      </c>
      <c r="C12603" s="2" t="s">
        <v>27982</v>
      </c>
      <c r="D12603" s="2" t="str">
        <f>"魚介類販売業"</f>
        <v>魚介類販売業</v>
      </c>
      <c r="E12603" s="2" t="str">
        <f t="shared" si="593"/>
        <v>H30.08.31</v>
      </c>
    </row>
    <row r="12604" spans="1:5" x14ac:dyDescent="0.45">
      <c r="A12604" s="2" t="s">
        <v>5460</v>
      </c>
      <c r="B12604" s="2" t="s">
        <v>16386</v>
      </c>
      <c r="C12604" s="2" t="s">
        <v>27982</v>
      </c>
      <c r="D12604" s="2" t="str">
        <f>"乳類販売業"</f>
        <v>乳類販売業</v>
      </c>
      <c r="E12604" s="2" t="str">
        <f t="shared" si="593"/>
        <v>H30.08.31</v>
      </c>
    </row>
    <row r="12605" spans="1:5" x14ac:dyDescent="0.45">
      <c r="A12605" s="2" t="s">
        <v>5515</v>
      </c>
      <c r="B12605" s="2" t="s">
        <v>16388</v>
      </c>
      <c r="C12605" s="2" t="s">
        <v>27984</v>
      </c>
      <c r="D12605" s="2" t="str">
        <f>"飲食店営業"</f>
        <v>飲食店営業</v>
      </c>
      <c r="E12605" s="2" t="str">
        <f t="shared" si="593"/>
        <v>H30.08.31</v>
      </c>
    </row>
    <row r="12606" spans="1:5" x14ac:dyDescent="0.45">
      <c r="A12606" s="2" t="s">
        <v>5516</v>
      </c>
      <c r="B12606" s="2" t="s">
        <v>16389</v>
      </c>
      <c r="C12606" s="2" t="s">
        <v>27985</v>
      </c>
      <c r="D12606" s="2" t="str">
        <f>"飲食店営業"</f>
        <v>飲食店営業</v>
      </c>
      <c r="E12606" s="2" t="str">
        <f t="shared" si="593"/>
        <v>H30.08.31</v>
      </c>
    </row>
    <row r="12607" spans="1:5" x14ac:dyDescent="0.45">
      <c r="A12607" s="2" t="s">
        <v>5520</v>
      </c>
      <c r="B12607" s="2" t="s">
        <v>16393</v>
      </c>
      <c r="C12607" s="2" t="s">
        <v>27989</v>
      </c>
      <c r="D12607" s="2" t="str">
        <f>"菓子製造業"</f>
        <v>菓子製造業</v>
      </c>
      <c r="E12607" s="2" t="str">
        <f t="shared" si="593"/>
        <v>H30.08.31</v>
      </c>
    </row>
    <row r="12608" spans="1:5" x14ac:dyDescent="0.45">
      <c r="A12608" s="2" t="s">
        <v>5522</v>
      </c>
      <c r="B12608" s="2" t="s">
        <v>16395</v>
      </c>
      <c r="C12608" s="2" t="s">
        <v>27991</v>
      </c>
      <c r="D12608" s="2" t="str">
        <f>"食品販売業"</f>
        <v>食品販売業</v>
      </c>
      <c r="E12608" s="2" t="str">
        <f t="shared" si="593"/>
        <v>H30.08.31</v>
      </c>
    </row>
    <row r="12609" spans="1:5" x14ac:dyDescent="0.45">
      <c r="A12609" s="2" t="s">
        <v>5523</v>
      </c>
      <c r="B12609" s="2" t="s">
        <v>16396</v>
      </c>
      <c r="C12609" s="2" t="s">
        <v>27992</v>
      </c>
      <c r="D12609" s="2" t="str">
        <f>"食品販売業"</f>
        <v>食品販売業</v>
      </c>
      <c r="E12609" s="2" t="str">
        <f t="shared" si="593"/>
        <v>H30.08.31</v>
      </c>
    </row>
    <row r="12610" spans="1:5" x14ac:dyDescent="0.45">
      <c r="A12610" s="2" t="s">
        <v>5524</v>
      </c>
      <c r="B12610" s="2" t="s">
        <v>16397</v>
      </c>
      <c r="C12610" s="2" t="s">
        <v>27997</v>
      </c>
      <c r="D12610" s="2" t="str">
        <f>"飲食店営業"</f>
        <v>飲食店営業</v>
      </c>
      <c r="E12610" s="2" t="str">
        <f t="shared" si="593"/>
        <v>H30.08.31</v>
      </c>
    </row>
    <row r="12611" spans="1:5" x14ac:dyDescent="0.45">
      <c r="A12611" s="2" t="s">
        <v>5525</v>
      </c>
      <c r="B12611" s="2" t="s">
        <v>16398</v>
      </c>
      <c r="C12611" s="2" t="s">
        <v>27998</v>
      </c>
      <c r="D12611" s="2" t="str">
        <f>"飲食店営業"</f>
        <v>飲食店営業</v>
      </c>
      <c r="E12611" s="2" t="str">
        <f t="shared" si="593"/>
        <v>H30.08.31</v>
      </c>
    </row>
    <row r="12612" spans="1:5" x14ac:dyDescent="0.45">
      <c r="A12612" s="2" t="s">
        <v>5526</v>
      </c>
      <c r="B12612" s="2" t="s">
        <v>16399</v>
      </c>
      <c r="C12612" s="2" t="s">
        <v>27999</v>
      </c>
      <c r="D12612" s="2" t="str">
        <f>"飲食店営業"</f>
        <v>飲食店営業</v>
      </c>
      <c r="E12612" s="2" t="str">
        <f t="shared" si="593"/>
        <v>H30.08.31</v>
      </c>
    </row>
    <row r="12613" spans="1:5" x14ac:dyDescent="0.45">
      <c r="A12613" s="2" t="s">
        <v>5527</v>
      </c>
      <c r="B12613" s="2" t="s">
        <v>16400</v>
      </c>
      <c r="C12613" s="2" t="s">
        <v>28000</v>
      </c>
      <c r="D12613" s="2" t="str">
        <f>"菓子製造業"</f>
        <v>菓子製造業</v>
      </c>
      <c r="E12613" s="2" t="str">
        <f>"H30.09.04"</f>
        <v>H30.09.04</v>
      </c>
    </row>
    <row r="12614" spans="1:5" x14ac:dyDescent="0.45">
      <c r="A12614" s="2" t="s">
        <v>5530</v>
      </c>
      <c r="B12614" s="2" t="s">
        <v>16403</v>
      </c>
      <c r="C12614" s="2" t="s">
        <v>28003</v>
      </c>
      <c r="D12614" s="2" t="str">
        <f>"飲食店営業"</f>
        <v>飲食店営業</v>
      </c>
      <c r="E12614" s="2" t="str">
        <f>"H29.02.28"</f>
        <v>H29.02.28</v>
      </c>
    </row>
    <row r="12615" spans="1:5" x14ac:dyDescent="0.45">
      <c r="A12615" s="2" t="s">
        <v>5530</v>
      </c>
      <c r="B12615" s="2" t="s">
        <v>16403</v>
      </c>
      <c r="C12615" s="2" t="s">
        <v>28003</v>
      </c>
      <c r="D12615" s="2" t="str">
        <f>"魚介類販売業"</f>
        <v>魚介類販売業</v>
      </c>
      <c r="E12615" s="2" t="str">
        <f>"H29.02.28"</f>
        <v>H29.02.28</v>
      </c>
    </row>
    <row r="12616" spans="1:5" x14ac:dyDescent="0.45">
      <c r="A12616" s="2" t="s">
        <v>5533</v>
      </c>
      <c r="B12616" s="2" t="s">
        <v>16407</v>
      </c>
      <c r="C12616" s="2" t="s">
        <v>28007</v>
      </c>
      <c r="D12616" s="2" t="str">
        <f>"飲食店営業"</f>
        <v>飲食店営業</v>
      </c>
      <c r="E12616" s="2" t="str">
        <f>"H30.10.16"</f>
        <v>H30.10.16</v>
      </c>
    </row>
    <row r="12617" spans="1:5" x14ac:dyDescent="0.45">
      <c r="A12617" s="2" t="s">
        <v>5538</v>
      </c>
      <c r="B12617" s="2" t="s">
        <v>16415</v>
      </c>
      <c r="C12617" s="2" t="s">
        <v>28013</v>
      </c>
      <c r="D12617" s="2" t="str">
        <f>"飲食店営業"</f>
        <v>飲食店営業</v>
      </c>
      <c r="E12617" s="2" t="str">
        <f>"H30.11.16"</f>
        <v>H30.11.16</v>
      </c>
    </row>
    <row r="12618" spans="1:5" x14ac:dyDescent="0.45">
      <c r="A12618" s="2" t="s">
        <v>5540</v>
      </c>
      <c r="B12618" s="2" t="s">
        <v>16417</v>
      </c>
      <c r="C12618" s="2" t="s">
        <v>28015</v>
      </c>
      <c r="D12618" s="2" t="str">
        <f>"食品販売業"</f>
        <v>食品販売業</v>
      </c>
      <c r="E12618" s="2" t="str">
        <f>"H30.11.16"</f>
        <v>H30.11.16</v>
      </c>
    </row>
    <row r="12619" spans="1:5" x14ac:dyDescent="0.45">
      <c r="A12619" s="2" t="s">
        <v>270</v>
      </c>
      <c r="B12619" s="2" t="s">
        <v>16418</v>
      </c>
      <c r="C12619" s="2" t="s">
        <v>28016</v>
      </c>
      <c r="D12619" s="2" t="str">
        <f>"食品販売業"</f>
        <v>食品販売業</v>
      </c>
      <c r="E12619" s="2" t="str">
        <f>"H30.11.16"</f>
        <v>H30.11.16</v>
      </c>
    </row>
    <row r="12620" spans="1:5" x14ac:dyDescent="0.45">
      <c r="A12620" s="2" t="s">
        <v>5529</v>
      </c>
      <c r="B12620" s="2" t="s">
        <v>16403</v>
      </c>
      <c r="C12620" s="2" t="s">
        <v>28003</v>
      </c>
      <c r="D12620" s="2" t="str">
        <f>"食品販売業"</f>
        <v>食品販売業</v>
      </c>
      <c r="E12620" s="2" t="str">
        <f>"H30.11.16"</f>
        <v>H30.11.16</v>
      </c>
    </row>
    <row r="12621" spans="1:5" x14ac:dyDescent="0.45">
      <c r="A12621" s="2" t="s">
        <v>5545</v>
      </c>
      <c r="B12621" s="2" t="s">
        <v>16425</v>
      </c>
      <c r="C12621" s="2" t="s">
        <v>28023</v>
      </c>
      <c r="D12621" s="2" t="str">
        <f>"食品販売業"</f>
        <v>食品販売業</v>
      </c>
      <c r="E12621" s="2" t="str">
        <f>"H30.11.27"</f>
        <v>H30.11.27</v>
      </c>
    </row>
    <row r="12622" spans="1:5" x14ac:dyDescent="0.45">
      <c r="A12622" s="2" t="s">
        <v>5546</v>
      </c>
      <c r="B12622" s="2" t="s">
        <v>16426</v>
      </c>
      <c r="C12622" s="2" t="s">
        <v>28024</v>
      </c>
      <c r="D12622" s="2" t="str">
        <f>"食品販売業"</f>
        <v>食品販売業</v>
      </c>
      <c r="E12622" s="2" t="str">
        <f>"H30.11.27"</f>
        <v>H30.11.27</v>
      </c>
    </row>
    <row r="12623" spans="1:5" x14ac:dyDescent="0.45">
      <c r="A12623" s="2" t="s">
        <v>5549</v>
      </c>
      <c r="B12623" s="2" t="s">
        <v>16431</v>
      </c>
      <c r="C12623" s="2" t="s">
        <v>28029</v>
      </c>
      <c r="D12623" s="2" t="str">
        <f>"菓子製造業"</f>
        <v>菓子製造業</v>
      </c>
      <c r="E12623" s="2" t="str">
        <f>"H30.11.27"</f>
        <v>H30.11.27</v>
      </c>
    </row>
    <row r="12624" spans="1:5" x14ac:dyDescent="0.45">
      <c r="A12624" s="2" t="s">
        <v>5563</v>
      </c>
      <c r="B12624" s="2" t="s">
        <v>5563</v>
      </c>
      <c r="C12624" s="2" t="s">
        <v>28046</v>
      </c>
      <c r="D12624" s="2" t="str">
        <f>"あん類製造業"</f>
        <v>あん類製造業</v>
      </c>
      <c r="E12624" s="2" t="str">
        <f>"H30.11.30"</f>
        <v>H30.11.30</v>
      </c>
    </row>
    <row r="12625" spans="1:5" x14ac:dyDescent="0.45">
      <c r="A12625" s="2" t="s">
        <v>5567</v>
      </c>
      <c r="B12625" s="2" t="s">
        <v>16451</v>
      </c>
      <c r="C12625" s="2" t="s">
        <v>28050</v>
      </c>
      <c r="D12625" s="2" t="str">
        <f>"飲食店営業"</f>
        <v>飲食店営業</v>
      </c>
      <c r="E12625" s="2" t="str">
        <f>"H30.11.27"</f>
        <v>H30.11.27</v>
      </c>
    </row>
    <row r="12626" spans="1:5" x14ac:dyDescent="0.45">
      <c r="A12626" s="2" t="s">
        <v>5569</v>
      </c>
      <c r="B12626" s="2" t="s">
        <v>16453</v>
      </c>
      <c r="C12626" s="2" t="s">
        <v>28052</v>
      </c>
      <c r="D12626" s="2" t="str">
        <f>"食肉販売業"</f>
        <v>食肉販売業</v>
      </c>
      <c r="E12626" s="2" t="str">
        <f t="shared" ref="E12626:E12639" si="594">"H30.11.30"</f>
        <v>H30.11.30</v>
      </c>
    </row>
    <row r="12627" spans="1:5" x14ac:dyDescent="0.45">
      <c r="A12627" s="2" t="s">
        <v>5290</v>
      </c>
      <c r="B12627" s="2" t="s">
        <v>16455</v>
      </c>
      <c r="C12627" s="2" t="s">
        <v>28053</v>
      </c>
      <c r="D12627" s="2" t="str">
        <f>"飲食店営業"</f>
        <v>飲食店営業</v>
      </c>
      <c r="E12627" s="2" t="str">
        <f t="shared" si="594"/>
        <v>H30.11.30</v>
      </c>
    </row>
    <row r="12628" spans="1:5" x14ac:dyDescent="0.45">
      <c r="A12628" s="2" t="s">
        <v>5571</v>
      </c>
      <c r="B12628" s="2" t="s">
        <v>16456</v>
      </c>
      <c r="C12628" s="2" t="s">
        <v>28054</v>
      </c>
      <c r="D12628" s="2" t="str">
        <f>"飲食店営業"</f>
        <v>飲食店営業</v>
      </c>
      <c r="E12628" s="2" t="str">
        <f t="shared" si="594"/>
        <v>H30.11.30</v>
      </c>
    </row>
    <row r="12629" spans="1:5" x14ac:dyDescent="0.45">
      <c r="A12629" s="2" t="s">
        <v>5573</v>
      </c>
      <c r="B12629" s="2" t="s">
        <v>5573</v>
      </c>
      <c r="C12629" s="2" t="s">
        <v>28056</v>
      </c>
      <c r="D12629" s="2" t="str">
        <f>"そうざい製造業"</f>
        <v>そうざい製造業</v>
      </c>
      <c r="E12629" s="2" t="str">
        <f t="shared" si="594"/>
        <v>H30.11.30</v>
      </c>
    </row>
    <row r="12630" spans="1:5" x14ac:dyDescent="0.45">
      <c r="A12630" s="2" t="s">
        <v>5573</v>
      </c>
      <c r="B12630" s="2" t="s">
        <v>5573</v>
      </c>
      <c r="C12630" s="2" t="s">
        <v>28056</v>
      </c>
      <c r="D12630" s="2" t="str">
        <f>"魚介類販売業"</f>
        <v>魚介類販売業</v>
      </c>
      <c r="E12630" s="2" t="str">
        <f t="shared" si="594"/>
        <v>H30.11.30</v>
      </c>
    </row>
    <row r="12631" spans="1:5" x14ac:dyDescent="0.45">
      <c r="A12631" s="2" t="s">
        <v>5574</v>
      </c>
      <c r="B12631" s="2" t="s">
        <v>14874</v>
      </c>
      <c r="C12631" s="2" t="s">
        <v>28057</v>
      </c>
      <c r="D12631" s="2" t="str">
        <f>"飲食店営業"</f>
        <v>飲食店営業</v>
      </c>
      <c r="E12631" s="2" t="str">
        <f t="shared" si="594"/>
        <v>H30.11.30</v>
      </c>
    </row>
    <row r="12632" spans="1:5" x14ac:dyDescent="0.45">
      <c r="A12632" s="2" t="s">
        <v>5575</v>
      </c>
      <c r="B12632" s="2" t="s">
        <v>5575</v>
      </c>
      <c r="C12632" s="2" t="s">
        <v>28058</v>
      </c>
      <c r="D12632" s="2" t="str">
        <f>"清涼飲料水製造業"</f>
        <v>清涼飲料水製造業</v>
      </c>
      <c r="E12632" s="2" t="str">
        <f t="shared" si="594"/>
        <v>H30.11.30</v>
      </c>
    </row>
    <row r="12633" spans="1:5" x14ac:dyDescent="0.45">
      <c r="A12633" s="2" t="s">
        <v>5576</v>
      </c>
      <c r="B12633" s="2" t="s">
        <v>16302</v>
      </c>
      <c r="C12633" s="2" t="s">
        <v>28059</v>
      </c>
      <c r="D12633" s="2" t="str">
        <f>"飲食店営業"</f>
        <v>飲食店営業</v>
      </c>
      <c r="E12633" s="2" t="str">
        <f t="shared" si="594"/>
        <v>H30.11.30</v>
      </c>
    </row>
    <row r="12634" spans="1:5" x14ac:dyDescent="0.45">
      <c r="A12634" s="2" t="s">
        <v>165</v>
      </c>
      <c r="B12634" s="2" t="s">
        <v>16458</v>
      </c>
      <c r="C12634" s="2" t="s">
        <v>27890</v>
      </c>
      <c r="D12634" s="2" t="str">
        <f>"喫茶店営業"</f>
        <v>喫茶店営業</v>
      </c>
      <c r="E12634" s="2" t="str">
        <f t="shared" si="594"/>
        <v>H30.11.30</v>
      </c>
    </row>
    <row r="12635" spans="1:5" x14ac:dyDescent="0.45">
      <c r="A12635" s="2" t="s">
        <v>165</v>
      </c>
      <c r="B12635" s="2" t="s">
        <v>16459</v>
      </c>
      <c r="C12635" s="2" t="s">
        <v>28060</v>
      </c>
      <c r="D12635" s="2" t="str">
        <f>"喫茶店営業"</f>
        <v>喫茶店営業</v>
      </c>
      <c r="E12635" s="2" t="str">
        <f t="shared" si="594"/>
        <v>H30.11.30</v>
      </c>
    </row>
    <row r="12636" spans="1:5" x14ac:dyDescent="0.45">
      <c r="A12636" s="2" t="s">
        <v>5479</v>
      </c>
      <c r="B12636" s="2" t="s">
        <v>16460</v>
      </c>
      <c r="C12636" s="2" t="s">
        <v>28061</v>
      </c>
      <c r="D12636" s="2" t="str">
        <f>"菓子製造業"</f>
        <v>菓子製造業</v>
      </c>
      <c r="E12636" s="2" t="str">
        <f t="shared" si="594"/>
        <v>H30.11.30</v>
      </c>
    </row>
    <row r="12637" spans="1:5" x14ac:dyDescent="0.45">
      <c r="A12637" s="2" t="s">
        <v>5577</v>
      </c>
      <c r="B12637" s="2" t="s">
        <v>16462</v>
      </c>
      <c r="C12637" s="2" t="s">
        <v>28063</v>
      </c>
      <c r="D12637" s="2" t="str">
        <f>"飲食店営業"</f>
        <v>飲食店営業</v>
      </c>
      <c r="E12637" s="2" t="str">
        <f t="shared" si="594"/>
        <v>H30.11.30</v>
      </c>
    </row>
    <row r="12638" spans="1:5" x14ac:dyDescent="0.45">
      <c r="A12638" s="2" t="s">
        <v>5578</v>
      </c>
      <c r="B12638" s="2" t="s">
        <v>16463</v>
      </c>
      <c r="C12638" s="2" t="s">
        <v>28064</v>
      </c>
      <c r="D12638" s="2" t="str">
        <f>"飲食店営業"</f>
        <v>飲食店営業</v>
      </c>
      <c r="E12638" s="2" t="str">
        <f t="shared" si="594"/>
        <v>H30.11.30</v>
      </c>
    </row>
    <row r="12639" spans="1:5" x14ac:dyDescent="0.45">
      <c r="A12639" s="2" t="s">
        <v>5579</v>
      </c>
      <c r="B12639" s="2" t="s">
        <v>16464</v>
      </c>
      <c r="C12639" s="2" t="s">
        <v>28065</v>
      </c>
      <c r="D12639" s="2" t="str">
        <f>"飲食店営業"</f>
        <v>飲食店営業</v>
      </c>
      <c r="E12639" s="2" t="str">
        <f t="shared" si="594"/>
        <v>H30.11.30</v>
      </c>
    </row>
    <row r="12640" spans="1:5" x14ac:dyDescent="0.45">
      <c r="A12640" s="2" t="s">
        <v>5580</v>
      </c>
      <c r="B12640" s="2" t="s">
        <v>16465</v>
      </c>
      <c r="C12640" s="2" t="s">
        <v>28066</v>
      </c>
      <c r="D12640" s="2" t="str">
        <f>"飲食店営業"</f>
        <v>飲食店営業</v>
      </c>
      <c r="E12640" s="2" t="str">
        <f>"H30.12.11"</f>
        <v>H30.12.11</v>
      </c>
    </row>
    <row r="12641" spans="1:5" x14ac:dyDescent="0.45">
      <c r="A12641" s="2" t="s">
        <v>5581</v>
      </c>
      <c r="B12641" s="2" t="s">
        <v>16466</v>
      </c>
      <c r="C12641" s="2" t="s">
        <v>28067</v>
      </c>
      <c r="D12641" s="2" t="str">
        <f>"飲食店営業"</f>
        <v>飲食店営業</v>
      </c>
      <c r="E12641" s="2" t="str">
        <f>"H30.11.30"</f>
        <v>H30.11.30</v>
      </c>
    </row>
    <row r="12642" spans="1:5" x14ac:dyDescent="0.45">
      <c r="A12642" s="2" t="s">
        <v>5584</v>
      </c>
      <c r="B12642" s="2" t="s">
        <v>16469</v>
      </c>
      <c r="C12642" s="2" t="s">
        <v>27938</v>
      </c>
      <c r="D12642" s="2" t="str">
        <f>"喫茶店営業"</f>
        <v>喫茶店営業</v>
      </c>
      <c r="E12642" s="2" t="str">
        <f>"H30.12.20"</f>
        <v>H30.12.20</v>
      </c>
    </row>
    <row r="12643" spans="1:5" x14ac:dyDescent="0.45">
      <c r="A12643" s="2" t="s">
        <v>595</v>
      </c>
      <c r="B12643" s="2" t="s">
        <v>16470</v>
      </c>
      <c r="C12643" s="2" t="s">
        <v>28070</v>
      </c>
      <c r="D12643" s="2" t="str">
        <f>"食品販売業"</f>
        <v>食品販売業</v>
      </c>
      <c r="E12643" s="2" t="str">
        <f>"H30.12.20"</f>
        <v>H30.12.20</v>
      </c>
    </row>
    <row r="12644" spans="1:5" x14ac:dyDescent="0.45">
      <c r="A12644" s="2" t="s">
        <v>1624</v>
      </c>
      <c r="B12644" s="2" t="s">
        <v>16474</v>
      </c>
      <c r="C12644" s="2" t="s">
        <v>28074</v>
      </c>
      <c r="D12644" s="2" t="str">
        <f>"食品販売業"</f>
        <v>食品販売業</v>
      </c>
      <c r="E12644" s="2" t="str">
        <f>"H30.12.27"</f>
        <v>H30.12.27</v>
      </c>
    </row>
    <row r="12645" spans="1:5" x14ac:dyDescent="0.45">
      <c r="A12645" s="2" t="s">
        <v>5587</v>
      </c>
      <c r="B12645" s="2" t="s">
        <v>16475</v>
      </c>
      <c r="C12645" s="2" t="s">
        <v>28075</v>
      </c>
      <c r="D12645" s="2" t="str">
        <f>"食品販売業"</f>
        <v>食品販売業</v>
      </c>
      <c r="E12645" s="2" t="str">
        <f t="shared" ref="E12645:E12655" si="595">"H30.12.28"</f>
        <v>H30.12.28</v>
      </c>
    </row>
    <row r="12646" spans="1:5" x14ac:dyDescent="0.45">
      <c r="A12646" s="2" t="s">
        <v>5587</v>
      </c>
      <c r="B12646" s="2" t="s">
        <v>16476</v>
      </c>
      <c r="C12646" s="2" t="s">
        <v>28076</v>
      </c>
      <c r="D12646" s="2" t="str">
        <f>"食品販売業"</f>
        <v>食品販売業</v>
      </c>
      <c r="E12646" s="2" t="str">
        <f t="shared" si="595"/>
        <v>H30.12.28</v>
      </c>
    </row>
    <row r="12647" spans="1:5" x14ac:dyDescent="0.45">
      <c r="A12647" s="2" t="s">
        <v>5587</v>
      </c>
      <c r="B12647" s="2" t="s">
        <v>16476</v>
      </c>
      <c r="C12647" s="2" t="s">
        <v>28077</v>
      </c>
      <c r="D12647" s="2" t="str">
        <f>"飲食店営業"</f>
        <v>飲食店営業</v>
      </c>
      <c r="E12647" s="2" t="str">
        <f t="shared" si="595"/>
        <v>H30.12.28</v>
      </c>
    </row>
    <row r="12648" spans="1:5" x14ac:dyDescent="0.45">
      <c r="A12648" s="2" t="s">
        <v>5587</v>
      </c>
      <c r="B12648" s="2" t="s">
        <v>16476</v>
      </c>
      <c r="C12648" s="2" t="s">
        <v>28077</v>
      </c>
      <c r="D12648" s="2" t="str">
        <f>"魚介類販売業"</f>
        <v>魚介類販売業</v>
      </c>
      <c r="E12648" s="2" t="str">
        <f t="shared" si="595"/>
        <v>H30.12.28</v>
      </c>
    </row>
    <row r="12649" spans="1:5" x14ac:dyDescent="0.45">
      <c r="A12649" s="2" t="s">
        <v>5587</v>
      </c>
      <c r="B12649" s="2" t="s">
        <v>16476</v>
      </c>
      <c r="C12649" s="2" t="s">
        <v>28077</v>
      </c>
      <c r="D12649" s="2" t="str">
        <f>"食肉販売業"</f>
        <v>食肉販売業</v>
      </c>
      <c r="E12649" s="2" t="str">
        <f t="shared" si="595"/>
        <v>H30.12.28</v>
      </c>
    </row>
    <row r="12650" spans="1:5" x14ac:dyDescent="0.45">
      <c r="A12650" s="2" t="s">
        <v>5587</v>
      </c>
      <c r="B12650" s="2" t="s">
        <v>16476</v>
      </c>
      <c r="C12650" s="2" t="s">
        <v>28077</v>
      </c>
      <c r="D12650" s="2" t="str">
        <f>"乳類販売業"</f>
        <v>乳類販売業</v>
      </c>
      <c r="E12650" s="2" t="str">
        <f t="shared" si="595"/>
        <v>H30.12.28</v>
      </c>
    </row>
    <row r="12651" spans="1:5" x14ac:dyDescent="0.45">
      <c r="A12651" s="2" t="s">
        <v>5587</v>
      </c>
      <c r="B12651" s="2" t="s">
        <v>16477</v>
      </c>
      <c r="C12651" s="2" t="s">
        <v>28078</v>
      </c>
      <c r="D12651" s="2" t="str">
        <f>"食品販売業"</f>
        <v>食品販売業</v>
      </c>
      <c r="E12651" s="2" t="str">
        <f t="shared" si="595"/>
        <v>H30.12.28</v>
      </c>
    </row>
    <row r="12652" spans="1:5" x14ac:dyDescent="0.45">
      <c r="A12652" s="2" t="s">
        <v>5587</v>
      </c>
      <c r="B12652" s="2" t="s">
        <v>16477</v>
      </c>
      <c r="C12652" s="2" t="s">
        <v>28079</v>
      </c>
      <c r="D12652" s="2" t="str">
        <f>"乳類販売業"</f>
        <v>乳類販売業</v>
      </c>
      <c r="E12652" s="2" t="str">
        <f t="shared" si="595"/>
        <v>H30.12.28</v>
      </c>
    </row>
    <row r="12653" spans="1:5" x14ac:dyDescent="0.45">
      <c r="A12653" s="2" t="s">
        <v>5587</v>
      </c>
      <c r="B12653" s="2" t="s">
        <v>16477</v>
      </c>
      <c r="C12653" s="2" t="s">
        <v>28079</v>
      </c>
      <c r="D12653" s="2" t="str">
        <f>"魚介類販売業"</f>
        <v>魚介類販売業</v>
      </c>
      <c r="E12653" s="2" t="str">
        <f t="shared" si="595"/>
        <v>H30.12.28</v>
      </c>
    </row>
    <row r="12654" spans="1:5" x14ac:dyDescent="0.45">
      <c r="A12654" s="2" t="s">
        <v>5587</v>
      </c>
      <c r="B12654" s="2" t="s">
        <v>16477</v>
      </c>
      <c r="C12654" s="2" t="s">
        <v>28079</v>
      </c>
      <c r="D12654" s="2" t="str">
        <f>"食肉販売業"</f>
        <v>食肉販売業</v>
      </c>
      <c r="E12654" s="2" t="str">
        <f t="shared" si="595"/>
        <v>H30.12.28</v>
      </c>
    </row>
    <row r="12655" spans="1:5" x14ac:dyDescent="0.45">
      <c r="A12655" s="2" t="s">
        <v>5587</v>
      </c>
      <c r="B12655" s="2" t="s">
        <v>16477</v>
      </c>
      <c r="C12655" s="2" t="s">
        <v>28079</v>
      </c>
      <c r="D12655" s="2" t="str">
        <f>"飲食店営業"</f>
        <v>飲食店営業</v>
      </c>
      <c r="E12655" s="2" t="str">
        <f t="shared" si="595"/>
        <v>H30.12.28</v>
      </c>
    </row>
    <row r="12656" spans="1:5" x14ac:dyDescent="0.45">
      <c r="A12656" s="2" t="s">
        <v>5588</v>
      </c>
      <c r="B12656" s="2" t="s">
        <v>16480</v>
      </c>
      <c r="C12656" s="2" t="s">
        <v>28082</v>
      </c>
      <c r="D12656" s="2" t="str">
        <f>"飲食店営業"</f>
        <v>飲食店営業</v>
      </c>
      <c r="E12656" s="2" t="str">
        <f>"H31.01.10"</f>
        <v>H31.01.10</v>
      </c>
    </row>
    <row r="12657" spans="1:5" x14ac:dyDescent="0.45">
      <c r="A12657" s="2" t="s">
        <v>5593</v>
      </c>
      <c r="B12657" s="2" t="s">
        <v>16487</v>
      </c>
      <c r="C12657" s="2" t="s">
        <v>28088</v>
      </c>
      <c r="D12657" s="2" t="str">
        <f>"飲食店営業"</f>
        <v>飲食店営業</v>
      </c>
      <c r="E12657" s="2" t="str">
        <f>"H31.02.14"</f>
        <v>H31.02.14</v>
      </c>
    </row>
    <row r="12658" spans="1:5" x14ac:dyDescent="0.45">
      <c r="A12658" s="2" t="s">
        <v>5604</v>
      </c>
      <c r="B12658" s="2" t="s">
        <v>16497</v>
      </c>
      <c r="C12658" s="2" t="s">
        <v>28099</v>
      </c>
      <c r="D12658" s="2" t="str">
        <f>"飲食店営業"</f>
        <v>飲食店営業</v>
      </c>
      <c r="E12658" s="2" t="str">
        <f>"H31.02.20"</f>
        <v>H31.02.20</v>
      </c>
    </row>
    <row r="12659" spans="1:5" x14ac:dyDescent="0.45">
      <c r="A12659" s="2" t="s">
        <v>5605</v>
      </c>
      <c r="B12659" s="2" t="s">
        <v>16498</v>
      </c>
      <c r="C12659" s="2" t="s">
        <v>28100</v>
      </c>
      <c r="D12659" s="2" t="str">
        <f>"飲食店営業"</f>
        <v>飲食店営業</v>
      </c>
      <c r="E12659" s="2" t="str">
        <f>"H31.02.20"</f>
        <v>H31.02.20</v>
      </c>
    </row>
    <row r="12660" spans="1:5" x14ac:dyDescent="0.45">
      <c r="A12660" s="2" t="s">
        <v>5605</v>
      </c>
      <c r="B12660" s="2" t="s">
        <v>16498</v>
      </c>
      <c r="C12660" s="2" t="s">
        <v>28100</v>
      </c>
      <c r="D12660" s="2" t="str">
        <f>"魚介類販売業"</f>
        <v>魚介類販売業</v>
      </c>
      <c r="E12660" s="2" t="str">
        <f>"H31.02.20"</f>
        <v>H31.02.20</v>
      </c>
    </row>
    <row r="12661" spans="1:5" x14ac:dyDescent="0.45">
      <c r="A12661" s="2" t="s">
        <v>5605</v>
      </c>
      <c r="B12661" s="2" t="s">
        <v>16498</v>
      </c>
      <c r="C12661" s="2" t="s">
        <v>28100</v>
      </c>
      <c r="D12661" s="2" t="str">
        <f>"乳類販売業"</f>
        <v>乳類販売業</v>
      </c>
      <c r="E12661" s="2" t="str">
        <f>"H31.02.20"</f>
        <v>H31.02.20</v>
      </c>
    </row>
    <row r="12662" spans="1:5" x14ac:dyDescent="0.45">
      <c r="A12662" s="2" t="s">
        <v>5605</v>
      </c>
      <c r="B12662" s="2" t="s">
        <v>16498</v>
      </c>
      <c r="C12662" s="2" t="s">
        <v>28100</v>
      </c>
      <c r="D12662" s="2" t="str">
        <f>"食肉販売業"</f>
        <v>食肉販売業</v>
      </c>
      <c r="E12662" s="2" t="str">
        <f>"H31.02.20"</f>
        <v>H31.02.20</v>
      </c>
    </row>
    <row r="12663" spans="1:5" x14ac:dyDescent="0.45">
      <c r="A12663" s="2" t="s">
        <v>5370</v>
      </c>
      <c r="B12663" s="2" t="s">
        <v>16286</v>
      </c>
      <c r="C12663" s="2" t="s">
        <v>27875</v>
      </c>
      <c r="D12663" s="2" t="str">
        <f>"魚介類販売業"</f>
        <v>魚介類販売業</v>
      </c>
      <c r="E12663" s="2" t="str">
        <f t="shared" ref="E12663:E12671" si="596">"H31.02.21"</f>
        <v>H31.02.21</v>
      </c>
    </row>
    <row r="12664" spans="1:5" x14ac:dyDescent="0.45">
      <c r="A12664" s="2" t="s">
        <v>5370</v>
      </c>
      <c r="B12664" s="2" t="s">
        <v>16503</v>
      </c>
      <c r="C12664" s="2" t="s">
        <v>28106</v>
      </c>
      <c r="D12664" s="2" t="str">
        <f>"魚介類販売業"</f>
        <v>魚介類販売業</v>
      </c>
      <c r="E12664" s="2" t="str">
        <f t="shared" si="596"/>
        <v>H31.02.21</v>
      </c>
    </row>
    <row r="12665" spans="1:5" x14ac:dyDescent="0.45">
      <c r="A12665" s="2" t="s">
        <v>5370</v>
      </c>
      <c r="B12665" s="2" t="s">
        <v>16286</v>
      </c>
      <c r="C12665" s="2" t="s">
        <v>27875</v>
      </c>
      <c r="D12665" s="2" t="str">
        <f>"食肉販売業"</f>
        <v>食肉販売業</v>
      </c>
      <c r="E12665" s="2" t="str">
        <f t="shared" si="596"/>
        <v>H31.02.21</v>
      </c>
    </row>
    <row r="12666" spans="1:5" x14ac:dyDescent="0.45">
      <c r="A12666" s="2" t="s">
        <v>5370</v>
      </c>
      <c r="B12666" s="2" t="s">
        <v>16503</v>
      </c>
      <c r="C12666" s="2" t="s">
        <v>28106</v>
      </c>
      <c r="D12666" s="2" t="str">
        <f>"食肉販売業"</f>
        <v>食肉販売業</v>
      </c>
      <c r="E12666" s="2" t="str">
        <f t="shared" si="596"/>
        <v>H31.02.21</v>
      </c>
    </row>
    <row r="12667" spans="1:5" x14ac:dyDescent="0.45">
      <c r="A12667" s="2" t="s">
        <v>5370</v>
      </c>
      <c r="B12667" s="2" t="s">
        <v>16286</v>
      </c>
      <c r="C12667" s="2" t="s">
        <v>27875</v>
      </c>
      <c r="D12667" s="2" t="str">
        <f>"乳類販売業"</f>
        <v>乳類販売業</v>
      </c>
      <c r="E12667" s="2" t="str">
        <f t="shared" si="596"/>
        <v>H31.02.21</v>
      </c>
    </row>
    <row r="12668" spans="1:5" x14ac:dyDescent="0.45">
      <c r="A12668" s="2" t="s">
        <v>5370</v>
      </c>
      <c r="B12668" s="2" t="s">
        <v>16503</v>
      </c>
      <c r="C12668" s="2" t="s">
        <v>28106</v>
      </c>
      <c r="D12668" s="2" t="str">
        <f>"乳類販売業"</f>
        <v>乳類販売業</v>
      </c>
      <c r="E12668" s="2" t="str">
        <f t="shared" si="596"/>
        <v>H31.02.21</v>
      </c>
    </row>
    <row r="12669" spans="1:5" x14ac:dyDescent="0.45">
      <c r="A12669" s="2" t="s">
        <v>5413</v>
      </c>
      <c r="B12669" s="2" t="s">
        <v>16257</v>
      </c>
      <c r="C12669" s="2" t="s">
        <v>27841</v>
      </c>
      <c r="D12669" s="2" t="str">
        <f>"そうざい製造業"</f>
        <v>そうざい製造業</v>
      </c>
      <c r="E12669" s="2" t="str">
        <f t="shared" si="596"/>
        <v>H31.02.21</v>
      </c>
    </row>
    <row r="12670" spans="1:5" x14ac:dyDescent="0.45">
      <c r="A12670" s="2" t="s">
        <v>5271</v>
      </c>
      <c r="B12670" s="2" t="s">
        <v>16108</v>
      </c>
      <c r="C12670" s="2" t="s">
        <v>28108</v>
      </c>
      <c r="D12670" s="2" t="str">
        <f>"食品製造業"</f>
        <v>食品製造業</v>
      </c>
      <c r="E12670" s="2" t="str">
        <f t="shared" si="596"/>
        <v>H31.02.21</v>
      </c>
    </row>
    <row r="12671" spans="1:5" x14ac:dyDescent="0.45">
      <c r="A12671" s="2" t="s">
        <v>5613</v>
      </c>
      <c r="B12671" s="2" t="s">
        <v>16505</v>
      </c>
      <c r="C12671" s="2" t="s">
        <v>28109</v>
      </c>
      <c r="D12671" s="2" t="str">
        <f>"食品製造業"</f>
        <v>食品製造業</v>
      </c>
      <c r="E12671" s="2" t="str">
        <f t="shared" si="596"/>
        <v>H31.02.21</v>
      </c>
    </row>
    <row r="12672" spans="1:5" x14ac:dyDescent="0.45">
      <c r="A12672" s="2" t="s">
        <v>5370</v>
      </c>
      <c r="B12672" s="2" t="s">
        <v>16286</v>
      </c>
      <c r="C12672" s="2" t="s">
        <v>27875</v>
      </c>
      <c r="D12672" s="2" t="str">
        <f t="shared" ref="D12672:D12679" si="597">"飲食店営業"</f>
        <v>飲食店営業</v>
      </c>
      <c r="E12672" s="2" t="str">
        <f t="shared" ref="E12672:E12686" si="598">"H31.02.27"</f>
        <v>H31.02.27</v>
      </c>
    </row>
    <row r="12673" spans="1:5" x14ac:dyDescent="0.45">
      <c r="A12673" s="2" t="s">
        <v>5614</v>
      </c>
      <c r="B12673" s="2" t="s">
        <v>16506</v>
      </c>
      <c r="C12673" s="2" t="s">
        <v>28110</v>
      </c>
      <c r="D12673" s="2" t="str">
        <f t="shared" si="597"/>
        <v>飲食店営業</v>
      </c>
      <c r="E12673" s="2" t="str">
        <f t="shared" si="598"/>
        <v>H31.02.27</v>
      </c>
    </row>
    <row r="12674" spans="1:5" x14ac:dyDescent="0.45">
      <c r="A12674" s="2" t="s">
        <v>5370</v>
      </c>
      <c r="B12674" s="2" t="s">
        <v>16503</v>
      </c>
      <c r="C12674" s="2" t="s">
        <v>28106</v>
      </c>
      <c r="D12674" s="2" t="str">
        <f t="shared" si="597"/>
        <v>飲食店営業</v>
      </c>
      <c r="E12674" s="2" t="str">
        <f t="shared" si="598"/>
        <v>H31.02.27</v>
      </c>
    </row>
    <row r="12675" spans="1:5" x14ac:dyDescent="0.45">
      <c r="A12675" s="2" t="s">
        <v>5615</v>
      </c>
      <c r="B12675" s="2" t="s">
        <v>16507</v>
      </c>
      <c r="C12675" s="2" t="s">
        <v>28111</v>
      </c>
      <c r="D12675" s="2" t="str">
        <f t="shared" si="597"/>
        <v>飲食店営業</v>
      </c>
      <c r="E12675" s="2" t="str">
        <f t="shared" si="598"/>
        <v>H31.02.27</v>
      </c>
    </row>
    <row r="12676" spans="1:5" x14ac:dyDescent="0.45">
      <c r="A12676" s="2" t="s">
        <v>5616</v>
      </c>
      <c r="B12676" s="2" t="s">
        <v>16508</v>
      </c>
      <c r="C12676" s="2" t="s">
        <v>28112</v>
      </c>
      <c r="D12676" s="2" t="str">
        <f t="shared" si="597"/>
        <v>飲食店営業</v>
      </c>
      <c r="E12676" s="2" t="str">
        <f t="shared" si="598"/>
        <v>H31.02.27</v>
      </c>
    </row>
    <row r="12677" spans="1:5" x14ac:dyDescent="0.45">
      <c r="A12677" s="2" t="s">
        <v>5617</v>
      </c>
      <c r="B12677" s="2" t="s">
        <v>16509</v>
      </c>
      <c r="C12677" s="2" t="s">
        <v>28113</v>
      </c>
      <c r="D12677" s="2" t="str">
        <f t="shared" si="597"/>
        <v>飲食店営業</v>
      </c>
      <c r="E12677" s="2" t="str">
        <f t="shared" si="598"/>
        <v>H31.02.27</v>
      </c>
    </row>
    <row r="12678" spans="1:5" x14ac:dyDescent="0.45">
      <c r="A12678" s="2" t="s">
        <v>5618</v>
      </c>
      <c r="B12678" s="2" t="s">
        <v>16510</v>
      </c>
      <c r="C12678" s="2" t="s">
        <v>28114</v>
      </c>
      <c r="D12678" s="2" t="str">
        <f t="shared" si="597"/>
        <v>飲食店営業</v>
      </c>
      <c r="E12678" s="2" t="str">
        <f t="shared" si="598"/>
        <v>H31.02.27</v>
      </c>
    </row>
    <row r="12679" spans="1:5" x14ac:dyDescent="0.45">
      <c r="A12679" s="2" t="s">
        <v>5619</v>
      </c>
      <c r="B12679" s="2" t="s">
        <v>16511</v>
      </c>
      <c r="C12679" s="2" t="s">
        <v>28115</v>
      </c>
      <c r="D12679" s="2" t="str">
        <f t="shared" si="597"/>
        <v>飲食店営業</v>
      </c>
      <c r="E12679" s="2" t="str">
        <f t="shared" si="598"/>
        <v>H31.02.27</v>
      </c>
    </row>
    <row r="12680" spans="1:5" x14ac:dyDescent="0.45">
      <c r="A12680" s="2" t="s">
        <v>5621</v>
      </c>
      <c r="B12680" s="2" t="s">
        <v>16514</v>
      </c>
      <c r="C12680" s="2" t="s">
        <v>28117</v>
      </c>
      <c r="D12680" s="2" t="str">
        <f>"食品販売業"</f>
        <v>食品販売業</v>
      </c>
      <c r="E12680" s="2" t="str">
        <f t="shared" si="598"/>
        <v>H31.02.27</v>
      </c>
    </row>
    <row r="12681" spans="1:5" x14ac:dyDescent="0.45">
      <c r="A12681" s="2" t="s">
        <v>5623</v>
      </c>
      <c r="B12681" s="2" t="s">
        <v>16516</v>
      </c>
      <c r="C12681" s="2" t="s">
        <v>28119</v>
      </c>
      <c r="D12681" s="2" t="str">
        <f>"飲食店営業"</f>
        <v>飲食店営業</v>
      </c>
      <c r="E12681" s="2" t="str">
        <f t="shared" si="598"/>
        <v>H31.02.27</v>
      </c>
    </row>
    <row r="12682" spans="1:5" x14ac:dyDescent="0.45">
      <c r="A12682" s="2" t="s">
        <v>5624</v>
      </c>
      <c r="B12682" s="2" t="s">
        <v>16517</v>
      </c>
      <c r="C12682" s="2" t="s">
        <v>28120</v>
      </c>
      <c r="D12682" s="2" t="str">
        <f>"飲食店営業"</f>
        <v>飲食店営業</v>
      </c>
      <c r="E12682" s="2" t="str">
        <f t="shared" si="598"/>
        <v>H31.02.27</v>
      </c>
    </row>
    <row r="12683" spans="1:5" x14ac:dyDescent="0.45">
      <c r="A12683" s="2" t="s">
        <v>5573</v>
      </c>
      <c r="B12683" s="2" t="s">
        <v>16518</v>
      </c>
      <c r="C12683" s="2" t="s">
        <v>28056</v>
      </c>
      <c r="D12683" s="2" t="str">
        <f>"飲食店営業"</f>
        <v>飲食店営業</v>
      </c>
      <c r="E12683" s="2" t="str">
        <f t="shared" si="598"/>
        <v>H31.02.27</v>
      </c>
    </row>
    <row r="12684" spans="1:5" x14ac:dyDescent="0.45">
      <c r="A12684" s="2" t="s">
        <v>5625</v>
      </c>
      <c r="B12684" s="2" t="s">
        <v>16519</v>
      </c>
      <c r="C12684" s="2" t="s">
        <v>28121</v>
      </c>
      <c r="D12684" s="2" t="str">
        <f>"飲食店営業"</f>
        <v>飲食店営業</v>
      </c>
      <c r="E12684" s="2" t="str">
        <f t="shared" si="598"/>
        <v>H31.02.27</v>
      </c>
    </row>
    <row r="12685" spans="1:5" x14ac:dyDescent="0.45">
      <c r="A12685" s="2" t="s">
        <v>5626</v>
      </c>
      <c r="B12685" s="2" t="s">
        <v>16520</v>
      </c>
      <c r="C12685" s="2" t="s">
        <v>28122</v>
      </c>
      <c r="D12685" s="2" t="str">
        <f>"飲食店営業"</f>
        <v>飲食店営業</v>
      </c>
      <c r="E12685" s="2" t="str">
        <f t="shared" si="598"/>
        <v>H31.02.27</v>
      </c>
    </row>
    <row r="12686" spans="1:5" x14ac:dyDescent="0.45">
      <c r="A12686" s="2" t="s">
        <v>5627</v>
      </c>
      <c r="B12686" s="2" t="s">
        <v>16521</v>
      </c>
      <c r="C12686" s="2" t="s">
        <v>28123</v>
      </c>
      <c r="D12686" s="2" t="str">
        <f>"食肉販売業"</f>
        <v>食肉販売業</v>
      </c>
      <c r="E12686" s="2" t="str">
        <f t="shared" si="598"/>
        <v>H31.02.27</v>
      </c>
    </row>
    <row r="12687" spans="1:5" x14ac:dyDescent="0.45">
      <c r="A12687" s="2" t="s">
        <v>5629</v>
      </c>
      <c r="B12687" s="2" t="s">
        <v>16523</v>
      </c>
      <c r="C12687" s="2" t="s">
        <v>28125</v>
      </c>
      <c r="D12687" s="2" t="str">
        <f t="shared" ref="D12687:D12693" si="599">"飲食店営業"</f>
        <v>飲食店営業</v>
      </c>
      <c r="E12687" s="2" t="str">
        <f>"H31.02.28"</f>
        <v>H31.02.28</v>
      </c>
    </row>
    <row r="12688" spans="1:5" x14ac:dyDescent="0.45">
      <c r="A12688" s="2" t="s">
        <v>5627</v>
      </c>
      <c r="B12688" s="2" t="s">
        <v>16521</v>
      </c>
      <c r="C12688" s="2" t="s">
        <v>28123</v>
      </c>
      <c r="D12688" s="2" t="str">
        <f t="shared" si="599"/>
        <v>飲食店営業</v>
      </c>
      <c r="E12688" s="2" t="str">
        <f>"H31.02.27"</f>
        <v>H31.02.27</v>
      </c>
    </row>
    <row r="12689" spans="1:5" x14ac:dyDescent="0.45">
      <c r="A12689" s="2" t="s">
        <v>5630</v>
      </c>
      <c r="B12689" s="2" t="s">
        <v>16524</v>
      </c>
      <c r="C12689" s="2" t="s">
        <v>28126</v>
      </c>
      <c r="D12689" s="2" t="str">
        <f t="shared" si="599"/>
        <v>飲食店営業</v>
      </c>
      <c r="E12689" s="2" t="str">
        <f>"H31.02.28"</f>
        <v>H31.02.28</v>
      </c>
    </row>
    <row r="12690" spans="1:5" x14ac:dyDescent="0.45">
      <c r="A12690" s="2" t="s">
        <v>5631</v>
      </c>
      <c r="B12690" s="2" t="s">
        <v>16525</v>
      </c>
      <c r="C12690" s="2" t="s">
        <v>28127</v>
      </c>
      <c r="D12690" s="2" t="str">
        <f t="shared" si="599"/>
        <v>飲食店営業</v>
      </c>
      <c r="E12690" s="2" t="str">
        <f>"H31.02.28"</f>
        <v>H31.02.28</v>
      </c>
    </row>
    <row r="12691" spans="1:5" x14ac:dyDescent="0.45">
      <c r="A12691" s="2" t="s">
        <v>5613</v>
      </c>
      <c r="B12691" s="2" t="s">
        <v>16505</v>
      </c>
      <c r="C12691" s="2" t="s">
        <v>28109</v>
      </c>
      <c r="D12691" s="2" t="str">
        <f t="shared" si="599"/>
        <v>飲食店営業</v>
      </c>
      <c r="E12691" s="2" t="str">
        <f>"H31.02.28"</f>
        <v>H31.02.28</v>
      </c>
    </row>
    <row r="12692" spans="1:5" x14ac:dyDescent="0.45">
      <c r="A12692" s="2" t="s">
        <v>5634</v>
      </c>
      <c r="B12692" s="2" t="s">
        <v>16528</v>
      </c>
      <c r="C12692" s="2" t="s">
        <v>28130</v>
      </c>
      <c r="D12692" s="2" t="str">
        <f t="shared" si="599"/>
        <v>飲食店営業</v>
      </c>
      <c r="E12692" s="2" t="str">
        <f>"H31.03.05"</f>
        <v>H31.03.05</v>
      </c>
    </row>
    <row r="12693" spans="1:5" x14ac:dyDescent="0.45">
      <c r="A12693" s="2" t="s">
        <v>5636</v>
      </c>
      <c r="B12693" s="2" t="s">
        <v>16529</v>
      </c>
      <c r="C12693" s="2" t="s">
        <v>28132</v>
      </c>
      <c r="D12693" s="2" t="str">
        <f t="shared" si="599"/>
        <v>飲食店営業</v>
      </c>
      <c r="E12693" s="2" t="str">
        <f>"H31.03.11"</f>
        <v>H31.03.11</v>
      </c>
    </row>
    <row r="12694" spans="1:5" x14ac:dyDescent="0.45">
      <c r="A12694" s="2" t="s">
        <v>1552</v>
      </c>
      <c r="B12694" s="2" t="s">
        <v>16530</v>
      </c>
      <c r="C12694" s="2" t="s">
        <v>28133</v>
      </c>
      <c r="D12694" s="2" t="str">
        <f>"喫茶店営業"</f>
        <v>喫茶店営業</v>
      </c>
      <c r="E12694" s="2" t="str">
        <f>"H31.03.07"</f>
        <v>H31.03.07</v>
      </c>
    </row>
    <row r="12695" spans="1:5" x14ac:dyDescent="0.45">
      <c r="A12695" s="2" t="s">
        <v>1552</v>
      </c>
      <c r="B12695" s="2" t="s">
        <v>16530</v>
      </c>
      <c r="C12695" s="2" t="s">
        <v>28133</v>
      </c>
      <c r="D12695" s="2" t="str">
        <f>"食品販売業"</f>
        <v>食品販売業</v>
      </c>
      <c r="E12695" s="2" t="str">
        <f>"H30.09.28"</f>
        <v>H30.09.28</v>
      </c>
    </row>
    <row r="12696" spans="1:5" x14ac:dyDescent="0.45">
      <c r="A12696" s="2" t="s">
        <v>5637</v>
      </c>
      <c r="B12696" s="2" t="s">
        <v>16531</v>
      </c>
      <c r="C12696" s="2" t="s">
        <v>28134</v>
      </c>
      <c r="D12696" s="2" t="str">
        <f>"飲食店営業"</f>
        <v>飲食店営業</v>
      </c>
      <c r="E12696" s="2" t="str">
        <f>"H31.03.13"</f>
        <v>H31.03.13</v>
      </c>
    </row>
    <row r="12697" spans="1:5" x14ac:dyDescent="0.45">
      <c r="A12697" s="2" t="s">
        <v>5637</v>
      </c>
      <c r="B12697" s="2" t="s">
        <v>16531</v>
      </c>
      <c r="C12697" s="2" t="s">
        <v>28134</v>
      </c>
      <c r="D12697" s="2" t="str">
        <f>"菓子製造業"</f>
        <v>菓子製造業</v>
      </c>
      <c r="E12697" s="2" t="str">
        <f>"H31.03.13"</f>
        <v>H31.03.13</v>
      </c>
    </row>
    <row r="12698" spans="1:5" x14ac:dyDescent="0.45">
      <c r="A12698" s="2" t="s">
        <v>1552</v>
      </c>
      <c r="B12698" s="2" t="s">
        <v>16283</v>
      </c>
      <c r="C12698" s="2" t="s">
        <v>28135</v>
      </c>
      <c r="D12698" s="2" t="str">
        <f>"喫茶店営業"</f>
        <v>喫茶店営業</v>
      </c>
      <c r="E12698" s="2" t="str">
        <f>"H31.03.20"</f>
        <v>H31.03.20</v>
      </c>
    </row>
    <row r="12699" spans="1:5" x14ac:dyDescent="0.45">
      <c r="A12699" s="2" t="s">
        <v>5639</v>
      </c>
      <c r="B12699" s="2" t="s">
        <v>16533</v>
      </c>
      <c r="C12699" s="2" t="s">
        <v>28137</v>
      </c>
      <c r="D12699" s="2" t="str">
        <f>"飲食店営業"</f>
        <v>飲食店営業</v>
      </c>
      <c r="E12699" s="2" t="str">
        <f>"H31.03.26"</f>
        <v>H31.03.26</v>
      </c>
    </row>
    <row r="12700" spans="1:5" x14ac:dyDescent="0.45">
      <c r="A12700" s="2" t="s">
        <v>5641</v>
      </c>
      <c r="B12700" s="2" t="s">
        <v>16536</v>
      </c>
      <c r="C12700" s="2" t="s">
        <v>28140</v>
      </c>
      <c r="D12700" s="2" t="str">
        <f>"そうざい製造業"</f>
        <v>そうざい製造業</v>
      </c>
      <c r="E12700" s="2" t="str">
        <f>"H31.03.27"</f>
        <v>H31.03.27</v>
      </c>
    </row>
    <row r="12701" spans="1:5" x14ac:dyDescent="0.45">
      <c r="A12701" s="2" t="s">
        <v>5407</v>
      </c>
      <c r="B12701" s="2" t="s">
        <v>16252</v>
      </c>
      <c r="C12701" s="2" t="s">
        <v>28144</v>
      </c>
      <c r="D12701" s="2" t="str">
        <f>"飲食店営業"</f>
        <v>飲食店営業</v>
      </c>
      <c r="E12701" s="2" t="str">
        <f>"H31.04.03"</f>
        <v>H31.04.03</v>
      </c>
    </row>
    <row r="12702" spans="1:5" x14ac:dyDescent="0.45">
      <c r="A12702" s="2" t="s">
        <v>5643</v>
      </c>
      <c r="B12702" s="2" t="s">
        <v>16540</v>
      </c>
      <c r="C12702" s="2" t="s">
        <v>28145</v>
      </c>
      <c r="D12702" s="2" t="str">
        <f>"飲食店営業"</f>
        <v>飲食店営業</v>
      </c>
      <c r="E12702" s="2" t="str">
        <f>"H31.02.27"</f>
        <v>H31.02.27</v>
      </c>
    </row>
    <row r="12703" spans="1:5" x14ac:dyDescent="0.45">
      <c r="A12703" s="2" t="s">
        <v>5643</v>
      </c>
      <c r="B12703" s="2" t="s">
        <v>16540</v>
      </c>
      <c r="C12703" s="2" t="s">
        <v>28145</v>
      </c>
      <c r="D12703" s="2" t="str">
        <f>"飲食店営業"</f>
        <v>飲食店営業</v>
      </c>
      <c r="E12703" s="2" t="str">
        <f>"H31.02.27"</f>
        <v>H31.02.27</v>
      </c>
    </row>
    <row r="12704" spans="1:5" x14ac:dyDescent="0.45">
      <c r="A12704" s="2" t="s">
        <v>5643</v>
      </c>
      <c r="B12704" s="2" t="s">
        <v>16541</v>
      </c>
      <c r="C12704" s="2" t="s">
        <v>28145</v>
      </c>
      <c r="D12704" s="2" t="str">
        <f>"飲食店営業"</f>
        <v>飲食店営業</v>
      </c>
      <c r="E12704" s="2" t="str">
        <f>"H31.02.27"</f>
        <v>H31.02.27</v>
      </c>
    </row>
    <row r="12705" spans="1:5" x14ac:dyDescent="0.45">
      <c r="A12705" s="2" t="s">
        <v>5644</v>
      </c>
      <c r="B12705" s="2" t="s">
        <v>16542</v>
      </c>
      <c r="C12705" s="2" t="s">
        <v>28146</v>
      </c>
      <c r="D12705" s="2" t="str">
        <f>"食肉販売業"</f>
        <v>食肉販売業</v>
      </c>
      <c r="E12705" s="2" t="str">
        <f>"H31.04.18"</f>
        <v>H31.04.18</v>
      </c>
    </row>
    <row r="12706" spans="1:5" x14ac:dyDescent="0.45">
      <c r="A12706" s="2" t="s">
        <v>5644</v>
      </c>
      <c r="B12706" s="2" t="s">
        <v>16542</v>
      </c>
      <c r="C12706" s="2" t="s">
        <v>28146</v>
      </c>
      <c r="D12706" s="2" t="str">
        <f>"乳類販売業"</f>
        <v>乳類販売業</v>
      </c>
      <c r="E12706" s="2" t="str">
        <f>"H31.04.18"</f>
        <v>H31.04.18</v>
      </c>
    </row>
    <row r="12707" spans="1:5" x14ac:dyDescent="0.45">
      <c r="A12707" s="2" t="s">
        <v>5644</v>
      </c>
      <c r="B12707" s="2" t="s">
        <v>16542</v>
      </c>
      <c r="C12707" s="2" t="s">
        <v>28146</v>
      </c>
      <c r="D12707" s="2" t="str">
        <f>"魚介類販売業"</f>
        <v>魚介類販売業</v>
      </c>
      <c r="E12707" s="2" t="str">
        <f>"H31.04.18"</f>
        <v>H31.04.18</v>
      </c>
    </row>
    <row r="12708" spans="1:5" x14ac:dyDescent="0.45">
      <c r="A12708" s="2" t="s">
        <v>5644</v>
      </c>
      <c r="B12708" s="2" t="s">
        <v>16542</v>
      </c>
      <c r="C12708" s="2" t="s">
        <v>28146</v>
      </c>
      <c r="D12708" s="2" t="str">
        <f>"飲食店営業"</f>
        <v>飲食店営業</v>
      </c>
      <c r="E12708" s="2" t="str">
        <f>"H31.04.18"</f>
        <v>H31.04.18</v>
      </c>
    </row>
    <row r="12709" spans="1:5" x14ac:dyDescent="0.45">
      <c r="A12709" s="2" t="s">
        <v>5644</v>
      </c>
      <c r="B12709" s="2" t="s">
        <v>16542</v>
      </c>
      <c r="C12709" s="2" t="s">
        <v>28146</v>
      </c>
      <c r="D12709" s="2" t="str">
        <f>"食品販売業"</f>
        <v>食品販売業</v>
      </c>
      <c r="E12709" s="2" t="str">
        <f>"H31.04.18"</f>
        <v>H31.04.18</v>
      </c>
    </row>
    <row r="12710" spans="1:5" x14ac:dyDescent="0.45">
      <c r="A12710" s="2" t="s">
        <v>5645</v>
      </c>
      <c r="B12710" s="2" t="s">
        <v>16543</v>
      </c>
      <c r="C12710" s="2" t="s">
        <v>28147</v>
      </c>
      <c r="D12710" s="2" t="str">
        <f>"飲食店営業"</f>
        <v>飲食店営業</v>
      </c>
      <c r="E12710" s="2" t="str">
        <f>"H31.04.23"</f>
        <v>H31.04.23</v>
      </c>
    </row>
    <row r="12711" spans="1:5" x14ac:dyDescent="0.45">
      <c r="A12711" s="2" t="s">
        <v>5529</v>
      </c>
      <c r="B12711" s="2" t="s">
        <v>16403</v>
      </c>
      <c r="C12711" s="2" t="s">
        <v>28003</v>
      </c>
      <c r="D12711" s="2" t="str">
        <f>"飲食店営業"</f>
        <v>飲食店営業</v>
      </c>
      <c r="E12711" s="2" t="str">
        <f>"H31.04.26"</f>
        <v>H31.04.26</v>
      </c>
    </row>
    <row r="12712" spans="1:5" x14ac:dyDescent="0.45">
      <c r="A12712" s="2" t="s">
        <v>5659</v>
      </c>
      <c r="B12712" s="2" t="s">
        <v>16557</v>
      </c>
      <c r="C12712" s="2" t="s">
        <v>28162</v>
      </c>
      <c r="D12712" s="2" t="str">
        <f>"飲食店営業"</f>
        <v>飲食店営業</v>
      </c>
      <c r="E12712" s="2" t="str">
        <f>"R01.05.15"</f>
        <v>R01.05.15</v>
      </c>
    </row>
    <row r="12713" spans="1:5" x14ac:dyDescent="0.45">
      <c r="A12713" s="2" t="s">
        <v>5674</v>
      </c>
      <c r="B12713" s="2" t="s">
        <v>16574</v>
      </c>
      <c r="C12713" s="2" t="s">
        <v>28178</v>
      </c>
      <c r="D12713" s="2" t="str">
        <f>"飲食店営業"</f>
        <v>飲食店営業</v>
      </c>
      <c r="E12713" s="2" t="str">
        <f t="shared" ref="E12713:E12729" si="600">"R01.05.24"</f>
        <v>R01.05.24</v>
      </c>
    </row>
    <row r="12714" spans="1:5" x14ac:dyDescent="0.45">
      <c r="A12714" s="2" t="s">
        <v>5676</v>
      </c>
      <c r="B12714" s="2" t="s">
        <v>16576</v>
      </c>
      <c r="C12714" s="2" t="s">
        <v>28180</v>
      </c>
      <c r="D12714" s="2" t="str">
        <f>"食品製造業"</f>
        <v>食品製造業</v>
      </c>
      <c r="E12714" s="2" t="str">
        <f t="shared" si="600"/>
        <v>R01.05.24</v>
      </c>
    </row>
    <row r="12715" spans="1:5" x14ac:dyDescent="0.45">
      <c r="A12715" s="2" t="s">
        <v>273</v>
      </c>
      <c r="B12715" s="2" t="s">
        <v>16577</v>
      </c>
      <c r="C12715" s="2" t="s">
        <v>28181</v>
      </c>
      <c r="D12715" s="2" t="str">
        <f>"喫茶店営業"</f>
        <v>喫茶店営業</v>
      </c>
      <c r="E12715" s="2" t="str">
        <f t="shared" si="600"/>
        <v>R01.05.24</v>
      </c>
    </row>
    <row r="12716" spans="1:5" x14ac:dyDescent="0.45">
      <c r="A12716" s="2" t="s">
        <v>5678</v>
      </c>
      <c r="B12716" s="2" t="s">
        <v>16578</v>
      </c>
      <c r="C12716" s="2" t="s">
        <v>28183</v>
      </c>
      <c r="D12716" s="2" t="str">
        <f>"酒類製造業"</f>
        <v>酒類製造業</v>
      </c>
      <c r="E12716" s="2" t="str">
        <f t="shared" si="600"/>
        <v>R01.05.24</v>
      </c>
    </row>
    <row r="12717" spans="1:5" x14ac:dyDescent="0.45">
      <c r="A12717" s="2" t="s">
        <v>5582</v>
      </c>
      <c r="B12717" s="2" t="s">
        <v>16579</v>
      </c>
      <c r="C12717" s="2" t="s">
        <v>28184</v>
      </c>
      <c r="D12717" s="2" t="str">
        <f>"飲食店営業"</f>
        <v>飲食店営業</v>
      </c>
      <c r="E12717" s="2" t="str">
        <f t="shared" si="600"/>
        <v>R01.05.24</v>
      </c>
    </row>
    <row r="12718" spans="1:5" x14ac:dyDescent="0.45">
      <c r="A12718" s="2" t="s">
        <v>5679</v>
      </c>
      <c r="B12718" s="2" t="s">
        <v>16580</v>
      </c>
      <c r="C12718" s="2" t="s">
        <v>28185</v>
      </c>
      <c r="D12718" s="2" t="str">
        <f>"食品販売業"</f>
        <v>食品販売業</v>
      </c>
      <c r="E12718" s="2" t="str">
        <f t="shared" si="600"/>
        <v>R01.05.24</v>
      </c>
    </row>
    <row r="12719" spans="1:5" x14ac:dyDescent="0.45">
      <c r="A12719" s="2" t="s">
        <v>5680</v>
      </c>
      <c r="B12719" s="2" t="s">
        <v>5680</v>
      </c>
      <c r="C12719" s="2" t="s">
        <v>28186</v>
      </c>
      <c r="D12719" s="2" t="str">
        <f>"酒類製造業"</f>
        <v>酒類製造業</v>
      </c>
      <c r="E12719" s="2" t="str">
        <f t="shared" si="600"/>
        <v>R01.05.24</v>
      </c>
    </row>
    <row r="12720" spans="1:5" x14ac:dyDescent="0.45">
      <c r="A12720" s="2" t="s">
        <v>5681</v>
      </c>
      <c r="B12720" s="2" t="s">
        <v>16581</v>
      </c>
      <c r="C12720" s="2" t="s">
        <v>28187</v>
      </c>
      <c r="D12720" s="2" t="str">
        <f>"缶詰又は瓶詰食品製造業"</f>
        <v>缶詰又は瓶詰食品製造業</v>
      </c>
      <c r="E12720" s="2" t="str">
        <f t="shared" si="600"/>
        <v>R01.05.24</v>
      </c>
    </row>
    <row r="12721" spans="1:5" x14ac:dyDescent="0.45">
      <c r="A12721" s="2" t="s">
        <v>5681</v>
      </c>
      <c r="B12721" s="2" t="s">
        <v>16581</v>
      </c>
      <c r="C12721" s="2" t="s">
        <v>28187</v>
      </c>
      <c r="D12721" s="2" t="str">
        <f>"みそ製造業"</f>
        <v>みそ製造業</v>
      </c>
      <c r="E12721" s="2" t="str">
        <f t="shared" si="600"/>
        <v>R01.05.24</v>
      </c>
    </row>
    <row r="12722" spans="1:5" x14ac:dyDescent="0.45">
      <c r="A12722" s="2" t="s">
        <v>5681</v>
      </c>
      <c r="B12722" s="2" t="s">
        <v>16581</v>
      </c>
      <c r="C12722" s="2" t="s">
        <v>28187</v>
      </c>
      <c r="D12722" s="2" t="str">
        <f>"醤油製造業"</f>
        <v>醤油製造業</v>
      </c>
      <c r="E12722" s="2" t="str">
        <f t="shared" si="600"/>
        <v>R01.05.24</v>
      </c>
    </row>
    <row r="12723" spans="1:5" x14ac:dyDescent="0.45">
      <c r="A12723" s="2" t="s">
        <v>5682</v>
      </c>
      <c r="B12723" s="2" t="s">
        <v>16582</v>
      </c>
      <c r="C12723" s="2" t="s">
        <v>28188</v>
      </c>
      <c r="D12723" s="2" t="str">
        <f>"菓子製造業"</f>
        <v>菓子製造業</v>
      </c>
      <c r="E12723" s="2" t="str">
        <f t="shared" si="600"/>
        <v>R01.05.24</v>
      </c>
    </row>
    <row r="12724" spans="1:5" x14ac:dyDescent="0.45">
      <c r="A12724" s="2" t="s">
        <v>5683</v>
      </c>
      <c r="B12724" s="2" t="s">
        <v>16583</v>
      </c>
      <c r="C12724" s="2" t="s">
        <v>28189</v>
      </c>
      <c r="D12724" s="2" t="str">
        <f>"菓子製造業"</f>
        <v>菓子製造業</v>
      </c>
      <c r="E12724" s="2" t="str">
        <f t="shared" si="600"/>
        <v>R01.05.24</v>
      </c>
    </row>
    <row r="12725" spans="1:5" x14ac:dyDescent="0.45">
      <c r="A12725" s="2" t="s">
        <v>1500</v>
      </c>
      <c r="B12725" s="2" t="s">
        <v>16584</v>
      </c>
      <c r="C12725" s="2" t="s">
        <v>28190</v>
      </c>
      <c r="D12725" s="2" t="str">
        <f>"乳類販売業"</f>
        <v>乳類販売業</v>
      </c>
      <c r="E12725" s="2" t="str">
        <f t="shared" si="600"/>
        <v>R01.05.24</v>
      </c>
    </row>
    <row r="12726" spans="1:5" x14ac:dyDescent="0.45">
      <c r="A12726" s="2" t="s">
        <v>5682</v>
      </c>
      <c r="B12726" s="2" t="s">
        <v>16585</v>
      </c>
      <c r="C12726" s="2" t="s">
        <v>28188</v>
      </c>
      <c r="D12726" s="2" t="str">
        <f>"飲食店営業"</f>
        <v>飲食店営業</v>
      </c>
      <c r="E12726" s="2" t="str">
        <f t="shared" si="600"/>
        <v>R01.05.24</v>
      </c>
    </row>
    <row r="12727" spans="1:5" x14ac:dyDescent="0.45">
      <c r="A12727" s="2" t="s">
        <v>5684</v>
      </c>
      <c r="B12727" s="2" t="s">
        <v>16586</v>
      </c>
      <c r="C12727" s="2" t="s">
        <v>28191</v>
      </c>
      <c r="D12727" s="2" t="str">
        <f>"飲食店営業"</f>
        <v>飲食店営業</v>
      </c>
      <c r="E12727" s="2" t="str">
        <f t="shared" si="600"/>
        <v>R01.05.24</v>
      </c>
    </row>
    <row r="12728" spans="1:5" x14ac:dyDescent="0.45">
      <c r="A12728" s="2" t="s">
        <v>5292</v>
      </c>
      <c r="B12728" s="2" t="s">
        <v>16587</v>
      </c>
      <c r="C12728" s="2" t="s">
        <v>28192</v>
      </c>
      <c r="D12728" s="2" t="str">
        <f>"飲食店営業"</f>
        <v>飲食店営業</v>
      </c>
      <c r="E12728" s="2" t="str">
        <f t="shared" si="600"/>
        <v>R01.05.24</v>
      </c>
    </row>
    <row r="12729" spans="1:5" x14ac:dyDescent="0.45">
      <c r="A12729" s="2" t="s">
        <v>5549</v>
      </c>
      <c r="B12729" s="2" t="s">
        <v>16588</v>
      </c>
      <c r="C12729" s="2" t="s">
        <v>28029</v>
      </c>
      <c r="D12729" s="2" t="str">
        <f>"飲食店営業"</f>
        <v>飲食店営業</v>
      </c>
      <c r="E12729" s="2" t="str">
        <f t="shared" si="600"/>
        <v>R01.05.24</v>
      </c>
    </row>
    <row r="12730" spans="1:5" x14ac:dyDescent="0.45">
      <c r="A12730" s="2" t="s">
        <v>5685</v>
      </c>
      <c r="B12730" s="2" t="s">
        <v>16589</v>
      </c>
      <c r="C12730" s="2" t="s">
        <v>28193</v>
      </c>
      <c r="D12730" s="2" t="str">
        <f>"魚肉ねり製品製造業"</f>
        <v>魚肉ねり製品製造業</v>
      </c>
      <c r="E12730" s="2" t="str">
        <f t="shared" ref="E12730:E12736" si="601">"R01.05.28"</f>
        <v>R01.05.28</v>
      </c>
    </row>
    <row r="12731" spans="1:5" x14ac:dyDescent="0.45">
      <c r="A12731" s="2" t="s">
        <v>5686</v>
      </c>
      <c r="B12731" s="2" t="s">
        <v>16590</v>
      </c>
      <c r="C12731" s="2" t="s">
        <v>28194</v>
      </c>
      <c r="D12731" s="2" t="str">
        <f>"飲食店営業"</f>
        <v>飲食店営業</v>
      </c>
      <c r="E12731" s="2" t="str">
        <f t="shared" si="601"/>
        <v>R01.05.28</v>
      </c>
    </row>
    <row r="12732" spans="1:5" x14ac:dyDescent="0.45">
      <c r="A12732" s="2" t="s">
        <v>5691</v>
      </c>
      <c r="B12732" s="2" t="s">
        <v>16596</v>
      </c>
      <c r="C12732" s="2" t="s">
        <v>28199</v>
      </c>
      <c r="D12732" s="2" t="str">
        <f>"缶詰又は瓶詰食品製造業"</f>
        <v>缶詰又は瓶詰食品製造業</v>
      </c>
      <c r="E12732" s="2" t="str">
        <f t="shared" si="601"/>
        <v>R01.05.28</v>
      </c>
    </row>
    <row r="12733" spans="1:5" x14ac:dyDescent="0.45">
      <c r="A12733" s="2" t="s">
        <v>5383</v>
      </c>
      <c r="B12733" s="2" t="s">
        <v>16597</v>
      </c>
      <c r="C12733" s="2" t="s">
        <v>28200</v>
      </c>
      <c r="D12733" s="2" t="str">
        <f>"飲食店営業"</f>
        <v>飲食店営業</v>
      </c>
      <c r="E12733" s="2" t="str">
        <f t="shared" si="601"/>
        <v>R01.05.28</v>
      </c>
    </row>
    <row r="12734" spans="1:5" x14ac:dyDescent="0.45">
      <c r="A12734" s="2" t="s">
        <v>5694</v>
      </c>
      <c r="B12734" s="2" t="s">
        <v>5694</v>
      </c>
      <c r="C12734" s="2" t="s">
        <v>28203</v>
      </c>
      <c r="D12734" s="2" t="str">
        <f>"食品販売業"</f>
        <v>食品販売業</v>
      </c>
      <c r="E12734" s="2" t="str">
        <f t="shared" si="601"/>
        <v>R01.05.28</v>
      </c>
    </row>
    <row r="12735" spans="1:5" x14ac:dyDescent="0.45">
      <c r="A12735" s="2" t="s">
        <v>5695</v>
      </c>
      <c r="B12735" s="2" t="s">
        <v>16600</v>
      </c>
      <c r="C12735" s="2" t="s">
        <v>28204</v>
      </c>
      <c r="D12735" s="2" t="str">
        <f>"飲食店営業"</f>
        <v>飲食店営業</v>
      </c>
      <c r="E12735" s="2" t="str">
        <f t="shared" si="601"/>
        <v>R01.05.28</v>
      </c>
    </row>
    <row r="12736" spans="1:5" x14ac:dyDescent="0.45">
      <c r="A12736" s="2" t="s">
        <v>5698</v>
      </c>
      <c r="B12736" s="2" t="s">
        <v>16603</v>
      </c>
      <c r="C12736" s="2" t="s">
        <v>28207</v>
      </c>
      <c r="D12736" s="2" t="str">
        <f>"飲食店営業"</f>
        <v>飲食店営業</v>
      </c>
      <c r="E12736" s="2" t="str">
        <f t="shared" si="601"/>
        <v>R01.05.28</v>
      </c>
    </row>
    <row r="12737" spans="1:5" x14ac:dyDescent="0.45">
      <c r="A12737" s="2" t="s">
        <v>5699</v>
      </c>
      <c r="B12737" s="2" t="s">
        <v>5699</v>
      </c>
      <c r="C12737" s="2" t="s">
        <v>28208</v>
      </c>
      <c r="D12737" s="2" t="str">
        <f>"菓子製造業"</f>
        <v>菓子製造業</v>
      </c>
      <c r="E12737" s="2" t="str">
        <f>"R01.05.29"</f>
        <v>R01.05.29</v>
      </c>
    </row>
    <row r="12738" spans="1:5" x14ac:dyDescent="0.45">
      <c r="A12738" s="2" t="s">
        <v>5701</v>
      </c>
      <c r="B12738" s="2" t="s">
        <v>16605</v>
      </c>
      <c r="C12738" s="2" t="s">
        <v>28210</v>
      </c>
      <c r="D12738" s="2" t="str">
        <f>"そうざい製造業"</f>
        <v>そうざい製造業</v>
      </c>
      <c r="E12738" s="2" t="str">
        <f>"R01.05.29"</f>
        <v>R01.05.29</v>
      </c>
    </row>
    <row r="12739" spans="1:5" x14ac:dyDescent="0.45">
      <c r="A12739" s="2" t="s">
        <v>5702</v>
      </c>
      <c r="B12739" s="2" t="s">
        <v>16606</v>
      </c>
      <c r="C12739" s="2" t="s">
        <v>28211</v>
      </c>
      <c r="D12739" s="2" t="str">
        <f>"飲食店営業"</f>
        <v>飲食店営業</v>
      </c>
      <c r="E12739" s="2" t="str">
        <f>"R01.05.29"</f>
        <v>R01.05.29</v>
      </c>
    </row>
    <row r="12740" spans="1:5" x14ac:dyDescent="0.45">
      <c r="A12740" s="2" t="s">
        <v>5703</v>
      </c>
      <c r="B12740" s="2" t="s">
        <v>16607</v>
      </c>
      <c r="C12740" s="2" t="s">
        <v>28212</v>
      </c>
      <c r="D12740" s="2" t="str">
        <f>"酒類製造業"</f>
        <v>酒類製造業</v>
      </c>
      <c r="E12740" s="2" t="str">
        <f t="shared" ref="E12740:E12748" si="602">"R01.05.31"</f>
        <v>R01.05.31</v>
      </c>
    </row>
    <row r="12741" spans="1:5" x14ac:dyDescent="0.45">
      <c r="A12741" s="2" t="s">
        <v>5704</v>
      </c>
      <c r="B12741" s="2" t="s">
        <v>16608</v>
      </c>
      <c r="C12741" s="2" t="s">
        <v>28213</v>
      </c>
      <c r="D12741" s="2" t="str">
        <f>"飲食店営業"</f>
        <v>飲食店営業</v>
      </c>
      <c r="E12741" s="2" t="str">
        <f t="shared" si="602"/>
        <v>R01.05.31</v>
      </c>
    </row>
    <row r="12742" spans="1:5" x14ac:dyDescent="0.45">
      <c r="A12742" s="2" t="s">
        <v>5490</v>
      </c>
      <c r="B12742" s="2" t="s">
        <v>16349</v>
      </c>
      <c r="C12742" s="2" t="s">
        <v>27938</v>
      </c>
      <c r="D12742" s="2" t="str">
        <f>"乳類販売業"</f>
        <v>乳類販売業</v>
      </c>
      <c r="E12742" s="2" t="str">
        <f t="shared" si="602"/>
        <v>R01.05.31</v>
      </c>
    </row>
    <row r="12743" spans="1:5" x14ac:dyDescent="0.45">
      <c r="A12743" s="2" t="s">
        <v>1912</v>
      </c>
      <c r="B12743" s="2" t="s">
        <v>16609</v>
      </c>
      <c r="C12743" s="2" t="s">
        <v>28214</v>
      </c>
      <c r="D12743" s="2" t="str">
        <f>"飲食店営業"</f>
        <v>飲食店営業</v>
      </c>
      <c r="E12743" s="2" t="str">
        <f t="shared" si="602"/>
        <v>R01.05.31</v>
      </c>
    </row>
    <row r="12744" spans="1:5" x14ac:dyDescent="0.45">
      <c r="A12744" s="2" t="s">
        <v>5706</v>
      </c>
      <c r="B12744" s="2" t="s">
        <v>5706</v>
      </c>
      <c r="C12744" s="2" t="s">
        <v>28216</v>
      </c>
      <c r="D12744" s="2" t="str">
        <f>"飲食店営業"</f>
        <v>飲食店営業</v>
      </c>
      <c r="E12744" s="2" t="str">
        <f t="shared" si="602"/>
        <v>R01.05.31</v>
      </c>
    </row>
    <row r="12745" spans="1:5" x14ac:dyDescent="0.45">
      <c r="A12745" s="2" t="s">
        <v>5707</v>
      </c>
      <c r="B12745" s="2" t="s">
        <v>16611</v>
      </c>
      <c r="C12745" s="2" t="s">
        <v>28217</v>
      </c>
      <c r="D12745" s="2" t="str">
        <f>"飲食店営業"</f>
        <v>飲食店営業</v>
      </c>
      <c r="E12745" s="2" t="str">
        <f t="shared" si="602"/>
        <v>R01.05.31</v>
      </c>
    </row>
    <row r="12746" spans="1:5" x14ac:dyDescent="0.45">
      <c r="A12746" s="2" t="s">
        <v>5708</v>
      </c>
      <c r="B12746" s="2" t="s">
        <v>16612</v>
      </c>
      <c r="C12746" s="2" t="s">
        <v>28218</v>
      </c>
      <c r="D12746" s="2" t="str">
        <f>"飲食店営業"</f>
        <v>飲食店営業</v>
      </c>
      <c r="E12746" s="2" t="str">
        <f t="shared" si="602"/>
        <v>R01.05.31</v>
      </c>
    </row>
    <row r="12747" spans="1:5" x14ac:dyDescent="0.45">
      <c r="A12747" s="2" t="s">
        <v>5321</v>
      </c>
      <c r="B12747" s="2" t="s">
        <v>16156</v>
      </c>
      <c r="C12747" s="2" t="s">
        <v>27732</v>
      </c>
      <c r="D12747" s="2" t="str">
        <f>"飲食店営業"</f>
        <v>飲食店営業</v>
      </c>
      <c r="E12747" s="2" t="str">
        <f t="shared" si="602"/>
        <v>R01.05.31</v>
      </c>
    </row>
    <row r="12748" spans="1:5" x14ac:dyDescent="0.45">
      <c r="A12748" s="2" t="s">
        <v>5709</v>
      </c>
      <c r="B12748" s="2" t="s">
        <v>16613</v>
      </c>
      <c r="C12748" s="2" t="s">
        <v>28219</v>
      </c>
      <c r="D12748" s="2" t="str">
        <f>"乳類販売業"</f>
        <v>乳類販売業</v>
      </c>
      <c r="E12748" s="2" t="str">
        <f t="shared" si="602"/>
        <v>R01.05.31</v>
      </c>
    </row>
    <row r="12749" spans="1:5" x14ac:dyDescent="0.45">
      <c r="A12749" s="2" t="s">
        <v>5710</v>
      </c>
      <c r="B12749" s="2" t="s">
        <v>16615</v>
      </c>
      <c r="C12749" s="2" t="s">
        <v>28221</v>
      </c>
      <c r="D12749" s="2" t="str">
        <f>"飲食店営業"</f>
        <v>飲食店営業</v>
      </c>
      <c r="E12749" s="2" t="str">
        <f>"R01.06.06"</f>
        <v>R01.06.06</v>
      </c>
    </row>
    <row r="12750" spans="1:5" x14ac:dyDescent="0.45">
      <c r="A12750" s="2" t="s">
        <v>1552</v>
      </c>
      <c r="B12750" s="2" t="s">
        <v>16284</v>
      </c>
      <c r="C12750" s="2" t="s">
        <v>27874</v>
      </c>
      <c r="D12750" s="2" t="str">
        <f>"食品販売業"</f>
        <v>食品販売業</v>
      </c>
      <c r="E12750" s="2" t="str">
        <f>"H30.03.15"</f>
        <v>H30.03.15</v>
      </c>
    </row>
    <row r="12751" spans="1:5" x14ac:dyDescent="0.45">
      <c r="A12751" s="2" t="s">
        <v>5714</v>
      </c>
      <c r="B12751" s="2" t="s">
        <v>16621</v>
      </c>
      <c r="C12751" s="2" t="s">
        <v>28227</v>
      </c>
      <c r="D12751" s="2" t="str">
        <f>"飲食店営業"</f>
        <v>飲食店営業</v>
      </c>
      <c r="E12751" s="2" t="str">
        <f>"R01.06.26"</f>
        <v>R01.06.26</v>
      </c>
    </row>
    <row r="12752" spans="1:5" x14ac:dyDescent="0.45">
      <c r="A12752" s="2" t="s">
        <v>5432</v>
      </c>
      <c r="B12752" s="2" t="s">
        <v>16623</v>
      </c>
      <c r="C12752" s="2" t="s">
        <v>28229</v>
      </c>
      <c r="D12752" s="2" t="str">
        <f>"飲食店営業"</f>
        <v>飲食店営業</v>
      </c>
      <c r="E12752" s="2" t="str">
        <f>"R01.07.01"</f>
        <v>R01.07.01</v>
      </c>
    </row>
    <row r="12753" spans="1:5" x14ac:dyDescent="0.45">
      <c r="A12753" s="2" t="s">
        <v>5718</v>
      </c>
      <c r="B12753" s="2" t="s">
        <v>16628</v>
      </c>
      <c r="C12753" s="2" t="s">
        <v>28232</v>
      </c>
      <c r="D12753" s="2" t="str">
        <f>"飲食店営業"</f>
        <v>飲食店営業</v>
      </c>
      <c r="E12753" s="2" t="str">
        <f>"R01.07.12"</f>
        <v>R01.07.12</v>
      </c>
    </row>
    <row r="12754" spans="1:5" x14ac:dyDescent="0.45">
      <c r="A12754" s="2" t="s">
        <v>5320</v>
      </c>
      <c r="B12754" s="2" t="s">
        <v>16155</v>
      </c>
      <c r="C12754" s="2" t="s">
        <v>28235</v>
      </c>
      <c r="D12754" s="2" t="str">
        <f>"飲食店営業"</f>
        <v>飲食店営業</v>
      </c>
      <c r="E12754" s="2" t="str">
        <f>"R01.07.22"</f>
        <v>R01.07.22</v>
      </c>
    </row>
    <row r="12755" spans="1:5" x14ac:dyDescent="0.45">
      <c r="A12755" s="2" t="s">
        <v>5372</v>
      </c>
      <c r="B12755" s="2" t="s">
        <v>16631</v>
      </c>
      <c r="C12755" s="2" t="s">
        <v>28236</v>
      </c>
      <c r="D12755" s="2" t="str">
        <f>"飲食店営業"</f>
        <v>飲食店営業</v>
      </c>
      <c r="E12755" s="2" t="str">
        <f>"R01.08.01"</f>
        <v>R01.08.01</v>
      </c>
    </row>
    <row r="12756" spans="1:5" x14ac:dyDescent="0.45">
      <c r="A12756" s="2" t="s">
        <v>5372</v>
      </c>
      <c r="B12756" s="2" t="s">
        <v>16631</v>
      </c>
      <c r="C12756" s="2" t="s">
        <v>28236</v>
      </c>
      <c r="D12756" s="2" t="str">
        <f>"菓子製造業"</f>
        <v>菓子製造業</v>
      </c>
      <c r="E12756" s="2" t="str">
        <f>"R01.08.01"</f>
        <v>R01.08.01</v>
      </c>
    </row>
    <row r="12757" spans="1:5" x14ac:dyDescent="0.45">
      <c r="A12757" s="2" t="s">
        <v>5721</v>
      </c>
      <c r="B12757" s="2" t="s">
        <v>16632</v>
      </c>
      <c r="C12757" s="2" t="s">
        <v>28237</v>
      </c>
      <c r="D12757" s="2" t="str">
        <f>"飲食店営業"</f>
        <v>飲食店営業</v>
      </c>
      <c r="E12757" s="2" t="str">
        <f>"R01.08.01"</f>
        <v>R01.08.01</v>
      </c>
    </row>
    <row r="12758" spans="1:5" x14ac:dyDescent="0.45">
      <c r="A12758" s="2" t="s">
        <v>5432</v>
      </c>
      <c r="B12758" s="2" t="s">
        <v>16623</v>
      </c>
      <c r="C12758" s="2" t="s">
        <v>28229</v>
      </c>
      <c r="D12758" s="2" t="str">
        <f>"食品販売業"</f>
        <v>食品販売業</v>
      </c>
      <c r="E12758" s="2" t="str">
        <f>"R01.08.06"</f>
        <v>R01.08.06</v>
      </c>
    </row>
    <row r="12759" spans="1:5" x14ac:dyDescent="0.45">
      <c r="A12759" s="2" t="s">
        <v>5722</v>
      </c>
      <c r="B12759" s="2" t="s">
        <v>16633</v>
      </c>
      <c r="C12759" s="2" t="s">
        <v>28238</v>
      </c>
      <c r="D12759" s="2" t="str">
        <f>"飲食店営業"</f>
        <v>飲食店営業</v>
      </c>
      <c r="E12759" s="2" t="str">
        <f>"H30.05.28"</f>
        <v>H30.05.28</v>
      </c>
    </row>
    <row r="12760" spans="1:5" x14ac:dyDescent="0.45">
      <c r="A12760" s="2" t="s">
        <v>374</v>
      </c>
      <c r="B12760" s="2" t="s">
        <v>16634</v>
      </c>
      <c r="C12760" s="2" t="s">
        <v>28239</v>
      </c>
      <c r="D12760" s="2" t="str">
        <f>"飲食店営業"</f>
        <v>飲食店営業</v>
      </c>
      <c r="E12760" s="2" t="str">
        <f>"R01.08.14"</f>
        <v>R01.08.14</v>
      </c>
    </row>
    <row r="12761" spans="1:5" x14ac:dyDescent="0.45">
      <c r="A12761" s="2" t="s">
        <v>5261</v>
      </c>
      <c r="B12761" s="2" t="s">
        <v>16099</v>
      </c>
      <c r="C12761" s="2" t="s">
        <v>28241</v>
      </c>
      <c r="D12761" s="2" t="str">
        <f>"飲食店営業"</f>
        <v>飲食店営業</v>
      </c>
      <c r="E12761" s="2" t="str">
        <f t="shared" ref="E12761:E12766" si="603">"R01.08.22"</f>
        <v>R01.08.22</v>
      </c>
    </row>
    <row r="12762" spans="1:5" x14ac:dyDescent="0.45">
      <c r="A12762" s="2" t="s">
        <v>5724</v>
      </c>
      <c r="B12762" s="2" t="s">
        <v>16637</v>
      </c>
      <c r="C12762" s="2" t="s">
        <v>28242</v>
      </c>
      <c r="D12762" s="2" t="str">
        <f>"飲食店営業"</f>
        <v>飲食店営業</v>
      </c>
      <c r="E12762" s="2" t="str">
        <f t="shared" si="603"/>
        <v>R01.08.22</v>
      </c>
    </row>
    <row r="12763" spans="1:5" x14ac:dyDescent="0.45">
      <c r="A12763" s="2" t="s">
        <v>5725</v>
      </c>
      <c r="B12763" s="2" t="s">
        <v>16639</v>
      </c>
      <c r="C12763" s="2" t="s">
        <v>28244</v>
      </c>
      <c r="D12763" s="2" t="str">
        <f>"乳類販売業"</f>
        <v>乳類販売業</v>
      </c>
      <c r="E12763" s="2" t="str">
        <f t="shared" si="603"/>
        <v>R01.08.22</v>
      </c>
    </row>
    <row r="12764" spans="1:5" x14ac:dyDescent="0.45">
      <c r="A12764" s="2" t="s">
        <v>5370</v>
      </c>
      <c r="B12764" s="2" t="s">
        <v>16641</v>
      </c>
      <c r="C12764" s="2" t="s">
        <v>28247</v>
      </c>
      <c r="D12764" s="2" t="str">
        <f>"食品販売業"</f>
        <v>食品販売業</v>
      </c>
      <c r="E12764" s="2" t="str">
        <f t="shared" si="603"/>
        <v>R01.08.22</v>
      </c>
    </row>
    <row r="12765" spans="1:5" x14ac:dyDescent="0.45">
      <c r="A12765" s="2" t="s">
        <v>294</v>
      </c>
      <c r="B12765" s="2" t="s">
        <v>16642</v>
      </c>
      <c r="C12765" s="2" t="s">
        <v>28248</v>
      </c>
      <c r="D12765" s="2" t="str">
        <f>"食品販売業"</f>
        <v>食品販売業</v>
      </c>
      <c r="E12765" s="2" t="str">
        <f t="shared" si="603"/>
        <v>R01.08.22</v>
      </c>
    </row>
    <row r="12766" spans="1:5" x14ac:dyDescent="0.45">
      <c r="A12766" s="2" t="s">
        <v>5726</v>
      </c>
      <c r="B12766" s="2" t="s">
        <v>16643</v>
      </c>
      <c r="C12766" s="2" t="s">
        <v>28249</v>
      </c>
      <c r="D12766" s="2" t="str">
        <f>"食品製造業"</f>
        <v>食品製造業</v>
      </c>
      <c r="E12766" s="2" t="str">
        <f t="shared" si="603"/>
        <v>R01.08.22</v>
      </c>
    </row>
    <row r="12767" spans="1:5" x14ac:dyDescent="0.45">
      <c r="A12767" s="2" t="s">
        <v>5727</v>
      </c>
      <c r="B12767" s="2" t="s">
        <v>16644</v>
      </c>
      <c r="C12767" s="2" t="s">
        <v>28250</v>
      </c>
      <c r="D12767" s="2" t="str">
        <f>"缶詰又は瓶詰食品製造業"</f>
        <v>缶詰又は瓶詰食品製造業</v>
      </c>
      <c r="E12767" s="2" t="str">
        <f t="shared" ref="E12767:E12773" si="604">"R01.08.27"</f>
        <v>R01.08.27</v>
      </c>
    </row>
    <row r="12768" spans="1:5" x14ac:dyDescent="0.45">
      <c r="A12768" s="2" t="s">
        <v>5728</v>
      </c>
      <c r="B12768" s="2" t="s">
        <v>16645</v>
      </c>
      <c r="C12768" s="2" t="s">
        <v>28251</v>
      </c>
      <c r="D12768" s="2" t="str">
        <f>"飲食店営業"</f>
        <v>飲食店営業</v>
      </c>
      <c r="E12768" s="2" t="str">
        <f t="shared" si="604"/>
        <v>R01.08.27</v>
      </c>
    </row>
    <row r="12769" spans="1:5" x14ac:dyDescent="0.45">
      <c r="A12769" s="2" t="s">
        <v>5729</v>
      </c>
      <c r="B12769" s="2" t="s">
        <v>16646</v>
      </c>
      <c r="C12769" s="2" t="s">
        <v>27789</v>
      </c>
      <c r="D12769" s="2" t="str">
        <f>"飲食店営業"</f>
        <v>飲食店営業</v>
      </c>
      <c r="E12769" s="2" t="str">
        <f t="shared" si="604"/>
        <v>R01.08.27</v>
      </c>
    </row>
    <row r="12770" spans="1:5" x14ac:dyDescent="0.45">
      <c r="A12770" s="2" t="s">
        <v>5460</v>
      </c>
      <c r="B12770" s="2" t="s">
        <v>16647</v>
      </c>
      <c r="C12770" s="2" t="s">
        <v>28252</v>
      </c>
      <c r="D12770" s="2" t="str">
        <f>"飲食店営業"</f>
        <v>飲食店営業</v>
      </c>
      <c r="E12770" s="2" t="str">
        <f t="shared" si="604"/>
        <v>R01.08.27</v>
      </c>
    </row>
    <row r="12771" spans="1:5" x14ac:dyDescent="0.45">
      <c r="A12771" s="2" t="s">
        <v>5460</v>
      </c>
      <c r="B12771" s="2" t="s">
        <v>16647</v>
      </c>
      <c r="C12771" s="2" t="s">
        <v>28252</v>
      </c>
      <c r="D12771" s="2" t="str">
        <f>"魚介類販売業"</f>
        <v>魚介類販売業</v>
      </c>
      <c r="E12771" s="2" t="str">
        <f t="shared" si="604"/>
        <v>R01.08.27</v>
      </c>
    </row>
    <row r="12772" spans="1:5" x14ac:dyDescent="0.45">
      <c r="A12772" s="2" t="s">
        <v>5460</v>
      </c>
      <c r="B12772" s="2" t="s">
        <v>16647</v>
      </c>
      <c r="C12772" s="2" t="s">
        <v>28252</v>
      </c>
      <c r="D12772" s="2" t="str">
        <f>"乳類販売業"</f>
        <v>乳類販売業</v>
      </c>
      <c r="E12772" s="2" t="str">
        <f t="shared" si="604"/>
        <v>R01.08.27</v>
      </c>
    </row>
    <row r="12773" spans="1:5" x14ac:dyDescent="0.45">
      <c r="A12773" s="2" t="s">
        <v>5460</v>
      </c>
      <c r="B12773" s="2" t="s">
        <v>16647</v>
      </c>
      <c r="C12773" s="2" t="s">
        <v>28252</v>
      </c>
      <c r="D12773" s="2" t="str">
        <f>"食肉販売業"</f>
        <v>食肉販売業</v>
      </c>
      <c r="E12773" s="2" t="str">
        <f t="shared" si="604"/>
        <v>R01.08.27</v>
      </c>
    </row>
    <row r="12774" spans="1:5" x14ac:dyDescent="0.45">
      <c r="A12774" s="2" t="s">
        <v>5737</v>
      </c>
      <c r="B12774" s="2" t="s">
        <v>5737</v>
      </c>
      <c r="C12774" s="2" t="s">
        <v>28260</v>
      </c>
      <c r="D12774" s="2" t="str">
        <f>"酒類製造業"</f>
        <v>酒類製造業</v>
      </c>
      <c r="E12774" s="2" t="str">
        <f t="shared" ref="E12774:E12785" si="605">"R01.08.30"</f>
        <v>R01.08.30</v>
      </c>
    </row>
    <row r="12775" spans="1:5" x14ac:dyDescent="0.45">
      <c r="A12775" s="2" t="s">
        <v>5738</v>
      </c>
      <c r="B12775" s="2" t="s">
        <v>5738</v>
      </c>
      <c r="C12775" s="2" t="s">
        <v>28261</v>
      </c>
      <c r="D12775" s="2" t="str">
        <f>"酒類製造業"</f>
        <v>酒類製造業</v>
      </c>
      <c r="E12775" s="2" t="str">
        <f t="shared" si="605"/>
        <v>R01.08.30</v>
      </c>
    </row>
    <row r="12776" spans="1:5" x14ac:dyDescent="0.45">
      <c r="A12776" s="2" t="s">
        <v>5739</v>
      </c>
      <c r="B12776" s="2" t="s">
        <v>16653</v>
      </c>
      <c r="C12776" s="2" t="s">
        <v>28262</v>
      </c>
      <c r="D12776" s="2" t="str">
        <f>"飲食店営業"</f>
        <v>飲食店営業</v>
      </c>
      <c r="E12776" s="2" t="str">
        <f t="shared" si="605"/>
        <v>R01.08.30</v>
      </c>
    </row>
    <row r="12777" spans="1:5" x14ac:dyDescent="0.45">
      <c r="A12777" s="2" t="s">
        <v>5740</v>
      </c>
      <c r="B12777" s="2" t="s">
        <v>16654</v>
      </c>
      <c r="C12777" s="2" t="s">
        <v>28263</v>
      </c>
      <c r="D12777" s="2" t="str">
        <f>"飲食店営業"</f>
        <v>飲食店営業</v>
      </c>
      <c r="E12777" s="2" t="str">
        <f t="shared" si="605"/>
        <v>R01.08.30</v>
      </c>
    </row>
    <row r="12778" spans="1:5" x14ac:dyDescent="0.45">
      <c r="A12778" s="2" t="s">
        <v>5741</v>
      </c>
      <c r="B12778" s="2" t="s">
        <v>16655</v>
      </c>
      <c r="C12778" s="2" t="s">
        <v>28264</v>
      </c>
      <c r="D12778" s="2" t="str">
        <f>"飲食店営業"</f>
        <v>飲食店営業</v>
      </c>
      <c r="E12778" s="2" t="str">
        <f t="shared" si="605"/>
        <v>R01.08.30</v>
      </c>
    </row>
    <row r="12779" spans="1:5" x14ac:dyDescent="0.45">
      <c r="A12779" s="2" t="s">
        <v>5299</v>
      </c>
      <c r="B12779" s="2" t="s">
        <v>16137</v>
      </c>
      <c r="C12779" s="2" t="s">
        <v>28265</v>
      </c>
      <c r="D12779" s="2" t="str">
        <f>"飲食店営業"</f>
        <v>飲食店営業</v>
      </c>
      <c r="E12779" s="2" t="str">
        <f t="shared" si="605"/>
        <v>R01.08.30</v>
      </c>
    </row>
    <row r="12780" spans="1:5" x14ac:dyDescent="0.45">
      <c r="A12780" s="2" t="s">
        <v>5743</v>
      </c>
      <c r="B12780" s="2" t="s">
        <v>16657</v>
      </c>
      <c r="C12780" s="2" t="s">
        <v>28266</v>
      </c>
      <c r="D12780" s="2" t="str">
        <f>"魚介類販売業"</f>
        <v>魚介類販売業</v>
      </c>
      <c r="E12780" s="2" t="str">
        <f t="shared" si="605"/>
        <v>R01.08.30</v>
      </c>
    </row>
    <row r="12781" spans="1:5" x14ac:dyDescent="0.45">
      <c r="A12781" s="2" t="s">
        <v>5754</v>
      </c>
      <c r="B12781" s="2" t="s">
        <v>16668</v>
      </c>
      <c r="C12781" s="2" t="s">
        <v>28279</v>
      </c>
      <c r="D12781" s="2" t="str">
        <f>"食肉販売業"</f>
        <v>食肉販売業</v>
      </c>
      <c r="E12781" s="2" t="str">
        <f t="shared" si="605"/>
        <v>R01.08.30</v>
      </c>
    </row>
    <row r="12782" spans="1:5" x14ac:dyDescent="0.45">
      <c r="A12782" s="2" t="s">
        <v>5644</v>
      </c>
      <c r="B12782" s="2" t="s">
        <v>16669</v>
      </c>
      <c r="C12782" s="2" t="s">
        <v>28280</v>
      </c>
      <c r="D12782" s="2" t="str">
        <f>"飲食店営業"</f>
        <v>飲食店営業</v>
      </c>
      <c r="E12782" s="2" t="str">
        <f t="shared" si="605"/>
        <v>R01.08.30</v>
      </c>
    </row>
    <row r="12783" spans="1:5" x14ac:dyDescent="0.45">
      <c r="A12783" s="2" t="s">
        <v>5755</v>
      </c>
      <c r="B12783" s="2" t="s">
        <v>16670</v>
      </c>
      <c r="C12783" s="2" t="s">
        <v>28281</v>
      </c>
      <c r="D12783" s="2" t="str">
        <f>"食品販売業"</f>
        <v>食品販売業</v>
      </c>
      <c r="E12783" s="2" t="str">
        <f t="shared" si="605"/>
        <v>R01.08.30</v>
      </c>
    </row>
    <row r="12784" spans="1:5" x14ac:dyDescent="0.45">
      <c r="A12784" s="2" t="s">
        <v>5757</v>
      </c>
      <c r="B12784" s="2" t="s">
        <v>16672</v>
      </c>
      <c r="C12784" s="2" t="s">
        <v>28283</v>
      </c>
      <c r="D12784" s="2" t="str">
        <f>"喫茶店営業"</f>
        <v>喫茶店営業</v>
      </c>
      <c r="E12784" s="2" t="str">
        <f t="shared" si="605"/>
        <v>R01.08.30</v>
      </c>
    </row>
    <row r="12785" spans="1:5" x14ac:dyDescent="0.45">
      <c r="A12785" s="2" t="s">
        <v>5758</v>
      </c>
      <c r="B12785" s="2" t="s">
        <v>16674</v>
      </c>
      <c r="C12785" s="2" t="s">
        <v>28284</v>
      </c>
      <c r="D12785" s="2" t="str">
        <f>"飲食店営業"</f>
        <v>飲食店営業</v>
      </c>
      <c r="E12785" s="2" t="str">
        <f t="shared" si="605"/>
        <v>R01.08.30</v>
      </c>
    </row>
    <row r="12786" spans="1:5" x14ac:dyDescent="0.45">
      <c r="A12786" s="2" t="s">
        <v>270</v>
      </c>
      <c r="B12786" s="2" t="s">
        <v>16197</v>
      </c>
      <c r="C12786" s="2" t="s">
        <v>27777</v>
      </c>
      <c r="D12786" s="2" t="str">
        <f>"魚介類販売業"</f>
        <v>魚介類販売業</v>
      </c>
      <c r="E12786" s="2" t="str">
        <f>"R01.09.10"</f>
        <v>R01.09.10</v>
      </c>
    </row>
    <row r="12787" spans="1:5" x14ac:dyDescent="0.45">
      <c r="A12787" s="2" t="s">
        <v>270</v>
      </c>
      <c r="B12787" s="2" t="s">
        <v>16679</v>
      </c>
      <c r="C12787" s="2" t="s">
        <v>28016</v>
      </c>
      <c r="D12787" s="2" t="str">
        <f>"魚介類販売業"</f>
        <v>魚介類販売業</v>
      </c>
      <c r="E12787" s="2" t="str">
        <f>"R01.09.10"</f>
        <v>R01.09.10</v>
      </c>
    </row>
    <row r="12788" spans="1:5" x14ac:dyDescent="0.45">
      <c r="A12788" s="2" t="s">
        <v>5764</v>
      </c>
      <c r="B12788" s="2" t="s">
        <v>16681</v>
      </c>
      <c r="C12788" s="2" t="s">
        <v>28293</v>
      </c>
      <c r="D12788" s="2" t="str">
        <f>"飲食店営業"</f>
        <v>飲食店営業</v>
      </c>
      <c r="E12788" s="2" t="str">
        <f>"R01.09.17"</f>
        <v>R01.09.17</v>
      </c>
    </row>
    <row r="12789" spans="1:5" x14ac:dyDescent="0.45">
      <c r="A12789" s="2" t="s">
        <v>5641</v>
      </c>
      <c r="B12789" s="2" t="s">
        <v>16682</v>
      </c>
      <c r="C12789" s="2" t="s">
        <v>28140</v>
      </c>
      <c r="D12789" s="2" t="str">
        <f>"菓子製造業"</f>
        <v>菓子製造業</v>
      </c>
      <c r="E12789" s="2" t="str">
        <f>"R01.09.20"</f>
        <v>R01.09.20</v>
      </c>
    </row>
    <row r="12790" spans="1:5" x14ac:dyDescent="0.45">
      <c r="A12790" s="2" t="s">
        <v>5765</v>
      </c>
      <c r="B12790" s="2" t="s">
        <v>16683</v>
      </c>
      <c r="C12790" s="2" t="s">
        <v>28294</v>
      </c>
      <c r="D12790" s="2" t="str">
        <f>"飲食店営業"</f>
        <v>飲食店営業</v>
      </c>
      <c r="E12790" s="2" t="str">
        <f>"H30.02.16"</f>
        <v>H30.02.16</v>
      </c>
    </row>
    <row r="12791" spans="1:5" x14ac:dyDescent="0.45">
      <c r="A12791" s="2" t="s">
        <v>5766</v>
      </c>
      <c r="B12791" s="2" t="s">
        <v>16685</v>
      </c>
      <c r="C12791" s="2" t="s">
        <v>27665</v>
      </c>
      <c r="D12791" s="2" t="str">
        <f>"飲食店営業"</f>
        <v>飲食店営業</v>
      </c>
      <c r="E12791" s="2" t="str">
        <f>"R01.10.01"</f>
        <v>R01.10.01</v>
      </c>
    </row>
    <row r="12792" spans="1:5" x14ac:dyDescent="0.45">
      <c r="A12792" s="2" t="s">
        <v>5767</v>
      </c>
      <c r="B12792" s="2" t="s">
        <v>16686</v>
      </c>
      <c r="C12792" s="2" t="s">
        <v>28296</v>
      </c>
      <c r="D12792" s="2" t="str">
        <f>"飲食店営業"</f>
        <v>飲食店営業</v>
      </c>
      <c r="E12792" s="2" t="str">
        <f>"R01.10.09"</f>
        <v>R01.10.09</v>
      </c>
    </row>
    <row r="12793" spans="1:5" x14ac:dyDescent="0.45">
      <c r="A12793" s="2" t="s">
        <v>1624</v>
      </c>
      <c r="B12793" s="2" t="s">
        <v>16687</v>
      </c>
      <c r="C12793" s="2" t="s">
        <v>28297</v>
      </c>
      <c r="D12793" s="2" t="str">
        <f>"食肉販売業"</f>
        <v>食肉販売業</v>
      </c>
      <c r="E12793" s="2" t="str">
        <f>"H31.04.09"</f>
        <v>H31.04.09</v>
      </c>
    </row>
    <row r="12794" spans="1:5" x14ac:dyDescent="0.45">
      <c r="A12794" s="2" t="s">
        <v>1624</v>
      </c>
      <c r="B12794" s="2" t="s">
        <v>16474</v>
      </c>
      <c r="C12794" s="2" t="s">
        <v>28074</v>
      </c>
      <c r="D12794" s="2" t="str">
        <f>"食肉販売業"</f>
        <v>食肉販売業</v>
      </c>
      <c r="E12794" s="2" t="str">
        <f>"H30.12.27"</f>
        <v>H30.12.27</v>
      </c>
    </row>
    <row r="12795" spans="1:5" x14ac:dyDescent="0.45">
      <c r="A12795" s="2" t="s">
        <v>1624</v>
      </c>
      <c r="B12795" s="2" t="s">
        <v>16474</v>
      </c>
      <c r="C12795" s="2" t="s">
        <v>28074</v>
      </c>
      <c r="D12795" s="2" t="str">
        <f>"乳類販売業"</f>
        <v>乳類販売業</v>
      </c>
      <c r="E12795" s="2" t="str">
        <f>"H30.12.27"</f>
        <v>H30.12.27</v>
      </c>
    </row>
    <row r="12796" spans="1:5" x14ac:dyDescent="0.45">
      <c r="A12796" s="2" t="s">
        <v>1624</v>
      </c>
      <c r="B12796" s="2" t="s">
        <v>16688</v>
      </c>
      <c r="C12796" s="2" t="s">
        <v>28298</v>
      </c>
      <c r="D12796" s="2" t="str">
        <f>"乳類販売業"</f>
        <v>乳類販売業</v>
      </c>
      <c r="E12796" s="2" t="str">
        <f>"H30.05.23"</f>
        <v>H30.05.23</v>
      </c>
    </row>
    <row r="12797" spans="1:5" x14ac:dyDescent="0.45">
      <c r="A12797" s="2" t="s">
        <v>1552</v>
      </c>
      <c r="B12797" s="2" t="s">
        <v>16283</v>
      </c>
      <c r="C12797" s="2" t="s">
        <v>28135</v>
      </c>
      <c r="D12797" s="2" t="str">
        <f>"食品販売業"</f>
        <v>食品販売業</v>
      </c>
      <c r="E12797" s="2" t="str">
        <f>"H30.02.07"</f>
        <v>H30.02.07</v>
      </c>
    </row>
    <row r="12798" spans="1:5" x14ac:dyDescent="0.45">
      <c r="A12798" s="2" t="s">
        <v>273</v>
      </c>
      <c r="B12798" s="2" t="s">
        <v>16691</v>
      </c>
      <c r="C12798" s="2" t="s">
        <v>28301</v>
      </c>
      <c r="D12798" s="2" t="str">
        <f>"喫茶店営業"</f>
        <v>喫茶店営業</v>
      </c>
      <c r="E12798" s="2" t="str">
        <f>"R01.10.25"</f>
        <v>R01.10.25</v>
      </c>
    </row>
    <row r="12799" spans="1:5" x14ac:dyDescent="0.45">
      <c r="A12799" s="2" t="s">
        <v>165</v>
      </c>
      <c r="B12799" s="2" t="s">
        <v>16698</v>
      </c>
      <c r="C12799" s="2" t="s">
        <v>28112</v>
      </c>
      <c r="D12799" s="2" t="str">
        <f>"喫茶店営業"</f>
        <v>喫茶店営業</v>
      </c>
      <c r="E12799" s="2" t="str">
        <f>"R01.11.06"</f>
        <v>R01.11.06</v>
      </c>
    </row>
    <row r="12800" spans="1:5" x14ac:dyDescent="0.45">
      <c r="A12800" s="2" t="s">
        <v>5772</v>
      </c>
      <c r="B12800" s="2" t="s">
        <v>16700</v>
      </c>
      <c r="C12800" s="2" t="s">
        <v>28310</v>
      </c>
      <c r="D12800" s="2" t="str">
        <f>"飲食店営業"</f>
        <v>飲食店営業</v>
      </c>
      <c r="E12800" s="2" t="str">
        <f>"R01.11.13"</f>
        <v>R01.11.13</v>
      </c>
    </row>
    <row r="12801" spans="1:5" x14ac:dyDescent="0.45">
      <c r="A12801" s="2" t="s">
        <v>5773</v>
      </c>
      <c r="B12801" s="2" t="s">
        <v>16702</v>
      </c>
      <c r="C12801" s="2" t="s">
        <v>28312</v>
      </c>
      <c r="D12801" s="2" t="str">
        <f>"飲食店営業"</f>
        <v>飲食店営業</v>
      </c>
      <c r="E12801" s="2" t="str">
        <f>"R01.11.13"</f>
        <v>R01.11.13</v>
      </c>
    </row>
    <row r="12802" spans="1:5" x14ac:dyDescent="0.45">
      <c r="A12802" s="2" t="s">
        <v>5781</v>
      </c>
      <c r="B12802" s="2" t="s">
        <v>16712</v>
      </c>
      <c r="C12802" s="2" t="s">
        <v>28323</v>
      </c>
      <c r="D12802" s="2" t="str">
        <f>"飲食店営業"</f>
        <v>飲食店営業</v>
      </c>
      <c r="E12802" s="2" t="str">
        <f>"R01.11.21"</f>
        <v>R01.11.21</v>
      </c>
    </row>
    <row r="12803" spans="1:5" x14ac:dyDescent="0.45">
      <c r="A12803" s="2" t="s">
        <v>5785</v>
      </c>
      <c r="B12803" s="2" t="s">
        <v>16716</v>
      </c>
      <c r="C12803" s="2" t="s">
        <v>28327</v>
      </c>
      <c r="D12803" s="2" t="str">
        <f>"飲食店営業"</f>
        <v>飲食店営業</v>
      </c>
      <c r="E12803" s="2" t="str">
        <f>"R01.11.21"</f>
        <v>R01.11.21</v>
      </c>
    </row>
    <row r="12804" spans="1:5" x14ac:dyDescent="0.45">
      <c r="A12804" s="2" t="s">
        <v>4213</v>
      </c>
      <c r="B12804" s="2" t="s">
        <v>16722</v>
      </c>
      <c r="C12804" s="2" t="s">
        <v>28335</v>
      </c>
      <c r="D12804" s="2" t="str">
        <f>"食品販売業"</f>
        <v>食品販売業</v>
      </c>
      <c r="E12804" s="2" t="str">
        <f t="shared" ref="E12804:E12811" si="606">"R01.11.27"</f>
        <v>R01.11.27</v>
      </c>
    </row>
    <row r="12805" spans="1:5" x14ac:dyDescent="0.45">
      <c r="A12805" s="2" t="s">
        <v>5791</v>
      </c>
      <c r="B12805" s="2" t="s">
        <v>16723</v>
      </c>
      <c r="C12805" s="2" t="s">
        <v>28336</v>
      </c>
      <c r="D12805" s="2" t="str">
        <f>"酒類製造業"</f>
        <v>酒類製造業</v>
      </c>
      <c r="E12805" s="2" t="str">
        <f t="shared" si="606"/>
        <v>R01.11.27</v>
      </c>
    </row>
    <row r="12806" spans="1:5" x14ac:dyDescent="0.45">
      <c r="A12806" s="2" t="s">
        <v>5791</v>
      </c>
      <c r="B12806" s="2" t="s">
        <v>16724</v>
      </c>
      <c r="C12806" s="2" t="s">
        <v>28337</v>
      </c>
      <c r="D12806" s="2" t="str">
        <f>"酒類製造業"</f>
        <v>酒類製造業</v>
      </c>
      <c r="E12806" s="2" t="str">
        <f t="shared" si="606"/>
        <v>R01.11.27</v>
      </c>
    </row>
    <row r="12807" spans="1:5" x14ac:dyDescent="0.45">
      <c r="A12807" s="2" t="s">
        <v>5792</v>
      </c>
      <c r="B12807" s="2" t="s">
        <v>16725</v>
      </c>
      <c r="C12807" s="2" t="s">
        <v>28338</v>
      </c>
      <c r="D12807" s="2" t="str">
        <f>"喫茶店営業"</f>
        <v>喫茶店営業</v>
      </c>
      <c r="E12807" s="2" t="str">
        <f t="shared" si="606"/>
        <v>R01.11.27</v>
      </c>
    </row>
    <row r="12808" spans="1:5" x14ac:dyDescent="0.45">
      <c r="A12808" s="2" t="s">
        <v>5794</v>
      </c>
      <c r="B12808" s="2" t="s">
        <v>16727</v>
      </c>
      <c r="C12808" s="2" t="s">
        <v>28339</v>
      </c>
      <c r="D12808" s="2" t="str">
        <f>"飲食店営業"</f>
        <v>飲食店営業</v>
      </c>
      <c r="E12808" s="2" t="str">
        <f t="shared" si="606"/>
        <v>R01.11.27</v>
      </c>
    </row>
    <row r="12809" spans="1:5" x14ac:dyDescent="0.45">
      <c r="A12809" s="2" t="s">
        <v>5795</v>
      </c>
      <c r="B12809" s="2" t="s">
        <v>16728</v>
      </c>
      <c r="C12809" s="2" t="s">
        <v>28340</v>
      </c>
      <c r="D12809" s="2" t="str">
        <f>"飲食店営業"</f>
        <v>飲食店営業</v>
      </c>
      <c r="E12809" s="2" t="str">
        <f t="shared" si="606"/>
        <v>R01.11.27</v>
      </c>
    </row>
    <row r="12810" spans="1:5" x14ac:dyDescent="0.45">
      <c r="A12810" s="2" t="s">
        <v>5796</v>
      </c>
      <c r="B12810" s="2" t="s">
        <v>16729</v>
      </c>
      <c r="C12810" s="2" t="s">
        <v>28053</v>
      </c>
      <c r="D12810" s="2" t="str">
        <f>"飲食店営業"</f>
        <v>飲食店営業</v>
      </c>
      <c r="E12810" s="2" t="str">
        <f t="shared" si="606"/>
        <v>R01.11.27</v>
      </c>
    </row>
    <row r="12811" spans="1:5" x14ac:dyDescent="0.45">
      <c r="A12811" s="2" t="s">
        <v>1262</v>
      </c>
      <c r="B12811" s="2" t="s">
        <v>16730</v>
      </c>
      <c r="C12811" s="2" t="s">
        <v>28341</v>
      </c>
      <c r="D12811" s="2" t="str">
        <f>"乳類販売業"</f>
        <v>乳類販売業</v>
      </c>
      <c r="E12811" s="2" t="str">
        <f t="shared" si="606"/>
        <v>R01.11.27</v>
      </c>
    </row>
    <row r="12812" spans="1:5" x14ac:dyDescent="0.45">
      <c r="A12812" s="2" t="s">
        <v>5801</v>
      </c>
      <c r="B12812" s="2" t="s">
        <v>16623</v>
      </c>
      <c r="C12812" s="2" t="s">
        <v>28229</v>
      </c>
      <c r="D12812" s="2" t="str">
        <f>"飲食店営業"</f>
        <v>飲食店営業</v>
      </c>
      <c r="E12812" s="2" t="str">
        <f t="shared" ref="E12812:E12821" si="607">"R01.11.28"</f>
        <v>R01.11.28</v>
      </c>
    </row>
    <row r="12813" spans="1:5" x14ac:dyDescent="0.45">
      <c r="A12813" s="2" t="s">
        <v>5801</v>
      </c>
      <c r="B12813" s="2" t="s">
        <v>16623</v>
      </c>
      <c r="C12813" s="2" t="s">
        <v>28229</v>
      </c>
      <c r="D12813" s="2" t="str">
        <f>"食品販売業"</f>
        <v>食品販売業</v>
      </c>
      <c r="E12813" s="2" t="str">
        <f t="shared" si="607"/>
        <v>R01.11.28</v>
      </c>
    </row>
    <row r="12814" spans="1:5" x14ac:dyDescent="0.45">
      <c r="A12814" s="2" t="s">
        <v>5803</v>
      </c>
      <c r="B12814" s="2" t="s">
        <v>16736</v>
      </c>
      <c r="C12814" s="2" t="s">
        <v>28348</v>
      </c>
      <c r="D12814" s="2" t="str">
        <f>"飲食店営業"</f>
        <v>飲食店営業</v>
      </c>
      <c r="E12814" s="2" t="str">
        <f t="shared" si="607"/>
        <v>R01.11.28</v>
      </c>
    </row>
    <row r="12815" spans="1:5" x14ac:dyDescent="0.45">
      <c r="A12815" s="2" t="s">
        <v>5804</v>
      </c>
      <c r="B12815" s="2" t="s">
        <v>16740</v>
      </c>
      <c r="C12815" s="2" t="s">
        <v>28352</v>
      </c>
      <c r="D12815" s="2" t="str">
        <f>"食品販売業"</f>
        <v>食品販売業</v>
      </c>
      <c r="E12815" s="2" t="str">
        <f t="shared" si="607"/>
        <v>R01.11.28</v>
      </c>
    </row>
    <row r="12816" spans="1:5" x14ac:dyDescent="0.45">
      <c r="A12816" s="2" t="s">
        <v>5806</v>
      </c>
      <c r="B12816" s="2" t="s">
        <v>16742</v>
      </c>
      <c r="C12816" s="2" t="s">
        <v>28353</v>
      </c>
      <c r="D12816" s="2" t="str">
        <f>"飲食店営業"</f>
        <v>飲食店営業</v>
      </c>
      <c r="E12816" s="2" t="str">
        <f t="shared" si="607"/>
        <v>R01.11.28</v>
      </c>
    </row>
    <row r="12817" spans="1:5" x14ac:dyDescent="0.45">
      <c r="A12817" s="2" t="s">
        <v>5807</v>
      </c>
      <c r="B12817" s="2" t="s">
        <v>16743</v>
      </c>
      <c r="C12817" s="2" t="s">
        <v>28054</v>
      </c>
      <c r="D12817" s="2" t="str">
        <f>"飲食店営業"</f>
        <v>飲食店営業</v>
      </c>
      <c r="E12817" s="2" t="str">
        <f t="shared" si="607"/>
        <v>R01.11.28</v>
      </c>
    </row>
    <row r="12818" spans="1:5" x14ac:dyDescent="0.45">
      <c r="A12818" s="2" t="s">
        <v>5808</v>
      </c>
      <c r="B12818" s="2" t="s">
        <v>5808</v>
      </c>
      <c r="C12818" s="2" t="s">
        <v>28354</v>
      </c>
      <c r="D12818" s="2" t="str">
        <f>"飲食店営業"</f>
        <v>飲食店営業</v>
      </c>
      <c r="E12818" s="2" t="str">
        <f t="shared" si="607"/>
        <v>R01.11.28</v>
      </c>
    </row>
    <row r="12819" spans="1:5" x14ac:dyDescent="0.45">
      <c r="A12819" s="2" t="s">
        <v>5809</v>
      </c>
      <c r="B12819" s="2" t="s">
        <v>16744</v>
      </c>
      <c r="C12819" s="2" t="s">
        <v>28355</v>
      </c>
      <c r="D12819" s="2" t="str">
        <f>"飲食店営業"</f>
        <v>飲食店営業</v>
      </c>
      <c r="E12819" s="2" t="str">
        <f t="shared" si="607"/>
        <v>R01.11.28</v>
      </c>
    </row>
    <row r="12820" spans="1:5" x14ac:dyDescent="0.45">
      <c r="A12820" s="2" t="s">
        <v>5322</v>
      </c>
      <c r="B12820" s="2" t="s">
        <v>16745</v>
      </c>
      <c r="C12820" s="2" t="s">
        <v>28356</v>
      </c>
      <c r="D12820" s="2" t="str">
        <f>"飲食店営業"</f>
        <v>飲食店営業</v>
      </c>
      <c r="E12820" s="2" t="str">
        <f t="shared" si="607"/>
        <v>R01.11.28</v>
      </c>
    </row>
    <row r="12821" spans="1:5" x14ac:dyDescent="0.45">
      <c r="A12821" s="2" t="s">
        <v>5812</v>
      </c>
      <c r="B12821" s="2" t="s">
        <v>16748</v>
      </c>
      <c r="C12821" s="2" t="s">
        <v>28359</v>
      </c>
      <c r="D12821" s="2" t="str">
        <f>"乳類販売業"</f>
        <v>乳類販売業</v>
      </c>
      <c r="E12821" s="2" t="str">
        <f t="shared" si="607"/>
        <v>R01.11.28</v>
      </c>
    </row>
    <row r="12822" spans="1:5" x14ac:dyDescent="0.45">
      <c r="A12822" s="2" t="s">
        <v>5816</v>
      </c>
      <c r="B12822" s="2" t="s">
        <v>16753</v>
      </c>
      <c r="C12822" s="2" t="s">
        <v>28363</v>
      </c>
      <c r="D12822" s="2" t="str">
        <f>"飲食店営業"</f>
        <v>飲食店営業</v>
      </c>
      <c r="E12822" s="2" t="str">
        <f>"R01.11.29"</f>
        <v>R01.11.29</v>
      </c>
    </row>
    <row r="12823" spans="1:5" x14ac:dyDescent="0.45">
      <c r="A12823" s="2" t="s">
        <v>5774</v>
      </c>
      <c r="B12823" s="2" t="s">
        <v>16703</v>
      </c>
      <c r="C12823" s="2" t="s">
        <v>28368</v>
      </c>
      <c r="D12823" s="2" t="str">
        <f>"食品販売業"</f>
        <v>食品販売業</v>
      </c>
      <c r="E12823" s="2" t="str">
        <f>"R01.11.29"</f>
        <v>R01.11.29</v>
      </c>
    </row>
    <row r="12824" spans="1:5" x14ac:dyDescent="0.45">
      <c r="A12824" s="2" t="s">
        <v>5821</v>
      </c>
      <c r="B12824" s="2" t="s">
        <v>16760</v>
      </c>
      <c r="C12824" s="2" t="s">
        <v>28370</v>
      </c>
      <c r="D12824" s="2" t="str">
        <f>"飲食店営業"</f>
        <v>飲食店営業</v>
      </c>
      <c r="E12824" s="2" t="str">
        <f>"R01.12.26"</f>
        <v>R01.12.26</v>
      </c>
    </row>
    <row r="12825" spans="1:5" x14ac:dyDescent="0.45">
      <c r="A12825" s="2" t="s">
        <v>5425</v>
      </c>
      <c r="B12825" s="2" t="s">
        <v>16761</v>
      </c>
      <c r="C12825" s="2" t="s">
        <v>28371</v>
      </c>
      <c r="D12825" s="2" t="str">
        <f>"飲食店営業"</f>
        <v>飲食店営業</v>
      </c>
      <c r="E12825" s="2" t="str">
        <f>"R01.12.26"</f>
        <v>R01.12.26</v>
      </c>
    </row>
    <row r="12826" spans="1:5" x14ac:dyDescent="0.45">
      <c r="A12826" s="2" t="s">
        <v>5822</v>
      </c>
      <c r="B12826" s="2" t="s">
        <v>16763</v>
      </c>
      <c r="C12826" s="2" t="s">
        <v>28372</v>
      </c>
      <c r="D12826" s="2" t="str">
        <f>"飲食店営業"</f>
        <v>飲食店営業</v>
      </c>
      <c r="E12826" s="2" t="str">
        <f>"R02.01.14"</f>
        <v>R02.01.14</v>
      </c>
    </row>
    <row r="12827" spans="1:5" x14ac:dyDescent="0.45">
      <c r="A12827" s="2" t="s">
        <v>5824</v>
      </c>
      <c r="B12827" s="2" t="s">
        <v>16765</v>
      </c>
      <c r="C12827" s="2" t="s">
        <v>28374</v>
      </c>
      <c r="D12827" s="2" t="str">
        <f>"菓子製造業"</f>
        <v>菓子製造業</v>
      </c>
      <c r="E12827" s="2" t="str">
        <f>"R02.01.22"</f>
        <v>R02.01.22</v>
      </c>
    </row>
    <row r="12828" spans="1:5" x14ac:dyDescent="0.45">
      <c r="A12828" s="2" t="s">
        <v>5454</v>
      </c>
      <c r="B12828" s="2" t="s">
        <v>16766</v>
      </c>
      <c r="C12828" s="2" t="s">
        <v>28301</v>
      </c>
      <c r="D12828" s="2" t="str">
        <f t="shared" ref="D12828:D12834" si="608">"飲食店営業"</f>
        <v>飲食店営業</v>
      </c>
      <c r="E12828" s="2" t="str">
        <f>"R02.01.24"</f>
        <v>R02.01.24</v>
      </c>
    </row>
    <row r="12829" spans="1:5" x14ac:dyDescent="0.45">
      <c r="A12829" s="2" t="s">
        <v>5825</v>
      </c>
      <c r="B12829" s="2" t="s">
        <v>16767</v>
      </c>
      <c r="C12829" s="2" t="s">
        <v>28375</v>
      </c>
      <c r="D12829" s="2" t="str">
        <f t="shared" si="608"/>
        <v>飲食店営業</v>
      </c>
      <c r="E12829" s="2" t="str">
        <f>"R02.01.27"</f>
        <v>R02.01.27</v>
      </c>
    </row>
    <row r="12830" spans="1:5" x14ac:dyDescent="0.45">
      <c r="A12830" s="2" t="s">
        <v>5827</v>
      </c>
      <c r="B12830" s="2" t="s">
        <v>16769</v>
      </c>
      <c r="C12830" s="2" t="s">
        <v>28377</v>
      </c>
      <c r="D12830" s="2" t="str">
        <f t="shared" si="608"/>
        <v>飲食店営業</v>
      </c>
      <c r="E12830" s="2" t="str">
        <f>"H29.02.28"</f>
        <v>H29.02.28</v>
      </c>
    </row>
    <row r="12831" spans="1:5" x14ac:dyDescent="0.45">
      <c r="A12831" s="2" t="s">
        <v>5827</v>
      </c>
      <c r="B12831" s="2" t="s">
        <v>16770</v>
      </c>
      <c r="C12831" s="2" t="s">
        <v>28378</v>
      </c>
      <c r="D12831" s="2" t="str">
        <f t="shared" si="608"/>
        <v>飲食店営業</v>
      </c>
      <c r="E12831" s="2" t="str">
        <f>"R02.02.05"</f>
        <v>R02.02.05</v>
      </c>
    </row>
    <row r="12832" spans="1:5" x14ac:dyDescent="0.45">
      <c r="A12832" s="2" t="s">
        <v>5828</v>
      </c>
      <c r="B12832" s="2" t="s">
        <v>16771</v>
      </c>
      <c r="C12832" s="2" t="s">
        <v>28126</v>
      </c>
      <c r="D12832" s="2" t="str">
        <f t="shared" si="608"/>
        <v>飲食店営業</v>
      </c>
      <c r="E12832" s="2" t="str">
        <f>"R02.02.14"</f>
        <v>R02.02.14</v>
      </c>
    </row>
    <row r="12833" spans="1:5" x14ac:dyDescent="0.45">
      <c r="A12833" s="2" t="s">
        <v>5829</v>
      </c>
      <c r="B12833" s="2" t="s">
        <v>16772</v>
      </c>
      <c r="C12833" s="2" t="s">
        <v>28379</v>
      </c>
      <c r="D12833" s="2" t="str">
        <f t="shared" si="608"/>
        <v>飲食店営業</v>
      </c>
      <c r="E12833" s="2" t="str">
        <f>"R02.02.14"</f>
        <v>R02.02.14</v>
      </c>
    </row>
    <row r="12834" spans="1:5" x14ac:dyDescent="0.45">
      <c r="A12834" s="2" t="s">
        <v>4828</v>
      </c>
      <c r="B12834" s="2" t="s">
        <v>16787</v>
      </c>
      <c r="C12834" s="2" t="s">
        <v>28392</v>
      </c>
      <c r="D12834" s="2" t="str">
        <f t="shared" si="608"/>
        <v>飲食店営業</v>
      </c>
      <c r="E12834" s="2" t="str">
        <f>"R02.02.25"</f>
        <v>R02.02.25</v>
      </c>
    </row>
    <row r="12835" spans="1:5" x14ac:dyDescent="0.45">
      <c r="A12835" s="2" t="s">
        <v>2352</v>
      </c>
      <c r="B12835" s="2" t="s">
        <v>16791</v>
      </c>
      <c r="C12835" s="2" t="s">
        <v>28397</v>
      </c>
      <c r="D12835" s="2" t="str">
        <f>"魚介類販売業"</f>
        <v>魚介類販売業</v>
      </c>
      <c r="E12835" s="2" t="str">
        <f t="shared" ref="E12835:E12857" si="609">"R02.02.26"</f>
        <v>R02.02.26</v>
      </c>
    </row>
    <row r="12836" spans="1:5" x14ac:dyDescent="0.45">
      <c r="A12836" s="2" t="s">
        <v>2352</v>
      </c>
      <c r="B12836" s="2" t="s">
        <v>16791</v>
      </c>
      <c r="C12836" s="2" t="s">
        <v>28397</v>
      </c>
      <c r="D12836" s="2" t="str">
        <f>"食肉販売業"</f>
        <v>食肉販売業</v>
      </c>
      <c r="E12836" s="2" t="str">
        <f t="shared" si="609"/>
        <v>R02.02.26</v>
      </c>
    </row>
    <row r="12837" spans="1:5" x14ac:dyDescent="0.45">
      <c r="A12837" s="2" t="s">
        <v>2352</v>
      </c>
      <c r="B12837" s="2" t="s">
        <v>16791</v>
      </c>
      <c r="C12837" s="2" t="s">
        <v>28397</v>
      </c>
      <c r="D12837" s="2" t="str">
        <f>"乳類販売業"</f>
        <v>乳類販売業</v>
      </c>
      <c r="E12837" s="2" t="str">
        <f t="shared" si="609"/>
        <v>R02.02.26</v>
      </c>
    </row>
    <row r="12838" spans="1:5" x14ac:dyDescent="0.45">
      <c r="A12838" s="2" t="s">
        <v>5299</v>
      </c>
      <c r="B12838" s="2" t="s">
        <v>16792</v>
      </c>
      <c r="C12838" s="2" t="s">
        <v>28398</v>
      </c>
      <c r="D12838" s="2" t="str">
        <f>"乳類販売業"</f>
        <v>乳類販売業</v>
      </c>
      <c r="E12838" s="2" t="str">
        <f t="shared" si="609"/>
        <v>R02.02.26</v>
      </c>
    </row>
    <row r="12839" spans="1:5" x14ac:dyDescent="0.45">
      <c r="A12839" s="2" t="s">
        <v>5846</v>
      </c>
      <c r="B12839" s="2" t="s">
        <v>16794</v>
      </c>
      <c r="C12839" s="2" t="s">
        <v>28399</v>
      </c>
      <c r="D12839" s="2" t="str">
        <f>"菓子製造業"</f>
        <v>菓子製造業</v>
      </c>
      <c r="E12839" s="2" t="str">
        <f t="shared" si="609"/>
        <v>R02.02.26</v>
      </c>
    </row>
    <row r="12840" spans="1:5" x14ac:dyDescent="0.45">
      <c r="A12840" s="2" t="s">
        <v>5681</v>
      </c>
      <c r="B12840" s="2" t="s">
        <v>16581</v>
      </c>
      <c r="C12840" s="2" t="s">
        <v>28187</v>
      </c>
      <c r="D12840" s="2" t="str">
        <f>"そうざい製造業"</f>
        <v>そうざい製造業</v>
      </c>
      <c r="E12840" s="2" t="str">
        <f t="shared" si="609"/>
        <v>R02.02.26</v>
      </c>
    </row>
    <row r="12841" spans="1:5" x14ac:dyDescent="0.45">
      <c r="A12841" s="2" t="s">
        <v>5848</v>
      </c>
      <c r="B12841" s="2" t="s">
        <v>16796</v>
      </c>
      <c r="C12841" s="2" t="s">
        <v>28401</v>
      </c>
      <c r="D12841" s="2" t="str">
        <f>"飲食店営業"</f>
        <v>飲食店営業</v>
      </c>
      <c r="E12841" s="2" t="str">
        <f t="shared" si="609"/>
        <v>R02.02.26</v>
      </c>
    </row>
    <row r="12842" spans="1:5" x14ac:dyDescent="0.45">
      <c r="A12842" s="2" t="s">
        <v>165</v>
      </c>
      <c r="B12842" s="2" t="s">
        <v>16798</v>
      </c>
      <c r="C12842" s="2" t="s">
        <v>28402</v>
      </c>
      <c r="D12842" s="2" t="str">
        <f>"喫茶店営業"</f>
        <v>喫茶店営業</v>
      </c>
      <c r="E12842" s="2" t="str">
        <f t="shared" si="609"/>
        <v>R02.02.26</v>
      </c>
    </row>
    <row r="12843" spans="1:5" x14ac:dyDescent="0.45">
      <c r="A12843" s="2" t="s">
        <v>5850</v>
      </c>
      <c r="B12843" s="2" t="s">
        <v>16800</v>
      </c>
      <c r="C12843" s="2" t="s">
        <v>28323</v>
      </c>
      <c r="D12843" s="2" t="str">
        <f>"飲食店営業"</f>
        <v>飲食店営業</v>
      </c>
      <c r="E12843" s="2" t="str">
        <f t="shared" si="609"/>
        <v>R02.02.26</v>
      </c>
    </row>
    <row r="12844" spans="1:5" x14ac:dyDescent="0.45">
      <c r="A12844" s="2" t="s">
        <v>5261</v>
      </c>
      <c r="B12844" s="2" t="s">
        <v>16099</v>
      </c>
      <c r="C12844" s="2" t="s">
        <v>28241</v>
      </c>
      <c r="D12844" s="2" t="str">
        <f>"食品販売業"</f>
        <v>食品販売業</v>
      </c>
      <c r="E12844" s="2" t="str">
        <f t="shared" si="609"/>
        <v>R02.02.26</v>
      </c>
    </row>
    <row r="12845" spans="1:5" x14ac:dyDescent="0.45">
      <c r="A12845" s="2" t="s">
        <v>421</v>
      </c>
      <c r="B12845" s="2" t="s">
        <v>16274</v>
      </c>
      <c r="C12845" s="2" t="s">
        <v>28405</v>
      </c>
      <c r="D12845" s="2" t="str">
        <f>"食品販売業"</f>
        <v>食品販売業</v>
      </c>
      <c r="E12845" s="2" t="str">
        <f t="shared" si="609"/>
        <v>R02.02.26</v>
      </c>
    </row>
    <row r="12846" spans="1:5" x14ac:dyDescent="0.45">
      <c r="A12846" s="2" t="s">
        <v>5852</v>
      </c>
      <c r="B12846" s="2" t="s">
        <v>5852</v>
      </c>
      <c r="C12846" s="2" t="s">
        <v>28406</v>
      </c>
      <c r="D12846" s="2" t="str">
        <f>"魚介類販売業"</f>
        <v>魚介類販売業</v>
      </c>
      <c r="E12846" s="2" t="str">
        <f t="shared" si="609"/>
        <v>R02.02.26</v>
      </c>
    </row>
    <row r="12847" spans="1:5" x14ac:dyDescent="0.45">
      <c r="A12847" s="2" t="s">
        <v>5299</v>
      </c>
      <c r="B12847" s="2" t="s">
        <v>16372</v>
      </c>
      <c r="C12847" s="2" t="s">
        <v>27968</v>
      </c>
      <c r="D12847" s="2" t="str">
        <f>"魚介類販売業"</f>
        <v>魚介類販売業</v>
      </c>
      <c r="E12847" s="2" t="str">
        <f t="shared" si="609"/>
        <v>R02.02.26</v>
      </c>
    </row>
    <row r="12848" spans="1:5" x14ac:dyDescent="0.45">
      <c r="A12848" s="2" t="s">
        <v>5299</v>
      </c>
      <c r="B12848" s="2" t="s">
        <v>16372</v>
      </c>
      <c r="C12848" s="2" t="s">
        <v>27968</v>
      </c>
      <c r="D12848" s="2" t="str">
        <f>"食肉販売業"</f>
        <v>食肉販売業</v>
      </c>
      <c r="E12848" s="2" t="str">
        <f t="shared" si="609"/>
        <v>R02.02.26</v>
      </c>
    </row>
    <row r="12849" spans="1:5" x14ac:dyDescent="0.45">
      <c r="A12849" s="2" t="s">
        <v>5299</v>
      </c>
      <c r="B12849" s="2" t="s">
        <v>16372</v>
      </c>
      <c r="C12849" s="2" t="s">
        <v>27968</v>
      </c>
      <c r="D12849" s="2" t="str">
        <f>"乳類販売業"</f>
        <v>乳類販売業</v>
      </c>
      <c r="E12849" s="2" t="str">
        <f t="shared" si="609"/>
        <v>R02.02.26</v>
      </c>
    </row>
    <row r="12850" spans="1:5" x14ac:dyDescent="0.45">
      <c r="A12850" s="2" t="s">
        <v>5853</v>
      </c>
      <c r="B12850" s="2" t="s">
        <v>16801</v>
      </c>
      <c r="C12850" s="2" t="s">
        <v>28407</v>
      </c>
      <c r="D12850" s="2" t="str">
        <f t="shared" ref="D12850:D12855" si="610">"飲食店営業"</f>
        <v>飲食店営業</v>
      </c>
      <c r="E12850" s="2" t="str">
        <f t="shared" si="609"/>
        <v>R02.02.26</v>
      </c>
    </row>
    <row r="12851" spans="1:5" x14ac:dyDescent="0.45">
      <c r="A12851" s="2" t="s">
        <v>5854</v>
      </c>
      <c r="B12851" s="2" t="s">
        <v>16802</v>
      </c>
      <c r="C12851" s="2" t="s">
        <v>28408</v>
      </c>
      <c r="D12851" s="2" t="str">
        <f t="shared" si="610"/>
        <v>飲食店営業</v>
      </c>
      <c r="E12851" s="2" t="str">
        <f t="shared" si="609"/>
        <v>R02.02.26</v>
      </c>
    </row>
    <row r="12852" spans="1:5" x14ac:dyDescent="0.45">
      <c r="A12852" s="2" t="s">
        <v>5855</v>
      </c>
      <c r="B12852" s="2" t="s">
        <v>16803</v>
      </c>
      <c r="C12852" s="2" t="s">
        <v>28409</v>
      </c>
      <c r="D12852" s="2" t="str">
        <f t="shared" si="610"/>
        <v>飲食店営業</v>
      </c>
      <c r="E12852" s="2" t="str">
        <f t="shared" si="609"/>
        <v>R02.02.26</v>
      </c>
    </row>
    <row r="12853" spans="1:5" x14ac:dyDescent="0.45">
      <c r="A12853" s="2" t="s">
        <v>5856</v>
      </c>
      <c r="B12853" s="2" t="s">
        <v>16804</v>
      </c>
      <c r="C12853" s="2" t="s">
        <v>28410</v>
      </c>
      <c r="D12853" s="2" t="str">
        <f t="shared" si="610"/>
        <v>飲食店営業</v>
      </c>
      <c r="E12853" s="2" t="str">
        <f t="shared" si="609"/>
        <v>R02.02.26</v>
      </c>
    </row>
    <row r="12854" spans="1:5" x14ac:dyDescent="0.45">
      <c r="A12854" s="2" t="s">
        <v>5383</v>
      </c>
      <c r="B12854" s="2" t="s">
        <v>16805</v>
      </c>
      <c r="C12854" s="2" t="s">
        <v>28411</v>
      </c>
      <c r="D12854" s="2" t="str">
        <f t="shared" si="610"/>
        <v>飲食店営業</v>
      </c>
      <c r="E12854" s="2" t="str">
        <f t="shared" si="609"/>
        <v>R02.02.26</v>
      </c>
    </row>
    <row r="12855" spans="1:5" x14ac:dyDescent="0.45">
      <c r="A12855" s="2" t="s">
        <v>5299</v>
      </c>
      <c r="B12855" s="2" t="s">
        <v>16372</v>
      </c>
      <c r="C12855" s="2" t="s">
        <v>27968</v>
      </c>
      <c r="D12855" s="2" t="str">
        <f t="shared" si="610"/>
        <v>飲食店営業</v>
      </c>
      <c r="E12855" s="2" t="str">
        <f t="shared" si="609"/>
        <v>R02.02.26</v>
      </c>
    </row>
    <row r="12856" spans="1:5" x14ac:dyDescent="0.45">
      <c r="A12856" s="2" t="s">
        <v>5852</v>
      </c>
      <c r="B12856" s="2" t="s">
        <v>5852</v>
      </c>
      <c r="C12856" s="2" t="s">
        <v>28406</v>
      </c>
      <c r="D12856" s="2" t="str">
        <f>"そうざい製造業"</f>
        <v>そうざい製造業</v>
      </c>
      <c r="E12856" s="2" t="str">
        <f t="shared" si="609"/>
        <v>R02.02.26</v>
      </c>
    </row>
    <row r="12857" spans="1:5" x14ac:dyDescent="0.45">
      <c r="A12857" s="2" t="s">
        <v>5857</v>
      </c>
      <c r="B12857" s="2" t="s">
        <v>16806</v>
      </c>
      <c r="C12857" s="2" t="s">
        <v>28412</v>
      </c>
      <c r="D12857" s="2" t="str">
        <f>"そうざい製造業"</f>
        <v>そうざい製造業</v>
      </c>
      <c r="E12857" s="2" t="str">
        <f t="shared" si="609"/>
        <v>R02.02.26</v>
      </c>
    </row>
    <row r="12858" spans="1:5" x14ac:dyDescent="0.45">
      <c r="A12858" s="2" t="s">
        <v>5858</v>
      </c>
      <c r="B12858" s="2" t="s">
        <v>16807</v>
      </c>
      <c r="C12858" s="2" t="s">
        <v>28413</v>
      </c>
      <c r="D12858" s="2" t="str">
        <f>"食品製造業"</f>
        <v>食品製造業</v>
      </c>
      <c r="E12858" s="2" t="str">
        <f>"R02.02.27"</f>
        <v>R02.02.27</v>
      </c>
    </row>
    <row r="12859" spans="1:5" x14ac:dyDescent="0.45">
      <c r="A12859" s="2" t="s">
        <v>5859</v>
      </c>
      <c r="B12859" s="2" t="s">
        <v>5859</v>
      </c>
      <c r="C12859" s="2" t="s">
        <v>28414</v>
      </c>
      <c r="D12859" s="2" t="str">
        <f>"そうざい製造業"</f>
        <v>そうざい製造業</v>
      </c>
      <c r="E12859" s="2" t="str">
        <f>"R02.02.27"</f>
        <v>R02.02.27</v>
      </c>
    </row>
    <row r="12860" spans="1:5" x14ac:dyDescent="0.45">
      <c r="A12860" s="2" t="s">
        <v>2352</v>
      </c>
      <c r="B12860" s="2" t="s">
        <v>16791</v>
      </c>
      <c r="C12860" s="2" t="s">
        <v>28397</v>
      </c>
      <c r="D12860" s="2" t="str">
        <f>"食品販売業"</f>
        <v>食品販売業</v>
      </c>
      <c r="E12860" s="2" t="str">
        <f>"H31.02.28"</f>
        <v>H31.02.28</v>
      </c>
    </row>
    <row r="12861" spans="1:5" x14ac:dyDescent="0.45">
      <c r="A12861" s="2" t="s">
        <v>5383</v>
      </c>
      <c r="B12861" s="2" t="s">
        <v>16809</v>
      </c>
      <c r="C12861" s="2" t="s">
        <v>28417</v>
      </c>
      <c r="D12861" s="2" t="str">
        <f>"飲食店営業"</f>
        <v>飲食店営業</v>
      </c>
      <c r="E12861" s="2" t="str">
        <f>"R02.02.26"</f>
        <v>R02.02.26</v>
      </c>
    </row>
    <row r="12862" spans="1:5" x14ac:dyDescent="0.45">
      <c r="A12862" s="2" t="s">
        <v>5860</v>
      </c>
      <c r="B12862" s="2" t="s">
        <v>16810</v>
      </c>
      <c r="C12862" s="2" t="s">
        <v>28418</v>
      </c>
      <c r="D12862" s="2" t="str">
        <f>"飲食店営業"</f>
        <v>飲食店営業</v>
      </c>
      <c r="E12862" s="2" t="str">
        <f>"R02.02.28"</f>
        <v>R02.02.28</v>
      </c>
    </row>
    <row r="12863" spans="1:5" x14ac:dyDescent="0.45">
      <c r="A12863" s="2" t="s">
        <v>5479</v>
      </c>
      <c r="B12863" s="2" t="s">
        <v>16811</v>
      </c>
      <c r="C12863" s="2" t="s">
        <v>27922</v>
      </c>
      <c r="D12863" s="2" t="str">
        <f>"食用油脂製造業"</f>
        <v>食用油脂製造業</v>
      </c>
      <c r="E12863" s="2" t="str">
        <f>"R02.03.03"</f>
        <v>R02.03.03</v>
      </c>
    </row>
    <row r="12864" spans="1:5" x14ac:dyDescent="0.45">
      <c r="A12864" s="2" t="s">
        <v>5479</v>
      </c>
      <c r="B12864" s="2" t="s">
        <v>16811</v>
      </c>
      <c r="C12864" s="2" t="s">
        <v>27922</v>
      </c>
      <c r="D12864" s="2" t="str">
        <f>"清涼飲料水製造業"</f>
        <v>清涼飲料水製造業</v>
      </c>
      <c r="E12864" s="2" t="str">
        <f>"R02.03.03"</f>
        <v>R02.03.03</v>
      </c>
    </row>
    <row r="12865" spans="1:5" x14ac:dyDescent="0.45">
      <c r="A12865" s="2" t="s">
        <v>5573</v>
      </c>
      <c r="B12865" s="2" t="s">
        <v>5573</v>
      </c>
      <c r="C12865" s="2" t="s">
        <v>28056</v>
      </c>
      <c r="D12865" s="2" t="str">
        <f>"缶詰又は瓶詰食品製造業"</f>
        <v>缶詰又は瓶詰食品製造業</v>
      </c>
      <c r="E12865" s="2" t="str">
        <f>"R02.02.26"</f>
        <v>R02.02.26</v>
      </c>
    </row>
    <row r="12866" spans="1:5" x14ac:dyDescent="0.45">
      <c r="A12866" s="2" t="s">
        <v>3868</v>
      </c>
      <c r="B12866" s="2" t="s">
        <v>16814</v>
      </c>
      <c r="C12866" s="2" t="s">
        <v>28421</v>
      </c>
      <c r="D12866" s="2" t="str">
        <f>"飲食店営業"</f>
        <v>飲食店営業</v>
      </c>
      <c r="E12866" s="2" t="str">
        <f>"R02.02.28"</f>
        <v>R02.02.28</v>
      </c>
    </row>
    <row r="12867" spans="1:5" x14ac:dyDescent="0.45">
      <c r="A12867" s="2" t="s">
        <v>5863</v>
      </c>
      <c r="B12867" s="2" t="s">
        <v>16815</v>
      </c>
      <c r="C12867" s="2" t="s">
        <v>28422</v>
      </c>
      <c r="D12867" s="2" t="str">
        <f>"飲食店営業"</f>
        <v>飲食店営業</v>
      </c>
      <c r="E12867" s="2" t="str">
        <f>"R02.02.28"</f>
        <v>R02.02.28</v>
      </c>
    </row>
    <row r="12868" spans="1:5" x14ac:dyDescent="0.45">
      <c r="A12868" s="2" t="s">
        <v>5375</v>
      </c>
      <c r="B12868" s="2" t="s">
        <v>16816</v>
      </c>
      <c r="C12868" s="2" t="s">
        <v>28423</v>
      </c>
      <c r="D12868" s="2" t="str">
        <f>"飲食店営業"</f>
        <v>飲食店営業</v>
      </c>
      <c r="E12868" s="2" t="str">
        <f>"R02.03.09"</f>
        <v>R02.03.09</v>
      </c>
    </row>
    <row r="12869" spans="1:5" x14ac:dyDescent="0.45">
      <c r="A12869" s="2" t="s">
        <v>5865</v>
      </c>
      <c r="B12869" s="2" t="s">
        <v>16819</v>
      </c>
      <c r="C12869" s="2" t="s">
        <v>28426</v>
      </c>
      <c r="D12869" s="2" t="str">
        <f>"食肉販売業"</f>
        <v>食肉販売業</v>
      </c>
      <c r="E12869" s="2" t="str">
        <f>"R02.03.25"</f>
        <v>R02.03.25</v>
      </c>
    </row>
    <row r="12870" spans="1:5" x14ac:dyDescent="0.45">
      <c r="A12870" s="2" t="s">
        <v>5853</v>
      </c>
      <c r="B12870" s="2" t="s">
        <v>9147</v>
      </c>
      <c r="C12870" s="2" t="s">
        <v>27855</v>
      </c>
      <c r="D12870" s="2" t="str">
        <f t="shared" ref="D12870:D12875" si="611">"飲食店営業"</f>
        <v>飲食店営業</v>
      </c>
      <c r="E12870" s="2" t="str">
        <f>"R02.03.27"</f>
        <v>R02.03.27</v>
      </c>
    </row>
    <row r="12871" spans="1:5" x14ac:dyDescent="0.45">
      <c r="A12871" s="2" t="s">
        <v>5866</v>
      </c>
      <c r="B12871" s="2" t="s">
        <v>16820</v>
      </c>
      <c r="C12871" s="2" t="s">
        <v>28427</v>
      </c>
      <c r="D12871" s="2" t="str">
        <f t="shared" si="611"/>
        <v>飲食店営業</v>
      </c>
      <c r="E12871" s="2" t="str">
        <f>"H30.08.29"</f>
        <v>H30.08.29</v>
      </c>
    </row>
    <row r="12872" spans="1:5" x14ac:dyDescent="0.45">
      <c r="A12872" s="2" t="s">
        <v>5867</v>
      </c>
      <c r="B12872" s="2" t="s">
        <v>16821</v>
      </c>
      <c r="C12872" s="2" t="s">
        <v>28428</v>
      </c>
      <c r="D12872" s="2" t="str">
        <f t="shared" si="611"/>
        <v>飲食店営業</v>
      </c>
      <c r="E12872" s="2" t="str">
        <f>"R02.03.31"</f>
        <v>R02.03.31</v>
      </c>
    </row>
    <row r="12873" spans="1:5" x14ac:dyDescent="0.45">
      <c r="A12873" s="2" t="s">
        <v>5868</v>
      </c>
      <c r="B12873" s="2" t="s">
        <v>16822</v>
      </c>
      <c r="C12873" s="2" t="s">
        <v>28429</v>
      </c>
      <c r="D12873" s="2" t="str">
        <f t="shared" si="611"/>
        <v>飲食店営業</v>
      </c>
      <c r="E12873" s="2" t="str">
        <f>"R02.04.07"</f>
        <v>R02.04.07</v>
      </c>
    </row>
    <row r="12874" spans="1:5" x14ac:dyDescent="0.45">
      <c r="A12874" s="2" t="s">
        <v>5869</v>
      </c>
      <c r="B12874" s="2" t="s">
        <v>16823</v>
      </c>
      <c r="C12874" s="2" t="s">
        <v>28430</v>
      </c>
      <c r="D12874" s="2" t="str">
        <f t="shared" si="611"/>
        <v>飲食店営業</v>
      </c>
      <c r="E12874" s="2" t="str">
        <f>"R02.04.09"</f>
        <v>R02.04.09</v>
      </c>
    </row>
    <row r="12875" spans="1:5" x14ac:dyDescent="0.45">
      <c r="A12875" s="2" t="s">
        <v>5870</v>
      </c>
      <c r="B12875" s="2" t="s">
        <v>16824</v>
      </c>
      <c r="C12875" s="2" t="s">
        <v>28431</v>
      </c>
      <c r="D12875" s="2" t="str">
        <f t="shared" si="611"/>
        <v>飲食店営業</v>
      </c>
      <c r="E12875" s="2" t="str">
        <f>"R02.04.13"</f>
        <v>R02.04.13</v>
      </c>
    </row>
    <row r="12876" spans="1:5" x14ac:dyDescent="0.45">
      <c r="A12876" s="2" t="s">
        <v>5256</v>
      </c>
      <c r="B12876" s="2" t="s">
        <v>16825</v>
      </c>
      <c r="C12876" s="2" t="s">
        <v>28433</v>
      </c>
      <c r="D12876" s="2" t="str">
        <f>"そうざい製造業"</f>
        <v>そうざい製造業</v>
      </c>
      <c r="E12876" s="2" t="str">
        <f>"R02.04.17"</f>
        <v>R02.04.17</v>
      </c>
    </row>
    <row r="12877" spans="1:5" x14ac:dyDescent="0.45">
      <c r="A12877" s="2" t="s">
        <v>5256</v>
      </c>
      <c r="B12877" s="2" t="s">
        <v>16825</v>
      </c>
      <c r="C12877" s="2" t="s">
        <v>28433</v>
      </c>
      <c r="D12877" s="2" t="str">
        <f>"食肉販売業"</f>
        <v>食肉販売業</v>
      </c>
      <c r="E12877" s="2" t="str">
        <f>"R02.04.17"</f>
        <v>R02.04.17</v>
      </c>
    </row>
    <row r="12878" spans="1:5" x14ac:dyDescent="0.45">
      <c r="A12878" s="2" t="s">
        <v>5871</v>
      </c>
      <c r="B12878" s="2" t="s">
        <v>16826</v>
      </c>
      <c r="C12878" s="2" t="s">
        <v>28434</v>
      </c>
      <c r="D12878" s="2" t="str">
        <f>"食肉販売業"</f>
        <v>食肉販売業</v>
      </c>
      <c r="E12878" s="2" t="str">
        <f>"R02.04.13"</f>
        <v>R02.04.13</v>
      </c>
    </row>
    <row r="12879" spans="1:5" x14ac:dyDescent="0.45">
      <c r="A12879" s="2" t="s">
        <v>5871</v>
      </c>
      <c r="B12879" s="2" t="s">
        <v>16826</v>
      </c>
      <c r="C12879" s="2" t="s">
        <v>28434</v>
      </c>
      <c r="D12879" s="2" t="str">
        <f>"飲食店営業"</f>
        <v>飲食店営業</v>
      </c>
      <c r="E12879" s="2" t="str">
        <f>"H30.05.29"</f>
        <v>H30.05.29</v>
      </c>
    </row>
    <row r="12880" spans="1:5" x14ac:dyDescent="0.45">
      <c r="A12880" s="2" t="s">
        <v>5872</v>
      </c>
      <c r="B12880" s="2" t="s">
        <v>16827</v>
      </c>
      <c r="C12880" s="2" t="s">
        <v>28435</v>
      </c>
      <c r="D12880" s="2" t="str">
        <f>"飲食店営業"</f>
        <v>飲食店営業</v>
      </c>
      <c r="E12880" s="2" t="str">
        <f>"R02.04.24"</f>
        <v>R02.04.24</v>
      </c>
    </row>
    <row r="12881" spans="1:5" x14ac:dyDescent="0.45">
      <c r="A12881" s="2" t="s">
        <v>5383</v>
      </c>
      <c r="B12881" s="2" t="s">
        <v>16828</v>
      </c>
      <c r="C12881" s="2" t="s">
        <v>28436</v>
      </c>
      <c r="D12881" s="2" t="str">
        <f>"そうざい製造業"</f>
        <v>そうざい製造業</v>
      </c>
      <c r="E12881" s="2" t="str">
        <f>"R02.04.24"</f>
        <v>R02.04.24</v>
      </c>
    </row>
    <row r="12882" spans="1:5" x14ac:dyDescent="0.45">
      <c r="A12882" s="2" t="s">
        <v>5372</v>
      </c>
      <c r="B12882" s="2" t="s">
        <v>16829</v>
      </c>
      <c r="C12882" s="2" t="s">
        <v>28437</v>
      </c>
      <c r="D12882" s="2" t="str">
        <f>"飲食店営業"</f>
        <v>飲食店営業</v>
      </c>
      <c r="E12882" s="2" t="str">
        <f>"R02.04.24"</f>
        <v>R02.04.24</v>
      </c>
    </row>
    <row r="12883" spans="1:5" x14ac:dyDescent="0.45">
      <c r="A12883" s="2" t="s">
        <v>5873</v>
      </c>
      <c r="B12883" s="2" t="s">
        <v>16830</v>
      </c>
      <c r="C12883" s="2" t="s">
        <v>28438</v>
      </c>
      <c r="D12883" s="2" t="str">
        <f>"飲食店営業"</f>
        <v>飲食店営業</v>
      </c>
      <c r="E12883" s="2" t="str">
        <f>"R02.03.10"</f>
        <v>R02.03.10</v>
      </c>
    </row>
    <row r="12884" spans="1:5" x14ac:dyDescent="0.45">
      <c r="A12884" s="2" t="s">
        <v>5256</v>
      </c>
      <c r="B12884" s="2" t="s">
        <v>16825</v>
      </c>
      <c r="C12884" s="2" t="s">
        <v>28433</v>
      </c>
      <c r="D12884" s="2" t="str">
        <f>"飲食店営業"</f>
        <v>飲食店営業</v>
      </c>
      <c r="E12884" s="2" t="str">
        <f>"R02.05.07"</f>
        <v>R02.05.07</v>
      </c>
    </row>
    <row r="12885" spans="1:5" x14ac:dyDescent="0.45">
      <c r="A12885" s="2" t="s">
        <v>5256</v>
      </c>
      <c r="B12885" s="2" t="s">
        <v>16825</v>
      </c>
      <c r="C12885" s="2" t="s">
        <v>28433</v>
      </c>
      <c r="D12885" s="2" t="str">
        <f>"食品販売業"</f>
        <v>食品販売業</v>
      </c>
      <c r="E12885" s="2" t="str">
        <f>"R02.05.07"</f>
        <v>R02.05.07</v>
      </c>
    </row>
    <row r="12886" spans="1:5" x14ac:dyDescent="0.45">
      <c r="A12886" s="2" t="s">
        <v>5383</v>
      </c>
      <c r="B12886" s="2" t="s">
        <v>16832</v>
      </c>
      <c r="C12886" s="2" t="s">
        <v>28417</v>
      </c>
      <c r="D12886" s="2" t="str">
        <f>"食肉販売業"</f>
        <v>食肉販売業</v>
      </c>
      <c r="E12886" s="2" t="str">
        <f>"R02.05.11"</f>
        <v>R02.05.11</v>
      </c>
    </row>
    <row r="12887" spans="1:5" x14ac:dyDescent="0.45">
      <c r="A12887" s="2" t="s">
        <v>5316</v>
      </c>
      <c r="B12887" s="2" t="s">
        <v>16151</v>
      </c>
      <c r="C12887" s="2" t="s">
        <v>28440</v>
      </c>
      <c r="D12887" s="2" t="str">
        <f>"食品販売業"</f>
        <v>食品販売業</v>
      </c>
      <c r="E12887" s="2" t="str">
        <f>"R02.05.12"</f>
        <v>R02.05.12</v>
      </c>
    </row>
    <row r="12888" spans="1:5" x14ac:dyDescent="0.45">
      <c r="A12888" s="2" t="s">
        <v>5874</v>
      </c>
      <c r="B12888" s="2" t="s">
        <v>13662</v>
      </c>
      <c r="C12888" s="2" t="s">
        <v>28442</v>
      </c>
      <c r="D12888" s="2" t="str">
        <f>"飲食店営業"</f>
        <v>飲食店営業</v>
      </c>
      <c r="E12888" s="2" t="str">
        <f>"R02.05.15"</f>
        <v>R02.05.15</v>
      </c>
    </row>
    <row r="12889" spans="1:5" x14ac:dyDescent="0.45">
      <c r="A12889" s="2" t="s">
        <v>5877</v>
      </c>
      <c r="B12889" s="2" t="s">
        <v>16836</v>
      </c>
      <c r="C12889" s="2" t="s">
        <v>28445</v>
      </c>
      <c r="D12889" s="2" t="str">
        <f>"飲食店営業"</f>
        <v>飲食店営業</v>
      </c>
      <c r="E12889" s="2" t="str">
        <f>"R02.05.28"</f>
        <v>R02.05.28</v>
      </c>
    </row>
    <row r="12890" spans="1:5" x14ac:dyDescent="0.45">
      <c r="A12890" s="2" t="s">
        <v>5880</v>
      </c>
      <c r="B12890" s="2" t="s">
        <v>14304</v>
      </c>
      <c r="C12890" s="2" t="s">
        <v>28449</v>
      </c>
      <c r="D12890" s="2" t="str">
        <f>"食品販売業"</f>
        <v>食品販売業</v>
      </c>
      <c r="E12890" s="2" t="str">
        <f>"R02.06.16"</f>
        <v>R02.06.16</v>
      </c>
    </row>
    <row r="12891" spans="1:5" x14ac:dyDescent="0.45">
      <c r="A12891" s="2" t="s">
        <v>456</v>
      </c>
      <c r="B12891" s="2" t="s">
        <v>16840</v>
      </c>
      <c r="C12891" s="2" t="s">
        <v>28450</v>
      </c>
      <c r="D12891" s="2" t="str">
        <f>"食品販売業"</f>
        <v>食品販売業</v>
      </c>
      <c r="E12891" s="2" t="str">
        <f>"R02.06.16"</f>
        <v>R02.06.16</v>
      </c>
    </row>
    <row r="12892" spans="1:5" x14ac:dyDescent="0.45">
      <c r="A12892" s="2" t="s">
        <v>456</v>
      </c>
      <c r="B12892" s="2" t="s">
        <v>16841</v>
      </c>
      <c r="C12892" s="2" t="s">
        <v>28451</v>
      </c>
      <c r="D12892" s="2" t="str">
        <f>"食品販売業"</f>
        <v>食品販売業</v>
      </c>
      <c r="E12892" s="2" t="str">
        <f>"R02.06.16"</f>
        <v>R02.06.16</v>
      </c>
    </row>
    <row r="12893" spans="1:5" x14ac:dyDescent="0.45">
      <c r="A12893" s="2" t="s">
        <v>5540</v>
      </c>
      <c r="B12893" s="2" t="s">
        <v>16842</v>
      </c>
      <c r="C12893" s="2" t="s">
        <v>28452</v>
      </c>
      <c r="D12893" s="2" t="str">
        <f>"食肉販売業"</f>
        <v>食肉販売業</v>
      </c>
      <c r="E12893" s="2" t="str">
        <f t="shared" ref="E12893:E12900" si="612">"R02.06.24"</f>
        <v>R02.06.24</v>
      </c>
    </row>
    <row r="12894" spans="1:5" x14ac:dyDescent="0.45">
      <c r="A12894" s="2" t="s">
        <v>5540</v>
      </c>
      <c r="B12894" s="2" t="s">
        <v>16842</v>
      </c>
      <c r="C12894" s="2" t="s">
        <v>28452</v>
      </c>
      <c r="D12894" s="2" t="str">
        <f>"魚介類販売業"</f>
        <v>魚介類販売業</v>
      </c>
      <c r="E12894" s="2" t="str">
        <f t="shared" si="612"/>
        <v>R02.06.24</v>
      </c>
    </row>
    <row r="12895" spans="1:5" x14ac:dyDescent="0.45">
      <c r="A12895" s="2" t="s">
        <v>5540</v>
      </c>
      <c r="B12895" s="2" t="s">
        <v>16842</v>
      </c>
      <c r="C12895" s="2" t="s">
        <v>28452</v>
      </c>
      <c r="D12895" s="2" t="str">
        <f>"飲食店営業"</f>
        <v>飲食店営業</v>
      </c>
      <c r="E12895" s="2" t="str">
        <f t="shared" si="612"/>
        <v>R02.06.24</v>
      </c>
    </row>
    <row r="12896" spans="1:5" x14ac:dyDescent="0.45">
      <c r="A12896" s="2" t="s">
        <v>5540</v>
      </c>
      <c r="B12896" s="2" t="s">
        <v>16842</v>
      </c>
      <c r="C12896" s="2" t="s">
        <v>28452</v>
      </c>
      <c r="D12896" s="2" t="str">
        <f>"菓子製造業"</f>
        <v>菓子製造業</v>
      </c>
      <c r="E12896" s="2" t="str">
        <f t="shared" si="612"/>
        <v>R02.06.24</v>
      </c>
    </row>
    <row r="12897" spans="1:5" x14ac:dyDescent="0.45">
      <c r="A12897" s="2" t="s">
        <v>5540</v>
      </c>
      <c r="B12897" s="2" t="s">
        <v>16842</v>
      </c>
      <c r="C12897" s="2" t="s">
        <v>28452</v>
      </c>
      <c r="D12897" s="2" t="str">
        <f>"菓子製造業"</f>
        <v>菓子製造業</v>
      </c>
      <c r="E12897" s="2" t="str">
        <f t="shared" si="612"/>
        <v>R02.06.24</v>
      </c>
    </row>
    <row r="12898" spans="1:5" x14ac:dyDescent="0.45">
      <c r="A12898" s="2" t="s">
        <v>5540</v>
      </c>
      <c r="B12898" s="2" t="s">
        <v>16842</v>
      </c>
      <c r="C12898" s="2" t="s">
        <v>28452</v>
      </c>
      <c r="D12898" s="2" t="str">
        <f>"飲食店営業"</f>
        <v>飲食店営業</v>
      </c>
      <c r="E12898" s="2" t="str">
        <f t="shared" si="612"/>
        <v>R02.06.24</v>
      </c>
    </row>
    <row r="12899" spans="1:5" x14ac:dyDescent="0.45">
      <c r="A12899" s="2" t="s">
        <v>5540</v>
      </c>
      <c r="B12899" s="2" t="s">
        <v>16842</v>
      </c>
      <c r="C12899" s="2" t="s">
        <v>28452</v>
      </c>
      <c r="D12899" s="2" t="str">
        <f>"飲食店営業"</f>
        <v>飲食店営業</v>
      </c>
      <c r="E12899" s="2" t="str">
        <f t="shared" si="612"/>
        <v>R02.06.24</v>
      </c>
    </row>
    <row r="12900" spans="1:5" x14ac:dyDescent="0.45">
      <c r="A12900" s="2" t="s">
        <v>5540</v>
      </c>
      <c r="B12900" s="2" t="s">
        <v>16842</v>
      </c>
      <c r="C12900" s="2" t="s">
        <v>28452</v>
      </c>
      <c r="D12900" s="2" t="str">
        <f>"食品販売業"</f>
        <v>食品販売業</v>
      </c>
      <c r="E12900" s="2" t="str">
        <f t="shared" si="612"/>
        <v>R02.06.24</v>
      </c>
    </row>
    <row r="12901" spans="1:5" x14ac:dyDescent="0.45">
      <c r="A12901" s="2" t="s">
        <v>5881</v>
      </c>
      <c r="B12901" s="2" t="s">
        <v>16843</v>
      </c>
      <c r="C12901" s="2" t="s">
        <v>28453</v>
      </c>
      <c r="D12901" s="2" t="str">
        <f>"喫茶店営業"</f>
        <v>喫茶店営業</v>
      </c>
      <c r="E12901" s="2" t="str">
        <f>"H29.03.14"</f>
        <v>H29.03.14</v>
      </c>
    </row>
    <row r="12902" spans="1:5" x14ac:dyDescent="0.45">
      <c r="A12902" s="2" t="s">
        <v>5432</v>
      </c>
      <c r="B12902" s="2" t="s">
        <v>16846</v>
      </c>
      <c r="C12902" s="2" t="s">
        <v>28456</v>
      </c>
      <c r="D12902" s="2" t="str">
        <f>"食品販売業"</f>
        <v>食品販売業</v>
      </c>
      <c r="E12902" s="2" t="str">
        <f>"R02.07.03"</f>
        <v>R02.07.03</v>
      </c>
    </row>
    <row r="12903" spans="1:5" x14ac:dyDescent="0.45">
      <c r="A12903" s="2" t="s">
        <v>5540</v>
      </c>
      <c r="B12903" s="2" t="s">
        <v>16842</v>
      </c>
      <c r="C12903" s="2" t="s">
        <v>28452</v>
      </c>
      <c r="D12903" s="2" t="str">
        <f>"食品製造業"</f>
        <v>食品製造業</v>
      </c>
      <c r="E12903" s="2" t="str">
        <f>"R02.07.03"</f>
        <v>R02.07.03</v>
      </c>
    </row>
    <row r="12904" spans="1:5" x14ac:dyDescent="0.45">
      <c r="A12904" s="2" t="s">
        <v>5882</v>
      </c>
      <c r="B12904" s="2" t="s">
        <v>16847</v>
      </c>
      <c r="C12904" s="2" t="s">
        <v>28457</v>
      </c>
      <c r="D12904" s="2" t="str">
        <f>"飲食店営業"</f>
        <v>飲食店営業</v>
      </c>
      <c r="E12904" s="2" t="str">
        <f>"H29.11.30"</f>
        <v>H29.11.30</v>
      </c>
    </row>
    <row r="12905" spans="1:5" x14ac:dyDescent="0.45">
      <c r="A12905" s="2" t="s">
        <v>5883</v>
      </c>
      <c r="B12905" s="2" t="s">
        <v>16848</v>
      </c>
      <c r="C12905" s="2" t="s">
        <v>28013</v>
      </c>
      <c r="D12905" s="2" t="str">
        <f>"飲食店営業"</f>
        <v>飲食店営業</v>
      </c>
      <c r="E12905" s="2" t="str">
        <f>"R01.08.08"</f>
        <v>R01.08.08</v>
      </c>
    </row>
    <row r="12906" spans="1:5" x14ac:dyDescent="0.45">
      <c r="A12906" s="2" t="s">
        <v>5884</v>
      </c>
      <c r="B12906" s="2" t="s">
        <v>16849</v>
      </c>
      <c r="C12906" s="2" t="s">
        <v>28458</v>
      </c>
      <c r="D12906" s="2" t="str">
        <f>"食品製造業"</f>
        <v>食品製造業</v>
      </c>
      <c r="E12906" s="2" t="str">
        <f>"H31.02.21"</f>
        <v>H31.02.21</v>
      </c>
    </row>
    <row r="12907" spans="1:5" x14ac:dyDescent="0.45">
      <c r="A12907" s="2" t="s">
        <v>5540</v>
      </c>
      <c r="B12907" s="2" t="s">
        <v>16842</v>
      </c>
      <c r="C12907" s="2" t="s">
        <v>28452</v>
      </c>
      <c r="D12907" s="2" t="str">
        <f>"乳類販売業"</f>
        <v>乳類販売業</v>
      </c>
      <c r="E12907" s="2" t="str">
        <f>"R02.06.24"</f>
        <v>R02.06.24</v>
      </c>
    </row>
    <row r="12908" spans="1:5" x14ac:dyDescent="0.45">
      <c r="A12908" s="2" t="s">
        <v>165</v>
      </c>
      <c r="B12908" s="2" t="s">
        <v>16851</v>
      </c>
      <c r="C12908" s="2" t="s">
        <v>28460</v>
      </c>
      <c r="D12908" s="2" t="str">
        <f>"喫茶店営業"</f>
        <v>喫茶店営業</v>
      </c>
      <c r="E12908" s="2" t="str">
        <f>"R02.08.03"</f>
        <v>R02.08.03</v>
      </c>
    </row>
    <row r="12909" spans="1:5" x14ac:dyDescent="0.45">
      <c r="A12909" s="2" t="s">
        <v>5887</v>
      </c>
      <c r="B12909" s="2" t="s">
        <v>16853</v>
      </c>
      <c r="C12909" s="2" t="s">
        <v>28461</v>
      </c>
      <c r="D12909" s="2" t="str">
        <f>"飲食店営業"</f>
        <v>飲食店営業</v>
      </c>
      <c r="E12909" s="2" t="str">
        <f>"R02.08.13"</f>
        <v>R02.08.13</v>
      </c>
    </row>
    <row r="12910" spans="1:5" x14ac:dyDescent="0.45">
      <c r="A12910" s="2" t="s">
        <v>5889</v>
      </c>
      <c r="B12910" s="2" t="s">
        <v>16855</v>
      </c>
      <c r="C12910" s="2" t="s">
        <v>28464</v>
      </c>
      <c r="D12910" s="2" t="str">
        <f>"飲食店営業"</f>
        <v>飲食店営業</v>
      </c>
      <c r="E12910" s="2" t="str">
        <f>"R02.08.13"</f>
        <v>R02.08.13</v>
      </c>
    </row>
    <row r="12911" spans="1:5" x14ac:dyDescent="0.45">
      <c r="A12911" s="2" t="s">
        <v>5829</v>
      </c>
      <c r="B12911" s="2" t="s">
        <v>16772</v>
      </c>
      <c r="C12911" s="2" t="s">
        <v>28465</v>
      </c>
      <c r="D12911" s="2" t="str">
        <f>"飲食店営業"</f>
        <v>飲食店営業</v>
      </c>
      <c r="E12911" s="2" t="str">
        <f>"R02.08.13"</f>
        <v>R02.08.13</v>
      </c>
    </row>
    <row r="12912" spans="1:5" x14ac:dyDescent="0.45">
      <c r="A12912" s="2" t="s">
        <v>5891</v>
      </c>
      <c r="B12912" s="2" t="s">
        <v>16857</v>
      </c>
      <c r="C12912" s="2" t="s">
        <v>28467</v>
      </c>
      <c r="D12912" s="2" t="str">
        <f>"食肉販売業"</f>
        <v>食肉販売業</v>
      </c>
      <c r="E12912" s="2" t="str">
        <f>"R02.08.20"</f>
        <v>R02.08.20</v>
      </c>
    </row>
    <row r="12913" spans="1:5" x14ac:dyDescent="0.45">
      <c r="A12913" s="2" t="s">
        <v>165</v>
      </c>
      <c r="B12913" s="2" t="s">
        <v>16858</v>
      </c>
      <c r="C12913" s="2" t="s">
        <v>28468</v>
      </c>
      <c r="D12913" s="2" t="str">
        <f>"喫茶店営業"</f>
        <v>喫茶店営業</v>
      </c>
      <c r="E12913" s="2" t="str">
        <f>"R02.08.28"</f>
        <v>R02.08.28</v>
      </c>
    </row>
    <row r="12914" spans="1:5" x14ac:dyDescent="0.45">
      <c r="A12914" s="2" t="s">
        <v>5893</v>
      </c>
      <c r="B12914" s="2" t="s">
        <v>16860</v>
      </c>
      <c r="C12914" s="2" t="s">
        <v>28470</v>
      </c>
      <c r="D12914" s="2" t="str">
        <f>"食肉販売業"</f>
        <v>食肉販売業</v>
      </c>
      <c r="E12914" s="2" t="str">
        <f>"R02.09.03"</f>
        <v>R02.09.03</v>
      </c>
    </row>
    <row r="12915" spans="1:5" x14ac:dyDescent="0.45">
      <c r="A12915" s="2" t="s">
        <v>5893</v>
      </c>
      <c r="B12915" s="2" t="s">
        <v>16860</v>
      </c>
      <c r="C12915" s="2" t="s">
        <v>28470</v>
      </c>
      <c r="D12915" s="2" t="str">
        <f>"乳類販売業"</f>
        <v>乳類販売業</v>
      </c>
      <c r="E12915" s="2" t="str">
        <f>"R02.09.03"</f>
        <v>R02.09.03</v>
      </c>
    </row>
    <row r="12916" spans="1:5" x14ac:dyDescent="0.45">
      <c r="A12916" s="2" t="s">
        <v>5893</v>
      </c>
      <c r="B12916" s="2" t="s">
        <v>16860</v>
      </c>
      <c r="C12916" s="2" t="s">
        <v>28470</v>
      </c>
      <c r="D12916" s="2" t="str">
        <f>"飲食店営業"</f>
        <v>飲食店営業</v>
      </c>
      <c r="E12916" s="2" t="str">
        <f>"R02.09.03"</f>
        <v>R02.09.03</v>
      </c>
    </row>
    <row r="12917" spans="1:5" x14ac:dyDescent="0.45">
      <c r="A12917" s="2" t="s">
        <v>5893</v>
      </c>
      <c r="B12917" s="2" t="s">
        <v>16860</v>
      </c>
      <c r="C12917" s="2" t="s">
        <v>28470</v>
      </c>
      <c r="D12917" s="2" t="str">
        <f>"魚介類販売業"</f>
        <v>魚介類販売業</v>
      </c>
      <c r="E12917" s="2" t="str">
        <f>"R02.09.03"</f>
        <v>R02.09.03</v>
      </c>
    </row>
    <row r="12918" spans="1:5" x14ac:dyDescent="0.45">
      <c r="A12918" s="2" t="s">
        <v>5893</v>
      </c>
      <c r="B12918" s="2" t="s">
        <v>16476</v>
      </c>
      <c r="C12918" s="2" t="s">
        <v>28470</v>
      </c>
      <c r="D12918" s="2" t="str">
        <f>"食品販売業"</f>
        <v>食品販売業</v>
      </c>
      <c r="E12918" s="2" t="str">
        <f>"R02.09.03"</f>
        <v>R02.09.03</v>
      </c>
    </row>
    <row r="12919" spans="1:5" x14ac:dyDescent="0.45">
      <c r="A12919" s="2" t="s">
        <v>5894</v>
      </c>
      <c r="B12919" s="2" t="s">
        <v>16861</v>
      </c>
      <c r="C12919" s="2" t="s">
        <v>28471</v>
      </c>
      <c r="D12919" s="2" t="str">
        <f t="shared" ref="D12919:D12925" si="613">"飲食店営業"</f>
        <v>飲食店営業</v>
      </c>
      <c r="E12919" s="2" t="str">
        <f>"R02.09.07"</f>
        <v>R02.09.07</v>
      </c>
    </row>
    <row r="12920" spans="1:5" x14ac:dyDescent="0.45">
      <c r="A12920" s="2" t="s">
        <v>5897</v>
      </c>
      <c r="B12920" s="2" t="s">
        <v>16865</v>
      </c>
      <c r="C12920" s="2" t="s">
        <v>28474</v>
      </c>
      <c r="D12920" s="2" t="str">
        <f t="shared" si="613"/>
        <v>飲食店営業</v>
      </c>
      <c r="E12920" s="2" t="str">
        <f>"R02.09.14"</f>
        <v>R02.09.14</v>
      </c>
    </row>
    <row r="12921" spans="1:5" x14ac:dyDescent="0.45">
      <c r="A12921" s="2" t="s">
        <v>5898</v>
      </c>
      <c r="B12921" s="2" t="s">
        <v>16866</v>
      </c>
      <c r="C12921" s="2" t="s">
        <v>28475</v>
      </c>
      <c r="D12921" s="2" t="str">
        <f t="shared" si="613"/>
        <v>飲食店営業</v>
      </c>
      <c r="E12921" s="2" t="str">
        <f>"R02.09.16"</f>
        <v>R02.09.16</v>
      </c>
    </row>
    <row r="12922" spans="1:5" x14ac:dyDescent="0.45">
      <c r="A12922" s="2" t="s">
        <v>5899</v>
      </c>
      <c r="B12922" s="2" t="s">
        <v>16867</v>
      </c>
      <c r="C12922" s="2" t="s">
        <v>28476</v>
      </c>
      <c r="D12922" s="2" t="str">
        <f t="shared" si="613"/>
        <v>飲食店営業</v>
      </c>
      <c r="E12922" s="2" t="str">
        <f>"R02.09.16"</f>
        <v>R02.09.16</v>
      </c>
    </row>
    <row r="12923" spans="1:5" x14ac:dyDescent="0.45">
      <c r="A12923" s="2" t="s">
        <v>5902</v>
      </c>
      <c r="B12923" s="2" t="s">
        <v>16872</v>
      </c>
      <c r="C12923" s="2" t="s">
        <v>28481</v>
      </c>
      <c r="D12923" s="2" t="str">
        <f t="shared" si="613"/>
        <v>飲食店営業</v>
      </c>
      <c r="E12923" s="2" t="str">
        <f>"R02.09.29"</f>
        <v>R02.09.29</v>
      </c>
    </row>
    <row r="12924" spans="1:5" x14ac:dyDescent="0.45">
      <c r="A12924" s="2" t="s">
        <v>5904</v>
      </c>
      <c r="B12924" s="2" t="s">
        <v>16874</v>
      </c>
      <c r="C12924" s="2" t="s">
        <v>28482</v>
      </c>
      <c r="D12924" s="2" t="str">
        <f t="shared" si="613"/>
        <v>飲食店営業</v>
      </c>
      <c r="E12924" s="2" t="str">
        <f>"H29.09.05"</f>
        <v>H29.09.05</v>
      </c>
    </row>
    <row r="12925" spans="1:5" x14ac:dyDescent="0.45">
      <c r="A12925" s="2" t="s">
        <v>5744</v>
      </c>
      <c r="B12925" s="2" t="s">
        <v>16477</v>
      </c>
      <c r="C12925" s="2" t="s">
        <v>28483</v>
      </c>
      <c r="D12925" s="2" t="str">
        <f t="shared" si="613"/>
        <v>飲食店営業</v>
      </c>
      <c r="E12925" s="2" t="str">
        <f>"R02.10.01"</f>
        <v>R02.10.01</v>
      </c>
    </row>
    <row r="12926" spans="1:5" x14ac:dyDescent="0.45">
      <c r="A12926" s="2" t="s">
        <v>5744</v>
      </c>
      <c r="B12926" s="2" t="s">
        <v>16477</v>
      </c>
      <c r="C12926" s="2" t="s">
        <v>28483</v>
      </c>
      <c r="D12926" s="2" t="str">
        <f>"魚介類販売業"</f>
        <v>魚介類販売業</v>
      </c>
      <c r="E12926" s="2" t="str">
        <f>"R02.10.01"</f>
        <v>R02.10.01</v>
      </c>
    </row>
    <row r="12927" spans="1:5" x14ac:dyDescent="0.45">
      <c r="A12927" s="2" t="s">
        <v>5744</v>
      </c>
      <c r="B12927" s="2" t="s">
        <v>16477</v>
      </c>
      <c r="C12927" s="2" t="s">
        <v>28483</v>
      </c>
      <c r="D12927" s="2" t="str">
        <f>"食肉販売業"</f>
        <v>食肉販売業</v>
      </c>
      <c r="E12927" s="2" t="str">
        <f>"R02.10.01"</f>
        <v>R02.10.01</v>
      </c>
    </row>
    <row r="12928" spans="1:5" x14ac:dyDescent="0.45">
      <c r="A12928" s="2" t="s">
        <v>5744</v>
      </c>
      <c r="B12928" s="2" t="s">
        <v>16477</v>
      </c>
      <c r="C12928" s="2" t="s">
        <v>28483</v>
      </c>
      <c r="D12928" s="2" t="str">
        <f>"乳類販売業"</f>
        <v>乳類販売業</v>
      </c>
      <c r="E12928" s="2" t="str">
        <f>"R02.10.01"</f>
        <v>R02.10.01</v>
      </c>
    </row>
    <row r="12929" spans="1:5" x14ac:dyDescent="0.45">
      <c r="A12929" s="2" t="s">
        <v>5744</v>
      </c>
      <c r="B12929" s="2" t="s">
        <v>16477</v>
      </c>
      <c r="C12929" s="2" t="s">
        <v>28483</v>
      </c>
      <c r="D12929" s="2" t="str">
        <f>"食品販売業"</f>
        <v>食品販売業</v>
      </c>
      <c r="E12929" s="2" t="str">
        <f>"R02.10.01"</f>
        <v>R02.10.01</v>
      </c>
    </row>
    <row r="12930" spans="1:5" x14ac:dyDescent="0.45">
      <c r="A12930" s="2" t="s">
        <v>5784</v>
      </c>
      <c r="B12930" s="2" t="s">
        <v>16875</v>
      </c>
      <c r="C12930" s="2" t="s">
        <v>28484</v>
      </c>
      <c r="D12930" s="2" t="str">
        <f>"飲食店営業"</f>
        <v>飲食店営業</v>
      </c>
      <c r="E12930" s="2" t="str">
        <f>"R02.10.02"</f>
        <v>R02.10.02</v>
      </c>
    </row>
    <row r="12931" spans="1:5" x14ac:dyDescent="0.45">
      <c r="A12931" s="2" t="s">
        <v>5905</v>
      </c>
      <c r="B12931" s="2" t="s">
        <v>16876</v>
      </c>
      <c r="C12931" s="2" t="s">
        <v>28486</v>
      </c>
      <c r="D12931" s="2" t="str">
        <f>"飲食店営業"</f>
        <v>飲食店営業</v>
      </c>
      <c r="E12931" s="2" t="str">
        <f>"R02.10.02"</f>
        <v>R02.10.02</v>
      </c>
    </row>
    <row r="12932" spans="1:5" x14ac:dyDescent="0.45">
      <c r="A12932" s="2" t="s">
        <v>5906</v>
      </c>
      <c r="B12932" s="2" t="s">
        <v>16877</v>
      </c>
      <c r="C12932" s="2" t="s">
        <v>28487</v>
      </c>
      <c r="D12932" s="2" t="str">
        <f>"飲食店営業"</f>
        <v>飲食店営業</v>
      </c>
      <c r="E12932" s="2" t="str">
        <f>"R02.10.02"</f>
        <v>R02.10.02</v>
      </c>
    </row>
    <row r="12933" spans="1:5" x14ac:dyDescent="0.45">
      <c r="A12933" s="2" t="s">
        <v>5909</v>
      </c>
      <c r="B12933" s="2" t="s">
        <v>5909</v>
      </c>
      <c r="C12933" s="2" t="s">
        <v>28490</v>
      </c>
      <c r="D12933" s="2" t="str">
        <f>"喫茶店営業"</f>
        <v>喫茶店営業</v>
      </c>
      <c r="E12933" s="2" t="str">
        <f>"R02.10.22"</f>
        <v>R02.10.22</v>
      </c>
    </row>
    <row r="12934" spans="1:5" x14ac:dyDescent="0.45">
      <c r="A12934" s="2" t="s">
        <v>5910</v>
      </c>
      <c r="B12934" s="2" t="s">
        <v>16882</v>
      </c>
      <c r="C12934" s="2" t="s">
        <v>28492</v>
      </c>
      <c r="D12934" s="2" t="str">
        <f>"飲食店営業"</f>
        <v>飲食店営業</v>
      </c>
      <c r="E12934" s="2" t="str">
        <f>"R02.10.23"</f>
        <v>R02.10.23</v>
      </c>
    </row>
    <row r="12935" spans="1:5" x14ac:dyDescent="0.45">
      <c r="A12935" s="2" t="s">
        <v>126</v>
      </c>
      <c r="B12935" s="2" t="s">
        <v>16883</v>
      </c>
      <c r="C12935" s="2" t="s">
        <v>28493</v>
      </c>
      <c r="D12935" s="2" t="str">
        <f>"飲食店営業"</f>
        <v>飲食店営業</v>
      </c>
      <c r="E12935" s="2" t="str">
        <f>"R02.10.23"</f>
        <v>R02.10.23</v>
      </c>
    </row>
    <row r="12936" spans="1:5" x14ac:dyDescent="0.45">
      <c r="A12936" s="2" t="s">
        <v>5911</v>
      </c>
      <c r="B12936" s="2" t="s">
        <v>16885</v>
      </c>
      <c r="C12936" s="2" t="s">
        <v>28494</v>
      </c>
      <c r="D12936" s="2" t="str">
        <f>"飲食店営業"</f>
        <v>飲食店営業</v>
      </c>
      <c r="E12936" s="2" t="str">
        <f>"R02.11.02"</f>
        <v>R02.11.02</v>
      </c>
    </row>
    <row r="12937" spans="1:5" x14ac:dyDescent="0.45">
      <c r="A12937" s="2" t="s">
        <v>779</v>
      </c>
      <c r="B12937" s="2" t="s">
        <v>16886</v>
      </c>
      <c r="C12937" s="2" t="s">
        <v>28495</v>
      </c>
      <c r="D12937" s="2" t="str">
        <f>"乳類販売業"</f>
        <v>乳類販売業</v>
      </c>
      <c r="E12937" s="2" t="str">
        <f>"R02.11.04"</f>
        <v>R02.11.04</v>
      </c>
    </row>
    <row r="12938" spans="1:5" x14ac:dyDescent="0.45">
      <c r="A12938" s="2" t="s">
        <v>779</v>
      </c>
      <c r="B12938" s="2" t="s">
        <v>16886</v>
      </c>
      <c r="C12938" s="2" t="s">
        <v>28495</v>
      </c>
      <c r="D12938" s="2" t="str">
        <f>"食品販売業"</f>
        <v>食品販売業</v>
      </c>
      <c r="E12938" s="2" t="str">
        <f>"R02.11.04"</f>
        <v>R02.11.04</v>
      </c>
    </row>
    <row r="12939" spans="1:5" x14ac:dyDescent="0.45">
      <c r="A12939" s="2" t="s">
        <v>5912</v>
      </c>
      <c r="B12939" s="2" t="s">
        <v>16887</v>
      </c>
      <c r="C12939" s="2" t="s">
        <v>28496</v>
      </c>
      <c r="D12939" s="2" t="str">
        <f>"飲食店営業"</f>
        <v>飲食店営業</v>
      </c>
      <c r="E12939" s="2" t="str">
        <f>"R02.11.09"</f>
        <v>R02.11.09</v>
      </c>
    </row>
    <row r="12940" spans="1:5" x14ac:dyDescent="0.45">
      <c r="A12940" s="2" t="s">
        <v>5913</v>
      </c>
      <c r="B12940" s="2" t="s">
        <v>16888</v>
      </c>
      <c r="C12940" s="2" t="s">
        <v>28497</v>
      </c>
      <c r="D12940" s="2" t="str">
        <f>"飲食店営業"</f>
        <v>飲食店営業</v>
      </c>
      <c r="E12940" s="2" t="str">
        <f>"R02.11.09"</f>
        <v>R02.11.09</v>
      </c>
    </row>
    <row r="12941" spans="1:5" x14ac:dyDescent="0.45">
      <c r="A12941" s="2" t="s">
        <v>5454</v>
      </c>
      <c r="B12941" s="2" t="s">
        <v>16458</v>
      </c>
      <c r="C12941" s="2" t="s">
        <v>28498</v>
      </c>
      <c r="D12941" s="2" t="str">
        <f>"食品販売業"</f>
        <v>食品販売業</v>
      </c>
      <c r="E12941" s="2" t="str">
        <f>"R02.11.02"</f>
        <v>R02.11.02</v>
      </c>
    </row>
    <row r="12942" spans="1:5" x14ac:dyDescent="0.45">
      <c r="A12942" s="2" t="s">
        <v>5914</v>
      </c>
      <c r="B12942" s="2" t="s">
        <v>16889</v>
      </c>
      <c r="C12942" s="2" t="s">
        <v>28499</v>
      </c>
      <c r="D12942" s="2" t="str">
        <f>"飲食店営業"</f>
        <v>飲食店営業</v>
      </c>
      <c r="E12942" s="2" t="str">
        <f>"R01.07.03"</f>
        <v>R01.07.03</v>
      </c>
    </row>
    <row r="12943" spans="1:5" x14ac:dyDescent="0.45">
      <c r="A12943" s="2" t="s">
        <v>3828</v>
      </c>
      <c r="B12943" s="2" t="s">
        <v>16891</v>
      </c>
      <c r="C12943" s="2" t="s">
        <v>28498</v>
      </c>
      <c r="D12943" s="2" t="str">
        <f>"魚介類販売業"</f>
        <v>魚介類販売業</v>
      </c>
      <c r="E12943" s="2" t="str">
        <f>"R02.11.02"</f>
        <v>R02.11.02</v>
      </c>
    </row>
    <row r="12944" spans="1:5" x14ac:dyDescent="0.45">
      <c r="A12944" s="2" t="s">
        <v>595</v>
      </c>
      <c r="B12944" s="2" t="s">
        <v>16892</v>
      </c>
      <c r="C12944" s="2" t="s">
        <v>28190</v>
      </c>
      <c r="D12944" s="2" t="str">
        <f>"飲食店営業"</f>
        <v>飲食店営業</v>
      </c>
      <c r="E12944" s="2" t="str">
        <f>"R02.11.18"</f>
        <v>R02.11.18</v>
      </c>
    </row>
    <row r="12945" spans="1:5" x14ac:dyDescent="0.45">
      <c r="A12945" s="2" t="s">
        <v>2352</v>
      </c>
      <c r="B12945" s="2" t="s">
        <v>16791</v>
      </c>
      <c r="C12945" s="2" t="s">
        <v>28397</v>
      </c>
      <c r="D12945" s="2" t="str">
        <f>"飲食店営業"</f>
        <v>飲食店営業</v>
      </c>
      <c r="E12945" s="2" t="str">
        <f>"R02.11.25"</f>
        <v>R02.11.25</v>
      </c>
    </row>
    <row r="12946" spans="1:5" x14ac:dyDescent="0.45">
      <c r="A12946" s="2" t="s">
        <v>5916</v>
      </c>
      <c r="B12946" s="2" t="s">
        <v>16894</v>
      </c>
      <c r="C12946" s="2" t="s">
        <v>28502</v>
      </c>
      <c r="D12946" s="2" t="str">
        <f>"乳類販売業"</f>
        <v>乳類販売業</v>
      </c>
      <c r="E12946" s="2" t="str">
        <f>"R02.11.30"</f>
        <v>R02.11.30</v>
      </c>
    </row>
    <row r="12947" spans="1:5" x14ac:dyDescent="0.45">
      <c r="A12947" s="2" t="s">
        <v>5917</v>
      </c>
      <c r="B12947" s="2" t="s">
        <v>16895</v>
      </c>
      <c r="C12947" s="2" t="s">
        <v>28503</v>
      </c>
      <c r="D12947" s="2" t="str">
        <f t="shared" ref="D12947:D12952" si="614">"飲食店営業"</f>
        <v>飲食店営業</v>
      </c>
      <c r="E12947" s="2" t="str">
        <f>"R02.11.30"</f>
        <v>R02.11.30</v>
      </c>
    </row>
    <row r="12948" spans="1:5" x14ac:dyDescent="0.45">
      <c r="A12948" s="2" t="s">
        <v>5918</v>
      </c>
      <c r="B12948" s="2" t="s">
        <v>16896</v>
      </c>
      <c r="C12948" s="2" t="s">
        <v>28504</v>
      </c>
      <c r="D12948" s="2" t="str">
        <f t="shared" si="614"/>
        <v>飲食店営業</v>
      </c>
      <c r="E12948" s="2" t="str">
        <f>"H30.09.06"</f>
        <v>H30.09.06</v>
      </c>
    </row>
    <row r="12949" spans="1:5" x14ac:dyDescent="0.45">
      <c r="A12949" s="2" t="s">
        <v>5919</v>
      </c>
      <c r="B12949" s="2" t="s">
        <v>16897</v>
      </c>
      <c r="C12949" s="2" t="s">
        <v>28505</v>
      </c>
      <c r="D12949" s="2" t="str">
        <f t="shared" si="614"/>
        <v>飲食店営業</v>
      </c>
      <c r="E12949" s="2" t="str">
        <f>"R02.11.30"</f>
        <v>R02.11.30</v>
      </c>
    </row>
    <row r="12950" spans="1:5" x14ac:dyDescent="0.45">
      <c r="A12950" s="2" t="s">
        <v>5804</v>
      </c>
      <c r="B12950" s="2" t="s">
        <v>16740</v>
      </c>
      <c r="C12950" s="2" t="s">
        <v>28352</v>
      </c>
      <c r="D12950" s="2" t="str">
        <f t="shared" si="614"/>
        <v>飲食店営業</v>
      </c>
      <c r="E12950" s="2" t="str">
        <f>"R02.11.30"</f>
        <v>R02.11.30</v>
      </c>
    </row>
    <row r="12951" spans="1:5" x14ac:dyDescent="0.45">
      <c r="A12951" s="2" t="s">
        <v>5920</v>
      </c>
      <c r="B12951" s="2" t="s">
        <v>16898</v>
      </c>
      <c r="C12951" s="2" t="s">
        <v>28506</v>
      </c>
      <c r="D12951" s="2" t="str">
        <f t="shared" si="614"/>
        <v>飲食店営業</v>
      </c>
      <c r="E12951" s="2" t="str">
        <f>"R02.12.02"</f>
        <v>R02.12.02</v>
      </c>
    </row>
    <row r="12952" spans="1:5" x14ac:dyDescent="0.45">
      <c r="A12952" s="2" t="s">
        <v>5921</v>
      </c>
      <c r="B12952" s="2" t="s">
        <v>16899</v>
      </c>
      <c r="C12952" s="2" t="s">
        <v>28507</v>
      </c>
      <c r="D12952" s="2" t="str">
        <f t="shared" si="614"/>
        <v>飲食店営業</v>
      </c>
      <c r="E12952" s="2" t="str">
        <f>"R01.08.30"</f>
        <v>R01.08.30</v>
      </c>
    </row>
    <row r="12953" spans="1:5" x14ac:dyDescent="0.45">
      <c r="A12953" s="2" t="s">
        <v>5923</v>
      </c>
      <c r="B12953" s="2" t="s">
        <v>16901</v>
      </c>
      <c r="C12953" s="2" t="s">
        <v>28509</v>
      </c>
      <c r="D12953" s="2" t="str">
        <f>"食品製造業"</f>
        <v>食品製造業</v>
      </c>
      <c r="E12953" s="2" t="str">
        <f>"R02.12.04"</f>
        <v>R02.12.04</v>
      </c>
    </row>
    <row r="12954" spans="1:5" x14ac:dyDescent="0.45">
      <c r="A12954" s="2" t="s">
        <v>5930</v>
      </c>
      <c r="B12954" s="2" t="s">
        <v>16909</v>
      </c>
      <c r="C12954" s="2" t="s">
        <v>28520</v>
      </c>
      <c r="D12954" s="2" t="str">
        <f>"飲食店営業"</f>
        <v>飲食店営業</v>
      </c>
      <c r="E12954" s="2" t="str">
        <f>"R02.12.04"</f>
        <v>R02.12.04</v>
      </c>
    </row>
    <row r="12955" spans="1:5" x14ac:dyDescent="0.45">
      <c r="A12955" s="2" t="s">
        <v>5932</v>
      </c>
      <c r="B12955" s="2" t="s">
        <v>16911</v>
      </c>
      <c r="C12955" s="2" t="s">
        <v>28521</v>
      </c>
      <c r="D12955" s="2" t="str">
        <f>"豆腐製造業"</f>
        <v>豆腐製造業</v>
      </c>
      <c r="E12955" s="2" t="str">
        <f>"R02.12.04"</f>
        <v>R02.12.04</v>
      </c>
    </row>
    <row r="12956" spans="1:5" x14ac:dyDescent="0.45">
      <c r="A12956" s="2" t="s">
        <v>5932</v>
      </c>
      <c r="B12956" s="2" t="s">
        <v>16911</v>
      </c>
      <c r="C12956" s="2" t="s">
        <v>28521</v>
      </c>
      <c r="D12956" s="2" t="str">
        <f>"清涼飲料水製造業"</f>
        <v>清涼飲料水製造業</v>
      </c>
      <c r="E12956" s="2" t="str">
        <f>"R02.12.04"</f>
        <v>R02.12.04</v>
      </c>
    </row>
    <row r="12957" spans="1:5" x14ac:dyDescent="0.45">
      <c r="A12957" s="2" t="s">
        <v>614</v>
      </c>
      <c r="B12957" s="2" t="s">
        <v>16912</v>
      </c>
      <c r="C12957" s="2" t="s">
        <v>28453</v>
      </c>
      <c r="D12957" s="2" t="str">
        <f t="shared" ref="D12957:D12964" si="615">"飲食店営業"</f>
        <v>飲食店営業</v>
      </c>
      <c r="E12957" s="2" t="str">
        <f>"R02.12.07"</f>
        <v>R02.12.07</v>
      </c>
    </row>
    <row r="12958" spans="1:5" x14ac:dyDescent="0.45">
      <c r="A12958" s="2" t="s">
        <v>5947</v>
      </c>
      <c r="B12958" s="2" t="s">
        <v>16933</v>
      </c>
      <c r="C12958" s="2" t="s">
        <v>28541</v>
      </c>
      <c r="D12958" s="2" t="str">
        <f t="shared" si="615"/>
        <v>飲食店営業</v>
      </c>
      <c r="E12958" s="2" t="str">
        <f>"R02.12.09"</f>
        <v>R02.12.09</v>
      </c>
    </row>
    <row r="12959" spans="1:5" x14ac:dyDescent="0.45">
      <c r="A12959" s="2" t="s">
        <v>5948</v>
      </c>
      <c r="B12959" s="2" t="s">
        <v>16934</v>
      </c>
      <c r="C12959" s="2" t="s">
        <v>28542</v>
      </c>
      <c r="D12959" s="2" t="str">
        <f t="shared" si="615"/>
        <v>飲食店営業</v>
      </c>
      <c r="E12959" s="2" t="str">
        <f>"R02.12.09"</f>
        <v>R02.12.09</v>
      </c>
    </row>
    <row r="12960" spans="1:5" x14ac:dyDescent="0.45">
      <c r="A12960" s="2" t="s">
        <v>5954</v>
      </c>
      <c r="B12960" s="2" t="s">
        <v>16941</v>
      </c>
      <c r="C12960" s="2" t="s">
        <v>28549</v>
      </c>
      <c r="D12960" s="2" t="str">
        <f t="shared" si="615"/>
        <v>飲食店営業</v>
      </c>
      <c r="E12960" s="2" t="str">
        <f>"R02.12.04"</f>
        <v>R02.12.04</v>
      </c>
    </row>
    <row r="12961" spans="1:5" x14ac:dyDescent="0.45">
      <c r="A12961" s="2" t="s">
        <v>5955</v>
      </c>
      <c r="B12961" s="2" t="s">
        <v>16943</v>
      </c>
      <c r="C12961" s="2" t="s">
        <v>28550</v>
      </c>
      <c r="D12961" s="2" t="str">
        <f t="shared" si="615"/>
        <v>飲食店営業</v>
      </c>
      <c r="E12961" s="2" t="str">
        <f>"R02.12.09"</f>
        <v>R02.12.09</v>
      </c>
    </row>
    <row r="12962" spans="1:5" x14ac:dyDescent="0.45">
      <c r="A12962" s="2" t="s">
        <v>5956</v>
      </c>
      <c r="B12962" s="2" t="s">
        <v>16944</v>
      </c>
      <c r="C12962" s="2" t="s">
        <v>28551</v>
      </c>
      <c r="D12962" s="2" t="str">
        <f t="shared" si="615"/>
        <v>飲食店営業</v>
      </c>
      <c r="E12962" s="2" t="str">
        <f>"R02.12.09"</f>
        <v>R02.12.09</v>
      </c>
    </row>
    <row r="12963" spans="1:5" x14ac:dyDescent="0.45">
      <c r="A12963" s="2" t="s">
        <v>5805</v>
      </c>
      <c r="B12963" s="2" t="s">
        <v>16945</v>
      </c>
      <c r="C12963" s="2" t="s">
        <v>28552</v>
      </c>
      <c r="D12963" s="2" t="str">
        <f t="shared" si="615"/>
        <v>飲食店営業</v>
      </c>
      <c r="E12963" s="2" t="str">
        <f>"R02.12.09"</f>
        <v>R02.12.09</v>
      </c>
    </row>
    <row r="12964" spans="1:5" x14ac:dyDescent="0.45">
      <c r="A12964" s="2" t="s">
        <v>5965</v>
      </c>
      <c r="B12964" s="2" t="s">
        <v>16956</v>
      </c>
      <c r="C12964" s="2" t="s">
        <v>28312</v>
      </c>
      <c r="D12964" s="2" t="str">
        <f t="shared" si="615"/>
        <v>飲食店営業</v>
      </c>
      <c r="E12964" s="2" t="str">
        <f>"R02.12.15"</f>
        <v>R02.12.15</v>
      </c>
    </row>
    <row r="12965" spans="1:5" x14ac:dyDescent="0.45">
      <c r="A12965" s="2" t="s">
        <v>5982</v>
      </c>
      <c r="B12965" s="2" t="s">
        <v>16975</v>
      </c>
      <c r="C12965" s="2" t="s">
        <v>28582</v>
      </c>
      <c r="D12965" s="2" t="str">
        <f>"菓子製造業"</f>
        <v>菓子製造業</v>
      </c>
      <c r="E12965" s="2" t="str">
        <f t="shared" ref="E12965:E12985" si="616">"R02.12.22"</f>
        <v>R02.12.22</v>
      </c>
    </row>
    <row r="12966" spans="1:5" x14ac:dyDescent="0.45">
      <c r="A12966" s="2" t="s">
        <v>5982</v>
      </c>
      <c r="B12966" s="2" t="s">
        <v>16975</v>
      </c>
      <c r="C12966" s="2" t="s">
        <v>28582</v>
      </c>
      <c r="D12966" s="2" t="str">
        <f>"そうざい製造業"</f>
        <v>そうざい製造業</v>
      </c>
      <c r="E12966" s="2" t="str">
        <f t="shared" si="616"/>
        <v>R02.12.22</v>
      </c>
    </row>
    <row r="12967" spans="1:5" x14ac:dyDescent="0.45">
      <c r="A12967" s="2" t="s">
        <v>5755</v>
      </c>
      <c r="B12967" s="2" t="s">
        <v>16670</v>
      </c>
      <c r="C12967" s="2" t="s">
        <v>28281</v>
      </c>
      <c r="D12967" s="2" t="str">
        <f>"魚介類販売業"</f>
        <v>魚介類販売業</v>
      </c>
      <c r="E12967" s="2" t="str">
        <f t="shared" si="616"/>
        <v>R02.12.22</v>
      </c>
    </row>
    <row r="12968" spans="1:5" x14ac:dyDescent="0.45">
      <c r="A12968" s="2" t="s">
        <v>5755</v>
      </c>
      <c r="B12968" s="2" t="s">
        <v>16670</v>
      </c>
      <c r="C12968" s="2" t="s">
        <v>28281</v>
      </c>
      <c r="D12968" s="2" t="str">
        <f>"食肉販売業"</f>
        <v>食肉販売業</v>
      </c>
      <c r="E12968" s="2" t="str">
        <f t="shared" si="616"/>
        <v>R02.12.22</v>
      </c>
    </row>
    <row r="12969" spans="1:5" x14ac:dyDescent="0.45">
      <c r="A12969" s="2" t="s">
        <v>5743</v>
      </c>
      <c r="B12969" s="2" t="s">
        <v>16976</v>
      </c>
      <c r="C12969" s="2" t="s">
        <v>28266</v>
      </c>
      <c r="D12969" s="2" t="str">
        <f>"食肉販売業"</f>
        <v>食肉販売業</v>
      </c>
      <c r="E12969" s="2" t="str">
        <f t="shared" si="616"/>
        <v>R02.12.22</v>
      </c>
    </row>
    <row r="12970" spans="1:5" x14ac:dyDescent="0.45">
      <c r="A12970" s="2" t="s">
        <v>4213</v>
      </c>
      <c r="B12970" s="2" t="s">
        <v>16722</v>
      </c>
      <c r="C12970" s="2" t="s">
        <v>28335</v>
      </c>
      <c r="D12970" s="2" t="str">
        <f>"食肉販売業"</f>
        <v>食肉販売業</v>
      </c>
      <c r="E12970" s="2" t="str">
        <f t="shared" si="616"/>
        <v>R02.12.22</v>
      </c>
    </row>
    <row r="12971" spans="1:5" x14ac:dyDescent="0.45">
      <c r="A12971" s="2" t="s">
        <v>5755</v>
      </c>
      <c r="B12971" s="2" t="s">
        <v>16670</v>
      </c>
      <c r="C12971" s="2" t="s">
        <v>28281</v>
      </c>
      <c r="D12971" s="2" t="str">
        <f>"乳類販売業"</f>
        <v>乳類販売業</v>
      </c>
      <c r="E12971" s="2" t="str">
        <f t="shared" si="616"/>
        <v>R02.12.22</v>
      </c>
    </row>
    <row r="12972" spans="1:5" x14ac:dyDescent="0.45">
      <c r="A12972" s="2" t="s">
        <v>4213</v>
      </c>
      <c r="B12972" s="2" t="s">
        <v>16722</v>
      </c>
      <c r="C12972" s="2" t="s">
        <v>28335</v>
      </c>
      <c r="D12972" s="2" t="str">
        <f>"乳類販売業"</f>
        <v>乳類販売業</v>
      </c>
      <c r="E12972" s="2" t="str">
        <f t="shared" si="616"/>
        <v>R02.12.22</v>
      </c>
    </row>
    <row r="12973" spans="1:5" x14ac:dyDescent="0.45">
      <c r="A12973" s="2" t="s">
        <v>5405</v>
      </c>
      <c r="B12973" s="2" t="s">
        <v>5405</v>
      </c>
      <c r="C12973" s="2" t="s">
        <v>27834</v>
      </c>
      <c r="D12973" s="2" t="str">
        <f>"醤油製造業"</f>
        <v>醤油製造業</v>
      </c>
      <c r="E12973" s="2" t="str">
        <f t="shared" si="616"/>
        <v>R02.12.22</v>
      </c>
    </row>
    <row r="12974" spans="1:5" x14ac:dyDescent="0.45">
      <c r="A12974" s="2" t="s">
        <v>5405</v>
      </c>
      <c r="B12974" s="2" t="s">
        <v>5405</v>
      </c>
      <c r="C12974" s="2" t="s">
        <v>27834</v>
      </c>
      <c r="D12974" s="2" t="str">
        <f>"みそ製造業"</f>
        <v>みそ製造業</v>
      </c>
      <c r="E12974" s="2" t="str">
        <f t="shared" si="616"/>
        <v>R02.12.22</v>
      </c>
    </row>
    <row r="12975" spans="1:5" x14ac:dyDescent="0.45">
      <c r="A12975" s="2" t="s">
        <v>5405</v>
      </c>
      <c r="B12975" s="2" t="s">
        <v>5405</v>
      </c>
      <c r="C12975" s="2" t="s">
        <v>27834</v>
      </c>
      <c r="D12975" s="2" t="str">
        <f>"缶詰又は瓶詰食品製造業"</f>
        <v>缶詰又は瓶詰食品製造業</v>
      </c>
      <c r="E12975" s="2" t="str">
        <f t="shared" si="616"/>
        <v>R02.12.22</v>
      </c>
    </row>
    <row r="12976" spans="1:5" x14ac:dyDescent="0.45">
      <c r="A12976" s="2" t="s">
        <v>4213</v>
      </c>
      <c r="B12976" s="2" t="s">
        <v>16722</v>
      </c>
      <c r="C12976" s="2" t="s">
        <v>28335</v>
      </c>
      <c r="D12976" s="2" t="str">
        <f>"魚介類販売業"</f>
        <v>魚介類販売業</v>
      </c>
      <c r="E12976" s="2" t="str">
        <f t="shared" si="616"/>
        <v>R02.12.22</v>
      </c>
    </row>
    <row r="12977" spans="1:5" x14ac:dyDescent="0.45">
      <c r="A12977" s="2" t="s">
        <v>5546</v>
      </c>
      <c r="B12977" s="2" t="s">
        <v>16426</v>
      </c>
      <c r="C12977" s="2" t="s">
        <v>28024</v>
      </c>
      <c r="D12977" s="2" t="str">
        <f>"喫茶店営業"</f>
        <v>喫茶店営業</v>
      </c>
      <c r="E12977" s="2" t="str">
        <f t="shared" si="616"/>
        <v>R02.12.22</v>
      </c>
    </row>
    <row r="12978" spans="1:5" x14ac:dyDescent="0.45">
      <c r="A12978" s="2" t="s">
        <v>5619</v>
      </c>
      <c r="B12978" s="2" t="s">
        <v>16511</v>
      </c>
      <c r="C12978" s="2" t="s">
        <v>28583</v>
      </c>
      <c r="D12978" s="2" t="str">
        <f t="shared" ref="D12978:D12983" si="617">"飲食店営業"</f>
        <v>飲食店営業</v>
      </c>
      <c r="E12978" s="2" t="str">
        <f t="shared" si="616"/>
        <v>R02.12.22</v>
      </c>
    </row>
    <row r="12979" spans="1:5" x14ac:dyDescent="0.45">
      <c r="A12979" s="2" t="s">
        <v>5983</v>
      </c>
      <c r="B12979" s="2" t="s">
        <v>16978</v>
      </c>
      <c r="C12979" s="2" t="s">
        <v>28585</v>
      </c>
      <c r="D12979" s="2" t="str">
        <f t="shared" si="617"/>
        <v>飲食店営業</v>
      </c>
      <c r="E12979" s="2" t="str">
        <f t="shared" si="616"/>
        <v>R02.12.22</v>
      </c>
    </row>
    <row r="12980" spans="1:5" x14ac:dyDescent="0.45">
      <c r="A12980" s="2" t="s">
        <v>5743</v>
      </c>
      <c r="B12980" s="2" t="s">
        <v>16976</v>
      </c>
      <c r="C12980" s="2" t="s">
        <v>28266</v>
      </c>
      <c r="D12980" s="2" t="str">
        <f t="shared" si="617"/>
        <v>飲食店営業</v>
      </c>
      <c r="E12980" s="2" t="str">
        <f t="shared" si="616"/>
        <v>R02.12.22</v>
      </c>
    </row>
    <row r="12981" spans="1:5" x14ac:dyDescent="0.45">
      <c r="A12981" s="2" t="s">
        <v>5984</v>
      </c>
      <c r="B12981" s="2" t="s">
        <v>16979</v>
      </c>
      <c r="C12981" s="2" t="s">
        <v>28586</v>
      </c>
      <c r="D12981" s="2" t="str">
        <f t="shared" si="617"/>
        <v>飲食店営業</v>
      </c>
      <c r="E12981" s="2" t="str">
        <f t="shared" si="616"/>
        <v>R02.12.22</v>
      </c>
    </row>
    <row r="12982" spans="1:5" x14ac:dyDescent="0.45">
      <c r="A12982" s="2" t="s">
        <v>4213</v>
      </c>
      <c r="B12982" s="2" t="s">
        <v>16722</v>
      </c>
      <c r="C12982" s="2" t="s">
        <v>28335</v>
      </c>
      <c r="D12982" s="2" t="str">
        <f t="shared" si="617"/>
        <v>飲食店営業</v>
      </c>
      <c r="E12982" s="2" t="str">
        <f t="shared" si="616"/>
        <v>R02.12.22</v>
      </c>
    </row>
    <row r="12983" spans="1:5" x14ac:dyDescent="0.45">
      <c r="A12983" s="2" t="s">
        <v>5985</v>
      </c>
      <c r="B12983" s="2" t="s">
        <v>16980</v>
      </c>
      <c r="C12983" s="2" t="s">
        <v>28587</v>
      </c>
      <c r="D12983" s="2" t="str">
        <f t="shared" si="617"/>
        <v>飲食店営業</v>
      </c>
      <c r="E12983" s="2" t="str">
        <f t="shared" si="616"/>
        <v>R02.12.22</v>
      </c>
    </row>
    <row r="12984" spans="1:5" x14ac:dyDescent="0.45">
      <c r="A12984" s="2" t="s">
        <v>5986</v>
      </c>
      <c r="B12984" s="2" t="s">
        <v>16981</v>
      </c>
      <c r="C12984" s="2" t="s">
        <v>28588</v>
      </c>
      <c r="D12984" s="2" t="str">
        <f>"豆腐製造業"</f>
        <v>豆腐製造業</v>
      </c>
      <c r="E12984" s="2" t="str">
        <f t="shared" si="616"/>
        <v>R02.12.22</v>
      </c>
    </row>
    <row r="12985" spans="1:5" x14ac:dyDescent="0.45">
      <c r="A12985" s="2" t="s">
        <v>5681</v>
      </c>
      <c r="B12985" s="2" t="s">
        <v>16581</v>
      </c>
      <c r="C12985" s="2" t="s">
        <v>28589</v>
      </c>
      <c r="D12985" s="2" t="str">
        <f>"食品製造業"</f>
        <v>食品製造業</v>
      </c>
      <c r="E12985" s="2" t="str">
        <f t="shared" si="616"/>
        <v>R02.12.22</v>
      </c>
    </row>
    <row r="12986" spans="1:5" x14ac:dyDescent="0.45">
      <c r="A12986" s="2" t="s">
        <v>5987</v>
      </c>
      <c r="B12986" s="2" t="s">
        <v>16982</v>
      </c>
      <c r="C12986" s="2" t="s">
        <v>28590</v>
      </c>
      <c r="D12986" s="2" t="str">
        <f>"飲食店営業"</f>
        <v>飲食店営業</v>
      </c>
      <c r="E12986" s="2" t="str">
        <f t="shared" ref="E12986:E13020" si="618">"R02.12.24"</f>
        <v>R02.12.24</v>
      </c>
    </row>
    <row r="12987" spans="1:5" x14ac:dyDescent="0.45">
      <c r="A12987" s="2" t="s">
        <v>5988</v>
      </c>
      <c r="B12987" s="2" t="s">
        <v>16983</v>
      </c>
      <c r="C12987" s="2" t="s">
        <v>28591</v>
      </c>
      <c r="D12987" s="2" t="str">
        <f>"飲食店営業"</f>
        <v>飲食店営業</v>
      </c>
      <c r="E12987" s="2" t="str">
        <f t="shared" si="618"/>
        <v>R02.12.24</v>
      </c>
    </row>
    <row r="12988" spans="1:5" x14ac:dyDescent="0.45">
      <c r="A12988" s="2" t="s">
        <v>5989</v>
      </c>
      <c r="B12988" s="2" t="s">
        <v>16984</v>
      </c>
      <c r="C12988" s="2" t="s">
        <v>28592</v>
      </c>
      <c r="D12988" s="2" t="str">
        <f>"飲食店営業"</f>
        <v>飲食店営業</v>
      </c>
      <c r="E12988" s="2" t="str">
        <f t="shared" si="618"/>
        <v>R02.12.24</v>
      </c>
    </row>
    <row r="12989" spans="1:5" x14ac:dyDescent="0.45">
      <c r="A12989" s="2" t="s">
        <v>5990</v>
      </c>
      <c r="B12989" s="2" t="s">
        <v>16985</v>
      </c>
      <c r="C12989" s="2" t="s">
        <v>28593</v>
      </c>
      <c r="D12989" s="2" t="str">
        <f>"乳類販売業"</f>
        <v>乳類販売業</v>
      </c>
      <c r="E12989" s="2" t="str">
        <f t="shared" si="618"/>
        <v>R02.12.24</v>
      </c>
    </row>
    <row r="12990" spans="1:5" x14ac:dyDescent="0.45">
      <c r="A12990" s="2" t="s">
        <v>5510</v>
      </c>
      <c r="B12990" s="2" t="s">
        <v>16381</v>
      </c>
      <c r="C12990" s="2" t="s">
        <v>27978</v>
      </c>
      <c r="D12990" s="2" t="str">
        <f>"そうざい製造業"</f>
        <v>そうざい製造業</v>
      </c>
      <c r="E12990" s="2" t="str">
        <f t="shared" si="618"/>
        <v>R02.12.24</v>
      </c>
    </row>
    <row r="12991" spans="1:5" x14ac:dyDescent="0.45">
      <c r="A12991" s="2" t="s">
        <v>5865</v>
      </c>
      <c r="B12991" s="2" t="s">
        <v>16819</v>
      </c>
      <c r="C12991" s="2" t="s">
        <v>28594</v>
      </c>
      <c r="D12991" s="2" t="str">
        <f t="shared" ref="D12991:D13000" si="619">"飲食店営業"</f>
        <v>飲食店営業</v>
      </c>
      <c r="E12991" s="2" t="str">
        <f t="shared" si="618"/>
        <v>R02.12.24</v>
      </c>
    </row>
    <row r="12992" spans="1:5" x14ac:dyDescent="0.45">
      <c r="A12992" s="2" t="s">
        <v>5991</v>
      </c>
      <c r="B12992" s="2" t="s">
        <v>16986</v>
      </c>
      <c r="C12992" s="2" t="s">
        <v>28595</v>
      </c>
      <c r="D12992" s="2" t="str">
        <f t="shared" si="619"/>
        <v>飲食店営業</v>
      </c>
      <c r="E12992" s="2" t="str">
        <f t="shared" si="618"/>
        <v>R02.12.24</v>
      </c>
    </row>
    <row r="12993" spans="1:5" x14ac:dyDescent="0.45">
      <c r="A12993" s="2" t="s">
        <v>5992</v>
      </c>
      <c r="B12993" s="2" t="s">
        <v>16987</v>
      </c>
      <c r="C12993" s="2" t="s">
        <v>28596</v>
      </c>
      <c r="D12993" s="2" t="str">
        <f t="shared" si="619"/>
        <v>飲食店営業</v>
      </c>
      <c r="E12993" s="2" t="str">
        <f t="shared" si="618"/>
        <v>R02.12.24</v>
      </c>
    </row>
    <row r="12994" spans="1:5" x14ac:dyDescent="0.45">
      <c r="A12994" s="2" t="s">
        <v>5993</v>
      </c>
      <c r="B12994" s="2" t="s">
        <v>16988</v>
      </c>
      <c r="C12994" s="2" t="s">
        <v>28597</v>
      </c>
      <c r="D12994" s="2" t="str">
        <f t="shared" si="619"/>
        <v>飲食店営業</v>
      </c>
      <c r="E12994" s="2" t="str">
        <f t="shared" si="618"/>
        <v>R02.12.24</v>
      </c>
    </row>
    <row r="12995" spans="1:5" x14ac:dyDescent="0.45">
      <c r="A12995" s="2" t="s">
        <v>5994</v>
      </c>
      <c r="B12995" s="2" t="s">
        <v>16989</v>
      </c>
      <c r="C12995" s="2" t="s">
        <v>28598</v>
      </c>
      <c r="D12995" s="2" t="str">
        <f t="shared" si="619"/>
        <v>飲食店営業</v>
      </c>
      <c r="E12995" s="2" t="str">
        <f t="shared" si="618"/>
        <v>R02.12.24</v>
      </c>
    </row>
    <row r="12996" spans="1:5" x14ac:dyDescent="0.45">
      <c r="A12996" s="2" t="s">
        <v>4133</v>
      </c>
      <c r="B12996" s="2" t="s">
        <v>16990</v>
      </c>
      <c r="C12996" s="2" t="s">
        <v>28599</v>
      </c>
      <c r="D12996" s="2" t="str">
        <f t="shared" si="619"/>
        <v>飲食店営業</v>
      </c>
      <c r="E12996" s="2" t="str">
        <f t="shared" si="618"/>
        <v>R02.12.24</v>
      </c>
    </row>
    <row r="12997" spans="1:5" x14ac:dyDescent="0.45">
      <c r="A12997" s="2" t="s">
        <v>5995</v>
      </c>
      <c r="B12997" s="2" t="s">
        <v>16991</v>
      </c>
      <c r="C12997" s="2" t="s">
        <v>28600</v>
      </c>
      <c r="D12997" s="2" t="str">
        <f t="shared" si="619"/>
        <v>飲食店営業</v>
      </c>
      <c r="E12997" s="2" t="str">
        <f t="shared" si="618"/>
        <v>R02.12.24</v>
      </c>
    </row>
    <row r="12998" spans="1:5" x14ac:dyDescent="0.45">
      <c r="A12998" s="2" t="s">
        <v>5996</v>
      </c>
      <c r="B12998" s="2" t="s">
        <v>16992</v>
      </c>
      <c r="C12998" s="2" t="s">
        <v>28601</v>
      </c>
      <c r="D12998" s="2" t="str">
        <f t="shared" si="619"/>
        <v>飲食店営業</v>
      </c>
      <c r="E12998" s="2" t="str">
        <f t="shared" si="618"/>
        <v>R02.12.24</v>
      </c>
    </row>
    <row r="12999" spans="1:5" x14ac:dyDescent="0.45">
      <c r="A12999" s="2" t="s">
        <v>5997</v>
      </c>
      <c r="B12999" s="2" t="s">
        <v>16993</v>
      </c>
      <c r="C12999" s="2" t="s">
        <v>28602</v>
      </c>
      <c r="D12999" s="2" t="str">
        <f t="shared" si="619"/>
        <v>飲食店営業</v>
      </c>
      <c r="E12999" s="2" t="str">
        <f t="shared" si="618"/>
        <v>R02.12.24</v>
      </c>
    </row>
    <row r="13000" spans="1:5" x14ac:dyDescent="0.45">
      <c r="A13000" s="2" t="s">
        <v>5921</v>
      </c>
      <c r="B13000" s="2" t="s">
        <v>16994</v>
      </c>
      <c r="C13000" s="2" t="s">
        <v>28603</v>
      </c>
      <c r="D13000" s="2" t="str">
        <f t="shared" si="619"/>
        <v>飲食店営業</v>
      </c>
      <c r="E13000" s="2" t="str">
        <f t="shared" si="618"/>
        <v>R02.12.24</v>
      </c>
    </row>
    <row r="13001" spans="1:5" x14ac:dyDescent="0.45">
      <c r="A13001" s="2" t="s">
        <v>5998</v>
      </c>
      <c r="B13001" s="2" t="s">
        <v>16995</v>
      </c>
      <c r="C13001" s="2" t="s">
        <v>28604</v>
      </c>
      <c r="D13001" s="2" t="str">
        <f>"乳類販売業"</f>
        <v>乳類販売業</v>
      </c>
      <c r="E13001" s="2" t="str">
        <f t="shared" si="618"/>
        <v>R02.12.24</v>
      </c>
    </row>
    <row r="13002" spans="1:5" x14ac:dyDescent="0.45">
      <c r="A13002" s="2" t="s">
        <v>5999</v>
      </c>
      <c r="B13002" s="2" t="s">
        <v>16996</v>
      </c>
      <c r="C13002" s="2" t="s">
        <v>28605</v>
      </c>
      <c r="D13002" s="2" t="str">
        <f>"食肉販売業"</f>
        <v>食肉販売業</v>
      </c>
      <c r="E13002" s="2" t="str">
        <f t="shared" si="618"/>
        <v>R02.12.24</v>
      </c>
    </row>
    <row r="13003" spans="1:5" x14ac:dyDescent="0.45">
      <c r="A13003" s="2" t="s">
        <v>6000</v>
      </c>
      <c r="B13003" s="2" t="s">
        <v>16998</v>
      </c>
      <c r="C13003" s="2" t="s">
        <v>28608</v>
      </c>
      <c r="D13003" s="2" t="str">
        <f>"飲食店営業"</f>
        <v>飲食店営業</v>
      </c>
      <c r="E13003" s="2" t="str">
        <f t="shared" si="618"/>
        <v>R02.12.24</v>
      </c>
    </row>
    <row r="13004" spans="1:5" x14ac:dyDescent="0.45">
      <c r="A13004" s="2" t="s">
        <v>6001</v>
      </c>
      <c r="B13004" s="2" t="s">
        <v>16999</v>
      </c>
      <c r="C13004" s="2" t="s">
        <v>28609</v>
      </c>
      <c r="D13004" s="2" t="str">
        <f>"そうざい製造業"</f>
        <v>そうざい製造業</v>
      </c>
      <c r="E13004" s="2" t="str">
        <f t="shared" si="618"/>
        <v>R02.12.24</v>
      </c>
    </row>
    <row r="13005" spans="1:5" x14ac:dyDescent="0.45">
      <c r="A13005" s="2" t="s">
        <v>6002</v>
      </c>
      <c r="B13005" s="2" t="s">
        <v>17000</v>
      </c>
      <c r="C13005" s="2" t="s">
        <v>28610</v>
      </c>
      <c r="D13005" s="2" t="str">
        <f>"飲食店営業"</f>
        <v>飲食店営業</v>
      </c>
      <c r="E13005" s="2" t="str">
        <f t="shared" si="618"/>
        <v>R02.12.24</v>
      </c>
    </row>
    <row r="13006" spans="1:5" x14ac:dyDescent="0.45">
      <c r="A13006" s="2" t="s">
        <v>6003</v>
      </c>
      <c r="B13006" s="2" t="s">
        <v>17001</v>
      </c>
      <c r="C13006" s="2" t="s">
        <v>28611</v>
      </c>
      <c r="D13006" s="2" t="str">
        <f>"喫茶店営業"</f>
        <v>喫茶店営業</v>
      </c>
      <c r="E13006" s="2" t="str">
        <f t="shared" si="618"/>
        <v>R02.12.24</v>
      </c>
    </row>
    <row r="13007" spans="1:5" x14ac:dyDescent="0.45">
      <c r="A13007" s="2" t="s">
        <v>1720</v>
      </c>
      <c r="B13007" s="2" t="s">
        <v>17002</v>
      </c>
      <c r="C13007" s="2" t="s">
        <v>28612</v>
      </c>
      <c r="D13007" s="2" t="str">
        <f t="shared" ref="D13007:D13012" si="620">"飲食店営業"</f>
        <v>飲食店営業</v>
      </c>
      <c r="E13007" s="2" t="str">
        <f t="shared" si="618"/>
        <v>R02.12.24</v>
      </c>
    </row>
    <row r="13008" spans="1:5" x14ac:dyDescent="0.45">
      <c r="A13008" s="2" t="s">
        <v>5299</v>
      </c>
      <c r="B13008" s="2" t="s">
        <v>16798</v>
      </c>
      <c r="C13008" s="2" t="s">
        <v>28398</v>
      </c>
      <c r="D13008" s="2" t="str">
        <f t="shared" si="620"/>
        <v>飲食店営業</v>
      </c>
      <c r="E13008" s="2" t="str">
        <f t="shared" si="618"/>
        <v>R02.12.24</v>
      </c>
    </row>
    <row r="13009" spans="1:5" x14ac:dyDescent="0.45">
      <c r="A13009" s="2" t="s">
        <v>6004</v>
      </c>
      <c r="B13009" s="2" t="s">
        <v>13520</v>
      </c>
      <c r="C13009" s="2" t="s">
        <v>28613</v>
      </c>
      <c r="D13009" s="2" t="str">
        <f t="shared" si="620"/>
        <v>飲食店営業</v>
      </c>
      <c r="E13009" s="2" t="str">
        <f t="shared" si="618"/>
        <v>R02.12.24</v>
      </c>
    </row>
    <row r="13010" spans="1:5" x14ac:dyDescent="0.45">
      <c r="A13010" s="2" t="s">
        <v>6005</v>
      </c>
      <c r="B13010" s="2" t="s">
        <v>17004</v>
      </c>
      <c r="C13010" s="2" t="s">
        <v>28614</v>
      </c>
      <c r="D13010" s="2" t="str">
        <f t="shared" si="620"/>
        <v>飲食店営業</v>
      </c>
      <c r="E13010" s="2" t="str">
        <f t="shared" si="618"/>
        <v>R02.12.24</v>
      </c>
    </row>
    <row r="13011" spans="1:5" x14ac:dyDescent="0.45">
      <c r="A13011" s="2" t="s">
        <v>6006</v>
      </c>
      <c r="B13011" s="2" t="s">
        <v>17005</v>
      </c>
      <c r="C13011" s="2" t="s">
        <v>28615</v>
      </c>
      <c r="D13011" s="2" t="str">
        <f t="shared" si="620"/>
        <v>飲食店営業</v>
      </c>
      <c r="E13011" s="2" t="str">
        <f t="shared" si="618"/>
        <v>R02.12.24</v>
      </c>
    </row>
    <row r="13012" spans="1:5" x14ac:dyDescent="0.45">
      <c r="A13012" s="2" t="s">
        <v>91</v>
      </c>
      <c r="B13012" s="2" t="s">
        <v>17006</v>
      </c>
      <c r="C13012" s="2" t="s">
        <v>28070</v>
      </c>
      <c r="D13012" s="2" t="str">
        <f t="shared" si="620"/>
        <v>飲食店営業</v>
      </c>
      <c r="E13012" s="2" t="str">
        <f t="shared" si="618"/>
        <v>R02.12.24</v>
      </c>
    </row>
    <row r="13013" spans="1:5" x14ac:dyDescent="0.45">
      <c r="A13013" s="2" t="s">
        <v>5682</v>
      </c>
      <c r="B13013" s="2" t="s">
        <v>16585</v>
      </c>
      <c r="C13013" s="2" t="s">
        <v>28188</v>
      </c>
      <c r="D13013" s="2" t="str">
        <f>"喫茶店営業"</f>
        <v>喫茶店営業</v>
      </c>
      <c r="E13013" s="2" t="str">
        <f t="shared" si="618"/>
        <v>R02.12.24</v>
      </c>
    </row>
    <row r="13014" spans="1:5" x14ac:dyDescent="0.45">
      <c r="A13014" s="2" t="s">
        <v>6007</v>
      </c>
      <c r="B13014" s="2" t="s">
        <v>17007</v>
      </c>
      <c r="C13014" s="2" t="s">
        <v>28616</v>
      </c>
      <c r="D13014" s="2" t="str">
        <f>"喫茶店営業"</f>
        <v>喫茶店営業</v>
      </c>
      <c r="E13014" s="2" t="str">
        <f t="shared" si="618"/>
        <v>R02.12.24</v>
      </c>
    </row>
    <row r="13015" spans="1:5" x14ac:dyDescent="0.45">
      <c r="A13015" s="2" t="s">
        <v>1552</v>
      </c>
      <c r="B13015" s="2" t="s">
        <v>16530</v>
      </c>
      <c r="C13015" s="2" t="s">
        <v>28618</v>
      </c>
      <c r="D13015" s="2" t="str">
        <f>"喫茶店営業"</f>
        <v>喫茶店営業</v>
      </c>
      <c r="E13015" s="2" t="str">
        <f t="shared" si="618"/>
        <v>R02.12.24</v>
      </c>
    </row>
    <row r="13016" spans="1:5" x14ac:dyDescent="0.45">
      <c r="A13016" s="2" t="s">
        <v>595</v>
      </c>
      <c r="B13016" s="2" t="s">
        <v>17010</v>
      </c>
      <c r="C13016" s="2" t="s">
        <v>28070</v>
      </c>
      <c r="D13016" s="2" t="str">
        <f>"乳類販売業"</f>
        <v>乳類販売業</v>
      </c>
      <c r="E13016" s="2" t="str">
        <f t="shared" si="618"/>
        <v>R02.12.24</v>
      </c>
    </row>
    <row r="13017" spans="1:5" x14ac:dyDescent="0.45">
      <c r="A13017" s="2" t="s">
        <v>5701</v>
      </c>
      <c r="B13017" s="2" t="s">
        <v>16605</v>
      </c>
      <c r="C13017" s="2" t="s">
        <v>28210</v>
      </c>
      <c r="D13017" s="2" t="str">
        <f>"菓子製造業"</f>
        <v>菓子製造業</v>
      </c>
      <c r="E13017" s="2" t="str">
        <f t="shared" si="618"/>
        <v>R02.12.24</v>
      </c>
    </row>
    <row r="13018" spans="1:5" x14ac:dyDescent="0.45">
      <c r="A13018" s="2" t="s">
        <v>5299</v>
      </c>
      <c r="B13018" s="2" t="s">
        <v>16798</v>
      </c>
      <c r="C13018" s="2" t="s">
        <v>28398</v>
      </c>
      <c r="D13018" s="2" t="str">
        <f>"魚介類販売業"</f>
        <v>魚介類販売業</v>
      </c>
      <c r="E13018" s="2" t="str">
        <f t="shared" si="618"/>
        <v>R02.12.24</v>
      </c>
    </row>
    <row r="13019" spans="1:5" x14ac:dyDescent="0.45">
      <c r="A13019" s="2" t="s">
        <v>6011</v>
      </c>
      <c r="B13019" s="2" t="s">
        <v>6011</v>
      </c>
      <c r="C13019" s="2" t="s">
        <v>28621</v>
      </c>
      <c r="D13019" s="2" t="str">
        <f>"魚介類販売業"</f>
        <v>魚介類販売業</v>
      </c>
      <c r="E13019" s="2" t="str">
        <f t="shared" si="618"/>
        <v>R02.12.24</v>
      </c>
    </row>
    <row r="13020" spans="1:5" x14ac:dyDescent="0.45">
      <c r="A13020" s="2" t="s">
        <v>5299</v>
      </c>
      <c r="B13020" s="2" t="s">
        <v>16798</v>
      </c>
      <c r="C13020" s="2" t="s">
        <v>28398</v>
      </c>
      <c r="D13020" s="2" t="str">
        <f>"食肉販売業"</f>
        <v>食肉販売業</v>
      </c>
      <c r="E13020" s="2" t="str">
        <f t="shared" si="618"/>
        <v>R02.12.24</v>
      </c>
    </row>
    <row r="13021" spans="1:5" x14ac:dyDescent="0.45">
      <c r="A13021" s="2" t="s">
        <v>6011</v>
      </c>
      <c r="B13021" s="2" t="s">
        <v>6011</v>
      </c>
      <c r="C13021" s="2" t="s">
        <v>28621</v>
      </c>
      <c r="D13021" s="2" t="str">
        <f>"食肉販売業"</f>
        <v>食肉販売業</v>
      </c>
      <c r="E13021" s="2" t="str">
        <f t="shared" ref="E13021:E13032" si="621">"R02.12.25"</f>
        <v>R02.12.25</v>
      </c>
    </row>
    <row r="13022" spans="1:5" x14ac:dyDescent="0.45">
      <c r="A13022" s="2" t="s">
        <v>1500</v>
      </c>
      <c r="B13022" s="2" t="s">
        <v>17012</v>
      </c>
      <c r="C13022" s="2" t="s">
        <v>28190</v>
      </c>
      <c r="D13022" s="2" t="str">
        <f>"食肉販売業"</f>
        <v>食肉販売業</v>
      </c>
      <c r="E13022" s="2" t="str">
        <f t="shared" si="621"/>
        <v>R02.12.25</v>
      </c>
    </row>
    <row r="13023" spans="1:5" x14ac:dyDescent="0.45">
      <c r="A13023" s="2" t="s">
        <v>421</v>
      </c>
      <c r="B13023" s="2" t="s">
        <v>17013</v>
      </c>
      <c r="C13023" s="2" t="s">
        <v>28622</v>
      </c>
      <c r="D13023" s="2" t="str">
        <f t="shared" ref="D13023:D13028" si="622">"乳類販売業"</f>
        <v>乳類販売業</v>
      </c>
      <c r="E13023" s="2" t="str">
        <f t="shared" si="621"/>
        <v>R02.12.25</v>
      </c>
    </row>
    <row r="13024" spans="1:5" x14ac:dyDescent="0.45">
      <c r="A13024" s="2" t="s">
        <v>421</v>
      </c>
      <c r="B13024" s="2" t="s">
        <v>17014</v>
      </c>
      <c r="C13024" s="2" t="s">
        <v>28622</v>
      </c>
      <c r="D13024" s="2" t="str">
        <f t="shared" si="622"/>
        <v>乳類販売業</v>
      </c>
      <c r="E13024" s="2" t="str">
        <f t="shared" si="621"/>
        <v>R02.12.25</v>
      </c>
    </row>
    <row r="13025" spans="1:5" x14ac:dyDescent="0.45">
      <c r="A13025" s="2" t="s">
        <v>421</v>
      </c>
      <c r="B13025" s="2" t="s">
        <v>17015</v>
      </c>
      <c r="C13025" s="2" t="s">
        <v>28623</v>
      </c>
      <c r="D13025" s="2" t="str">
        <f t="shared" si="622"/>
        <v>乳類販売業</v>
      </c>
      <c r="E13025" s="2" t="str">
        <f t="shared" si="621"/>
        <v>R02.12.25</v>
      </c>
    </row>
    <row r="13026" spans="1:5" x14ac:dyDescent="0.45">
      <c r="A13026" s="2" t="s">
        <v>421</v>
      </c>
      <c r="B13026" s="2" t="s">
        <v>17016</v>
      </c>
      <c r="C13026" s="2" t="s">
        <v>28624</v>
      </c>
      <c r="D13026" s="2" t="str">
        <f t="shared" si="622"/>
        <v>乳類販売業</v>
      </c>
      <c r="E13026" s="2" t="str">
        <f t="shared" si="621"/>
        <v>R02.12.25</v>
      </c>
    </row>
    <row r="13027" spans="1:5" x14ac:dyDescent="0.45">
      <c r="A13027" s="2" t="s">
        <v>421</v>
      </c>
      <c r="B13027" s="2" t="s">
        <v>17017</v>
      </c>
      <c r="C13027" s="2" t="s">
        <v>28493</v>
      </c>
      <c r="D13027" s="2" t="str">
        <f t="shared" si="622"/>
        <v>乳類販売業</v>
      </c>
      <c r="E13027" s="2" t="str">
        <f t="shared" si="621"/>
        <v>R02.12.25</v>
      </c>
    </row>
    <row r="13028" spans="1:5" x14ac:dyDescent="0.45">
      <c r="A13028" s="2" t="s">
        <v>270</v>
      </c>
      <c r="B13028" s="2" t="s">
        <v>16679</v>
      </c>
      <c r="C13028" s="2" t="s">
        <v>28016</v>
      </c>
      <c r="D13028" s="2" t="str">
        <f t="shared" si="622"/>
        <v>乳類販売業</v>
      </c>
      <c r="E13028" s="2" t="str">
        <f t="shared" si="621"/>
        <v>R02.12.25</v>
      </c>
    </row>
    <row r="13029" spans="1:5" x14ac:dyDescent="0.45">
      <c r="A13029" s="2" t="s">
        <v>6012</v>
      </c>
      <c r="B13029" s="2" t="s">
        <v>17019</v>
      </c>
      <c r="C13029" s="2" t="s">
        <v>28625</v>
      </c>
      <c r="D13029" s="2" t="str">
        <f>"飲食店営業"</f>
        <v>飲食店営業</v>
      </c>
      <c r="E13029" s="2" t="str">
        <f t="shared" si="621"/>
        <v>R02.12.25</v>
      </c>
    </row>
    <row r="13030" spans="1:5" x14ac:dyDescent="0.45">
      <c r="A13030" s="2" t="s">
        <v>6013</v>
      </c>
      <c r="B13030" s="2" t="s">
        <v>17021</v>
      </c>
      <c r="C13030" s="2" t="s">
        <v>28626</v>
      </c>
      <c r="D13030" s="2" t="str">
        <f>"食品製造業"</f>
        <v>食品製造業</v>
      </c>
      <c r="E13030" s="2" t="str">
        <f t="shared" si="621"/>
        <v>R02.12.25</v>
      </c>
    </row>
    <row r="13031" spans="1:5" x14ac:dyDescent="0.45">
      <c r="A13031" s="2" t="s">
        <v>6014</v>
      </c>
      <c r="B13031" s="2" t="s">
        <v>17022</v>
      </c>
      <c r="C13031" s="2" t="s">
        <v>28627</v>
      </c>
      <c r="D13031" s="2" t="str">
        <f>"食品製造業"</f>
        <v>食品製造業</v>
      </c>
      <c r="E13031" s="2" t="str">
        <f t="shared" si="621"/>
        <v>R02.12.25</v>
      </c>
    </row>
    <row r="13032" spans="1:5" x14ac:dyDescent="0.45">
      <c r="A13032" s="2" t="s">
        <v>5739</v>
      </c>
      <c r="B13032" s="2" t="s">
        <v>17024</v>
      </c>
      <c r="C13032" s="2" t="s">
        <v>28628</v>
      </c>
      <c r="D13032" s="2" t="str">
        <f t="shared" ref="D13032:D13037" si="623">"飲食店営業"</f>
        <v>飲食店営業</v>
      </c>
      <c r="E13032" s="2" t="str">
        <f t="shared" si="621"/>
        <v>R02.12.25</v>
      </c>
    </row>
    <row r="13033" spans="1:5" x14ac:dyDescent="0.45">
      <c r="A13033" s="2" t="s">
        <v>6016</v>
      </c>
      <c r="B13033" s="2" t="s">
        <v>17025</v>
      </c>
      <c r="C13033" s="2" t="s">
        <v>28629</v>
      </c>
      <c r="D13033" s="2" t="str">
        <f t="shared" si="623"/>
        <v>飲食店営業</v>
      </c>
      <c r="E13033" s="2" t="str">
        <f>"R02.12.04"</f>
        <v>R02.12.04</v>
      </c>
    </row>
    <row r="13034" spans="1:5" x14ac:dyDescent="0.45">
      <c r="A13034" s="2" t="s">
        <v>6017</v>
      </c>
      <c r="B13034" s="2" t="s">
        <v>17026</v>
      </c>
      <c r="C13034" s="2" t="s">
        <v>28630</v>
      </c>
      <c r="D13034" s="2" t="str">
        <f t="shared" si="623"/>
        <v>飲食店営業</v>
      </c>
      <c r="E13034" s="2" t="str">
        <f>"R02.12.04"</f>
        <v>R02.12.04</v>
      </c>
    </row>
    <row r="13035" spans="1:5" x14ac:dyDescent="0.45">
      <c r="A13035" s="2" t="s">
        <v>6018</v>
      </c>
      <c r="B13035" s="2" t="s">
        <v>17027</v>
      </c>
      <c r="C13035" s="2" t="s">
        <v>28631</v>
      </c>
      <c r="D13035" s="2" t="str">
        <f t="shared" si="623"/>
        <v>飲食店営業</v>
      </c>
      <c r="E13035" s="2" t="str">
        <f t="shared" ref="E13035:E13046" si="624">"R02.12.25"</f>
        <v>R02.12.25</v>
      </c>
    </row>
    <row r="13036" spans="1:5" x14ac:dyDescent="0.45">
      <c r="A13036" s="2" t="s">
        <v>5827</v>
      </c>
      <c r="B13036" s="2" t="s">
        <v>17028</v>
      </c>
      <c r="C13036" s="2" t="s">
        <v>28632</v>
      </c>
      <c r="D13036" s="2" t="str">
        <f t="shared" si="623"/>
        <v>飲食店営業</v>
      </c>
      <c r="E13036" s="2" t="str">
        <f t="shared" si="624"/>
        <v>R02.12.25</v>
      </c>
    </row>
    <row r="13037" spans="1:5" x14ac:dyDescent="0.45">
      <c r="A13037" s="2" t="s">
        <v>5827</v>
      </c>
      <c r="B13037" s="2" t="s">
        <v>17029</v>
      </c>
      <c r="C13037" s="2" t="s">
        <v>28633</v>
      </c>
      <c r="D13037" s="2" t="str">
        <f t="shared" si="623"/>
        <v>飲食店営業</v>
      </c>
      <c r="E13037" s="2" t="str">
        <f t="shared" si="624"/>
        <v>R02.12.25</v>
      </c>
    </row>
    <row r="13038" spans="1:5" x14ac:dyDescent="0.45">
      <c r="A13038" s="2" t="s">
        <v>5627</v>
      </c>
      <c r="B13038" s="2" t="s">
        <v>16521</v>
      </c>
      <c r="C13038" s="2" t="s">
        <v>28634</v>
      </c>
      <c r="D13038" s="2" t="str">
        <f>"ソース類製造業"</f>
        <v>ソース類製造業</v>
      </c>
      <c r="E13038" s="2" t="str">
        <f t="shared" si="624"/>
        <v>R02.12.25</v>
      </c>
    </row>
    <row r="13039" spans="1:5" x14ac:dyDescent="0.45">
      <c r="A13039" s="2" t="s">
        <v>5644</v>
      </c>
      <c r="B13039" s="2" t="s">
        <v>16669</v>
      </c>
      <c r="C13039" s="2" t="s">
        <v>28280</v>
      </c>
      <c r="D13039" s="2" t="str">
        <f>"魚介類販売業"</f>
        <v>魚介類販売業</v>
      </c>
      <c r="E13039" s="2" t="str">
        <f t="shared" si="624"/>
        <v>R02.12.25</v>
      </c>
    </row>
    <row r="13040" spans="1:5" x14ac:dyDescent="0.45">
      <c r="A13040" s="2" t="s">
        <v>5644</v>
      </c>
      <c r="B13040" s="2" t="s">
        <v>16669</v>
      </c>
      <c r="C13040" s="2" t="s">
        <v>28280</v>
      </c>
      <c r="D13040" s="2" t="str">
        <f>"食肉販売業"</f>
        <v>食肉販売業</v>
      </c>
      <c r="E13040" s="2" t="str">
        <f t="shared" si="624"/>
        <v>R02.12.25</v>
      </c>
    </row>
    <row r="13041" spans="1:5" x14ac:dyDescent="0.45">
      <c r="A13041" s="2" t="s">
        <v>5454</v>
      </c>
      <c r="B13041" s="2" t="s">
        <v>17032</v>
      </c>
      <c r="C13041" s="2" t="s">
        <v>28637</v>
      </c>
      <c r="D13041" s="2" t="str">
        <f>"乳類販売業"</f>
        <v>乳類販売業</v>
      </c>
      <c r="E13041" s="2" t="str">
        <f t="shared" si="624"/>
        <v>R02.12.25</v>
      </c>
    </row>
    <row r="13042" spans="1:5" x14ac:dyDescent="0.45">
      <c r="A13042" s="2" t="s">
        <v>5644</v>
      </c>
      <c r="B13042" s="2" t="s">
        <v>16669</v>
      </c>
      <c r="C13042" s="2" t="s">
        <v>28280</v>
      </c>
      <c r="D13042" s="2" t="str">
        <f>"乳類販売業"</f>
        <v>乳類販売業</v>
      </c>
      <c r="E13042" s="2" t="str">
        <f t="shared" si="624"/>
        <v>R02.12.25</v>
      </c>
    </row>
    <row r="13043" spans="1:5" x14ac:dyDescent="0.45">
      <c r="A13043" s="2" t="s">
        <v>5717</v>
      </c>
      <c r="B13043" s="2" t="s">
        <v>17035</v>
      </c>
      <c r="C13043" s="2" t="s">
        <v>28639</v>
      </c>
      <c r="D13043" s="2" t="str">
        <f>"飲食店営業"</f>
        <v>飲食店営業</v>
      </c>
      <c r="E13043" s="2" t="str">
        <f t="shared" si="624"/>
        <v>R02.12.25</v>
      </c>
    </row>
    <row r="13044" spans="1:5" x14ac:dyDescent="0.45">
      <c r="A13044" s="2" t="s">
        <v>5717</v>
      </c>
      <c r="B13044" s="2" t="s">
        <v>17036</v>
      </c>
      <c r="C13044" s="2" t="s">
        <v>28640</v>
      </c>
      <c r="D13044" s="2" t="str">
        <f>"缶詰又は瓶詰食品製造業"</f>
        <v>缶詰又は瓶詰食品製造業</v>
      </c>
      <c r="E13044" s="2" t="str">
        <f t="shared" si="624"/>
        <v>R02.12.25</v>
      </c>
    </row>
    <row r="13045" spans="1:5" x14ac:dyDescent="0.45">
      <c r="A13045" s="2" t="s">
        <v>5717</v>
      </c>
      <c r="B13045" s="2" t="s">
        <v>17037</v>
      </c>
      <c r="C13045" s="2" t="s">
        <v>28640</v>
      </c>
      <c r="D13045" s="2" t="str">
        <f>"缶詰又は瓶詰食品製造業"</f>
        <v>缶詰又は瓶詰食品製造業</v>
      </c>
      <c r="E13045" s="2" t="str">
        <f t="shared" si="624"/>
        <v>R02.12.25</v>
      </c>
    </row>
    <row r="13046" spans="1:5" x14ac:dyDescent="0.45">
      <c r="A13046" s="2" t="s">
        <v>6021</v>
      </c>
      <c r="B13046" s="2" t="s">
        <v>17038</v>
      </c>
      <c r="C13046" s="2" t="s">
        <v>28641</v>
      </c>
      <c r="D13046" s="2" t="str">
        <f>"酒類製造業"</f>
        <v>酒類製造業</v>
      </c>
      <c r="E13046" s="2" t="str">
        <f t="shared" si="624"/>
        <v>R02.12.25</v>
      </c>
    </row>
    <row r="13047" spans="1:5" x14ac:dyDescent="0.45">
      <c r="A13047" s="2" t="s">
        <v>6022</v>
      </c>
      <c r="B13047" s="2" t="s">
        <v>17040</v>
      </c>
      <c r="C13047" s="2" t="s">
        <v>27834</v>
      </c>
      <c r="D13047" s="2" t="str">
        <f>"缶詰又は瓶詰食品製造業"</f>
        <v>缶詰又は瓶詰食品製造業</v>
      </c>
      <c r="E13047" s="2" t="str">
        <f>"R02.12.28"</f>
        <v>R02.12.28</v>
      </c>
    </row>
    <row r="13048" spans="1:5" x14ac:dyDescent="0.45">
      <c r="A13048" s="2" t="s">
        <v>6024</v>
      </c>
      <c r="B13048" s="2" t="s">
        <v>17042</v>
      </c>
      <c r="C13048" s="2" t="s">
        <v>28644</v>
      </c>
      <c r="D13048" s="2" t="str">
        <f>"飲食店営業"</f>
        <v>飲食店営業</v>
      </c>
      <c r="E13048" s="2" t="str">
        <f>"R02.12.28"</f>
        <v>R02.12.28</v>
      </c>
    </row>
    <row r="13049" spans="1:5" x14ac:dyDescent="0.45">
      <c r="A13049" s="2" t="s">
        <v>6026</v>
      </c>
      <c r="B13049" s="2" t="s">
        <v>17044</v>
      </c>
      <c r="C13049" s="2" t="s">
        <v>28646</v>
      </c>
      <c r="D13049" s="2" t="str">
        <f>"飲食店営業"</f>
        <v>飲食店営業</v>
      </c>
      <c r="E13049" s="2" t="str">
        <f>"R02.12.28"</f>
        <v>R02.12.28</v>
      </c>
    </row>
    <row r="13050" spans="1:5" x14ac:dyDescent="0.45">
      <c r="A13050" s="2" t="s">
        <v>6027</v>
      </c>
      <c r="B13050" s="2" t="s">
        <v>17045</v>
      </c>
      <c r="C13050" s="2" t="s">
        <v>28647</v>
      </c>
      <c r="D13050" s="2" t="str">
        <f>"飲食店営業"</f>
        <v>飲食店営業</v>
      </c>
      <c r="E13050" s="2" t="str">
        <f>"R02.12.28"</f>
        <v>R02.12.28</v>
      </c>
    </row>
    <row r="13051" spans="1:5" x14ac:dyDescent="0.45">
      <c r="A13051" s="2" t="s">
        <v>6028</v>
      </c>
      <c r="B13051" s="2" t="s">
        <v>17046</v>
      </c>
      <c r="C13051" s="2" t="s">
        <v>28648</v>
      </c>
      <c r="D13051" s="2" t="str">
        <f>"飲食店営業"</f>
        <v>飲食店営業</v>
      </c>
      <c r="E13051" s="2" t="str">
        <f>"R02.12.28"</f>
        <v>R02.12.28</v>
      </c>
    </row>
    <row r="13052" spans="1:5" x14ac:dyDescent="0.45">
      <c r="A13052" s="2" t="s">
        <v>6030</v>
      </c>
      <c r="B13052" s="2" t="s">
        <v>17048</v>
      </c>
      <c r="C13052" s="2" t="s">
        <v>28650</v>
      </c>
      <c r="D13052" s="2" t="str">
        <f>"飲食店営業"</f>
        <v>飲食店営業</v>
      </c>
      <c r="E13052" s="2" t="str">
        <f>"H29.08.29"</f>
        <v>H29.08.29</v>
      </c>
    </row>
    <row r="13053" spans="1:5" x14ac:dyDescent="0.45">
      <c r="A13053" s="2" t="s">
        <v>5880</v>
      </c>
      <c r="B13053" s="2" t="s">
        <v>14304</v>
      </c>
      <c r="C13053" s="2" t="s">
        <v>28651</v>
      </c>
      <c r="D13053" s="2" t="str">
        <f>"喫茶店営業"</f>
        <v>喫茶店営業</v>
      </c>
      <c r="E13053" s="2" t="str">
        <f>"R03.01.07"</f>
        <v>R03.01.07</v>
      </c>
    </row>
    <row r="13054" spans="1:5" x14ac:dyDescent="0.45">
      <c r="A13054" s="2" t="s">
        <v>6032</v>
      </c>
      <c r="B13054" s="2" t="s">
        <v>17050</v>
      </c>
      <c r="C13054" s="2" t="s">
        <v>27733</v>
      </c>
      <c r="D13054" s="2" t="str">
        <f t="shared" ref="D13054:D13065" si="625">"飲食店営業"</f>
        <v>飲食店営業</v>
      </c>
      <c r="E13054" s="2" t="str">
        <f>"R03.01.07"</f>
        <v>R03.01.07</v>
      </c>
    </row>
    <row r="13055" spans="1:5" x14ac:dyDescent="0.45">
      <c r="A13055" s="2" t="s">
        <v>5260</v>
      </c>
      <c r="B13055" s="2" t="s">
        <v>17051</v>
      </c>
      <c r="C13055" s="2" t="s">
        <v>28653</v>
      </c>
      <c r="D13055" s="2" t="str">
        <f t="shared" si="625"/>
        <v>飲食店営業</v>
      </c>
      <c r="E13055" s="2" t="str">
        <f>"R03.01.12"</f>
        <v>R03.01.12</v>
      </c>
    </row>
    <row r="13056" spans="1:5" x14ac:dyDescent="0.45">
      <c r="A13056" s="2" t="s">
        <v>5260</v>
      </c>
      <c r="B13056" s="2" t="s">
        <v>17053</v>
      </c>
      <c r="C13056" s="2" t="s">
        <v>28655</v>
      </c>
      <c r="D13056" s="2" t="str">
        <f t="shared" si="625"/>
        <v>飲食店営業</v>
      </c>
      <c r="E13056" s="2" t="str">
        <f>"R03.01.14"</f>
        <v>R03.01.14</v>
      </c>
    </row>
    <row r="13057" spans="1:5" x14ac:dyDescent="0.45">
      <c r="A13057" s="2" t="s">
        <v>6033</v>
      </c>
      <c r="B13057" s="2" t="s">
        <v>17054</v>
      </c>
      <c r="C13057" s="2" t="s">
        <v>28656</v>
      </c>
      <c r="D13057" s="2" t="str">
        <f t="shared" si="625"/>
        <v>飲食店営業</v>
      </c>
      <c r="E13057" s="2" t="str">
        <f>"R03.01.18"</f>
        <v>R03.01.18</v>
      </c>
    </row>
    <row r="13058" spans="1:5" x14ac:dyDescent="0.45">
      <c r="A13058" s="2" t="s">
        <v>5257</v>
      </c>
      <c r="B13058" s="2" t="s">
        <v>17055</v>
      </c>
      <c r="C13058" s="2" t="s">
        <v>28657</v>
      </c>
      <c r="D13058" s="2" t="str">
        <f t="shared" si="625"/>
        <v>飲食店営業</v>
      </c>
      <c r="E13058" s="2" t="str">
        <f>"R03.01.18"</f>
        <v>R03.01.18</v>
      </c>
    </row>
    <row r="13059" spans="1:5" x14ac:dyDescent="0.45">
      <c r="A13059" s="2" t="s">
        <v>6034</v>
      </c>
      <c r="B13059" s="2" t="s">
        <v>17056</v>
      </c>
      <c r="C13059" s="2" t="s">
        <v>28658</v>
      </c>
      <c r="D13059" s="2" t="str">
        <f t="shared" si="625"/>
        <v>飲食店営業</v>
      </c>
      <c r="E13059" s="2" t="str">
        <f>"R03.01.20"</f>
        <v>R03.01.20</v>
      </c>
    </row>
    <row r="13060" spans="1:5" x14ac:dyDescent="0.45">
      <c r="A13060" s="2" t="s">
        <v>6035</v>
      </c>
      <c r="B13060" s="2" t="s">
        <v>11171</v>
      </c>
      <c r="C13060" s="2" t="s">
        <v>28659</v>
      </c>
      <c r="D13060" s="2" t="str">
        <f t="shared" si="625"/>
        <v>飲食店営業</v>
      </c>
      <c r="E13060" s="2" t="str">
        <f>"R03.01.21"</f>
        <v>R03.01.21</v>
      </c>
    </row>
    <row r="13061" spans="1:5" x14ac:dyDescent="0.45">
      <c r="A13061" s="2" t="s">
        <v>6036</v>
      </c>
      <c r="B13061" s="2" t="s">
        <v>17057</v>
      </c>
      <c r="C13061" s="2" t="s">
        <v>28660</v>
      </c>
      <c r="D13061" s="2" t="str">
        <f t="shared" si="625"/>
        <v>飲食店営業</v>
      </c>
      <c r="E13061" s="2" t="str">
        <f>"R03.01.21"</f>
        <v>R03.01.21</v>
      </c>
    </row>
    <row r="13062" spans="1:5" x14ac:dyDescent="0.45">
      <c r="A13062" s="2" t="s">
        <v>6037</v>
      </c>
      <c r="B13062" s="2" t="s">
        <v>17058</v>
      </c>
      <c r="C13062" s="2" t="s">
        <v>28661</v>
      </c>
      <c r="D13062" s="2" t="str">
        <f t="shared" si="625"/>
        <v>飲食店営業</v>
      </c>
      <c r="E13062" s="2" t="str">
        <f>"R03.01.21"</f>
        <v>R03.01.21</v>
      </c>
    </row>
    <row r="13063" spans="1:5" x14ac:dyDescent="0.45">
      <c r="A13063" s="2" t="s">
        <v>6038</v>
      </c>
      <c r="B13063" s="2" t="s">
        <v>17059</v>
      </c>
      <c r="C13063" s="2" t="s">
        <v>28662</v>
      </c>
      <c r="D13063" s="2" t="str">
        <f t="shared" si="625"/>
        <v>飲食店営業</v>
      </c>
      <c r="E13063" s="2" t="str">
        <f>"R03.01.21"</f>
        <v>R03.01.21</v>
      </c>
    </row>
    <row r="13064" spans="1:5" x14ac:dyDescent="0.45">
      <c r="A13064" s="2" t="s">
        <v>6039</v>
      </c>
      <c r="B13064" s="2" t="s">
        <v>17060</v>
      </c>
      <c r="C13064" s="2" t="s">
        <v>28663</v>
      </c>
      <c r="D13064" s="2" t="str">
        <f t="shared" si="625"/>
        <v>飲食店営業</v>
      </c>
      <c r="E13064" s="2" t="str">
        <f>"R03.01.21"</f>
        <v>R03.01.21</v>
      </c>
    </row>
    <row r="13065" spans="1:5" x14ac:dyDescent="0.45">
      <c r="A13065" s="2" t="s">
        <v>6042</v>
      </c>
      <c r="B13065" s="2" t="s">
        <v>17062</v>
      </c>
      <c r="C13065" s="2" t="s">
        <v>28666</v>
      </c>
      <c r="D13065" s="2" t="str">
        <f t="shared" si="625"/>
        <v>飲食店営業</v>
      </c>
      <c r="E13065" s="2" t="str">
        <f>"R03.01.28"</f>
        <v>R03.01.28</v>
      </c>
    </row>
    <row r="13066" spans="1:5" x14ac:dyDescent="0.45">
      <c r="A13066" s="2" t="s">
        <v>5372</v>
      </c>
      <c r="B13066" s="2" t="s">
        <v>17063</v>
      </c>
      <c r="C13066" s="2" t="s">
        <v>28236</v>
      </c>
      <c r="D13066" s="2" t="str">
        <f>"そうざい製造業"</f>
        <v>そうざい製造業</v>
      </c>
      <c r="E13066" s="2" t="str">
        <f>"R03.01.28"</f>
        <v>R03.01.28</v>
      </c>
    </row>
    <row r="13067" spans="1:5" x14ac:dyDescent="0.45">
      <c r="A13067" s="2" t="s">
        <v>6043</v>
      </c>
      <c r="B13067" s="2" t="s">
        <v>17068</v>
      </c>
      <c r="C13067" s="2" t="s">
        <v>28671</v>
      </c>
      <c r="D13067" s="2" t="str">
        <f>"飲食店営業"</f>
        <v>飲食店営業</v>
      </c>
      <c r="E13067" s="2" t="str">
        <f>"R03.01.29"</f>
        <v>R03.01.29</v>
      </c>
    </row>
    <row r="13068" spans="1:5" x14ac:dyDescent="0.45">
      <c r="A13068" s="2" t="s">
        <v>5645</v>
      </c>
      <c r="B13068" s="2" t="s">
        <v>17069</v>
      </c>
      <c r="C13068" s="2" t="s">
        <v>28147</v>
      </c>
      <c r="D13068" s="2" t="str">
        <f>"菓子製造業"</f>
        <v>菓子製造業</v>
      </c>
      <c r="E13068" s="2" t="str">
        <f>"R03.01.29"</f>
        <v>R03.01.29</v>
      </c>
    </row>
    <row r="13069" spans="1:5" x14ac:dyDescent="0.45">
      <c r="A13069" s="2" t="s">
        <v>5853</v>
      </c>
      <c r="B13069" s="2" t="s">
        <v>17070</v>
      </c>
      <c r="C13069" s="2" t="s">
        <v>28666</v>
      </c>
      <c r="D13069" s="2" t="str">
        <f t="shared" ref="D13069:D13075" si="626">"飲食店営業"</f>
        <v>飲食店営業</v>
      </c>
      <c r="E13069" s="2" t="str">
        <f>"R03.01.29"</f>
        <v>R03.01.29</v>
      </c>
    </row>
    <row r="13070" spans="1:5" x14ac:dyDescent="0.45">
      <c r="A13070" s="2" t="s">
        <v>6044</v>
      </c>
      <c r="B13070" s="2" t="s">
        <v>17071</v>
      </c>
      <c r="C13070" s="2" t="s">
        <v>28672</v>
      </c>
      <c r="D13070" s="2" t="str">
        <f t="shared" si="626"/>
        <v>飲食店営業</v>
      </c>
      <c r="E13070" s="2" t="str">
        <f>"R03.02.03"</f>
        <v>R03.02.03</v>
      </c>
    </row>
    <row r="13071" spans="1:5" x14ac:dyDescent="0.45">
      <c r="A13071" s="2" t="s">
        <v>6031</v>
      </c>
      <c r="B13071" s="2" t="s">
        <v>17072</v>
      </c>
      <c r="C13071" s="2" t="s">
        <v>28666</v>
      </c>
      <c r="D13071" s="2" t="str">
        <f t="shared" si="626"/>
        <v>飲食店営業</v>
      </c>
      <c r="E13071" s="2" t="str">
        <f>"R03.02.04"</f>
        <v>R03.02.04</v>
      </c>
    </row>
    <row r="13072" spans="1:5" x14ac:dyDescent="0.45">
      <c r="A13072" s="2" t="s">
        <v>5647</v>
      </c>
      <c r="B13072" s="2" t="s">
        <v>16545</v>
      </c>
      <c r="C13072" s="2" t="s">
        <v>28673</v>
      </c>
      <c r="D13072" s="2" t="str">
        <f t="shared" si="626"/>
        <v>飲食店営業</v>
      </c>
      <c r="E13072" s="2" t="str">
        <f>"R03.02.04"</f>
        <v>R03.02.04</v>
      </c>
    </row>
    <row r="13073" spans="1:5" x14ac:dyDescent="0.45">
      <c r="A13073" s="2" t="s">
        <v>6045</v>
      </c>
      <c r="B13073" s="2" t="s">
        <v>17073</v>
      </c>
      <c r="C13073" s="2" t="s">
        <v>28674</v>
      </c>
      <c r="D13073" s="2" t="str">
        <f t="shared" si="626"/>
        <v>飲食店営業</v>
      </c>
      <c r="E13073" s="2" t="str">
        <f>"R03.02.04"</f>
        <v>R03.02.04</v>
      </c>
    </row>
    <row r="13074" spans="1:5" x14ac:dyDescent="0.45">
      <c r="A13074" s="2" t="s">
        <v>6046</v>
      </c>
      <c r="B13074" s="2" t="s">
        <v>17074</v>
      </c>
      <c r="C13074" s="2" t="s">
        <v>28675</v>
      </c>
      <c r="D13074" s="2" t="str">
        <f t="shared" si="626"/>
        <v>飲食店営業</v>
      </c>
      <c r="E13074" s="2" t="str">
        <f>"H29.02.28"</f>
        <v>H29.02.28</v>
      </c>
    </row>
    <row r="13075" spans="1:5" x14ac:dyDescent="0.45">
      <c r="A13075" s="2" t="s">
        <v>6047</v>
      </c>
      <c r="B13075" s="2" t="s">
        <v>17075</v>
      </c>
      <c r="C13075" s="2" t="s">
        <v>28671</v>
      </c>
      <c r="D13075" s="2" t="str">
        <f t="shared" si="626"/>
        <v>飲食店営業</v>
      </c>
      <c r="E13075" s="2" t="str">
        <f>"R03.02.10"</f>
        <v>R03.02.10</v>
      </c>
    </row>
    <row r="13076" spans="1:5" x14ac:dyDescent="0.45">
      <c r="A13076" s="2" t="s">
        <v>5573</v>
      </c>
      <c r="B13076" s="2" t="s">
        <v>5573</v>
      </c>
      <c r="C13076" s="2" t="s">
        <v>28676</v>
      </c>
      <c r="D13076" s="2" t="str">
        <f>"氷雪販売業"</f>
        <v>氷雪販売業</v>
      </c>
      <c r="E13076" s="2" t="str">
        <f>"R03.02.10"</f>
        <v>R03.02.10</v>
      </c>
    </row>
    <row r="13077" spans="1:5" x14ac:dyDescent="0.45">
      <c r="A13077" s="2" t="s">
        <v>6049</v>
      </c>
      <c r="B13077" s="2" t="s">
        <v>17077</v>
      </c>
      <c r="C13077" s="2" t="s">
        <v>28677</v>
      </c>
      <c r="D13077" s="2" t="str">
        <f t="shared" ref="D13077:D13085" si="627">"飲食店営業"</f>
        <v>飲食店営業</v>
      </c>
      <c r="E13077" s="2" t="str">
        <f>"R02.12.24"</f>
        <v>R02.12.24</v>
      </c>
    </row>
    <row r="13078" spans="1:5" x14ac:dyDescent="0.45">
      <c r="A13078" s="2" t="s">
        <v>6050</v>
      </c>
      <c r="B13078" s="2" t="s">
        <v>17078</v>
      </c>
      <c r="C13078" s="2" t="s">
        <v>28678</v>
      </c>
      <c r="D13078" s="2" t="str">
        <f t="shared" si="627"/>
        <v>飲食店営業</v>
      </c>
      <c r="E13078" s="2" t="str">
        <f>"R02.12.28"</f>
        <v>R02.12.28</v>
      </c>
    </row>
    <row r="13079" spans="1:5" x14ac:dyDescent="0.45">
      <c r="A13079" s="2" t="s">
        <v>6059</v>
      </c>
      <c r="B13079" s="2" t="s">
        <v>17089</v>
      </c>
      <c r="C13079" s="2" t="s">
        <v>28690</v>
      </c>
      <c r="D13079" s="2" t="str">
        <f t="shared" si="627"/>
        <v>飲食店営業</v>
      </c>
      <c r="E13079" s="2" t="str">
        <f>"R03.02.12"</f>
        <v>R03.02.12</v>
      </c>
    </row>
    <row r="13080" spans="1:5" x14ac:dyDescent="0.45">
      <c r="A13080" s="2" t="s">
        <v>6061</v>
      </c>
      <c r="B13080" s="2" t="s">
        <v>17092</v>
      </c>
      <c r="C13080" s="2" t="s">
        <v>28692</v>
      </c>
      <c r="D13080" s="2" t="str">
        <f t="shared" si="627"/>
        <v>飲食店営業</v>
      </c>
      <c r="E13080" s="2" t="str">
        <f>"R03.02.17"</f>
        <v>R03.02.17</v>
      </c>
    </row>
    <row r="13081" spans="1:5" x14ac:dyDescent="0.45">
      <c r="A13081" s="2" t="s">
        <v>6040</v>
      </c>
      <c r="B13081" s="2" t="s">
        <v>17102</v>
      </c>
      <c r="C13081" s="2" t="s">
        <v>28703</v>
      </c>
      <c r="D13081" s="2" t="str">
        <f t="shared" si="627"/>
        <v>飲食店営業</v>
      </c>
      <c r="E13081" s="2" t="str">
        <f>"R03.02.17"</f>
        <v>R03.02.17</v>
      </c>
    </row>
    <row r="13082" spans="1:5" x14ac:dyDescent="0.45">
      <c r="A13082" s="2" t="s">
        <v>6067</v>
      </c>
      <c r="B13082" s="2" t="s">
        <v>17103</v>
      </c>
      <c r="C13082" s="2" t="s">
        <v>28704</v>
      </c>
      <c r="D13082" s="2" t="str">
        <f t="shared" si="627"/>
        <v>飲食店営業</v>
      </c>
      <c r="E13082" s="2" t="str">
        <f>"R03.02.17"</f>
        <v>R03.02.17</v>
      </c>
    </row>
    <row r="13083" spans="1:5" x14ac:dyDescent="0.45">
      <c r="A13083" s="2" t="s">
        <v>6068</v>
      </c>
      <c r="B13083" s="2" t="s">
        <v>17104</v>
      </c>
      <c r="C13083" s="2" t="s">
        <v>28705</v>
      </c>
      <c r="D13083" s="2" t="str">
        <f t="shared" si="627"/>
        <v>飲食店営業</v>
      </c>
      <c r="E13083" s="2" t="str">
        <f>"R03.02.17"</f>
        <v>R03.02.17</v>
      </c>
    </row>
    <row r="13084" spans="1:5" x14ac:dyDescent="0.45">
      <c r="A13084" s="2" t="s">
        <v>6070</v>
      </c>
      <c r="B13084" s="2" t="s">
        <v>17105</v>
      </c>
      <c r="C13084" s="2" t="s">
        <v>28706</v>
      </c>
      <c r="D13084" s="2" t="str">
        <f t="shared" si="627"/>
        <v>飲食店営業</v>
      </c>
      <c r="E13084" s="2" t="str">
        <f>"R03.02.19"</f>
        <v>R03.02.19</v>
      </c>
    </row>
    <row r="13085" spans="1:5" x14ac:dyDescent="0.45">
      <c r="A13085" s="2" t="s">
        <v>6071</v>
      </c>
      <c r="B13085" s="2" t="s">
        <v>17106</v>
      </c>
      <c r="C13085" s="2" t="s">
        <v>28707</v>
      </c>
      <c r="D13085" s="2" t="str">
        <f t="shared" si="627"/>
        <v>飲食店営業</v>
      </c>
      <c r="E13085" s="2" t="str">
        <f>"R03.02.19"</f>
        <v>R03.02.19</v>
      </c>
    </row>
    <row r="13086" spans="1:5" x14ac:dyDescent="0.45">
      <c r="A13086" s="2" t="s">
        <v>5396</v>
      </c>
      <c r="B13086" s="2" t="s">
        <v>17107</v>
      </c>
      <c r="C13086" s="2" t="s">
        <v>28708</v>
      </c>
      <c r="D13086" s="2" t="str">
        <f>"乳類販売業"</f>
        <v>乳類販売業</v>
      </c>
      <c r="E13086" s="2" t="str">
        <f t="shared" ref="E13086:E13096" si="628">"R03.02.22"</f>
        <v>R03.02.22</v>
      </c>
    </row>
    <row r="13087" spans="1:5" x14ac:dyDescent="0.45">
      <c r="A13087" s="2" t="s">
        <v>6073</v>
      </c>
      <c r="B13087" s="2" t="s">
        <v>17111</v>
      </c>
      <c r="C13087" s="2" t="s">
        <v>28711</v>
      </c>
      <c r="D13087" s="2" t="str">
        <f t="shared" ref="D13087:D13093" si="629">"飲食店営業"</f>
        <v>飲食店営業</v>
      </c>
      <c r="E13087" s="2" t="str">
        <f t="shared" si="628"/>
        <v>R03.02.22</v>
      </c>
    </row>
    <row r="13088" spans="1:5" x14ac:dyDescent="0.45">
      <c r="A13088" s="2" t="s">
        <v>6074</v>
      </c>
      <c r="B13088" s="2" t="s">
        <v>17112</v>
      </c>
      <c r="C13088" s="2" t="s">
        <v>28712</v>
      </c>
      <c r="D13088" s="2" t="str">
        <f t="shared" si="629"/>
        <v>飲食店営業</v>
      </c>
      <c r="E13088" s="2" t="str">
        <f t="shared" si="628"/>
        <v>R03.02.22</v>
      </c>
    </row>
    <row r="13089" spans="1:5" x14ac:dyDescent="0.45">
      <c r="A13089" s="2" t="s">
        <v>6076</v>
      </c>
      <c r="B13089" s="2" t="s">
        <v>17114</v>
      </c>
      <c r="C13089" s="2" t="s">
        <v>28714</v>
      </c>
      <c r="D13089" s="2" t="str">
        <f t="shared" si="629"/>
        <v>飲食店営業</v>
      </c>
      <c r="E13089" s="2" t="str">
        <f t="shared" si="628"/>
        <v>R03.02.22</v>
      </c>
    </row>
    <row r="13090" spans="1:5" x14ac:dyDescent="0.45">
      <c r="A13090" s="2" t="s">
        <v>6077</v>
      </c>
      <c r="B13090" s="2" t="s">
        <v>17115</v>
      </c>
      <c r="C13090" s="2" t="s">
        <v>28715</v>
      </c>
      <c r="D13090" s="2" t="str">
        <f t="shared" si="629"/>
        <v>飲食店営業</v>
      </c>
      <c r="E13090" s="2" t="str">
        <f t="shared" si="628"/>
        <v>R03.02.22</v>
      </c>
    </row>
    <row r="13091" spans="1:5" x14ac:dyDescent="0.45">
      <c r="A13091" s="2" t="s">
        <v>6078</v>
      </c>
      <c r="B13091" s="2" t="s">
        <v>17116</v>
      </c>
      <c r="C13091" s="2" t="s">
        <v>28716</v>
      </c>
      <c r="D13091" s="2" t="str">
        <f t="shared" si="629"/>
        <v>飲食店営業</v>
      </c>
      <c r="E13091" s="2" t="str">
        <f t="shared" si="628"/>
        <v>R03.02.22</v>
      </c>
    </row>
    <row r="13092" spans="1:5" x14ac:dyDescent="0.45">
      <c r="A13092" s="2" t="s">
        <v>6079</v>
      </c>
      <c r="B13092" s="2" t="s">
        <v>17117</v>
      </c>
      <c r="C13092" s="2" t="s">
        <v>28717</v>
      </c>
      <c r="D13092" s="2" t="str">
        <f t="shared" si="629"/>
        <v>飲食店営業</v>
      </c>
      <c r="E13092" s="2" t="str">
        <f t="shared" si="628"/>
        <v>R03.02.22</v>
      </c>
    </row>
    <row r="13093" spans="1:5" x14ac:dyDescent="0.45">
      <c r="A13093" s="2" t="s">
        <v>6080</v>
      </c>
      <c r="B13093" s="2" t="s">
        <v>17118</v>
      </c>
      <c r="C13093" s="2" t="s">
        <v>28718</v>
      </c>
      <c r="D13093" s="2" t="str">
        <f t="shared" si="629"/>
        <v>飲食店営業</v>
      </c>
      <c r="E13093" s="2" t="str">
        <f t="shared" si="628"/>
        <v>R03.02.22</v>
      </c>
    </row>
    <row r="13094" spans="1:5" x14ac:dyDescent="0.45">
      <c r="A13094" s="2" t="s">
        <v>6081</v>
      </c>
      <c r="B13094" s="2" t="s">
        <v>17120</v>
      </c>
      <c r="C13094" s="2" t="s">
        <v>28719</v>
      </c>
      <c r="D13094" s="2" t="str">
        <f>"食品製造業"</f>
        <v>食品製造業</v>
      </c>
      <c r="E13094" s="2" t="str">
        <f t="shared" si="628"/>
        <v>R03.02.22</v>
      </c>
    </row>
    <row r="13095" spans="1:5" x14ac:dyDescent="0.45">
      <c r="A13095" s="2" t="s">
        <v>6082</v>
      </c>
      <c r="B13095" s="2" t="s">
        <v>17121</v>
      </c>
      <c r="C13095" s="2" t="s">
        <v>28720</v>
      </c>
      <c r="D13095" s="2" t="str">
        <f>"食品販売業"</f>
        <v>食品販売業</v>
      </c>
      <c r="E13095" s="2" t="str">
        <f t="shared" si="628"/>
        <v>R03.02.22</v>
      </c>
    </row>
    <row r="13096" spans="1:5" x14ac:dyDescent="0.45">
      <c r="A13096" s="2" t="s">
        <v>5852</v>
      </c>
      <c r="B13096" s="2" t="s">
        <v>17122</v>
      </c>
      <c r="C13096" s="2" t="s">
        <v>28721</v>
      </c>
      <c r="D13096" s="2" t="str">
        <f>"食品販売業"</f>
        <v>食品販売業</v>
      </c>
      <c r="E13096" s="2" t="str">
        <f t="shared" si="628"/>
        <v>R03.02.22</v>
      </c>
    </row>
    <row r="13097" spans="1:5" x14ac:dyDescent="0.45">
      <c r="A13097" s="2" t="s">
        <v>6083</v>
      </c>
      <c r="B13097" s="2" t="s">
        <v>17123</v>
      </c>
      <c r="C13097" s="2" t="s">
        <v>28722</v>
      </c>
      <c r="D13097" s="2" t="str">
        <f>"飲食店営業"</f>
        <v>飲食店営業</v>
      </c>
      <c r="E13097" s="2" t="str">
        <f>"R03.02.25"</f>
        <v>R03.02.25</v>
      </c>
    </row>
    <row r="13098" spans="1:5" x14ac:dyDescent="0.45">
      <c r="A13098" s="2" t="s">
        <v>6084</v>
      </c>
      <c r="B13098" s="2" t="s">
        <v>17124</v>
      </c>
      <c r="C13098" s="2" t="s">
        <v>28723</v>
      </c>
      <c r="D13098" s="2" t="str">
        <f>"喫茶店営業"</f>
        <v>喫茶店営業</v>
      </c>
      <c r="E13098" s="2" t="str">
        <f>"R03.02.10"</f>
        <v>R03.02.10</v>
      </c>
    </row>
    <row r="13099" spans="1:5" x14ac:dyDescent="0.45">
      <c r="A13099" s="2" t="s">
        <v>6085</v>
      </c>
      <c r="B13099" s="2" t="s">
        <v>17125</v>
      </c>
      <c r="C13099" s="2" t="s">
        <v>28724</v>
      </c>
      <c r="D13099" s="2" t="str">
        <f>"食品販売業"</f>
        <v>食品販売業</v>
      </c>
      <c r="E13099" s="2" t="str">
        <f>"R03.02.24"</f>
        <v>R03.02.24</v>
      </c>
    </row>
    <row r="13100" spans="1:5" x14ac:dyDescent="0.45">
      <c r="A13100" s="2" t="s">
        <v>6086</v>
      </c>
      <c r="B13100" s="2" t="s">
        <v>17127</v>
      </c>
      <c r="C13100" s="2" t="s">
        <v>28726</v>
      </c>
      <c r="D13100" s="2" t="str">
        <f>"菓子製造業"</f>
        <v>菓子製造業</v>
      </c>
      <c r="E13100" s="2" t="str">
        <f t="shared" ref="E13100:E13107" si="630">"R03.02.26"</f>
        <v>R03.02.26</v>
      </c>
    </row>
    <row r="13101" spans="1:5" x14ac:dyDescent="0.45">
      <c r="A13101" s="2" t="s">
        <v>5717</v>
      </c>
      <c r="B13101" s="2" t="s">
        <v>17128</v>
      </c>
      <c r="C13101" s="2" t="s">
        <v>28640</v>
      </c>
      <c r="D13101" s="2" t="str">
        <f>"缶詰又は瓶詰食品製造業"</f>
        <v>缶詰又は瓶詰食品製造業</v>
      </c>
      <c r="E13101" s="2" t="str">
        <f t="shared" si="630"/>
        <v>R03.02.26</v>
      </c>
    </row>
    <row r="13102" spans="1:5" x14ac:dyDescent="0.45">
      <c r="A13102" s="2" t="s">
        <v>6087</v>
      </c>
      <c r="B13102" s="2" t="s">
        <v>17129</v>
      </c>
      <c r="C13102" s="2" t="s">
        <v>28727</v>
      </c>
      <c r="D13102" s="2" t="str">
        <f>"食品販売業"</f>
        <v>食品販売業</v>
      </c>
      <c r="E13102" s="2" t="str">
        <f t="shared" si="630"/>
        <v>R03.02.26</v>
      </c>
    </row>
    <row r="13103" spans="1:5" x14ac:dyDescent="0.45">
      <c r="A13103" s="2" t="s">
        <v>6088</v>
      </c>
      <c r="B13103" s="2" t="s">
        <v>6088</v>
      </c>
      <c r="C13103" s="2" t="s">
        <v>28728</v>
      </c>
      <c r="D13103" s="2" t="str">
        <f>"食品販売業"</f>
        <v>食品販売業</v>
      </c>
      <c r="E13103" s="2" t="str">
        <f t="shared" si="630"/>
        <v>R03.02.26</v>
      </c>
    </row>
    <row r="13104" spans="1:5" x14ac:dyDescent="0.45">
      <c r="A13104" s="2" t="s">
        <v>6089</v>
      </c>
      <c r="B13104" s="2" t="s">
        <v>17130</v>
      </c>
      <c r="C13104" s="2" t="s">
        <v>28729</v>
      </c>
      <c r="D13104" s="2" t="str">
        <f>"菓子製造業"</f>
        <v>菓子製造業</v>
      </c>
      <c r="E13104" s="2" t="str">
        <f t="shared" si="630"/>
        <v>R03.02.26</v>
      </c>
    </row>
    <row r="13105" spans="1:5" x14ac:dyDescent="0.45">
      <c r="A13105" s="2" t="s">
        <v>170</v>
      </c>
      <c r="B13105" s="2" t="s">
        <v>17133</v>
      </c>
      <c r="C13105" s="2" t="s">
        <v>28733</v>
      </c>
      <c r="D13105" s="2" t="str">
        <f>"喫茶店営業"</f>
        <v>喫茶店営業</v>
      </c>
      <c r="E13105" s="2" t="str">
        <f t="shared" si="630"/>
        <v>R03.02.26</v>
      </c>
    </row>
    <row r="13106" spans="1:5" x14ac:dyDescent="0.45">
      <c r="A13106" s="2" t="s">
        <v>170</v>
      </c>
      <c r="B13106" s="2" t="s">
        <v>17134</v>
      </c>
      <c r="C13106" s="2" t="s">
        <v>28734</v>
      </c>
      <c r="D13106" s="2" t="str">
        <f>"喫茶店営業"</f>
        <v>喫茶店営業</v>
      </c>
      <c r="E13106" s="2" t="str">
        <f t="shared" si="630"/>
        <v>R03.02.26</v>
      </c>
    </row>
    <row r="13107" spans="1:5" x14ac:dyDescent="0.45">
      <c r="A13107" s="2" t="s">
        <v>5299</v>
      </c>
      <c r="B13107" s="2" t="s">
        <v>16792</v>
      </c>
      <c r="C13107" s="2" t="s">
        <v>28736</v>
      </c>
      <c r="D13107" s="2" t="str">
        <f>"食品販売業"</f>
        <v>食品販売業</v>
      </c>
      <c r="E13107" s="2" t="str">
        <f t="shared" si="630"/>
        <v>R03.02.26</v>
      </c>
    </row>
    <row r="13108" spans="1:5" x14ac:dyDescent="0.45">
      <c r="A13108" s="2" t="s">
        <v>5814</v>
      </c>
      <c r="B13108" s="2" t="s">
        <v>17135</v>
      </c>
      <c r="C13108" s="2" t="s">
        <v>28738</v>
      </c>
      <c r="D13108" s="2" t="str">
        <f>"飲食店営業"</f>
        <v>飲食店営業</v>
      </c>
      <c r="E13108" s="2" t="str">
        <f>"R03.03.02"</f>
        <v>R03.03.02</v>
      </c>
    </row>
    <row r="13109" spans="1:5" x14ac:dyDescent="0.45">
      <c r="A13109" s="2" t="s">
        <v>2352</v>
      </c>
      <c r="B13109" s="2" t="s">
        <v>17136</v>
      </c>
      <c r="C13109" s="2" t="s">
        <v>28739</v>
      </c>
      <c r="D13109" s="2" t="str">
        <f>"食品販売業"</f>
        <v>食品販売業</v>
      </c>
      <c r="E13109" s="2" t="str">
        <f>"R03.03.05"</f>
        <v>R03.03.05</v>
      </c>
    </row>
    <row r="13110" spans="1:5" x14ac:dyDescent="0.45">
      <c r="A13110" s="2" t="s">
        <v>5451</v>
      </c>
      <c r="B13110" s="2" t="s">
        <v>16302</v>
      </c>
      <c r="C13110" s="2" t="s">
        <v>27887</v>
      </c>
      <c r="D13110" s="2" t="str">
        <f>"飲食店営業"</f>
        <v>飲食店営業</v>
      </c>
      <c r="E13110" s="2" t="str">
        <f>"H30.03.30"</f>
        <v>H30.03.30</v>
      </c>
    </row>
    <row r="13111" spans="1:5" x14ac:dyDescent="0.45">
      <c r="A13111" s="2" t="s">
        <v>6093</v>
      </c>
      <c r="B13111" s="2" t="s">
        <v>17138</v>
      </c>
      <c r="C13111" s="2" t="s">
        <v>28741</v>
      </c>
      <c r="D13111" s="2" t="str">
        <f>"飲食店営業"</f>
        <v>飲食店営業</v>
      </c>
      <c r="E13111" s="2" t="str">
        <f>"R03.03.08"</f>
        <v>R03.03.08</v>
      </c>
    </row>
    <row r="13112" spans="1:5" x14ac:dyDescent="0.45">
      <c r="A13112" s="2" t="s">
        <v>6094</v>
      </c>
      <c r="B13112" s="2" t="s">
        <v>17139</v>
      </c>
      <c r="C13112" s="2" t="s">
        <v>28742</v>
      </c>
      <c r="D13112" s="2" t="str">
        <f>"飲食店営業"</f>
        <v>飲食店営業</v>
      </c>
      <c r="E13112" s="2" t="str">
        <f>"R03.03.11"</f>
        <v>R03.03.11</v>
      </c>
    </row>
    <row r="13113" spans="1:5" x14ac:dyDescent="0.45">
      <c r="A13113" s="2" t="s">
        <v>6096</v>
      </c>
      <c r="B13113" s="2" t="s">
        <v>17141</v>
      </c>
      <c r="C13113" s="2" t="s">
        <v>28744</v>
      </c>
      <c r="D13113" s="2" t="str">
        <f>"飲食店営業"</f>
        <v>飲食店営業</v>
      </c>
      <c r="E13113" s="2" t="str">
        <f>"R03.03.15"</f>
        <v>R03.03.15</v>
      </c>
    </row>
    <row r="13114" spans="1:5" x14ac:dyDescent="0.45">
      <c r="A13114" s="2" t="s">
        <v>6097</v>
      </c>
      <c r="B13114" s="2" t="s">
        <v>17143</v>
      </c>
      <c r="C13114" s="2" t="s">
        <v>28745</v>
      </c>
      <c r="D13114" s="2" t="str">
        <f>"ソース類製造業"</f>
        <v>ソース類製造業</v>
      </c>
      <c r="E13114" s="2" t="str">
        <f>"R03.03.17"</f>
        <v>R03.03.17</v>
      </c>
    </row>
    <row r="13115" spans="1:5" x14ac:dyDescent="0.45">
      <c r="A13115" s="2" t="s">
        <v>5755</v>
      </c>
      <c r="B13115" s="2" t="s">
        <v>16670</v>
      </c>
      <c r="C13115" s="2" t="s">
        <v>28281</v>
      </c>
      <c r="D13115" s="2" t="str">
        <f>"飲食店営業"</f>
        <v>飲食店営業</v>
      </c>
      <c r="E13115" s="2" t="str">
        <f>"R02.12.22"</f>
        <v>R02.12.22</v>
      </c>
    </row>
    <row r="13116" spans="1:5" x14ac:dyDescent="0.45">
      <c r="A13116" s="2" t="s">
        <v>6099</v>
      </c>
      <c r="B13116" s="2" t="s">
        <v>17145</v>
      </c>
      <c r="C13116" s="2" t="s">
        <v>28747</v>
      </c>
      <c r="D13116" s="2" t="str">
        <f>"飲食店営業"</f>
        <v>飲食店営業</v>
      </c>
      <c r="E13116" s="2" t="str">
        <f t="shared" ref="E13116:E13121" si="631">"R03.03.25"</f>
        <v>R03.03.25</v>
      </c>
    </row>
    <row r="13117" spans="1:5" x14ac:dyDescent="0.45">
      <c r="A13117" s="2" t="s">
        <v>270</v>
      </c>
      <c r="B13117" s="2" t="s">
        <v>17146</v>
      </c>
      <c r="C13117" s="2" t="s">
        <v>28748</v>
      </c>
      <c r="D13117" s="2" t="str">
        <f>"魚介類販売業"</f>
        <v>魚介類販売業</v>
      </c>
      <c r="E13117" s="2" t="str">
        <f t="shared" si="631"/>
        <v>R03.03.25</v>
      </c>
    </row>
    <row r="13118" spans="1:5" x14ac:dyDescent="0.45">
      <c r="A13118" s="2" t="s">
        <v>270</v>
      </c>
      <c r="B13118" s="2" t="s">
        <v>17146</v>
      </c>
      <c r="C13118" s="2" t="s">
        <v>28748</v>
      </c>
      <c r="D13118" s="2" t="str">
        <f>"食肉販売業"</f>
        <v>食肉販売業</v>
      </c>
      <c r="E13118" s="2" t="str">
        <f t="shared" si="631"/>
        <v>R03.03.25</v>
      </c>
    </row>
    <row r="13119" spans="1:5" x14ac:dyDescent="0.45">
      <c r="A13119" s="2" t="s">
        <v>270</v>
      </c>
      <c r="B13119" s="2" t="s">
        <v>17146</v>
      </c>
      <c r="C13119" s="2" t="s">
        <v>28748</v>
      </c>
      <c r="D13119" s="2" t="str">
        <f>"乳類販売業"</f>
        <v>乳類販売業</v>
      </c>
      <c r="E13119" s="2" t="str">
        <f t="shared" si="631"/>
        <v>R03.03.25</v>
      </c>
    </row>
    <row r="13120" spans="1:5" x14ac:dyDescent="0.45">
      <c r="A13120" s="2" t="s">
        <v>270</v>
      </c>
      <c r="B13120" s="2" t="s">
        <v>17146</v>
      </c>
      <c r="C13120" s="2" t="s">
        <v>28748</v>
      </c>
      <c r="D13120" s="2" t="str">
        <f>"食品販売業"</f>
        <v>食品販売業</v>
      </c>
      <c r="E13120" s="2" t="str">
        <f t="shared" si="631"/>
        <v>R03.03.25</v>
      </c>
    </row>
    <row r="13121" spans="1:5" x14ac:dyDescent="0.45">
      <c r="A13121" s="2" t="s">
        <v>5301</v>
      </c>
      <c r="B13121" s="2" t="s">
        <v>17147</v>
      </c>
      <c r="C13121" s="2" t="s">
        <v>28112</v>
      </c>
      <c r="D13121" s="2" t="str">
        <f>"食肉販売業"</f>
        <v>食肉販売業</v>
      </c>
      <c r="E13121" s="2" t="str">
        <f t="shared" si="631"/>
        <v>R03.03.25</v>
      </c>
    </row>
    <row r="13122" spans="1:5" x14ac:dyDescent="0.45">
      <c r="A13122" s="2" t="s">
        <v>5529</v>
      </c>
      <c r="B13122" s="2" t="s">
        <v>17148</v>
      </c>
      <c r="C13122" s="2" t="s">
        <v>28003</v>
      </c>
      <c r="D13122" s="2" t="str">
        <f>"飲食店営業"</f>
        <v>飲食店営業</v>
      </c>
      <c r="E13122" s="2" t="str">
        <f>"R02.12.24"</f>
        <v>R02.12.24</v>
      </c>
    </row>
    <row r="13123" spans="1:5" x14ac:dyDescent="0.45">
      <c r="A13123" s="2" t="s">
        <v>2352</v>
      </c>
      <c r="B13123" s="2" t="s">
        <v>17149</v>
      </c>
      <c r="C13123" s="2" t="s">
        <v>28739</v>
      </c>
      <c r="D13123" s="2" t="str">
        <f>"乳類販売業"</f>
        <v>乳類販売業</v>
      </c>
      <c r="E13123" s="2" t="str">
        <f>"R03.03.26"</f>
        <v>R03.03.26</v>
      </c>
    </row>
    <row r="13124" spans="1:5" x14ac:dyDescent="0.45">
      <c r="A13124" s="2" t="s">
        <v>6100</v>
      </c>
      <c r="B13124" s="2" t="s">
        <v>17150</v>
      </c>
      <c r="C13124" s="2" t="s">
        <v>28749</v>
      </c>
      <c r="D13124" s="2" t="str">
        <f>"飲食店営業"</f>
        <v>飲食店営業</v>
      </c>
      <c r="E13124" s="2" t="str">
        <f>"R03.03.26"</f>
        <v>R03.03.26</v>
      </c>
    </row>
    <row r="13125" spans="1:5" x14ac:dyDescent="0.45">
      <c r="A13125" s="2" t="s">
        <v>6101</v>
      </c>
      <c r="B13125" s="2" t="s">
        <v>17151</v>
      </c>
      <c r="C13125" s="2" t="s">
        <v>28750</v>
      </c>
      <c r="D13125" s="2" t="str">
        <f>"そうざい製造業"</f>
        <v>そうざい製造業</v>
      </c>
      <c r="E13125" s="2" t="str">
        <f>"R03.03.26"</f>
        <v>R03.03.26</v>
      </c>
    </row>
    <row r="13126" spans="1:5" x14ac:dyDescent="0.45">
      <c r="A13126" s="2" t="s">
        <v>6102</v>
      </c>
      <c r="B13126" s="2" t="s">
        <v>17153</v>
      </c>
      <c r="C13126" s="2" t="s">
        <v>28752</v>
      </c>
      <c r="D13126" s="2" t="str">
        <f>"飲食店営業"</f>
        <v>飲食店営業</v>
      </c>
      <c r="E13126" s="2" t="str">
        <f>"R03.04.20"</f>
        <v>R03.04.20</v>
      </c>
    </row>
    <row r="13127" spans="1:5" x14ac:dyDescent="0.45">
      <c r="A13127" s="2" t="s">
        <v>6001</v>
      </c>
      <c r="B13127" s="2" t="s">
        <v>16999</v>
      </c>
      <c r="C13127" s="2" t="s">
        <v>28753</v>
      </c>
      <c r="D13127" s="2" t="str">
        <f>"飲食店営業"</f>
        <v>飲食店営業</v>
      </c>
      <c r="E13127" s="2" t="str">
        <f>"R03.04.20"</f>
        <v>R03.04.20</v>
      </c>
    </row>
    <row r="13128" spans="1:5" x14ac:dyDescent="0.45">
      <c r="A13128" s="2" t="s">
        <v>6103</v>
      </c>
      <c r="B13128" s="2" t="s">
        <v>17154</v>
      </c>
      <c r="C13128" s="2" t="s">
        <v>28754</v>
      </c>
      <c r="D13128" s="2" t="str">
        <f>"飲食店営業"</f>
        <v>飲食店営業</v>
      </c>
      <c r="E13128" s="2" t="str">
        <f>"R03.04.22"</f>
        <v>R03.04.22</v>
      </c>
    </row>
    <row r="13129" spans="1:5" x14ac:dyDescent="0.45">
      <c r="A13129" s="2" t="s">
        <v>6104</v>
      </c>
      <c r="B13129" s="2" t="s">
        <v>17156</v>
      </c>
      <c r="C13129" s="2" t="s">
        <v>28756</v>
      </c>
      <c r="D13129" s="2" t="str">
        <f>"飲食店営業"</f>
        <v>飲食店営業</v>
      </c>
      <c r="E13129" s="2" t="str">
        <f>"R03.04.27"</f>
        <v>R03.04.27</v>
      </c>
    </row>
    <row r="13130" spans="1:5" x14ac:dyDescent="0.45">
      <c r="A13130" s="2" t="s">
        <v>6105</v>
      </c>
      <c r="B13130" s="2" t="s">
        <v>17158</v>
      </c>
      <c r="C13130" s="2" t="s">
        <v>28758</v>
      </c>
      <c r="D13130" s="2" t="str">
        <f>"菓子製造業"</f>
        <v>菓子製造業</v>
      </c>
      <c r="E13130" s="2" t="str">
        <f>"R03.04.30"</f>
        <v>R03.04.30</v>
      </c>
    </row>
    <row r="13131" spans="1:5" x14ac:dyDescent="0.45">
      <c r="A13131" s="2" t="s">
        <v>6105</v>
      </c>
      <c r="B13131" s="2" t="s">
        <v>17158</v>
      </c>
      <c r="C13131" s="2" t="s">
        <v>28758</v>
      </c>
      <c r="D13131" s="2" t="str">
        <f>"飲食店営業"</f>
        <v>飲食店営業</v>
      </c>
      <c r="E13131" s="2" t="str">
        <f>"R03.04.30"</f>
        <v>R03.04.30</v>
      </c>
    </row>
    <row r="13132" spans="1:5" x14ac:dyDescent="0.45">
      <c r="A13132" s="2" t="s">
        <v>5380</v>
      </c>
      <c r="B13132" s="2" t="s">
        <v>17159</v>
      </c>
      <c r="C13132" s="2" t="s">
        <v>28759</v>
      </c>
      <c r="D13132" s="2" t="str">
        <f>"飲食店営業"</f>
        <v>飲食店営業</v>
      </c>
      <c r="E13132" s="2" t="str">
        <f>"R03.04.30"</f>
        <v>R03.04.30</v>
      </c>
    </row>
    <row r="13133" spans="1:5" x14ac:dyDescent="0.45">
      <c r="A13133" s="2" t="s">
        <v>5538</v>
      </c>
      <c r="B13133" s="2" t="s">
        <v>17160</v>
      </c>
      <c r="C13133" s="2" t="s">
        <v>28760</v>
      </c>
      <c r="D13133" s="2" t="str">
        <f>"飲食店営業"</f>
        <v>飲食店営業</v>
      </c>
      <c r="E13133" s="2" t="str">
        <f>"R03.04.28"</f>
        <v>R03.04.28</v>
      </c>
    </row>
    <row r="13134" spans="1:5" x14ac:dyDescent="0.45">
      <c r="A13134" s="2" t="s">
        <v>6103</v>
      </c>
      <c r="B13134" s="2" t="s">
        <v>17162</v>
      </c>
      <c r="C13134" s="2" t="s">
        <v>28762</v>
      </c>
      <c r="D13134" s="2" t="str">
        <f>"飲食店営業"</f>
        <v>飲食店営業</v>
      </c>
      <c r="E13134" s="2" t="str">
        <f>"R03.04.30"</f>
        <v>R03.04.30</v>
      </c>
    </row>
    <row r="13135" spans="1:5" x14ac:dyDescent="0.45">
      <c r="A13135" s="2" t="s">
        <v>6103</v>
      </c>
      <c r="B13135" s="2" t="s">
        <v>17163</v>
      </c>
      <c r="C13135" s="2" t="s">
        <v>28763</v>
      </c>
      <c r="D13135" s="2" t="str">
        <f>"飲食店営業"</f>
        <v>飲食店営業</v>
      </c>
      <c r="E13135" s="2" t="str">
        <f>"R03.04.30"</f>
        <v>R03.04.30</v>
      </c>
    </row>
    <row r="13136" spans="1:5" x14ac:dyDescent="0.45">
      <c r="A13136" s="2" t="s">
        <v>6106</v>
      </c>
      <c r="B13136" s="2" t="s">
        <v>17164</v>
      </c>
      <c r="C13136" s="2" t="s">
        <v>28764</v>
      </c>
      <c r="D13136" s="2" t="str">
        <f>"清涼飲料水製造業"</f>
        <v>清涼飲料水製造業</v>
      </c>
      <c r="E13136" s="2" t="str">
        <f>"R03.05.31"</f>
        <v>R03.05.31</v>
      </c>
    </row>
    <row r="13137" spans="1:5" x14ac:dyDescent="0.45">
      <c r="A13137" s="2" t="s">
        <v>6107</v>
      </c>
      <c r="B13137" s="2" t="s">
        <v>17165</v>
      </c>
      <c r="C13137" s="2" t="s">
        <v>28765</v>
      </c>
      <c r="D13137" s="2" t="str">
        <f t="shared" ref="D13137:D13157" si="632">"飲食店営業"</f>
        <v>飲食店営業</v>
      </c>
      <c r="E13137" s="2" t="str">
        <f>"R03.05.10"</f>
        <v>R03.05.10</v>
      </c>
    </row>
    <row r="13138" spans="1:5" x14ac:dyDescent="0.45">
      <c r="A13138" s="2" t="s">
        <v>6103</v>
      </c>
      <c r="B13138" s="2" t="s">
        <v>17166</v>
      </c>
      <c r="C13138" s="2" t="s">
        <v>28766</v>
      </c>
      <c r="D13138" s="2" t="str">
        <f t="shared" si="632"/>
        <v>飲食店営業</v>
      </c>
      <c r="E13138" s="2" t="str">
        <f>"R03.05.10"</f>
        <v>R03.05.10</v>
      </c>
    </row>
    <row r="13139" spans="1:5" x14ac:dyDescent="0.45">
      <c r="A13139" s="2" t="s">
        <v>6108</v>
      </c>
      <c r="B13139" s="2" t="s">
        <v>17167</v>
      </c>
      <c r="C13139" s="2" t="s">
        <v>28767</v>
      </c>
      <c r="D13139" s="2" t="str">
        <f t="shared" si="632"/>
        <v>飲食店営業</v>
      </c>
      <c r="E13139" s="2" t="str">
        <f>"R03.05.11"</f>
        <v>R03.05.11</v>
      </c>
    </row>
    <row r="13140" spans="1:5" x14ac:dyDescent="0.45">
      <c r="A13140" s="2" t="s">
        <v>1863</v>
      </c>
      <c r="B13140" s="2" t="s">
        <v>17169</v>
      </c>
      <c r="C13140" s="2" t="s">
        <v>28769</v>
      </c>
      <c r="D13140" s="2" t="str">
        <f t="shared" si="632"/>
        <v>飲食店営業</v>
      </c>
      <c r="E13140" s="2" t="str">
        <f>"R03.05.21"</f>
        <v>R03.05.21</v>
      </c>
    </row>
    <row r="13141" spans="1:5" x14ac:dyDescent="0.45">
      <c r="A13141" s="2" t="s">
        <v>1863</v>
      </c>
      <c r="B13141" s="2" t="s">
        <v>17170</v>
      </c>
      <c r="C13141" s="2" t="s">
        <v>28770</v>
      </c>
      <c r="D13141" s="2" t="str">
        <f t="shared" si="632"/>
        <v>飲食店営業</v>
      </c>
      <c r="E13141" s="2" t="str">
        <f>"R03.05.21"</f>
        <v>R03.05.21</v>
      </c>
    </row>
    <row r="13142" spans="1:5" x14ac:dyDescent="0.45">
      <c r="A13142" s="2" t="s">
        <v>6110</v>
      </c>
      <c r="B13142" s="2" t="s">
        <v>17172</v>
      </c>
      <c r="C13142" s="2" t="s">
        <v>28772</v>
      </c>
      <c r="D13142" s="2" t="str">
        <f t="shared" si="632"/>
        <v>飲食店営業</v>
      </c>
      <c r="E13142" s="2" t="str">
        <f>"R03.05.27"</f>
        <v>R03.05.27</v>
      </c>
    </row>
    <row r="13143" spans="1:5" x14ac:dyDescent="0.45">
      <c r="A13143" s="2" t="s">
        <v>5257</v>
      </c>
      <c r="B13143" s="2" t="s">
        <v>17173</v>
      </c>
      <c r="C13143" s="2" t="s">
        <v>28773</v>
      </c>
      <c r="D13143" s="2" t="str">
        <f t="shared" si="632"/>
        <v>飲食店営業</v>
      </c>
      <c r="E13143" s="2" t="str">
        <f>"R03.05.27"</f>
        <v>R03.05.27</v>
      </c>
    </row>
    <row r="13144" spans="1:5" x14ac:dyDescent="0.45">
      <c r="A13144" s="2" t="s">
        <v>5425</v>
      </c>
      <c r="B13144" s="2" t="s">
        <v>17175</v>
      </c>
      <c r="C13144" s="2" t="s">
        <v>28371</v>
      </c>
      <c r="D13144" s="2" t="str">
        <f t="shared" si="632"/>
        <v>飲食店営業</v>
      </c>
      <c r="E13144" s="2" t="str">
        <f>"R01.11.28"</f>
        <v>R01.11.28</v>
      </c>
    </row>
    <row r="13145" spans="1:5" x14ac:dyDescent="0.45">
      <c r="A13145" s="2" t="s">
        <v>1864</v>
      </c>
      <c r="B13145" s="2" t="s">
        <v>17177</v>
      </c>
      <c r="C13145" s="2" t="s">
        <v>28776</v>
      </c>
      <c r="D13145" s="2" t="str">
        <f t="shared" si="632"/>
        <v>飲食店営業</v>
      </c>
      <c r="E13145" s="2" t="str">
        <f>"R03.05.31"</f>
        <v>R03.05.31</v>
      </c>
    </row>
    <row r="13146" spans="1:5" x14ac:dyDescent="0.45">
      <c r="A13146" s="2" t="s">
        <v>6114</v>
      </c>
      <c r="B13146" s="2" t="s">
        <v>17180</v>
      </c>
      <c r="C13146" s="2" t="s">
        <v>28779</v>
      </c>
      <c r="D13146" s="2" t="str">
        <f t="shared" si="632"/>
        <v>飲食店営業</v>
      </c>
      <c r="E13146" s="2" t="str">
        <f>"R01.05.31"</f>
        <v>R01.05.31</v>
      </c>
    </row>
    <row r="13147" spans="1:5" x14ac:dyDescent="0.45">
      <c r="A13147" s="2" t="s">
        <v>6116</v>
      </c>
      <c r="B13147" s="2" t="s">
        <v>17183</v>
      </c>
      <c r="C13147" s="2" t="s">
        <v>28126</v>
      </c>
      <c r="D13147" s="2" t="str">
        <f t="shared" si="632"/>
        <v>飲食店営業</v>
      </c>
      <c r="E13147" s="2" t="str">
        <f>"R02.12.25"</f>
        <v>R02.12.25</v>
      </c>
    </row>
    <row r="13148" spans="1:5" x14ac:dyDescent="0.45">
      <c r="A13148" s="2" t="s">
        <v>6117</v>
      </c>
      <c r="B13148" s="2" t="s">
        <v>17184</v>
      </c>
      <c r="C13148" s="2" t="s">
        <v>28782</v>
      </c>
      <c r="D13148" s="2" t="str">
        <f t="shared" si="632"/>
        <v>飲食店営業</v>
      </c>
      <c r="E13148" s="2" t="str">
        <f>"R02.02.26"</f>
        <v>R02.02.26</v>
      </c>
    </row>
    <row r="13149" spans="1:5" x14ac:dyDescent="0.45">
      <c r="A13149" s="2" t="s">
        <v>6118</v>
      </c>
      <c r="B13149" s="2" t="s">
        <v>17185</v>
      </c>
      <c r="C13149" s="2" t="s">
        <v>28783</v>
      </c>
      <c r="D13149" s="2" t="str">
        <f t="shared" si="632"/>
        <v>飲食店営業</v>
      </c>
      <c r="E13149" s="2" t="str">
        <f>"H29.05.26"</f>
        <v>H29.05.26</v>
      </c>
    </row>
    <row r="13150" spans="1:5" x14ac:dyDescent="0.45">
      <c r="A13150" s="2" t="s">
        <v>6120</v>
      </c>
      <c r="B13150" s="2" t="s">
        <v>17186</v>
      </c>
      <c r="C13150" s="2" t="s">
        <v>28785</v>
      </c>
      <c r="D13150" s="2" t="str">
        <f t="shared" si="632"/>
        <v>飲食店営業</v>
      </c>
      <c r="E13150" s="2" t="str">
        <f>"R02.02.28"</f>
        <v>R02.02.28</v>
      </c>
    </row>
    <row r="13151" spans="1:5" x14ac:dyDescent="0.45">
      <c r="A13151" s="2" t="s">
        <v>6122</v>
      </c>
      <c r="B13151" s="2" t="s">
        <v>17188</v>
      </c>
      <c r="C13151" s="2" t="s">
        <v>28787</v>
      </c>
      <c r="D13151" s="2" t="str">
        <f t="shared" si="632"/>
        <v>飲食店営業</v>
      </c>
      <c r="E13151" s="2" t="str">
        <f>"R01.08.08"</f>
        <v>R01.08.08</v>
      </c>
    </row>
    <row r="13152" spans="1:5" x14ac:dyDescent="0.45">
      <c r="A13152" s="2" t="s">
        <v>6124</v>
      </c>
      <c r="B13152" s="2" t="s">
        <v>17192</v>
      </c>
      <c r="C13152" s="2" t="s">
        <v>28791</v>
      </c>
      <c r="D13152" s="2" t="str">
        <f t="shared" si="632"/>
        <v>飲食店営業</v>
      </c>
      <c r="E13152" s="2" t="str">
        <f>"R02.12.28"</f>
        <v>R02.12.28</v>
      </c>
    </row>
    <row r="13153" spans="1:5" x14ac:dyDescent="0.45">
      <c r="A13153" s="2" t="s">
        <v>6125</v>
      </c>
      <c r="B13153" s="2" t="s">
        <v>17193</v>
      </c>
      <c r="C13153" s="2" t="s">
        <v>28792</v>
      </c>
      <c r="D13153" s="2" t="str">
        <f t="shared" si="632"/>
        <v>飲食店営業</v>
      </c>
      <c r="E13153" s="2" t="str">
        <f>"H29.09.14"</f>
        <v>H29.09.14</v>
      </c>
    </row>
    <row r="13154" spans="1:5" x14ac:dyDescent="0.45">
      <c r="A13154" s="2" t="s">
        <v>6126</v>
      </c>
      <c r="B13154" s="2" t="s">
        <v>17194</v>
      </c>
      <c r="C13154" s="2" t="s">
        <v>28793</v>
      </c>
      <c r="D13154" s="2" t="str">
        <f t="shared" si="632"/>
        <v>飲食店営業</v>
      </c>
      <c r="E13154" s="2" t="str">
        <f>"H29.02.02"</f>
        <v>H29.02.02</v>
      </c>
    </row>
    <row r="13155" spans="1:5" x14ac:dyDescent="0.45">
      <c r="A13155" s="2" t="s">
        <v>6127</v>
      </c>
      <c r="B13155" s="2" t="s">
        <v>17195</v>
      </c>
      <c r="C13155" s="2" t="s">
        <v>28794</v>
      </c>
      <c r="D13155" s="2" t="str">
        <f t="shared" si="632"/>
        <v>飲食店営業</v>
      </c>
      <c r="E13155" s="2" t="str">
        <f>"R02.02.26"</f>
        <v>R02.02.26</v>
      </c>
    </row>
    <row r="13156" spans="1:5" x14ac:dyDescent="0.45">
      <c r="A13156" s="2" t="s">
        <v>5523</v>
      </c>
      <c r="B13156" s="2" t="s">
        <v>17197</v>
      </c>
      <c r="C13156" s="2" t="s">
        <v>28796</v>
      </c>
      <c r="D13156" s="2" t="str">
        <f t="shared" si="632"/>
        <v>飲食店営業</v>
      </c>
      <c r="E13156" s="2" t="str">
        <f>"H29.11.28"</f>
        <v>H29.11.28</v>
      </c>
    </row>
    <row r="13157" spans="1:5" x14ac:dyDescent="0.45">
      <c r="A13157" s="2" t="s">
        <v>5584</v>
      </c>
      <c r="B13157" s="2" t="s">
        <v>17198</v>
      </c>
      <c r="C13157" s="2" t="s">
        <v>28797</v>
      </c>
      <c r="D13157" s="2" t="str">
        <f t="shared" si="632"/>
        <v>飲食店営業</v>
      </c>
      <c r="E13157" s="2" t="str">
        <f>"R02.02.26"</f>
        <v>R02.02.26</v>
      </c>
    </row>
    <row r="13158" spans="1:5" x14ac:dyDescent="0.45">
      <c r="A13158" s="2" t="s">
        <v>2352</v>
      </c>
      <c r="B13158" s="2" t="s">
        <v>17199</v>
      </c>
      <c r="C13158" s="2" t="s">
        <v>28397</v>
      </c>
      <c r="D13158" s="2" t="str">
        <f>"そうざい製造業"</f>
        <v>そうざい製造業</v>
      </c>
      <c r="E13158" s="2" t="str">
        <f>"R02.11.25"</f>
        <v>R02.11.25</v>
      </c>
    </row>
    <row r="13159" spans="1:5" x14ac:dyDescent="0.45">
      <c r="A13159" s="2" t="s">
        <v>6128</v>
      </c>
      <c r="B13159" s="2" t="s">
        <v>17201</v>
      </c>
      <c r="C13159" s="2" t="s">
        <v>28799</v>
      </c>
      <c r="D13159" s="2" t="str">
        <f t="shared" ref="D13159:D13165" si="633">"飲食店営業"</f>
        <v>飲食店営業</v>
      </c>
      <c r="E13159" s="2" t="str">
        <f>"H29.02.27"</f>
        <v>H29.02.27</v>
      </c>
    </row>
    <row r="13160" spans="1:5" x14ac:dyDescent="0.45">
      <c r="A13160" s="2" t="s">
        <v>1910</v>
      </c>
      <c r="B13160" s="2" t="s">
        <v>17202</v>
      </c>
      <c r="C13160" s="2" t="s">
        <v>28800</v>
      </c>
      <c r="D13160" s="2" t="str">
        <f t="shared" si="633"/>
        <v>飲食店営業</v>
      </c>
      <c r="E13160" s="2" t="str">
        <f>"H29.08.29"</f>
        <v>H29.08.29</v>
      </c>
    </row>
    <row r="13161" spans="1:5" x14ac:dyDescent="0.45">
      <c r="A13161" s="2" t="s">
        <v>6129</v>
      </c>
      <c r="B13161" s="2" t="s">
        <v>17203</v>
      </c>
      <c r="C13161" s="2" t="s">
        <v>28802</v>
      </c>
      <c r="D13161" s="2" t="str">
        <f t="shared" si="633"/>
        <v>飲食店営業</v>
      </c>
      <c r="E13161" s="2" t="str">
        <f>"H31.02.15"</f>
        <v>H31.02.15</v>
      </c>
    </row>
    <row r="13162" spans="1:5" x14ac:dyDescent="0.45">
      <c r="A13162" s="2" t="s">
        <v>1874</v>
      </c>
      <c r="B13162" s="2" t="s">
        <v>17204</v>
      </c>
      <c r="C13162" s="2" t="s">
        <v>28803</v>
      </c>
      <c r="D13162" s="2" t="str">
        <f t="shared" si="633"/>
        <v>飲食店営業</v>
      </c>
      <c r="E13162" s="2" t="str">
        <f>"R03.03.11"</f>
        <v>R03.03.11</v>
      </c>
    </row>
    <row r="13163" spans="1:5" x14ac:dyDescent="0.45">
      <c r="A13163" s="2" t="s">
        <v>4858</v>
      </c>
      <c r="B13163" s="2" t="s">
        <v>15583</v>
      </c>
      <c r="C13163" s="2" t="s">
        <v>27134</v>
      </c>
      <c r="D13163" s="2" t="str">
        <f t="shared" si="633"/>
        <v>飲食店営業</v>
      </c>
      <c r="E13163" s="2" t="str">
        <f>"H29.02.23"</f>
        <v>H29.02.23</v>
      </c>
    </row>
    <row r="13164" spans="1:5" x14ac:dyDescent="0.45">
      <c r="A13164" s="2" t="s">
        <v>4859</v>
      </c>
      <c r="B13164" s="2" t="s">
        <v>15584</v>
      </c>
      <c r="C13164" s="2" t="s">
        <v>27135</v>
      </c>
      <c r="D13164" s="2" t="str">
        <f t="shared" si="633"/>
        <v>飲食店営業</v>
      </c>
      <c r="E13164" s="2" t="str">
        <f>"H29.02.23"</f>
        <v>H29.02.23</v>
      </c>
    </row>
    <row r="13165" spans="1:5" x14ac:dyDescent="0.45">
      <c r="A13165" s="2" t="s">
        <v>4861</v>
      </c>
      <c r="B13165" s="2" t="s">
        <v>15586</v>
      </c>
      <c r="C13165" s="2" t="s">
        <v>27137</v>
      </c>
      <c r="D13165" s="2" t="str">
        <f t="shared" si="633"/>
        <v>飲食店営業</v>
      </c>
      <c r="E13165" s="2" t="str">
        <f>"H29.02.23"</f>
        <v>H29.02.23</v>
      </c>
    </row>
    <row r="13166" spans="1:5" x14ac:dyDescent="0.45">
      <c r="A13166" s="2" t="s">
        <v>4862</v>
      </c>
      <c r="B13166" s="2" t="s">
        <v>4862</v>
      </c>
      <c r="C13166" s="2" t="s">
        <v>27138</v>
      </c>
      <c r="D13166" s="2" t="str">
        <f>"魚介類販売業"</f>
        <v>魚介類販売業</v>
      </c>
      <c r="E13166" s="2" t="str">
        <f>"H29.02.23"</f>
        <v>H29.02.23</v>
      </c>
    </row>
    <row r="13167" spans="1:5" x14ac:dyDescent="0.45">
      <c r="A13167" s="2" t="s">
        <v>4691</v>
      </c>
      <c r="B13167" s="2" t="s">
        <v>15595</v>
      </c>
      <c r="C13167" s="2" t="s">
        <v>27147</v>
      </c>
      <c r="D13167" s="2" t="str">
        <f>"魚介類販売業"</f>
        <v>魚介類販売業</v>
      </c>
      <c r="E13167" s="2" t="str">
        <f>"H29.05.02"</f>
        <v>H29.05.02</v>
      </c>
    </row>
    <row r="13168" spans="1:5" x14ac:dyDescent="0.45">
      <c r="A13168" s="2" t="s">
        <v>4691</v>
      </c>
      <c r="B13168" s="2" t="s">
        <v>15595</v>
      </c>
      <c r="C13168" s="2" t="s">
        <v>27147</v>
      </c>
      <c r="D13168" s="2" t="str">
        <f>"食肉販売業"</f>
        <v>食肉販売業</v>
      </c>
      <c r="E13168" s="2" t="str">
        <f>"H29.05.02"</f>
        <v>H29.05.02</v>
      </c>
    </row>
    <row r="13169" spans="1:5" x14ac:dyDescent="0.45">
      <c r="A13169" s="2" t="s">
        <v>4691</v>
      </c>
      <c r="B13169" s="2" t="s">
        <v>15595</v>
      </c>
      <c r="C13169" s="2" t="s">
        <v>27147</v>
      </c>
      <c r="D13169" s="2" t="str">
        <f>"乳類販売業"</f>
        <v>乳類販売業</v>
      </c>
      <c r="E13169" s="2" t="str">
        <f>"H29.05.02"</f>
        <v>H29.05.02</v>
      </c>
    </row>
    <row r="13170" spans="1:5" x14ac:dyDescent="0.45">
      <c r="A13170" s="2" t="s">
        <v>4691</v>
      </c>
      <c r="B13170" s="2" t="s">
        <v>15595</v>
      </c>
      <c r="C13170" s="2" t="s">
        <v>27147</v>
      </c>
      <c r="D13170" s="2" t="str">
        <f>"飲食店営業"</f>
        <v>飲食店営業</v>
      </c>
      <c r="E13170" s="2" t="str">
        <f>"H29.05.02"</f>
        <v>H29.05.02</v>
      </c>
    </row>
    <row r="13171" spans="1:5" x14ac:dyDescent="0.45">
      <c r="A13171" s="2" t="s">
        <v>4870</v>
      </c>
      <c r="B13171" s="2" t="s">
        <v>15596</v>
      </c>
      <c r="C13171" s="2" t="s">
        <v>27148</v>
      </c>
      <c r="D13171" s="2" t="str">
        <f>"飲食店営業"</f>
        <v>飲食店営業</v>
      </c>
      <c r="E13171" s="2" t="str">
        <f t="shared" ref="E13171:E13185" si="634">"H29.05.25"</f>
        <v>H29.05.25</v>
      </c>
    </row>
    <row r="13172" spans="1:5" x14ac:dyDescent="0.45">
      <c r="A13172" s="2" t="s">
        <v>4871</v>
      </c>
      <c r="B13172" s="2" t="s">
        <v>15597</v>
      </c>
      <c r="C13172" s="2" t="s">
        <v>27149</v>
      </c>
      <c r="D13172" s="2" t="str">
        <f>"飲食店営業"</f>
        <v>飲食店営業</v>
      </c>
      <c r="E13172" s="2" t="str">
        <f t="shared" si="634"/>
        <v>H29.05.25</v>
      </c>
    </row>
    <row r="13173" spans="1:5" x14ac:dyDescent="0.45">
      <c r="A13173" s="2" t="s">
        <v>4874</v>
      </c>
      <c r="B13173" s="2" t="s">
        <v>15598</v>
      </c>
      <c r="C13173" s="2" t="s">
        <v>27152</v>
      </c>
      <c r="D13173" s="2" t="str">
        <f>"飲食店営業"</f>
        <v>飲食店営業</v>
      </c>
      <c r="E13173" s="2" t="str">
        <f t="shared" si="634"/>
        <v>H29.05.25</v>
      </c>
    </row>
    <row r="13174" spans="1:5" x14ac:dyDescent="0.45">
      <c r="A13174" s="2" t="s">
        <v>4875</v>
      </c>
      <c r="B13174" s="2" t="s">
        <v>15599</v>
      </c>
      <c r="C13174" s="2" t="s">
        <v>27153</v>
      </c>
      <c r="D13174" s="2" t="str">
        <f>"飲食店営業"</f>
        <v>飲食店営業</v>
      </c>
      <c r="E13174" s="2" t="str">
        <f t="shared" si="634"/>
        <v>H29.05.25</v>
      </c>
    </row>
    <row r="13175" spans="1:5" x14ac:dyDescent="0.45">
      <c r="A13175" s="2" t="s">
        <v>4871</v>
      </c>
      <c r="B13175" s="2" t="s">
        <v>15597</v>
      </c>
      <c r="C13175" s="2" t="s">
        <v>27149</v>
      </c>
      <c r="D13175" s="2" t="str">
        <f>"菓子製造業"</f>
        <v>菓子製造業</v>
      </c>
      <c r="E13175" s="2" t="str">
        <f t="shared" si="634"/>
        <v>H29.05.25</v>
      </c>
    </row>
    <row r="13176" spans="1:5" x14ac:dyDescent="0.45">
      <c r="A13176" s="2" t="s">
        <v>4877</v>
      </c>
      <c r="B13176" s="2" t="s">
        <v>15601</v>
      </c>
      <c r="C13176" s="2" t="s">
        <v>27155</v>
      </c>
      <c r="D13176" s="2" t="str">
        <f>"菓子製造業"</f>
        <v>菓子製造業</v>
      </c>
      <c r="E13176" s="2" t="str">
        <f t="shared" si="634"/>
        <v>H29.05.25</v>
      </c>
    </row>
    <row r="13177" spans="1:5" x14ac:dyDescent="0.45">
      <c r="A13177" s="2" t="s">
        <v>4870</v>
      </c>
      <c r="B13177" s="2" t="s">
        <v>15596</v>
      </c>
      <c r="C13177" s="2" t="s">
        <v>27148</v>
      </c>
      <c r="D13177" s="2" t="str">
        <f>"魚介類販売業"</f>
        <v>魚介類販売業</v>
      </c>
      <c r="E13177" s="2" t="str">
        <f t="shared" si="634"/>
        <v>H29.05.25</v>
      </c>
    </row>
    <row r="13178" spans="1:5" x14ac:dyDescent="0.45">
      <c r="A13178" s="2" t="s">
        <v>4879</v>
      </c>
      <c r="B13178" s="2" t="s">
        <v>15603</v>
      </c>
      <c r="C13178" s="2" t="s">
        <v>27157</v>
      </c>
      <c r="D13178" s="2" t="str">
        <f>"魚介類販売業"</f>
        <v>魚介類販売業</v>
      </c>
      <c r="E13178" s="2" t="str">
        <f t="shared" si="634"/>
        <v>H29.05.25</v>
      </c>
    </row>
    <row r="13179" spans="1:5" x14ac:dyDescent="0.45">
      <c r="A13179" s="2" t="s">
        <v>4877</v>
      </c>
      <c r="B13179" s="2" t="s">
        <v>15601</v>
      </c>
      <c r="C13179" s="2" t="s">
        <v>27155</v>
      </c>
      <c r="D13179" s="2" t="str">
        <f>"缶詰又は瓶詰食品製造業"</f>
        <v>缶詰又は瓶詰食品製造業</v>
      </c>
      <c r="E13179" s="2" t="str">
        <f t="shared" si="634"/>
        <v>H29.05.25</v>
      </c>
    </row>
    <row r="13180" spans="1:5" x14ac:dyDescent="0.45">
      <c r="A13180" s="2" t="s">
        <v>4870</v>
      </c>
      <c r="B13180" s="2" t="s">
        <v>15596</v>
      </c>
      <c r="C13180" s="2" t="s">
        <v>27148</v>
      </c>
      <c r="D13180" s="2" t="str">
        <f>"乳類販売業"</f>
        <v>乳類販売業</v>
      </c>
      <c r="E13180" s="2" t="str">
        <f t="shared" si="634"/>
        <v>H29.05.25</v>
      </c>
    </row>
    <row r="13181" spans="1:5" x14ac:dyDescent="0.45">
      <c r="A13181" s="2" t="s">
        <v>4881</v>
      </c>
      <c r="B13181" s="2" t="s">
        <v>9951</v>
      </c>
      <c r="C13181" s="2" t="s">
        <v>27159</v>
      </c>
      <c r="D13181" s="2" t="str">
        <f>"乳類販売業"</f>
        <v>乳類販売業</v>
      </c>
      <c r="E13181" s="2" t="str">
        <f t="shared" si="634"/>
        <v>H29.05.25</v>
      </c>
    </row>
    <row r="13182" spans="1:5" x14ac:dyDescent="0.45">
      <c r="A13182" s="2" t="s">
        <v>4882</v>
      </c>
      <c r="B13182" s="2" t="s">
        <v>15605</v>
      </c>
      <c r="C13182" s="2" t="s">
        <v>27160</v>
      </c>
      <c r="D13182" s="2" t="str">
        <f>"乳類販売業"</f>
        <v>乳類販売業</v>
      </c>
      <c r="E13182" s="2" t="str">
        <f t="shared" si="634"/>
        <v>H29.05.25</v>
      </c>
    </row>
    <row r="13183" spans="1:5" x14ac:dyDescent="0.45">
      <c r="A13183" s="2" t="s">
        <v>4884</v>
      </c>
      <c r="B13183" s="2" t="s">
        <v>15607</v>
      </c>
      <c r="C13183" s="2" t="s">
        <v>27162</v>
      </c>
      <c r="D13183" s="2" t="str">
        <f>"乳類販売業"</f>
        <v>乳類販売業</v>
      </c>
      <c r="E13183" s="2" t="str">
        <f t="shared" si="634"/>
        <v>H29.05.25</v>
      </c>
    </row>
    <row r="13184" spans="1:5" x14ac:dyDescent="0.45">
      <c r="A13184" s="2" t="s">
        <v>4870</v>
      </c>
      <c r="B13184" s="2" t="s">
        <v>15596</v>
      </c>
      <c r="C13184" s="2" t="s">
        <v>27148</v>
      </c>
      <c r="D13184" s="2" t="str">
        <f>"食肉販売業"</f>
        <v>食肉販売業</v>
      </c>
      <c r="E13184" s="2" t="str">
        <f t="shared" si="634"/>
        <v>H29.05.25</v>
      </c>
    </row>
    <row r="13185" spans="1:5" x14ac:dyDescent="0.45">
      <c r="A13185" s="2" t="s">
        <v>4877</v>
      </c>
      <c r="B13185" s="2" t="s">
        <v>15601</v>
      </c>
      <c r="C13185" s="2" t="s">
        <v>27155</v>
      </c>
      <c r="D13185" s="2" t="str">
        <f>"そうざい製造業"</f>
        <v>そうざい製造業</v>
      </c>
      <c r="E13185" s="2" t="str">
        <f t="shared" si="634"/>
        <v>H29.05.25</v>
      </c>
    </row>
    <row r="13186" spans="1:5" x14ac:dyDescent="0.45">
      <c r="A13186" s="2" t="s">
        <v>4886</v>
      </c>
      <c r="B13186" s="2" t="s">
        <v>15608</v>
      </c>
      <c r="C13186" s="2" t="s">
        <v>27164</v>
      </c>
      <c r="D13186" s="2" t="str">
        <f>"飲食店営業"</f>
        <v>飲食店営業</v>
      </c>
      <c r="E13186" s="2" t="str">
        <f>"H29.05.26"</f>
        <v>H29.05.26</v>
      </c>
    </row>
    <row r="13187" spans="1:5" x14ac:dyDescent="0.45">
      <c r="A13187" s="2" t="s">
        <v>1864</v>
      </c>
      <c r="B13187" s="2" t="s">
        <v>15609</v>
      </c>
      <c r="C13187" s="2" t="s">
        <v>27165</v>
      </c>
      <c r="D13187" s="2" t="str">
        <f>"飲食店営業"</f>
        <v>飲食店営業</v>
      </c>
      <c r="E13187" s="2" t="str">
        <f>"H29.05.30"</f>
        <v>H29.05.30</v>
      </c>
    </row>
    <row r="13188" spans="1:5" x14ac:dyDescent="0.45">
      <c r="A13188" s="2" t="s">
        <v>4887</v>
      </c>
      <c r="B13188" s="2" t="s">
        <v>15610</v>
      </c>
      <c r="C13188" s="2" t="s">
        <v>27166</v>
      </c>
      <c r="D13188" s="2" t="str">
        <f>"飲食店営業"</f>
        <v>飲食店営業</v>
      </c>
      <c r="E13188" s="2" t="str">
        <f>"H29.06.20"</f>
        <v>H29.06.20</v>
      </c>
    </row>
    <row r="13189" spans="1:5" x14ac:dyDescent="0.45">
      <c r="A13189" s="2" t="s">
        <v>4887</v>
      </c>
      <c r="B13189" s="2" t="s">
        <v>15610</v>
      </c>
      <c r="C13189" s="2" t="s">
        <v>27166</v>
      </c>
      <c r="D13189" s="2" t="str">
        <f>"菓子製造業"</f>
        <v>菓子製造業</v>
      </c>
      <c r="E13189" s="2" t="str">
        <f>"H29.06.21"</f>
        <v>H29.06.21</v>
      </c>
    </row>
    <row r="13190" spans="1:5" x14ac:dyDescent="0.45">
      <c r="A13190" s="2" t="s">
        <v>4888</v>
      </c>
      <c r="B13190" s="2" t="s">
        <v>15611</v>
      </c>
      <c r="C13190" s="2" t="s">
        <v>27167</v>
      </c>
      <c r="D13190" s="2" t="str">
        <f>"飲食店営業"</f>
        <v>飲食店営業</v>
      </c>
      <c r="E13190" s="2" t="str">
        <f>"H29.06.20"</f>
        <v>H29.06.20</v>
      </c>
    </row>
    <row r="13191" spans="1:5" x14ac:dyDescent="0.45">
      <c r="A13191" s="2" t="s">
        <v>4889</v>
      </c>
      <c r="B13191" s="2" t="s">
        <v>15613</v>
      </c>
      <c r="C13191" s="2" t="s">
        <v>27169</v>
      </c>
      <c r="D13191" s="2" t="str">
        <f>"飲食店営業"</f>
        <v>飲食店営業</v>
      </c>
      <c r="E13191" s="2" t="str">
        <f>"H29.06.30"</f>
        <v>H29.06.30</v>
      </c>
    </row>
    <row r="13192" spans="1:5" x14ac:dyDescent="0.45">
      <c r="A13192" s="2" t="s">
        <v>4890</v>
      </c>
      <c r="B13192" s="2" t="s">
        <v>15615</v>
      </c>
      <c r="C13192" s="2" t="s">
        <v>27171</v>
      </c>
      <c r="D13192" s="2" t="str">
        <f>"魚介類販売業"</f>
        <v>魚介類販売業</v>
      </c>
      <c r="E13192" s="2" t="str">
        <f>"H29.07.04"</f>
        <v>H29.07.04</v>
      </c>
    </row>
    <row r="13193" spans="1:5" x14ac:dyDescent="0.45">
      <c r="A13193" s="2" t="s">
        <v>4892</v>
      </c>
      <c r="B13193" s="2" t="s">
        <v>15617</v>
      </c>
      <c r="C13193" s="2" t="s">
        <v>27173</v>
      </c>
      <c r="D13193" s="2" t="str">
        <f>"菓子製造業"</f>
        <v>菓子製造業</v>
      </c>
      <c r="E13193" s="2" t="str">
        <f>"H29.07.20"</f>
        <v>H29.07.20</v>
      </c>
    </row>
    <row r="13194" spans="1:5" x14ac:dyDescent="0.45">
      <c r="A13194" s="2" t="s">
        <v>4894</v>
      </c>
      <c r="B13194" s="2" t="s">
        <v>15620</v>
      </c>
      <c r="C13194" s="2" t="s">
        <v>27176</v>
      </c>
      <c r="D13194" s="2" t="str">
        <f>"飲食店営業"</f>
        <v>飲食店営業</v>
      </c>
      <c r="E13194" s="2" t="str">
        <f>"H29.08.10"</f>
        <v>H29.08.10</v>
      </c>
    </row>
    <row r="13195" spans="1:5" x14ac:dyDescent="0.45">
      <c r="A13195" s="2" t="s">
        <v>4896</v>
      </c>
      <c r="B13195" s="2" t="s">
        <v>15622</v>
      </c>
      <c r="C13195" s="2" t="s">
        <v>27178</v>
      </c>
      <c r="D13195" s="2" t="str">
        <f>"氷雪製造業"</f>
        <v>氷雪製造業</v>
      </c>
      <c r="E13195" s="2" t="str">
        <f>"H29.12.12"</f>
        <v>H29.12.12</v>
      </c>
    </row>
    <row r="13196" spans="1:5" x14ac:dyDescent="0.45">
      <c r="A13196" s="2" t="s">
        <v>4880</v>
      </c>
      <c r="B13196" s="2" t="s">
        <v>15623</v>
      </c>
      <c r="C13196" s="2" t="s">
        <v>27179</v>
      </c>
      <c r="D13196" s="2" t="str">
        <f>"飲食店営業"</f>
        <v>飲食店営業</v>
      </c>
      <c r="E13196" s="2" t="str">
        <f t="shared" ref="E13196:E13202" si="635">"H29.08.28"</f>
        <v>H29.08.28</v>
      </c>
    </row>
    <row r="13197" spans="1:5" x14ac:dyDescent="0.45">
      <c r="A13197" s="2" t="s">
        <v>4897</v>
      </c>
      <c r="B13197" s="2" t="s">
        <v>15625</v>
      </c>
      <c r="C13197" s="2" t="s">
        <v>27181</v>
      </c>
      <c r="D13197" s="2" t="str">
        <f>"飲食店営業"</f>
        <v>飲食店営業</v>
      </c>
      <c r="E13197" s="2" t="str">
        <f t="shared" si="635"/>
        <v>H29.08.28</v>
      </c>
    </row>
    <row r="13198" spans="1:5" x14ac:dyDescent="0.45">
      <c r="A13198" s="2" t="s">
        <v>4899</v>
      </c>
      <c r="B13198" s="2" t="s">
        <v>15627</v>
      </c>
      <c r="C13198" s="2" t="s">
        <v>27183</v>
      </c>
      <c r="D13198" s="2" t="str">
        <f>"飲食店営業"</f>
        <v>飲食店営業</v>
      </c>
      <c r="E13198" s="2" t="str">
        <f t="shared" si="635"/>
        <v>H29.08.28</v>
      </c>
    </row>
    <row r="13199" spans="1:5" x14ac:dyDescent="0.45">
      <c r="A13199" s="2" t="s">
        <v>4900</v>
      </c>
      <c r="B13199" s="2" t="s">
        <v>15628</v>
      </c>
      <c r="C13199" s="2" t="s">
        <v>27184</v>
      </c>
      <c r="D13199" s="2" t="str">
        <f>"飲食店営業"</f>
        <v>飲食店営業</v>
      </c>
      <c r="E13199" s="2" t="str">
        <f t="shared" si="635"/>
        <v>H29.08.28</v>
      </c>
    </row>
    <row r="13200" spans="1:5" x14ac:dyDescent="0.45">
      <c r="A13200" s="2" t="s">
        <v>4897</v>
      </c>
      <c r="B13200" s="2" t="s">
        <v>15625</v>
      </c>
      <c r="C13200" s="2" t="s">
        <v>27181</v>
      </c>
      <c r="D13200" s="2" t="str">
        <f>"魚介類販売業"</f>
        <v>魚介類販売業</v>
      </c>
      <c r="E13200" s="2" t="str">
        <f t="shared" si="635"/>
        <v>H29.08.28</v>
      </c>
    </row>
    <row r="13201" spans="1:5" x14ac:dyDescent="0.45">
      <c r="A13201" s="2" t="s">
        <v>4897</v>
      </c>
      <c r="B13201" s="2" t="s">
        <v>15625</v>
      </c>
      <c r="C13201" s="2" t="s">
        <v>27181</v>
      </c>
      <c r="D13201" s="2" t="str">
        <f>"乳類販売業"</f>
        <v>乳類販売業</v>
      </c>
      <c r="E13201" s="2" t="str">
        <f t="shared" si="635"/>
        <v>H29.08.28</v>
      </c>
    </row>
    <row r="13202" spans="1:5" x14ac:dyDescent="0.45">
      <c r="A13202" s="2" t="s">
        <v>4897</v>
      </c>
      <c r="B13202" s="2" t="s">
        <v>15625</v>
      </c>
      <c r="C13202" s="2" t="s">
        <v>27181</v>
      </c>
      <c r="D13202" s="2" t="str">
        <f>"食肉販売業"</f>
        <v>食肉販売業</v>
      </c>
      <c r="E13202" s="2" t="str">
        <f t="shared" si="635"/>
        <v>H29.08.28</v>
      </c>
    </row>
    <row r="13203" spans="1:5" x14ac:dyDescent="0.45">
      <c r="A13203" s="2" t="s">
        <v>4904</v>
      </c>
      <c r="B13203" s="2" t="s">
        <v>15633</v>
      </c>
      <c r="C13203" s="2" t="s">
        <v>27189</v>
      </c>
      <c r="D13203" s="2" t="str">
        <f t="shared" ref="D13203:D13210" si="636">"飲食店営業"</f>
        <v>飲食店営業</v>
      </c>
      <c r="E13203" s="2" t="str">
        <f>"H29.09.05"</f>
        <v>H29.09.05</v>
      </c>
    </row>
    <row r="13204" spans="1:5" x14ac:dyDescent="0.45">
      <c r="A13204" s="2" t="s">
        <v>4905</v>
      </c>
      <c r="B13204" s="2" t="s">
        <v>15634</v>
      </c>
      <c r="C13204" s="2" t="s">
        <v>27190</v>
      </c>
      <c r="D13204" s="2" t="str">
        <f t="shared" si="636"/>
        <v>飲食店営業</v>
      </c>
      <c r="E13204" s="2" t="str">
        <f>"H29.10.23"</f>
        <v>H29.10.23</v>
      </c>
    </row>
    <row r="13205" spans="1:5" x14ac:dyDescent="0.45">
      <c r="A13205" s="2" t="s">
        <v>1864</v>
      </c>
      <c r="B13205" s="2" t="s">
        <v>15635</v>
      </c>
      <c r="C13205" s="2" t="s">
        <v>27191</v>
      </c>
      <c r="D13205" s="2" t="str">
        <f t="shared" si="636"/>
        <v>飲食店営業</v>
      </c>
      <c r="E13205" s="2" t="str">
        <f>"H29.05.30"</f>
        <v>H29.05.30</v>
      </c>
    </row>
    <row r="13206" spans="1:5" x14ac:dyDescent="0.45">
      <c r="A13206" s="2" t="s">
        <v>315</v>
      </c>
      <c r="B13206" s="2" t="s">
        <v>15636</v>
      </c>
      <c r="C13206" s="2" t="s">
        <v>27192</v>
      </c>
      <c r="D13206" s="2" t="str">
        <f t="shared" si="636"/>
        <v>飲食店営業</v>
      </c>
      <c r="E13206" s="2" t="str">
        <f t="shared" ref="E13206:E13211" si="637">"H29.11.28"</f>
        <v>H29.11.28</v>
      </c>
    </row>
    <row r="13207" spans="1:5" x14ac:dyDescent="0.45">
      <c r="A13207" s="2" t="s">
        <v>4906</v>
      </c>
      <c r="B13207" s="2" t="s">
        <v>15637</v>
      </c>
      <c r="C13207" s="2" t="s">
        <v>27193</v>
      </c>
      <c r="D13207" s="2" t="str">
        <f t="shared" si="636"/>
        <v>飲食店営業</v>
      </c>
      <c r="E13207" s="2" t="str">
        <f t="shared" si="637"/>
        <v>H29.11.28</v>
      </c>
    </row>
    <row r="13208" spans="1:5" x14ac:dyDescent="0.45">
      <c r="A13208" s="2" t="s">
        <v>4907</v>
      </c>
      <c r="B13208" s="2" t="s">
        <v>15638</v>
      </c>
      <c r="C13208" s="2" t="s">
        <v>27194</v>
      </c>
      <c r="D13208" s="2" t="str">
        <f t="shared" si="636"/>
        <v>飲食店営業</v>
      </c>
      <c r="E13208" s="2" t="str">
        <f t="shared" si="637"/>
        <v>H29.11.28</v>
      </c>
    </row>
    <row r="13209" spans="1:5" x14ac:dyDescent="0.45">
      <c r="A13209" s="2" t="s">
        <v>4908</v>
      </c>
      <c r="B13209" s="2" t="s">
        <v>15639</v>
      </c>
      <c r="C13209" s="2" t="s">
        <v>27195</v>
      </c>
      <c r="D13209" s="2" t="str">
        <f t="shared" si="636"/>
        <v>飲食店営業</v>
      </c>
      <c r="E13209" s="2" t="str">
        <f t="shared" si="637"/>
        <v>H29.11.28</v>
      </c>
    </row>
    <row r="13210" spans="1:5" x14ac:dyDescent="0.45">
      <c r="A13210" s="2" t="s">
        <v>4909</v>
      </c>
      <c r="B13210" s="2" t="s">
        <v>15640</v>
      </c>
      <c r="C13210" s="2" t="s">
        <v>27196</v>
      </c>
      <c r="D13210" s="2" t="str">
        <f t="shared" si="636"/>
        <v>飲食店営業</v>
      </c>
      <c r="E13210" s="2" t="str">
        <f t="shared" si="637"/>
        <v>H29.11.28</v>
      </c>
    </row>
    <row r="13211" spans="1:5" x14ac:dyDescent="0.45">
      <c r="A13211" s="2" t="s">
        <v>4915</v>
      </c>
      <c r="B13211" s="2" t="s">
        <v>4915</v>
      </c>
      <c r="C13211" s="2" t="s">
        <v>27202</v>
      </c>
      <c r="D13211" s="2" t="str">
        <f>"菓子製造業"</f>
        <v>菓子製造業</v>
      </c>
      <c r="E13211" s="2" t="str">
        <f t="shared" si="637"/>
        <v>H29.11.28</v>
      </c>
    </row>
    <row r="13212" spans="1:5" x14ac:dyDescent="0.45">
      <c r="A13212" s="2" t="s">
        <v>4916</v>
      </c>
      <c r="B13212" s="2" t="s">
        <v>15646</v>
      </c>
      <c r="C13212" s="2" t="s">
        <v>27203</v>
      </c>
      <c r="D13212" s="2" t="str">
        <f>"菓子製造業"</f>
        <v>菓子製造業</v>
      </c>
      <c r="E13212" s="2" t="str">
        <f>"H29.11.30"</f>
        <v>H29.11.30</v>
      </c>
    </row>
    <row r="13213" spans="1:5" x14ac:dyDescent="0.45">
      <c r="A13213" s="2" t="s">
        <v>4918</v>
      </c>
      <c r="B13213" s="2" t="s">
        <v>15648</v>
      </c>
      <c r="C13213" s="2" t="s">
        <v>27205</v>
      </c>
      <c r="D13213" s="2" t="str">
        <f>"そうざい製造業"</f>
        <v>そうざい製造業</v>
      </c>
      <c r="E13213" s="2" t="str">
        <f>"H29.11.28"</f>
        <v>H29.11.28</v>
      </c>
    </row>
    <row r="13214" spans="1:5" x14ac:dyDescent="0.45">
      <c r="A13214" s="2" t="s">
        <v>4920</v>
      </c>
      <c r="B13214" s="2" t="s">
        <v>15650</v>
      </c>
      <c r="C13214" s="2" t="s">
        <v>27207</v>
      </c>
      <c r="D13214" s="2" t="str">
        <f t="shared" ref="D13214:D13220" si="638">"飲食店営業"</f>
        <v>飲食店営業</v>
      </c>
      <c r="E13214" s="2" t="str">
        <f>"H30.01.19"</f>
        <v>H30.01.19</v>
      </c>
    </row>
    <row r="13215" spans="1:5" x14ac:dyDescent="0.45">
      <c r="A13215" s="2" t="s">
        <v>4922</v>
      </c>
      <c r="B13215" s="2" t="s">
        <v>15652</v>
      </c>
      <c r="C13215" s="2" t="s">
        <v>27209</v>
      </c>
      <c r="D13215" s="2" t="str">
        <f t="shared" si="638"/>
        <v>飲食店営業</v>
      </c>
      <c r="E13215" s="2" t="str">
        <f>"H30.02.15"</f>
        <v>H30.02.15</v>
      </c>
    </row>
    <row r="13216" spans="1:5" x14ac:dyDescent="0.45">
      <c r="A13216" s="2" t="s">
        <v>4924</v>
      </c>
      <c r="B13216" s="2" t="s">
        <v>15654</v>
      </c>
      <c r="C13216" s="2" t="s">
        <v>27211</v>
      </c>
      <c r="D13216" s="2" t="str">
        <f t="shared" si="638"/>
        <v>飲食店営業</v>
      </c>
      <c r="E13216" s="2" t="str">
        <f t="shared" ref="E13216:E13224" si="639">"H30.02.23"</f>
        <v>H30.02.23</v>
      </c>
    </row>
    <row r="13217" spans="1:5" x14ac:dyDescent="0.45">
      <c r="A13217" s="2" t="s">
        <v>4925</v>
      </c>
      <c r="B13217" s="2" t="s">
        <v>15655</v>
      </c>
      <c r="C13217" s="2" t="s">
        <v>27212</v>
      </c>
      <c r="D13217" s="2" t="str">
        <f t="shared" si="638"/>
        <v>飲食店営業</v>
      </c>
      <c r="E13217" s="2" t="str">
        <f t="shared" si="639"/>
        <v>H30.02.23</v>
      </c>
    </row>
    <row r="13218" spans="1:5" x14ac:dyDescent="0.45">
      <c r="A13218" s="2" t="s">
        <v>4926</v>
      </c>
      <c r="B13218" s="2" t="s">
        <v>15656</v>
      </c>
      <c r="C13218" s="2" t="s">
        <v>27213</v>
      </c>
      <c r="D13218" s="2" t="str">
        <f t="shared" si="638"/>
        <v>飲食店営業</v>
      </c>
      <c r="E13218" s="2" t="str">
        <f t="shared" si="639"/>
        <v>H30.02.23</v>
      </c>
    </row>
    <row r="13219" spans="1:5" x14ac:dyDescent="0.45">
      <c r="A13219" s="2" t="s">
        <v>4927</v>
      </c>
      <c r="B13219" s="2" t="s">
        <v>15657</v>
      </c>
      <c r="C13219" s="2" t="s">
        <v>27214</v>
      </c>
      <c r="D13219" s="2" t="str">
        <f t="shared" si="638"/>
        <v>飲食店営業</v>
      </c>
      <c r="E13219" s="2" t="str">
        <f t="shared" si="639"/>
        <v>H30.02.23</v>
      </c>
    </row>
    <row r="13220" spans="1:5" x14ac:dyDescent="0.45">
      <c r="A13220" s="2" t="s">
        <v>4928</v>
      </c>
      <c r="B13220" s="2" t="s">
        <v>6</v>
      </c>
      <c r="C13220" s="2" t="s">
        <v>27215</v>
      </c>
      <c r="D13220" s="2" t="str">
        <f t="shared" si="638"/>
        <v>飲食店営業</v>
      </c>
      <c r="E13220" s="2" t="str">
        <f t="shared" si="639"/>
        <v>H30.02.23</v>
      </c>
    </row>
    <row r="13221" spans="1:5" x14ac:dyDescent="0.45">
      <c r="A13221" s="2" t="s">
        <v>4928</v>
      </c>
      <c r="B13221" s="2" t="s">
        <v>6</v>
      </c>
      <c r="C13221" s="2" t="s">
        <v>27215</v>
      </c>
      <c r="D13221" s="2" t="str">
        <f>"菓子製造業"</f>
        <v>菓子製造業</v>
      </c>
      <c r="E13221" s="2" t="str">
        <f t="shared" si="639"/>
        <v>H30.02.23</v>
      </c>
    </row>
    <row r="13222" spans="1:5" x14ac:dyDescent="0.45">
      <c r="A13222" s="2" t="s">
        <v>4925</v>
      </c>
      <c r="B13222" s="2" t="s">
        <v>15655</v>
      </c>
      <c r="C13222" s="2" t="s">
        <v>27212</v>
      </c>
      <c r="D13222" s="2" t="str">
        <f>"食肉販売業"</f>
        <v>食肉販売業</v>
      </c>
      <c r="E13222" s="2" t="str">
        <f t="shared" si="639"/>
        <v>H30.02.23</v>
      </c>
    </row>
    <row r="13223" spans="1:5" x14ac:dyDescent="0.45">
      <c r="A13223" s="2" t="s">
        <v>4925</v>
      </c>
      <c r="B13223" s="2" t="s">
        <v>15655</v>
      </c>
      <c r="C13223" s="2" t="s">
        <v>27212</v>
      </c>
      <c r="D13223" s="2" t="str">
        <f>"魚介類販売業"</f>
        <v>魚介類販売業</v>
      </c>
      <c r="E13223" s="2" t="str">
        <f t="shared" si="639"/>
        <v>H30.02.23</v>
      </c>
    </row>
    <row r="13224" spans="1:5" x14ac:dyDescent="0.45">
      <c r="A13224" s="2" t="s">
        <v>4925</v>
      </c>
      <c r="B13224" s="2" t="s">
        <v>15655</v>
      </c>
      <c r="C13224" s="2" t="s">
        <v>27212</v>
      </c>
      <c r="D13224" s="2" t="str">
        <f>"乳類販売業"</f>
        <v>乳類販売業</v>
      </c>
      <c r="E13224" s="2" t="str">
        <f t="shared" si="639"/>
        <v>H30.02.23</v>
      </c>
    </row>
    <row r="13225" spans="1:5" x14ac:dyDescent="0.45">
      <c r="A13225" s="2" t="s">
        <v>4932</v>
      </c>
      <c r="B13225" s="2" t="s">
        <v>15662</v>
      </c>
      <c r="C13225" s="2" t="s">
        <v>27221</v>
      </c>
      <c r="D13225" s="2" t="str">
        <f>"飲食店営業"</f>
        <v>飲食店営業</v>
      </c>
      <c r="E13225" s="2" t="str">
        <f>"H30.03.20"</f>
        <v>H30.03.20</v>
      </c>
    </row>
    <row r="13226" spans="1:5" x14ac:dyDescent="0.45">
      <c r="A13226" s="2" t="s">
        <v>4935</v>
      </c>
      <c r="B13226" s="2" t="s">
        <v>15665</v>
      </c>
      <c r="C13226" s="2" t="s">
        <v>27224</v>
      </c>
      <c r="D13226" s="2" t="str">
        <f>"そうざい製造業"</f>
        <v>そうざい製造業</v>
      </c>
      <c r="E13226" s="2" t="str">
        <f>"H30.04.26"</f>
        <v>H30.04.26</v>
      </c>
    </row>
    <row r="13227" spans="1:5" x14ac:dyDescent="0.45">
      <c r="A13227" s="2" t="s">
        <v>4936</v>
      </c>
      <c r="B13227" s="2" t="s">
        <v>15666</v>
      </c>
      <c r="C13227" s="2" t="s">
        <v>27225</v>
      </c>
      <c r="D13227" s="2" t="str">
        <f>"食品製造業"</f>
        <v>食品製造業</v>
      </c>
      <c r="E13227" s="2" t="str">
        <f>"H30.05.07"</f>
        <v>H30.05.07</v>
      </c>
    </row>
    <row r="13228" spans="1:5" x14ac:dyDescent="0.45">
      <c r="A13228" s="2" t="s">
        <v>4937</v>
      </c>
      <c r="B13228" s="2" t="s">
        <v>15667</v>
      </c>
      <c r="C13228" s="2" t="s">
        <v>27226</v>
      </c>
      <c r="D13228" s="2" t="str">
        <f>"飲食店営業"</f>
        <v>飲食店営業</v>
      </c>
      <c r="E13228" s="2" t="str">
        <f>"H30.05.10"</f>
        <v>H30.05.10</v>
      </c>
    </row>
    <row r="13229" spans="1:5" x14ac:dyDescent="0.45">
      <c r="A13229" s="2" t="s">
        <v>4938</v>
      </c>
      <c r="B13229" s="2" t="s">
        <v>15668</v>
      </c>
      <c r="C13229" s="2" t="s">
        <v>27227</v>
      </c>
      <c r="D13229" s="2" t="str">
        <f>"乳類販売業"</f>
        <v>乳類販売業</v>
      </c>
      <c r="E13229" s="2" t="str">
        <f>"H30.05.24"</f>
        <v>H30.05.24</v>
      </c>
    </row>
    <row r="13230" spans="1:5" x14ac:dyDescent="0.45">
      <c r="A13230" s="2" t="s">
        <v>4938</v>
      </c>
      <c r="B13230" s="2" t="s">
        <v>15668</v>
      </c>
      <c r="C13230" s="2" t="s">
        <v>27227</v>
      </c>
      <c r="D13230" s="2" t="str">
        <f>"食品販売業"</f>
        <v>食品販売業</v>
      </c>
      <c r="E13230" s="2" t="str">
        <f>"H30.05.24"</f>
        <v>H30.05.24</v>
      </c>
    </row>
    <row r="13231" spans="1:5" x14ac:dyDescent="0.45">
      <c r="A13231" s="2" t="s">
        <v>4939</v>
      </c>
      <c r="B13231" s="2" t="s">
        <v>15669</v>
      </c>
      <c r="C13231" s="2" t="s">
        <v>27228</v>
      </c>
      <c r="D13231" s="2" t="str">
        <f>"飲食店営業"</f>
        <v>飲食店営業</v>
      </c>
      <c r="E13231" s="2" t="str">
        <f t="shared" ref="E13231:E13238" si="640">"H30.05.25"</f>
        <v>H30.05.25</v>
      </c>
    </row>
    <row r="13232" spans="1:5" x14ac:dyDescent="0.45">
      <c r="A13232" s="2" t="s">
        <v>4940</v>
      </c>
      <c r="B13232" s="2" t="s">
        <v>15670</v>
      </c>
      <c r="C13232" s="2" t="s">
        <v>27229</v>
      </c>
      <c r="D13232" s="2" t="str">
        <f>"飲食店営業"</f>
        <v>飲食店営業</v>
      </c>
      <c r="E13232" s="2" t="str">
        <f t="shared" si="640"/>
        <v>H30.05.25</v>
      </c>
    </row>
    <row r="13233" spans="1:5" x14ac:dyDescent="0.45">
      <c r="A13233" s="2" t="s">
        <v>4941</v>
      </c>
      <c r="B13233" s="2" t="s">
        <v>15671</v>
      </c>
      <c r="C13233" s="2" t="s">
        <v>27230</v>
      </c>
      <c r="D13233" s="2" t="str">
        <f>"飲食店営業"</f>
        <v>飲食店営業</v>
      </c>
      <c r="E13233" s="2" t="str">
        <f t="shared" si="640"/>
        <v>H30.05.25</v>
      </c>
    </row>
    <row r="13234" spans="1:5" x14ac:dyDescent="0.45">
      <c r="A13234" s="2" t="s">
        <v>4942</v>
      </c>
      <c r="B13234" s="2" t="s">
        <v>15672</v>
      </c>
      <c r="C13234" s="2" t="s">
        <v>27231</v>
      </c>
      <c r="D13234" s="2" t="str">
        <f>"飲食店営業"</f>
        <v>飲食店営業</v>
      </c>
      <c r="E13234" s="2" t="str">
        <f t="shared" si="640"/>
        <v>H30.05.25</v>
      </c>
    </row>
    <row r="13235" spans="1:5" x14ac:dyDescent="0.45">
      <c r="A13235" s="2" t="s">
        <v>4943</v>
      </c>
      <c r="B13235" s="2" t="s">
        <v>15673</v>
      </c>
      <c r="C13235" s="2" t="s">
        <v>27232</v>
      </c>
      <c r="D13235" s="2" t="str">
        <f>"飲食店営業"</f>
        <v>飲食店営業</v>
      </c>
      <c r="E13235" s="2" t="str">
        <f t="shared" si="640"/>
        <v>H30.05.25</v>
      </c>
    </row>
    <row r="13236" spans="1:5" x14ac:dyDescent="0.45">
      <c r="A13236" s="2" t="s">
        <v>4945</v>
      </c>
      <c r="B13236" s="2" t="s">
        <v>15677</v>
      </c>
      <c r="C13236" s="2" t="s">
        <v>27236</v>
      </c>
      <c r="D13236" s="2" t="str">
        <f>"菓子製造業"</f>
        <v>菓子製造業</v>
      </c>
      <c r="E13236" s="2" t="str">
        <f t="shared" si="640"/>
        <v>H30.05.25</v>
      </c>
    </row>
    <row r="13237" spans="1:5" x14ac:dyDescent="0.45">
      <c r="A13237" s="2" t="s">
        <v>4940</v>
      </c>
      <c r="B13237" s="2" t="s">
        <v>4940</v>
      </c>
      <c r="C13237" s="2" t="s">
        <v>27240</v>
      </c>
      <c r="D13237" s="2" t="str">
        <f>"食品販売業"</f>
        <v>食品販売業</v>
      </c>
      <c r="E13237" s="2" t="str">
        <f t="shared" si="640"/>
        <v>H30.05.25</v>
      </c>
    </row>
    <row r="13238" spans="1:5" x14ac:dyDescent="0.45">
      <c r="A13238" s="2" t="s">
        <v>4948</v>
      </c>
      <c r="B13238" s="2" t="s">
        <v>12901</v>
      </c>
      <c r="C13238" s="2" t="s">
        <v>27241</v>
      </c>
      <c r="D13238" s="2" t="str">
        <f>"食品販売業"</f>
        <v>食品販売業</v>
      </c>
      <c r="E13238" s="2" t="str">
        <f t="shared" si="640"/>
        <v>H30.05.25</v>
      </c>
    </row>
    <row r="13239" spans="1:5" x14ac:dyDescent="0.45">
      <c r="A13239" s="2" t="s">
        <v>165</v>
      </c>
      <c r="B13239" s="2" t="s">
        <v>15685</v>
      </c>
      <c r="C13239" s="2" t="s">
        <v>27247</v>
      </c>
      <c r="D13239" s="2" t="str">
        <f>"喫茶店営業"</f>
        <v>喫茶店営業</v>
      </c>
      <c r="E13239" s="2" t="str">
        <f>"H30.05.30"</f>
        <v>H30.05.30</v>
      </c>
    </row>
    <row r="13240" spans="1:5" x14ac:dyDescent="0.45">
      <c r="A13240" s="2" t="s">
        <v>4691</v>
      </c>
      <c r="B13240" s="2" t="s">
        <v>15686</v>
      </c>
      <c r="C13240" s="2" t="s">
        <v>27248</v>
      </c>
      <c r="D13240" s="2" t="str">
        <f>"菓子製造業"</f>
        <v>菓子製造業</v>
      </c>
      <c r="E13240" s="2" t="str">
        <f>"H30.06.05"</f>
        <v>H30.06.05</v>
      </c>
    </row>
    <row r="13241" spans="1:5" x14ac:dyDescent="0.45">
      <c r="A13241" s="2" t="s">
        <v>4952</v>
      </c>
      <c r="B13241" s="2" t="s">
        <v>15687</v>
      </c>
      <c r="C13241" s="2" t="s">
        <v>27249</v>
      </c>
      <c r="D13241" s="2" t="str">
        <f>"飲食店営業"</f>
        <v>飲食店営業</v>
      </c>
      <c r="E13241" s="2" t="str">
        <f>"H30.06.08"</f>
        <v>H30.06.08</v>
      </c>
    </row>
    <row r="13242" spans="1:5" x14ac:dyDescent="0.45">
      <c r="A13242" s="2" t="s">
        <v>4953</v>
      </c>
      <c r="B13242" s="2" t="s">
        <v>15688</v>
      </c>
      <c r="C13242" s="2" t="s">
        <v>27250</v>
      </c>
      <c r="D13242" s="2" t="str">
        <f>"飲食店営業"</f>
        <v>飲食店営業</v>
      </c>
      <c r="E13242" s="2" t="str">
        <f>"H30.06.15"</f>
        <v>H30.06.15</v>
      </c>
    </row>
    <row r="13243" spans="1:5" x14ac:dyDescent="0.45">
      <c r="A13243" s="2" t="s">
        <v>165</v>
      </c>
      <c r="B13243" s="2" t="s">
        <v>15691</v>
      </c>
      <c r="C13243" s="2" t="s">
        <v>27253</v>
      </c>
      <c r="D13243" s="2" t="str">
        <f>"喫茶店営業"</f>
        <v>喫茶店営業</v>
      </c>
      <c r="E13243" s="2" t="str">
        <f>"H30.07.12"</f>
        <v>H30.07.12</v>
      </c>
    </row>
    <row r="13244" spans="1:5" x14ac:dyDescent="0.45">
      <c r="A13244" s="2" t="s">
        <v>165</v>
      </c>
      <c r="B13244" s="2" t="s">
        <v>15692</v>
      </c>
      <c r="C13244" s="2" t="s">
        <v>27247</v>
      </c>
      <c r="D13244" s="2" t="str">
        <f>"喫茶店営業"</f>
        <v>喫茶店営業</v>
      </c>
      <c r="E13244" s="2" t="str">
        <f>"H30.07.12"</f>
        <v>H30.07.12</v>
      </c>
    </row>
    <row r="13245" spans="1:5" x14ac:dyDescent="0.45">
      <c r="A13245" s="2" t="s">
        <v>1552</v>
      </c>
      <c r="B13245" s="2" t="s">
        <v>15654</v>
      </c>
      <c r="C13245" s="2" t="s">
        <v>27254</v>
      </c>
      <c r="D13245" s="2" t="str">
        <f>"食品販売業"</f>
        <v>食品販売業</v>
      </c>
      <c r="E13245" s="2" t="str">
        <f>"H30.01.26"</f>
        <v>H30.01.26</v>
      </c>
    </row>
    <row r="13246" spans="1:5" x14ac:dyDescent="0.45">
      <c r="A13246" s="2" t="s">
        <v>165</v>
      </c>
      <c r="B13246" s="2" t="s">
        <v>15695</v>
      </c>
      <c r="C13246" s="2" t="s">
        <v>27257</v>
      </c>
      <c r="D13246" s="2" t="str">
        <f>"喫茶店営業"</f>
        <v>喫茶店営業</v>
      </c>
      <c r="E13246" s="2" t="str">
        <f>"H30.07.30"</f>
        <v>H30.07.30</v>
      </c>
    </row>
    <row r="13247" spans="1:5" x14ac:dyDescent="0.45">
      <c r="A13247" s="2" t="s">
        <v>165</v>
      </c>
      <c r="B13247" s="2" t="s">
        <v>15696</v>
      </c>
      <c r="C13247" s="2" t="s">
        <v>27258</v>
      </c>
      <c r="D13247" s="2" t="str">
        <f>"喫茶店営業"</f>
        <v>喫茶店営業</v>
      </c>
      <c r="E13247" s="2" t="str">
        <f>"H30.07.30"</f>
        <v>H30.07.30</v>
      </c>
    </row>
    <row r="13248" spans="1:5" x14ac:dyDescent="0.45">
      <c r="A13248" s="2" t="s">
        <v>906</v>
      </c>
      <c r="B13248" s="2" t="s">
        <v>15697</v>
      </c>
      <c r="C13248" s="2" t="s">
        <v>27259</v>
      </c>
      <c r="D13248" s="2" t="str">
        <f>"飲食店営業"</f>
        <v>飲食店営業</v>
      </c>
      <c r="E13248" s="2" t="str">
        <f>"H29.09.29"</f>
        <v>H29.09.29</v>
      </c>
    </row>
    <row r="13249" spans="1:5" x14ac:dyDescent="0.45">
      <c r="A13249" s="2" t="s">
        <v>906</v>
      </c>
      <c r="B13249" s="2" t="s">
        <v>15698</v>
      </c>
      <c r="C13249" s="2" t="s">
        <v>27260</v>
      </c>
      <c r="D13249" s="2" t="str">
        <f>"飲食店営業"</f>
        <v>飲食店営業</v>
      </c>
      <c r="E13249" s="2" t="str">
        <f>"H29.05.01"</f>
        <v>H29.05.01</v>
      </c>
    </row>
    <row r="13250" spans="1:5" x14ac:dyDescent="0.45">
      <c r="A13250" s="2" t="s">
        <v>4957</v>
      </c>
      <c r="B13250" s="2" t="s">
        <v>15699</v>
      </c>
      <c r="C13250" s="2" t="s">
        <v>27261</v>
      </c>
      <c r="D13250" s="2" t="str">
        <f>"飲食店営業"</f>
        <v>飲食店営業</v>
      </c>
      <c r="E13250" s="2" t="str">
        <f>"H30.08.24"</f>
        <v>H30.08.24</v>
      </c>
    </row>
    <row r="13251" spans="1:5" x14ac:dyDescent="0.45">
      <c r="A13251" s="2" t="s">
        <v>4958</v>
      </c>
      <c r="B13251" s="2" t="s">
        <v>15700</v>
      </c>
      <c r="C13251" s="2" t="s">
        <v>27262</v>
      </c>
      <c r="D13251" s="2" t="str">
        <f>"飲食店営業"</f>
        <v>飲食店営業</v>
      </c>
      <c r="E13251" s="2" t="str">
        <f t="shared" ref="E13251:E13259" si="641">"H30.08.28"</f>
        <v>H30.08.28</v>
      </c>
    </row>
    <row r="13252" spans="1:5" x14ac:dyDescent="0.45">
      <c r="A13252" s="2" t="s">
        <v>4960</v>
      </c>
      <c r="B13252" s="2" t="s">
        <v>15702</v>
      </c>
      <c r="C13252" s="2" t="s">
        <v>27264</v>
      </c>
      <c r="D13252" s="2" t="str">
        <f>"飲食店営業"</f>
        <v>飲食店営業</v>
      </c>
      <c r="E13252" s="2" t="str">
        <f t="shared" si="641"/>
        <v>H30.08.28</v>
      </c>
    </row>
    <row r="13253" spans="1:5" x14ac:dyDescent="0.45">
      <c r="A13253" s="2" t="s">
        <v>4962</v>
      </c>
      <c r="B13253" s="2" t="s">
        <v>15704</v>
      </c>
      <c r="C13253" s="2" t="s">
        <v>27266</v>
      </c>
      <c r="D13253" s="2" t="str">
        <f>"菓子製造業"</f>
        <v>菓子製造業</v>
      </c>
      <c r="E13253" s="2" t="str">
        <f t="shared" si="641"/>
        <v>H30.08.28</v>
      </c>
    </row>
    <row r="13254" spans="1:5" x14ac:dyDescent="0.45">
      <c r="A13254" s="2" t="s">
        <v>4963</v>
      </c>
      <c r="B13254" s="2" t="s">
        <v>15705</v>
      </c>
      <c r="C13254" s="2" t="s">
        <v>27267</v>
      </c>
      <c r="D13254" s="2" t="str">
        <f>"魚介類販売業"</f>
        <v>魚介類販売業</v>
      </c>
      <c r="E13254" s="2" t="str">
        <f t="shared" si="641"/>
        <v>H30.08.28</v>
      </c>
    </row>
    <row r="13255" spans="1:5" x14ac:dyDescent="0.45">
      <c r="A13255" s="2" t="s">
        <v>4964</v>
      </c>
      <c r="B13255" s="2" t="s">
        <v>15706</v>
      </c>
      <c r="C13255" s="2" t="s">
        <v>27268</v>
      </c>
      <c r="D13255" s="2" t="str">
        <f>"乳類販売業"</f>
        <v>乳類販売業</v>
      </c>
      <c r="E13255" s="2" t="str">
        <f t="shared" si="641"/>
        <v>H30.08.28</v>
      </c>
    </row>
    <row r="13256" spans="1:5" x14ac:dyDescent="0.45">
      <c r="A13256" s="2" t="s">
        <v>4962</v>
      </c>
      <c r="B13256" s="2" t="s">
        <v>15704</v>
      </c>
      <c r="C13256" s="2" t="s">
        <v>27266</v>
      </c>
      <c r="D13256" s="2" t="str">
        <f>"そうざい製造業"</f>
        <v>そうざい製造業</v>
      </c>
      <c r="E13256" s="2" t="str">
        <f t="shared" si="641"/>
        <v>H30.08.28</v>
      </c>
    </row>
    <row r="13257" spans="1:5" x14ac:dyDescent="0.45">
      <c r="A13257" s="2" t="s">
        <v>4966</v>
      </c>
      <c r="B13257" s="2" t="s">
        <v>4966</v>
      </c>
      <c r="C13257" s="2" t="s">
        <v>27270</v>
      </c>
      <c r="D13257" s="2" t="str">
        <f>"食品販売業"</f>
        <v>食品販売業</v>
      </c>
      <c r="E13257" s="2" t="str">
        <f t="shared" si="641"/>
        <v>H30.08.28</v>
      </c>
    </row>
    <row r="13258" spans="1:5" x14ac:dyDescent="0.45">
      <c r="A13258" s="2" t="s">
        <v>1134</v>
      </c>
      <c r="B13258" s="2" t="s">
        <v>15709</v>
      </c>
      <c r="C13258" s="2" t="s">
        <v>27271</v>
      </c>
      <c r="D13258" s="2" t="str">
        <f>"食品販売業"</f>
        <v>食品販売業</v>
      </c>
      <c r="E13258" s="2" t="str">
        <f t="shared" si="641"/>
        <v>H30.08.28</v>
      </c>
    </row>
    <row r="13259" spans="1:5" x14ac:dyDescent="0.45">
      <c r="A13259" s="2" t="s">
        <v>4967</v>
      </c>
      <c r="B13259" s="2" t="s">
        <v>15710</v>
      </c>
      <c r="C13259" s="2" t="s">
        <v>27272</v>
      </c>
      <c r="D13259" s="2" t="str">
        <f>"食品販売業"</f>
        <v>食品販売業</v>
      </c>
      <c r="E13259" s="2" t="str">
        <f t="shared" si="641"/>
        <v>H30.08.28</v>
      </c>
    </row>
    <row r="13260" spans="1:5" x14ac:dyDescent="0.45">
      <c r="A13260" s="2" t="s">
        <v>4970</v>
      </c>
      <c r="B13260" s="2" t="s">
        <v>15714</v>
      </c>
      <c r="C13260" s="2" t="s">
        <v>27276</v>
      </c>
      <c r="D13260" s="2" t="str">
        <f t="shared" ref="D13260:D13271" si="642">"飲食店営業"</f>
        <v>飲食店営業</v>
      </c>
      <c r="E13260" s="2" t="str">
        <f>"H30.10.17"</f>
        <v>H30.10.17</v>
      </c>
    </row>
    <row r="13261" spans="1:5" x14ac:dyDescent="0.45">
      <c r="A13261" s="2" t="s">
        <v>126</v>
      </c>
      <c r="B13261" s="2" t="s">
        <v>15715</v>
      </c>
      <c r="C13261" s="2" t="s">
        <v>27277</v>
      </c>
      <c r="D13261" s="2" t="str">
        <f t="shared" si="642"/>
        <v>飲食店営業</v>
      </c>
      <c r="E13261" s="2" t="str">
        <f>"H30.10.17"</f>
        <v>H30.10.17</v>
      </c>
    </row>
    <row r="13262" spans="1:5" x14ac:dyDescent="0.45">
      <c r="A13262" s="2" t="s">
        <v>4971</v>
      </c>
      <c r="B13262" s="2" t="s">
        <v>15717</v>
      </c>
      <c r="C13262" s="2" t="s">
        <v>27279</v>
      </c>
      <c r="D13262" s="2" t="str">
        <f t="shared" si="642"/>
        <v>飲食店営業</v>
      </c>
      <c r="E13262" s="2" t="str">
        <f>"H30.10.26"</f>
        <v>H30.10.26</v>
      </c>
    </row>
    <row r="13263" spans="1:5" x14ac:dyDescent="0.45">
      <c r="A13263" s="2" t="s">
        <v>4972</v>
      </c>
      <c r="B13263" s="2" t="s">
        <v>9251</v>
      </c>
      <c r="C13263" s="2" t="s">
        <v>27280</v>
      </c>
      <c r="D13263" s="2" t="str">
        <f t="shared" si="642"/>
        <v>飲食店営業</v>
      </c>
      <c r="E13263" s="2" t="str">
        <f t="shared" ref="E13263:E13275" si="643">"H30.11.27"</f>
        <v>H30.11.27</v>
      </c>
    </row>
    <row r="13264" spans="1:5" x14ac:dyDescent="0.45">
      <c r="A13264" s="2" t="s">
        <v>4973</v>
      </c>
      <c r="B13264" s="2" t="s">
        <v>15719</v>
      </c>
      <c r="C13264" s="2" t="s">
        <v>27281</v>
      </c>
      <c r="D13264" s="2" t="str">
        <f t="shared" si="642"/>
        <v>飲食店営業</v>
      </c>
      <c r="E13264" s="2" t="str">
        <f t="shared" si="643"/>
        <v>H30.11.27</v>
      </c>
    </row>
    <row r="13265" spans="1:5" x14ac:dyDescent="0.45">
      <c r="A13265" s="2" t="s">
        <v>4973</v>
      </c>
      <c r="B13265" s="2" t="s">
        <v>15719</v>
      </c>
      <c r="C13265" s="2" t="s">
        <v>27281</v>
      </c>
      <c r="D13265" s="2" t="str">
        <f t="shared" si="642"/>
        <v>飲食店営業</v>
      </c>
      <c r="E13265" s="2" t="str">
        <f t="shared" si="643"/>
        <v>H30.11.27</v>
      </c>
    </row>
    <row r="13266" spans="1:5" x14ac:dyDescent="0.45">
      <c r="A13266" s="2" t="s">
        <v>4974</v>
      </c>
      <c r="B13266" s="2" t="s">
        <v>15720</v>
      </c>
      <c r="C13266" s="2" t="s">
        <v>27282</v>
      </c>
      <c r="D13266" s="2" t="str">
        <f t="shared" si="642"/>
        <v>飲食店営業</v>
      </c>
      <c r="E13266" s="2" t="str">
        <f t="shared" si="643"/>
        <v>H30.11.27</v>
      </c>
    </row>
    <row r="13267" spans="1:5" x14ac:dyDescent="0.45">
      <c r="A13267" s="2" t="s">
        <v>4975</v>
      </c>
      <c r="B13267" s="2" t="s">
        <v>15721</v>
      </c>
      <c r="C13267" s="2" t="s">
        <v>27283</v>
      </c>
      <c r="D13267" s="2" t="str">
        <f t="shared" si="642"/>
        <v>飲食店営業</v>
      </c>
      <c r="E13267" s="2" t="str">
        <f t="shared" si="643"/>
        <v>H30.11.27</v>
      </c>
    </row>
    <row r="13268" spans="1:5" x14ac:dyDescent="0.45">
      <c r="A13268" s="2" t="s">
        <v>4976</v>
      </c>
      <c r="B13268" s="2" t="s">
        <v>15722</v>
      </c>
      <c r="C13268" s="2" t="s">
        <v>27284</v>
      </c>
      <c r="D13268" s="2" t="str">
        <f t="shared" si="642"/>
        <v>飲食店営業</v>
      </c>
      <c r="E13268" s="2" t="str">
        <f t="shared" si="643"/>
        <v>H30.11.27</v>
      </c>
    </row>
    <row r="13269" spans="1:5" x14ac:dyDescent="0.45">
      <c r="A13269" s="2" t="s">
        <v>4978</v>
      </c>
      <c r="B13269" s="2" t="s">
        <v>15724</v>
      </c>
      <c r="C13269" s="2" t="s">
        <v>27286</v>
      </c>
      <c r="D13269" s="2" t="str">
        <f t="shared" si="642"/>
        <v>飲食店営業</v>
      </c>
      <c r="E13269" s="2" t="str">
        <f t="shared" si="643"/>
        <v>H30.11.27</v>
      </c>
    </row>
    <row r="13270" spans="1:5" x14ac:dyDescent="0.45">
      <c r="A13270" s="2" t="s">
        <v>4980</v>
      </c>
      <c r="B13270" s="2" t="s">
        <v>15726</v>
      </c>
      <c r="C13270" s="2" t="s">
        <v>27288</v>
      </c>
      <c r="D13270" s="2" t="str">
        <f t="shared" si="642"/>
        <v>飲食店営業</v>
      </c>
      <c r="E13270" s="2" t="str">
        <f t="shared" si="643"/>
        <v>H30.11.27</v>
      </c>
    </row>
    <row r="13271" spans="1:5" x14ac:dyDescent="0.45">
      <c r="A13271" s="2" t="s">
        <v>4981</v>
      </c>
      <c r="B13271" s="2" t="s">
        <v>15727</v>
      </c>
      <c r="C13271" s="2" t="s">
        <v>27289</v>
      </c>
      <c r="D13271" s="2" t="str">
        <f t="shared" si="642"/>
        <v>飲食店営業</v>
      </c>
      <c r="E13271" s="2" t="str">
        <f t="shared" si="643"/>
        <v>H30.11.27</v>
      </c>
    </row>
    <row r="13272" spans="1:5" x14ac:dyDescent="0.45">
      <c r="A13272" s="2" t="s">
        <v>4982</v>
      </c>
      <c r="B13272" s="2" t="s">
        <v>15728</v>
      </c>
      <c r="C13272" s="2" t="s">
        <v>27290</v>
      </c>
      <c r="D13272" s="2" t="str">
        <f>"菓子製造業"</f>
        <v>菓子製造業</v>
      </c>
      <c r="E13272" s="2" t="str">
        <f t="shared" si="643"/>
        <v>H30.11.27</v>
      </c>
    </row>
    <row r="13273" spans="1:5" x14ac:dyDescent="0.45">
      <c r="A13273" s="2" t="s">
        <v>4982</v>
      </c>
      <c r="B13273" s="2" t="s">
        <v>15728</v>
      </c>
      <c r="C13273" s="2" t="s">
        <v>27290</v>
      </c>
      <c r="D13273" s="2" t="str">
        <f>"そうざい製造業"</f>
        <v>そうざい製造業</v>
      </c>
      <c r="E13273" s="2" t="str">
        <f t="shared" si="643"/>
        <v>H30.11.27</v>
      </c>
    </row>
    <row r="13274" spans="1:5" x14ac:dyDescent="0.45">
      <c r="A13274" s="2" t="s">
        <v>4987</v>
      </c>
      <c r="B13274" s="2" t="s">
        <v>15734</v>
      </c>
      <c r="C13274" s="2" t="s">
        <v>27296</v>
      </c>
      <c r="D13274" s="2" t="str">
        <f>"食品販売業"</f>
        <v>食品販売業</v>
      </c>
      <c r="E13274" s="2" t="str">
        <f t="shared" si="643"/>
        <v>H30.11.27</v>
      </c>
    </row>
    <row r="13275" spans="1:5" x14ac:dyDescent="0.45">
      <c r="A13275" s="2" t="s">
        <v>4988</v>
      </c>
      <c r="B13275" s="2" t="s">
        <v>15735</v>
      </c>
      <c r="C13275" s="2" t="s">
        <v>27297</v>
      </c>
      <c r="D13275" s="2" t="str">
        <f>"食品販売業"</f>
        <v>食品販売業</v>
      </c>
      <c r="E13275" s="2" t="str">
        <f t="shared" si="643"/>
        <v>H30.11.27</v>
      </c>
    </row>
    <row r="13276" spans="1:5" x14ac:dyDescent="0.45">
      <c r="A13276" s="2" t="s">
        <v>4991</v>
      </c>
      <c r="B13276" s="2" t="s">
        <v>15741</v>
      </c>
      <c r="C13276" s="2" t="s">
        <v>27302</v>
      </c>
      <c r="D13276" s="2" t="str">
        <f t="shared" ref="D13276:D13284" si="644">"飲食店営業"</f>
        <v>飲食店営業</v>
      </c>
      <c r="E13276" s="2" t="str">
        <f t="shared" ref="E13276:E13293" si="645">"H31.02.22"</f>
        <v>H31.02.22</v>
      </c>
    </row>
    <row r="13277" spans="1:5" x14ac:dyDescent="0.45">
      <c r="A13277" s="2" t="s">
        <v>4992</v>
      </c>
      <c r="B13277" s="2" t="s">
        <v>15742</v>
      </c>
      <c r="C13277" s="2" t="s">
        <v>27303</v>
      </c>
      <c r="D13277" s="2" t="str">
        <f t="shared" si="644"/>
        <v>飲食店営業</v>
      </c>
      <c r="E13277" s="2" t="str">
        <f t="shared" si="645"/>
        <v>H31.02.22</v>
      </c>
    </row>
    <row r="13278" spans="1:5" x14ac:dyDescent="0.45">
      <c r="A13278" s="2" t="s">
        <v>4993</v>
      </c>
      <c r="B13278" s="2" t="s">
        <v>15743</v>
      </c>
      <c r="C13278" s="2" t="s">
        <v>27304</v>
      </c>
      <c r="D13278" s="2" t="str">
        <f t="shared" si="644"/>
        <v>飲食店営業</v>
      </c>
      <c r="E13278" s="2" t="str">
        <f t="shared" si="645"/>
        <v>H31.02.22</v>
      </c>
    </row>
    <row r="13279" spans="1:5" x14ac:dyDescent="0.45">
      <c r="A13279" s="2" t="s">
        <v>4994</v>
      </c>
      <c r="B13279" s="2" t="s">
        <v>4994</v>
      </c>
      <c r="C13279" s="2" t="s">
        <v>27305</v>
      </c>
      <c r="D13279" s="2" t="str">
        <f t="shared" si="644"/>
        <v>飲食店営業</v>
      </c>
      <c r="E13279" s="2" t="str">
        <f t="shared" si="645"/>
        <v>H31.02.22</v>
      </c>
    </row>
    <row r="13280" spans="1:5" x14ac:dyDescent="0.45">
      <c r="A13280" s="2" t="s">
        <v>4995</v>
      </c>
      <c r="B13280" s="2" t="s">
        <v>15744</v>
      </c>
      <c r="C13280" s="2" t="s">
        <v>27306</v>
      </c>
      <c r="D13280" s="2" t="str">
        <f t="shared" si="644"/>
        <v>飲食店営業</v>
      </c>
      <c r="E13280" s="2" t="str">
        <f t="shared" si="645"/>
        <v>H31.02.22</v>
      </c>
    </row>
    <row r="13281" spans="1:5" x14ac:dyDescent="0.45">
      <c r="A13281" s="2" t="s">
        <v>4996</v>
      </c>
      <c r="B13281" s="2" t="s">
        <v>15745</v>
      </c>
      <c r="C13281" s="2" t="s">
        <v>27276</v>
      </c>
      <c r="D13281" s="2" t="str">
        <f t="shared" si="644"/>
        <v>飲食店営業</v>
      </c>
      <c r="E13281" s="2" t="str">
        <f t="shared" si="645"/>
        <v>H31.02.22</v>
      </c>
    </row>
    <row r="13282" spans="1:5" x14ac:dyDescent="0.45">
      <c r="A13282" s="2" t="s">
        <v>4997</v>
      </c>
      <c r="B13282" s="2" t="s">
        <v>15746</v>
      </c>
      <c r="C13282" s="2" t="s">
        <v>27307</v>
      </c>
      <c r="D13282" s="2" t="str">
        <f t="shared" si="644"/>
        <v>飲食店営業</v>
      </c>
      <c r="E13282" s="2" t="str">
        <f t="shared" si="645"/>
        <v>H31.02.22</v>
      </c>
    </row>
    <row r="13283" spans="1:5" x14ac:dyDescent="0.45">
      <c r="A13283" s="2" t="s">
        <v>5001</v>
      </c>
      <c r="B13283" s="2" t="s">
        <v>15750</v>
      </c>
      <c r="C13283" s="2" t="s">
        <v>27311</v>
      </c>
      <c r="D13283" s="2" t="str">
        <f t="shared" si="644"/>
        <v>飲食店営業</v>
      </c>
      <c r="E13283" s="2" t="str">
        <f t="shared" si="645"/>
        <v>H31.02.22</v>
      </c>
    </row>
    <row r="13284" spans="1:5" x14ac:dyDescent="0.45">
      <c r="A13284" s="2" t="s">
        <v>5002</v>
      </c>
      <c r="B13284" s="2" t="s">
        <v>15751</v>
      </c>
      <c r="C13284" s="2" t="s">
        <v>27283</v>
      </c>
      <c r="D13284" s="2" t="str">
        <f t="shared" si="644"/>
        <v>飲食店営業</v>
      </c>
      <c r="E13284" s="2" t="str">
        <f t="shared" si="645"/>
        <v>H31.02.22</v>
      </c>
    </row>
    <row r="13285" spans="1:5" x14ac:dyDescent="0.45">
      <c r="A13285" s="2" t="s">
        <v>4993</v>
      </c>
      <c r="B13285" s="2" t="s">
        <v>15743</v>
      </c>
      <c r="C13285" s="2" t="s">
        <v>27304</v>
      </c>
      <c r="D13285" s="2" t="str">
        <f>"魚介類販売業"</f>
        <v>魚介類販売業</v>
      </c>
      <c r="E13285" s="2" t="str">
        <f t="shared" si="645"/>
        <v>H31.02.22</v>
      </c>
    </row>
    <row r="13286" spans="1:5" x14ac:dyDescent="0.45">
      <c r="A13286" s="2" t="s">
        <v>4963</v>
      </c>
      <c r="B13286" s="2" t="s">
        <v>15753</v>
      </c>
      <c r="C13286" s="2" t="s">
        <v>27313</v>
      </c>
      <c r="D13286" s="2" t="str">
        <f>"魚介類販売業"</f>
        <v>魚介類販売業</v>
      </c>
      <c r="E13286" s="2" t="str">
        <f t="shared" si="645"/>
        <v>H31.02.22</v>
      </c>
    </row>
    <row r="13287" spans="1:5" x14ac:dyDescent="0.45">
      <c r="A13287" s="2" t="s">
        <v>5004</v>
      </c>
      <c r="B13287" s="2" t="s">
        <v>5004</v>
      </c>
      <c r="C13287" s="2" t="s">
        <v>27314</v>
      </c>
      <c r="D13287" s="2" t="str">
        <f>"魚介類販売業"</f>
        <v>魚介類販売業</v>
      </c>
      <c r="E13287" s="2" t="str">
        <f t="shared" si="645"/>
        <v>H31.02.22</v>
      </c>
    </row>
    <row r="13288" spans="1:5" x14ac:dyDescent="0.45">
      <c r="A13288" s="2" t="s">
        <v>5005</v>
      </c>
      <c r="B13288" s="2" t="s">
        <v>15756</v>
      </c>
      <c r="C13288" s="2" t="s">
        <v>27315</v>
      </c>
      <c r="D13288" s="2" t="str">
        <f>"魚介類販売業"</f>
        <v>魚介類販売業</v>
      </c>
      <c r="E13288" s="2" t="str">
        <f t="shared" si="645"/>
        <v>H31.02.22</v>
      </c>
    </row>
    <row r="13289" spans="1:5" x14ac:dyDescent="0.45">
      <c r="A13289" s="2" t="s">
        <v>4915</v>
      </c>
      <c r="B13289" s="2" t="s">
        <v>15757</v>
      </c>
      <c r="C13289" s="2" t="s">
        <v>27202</v>
      </c>
      <c r="D13289" s="2" t="str">
        <f>"魚肉ねり製品製造業"</f>
        <v>魚肉ねり製品製造業</v>
      </c>
      <c r="E13289" s="2" t="str">
        <f t="shared" si="645"/>
        <v>H31.02.22</v>
      </c>
    </row>
    <row r="13290" spans="1:5" x14ac:dyDescent="0.45">
      <c r="A13290" s="2" t="s">
        <v>4964</v>
      </c>
      <c r="B13290" s="2" t="s">
        <v>15761</v>
      </c>
      <c r="C13290" s="2" t="s">
        <v>27319</v>
      </c>
      <c r="D13290" s="2" t="str">
        <f>"乳類販売業"</f>
        <v>乳類販売業</v>
      </c>
      <c r="E13290" s="2" t="str">
        <f t="shared" si="645"/>
        <v>H31.02.22</v>
      </c>
    </row>
    <row r="13291" spans="1:5" x14ac:dyDescent="0.45">
      <c r="A13291" s="2" t="s">
        <v>4964</v>
      </c>
      <c r="B13291" s="2" t="s">
        <v>15762</v>
      </c>
      <c r="C13291" s="2" t="s">
        <v>27320</v>
      </c>
      <c r="D13291" s="2" t="str">
        <f>"乳類販売業"</f>
        <v>乳類販売業</v>
      </c>
      <c r="E13291" s="2" t="str">
        <f t="shared" si="645"/>
        <v>H31.02.22</v>
      </c>
    </row>
    <row r="13292" spans="1:5" x14ac:dyDescent="0.45">
      <c r="A13292" s="2" t="s">
        <v>5010</v>
      </c>
      <c r="B13292" s="2" t="s">
        <v>15067</v>
      </c>
      <c r="C13292" s="2" t="s">
        <v>27322</v>
      </c>
      <c r="D13292" s="2" t="str">
        <f>"豆腐製造業"</f>
        <v>豆腐製造業</v>
      </c>
      <c r="E13292" s="2" t="str">
        <f t="shared" si="645"/>
        <v>H31.02.22</v>
      </c>
    </row>
    <row r="13293" spans="1:5" x14ac:dyDescent="0.45">
      <c r="A13293" s="2" t="s">
        <v>5014</v>
      </c>
      <c r="B13293" s="2" t="s">
        <v>15766</v>
      </c>
      <c r="C13293" s="2" t="s">
        <v>27327</v>
      </c>
      <c r="D13293" s="2" t="str">
        <f>"食品販売業"</f>
        <v>食品販売業</v>
      </c>
      <c r="E13293" s="2" t="str">
        <f t="shared" si="645"/>
        <v>H31.02.22</v>
      </c>
    </row>
    <row r="13294" spans="1:5" x14ac:dyDescent="0.45">
      <c r="A13294" s="2" t="s">
        <v>5019</v>
      </c>
      <c r="B13294" s="2" t="s">
        <v>15770</v>
      </c>
      <c r="C13294" s="2" t="s">
        <v>27333</v>
      </c>
      <c r="D13294" s="2" t="str">
        <f t="shared" ref="D13294:D13303" si="646">"飲食店営業"</f>
        <v>飲食店営業</v>
      </c>
      <c r="E13294" s="2" t="str">
        <f t="shared" ref="E13294:E13311" si="647">"R01.05.27"</f>
        <v>R01.05.27</v>
      </c>
    </row>
    <row r="13295" spans="1:5" x14ac:dyDescent="0.45">
      <c r="A13295" s="2" t="s">
        <v>5020</v>
      </c>
      <c r="B13295" s="2" t="s">
        <v>15771</v>
      </c>
      <c r="C13295" s="2" t="s">
        <v>27334</v>
      </c>
      <c r="D13295" s="2" t="str">
        <f t="shared" si="646"/>
        <v>飲食店営業</v>
      </c>
      <c r="E13295" s="2" t="str">
        <f t="shared" si="647"/>
        <v>R01.05.27</v>
      </c>
    </row>
    <row r="13296" spans="1:5" x14ac:dyDescent="0.45">
      <c r="A13296" s="2" t="s">
        <v>5021</v>
      </c>
      <c r="B13296" s="2" t="s">
        <v>15772</v>
      </c>
      <c r="C13296" s="2" t="s">
        <v>27335</v>
      </c>
      <c r="D13296" s="2" t="str">
        <f t="shared" si="646"/>
        <v>飲食店営業</v>
      </c>
      <c r="E13296" s="2" t="str">
        <f t="shared" si="647"/>
        <v>R01.05.27</v>
      </c>
    </row>
    <row r="13297" spans="1:5" x14ac:dyDescent="0.45">
      <c r="A13297" s="2" t="s">
        <v>5022</v>
      </c>
      <c r="B13297" s="2" t="s">
        <v>15773</v>
      </c>
      <c r="C13297" s="2" t="s">
        <v>27336</v>
      </c>
      <c r="D13297" s="2" t="str">
        <f t="shared" si="646"/>
        <v>飲食店営業</v>
      </c>
      <c r="E13297" s="2" t="str">
        <f t="shared" si="647"/>
        <v>R01.05.27</v>
      </c>
    </row>
    <row r="13298" spans="1:5" x14ac:dyDescent="0.45">
      <c r="A13298" s="2" t="s">
        <v>5023</v>
      </c>
      <c r="B13298" s="2" t="s">
        <v>15774</v>
      </c>
      <c r="C13298" s="2" t="s">
        <v>27337</v>
      </c>
      <c r="D13298" s="2" t="str">
        <f t="shared" si="646"/>
        <v>飲食店営業</v>
      </c>
      <c r="E13298" s="2" t="str">
        <f t="shared" si="647"/>
        <v>R01.05.27</v>
      </c>
    </row>
    <row r="13299" spans="1:5" x14ac:dyDescent="0.45">
      <c r="A13299" s="2" t="s">
        <v>5024</v>
      </c>
      <c r="B13299" s="2" t="s">
        <v>15775</v>
      </c>
      <c r="C13299" s="2" t="s">
        <v>27338</v>
      </c>
      <c r="D13299" s="2" t="str">
        <f t="shared" si="646"/>
        <v>飲食店営業</v>
      </c>
      <c r="E13299" s="2" t="str">
        <f t="shared" si="647"/>
        <v>R01.05.27</v>
      </c>
    </row>
    <row r="13300" spans="1:5" x14ac:dyDescent="0.45">
      <c r="A13300" s="2" t="s">
        <v>5025</v>
      </c>
      <c r="B13300" s="2" t="s">
        <v>15776</v>
      </c>
      <c r="C13300" s="2" t="s">
        <v>27339</v>
      </c>
      <c r="D13300" s="2" t="str">
        <f t="shared" si="646"/>
        <v>飲食店営業</v>
      </c>
      <c r="E13300" s="2" t="str">
        <f t="shared" si="647"/>
        <v>R01.05.27</v>
      </c>
    </row>
    <row r="13301" spans="1:5" x14ac:dyDescent="0.45">
      <c r="A13301" s="2" t="s">
        <v>4940</v>
      </c>
      <c r="B13301" s="2" t="s">
        <v>4940</v>
      </c>
      <c r="C13301" s="2" t="s">
        <v>27240</v>
      </c>
      <c r="D13301" s="2" t="str">
        <f t="shared" si="646"/>
        <v>飲食店営業</v>
      </c>
      <c r="E13301" s="2" t="str">
        <f t="shared" si="647"/>
        <v>R01.05.27</v>
      </c>
    </row>
    <row r="13302" spans="1:5" x14ac:dyDescent="0.45">
      <c r="A13302" s="2" t="s">
        <v>5026</v>
      </c>
      <c r="B13302" s="2" t="s">
        <v>15777</v>
      </c>
      <c r="C13302" s="2" t="s">
        <v>27340</v>
      </c>
      <c r="D13302" s="2" t="str">
        <f t="shared" si="646"/>
        <v>飲食店営業</v>
      </c>
      <c r="E13302" s="2" t="str">
        <f t="shared" si="647"/>
        <v>R01.05.27</v>
      </c>
    </row>
    <row r="13303" spans="1:5" x14ac:dyDescent="0.45">
      <c r="A13303" s="2" t="s">
        <v>5027</v>
      </c>
      <c r="B13303" s="2" t="s">
        <v>15778</v>
      </c>
      <c r="C13303" s="2" t="s">
        <v>27341</v>
      </c>
      <c r="D13303" s="2" t="str">
        <f t="shared" si="646"/>
        <v>飲食店営業</v>
      </c>
      <c r="E13303" s="2" t="str">
        <f t="shared" si="647"/>
        <v>R01.05.27</v>
      </c>
    </row>
    <row r="13304" spans="1:5" x14ac:dyDescent="0.45">
      <c r="A13304" s="2" t="s">
        <v>4882</v>
      </c>
      <c r="B13304" s="2" t="s">
        <v>15605</v>
      </c>
      <c r="C13304" s="2" t="s">
        <v>27160</v>
      </c>
      <c r="D13304" s="2" t="str">
        <f>"菓子製造業"</f>
        <v>菓子製造業</v>
      </c>
      <c r="E13304" s="2" t="str">
        <f t="shared" si="647"/>
        <v>R01.05.27</v>
      </c>
    </row>
    <row r="13305" spans="1:5" x14ac:dyDescent="0.45">
      <c r="A13305" s="2" t="s">
        <v>5034</v>
      </c>
      <c r="B13305" s="2" t="s">
        <v>15787</v>
      </c>
      <c r="C13305" s="2" t="s">
        <v>27349</v>
      </c>
      <c r="D13305" s="2" t="str">
        <f>"魚介類販売業"</f>
        <v>魚介類販売業</v>
      </c>
      <c r="E13305" s="2" t="str">
        <f t="shared" si="647"/>
        <v>R01.05.27</v>
      </c>
    </row>
    <row r="13306" spans="1:5" x14ac:dyDescent="0.45">
      <c r="A13306" s="2" t="s">
        <v>5038</v>
      </c>
      <c r="B13306" s="2" t="s">
        <v>15792</v>
      </c>
      <c r="C13306" s="2" t="s">
        <v>27354</v>
      </c>
      <c r="D13306" s="2" t="str">
        <f>"缶詰又は瓶詰食品製造業"</f>
        <v>缶詰又は瓶詰食品製造業</v>
      </c>
      <c r="E13306" s="2" t="str">
        <f t="shared" si="647"/>
        <v>R01.05.27</v>
      </c>
    </row>
    <row r="13307" spans="1:5" x14ac:dyDescent="0.45">
      <c r="A13307" s="2" t="s">
        <v>4880</v>
      </c>
      <c r="B13307" s="2" t="s">
        <v>15793</v>
      </c>
      <c r="C13307" s="2" t="s">
        <v>27356</v>
      </c>
      <c r="D13307" s="2" t="str">
        <f>"食肉販売業"</f>
        <v>食肉販売業</v>
      </c>
      <c r="E13307" s="2" t="str">
        <f t="shared" si="647"/>
        <v>R01.05.27</v>
      </c>
    </row>
    <row r="13308" spans="1:5" x14ac:dyDescent="0.45">
      <c r="A13308" s="2" t="s">
        <v>5038</v>
      </c>
      <c r="B13308" s="2" t="s">
        <v>15792</v>
      </c>
      <c r="C13308" s="2" t="s">
        <v>27354</v>
      </c>
      <c r="D13308" s="2" t="str">
        <f>"乳酸菌飲料製造業"</f>
        <v>乳酸菌飲料製造業</v>
      </c>
      <c r="E13308" s="2" t="str">
        <f t="shared" si="647"/>
        <v>R01.05.27</v>
      </c>
    </row>
    <row r="13309" spans="1:5" x14ac:dyDescent="0.45">
      <c r="A13309" s="2" t="s">
        <v>4915</v>
      </c>
      <c r="B13309" s="2" t="s">
        <v>4915</v>
      </c>
      <c r="C13309" s="2" t="s">
        <v>27202</v>
      </c>
      <c r="D13309" s="2" t="str">
        <f>"そうざい製造業"</f>
        <v>そうざい製造業</v>
      </c>
      <c r="E13309" s="2" t="str">
        <f t="shared" si="647"/>
        <v>R01.05.27</v>
      </c>
    </row>
    <row r="13310" spans="1:5" x14ac:dyDescent="0.45">
      <c r="A13310" s="2" t="s">
        <v>5041</v>
      </c>
      <c r="B13310" s="2" t="s">
        <v>15795</v>
      </c>
      <c r="C13310" s="2" t="s">
        <v>27359</v>
      </c>
      <c r="D13310" s="2" t="str">
        <f>"食品製造業"</f>
        <v>食品製造業</v>
      </c>
      <c r="E13310" s="2" t="str">
        <f t="shared" si="647"/>
        <v>R01.05.27</v>
      </c>
    </row>
    <row r="13311" spans="1:5" x14ac:dyDescent="0.45">
      <c r="A13311" s="2" t="s">
        <v>5038</v>
      </c>
      <c r="B13311" s="2" t="s">
        <v>15792</v>
      </c>
      <c r="C13311" s="2" t="s">
        <v>27354</v>
      </c>
      <c r="D13311" s="2" t="str">
        <f>"清涼飲料水製造業"</f>
        <v>清涼飲料水製造業</v>
      </c>
      <c r="E13311" s="2" t="str">
        <f t="shared" si="647"/>
        <v>R01.05.27</v>
      </c>
    </row>
    <row r="13312" spans="1:5" x14ac:dyDescent="0.45">
      <c r="A13312" s="2" t="s">
        <v>5044</v>
      </c>
      <c r="B13312" s="2" t="s">
        <v>15799</v>
      </c>
      <c r="C13312" s="2" t="s">
        <v>27363</v>
      </c>
      <c r="D13312" s="2" t="str">
        <f>"乳類販売業"</f>
        <v>乳類販売業</v>
      </c>
      <c r="E13312" s="2" t="str">
        <f>"R01.05.28"</f>
        <v>R01.05.28</v>
      </c>
    </row>
    <row r="13313" spans="1:5" x14ac:dyDescent="0.45">
      <c r="A13313" s="2" t="s">
        <v>5044</v>
      </c>
      <c r="B13313" s="2" t="s">
        <v>15800</v>
      </c>
      <c r="C13313" s="2" t="s">
        <v>27363</v>
      </c>
      <c r="D13313" s="2" t="str">
        <f>"食品販売業"</f>
        <v>食品販売業</v>
      </c>
      <c r="E13313" s="2" t="str">
        <f>"R01.05.28"</f>
        <v>R01.05.28</v>
      </c>
    </row>
    <row r="13314" spans="1:5" x14ac:dyDescent="0.45">
      <c r="A13314" s="2" t="s">
        <v>4987</v>
      </c>
      <c r="B13314" s="2" t="s">
        <v>15734</v>
      </c>
      <c r="C13314" s="2" t="s">
        <v>27296</v>
      </c>
      <c r="D13314" s="2" t="str">
        <f>"食肉販売業"</f>
        <v>食肉販売業</v>
      </c>
      <c r="E13314" s="2" t="str">
        <f>"R01.05.31"</f>
        <v>R01.05.31</v>
      </c>
    </row>
    <row r="13315" spans="1:5" x14ac:dyDescent="0.45">
      <c r="A13315" s="2" t="s">
        <v>801</v>
      </c>
      <c r="B13315" s="2" t="s">
        <v>15801</v>
      </c>
      <c r="C13315" s="2" t="s">
        <v>27356</v>
      </c>
      <c r="D13315" s="2" t="str">
        <f>"そうざい製造業"</f>
        <v>そうざい製造業</v>
      </c>
      <c r="E13315" s="2" t="str">
        <f>"R01.05.31"</f>
        <v>R01.05.31</v>
      </c>
    </row>
    <row r="13316" spans="1:5" x14ac:dyDescent="0.45">
      <c r="A13316" s="2" t="s">
        <v>126</v>
      </c>
      <c r="B13316" s="2" t="s">
        <v>15803</v>
      </c>
      <c r="C13316" s="2" t="s">
        <v>27364</v>
      </c>
      <c r="D13316" s="2" t="str">
        <f>"飲食店営業"</f>
        <v>飲食店営業</v>
      </c>
      <c r="E13316" s="2" t="str">
        <f>"R01.05.31"</f>
        <v>R01.05.31</v>
      </c>
    </row>
    <row r="13317" spans="1:5" x14ac:dyDescent="0.45">
      <c r="A13317" s="2" t="s">
        <v>1134</v>
      </c>
      <c r="B13317" s="2" t="s">
        <v>15808</v>
      </c>
      <c r="C13317" s="2" t="s">
        <v>27369</v>
      </c>
      <c r="D13317" s="2" t="str">
        <f>"食品販売業"</f>
        <v>食品販売業</v>
      </c>
      <c r="E13317" s="2" t="str">
        <f>"H30.08.28"</f>
        <v>H30.08.28</v>
      </c>
    </row>
    <row r="13318" spans="1:5" x14ac:dyDescent="0.45">
      <c r="A13318" s="2" t="s">
        <v>5047</v>
      </c>
      <c r="B13318" s="2" t="s">
        <v>15809</v>
      </c>
      <c r="C13318" s="2" t="s">
        <v>27370</v>
      </c>
      <c r="D13318" s="2" t="str">
        <f>"菓子製造業"</f>
        <v>菓子製造業</v>
      </c>
      <c r="E13318" s="2" t="str">
        <f>"R01.07.19"</f>
        <v>R01.07.19</v>
      </c>
    </row>
    <row r="13319" spans="1:5" x14ac:dyDescent="0.45">
      <c r="A13319" s="2" t="s">
        <v>5047</v>
      </c>
      <c r="B13319" s="2" t="s">
        <v>15810</v>
      </c>
      <c r="C13319" s="2" t="s">
        <v>27371</v>
      </c>
      <c r="D13319" s="2" t="str">
        <f>"飲食店営業"</f>
        <v>飲食店営業</v>
      </c>
      <c r="E13319" s="2" t="str">
        <f>"R01.07.26"</f>
        <v>R01.07.26</v>
      </c>
    </row>
    <row r="13320" spans="1:5" x14ac:dyDescent="0.45">
      <c r="A13320" s="2" t="s">
        <v>5047</v>
      </c>
      <c r="B13320" s="2" t="s">
        <v>15810</v>
      </c>
      <c r="C13320" s="2" t="s">
        <v>27372</v>
      </c>
      <c r="D13320" s="2" t="str">
        <f>"食品販売業"</f>
        <v>食品販売業</v>
      </c>
      <c r="E13320" s="2" t="str">
        <f>"R01.07.26"</f>
        <v>R01.07.26</v>
      </c>
    </row>
    <row r="13321" spans="1:5" x14ac:dyDescent="0.45">
      <c r="A13321" s="2" t="s">
        <v>5048</v>
      </c>
      <c r="B13321" s="2" t="s">
        <v>15811</v>
      </c>
      <c r="C13321" s="2" t="s">
        <v>27373</v>
      </c>
      <c r="D13321" s="2" t="str">
        <f>"飲食店営業"</f>
        <v>飲食店営業</v>
      </c>
      <c r="E13321" s="2" t="str">
        <f t="shared" ref="E13321:E13341" si="648">"R01.08.27"</f>
        <v>R01.08.27</v>
      </c>
    </row>
    <row r="13322" spans="1:5" x14ac:dyDescent="0.45">
      <c r="A13322" s="2" t="s">
        <v>5049</v>
      </c>
      <c r="B13322" s="2" t="s">
        <v>15812</v>
      </c>
      <c r="C13322" s="2" t="s">
        <v>27374</v>
      </c>
      <c r="D13322" s="2" t="str">
        <f>"飲食店営業"</f>
        <v>飲食店営業</v>
      </c>
      <c r="E13322" s="2" t="str">
        <f t="shared" si="648"/>
        <v>R01.08.27</v>
      </c>
    </row>
    <row r="13323" spans="1:5" x14ac:dyDescent="0.45">
      <c r="A13323" s="2" t="s">
        <v>5050</v>
      </c>
      <c r="B13323" s="2" t="s">
        <v>15813</v>
      </c>
      <c r="C13323" s="2" t="s">
        <v>27375</v>
      </c>
      <c r="D13323" s="2" t="str">
        <f>"飲食店営業"</f>
        <v>飲食店営業</v>
      </c>
      <c r="E13323" s="2" t="str">
        <f t="shared" si="648"/>
        <v>R01.08.27</v>
      </c>
    </row>
    <row r="13324" spans="1:5" x14ac:dyDescent="0.45">
      <c r="A13324" s="2" t="s">
        <v>5051</v>
      </c>
      <c r="B13324" s="2" t="s">
        <v>15814</v>
      </c>
      <c r="C13324" s="2" t="s">
        <v>27376</v>
      </c>
      <c r="D13324" s="2" t="str">
        <f>"飲食店営業"</f>
        <v>飲食店営業</v>
      </c>
      <c r="E13324" s="2" t="str">
        <f t="shared" si="648"/>
        <v>R01.08.27</v>
      </c>
    </row>
    <row r="13325" spans="1:5" x14ac:dyDescent="0.45">
      <c r="A13325" s="2" t="s">
        <v>5052</v>
      </c>
      <c r="B13325" s="2" t="s">
        <v>15815</v>
      </c>
      <c r="C13325" s="2" t="s">
        <v>27377</v>
      </c>
      <c r="D13325" s="2" t="str">
        <f>"飲食店営業"</f>
        <v>飲食店営業</v>
      </c>
      <c r="E13325" s="2" t="str">
        <f t="shared" si="648"/>
        <v>R01.08.27</v>
      </c>
    </row>
    <row r="13326" spans="1:5" x14ac:dyDescent="0.45">
      <c r="A13326" s="2" t="s">
        <v>5055</v>
      </c>
      <c r="B13326" s="2" t="s">
        <v>15819</v>
      </c>
      <c r="C13326" s="2" t="s">
        <v>27380</v>
      </c>
      <c r="D13326" s="2" t="str">
        <f>"菓子製造業"</f>
        <v>菓子製造業</v>
      </c>
      <c r="E13326" s="2" t="str">
        <f t="shared" si="648"/>
        <v>R01.08.27</v>
      </c>
    </row>
    <row r="13327" spans="1:5" x14ac:dyDescent="0.45">
      <c r="A13327" s="2" t="s">
        <v>4966</v>
      </c>
      <c r="B13327" s="2" t="s">
        <v>4966</v>
      </c>
      <c r="C13327" s="2" t="s">
        <v>27384</v>
      </c>
      <c r="D13327" s="2" t="str">
        <f>"缶詰又は瓶詰食品製造業"</f>
        <v>缶詰又は瓶詰食品製造業</v>
      </c>
      <c r="E13327" s="2" t="str">
        <f t="shared" si="648"/>
        <v>R01.08.27</v>
      </c>
    </row>
    <row r="13328" spans="1:5" x14ac:dyDescent="0.45">
      <c r="A13328" s="2" t="s">
        <v>5055</v>
      </c>
      <c r="B13328" s="2" t="s">
        <v>15819</v>
      </c>
      <c r="C13328" s="2" t="s">
        <v>27380</v>
      </c>
      <c r="D13328" s="2" t="str">
        <f>"喫茶店営業"</f>
        <v>喫茶店営業</v>
      </c>
      <c r="E13328" s="2" t="str">
        <f t="shared" si="648"/>
        <v>R01.08.27</v>
      </c>
    </row>
    <row r="13329" spans="1:5" x14ac:dyDescent="0.45">
      <c r="A13329" s="2" t="s">
        <v>5059</v>
      </c>
      <c r="B13329" s="2" t="s">
        <v>15823</v>
      </c>
      <c r="C13329" s="2" t="s">
        <v>27385</v>
      </c>
      <c r="D13329" s="2" t="str">
        <f>"喫茶店営業"</f>
        <v>喫茶店営業</v>
      </c>
      <c r="E13329" s="2" t="str">
        <f t="shared" si="648"/>
        <v>R01.08.27</v>
      </c>
    </row>
    <row r="13330" spans="1:5" x14ac:dyDescent="0.45">
      <c r="A13330" s="2" t="s">
        <v>5055</v>
      </c>
      <c r="B13330" s="2" t="s">
        <v>15819</v>
      </c>
      <c r="C13330" s="2" t="s">
        <v>27380</v>
      </c>
      <c r="D13330" s="2" t="str">
        <f>"アイスクリーム類製造業"</f>
        <v>アイスクリーム類製造業</v>
      </c>
      <c r="E13330" s="2" t="str">
        <f t="shared" si="648"/>
        <v>R01.08.27</v>
      </c>
    </row>
    <row r="13331" spans="1:5" x14ac:dyDescent="0.45">
      <c r="A13331" s="2" t="s">
        <v>5051</v>
      </c>
      <c r="B13331" s="2" t="s">
        <v>15814</v>
      </c>
      <c r="C13331" s="2" t="s">
        <v>27376</v>
      </c>
      <c r="D13331" s="2" t="str">
        <f>"乳類販売業"</f>
        <v>乳類販売業</v>
      </c>
      <c r="E13331" s="2" t="str">
        <f t="shared" si="648"/>
        <v>R01.08.27</v>
      </c>
    </row>
    <row r="13332" spans="1:5" x14ac:dyDescent="0.45">
      <c r="A13332" s="2" t="s">
        <v>4964</v>
      </c>
      <c r="B13332" s="2" t="s">
        <v>15824</v>
      </c>
      <c r="C13332" s="2" t="s">
        <v>27386</v>
      </c>
      <c r="D13332" s="2" t="str">
        <f>"乳類販売業"</f>
        <v>乳類販売業</v>
      </c>
      <c r="E13332" s="2" t="str">
        <f t="shared" si="648"/>
        <v>R01.08.27</v>
      </c>
    </row>
    <row r="13333" spans="1:5" x14ac:dyDescent="0.45">
      <c r="A13333" s="2" t="s">
        <v>5060</v>
      </c>
      <c r="B13333" s="2" t="s">
        <v>15825</v>
      </c>
      <c r="C13333" s="2" t="s">
        <v>27387</v>
      </c>
      <c r="D13333" s="2" t="str">
        <f>"食肉販売業"</f>
        <v>食肉販売業</v>
      </c>
      <c r="E13333" s="2" t="str">
        <f t="shared" si="648"/>
        <v>R01.08.27</v>
      </c>
    </row>
    <row r="13334" spans="1:5" x14ac:dyDescent="0.45">
      <c r="A13334" s="2" t="s">
        <v>5061</v>
      </c>
      <c r="B13334" s="2" t="s">
        <v>15826</v>
      </c>
      <c r="C13334" s="2" t="s">
        <v>27388</v>
      </c>
      <c r="D13334" s="2" t="str">
        <f>"食肉販売業"</f>
        <v>食肉販売業</v>
      </c>
      <c r="E13334" s="2" t="str">
        <f t="shared" si="648"/>
        <v>R01.08.27</v>
      </c>
    </row>
    <row r="13335" spans="1:5" x14ac:dyDescent="0.45">
      <c r="A13335" s="2" t="s">
        <v>4966</v>
      </c>
      <c r="B13335" s="2" t="s">
        <v>4966</v>
      </c>
      <c r="C13335" s="2" t="s">
        <v>27384</v>
      </c>
      <c r="D13335" s="2" t="str">
        <f>"みそ製造業"</f>
        <v>みそ製造業</v>
      </c>
      <c r="E13335" s="2" t="str">
        <f t="shared" si="648"/>
        <v>R01.08.27</v>
      </c>
    </row>
    <row r="13336" spans="1:5" x14ac:dyDescent="0.45">
      <c r="A13336" s="2" t="s">
        <v>4966</v>
      </c>
      <c r="B13336" s="2" t="s">
        <v>4966</v>
      </c>
      <c r="C13336" s="2" t="s">
        <v>27384</v>
      </c>
      <c r="D13336" s="2" t="str">
        <f>"醤油製造業"</f>
        <v>醤油製造業</v>
      </c>
      <c r="E13336" s="2" t="str">
        <f t="shared" si="648"/>
        <v>R01.08.27</v>
      </c>
    </row>
    <row r="13337" spans="1:5" x14ac:dyDescent="0.45">
      <c r="A13337" s="2" t="s">
        <v>5038</v>
      </c>
      <c r="B13337" s="2" t="s">
        <v>15792</v>
      </c>
      <c r="C13337" s="2" t="s">
        <v>27354</v>
      </c>
      <c r="D13337" s="2" t="str">
        <f>"酒類製造業"</f>
        <v>酒類製造業</v>
      </c>
      <c r="E13337" s="2" t="str">
        <f t="shared" si="648"/>
        <v>R01.08.27</v>
      </c>
    </row>
    <row r="13338" spans="1:5" x14ac:dyDescent="0.45">
      <c r="A13338" s="2" t="s">
        <v>5062</v>
      </c>
      <c r="B13338" s="2" t="s">
        <v>13525</v>
      </c>
      <c r="C13338" s="2" t="s">
        <v>27390</v>
      </c>
      <c r="D13338" s="2" t="str">
        <f>"そうざい製造業"</f>
        <v>そうざい製造業</v>
      </c>
      <c r="E13338" s="2" t="str">
        <f t="shared" si="648"/>
        <v>R01.08.27</v>
      </c>
    </row>
    <row r="13339" spans="1:5" x14ac:dyDescent="0.45">
      <c r="A13339" s="2" t="s">
        <v>5061</v>
      </c>
      <c r="B13339" s="2" t="s">
        <v>15826</v>
      </c>
      <c r="C13339" s="2" t="s">
        <v>27388</v>
      </c>
      <c r="D13339" s="2" t="str">
        <f>"そうざい製造業"</f>
        <v>そうざい製造業</v>
      </c>
      <c r="E13339" s="2" t="str">
        <f t="shared" si="648"/>
        <v>R01.08.27</v>
      </c>
    </row>
    <row r="13340" spans="1:5" x14ac:dyDescent="0.45">
      <c r="A13340" s="2" t="s">
        <v>5064</v>
      </c>
      <c r="B13340" s="2" t="s">
        <v>15829</v>
      </c>
      <c r="C13340" s="2" t="s">
        <v>27392</v>
      </c>
      <c r="D13340" s="2" t="str">
        <f>"食品製造業"</f>
        <v>食品製造業</v>
      </c>
      <c r="E13340" s="2" t="str">
        <f t="shared" si="648"/>
        <v>R01.08.27</v>
      </c>
    </row>
    <row r="13341" spans="1:5" x14ac:dyDescent="0.45">
      <c r="A13341" s="2" t="s">
        <v>5065</v>
      </c>
      <c r="B13341" s="2" t="s">
        <v>15830</v>
      </c>
      <c r="C13341" s="2" t="s">
        <v>27393</v>
      </c>
      <c r="D13341" s="2" t="str">
        <f>"食品製造業"</f>
        <v>食品製造業</v>
      </c>
      <c r="E13341" s="2" t="str">
        <f t="shared" si="648"/>
        <v>R01.08.27</v>
      </c>
    </row>
    <row r="13342" spans="1:5" x14ac:dyDescent="0.45">
      <c r="A13342" s="2" t="s">
        <v>595</v>
      </c>
      <c r="B13342" s="2" t="s">
        <v>15833</v>
      </c>
      <c r="C13342" s="2" t="s">
        <v>27396</v>
      </c>
      <c r="D13342" s="2" t="str">
        <f>"食品販売業"</f>
        <v>食品販売業</v>
      </c>
      <c r="E13342" s="2" t="str">
        <f>"R01.08.28"</f>
        <v>R01.08.28</v>
      </c>
    </row>
    <row r="13343" spans="1:5" x14ac:dyDescent="0.45">
      <c r="A13343" s="2" t="s">
        <v>5068</v>
      </c>
      <c r="B13343" s="2" t="s">
        <v>15834</v>
      </c>
      <c r="C13343" s="2" t="s">
        <v>27397</v>
      </c>
      <c r="D13343" s="2" t="str">
        <f>"飲食店営業"</f>
        <v>飲食店営業</v>
      </c>
      <c r="E13343" s="2" t="str">
        <f>"R01.08.30"</f>
        <v>R01.08.30</v>
      </c>
    </row>
    <row r="13344" spans="1:5" x14ac:dyDescent="0.45">
      <c r="A13344" s="2" t="s">
        <v>1134</v>
      </c>
      <c r="B13344" s="2" t="s">
        <v>15709</v>
      </c>
      <c r="C13344" s="2" t="s">
        <v>27271</v>
      </c>
      <c r="D13344" s="2" t="str">
        <f>"魚介類販売業"</f>
        <v>魚介類販売業</v>
      </c>
      <c r="E13344" s="2" t="str">
        <f>"R01.09.12"</f>
        <v>R01.09.12</v>
      </c>
    </row>
    <row r="13345" spans="1:5" x14ac:dyDescent="0.45">
      <c r="A13345" s="2" t="s">
        <v>1134</v>
      </c>
      <c r="B13345" s="2" t="s">
        <v>15808</v>
      </c>
      <c r="C13345" s="2" t="s">
        <v>27399</v>
      </c>
      <c r="D13345" s="2" t="str">
        <f>"魚介類販売業"</f>
        <v>魚介類販売業</v>
      </c>
      <c r="E13345" s="2" t="str">
        <f>"R01.09.12"</f>
        <v>R01.09.12</v>
      </c>
    </row>
    <row r="13346" spans="1:5" x14ac:dyDescent="0.45">
      <c r="A13346" s="2" t="s">
        <v>5069</v>
      </c>
      <c r="B13346" s="2" t="s">
        <v>15837</v>
      </c>
      <c r="C13346" s="2" t="s">
        <v>27400</v>
      </c>
      <c r="D13346" s="2" t="str">
        <f>"飲食店営業"</f>
        <v>飲食店営業</v>
      </c>
      <c r="E13346" s="2" t="str">
        <f>"R01.09.13"</f>
        <v>R01.09.13</v>
      </c>
    </row>
    <row r="13347" spans="1:5" x14ac:dyDescent="0.45">
      <c r="A13347" s="2" t="s">
        <v>5069</v>
      </c>
      <c r="B13347" s="2" t="s">
        <v>15838</v>
      </c>
      <c r="C13347" s="2" t="s">
        <v>27401</v>
      </c>
      <c r="D13347" s="2" t="str">
        <f>"喫茶店営業"</f>
        <v>喫茶店営業</v>
      </c>
      <c r="E13347" s="2" t="str">
        <f>"H29.12.06"</f>
        <v>H29.12.06</v>
      </c>
    </row>
    <row r="13348" spans="1:5" x14ac:dyDescent="0.45">
      <c r="A13348" s="2" t="s">
        <v>5070</v>
      </c>
      <c r="B13348" s="2" t="s">
        <v>15839</v>
      </c>
      <c r="C13348" s="2" t="s">
        <v>27402</v>
      </c>
      <c r="D13348" s="2" t="str">
        <f>"飲食店営業"</f>
        <v>飲食店営業</v>
      </c>
      <c r="E13348" s="2" t="str">
        <f>"H30.02.23"</f>
        <v>H30.02.23</v>
      </c>
    </row>
    <row r="13349" spans="1:5" x14ac:dyDescent="0.45">
      <c r="A13349" s="2" t="s">
        <v>5072</v>
      </c>
      <c r="B13349" s="2" t="s">
        <v>15841</v>
      </c>
      <c r="C13349" s="2" t="s">
        <v>27404</v>
      </c>
      <c r="D13349" s="2" t="str">
        <f>"食品製造業"</f>
        <v>食品製造業</v>
      </c>
      <c r="E13349" s="2" t="str">
        <f>"R01.10.18"</f>
        <v>R01.10.18</v>
      </c>
    </row>
    <row r="13350" spans="1:5" x14ac:dyDescent="0.45">
      <c r="A13350" s="2" t="s">
        <v>5073</v>
      </c>
      <c r="B13350" s="2" t="s">
        <v>15842</v>
      </c>
      <c r="C13350" s="2" t="s">
        <v>27405</v>
      </c>
      <c r="D13350" s="2" t="str">
        <f t="shared" ref="D13350:D13363" si="649">"飲食店営業"</f>
        <v>飲食店営業</v>
      </c>
      <c r="E13350" s="2" t="str">
        <f>"R01.10.28"</f>
        <v>R01.10.28</v>
      </c>
    </row>
    <row r="13351" spans="1:5" x14ac:dyDescent="0.45">
      <c r="A13351" s="2" t="s">
        <v>5074</v>
      </c>
      <c r="B13351" s="2" t="s">
        <v>15843</v>
      </c>
      <c r="C13351" s="2" t="s">
        <v>27406</v>
      </c>
      <c r="D13351" s="2" t="str">
        <f t="shared" si="649"/>
        <v>飲食店営業</v>
      </c>
      <c r="E13351" s="2" t="str">
        <f t="shared" ref="E13351:E13371" si="650">"R01.11.26"</f>
        <v>R01.11.26</v>
      </c>
    </row>
    <row r="13352" spans="1:5" x14ac:dyDescent="0.45">
      <c r="A13352" s="2" t="s">
        <v>5075</v>
      </c>
      <c r="B13352" s="2" t="s">
        <v>15844</v>
      </c>
      <c r="C13352" s="2" t="s">
        <v>27407</v>
      </c>
      <c r="D13352" s="2" t="str">
        <f t="shared" si="649"/>
        <v>飲食店営業</v>
      </c>
      <c r="E13352" s="2" t="str">
        <f t="shared" si="650"/>
        <v>R01.11.26</v>
      </c>
    </row>
    <row r="13353" spans="1:5" x14ac:dyDescent="0.45">
      <c r="A13353" s="2" t="s">
        <v>5076</v>
      </c>
      <c r="B13353" s="2" t="s">
        <v>15845</v>
      </c>
      <c r="C13353" s="2" t="s">
        <v>27408</v>
      </c>
      <c r="D13353" s="2" t="str">
        <f t="shared" si="649"/>
        <v>飲食店営業</v>
      </c>
      <c r="E13353" s="2" t="str">
        <f t="shared" si="650"/>
        <v>R01.11.26</v>
      </c>
    </row>
    <row r="13354" spans="1:5" x14ac:dyDescent="0.45">
      <c r="A13354" s="2" t="s">
        <v>5077</v>
      </c>
      <c r="B13354" s="2" t="s">
        <v>15846</v>
      </c>
      <c r="C13354" s="2" t="s">
        <v>27409</v>
      </c>
      <c r="D13354" s="2" t="str">
        <f t="shared" si="649"/>
        <v>飲食店営業</v>
      </c>
      <c r="E13354" s="2" t="str">
        <f t="shared" si="650"/>
        <v>R01.11.26</v>
      </c>
    </row>
    <row r="13355" spans="1:5" x14ac:dyDescent="0.45">
      <c r="A13355" s="2" t="s">
        <v>5079</v>
      </c>
      <c r="B13355" s="2" t="s">
        <v>15849</v>
      </c>
      <c r="C13355" s="2" t="s">
        <v>27412</v>
      </c>
      <c r="D13355" s="2" t="str">
        <f t="shared" si="649"/>
        <v>飲食店営業</v>
      </c>
      <c r="E13355" s="2" t="str">
        <f t="shared" si="650"/>
        <v>R01.11.26</v>
      </c>
    </row>
    <row r="13356" spans="1:5" x14ac:dyDescent="0.45">
      <c r="A13356" s="2" t="s">
        <v>5081</v>
      </c>
      <c r="B13356" s="2" t="s">
        <v>15851</v>
      </c>
      <c r="C13356" s="2" t="s">
        <v>27414</v>
      </c>
      <c r="D13356" s="2" t="str">
        <f t="shared" si="649"/>
        <v>飲食店営業</v>
      </c>
      <c r="E13356" s="2" t="str">
        <f t="shared" si="650"/>
        <v>R01.11.26</v>
      </c>
    </row>
    <row r="13357" spans="1:5" x14ac:dyDescent="0.45">
      <c r="A13357" s="2" t="s">
        <v>5082</v>
      </c>
      <c r="B13357" s="2" t="s">
        <v>15852</v>
      </c>
      <c r="C13357" s="2" t="s">
        <v>27415</v>
      </c>
      <c r="D13357" s="2" t="str">
        <f t="shared" si="649"/>
        <v>飲食店営業</v>
      </c>
      <c r="E13357" s="2" t="str">
        <f t="shared" si="650"/>
        <v>R01.11.26</v>
      </c>
    </row>
    <row r="13358" spans="1:5" x14ac:dyDescent="0.45">
      <c r="A13358" s="2" t="s">
        <v>5083</v>
      </c>
      <c r="B13358" s="2" t="s">
        <v>15853</v>
      </c>
      <c r="C13358" s="2" t="s">
        <v>27416</v>
      </c>
      <c r="D13358" s="2" t="str">
        <f t="shared" si="649"/>
        <v>飲食店営業</v>
      </c>
      <c r="E13358" s="2" t="str">
        <f t="shared" si="650"/>
        <v>R01.11.26</v>
      </c>
    </row>
    <row r="13359" spans="1:5" x14ac:dyDescent="0.45">
      <c r="A13359" s="2" t="s">
        <v>5084</v>
      </c>
      <c r="B13359" s="2" t="s">
        <v>15854</v>
      </c>
      <c r="C13359" s="2" t="s">
        <v>27417</v>
      </c>
      <c r="D13359" s="2" t="str">
        <f t="shared" si="649"/>
        <v>飲食店営業</v>
      </c>
      <c r="E13359" s="2" t="str">
        <f t="shared" si="650"/>
        <v>R01.11.26</v>
      </c>
    </row>
    <row r="13360" spans="1:5" x14ac:dyDescent="0.45">
      <c r="A13360" s="2" t="s">
        <v>5085</v>
      </c>
      <c r="B13360" s="2" t="s">
        <v>15855</v>
      </c>
      <c r="C13360" s="2" t="s">
        <v>27418</v>
      </c>
      <c r="D13360" s="2" t="str">
        <f t="shared" si="649"/>
        <v>飲食店営業</v>
      </c>
      <c r="E13360" s="2" t="str">
        <f t="shared" si="650"/>
        <v>R01.11.26</v>
      </c>
    </row>
    <row r="13361" spans="1:5" x14ac:dyDescent="0.45">
      <c r="A13361" s="2" t="s">
        <v>5086</v>
      </c>
      <c r="B13361" s="2" t="s">
        <v>15856</v>
      </c>
      <c r="C13361" s="2" t="s">
        <v>27419</v>
      </c>
      <c r="D13361" s="2" t="str">
        <f t="shared" si="649"/>
        <v>飲食店営業</v>
      </c>
      <c r="E13361" s="2" t="str">
        <f t="shared" si="650"/>
        <v>R01.11.26</v>
      </c>
    </row>
    <row r="13362" spans="1:5" x14ac:dyDescent="0.45">
      <c r="A13362" s="2" t="s">
        <v>5087</v>
      </c>
      <c r="B13362" s="2" t="s">
        <v>15857</v>
      </c>
      <c r="C13362" s="2" t="s">
        <v>27420</v>
      </c>
      <c r="D13362" s="2" t="str">
        <f t="shared" si="649"/>
        <v>飲食店営業</v>
      </c>
      <c r="E13362" s="2" t="str">
        <f t="shared" si="650"/>
        <v>R01.11.26</v>
      </c>
    </row>
    <row r="13363" spans="1:5" x14ac:dyDescent="0.45">
      <c r="A13363" s="2" t="s">
        <v>5088</v>
      </c>
      <c r="B13363" s="2" t="s">
        <v>15858</v>
      </c>
      <c r="C13363" s="2" t="s">
        <v>27421</v>
      </c>
      <c r="D13363" s="2" t="str">
        <f t="shared" si="649"/>
        <v>飲食店営業</v>
      </c>
      <c r="E13363" s="2" t="str">
        <f t="shared" si="650"/>
        <v>R01.11.26</v>
      </c>
    </row>
    <row r="13364" spans="1:5" x14ac:dyDescent="0.45">
      <c r="A13364" s="2" t="s">
        <v>5090</v>
      </c>
      <c r="B13364" s="2" t="s">
        <v>15861</v>
      </c>
      <c r="C13364" s="2" t="s">
        <v>27424</v>
      </c>
      <c r="D13364" s="2" t="str">
        <f>"菓子製造業"</f>
        <v>菓子製造業</v>
      </c>
      <c r="E13364" s="2" t="str">
        <f t="shared" si="650"/>
        <v>R01.11.26</v>
      </c>
    </row>
    <row r="13365" spans="1:5" x14ac:dyDescent="0.45">
      <c r="A13365" s="2" t="s">
        <v>5091</v>
      </c>
      <c r="B13365" s="2" t="s">
        <v>15862</v>
      </c>
      <c r="C13365" s="2" t="s">
        <v>27426</v>
      </c>
      <c r="D13365" s="2" t="str">
        <f>"菓子製造業"</f>
        <v>菓子製造業</v>
      </c>
      <c r="E13365" s="2" t="str">
        <f t="shared" si="650"/>
        <v>R01.11.26</v>
      </c>
    </row>
    <row r="13366" spans="1:5" x14ac:dyDescent="0.45">
      <c r="A13366" s="2" t="s">
        <v>5094</v>
      </c>
      <c r="B13366" s="2" t="s">
        <v>15866</v>
      </c>
      <c r="C13366" s="2" t="s">
        <v>27429</v>
      </c>
      <c r="D13366" s="2" t="str">
        <f>"魚介類販売業"</f>
        <v>魚介類販売業</v>
      </c>
      <c r="E13366" s="2" t="str">
        <f t="shared" si="650"/>
        <v>R01.11.26</v>
      </c>
    </row>
    <row r="13367" spans="1:5" x14ac:dyDescent="0.45">
      <c r="A13367" s="2" t="s">
        <v>5095</v>
      </c>
      <c r="B13367" s="2" t="s">
        <v>15867</v>
      </c>
      <c r="C13367" s="2" t="s">
        <v>27430</v>
      </c>
      <c r="D13367" s="2" t="str">
        <f>"魚介類販売業"</f>
        <v>魚介類販売業</v>
      </c>
      <c r="E13367" s="2" t="str">
        <f t="shared" si="650"/>
        <v>R01.11.26</v>
      </c>
    </row>
    <row r="13368" spans="1:5" x14ac:dyDescent="0.45">
      <c r="A13368" s="2" t="s">
        <v>4964</v>
      </c>
      <c r="B13368" s="2" t="s">
        <v>15870</v>
      </c>
      <c r="C13368" s="2" t="s">
        <v>27434</v>
      </c>
      <c r="D13368" s="2" t="str">
        <f>"食品販売業"</f>
        <v>食品販売業</v>
      </c>
      <c r="E13368" s="2" t="str">
        <f t="shared" si="650"/>
        <v>R01.11.26</v>
      </c>
    </row>
    <row r="13369" spans="1:5" x14ac:dyDescent="0.45">
      <c r="A13369" s="2" t="s">
        <v>4880</v>
      </c>
      <c r="B13369" s="2" t="s">
        <v>15793</v>
      </c>
      <c r="C13369" s="2" t="s">
        <v>27436</v>
      </c>
      <c r="D13369" s="2" t="str">
        <f>"食品販売業"</f>
        <v>食品販売業</v>
      </c>
      <c r="E13369" s="2" t="str">
        <f t="shared" si="650"/>
        <v>R01.11.26</v>
      </c>
    </row>
    <row r="13370" spans="1:5" x14ac:dyDescent="0.45">
      <c r="A13370" s="2" t="s">
        <v>5099</v>
      </c>
      <c r="B13370" s="2" t="s">
        <v>15874</v>
      </c>
      <c r="C13370" s="2" t="s">
        <v>27437</v>
      </c>
      <c r="D13370" s="2" t="str">
        <f>"飲食店営業"</f>
        <v>飲食店営業</v>
      </c>
      <c r="E13370" s="2" t="str">
        <f t="shared" si="650"/>
        <v>R01.11.26</v>
      </c>
    </row>
    <row r="13371" spans="1:5" x14ac:dyDescent="0.45">
      <c r="A13371" s="2" t="s">
        <v>5099</v>
      </c>
      <c r="B13371" s="2" t="s">
        <v>15874</v>
      </c>
      <c r="C13371" s="2" t="s">
        <v>27437</v>
      </c>
      <c r="D13371" s="2" t="str">
        <f>"菓子製造業"</f>
        <v>菓子製造業</v>
      </c>
      <c r="E13371" s="2" t="str">
        <f t="shared" si="650"/>
        <v>R01.11.26</v>
      </c>
    </row>
    <row r="13372" spans="1:5" x14ac:dyDescent="0.45">
      <c r="A13372" s="2" t="s">
        <v>5100</v>
      </c>
      <c r="B13372" s="2" t="s">
        <v>5100</v>
      </c>
      <c r="C13372" s="2" t="s">
        <v>27438</v>
      </c>
      <c r="D13372" s="2" t="str">
        <f>"食品販売業"</f>
        <v>食品販売業</v>
      </c>
      <c r="E13372" s="2" t="str">
        <f>"R01.08.06"</f>
        <v>R01.08.06</v>
      </c>
    </row>
    <row r="13373" spans="1:5" x14ac:dyDescent="0.45">
      <c r="A13373" s="2" t="s">
        <v>5102</v>
      </c>
      <c r="B13373" s="2" t="s">
        <v>15877</v>
      </c>
      <c r="C13373" s="2" t="s">
        <v>27441</v>
      </c>
      <c r="D13373" s="2" t="str">
        <f>"そうざい製造業"</f>
        <v>そうざい製造業</v>
      </c>
      <c r="E13373" s="2" t="str">
        <f>"R01.12.24"</f>
        <v>R01.12.24</v>
      </c>
    </row>
    <row r="13374" spans="1:5" x14ac:dyDescent="0.45">
      <c r="A13374" s="2" t="s">
        <v>5102</v>
      </c>
      <c r="B13374" s="2" t="s">
        <v>15877</v>
      </c>
      <c r="C13374" s="2" t="s">
        <v>27441</v>
      </c>
      <c r="D13374" s="2" t="str">
        <f>"菓子製造業"</f>
        <v>菓子製造業</v>
      </c>
      <c r="E13374" s="2" t="str">
        <f>"R01.12.24"</f>
        <v>R01.12.24</v>
      </c>
    </row>
    <row r="13375" spans="1:5" x14ac:dyDescent="0.45">
      <c r="A13375" s="2" t="s">
        <v>636</v>
      </c>
      <c r="B13375" s="2" t="s">
        <v>15878</v>
      </c>
      <c r="C13375" s="2" t="s">
        <v>27442</v>
      </c>
      <c r="D13375" s="2" t="str">
        <f>"飲食店営業"</f>
        <v>飲食店営業</v>
      </c>
      <c r="E13375" s="2" t="str">
        <f>"R02.01.06"</f>
        <v>R02.01.06</v>
      </c>
    </row>
    <row r="13376" spans="1:5" x14ac:dyDescent="0.45">
      <c r="A13376" s="2" t="s">
        <v>5103</v>
      </c>
      <c r="B13376" s="2" t="s">
        <v>15879</v>
      </c>
      <c r="C13376" s="2" t="s">
        <v>27443</v>
      </c>
      <c r="D13376" s="2" t="str">
        <f>"食品販売業"</f>
        <v>食品販売業</v>
      </c>
      <c r="E13376" s="2" t="str">
        <f>"R02.01.27"</f>
        <v>R02.01.27</v>
      </c>
    </row>
    <row r="13377" spans="1:5" x14ac:dyDescent="0.45">
      <c r="A13377" s="2" t="s">
        <v>5104</v>
      </c>
      <c r="B13377" s="2" t="s">
        <v>15880</v>
      </c>
      <c r="C13377" s="2" t="s">
        <v>27444</v>
      </c>
      <c r="D13377" s="2" t="str">
        <f t="shared" ref="D13377:D13386" si="651">"飲食店営業"</f>
        <v>飲食店営業</v>
      </c>
      <c r="E13377" s="2" t="str">
        <f>"R02.01.29"</f>
        <v>R02.01.29</v>
      </c>
    </row>
    <row r="13378" spans="1:5" x14ac:dyDescent="0.45">
      <c r="A13378" s="2" t="s">
        <v>5105</v>
      </c>
      <c r="B13378" s="2" t="s">
        <v>5105</v>
      </c>
      <c r="C13378" s="2" t="s">
        <v>27447</v>
      </c>
      <c r="D13378" s="2" t="str">
        <f t="shared" si="651"/>
        <v>飲食店営業</v>
      </c>
      <c r="E13378" s="2" t="str">
        <f t="shared" ref="E13378:E13397" si="652">"R02.02.26"</f>
        <v>R02.02.26</v>
      </c>
    </row>
    <row r="13379" spans="1:5" x14ac:dyDescent="0.45">
      <c r="A13379" s="2" t="s">
        <v>5108</v>
      </c>
      <c r="B13379" s="2" t="s">
        <v>15883</v>
      </c>
      <c r="C13379" s="2" t="s">
        <v>27450</v>
      </c>
      <c r="D13379" s="2" t="str">
        <f t="shared" si="651"/>
        <v>飲食店営業</v>
      </c>
      <c r="E13379" s="2" t="str">
        <f t="shared" si="652"/>
        <v>R02.02.26</v>
      </c>
    </row>
    <row r="13380" spans="1:5" x14ac:dyDescent="0.45">
      <c r="A13380" s="2" t="s">
        <v>5109</v>
      </c>
      <c r="B13380" s="2" t="s">
        <v>15884</v>
      </c>
      <c r="C13380" s="2" t="s">
        <v>27451</v>
      </c>
      <c r="D13380" s="2" t="str">
        <f t="shared" si="651"/>
        <v>飲食店営業</v>
      </c>
      <c r="E13380" s="2" t="str">
        <f t="shared" si="652"/>
        <v>R02.02.26</v>
      </c>
    </row>
    <row r="13381" spans="1:5" x14ac:dyDescent="0.45">
      <c r="A13381" s="2" t="s">
        <v>5110</v>
      </c>
      <c r="B13381" s="2" t="s">
        <v>15885</v>
      </c>
      <c r="C13381" s="2" t="s">
        <v>27452</v>
      </c>
      <c r="D13381" s="2" t="str">
        <f t="shared" si="651"/>
        <v>飲食店営業</v>
      </c>
      <c r="E13381" s="2" t="str">
        <f t="shared" si="652"/>
        <v>R02.02.26</v>
      </c>
    </row>
    <row r="13382" spans="1:5" x14ac:dyDescent="0.45">
      <c r="A13382" s="2" t="s">
        <v>5111</v>
      </c>
      <c r="B13382" s="2" t="s">
        <v>15886</v>
      </c>
      <c r="C13382" s="2" t="s">
        <v>27453</v>
      </c>
      <c r="D13382" s="2" t="str">
        <f t="shared" si="651"/>
        <v>飲食店営業</v>
      </c>
      <c r="E13382" s="2" t="str">
        <f t="shared" si="652"/>
        <v>R02.02.26</v>
      </c>
    </row>
    <row r="13383" spans="1:5" x14ac:dyDescent="0.45">
      <c r="A13383" s="2" t="s">
        <v>5112</v>
      </c>
      <c r="B13383" s="2" t="s">
        <v>15887</v>
      </c>
      <c r="C13383" s="2" t="s">
        <v>27454</v>
      </c>
      <c r="D13383" s="2" t="str">
        <f t="shared" si="651"/>
        <v>飲食店営業</v>
      </c>
      <c r="E13383" s="2" t="str">
        <f t="shared" si="652"/>
        <v>R02.02.26</v>
      </c>
    </row>
    <row r="13384" spans="1:5" x14ac:dyDescent="0.45">
      <c r="A13384" s="2" t="s">
        <v>4943</v>
      </c>
      <c r="B13384" s="2" t="s">
        <v>15890</v>
      </c>
      <c r="C13384" s="2" t="s">
        <v>27457</v>
      </c>
      <c r="D13384" s="2" t="str">
        <f t="shared" si="651"/>
        <v>飲食店営業</v>
      </c>
      <c r="E13384" s="2" t="str">
        <f t="shared" si="652"/>
        <v>R02.02.26</v>
      </c>
    </row>
    <row r="13385" spans="1:5" x14ac:dyDescent="0.45">
      <c r="A13385" s="2" t="s">
        <v>5115</v>
      </c>
      <c r="B13385" s="2" t="s">
        <v>15891</v>
      </c>
      <c r="C13385" s="2" t="s">
        <v>27458</v>
      </c>
      <c r="D13385" s="2" t="str">
        <f t="shared" si="651"/>
        <v>飲食店営業</v>
      </c>
      <c r="E13385" s="2" t="str">
        <f t="shared" si="652"/>
        <v>R02.02.26</v>
      </c>
    </row>
    <row r="13386" spans="1:5" x14ac:dyDescent="0.45">
      <c r="A13386" s="2" t="s">
        <v>4994</v>
      </c>
      <c r="B13386" s="2" t="s">
        <v>15892</v>
      </c>
      <c r="C13386" s="2" t="s">
        <v>27459</v>
      </c>
      <c r="D13386" s="2" t="str">
        <f t="shared" si="651"/>
        <v>飲食店営業</v>
      </c>
      <c r="E13386" s="2" t="str">
        <f t="shared" si="652"/>
        <v>R02.02.26</v>
      </c>
    </row>
    <row r="13387" spans="1:5" x14ac:dyDescent="0.45">
      <c r="A13387" s="2" t="s">
        <v>5115</v>
      </c>
      <c r="B13387" s="2" t="s">
        <v>15891</v>
      </c>
      <c r="C13387" s="2" t="s">
        <v>27458</v>
      </c>
      <c r="D13387" s="2" t="str">
        <f>"菓子製造業"</f>
        <v>菓子製造業</v>
      </c>
      <c r="E13387" s="2" t="str">
        <f t="shared" si="652"/>
        <v>R02.02.26</v>
      </c>
    </row>
    <row r="13388" spans="1:5" x14ac:dyDescent="0.45">
      <c r="A13388" s="2" t="s">
        <v>4880</v>
      </c>
      <c r="B13388" s="2" t="s">
        <v>15898</v>
      </c>
      <c r="C13388" s="2" t="s">
        <v>27465</v>
      </c>
      <c r="D13388" s="2" t="str">
        <f>"乳類販売業"</f>
        <v>乳類販売業</v>
      </c>
      <c r="E13388" s="2" t="str">
        <f t="shared" si="652"/>
        <v>R02.02.26</v>
      </c>
    </row>
    <row r="13389" spans="1:5" x14ac:dyDescent="0.45">
      <c r="A13389" s="2" t="s">
        <v>5115</v>
      </c>
      <c r="B13389" s="2" t="s">
        <v>15891</v>
      </c>
      <c r="C13389" s="2" t="s">
        <v>27458</v>
      </c>
      <c r="D13389" s="2" t="str">
        <f>"みそ製造業"</f>
        <v>みそ製造業</v>
      </c>
      <c r="E13389" s="2" t="str">
        <f t="shared" si="652"/>
        <v>R02.02.26</v>
      </c>
    </row>
    <row r="13390" spans="1:5" x14ac:dyDescent="0.45">
      <c r="A13390" s="2" t="s">
        <v>5119</v>
      </c>
      <c r="B13390" s="2" t="s">
        <v>15899</v>
      </c>
      <c r="C13390" s="2" t="s">
        <v>27466</v>
      </c>
      <c r="D13390" s="2" t="str">
        <f>"醤油製造業"</f>
        <v>醤油製造業</v>
      </c>
      <c r="E13390" s="2" t="str">
        <f t="shared" si="652"/>
        <v>R02.02.26</v>
      </c>
    </row>
    <row r="13391" spans="1:5" x14ac:dyDescent="0.45">
      <c r="A13391" s="2" t="s">
        <v>5119</v>
      </c>
      <c r="B13391" s="2" t="s">
        <v>15899</v>
      </c>
      <c r="C13391" s="2" t="s">
        <v>27466</v>
      </c>
      <c r="D13391" s="2" t="str">
        <f>"ソース類製造業"</f>
        <v>ソース類製造業</v>
      </c>
      <c r="E13391" s="2" t="str">
        <f t="shared" si="652"/>
        <v>R02.02.26</v>
      </c>
    </row>
    <row r="13392" spans="1:5" x14ac:dyDescent="0.45">
      <c r="A13392" s="2" t="s">
        <v>5115</v>
      </c>
      <c r="B13392" s="2" t="s">
        <v>15891</v>
      </c>
      <c r="C13392" s="2" t="s">
        <v>27458</v>
      </c>
      <c r="D13392" s="2" t="str">
        <f>"そうざい製造業"</f>
        <v>そうざい製造業</v>
      </c>
      <c r="E13392" s="2" t="str">
        <f t="shared" si="652"/>
        <v>R02.02.26</v>
      </c>
    </row>
    <row r="13393" spans="1:5" x14ac:dyDescent="0.45">
      <c r="A13393" s="2" t="s">
        <v>5121</v>
      </c>
      <c r="B13393" s="2" t="s">
        <v>15902</v>
      </c>
      <c r="C13393" s="2" t="s">
        <v>27468</v>
      </c>
      <c r="D13393" s="2" t="str">
        <f>"氷雪販売業"</f>
        <v>氷雪販売業</v>
      </c>
      <c r="E13393" s="2" t="str">
        <f t="shared" si="652"/>
        <v>R02.02.26</v>
      </c>
    </row>
    <row r="13394" spans="1:5" x14ac:dyDescent="0.45">
      <c r="A13394" s="2" t="s">
        <v>5122</v>
      </c>
      <c r="B13394" s="2" t="s">
        <v>15904</v>
      </c>
      <c r="C13394" s="2" t="s">
        <v>27470</v>
      </c>
      <c r="D13394" s="2" t="str">
        <f>"食品製造業"</f>
        <v>食品製造業</v>
      </c>
      <c r="E13394" s="2" t="str">
        <f t="shared" si="652"/>
        <v>R02.02.26</v>
      </c>
    </row>
    <row r="13395" spans="1:5" x14ac:dyDescent="0.45">
      <c r="A13395" s="2" t="s">
        <v>5123</v>
      </c>
      <c r="B13395" s="2" t="s">
        <v>5123</v>
      </c>
      <c r="C13395" s="2" t="s">
        <v>27471</v>
      </c>
      <c r="D13395" s="2" t="str">
        <f>"食品販売業"</f>
        <v>食品販売業</v>
      </c>
      <c r="E13395" s="2" t="str">
        <f t="shared" si="652"/>
        <v>R02.02.26</v>
      </c>
    </row>
    <row r="13396" spans="1:5" x14ac:dyDescent="0.45">
      <c r="A13396" s="2" t="s">
        <v>5125</v>
      </c>
      <c r="B13396" s="2" t="s">
        <v>15907</v>
      </c>
      <c r="C13396" s="2" t="s">
        <v>27474</v>
      </c>
      <c r="D13396" s="2" t="str">
        <f>"飲食店営業"</f>
        <v>飲食店営業</v>
      </c>
      <c r="E13396" s="2" t="str">
        <f t="shared" si="652"/>
        <v>R02.02.26</v>
      </c>
    </row>
    <row r="13397" spans="1:5" x14ac:dyDescent="0.45">
      <c r="A13397" s="2" t="s">
        <v>5127</v>
      </c>
      <c r="B13397" s="2" t="s">
        <v>15909</v>
      </c>
      <c r="C13397" s="2" t="s">
        <v>27476</v>
      </c>
      <c r="D13397" s="2" t="str">
        <f>"飲食店営業"</f>
        <v>飲食店営業</v>
      </c>
      <c r="E13397" s="2" t="str">
        <f t="shared" si="652"/>
        <v>R02.02.26</v>
      </c>
    </row>
    <row r="13398" spans="1:5" x14ac:dyDescent="0.45">
      <c r="A13398" s="2" t="s">
        <v>252</v>
      </c>
      <c r="B13398" s="2" t="s">
        <v>15910</v>
      </c>
      <c r="C13398" s="2" t="s">
        <v>27477</v>
      </c>
      <c r="D13398" s="2" t="str">
        <f>"乳類販売業"</f>
        <v>乳類販売業</v>
      </c>
      <c r="E13398" s="2" t="str">
        <f>"H30.11.27"</f>
        <v>H30.11.27</v>
      </c>
    </row>
    <row r="13399" spans="1:5" x14ac:dyDescent="0.45">
      <c r="A13399" s="2" t="s">
        <v>5128</v>
      </c>
      <c r="B13399" s="2" t="s">
        <v>15911</v>
      </c>
      <c r="C13399" s="2" t="s">
        <v>27478</v>
      </c>
      <c r="D13399" s="2" t="str">
        <f>"飲食店営業"</f>
        <v>飲食店営業</v>
      </c>
      <c r="E13399" s="2" t="str">
        <f>"R02.04.16"</f>
        <v>R02.04.16</v>
      </c>
    </row>
    <row r="13400" spans="1:5" x14ac:dyDescent="0.45">
      <c r="A13400" s="2" t="s">
        <v>5129</v>
      </c>
      <c r="B13400" s="2" t="s">
        <v>15912</v>
      </c>
      <c r="C13400" s="2" t="s">
        <v>27479</v>
      </c>
      <c r="D13400" s="2" t="str">
        <f>"飲食店営業"</f>
        <v>飲食店営業</v>
      </c>
      <c r="E13400" s="2" t="str">
        <f>"R02.04.20"</f>
        <v>R02.04.20</v>
      </c>
    </row>
    <row r="13401" spans="1:5" x14ac:dyDescent="0.45">
      <c r="A13401" s="2" t="s">
        <v>456</v>
      </c>
      <c r="B13401" s="2" t="s">
        <v>15918</v>
      </c>
      <c r="C13401" s="2" t="s">
        <v>27484</v>
      </c>
      <c r="D13401" s="2" t="str">
        <f>"食品販売業"</f>
        <v>食品販売業</v>
      </c>
      <c r="E13401" s="2" t="str">
        <f>"R02.06.18"</f>
        <v>R02.06.18</v>
      </c>
    </row>
    <row r="13402" spans="1:5" x14ac:dyDescent="0.45">
      <c r="A13402" s="2" t="s">
        <v>5134</v>
      </c>
      <c r="B13402" s="2" t="s">
        <v>15920</v>
      </c>
      <c r="C13402" s="2" t="s">
        <v>27487</v>
      </c>
      <c r="D13402" s="2" t="str">
        <f>"飲食店営業"</f>
        <v>飲食店営業</v>
      </c>
      <c r="E13402" s="2" t="str">
        <f>"R02.07.17"</f>
        <v>R02.07.17</v>
      </c>
    </row>
    <row r="13403" spans="1:5" x14ac:dyDescent="0.45">
      <c r="A13403" s="2" t="s">
        <v>5103</v>
      </c>
      <c r="B13403" s="2" t="s">
        <v>5103</v>
      </c>
      <c r="C13403" s="2" t="s">
        <v>27488</v>
      </c>
      <c r="D13403" s="2" t="str">
        <f>"飲食店営業"</f>
        <v>飲食店営業</v>
      </c>
      <c r="E13403" s="2" t="str">
        <f>"R02.07.20"</f>
        <v>R02.07.20</v>
      </c>
    </row>
    <row r="13404" spans="1:5" x14ac:dyDescent="0.45">
      <c r="A13404" s="2" t="s">
        <v>4988</v>
      </c>
      <c r="B13404" s="2" t="s">
        <v>15925</v>
      </c>
      <c r="C13404" s="2" t="s">
        <v>27493</v>
      </c>
      <c r="D13404" s="2" t="str">
        <f>"魚介類販売業"</f>
        <v>魚介類販売業</v>
      </c>
      <c r="E13404" s="2" t="str">
        <f>"R02.10.14"</f>
        <v>R02.10.14</v>
      </c>
    </row>
    <row r="13405" spans="1:5" x14ac:dyDescent="0.45">
      <c r="A13405" s="2" t="s">
        <v>5137</v>
      </c>
      <c r="B13405" s="2" t="s">
        <v>15926</v>
      </c>
      <c r="C13405" s="2" t="s">
        <v>27494</v>
      </c>
      <c r="D13405" s="2" t="str">
        <f>"飲食店営業"</f>
        <v>飲食店営業</v>
      </c>
      <c r="E13405" s="2" t="str">
        <f>"R02.10.20"</f>
        <v>R02.10.20</v>
      </c>
    </row>
    <row r="13406" spans="1:5" x14ac:dyDescent="0.45">
      <c r="A13406" s="2" t="s">
        <v>165</v>
      </c>
      <c r="B13406" s="2" t="s">
        <v>15927</v>
      </c>
      <c r="C13406" s="2" t="s">
        <v>27495</v>
      </c>
      <c r="D13406" s="2" t="str">
        <f>"喫茶店営業"</f>
        <v>喫茶店営業</v>
      </c>
      <c r="E13406" s="2" t="str">
        <f>"R02.11.18"</f>
        <v>R02.11.18</v>
      </c>
    </row>
    <row r="13407" spans="1:5" x14ac:dyDescent="0.45">
      <c r="A13407" s="2" t="s">
        <v>5138</v>
      </c>
      <c r="B13407" s="2" t="s">
        <v>15928</v>
      </c>
      <c r="C13407" s="2" t="s">
        <v>27496</v>
      </c>
      <c r="D13407" s="2" t="str">
        <f>"飲食店営業"</f>
        <v>飲食店営業</v>
      </c>
      <c r="E13407" s="2" t="str">
        <f>"R02.11.24"</f>
        <v>R02.11.24</v>
      </c>
    </row>
    <row r="13408" spans="1:5" x14ac:dyDescent="0.45">
      <c r="A13408" s="2" t="s">
        <v>5141</v>
      </c>
      <c r="B13408" s="2" t="s">
        <v>15932</v>
      </c>
      <c r="C13408" s="2" t="s">
        <v>27501</v>
      </c>
      <c r="D13408" s="2" t="str">
        <f>"菓子製造業"</f>
        <v>菓子製造業</v>
      </c>
      <c r="E13408" s="2" t="str">
        <f>"R02.12.10"</f>
        <v>R02.12.10</v>
      </c>
    </row>
    <row r="13409" spans="1:5" x14ac:dyDescent="0.45">
      <c r="A13409" s="2" t="s">
        <v>165</v>
      </c>
      <c r="B13409" s="2" t="s">
        <v>15934</v>
      </c>
      <c r="C13409" s="2" t="s">
        <v>27504</v>
      </c>
      <c r="D13409" s="2" t="str">
        <f>"喫茶店営業"</f>
        <v>喫茶店営業</v>
      </c>
      <c r="E13409" s="2" t="str">
        <f>"R02.12.21"</f>
        <v>R02.12.21</v>
      </c>
    </row>
    <row r="13410" spans="1:5" x14ac:dyDescent="0.45">
      <c r="A13410" s="2" t="s">
        <v>5142</v>
      </c>
      <c r="B13410" s="2" t="s">
        <v>15935</v>
      </c>
      <c r="C13410" s="2" t="s">
        <v>27505</v>
      </c>
      <c r="D13410" s="2" t="str">
        <f>"そうざい製造業"</f>
        <v>そうざい製造業</v>
      </c>
      <c r="E13410" s="2" t="str">
        <f>"R02.12.21"</f>
        <v>R02.12.21</v>
      </c>
    </row>
    <row r="13411" spans="1:5" x14ac:dyDescent="0.45">
      <c r="A13411" s="2" t="s">
        <v>4966</v>
      </c>
      <c r="B13411" s="2" t="s">
        <v>4966</v>
      </c>
      <c r="C13411" s="2" t="s">
        <v>27506</v>
      </c>
      <c r="D13411" s="2" t="str">
        <f>"ソース類製造業"</f>
        <v>ソース類製造業</v>
      </c>
      <c r="E13411" s="2" t="str">
        <f t="shared" ref="E13411:E13442" si="653">"R02.12.23"</f>
        <v>R02.12.23</v>
      </c>
    </row>
    <row r="13412" spans="1:5" x14ac:dyDescent="0.45">
      <c r="A13412" s="2" t="s">
        <v>5143</v>
      </c>
      <c r="B13412" s="2" t="s">
        <v>15936</v>
      </c>
      <c r="C13412" s="2" t="s">
        <v>27507</v>
      </c>
      <c r="D13412" s="2" t="str">
        <f>"飲食店営業"</f>
        <v>飲食店営業</v>
      </c>
      <c r="E13412" s="2" t="str">
        <f t="shared" si="653"/>
        <v>R02.12.23</v>
      </c>
    </row>
    <row r="13413" spans="1:5" x14ac:dyDescent="0.45">
      <c r="A13413" s="2" t="s">
        <v>5144</v>
      </c>
      <c r="B13413" s="2" t="s">
        <v>15937</v>
      </c>
      <c r="C13413" s="2" t="s">
        <v>27508</v>
      </c>
      <c r="D13413" s="2" t="str">
        <f>"飲食店営業"</f>
        <v>飲食店営業</v>
      </c>
      <c r="E13413" s="2" t="str">
        <f t="shared" si="653"/>
        <v>R02.12.23</v>
      </c>
    </row>
    <row r="13414" spans="1:5" x14ac:dyDescent="0.45">
      <c r="A13414" s="2" t="s">
        <v>5146</v>
      </c>
      <c r="B13414" s="2" t="s">
        <v>15940</v>
      </c>
      <c r="C13414" s="2" t="s">
        <v>27512</v>
      </c>
      <c r="D13414" s="2" t="str">
        <f>"飲食店営業"</f>
        <v>飲食店営業</v>
      </c>
      <c r="E13414" s="2" t="str">
        <f t="shared" si="653"/>
        <v>R02.12.23</v>
      </c>
    </row>
    <row r="13415" spans="1:5" x14ac:dyDescent="0.45">
      <c r="A13415" s="2" t="s">
        <v>5148</v>
      </c>
      <c r="B13415" s="2" t="s">
        <v>15942</v>
      </c>
      <c r="C13415" s="2" t="s">
        <v>27514</v>
      </c>
      <c r="D13415" s="2" t="str">
        <f>"乳処理業"</f>
        <v>乳処理業</v>
      </c>
      <c r="E13415" s="2" t="str">
        <f t="shared" si="653"/>
        <v>R02.12.23</v>
      </c>
    </row>
    <row r="13416" spans="1:5" x14ac:dyDescent="0.45">
      <c r="A13416" s="2" t="s">
        <v>4880</v>
      </c>
      <c r="B13416" s="2" t="s">
        <v>15943</v>
      </c>
      <c r="C13416" s="2" t="s">
        <v>27515</v>
      </c>
      <c r="D13416" s="2" t="str">
        <f>"乳類販売業"</f>
        <v>乳類販売業</v>
      </c>
      <c r="E13416" s="2" t="str">
        <f t="shared" si="653"/>
        <v>R02.12.23</v>
      </c>
    </row>
    <row r="13417" spans="1:5" x14ac:dyDescent="0.45">
      <c r="A13417" s="2" t="s">
        <v>4963</v>
      </c>
      <c r="B13417" s="2" t="s">
        <v>15945</v>
      </c>
      <c r="C13417" s="2" t="s">
        <v>27313</v>
      </c>
      <c r="D13417" s="2" t="str">
        <f>"魚介類せり売り営業"</f>
        <v>魚介類せり売り営業</v>
      </c>
      <c r="E13417" s="2" t="str">
        <f t="shared" si="653"/>
        <v>R02.12.23</v>
      </c>
    </row>
    <row r="13418" spans="1:5" x14ac:dyDescent="0.45">
      <c r="A13418" s="2" t="s">
        <v>4880</v>
      </c>
      <c r="B13418" s="2" t="s">
        <v>15943</v>
      </c>
      <c r="C13418" s="2" t="s">
        <v>27515</v>
      </c>
      <c r="D13418" s="2" t="str">
        <f>"食肉販売業"</f>
        <v>食肉販売業</v>
      </c>
      <c r="E13418" s="2" t="str">
        <f t="shared" si="653"/>
        <v>R02.12.23</v>
      </c>
    </row>
    <row r="13419" spans="1:5" x14ac:dyDescent="0.45">
      <c r="A13419" s="2" t="s">
        <v>5038</v>
      </c>
      <c r="B13419" s="2" t="s">
        <v>15948</v>
      </c>
      <c r="C13419" s="2" t="s">
        <v>27354</v>
      </c>
      <c r="D13419" s="2" t="str">
        <f>"菓子製造業"</f>
        <v>菓子製造業</v>
      </c>
      <c r="E13419" s="2" t="str">
        <f t="shared" si="653"/>
        <v>R02.12.23</v>
      </c>
    </row>
    <row r="13420" spans="1:5" x14ac:dyDescent="0.45">
      <c r="A13420" s="2" t="s">
        <v>5038</v>
      </c>
      <c r="B13420" s="2" t="s">
        <v>15792</v>
      </c>
      <c r="C13420" s="2" t="s">
        <v>27520</v>
      </c>
      <c r="D13420" s="2" t="str">
        <f>"酒類製造業"</f>
        <v>酒類製造業</v>
      </c>
      <c r="E13420" s="2" t="str">
        <f t="shared" si="653"/>
        <v>R02.12.23</v>
      </c>
    </row>
    <row r="13421" spans="1:5" x14ac:dyDescent="0.45">
      <c r="A13421" s="2" t="s">
        <v>5038</v>
      </c>
      <c r="B13421" s="2" t="s">
        <v>15949</v>
      </c>
      <c r="C13421" s="2" t="s">
        <v>27354</v>
      </c>
      <c r="D13421" s="2" t="str">
        <f>"飲食店営業"</f>
        <v>飲食店営業</v>
      </c>
      <c r="E13421" s="2" t="str">
        <f t="shared" si="653"/>
        <v>R02.12.23</v>
      </c>
    </row>
    <row r="13422" spans="1:5" x14ac:dyDescent="0.45">
      <c r="A13422" s="2" t="s">
        <v>5038</v>
      </c>
      <c r="B13422" s="2" t="s">
        <v>15950</v>
      </c>
      <c r="C13422" s="2" t="s">
        <v>27354</v>
      </c>
      <c r="D13422" s="2" t="str">
        <f>"飲食店営業"</f>
        <v>飲食店営業</v>
      </c>
      <c r="E13422" s="2" t="str">
        <f t="shared" si="653"/>
        <v>R02.12.23</v>
      </c>
    </row>
    <row r="13423" spans="1:5" x14ac:dyDescent="0.45">
      <c r="A13423" s="2" t="s">
        <v>5151</v>
      </c>
      <c r="B13423" s="2" t="s">
        <v>15951</v>
      </c>
      <c r="C13423" s="2" t="s">
        <v>27521</v>
      </c>
      <c r="D13423" s="2" t="str">
        <f>"食肉処理業"</f>
        <v>食肉処理業</v>
      </c>
      <c r="E13423" s="2" t="str">
        <f t="shared" si="653"/>
        <v>R02.12.23</v>
      </c>
    </row>
    <row r="13424" spans="1:5" x14ac:dyDescent="0.45">
      <c r="A13424" s="2" t="s">
        <v>5151</v>
      </c>
      <c r="B13424" s="2" t="s">
        <v>15951</v>
      </c>
      <c r="C13424" s="2" t="s">
        <v>27521</v>
      </c>
      <c r="D13424" s="2" t="str">
        <f>"食品の冷凍又は冷蔵業"</f>
        <v>食品の冷凍又は冷蔵業</v>
      </c>
      <c r="E13424" s="2" t="str">
        <f t="shared" si="653"/>
        <v>R02.12.23</v>
      </c>
    </row>
    <row r="13425" spans="1:5" x14ac:dyDescent="0.45">
      <c r="A13425" s="2" t="s">
        <v>5070</v>
      </c>
      <c r="B13425" s="2" t="s">
        <v>15952</v>
      </c>
      <c r="C13425" s="2" t="s">
        <v>27522</v>
      </c>
      <c r="D13425" s="2" t="str">
        <f>"菓子製造業"</f>
        <v>菓子製造業</v>
      </c>
      <c r="E13425" s="2" t="str">
        <f t="shared" si="653"/>
        <v>R02.12.23</v>
      </c>
    </row>
    <row r="13426" spans="1:5" x14ac:dyDescent="0.45">
      <c r="A13426" s="2" t="s">
        <v>5070</v>
      </c>
      <c r="B13426" s="2" t="s">
        <v>15952</v>
      </c>
      <c r="C13426" s="2" t="s">
        <v>27522</v>
      </c>
      <c r="D13426" s="2" t="str">
        <f>"飲食店営業"</f>
        <v>飲食店営業</v>
      </c>
      <c r="E13426" s="2" t="str">
        <f t="shared" si="653"/>
        <v>R02.12.23</v>
      </c>
    </row>
    <row r="13427" spans="1:5" x14ac:dyDescent="0.45">
      <c r="A13427" s="2" t="s">
        <v>5152</v>
      </c>
      <c r="B13427" s="2" t="s">
        <v>15953</v>
      </c>
      <c r="C13427" s="2" t="s">
        <v>27523</v>
      </c>
      <c r="D13427" s="2" t="str">
        <f>"飲食店営業"</f>
        <v>飲食店営業</v>
      </c>
      <c r="E13427" s="2" t="str">
        <f t="shared" si="653"/>
        <v>R02.12.23</v>
      </c>
    </row>
    <row r="13428" spans="1:5" x14ac:dyDescent="0.45">
      <c r="A13428" s="2" t="s">
        <v>5154</v>
      </c>
      <c r="B13428" s="2" t="s">
        <v>15954</v>
      </c>
      <c r="C13428" s="2" t="s">
        <v>27525</v>
      </c>
      <c r="D13428" s="2" t="str">
        <f>"食品販売業"</f>
        <v>食品販売業</v>
      </c>
      <c r="E13428" s="2" t="str">
        <f t="shared" si="653"/>
        <v>R02.12.23</v>
      </c>
    </row>
    <row r="13429" spans="1:5" x14ac:dyDescent="0.45">
      <c r="A13429" s="2" t="s">
        <v>4966</v>
      </c>
      <c r="B13429" s="2" t="s">
        <v>15955</v>
      </c>
      <c r="C13429" s="2" t="s">
        <v>27384</v>
      </c>
      <c r="D13429" s="2" t="str">
        <f>"食品製造業"</f>
        <v>食品製造業</v>
      </c>
      <c r="E13429" s="2" t="str">
        <f t="shared" si="653"/>
        <v>R02.12.23</v>
      </c>
    </row>
    <row r="13430" spans="1:5" x14ac:dyDescent="0.45">
      <c r="A13430" s="2" t="s">
        <v>4877</v>
      </c>
      <c r="B13430" s="2" t="s">
        <v>15601</v>
      </c>
      <c r="C13430" s="2" t="s">
        <v>27155</v>
      </c>
      <c r="D13430" s="2" t="str">
        <f>"食品製造業"</f>
        <v>食品製造業</v>
      </c>
      <c r="E13430" s="2" t="str">
        <f t="shared" si="653"/>
        <v>R02.12.23</v>
      </c>
    </row>
    <row r="13431" spans="1:5" x14ac:dyDescent="0.45">
      <c r="A13431" s="2" t="s">
        <v>5155</v>
      </c>
      <c r="B13431" s="2" t="s">
        <v>15956</v>
      </c>
      <c r="C13431" s="2" t="s">
        <v>27528</v>
      </c>
      <c r="D13431" s="2" t="str">
        <f t="shared" ref="D13431:D13440" si="654">"食品販売業"</f>
        <v>食品販売業</v>
      </c>
      <c r="E13431" s="2" t="str">
        <f t="shared" si="653"/>
        <v>R02.12.23</v>
      </c>
    </row>
    <row r="13432" spans="1:5" x14ac:dyDescent="0.45">
      <c r="A13432" s="2" t="s">
        <v>5157</v>
      </c>
      <c r="B13432" s="2" t="s">
        <v>15958</v>
      </c>
      <c r="C13432" s="2" t="s">
        <v>27531</v>
      </c>
      <c r="D13432" s="2" t="str">
        <f t="shared" si="654"/>
        <v>食品販売業</v>
      </c>
      <c r="E13432" s="2" t="str">
        <f t="shared" si="653"/>
        <v>R02.12.23</v>
      </c>
    </row>
    <row r="13433" spans="1:5" x14ac:dyDescent="0.45">
      <c r="A13433" s="2" t="s">
        <v>5158</v>
      </c>
      <c r="B13433" s="2" t="s">
        <v>15959</v>
      </c>
      <c r="C13433" s="2" t="s">
        <v>27532</v>
      </c>
      <c r="D13433" s="2" t="str">
        <f t="shared" si="654"/>
        <v>食品販売業</v>
      </c>
      <c r="E13433" s="2" t="str">
        <f t="shared" si="653"/>
        <v>R02.12.23</v>
      </c>
    </row>
    <row r="13434" spans="1:5" x14ac:dyDescent="0.45">
      <c r="A13434" s="2" t="s">
        <v>5159</v>
      </c>
      <c r="B13434" s="2" t="s">
        <v>15960</v>
      </c>
      <c r="C13434" s="2" t="s">
        <v>27533</v>
      </c>
      <c r="D13434" s="2" t="str">
        <f t="shared" si="654"/>
        <v>食品販売業</v>
      </c>
      <c r="E13434" s="2" t="str">
        <f t="shared" si="653"/>
        <v>R02.12.23</v>
      </c>
    </row>
    <row r="13435" spans="1:5" x14ac:dyDescent="0.45">
      <c r="A13435" s="2" t="s">
        <v>5161</v>
      </c>
      <c r="B13435" s="2" t="s">
        <v>15962</v>
      </c>
      <c r="C13435" s="2" t="s">
        <v>27535</v>
      </c>
      <c r="D13435" s="2" t="str">
        <f t="shared" si="654"/>
        <v>食品販売業</v>
      </c>
      <c r="E13435" s="2" t="str">
        <f t="shared" si="653"/>
        <v>R02.12.23</v>
      </c>
    </row>
    <row r="13436" spans="1:5" x14ac:dyDescent="0.45">
      <c r="A13436" s="2" t="s">
        <v>5162</v>
      </c>
      <c r="B13436" s="2" t="s">
        <v>15963</v>
      </c>
      <c r="C13436" s="2" t="s">
        <v>27536</v>
      </c>
      <c r="D13436" s="2" t="str">
        <f t="shared" si="654"/>
        <v>食品販売業</v>
      </c>
      <c r="E13436" s="2" t="str">
        <f t="shared" si="653"/>
        <v>R02.12.23</v>
      </c>
    </row>
    <row r="13437" spans="1:5" x14ac:dyDescent="0.45">
      <c r="A13437" s="2" t="s">
        <v>5163</v>
      </c>
      <c r="B13437" s="2" t="s">
        <v>12214</v>
      </c>
      <c r="C13437" s="2" t="s">
        <v>27537</v>
      </c>
      <c r="D13437" s="2" t="str">
        <f t="shared" si="654"/>
        <v>食品販売業</v>
      </c>
      <c r="E13437" s="2" t="str">
        <f t="shared" si="653"/>
        <v>R02.12.23</v>
      </c>
    </row>
    <row r="13438" spans="1:5" x14ac:dyDescent="0.45">
      <c r="A13438" s="2" t="s">
        <v>5073</v>
      </c>
      <c r="B13438" s="2" t="s">
        <v>12741</v>
      </c>
      <c r="C13438" s="2" t="s">
        <v>27538</v>
      </c>
      <c r="D13438" s="2" t="str">
        <f t="shared" si="654"/>
        <v>食品販売業</v>
      </c>
      <c r="E13438" s="2" t="str">
        <f t="shared" si="653"/>
        <v>R02.12.23</v>
      </c>
    </row>
    <row r="13439" spans="1:5" x14ac:dyDescent="0.45">
      <c r="A13439" s="2" t="s">
        <v>5059</v>
      </c>
      <c r="B13439" s="2" t="s">
        <v>15823</v>
      </c>
      <c r="C13439" s="2" t="s">
        <v>27385</v>
      </c>
      <c r="D13439" s="2" t="str">
        <f t="shared" si="654"/>
        <v>食品販売業</v>
      </c>
      <c r="E13439" s="2" t="str">
        <f t="shared" si="653"/>
        <v>R02.12.23</v>
      </c>
    </row>
    <row r="13440" spans="1:5" x14ac:dyDescent="0.45">
      <c r="A13440" s="2" t="s">
        <v>5165</v>
      </c>
      <c r="B13440" s="2" t="s">
        <v>9654</v>
      </c>
      <c r="C13440" s="2" t="s">
        <v>27542</v>
      </c>
      <c r="D13440" s="2" t="str">
        <f t="shared" si="654"/>
        <v>食品販売業</v>
      </c>
      <c r="E13440" s="2" t="str">
        <f t="shared" si="653"/>
        <v>R02.12.23</v>
      </c>
    </row>
    <row r="13441" spans="1:5" x14ac:dyDescent="0.45">
      <c r="A13441" s="2" t="s">
        <v>5166</v>
      </c>
      <c r="B13441" s="2" t="s">
        <v>15966</v>
      </c>
      <c r="C13441" s="2" t="s">
        <v>27543</v>
      </c>
      <c r="D13441" s="2" t="str">
        <f>"食品製造業"</f>
        <v>食品製造業</v>
      </c>
      <c r="E13441" s="2" t="str">
        <f t="shared" si="653"/>
        <v>R02.12.23</v>
      </c>
    </row>
    <row r="13442" spans="1:5" x14ac:dyDescent="0.45">
      <c r="A13442" s="2" t="s">
        <v>4870</v>
      </c>
      <c r="B13442" s="2" t="s">
        <v>15596</v>
      </c>
      <c r="C13442" s="2" t="s">
        <v>27148</v>
      </c>
      <c r="D13442" s="2" t="str">
        <f>"食品販売業"</f>
        <v>食品販売業</v>
      </c>
      <c r="E13442" s="2" t="str">
        <f t="shared" si="653"/>
        <v>R02.12.23</v>
      </c>
    </row>
    <row r="13443" spans="1:5" x14ac:dyDescent="0.45">
      <c r="A13443" s="2" t="s">
        <v>5169</v>
      </c>
      <c r="B13443" s="2" t="s">
        <v>15967</v>
      </c>
      <c r="C13443" s="2" t="s">
        <v>27546</v>
      </c>
      <c r="D13443" s="2" t="str">
        <f>"食品販売業"</f>
        <v>食品販売業</v>
      </c>
      <c r="E13443" s="2" t="str">
        <f t="shared" ref="E13443:E13474" si="655">"R02.12.23"</f>
        <v>R02.12.23</v>
      </c>
    </row>
    <row r="13444" spans="1:5" x14ac:dyDescent="0.45">
      <c r="A13444" s="2" t="s">
        <v>5170</v>
      </c>
      <c r="B13444" s="2" t="s">
        <v>5170</v>
      </c>
      <c r="C13444" s="2" t="s">
        <v>27547</v>
      </c>
      <c r="D13444" s="2" t="str">
        <f>"食品販売業"</f>
        <v>食品販売業</v>
      </c>
      <c r="E13444" s="2" t="str">
        <f t="shared" si="655"/>
        <v>R02.12.23</v>
      </c>
    </row>
    <row r="13445" spans="1:5" x14ac:dyDescent="0.45">
      <c r="A13445" s="2" t="s">
        <v>5171</v>
      </c>
      <c r="B13445" s="2" t="s">
        <v>9654</v>
      </c>
      <c r="C13445" s="2" t="s">
        <v>27548</v>
      </c>
      <c r="D13445" s="2" t="str">
        <f>"食品販売業"</f>
        <v>食品販売業</v>
      </c>
      <c r="E13445" s="2" t="str">
        <f t="shared" si="655"/>
        <v>R02.12.23</v>
      </c>
    </row>
    <row r="13446" spans="1:5" x14ac:dyDescent="0.45">
      <c r="A13446" s="2" t="s">
        <v>252</v>
      </c>
      <c r="B13446" s="2" t="s">
        <v>15968</v>
      </c>
      <c r="C13446" s="2" t="s">
        <v>27549</v>
      </c>
      <c r="D13446" s="2" t="str">
        <f>"食品販売業"</f>
        <v>食品販売業</v>
      </c>
      <c r="E13446" s="2" t="str">
        <f t="shared" si="655"/>
        <v>R02.12.23</v>
      </c>
    </row>
    <row r="13447" spans="1:5" x14ac:dyDescent="0.45">
      <c r="A13447" s="2" t="s">
        <v>5172</v>
      </c>
      <c r="B13447" s="2" t="s">
        <v>15969</v>
      </c>
      <c r="C13447" s="2" t="s">
        <v>27550</v>
      </c>
      <c r="D13447" s="2" t="str">
        <f>"乳類販売業"</f>
        <v>乳類販売業</v>
      </c>
      <c r="E13447" s="2" t="str">
        <f t="shared" si="655"/>
        <v>R02.12.23</v>
      </c>
    </row>
    <row r="13448" spans="1:5" x14ac:dyDescent="0.45">
      <c r="A13448" s="2" t="s">
        <v>5172</v>
      </c>
      <c r="B13448" s="2" t="s">
        <v>15969</v>
      </c>
      <c r="C13448" s="2" t="s">
        <v>27550</v>
      </c>
      <c r="D13448" s="2" t="str">
        <f>"菓子製造業"</f>
        <v>菓子製造業</v>
      </c>
      <c r="E13448" s="2" t="str">
        <f t="shared" si="655"/>
        <v>R02.12.23</v>
      </c>
    </row>
    <row r="13449" spans="1:5" x14ac:dyDescent="0.45">
      <c r="A13449" s="2" t="s">
        <v>595</v>
      </c>
      <c r="B13449" s="2" t="s">
        <v>15833</v>
      </c>
      <c r="C13449" s="2" t="s">
        <v>27396</v>
      </c>
      <c r="D13449" s="2" t="str">
        <f>"乳類販売業"</f>
        <v>乳類販売業</v>
      </c>
      <c r="E13449" s="2" t="str">
        <f t="shared" si="655"/>
        <v>R02.12.23</v>
      </c>
    </row>
    <row r="13450" spans="1:5" x14ac:dyDescent="0.45">
      <c r="A13450" s="2" t="s">
        <v>594</v>
      </c>
      <c r="B13450" s="2" t="s">
        <v>15833</v>
      </c>
      <c r="C13450" s="2" t="s">
        <v>27396</v>
      </c>
      <c r="D13450" s="2" t="str">
        <f>"飲食店営業"</f>
        <v>飲食店営業</v>
      </c>
      <c r="E13450" s="2" t="str">
        <f t="shared" si="655"/>
        <v>R02.12.23</v>
      </c>
    </row>
    <row r="13451" spans="1:5" x14ac:dyDescent="0.45">
      <c r="A13451" s="2" t="s">
        <v>5173</v>
      </c>
      <c r="B13451" s="2" t="s">
        <v>15971</v>
      </c>
      <c r="C13451" s="2" t="s">
        <v>27552</v>
      </c>
      <c r="D13451" s="2" t="str">
        <f>"菓子製造業"</f>
        <v>菓子製造業</v>
      </c>
      <c r="E13451" s="2" t="str">
        <f t="shared" si="655"/>
        <v>R02.12.23</v>
      </c>
    </row>
    <row r="13452" spans="1:5" x14ac:dyDescent="0.45">
      <c r="A13452" s="2" t="s">
        <v>5175</v>
      </c>
      <c r="B13452" s="2" t="s">
        <v>15973</v>
      </c>
      <c r="C13452" s="2" t="s">
        <v>27554</v>
      </c>
      <c r="D13452" s="2" t="str">
        <f>"食肉販売業"</f>
        <v>食肉販売業</v>
      </c>
      <c r="E13452" s="2" t="str">
        <f t="shared" si="655"/>
        <v>R02.12.23</v>
      </c>
    </row>
    <row r="13453" spans="1:5" x14ac:dyDescent="0.45">
      <c r="A13453" s="2" t="s">
        <v>1134</v>
      </c>
      <c r="B13453" s="2" t="s">
        <v>15808</v>
      </c>
      <c r="C13453" s="2" t="s">
        <v>27369</v>
      </c>
      <c r="D13453" s="2" t="str">
        <f>"乳類販売業"</f>
        <v>乳類販売業</v>
      </c>
      <c r="E13453" s="2" t="str">
        <f t="shared" si="655"/>
        <v>R02.12.23</v>
      </c>
    </row>
    <row r="13454" spans="1:5" x14ac:dyDescent="0.45">
      <c r="A13454" s="2" t="s">
        <v>1134</v>
      </c>
      <c r="B13454" s="2" t="s">
        <v>15709</v>
      </c>
      <c r="C13454" s="2" t="s">
        <v>27271</v>
      </c>
      <c r="D13454" s="2" t="str">
        <f>"乳類販売業"</f>
        <v>乳類販売業</v>
      </c>
      <c r="E13454" s="2" t="str">
        <f t="shared" si="655"/>
        <v>R02.12.23</v>
      </c>
    </row>
    <row r="13455" spans="1:5" x14ac:dyDescent="0.45">
      <c r="A13455" s="2" t="s">
        <v>5176</v>
      </c>
      <c r="B13455" s="2" t="s">
        <v>15975</v>
      </c>
      <c r="C13455" s="2" t="s">
        <v>27556</v>
      </c>
      <c r="D13455" s="2" t="str">
        <f>"みそ製造業"</f>
        <v>みそ製造業</v>
      </c>
      <c r="E13455" s="2" t="str">
        <f t="shared" si="655"/>
        <v>R02.12.23</v>
      </c>
    </row>
    <row r="13456" spans="1:5" x14ac:dyDescent="0.45">
      <c r="A13456" s="2" t="s">
        <v>5177</v>
      </c>
      <c r="B13456" s="2" t="s">
        <v>15240</v>
      </c>
      <c r="C13456" s="2" t="s">
        <v>27452</v>
      </c>
      <c r="D13456" s="2" t="str">
        <f t="shared" ref="D13456:D13464" si="656">"飲食店営業"</f>
        <v>飲食店営業</v>
      </c>
      <c r="E13456" s="2" t="str">
        <f t="shared" si="655"/>
        <v>R02.12.23</v>
      </c>
    </row>
    <row r="13457" spans="1:5" x14ac:dyDescent="0.45">
      <c r="A13457" s="2" t="s">
        <v>5178</v>
      </c>
      <c r="B13457" s="2" t="s">
        <v>15976</v>
      </c>
      <c r="C13457" s="2" t="s">
        <v>27557</v>
      </c>
      <c r="D13457" s="2" t="str">
        <f t="shared" si="656"/>
        <v>飲食店営業</v>
      </c>
      <c r="E13457" s="2" t="str">
        <f t="shared" si="655"/>
        <v>R02.12.23</v>
      </c>
    </row>
    <row r="13458" spans="1:5" x14ac:dyDescent="0.45">
      <c r="A13458" s="2" t="s">
        <v>5171</v>
      </c>
      <c r="B13458" s="2" t="s">
        <v>9654</v>
      </c>
      <c r="C13458" s="2" t="s">
        <v>27548</v>
      </c>
      <c r="D13458" s="2" t="str">
        <f t="shared" si="656"/>
        <v>飲食店営業</v>
      </c>
      <c r="E13458" s="2" t="str">
        <f t="shared" si="655"/>
        <v>R02.12.23</v>
      </c>
    </row>
    <row r="13459" spans="1:5" x14ac:dyDescent="0.45">
      <c r="A13459" s="2" t="s">
        <v>5181</v>
      </c>
      <c r="B13459" s="2" t="s">
        <v>15980</v>
      </c>
      <c r="C13459" s="2" t="s">
        <v>27561</v>
      </c>
      <c r="D13459" s="2" t="str">
        <f t="shared" si="656"/>
        <v>飲食店営業</v>
      </c>
      <c r="E13459" s="2" t="str">
        <f t="shared" si="655"/>
        <v>R02.12.23</v>
      </c>
    </row>
    <row r="13460" spans="1:5" x14ac:dyDescent="0.45">
      <c r="A13460" s="2" t="s">
        <v>5182</v>
      </c>
      <c r="B13460" s="2" t="s">
        <v>15981</v>
      </c>
      <c r="C13460" s="2" t="s">
        <v>27562</v>
      </c>
      <c r="D13460" s="2" t="str">
        <f t="shared" si="656"/>
        <v>飲食店営業</v>
      </c>
      <c r="E13460" s="2" t="str">
        <f t="shared" si="655"/>
        <v>R02.12.23</v>
      </c>
    </row>
    <row r="13461" spans="1:5" x14ac:dyDescent="0.45">
      <c r="A13461" s="2" t="s">
        <v>5173</v>
      </c>
      <c r="B13461" s="2" t="s">
        <v>15971</v>
      </c>
      <c r="C13461" s="2" t="s">
        <v>27552</v>
      </c>
      <c r="D13461" s="2" t="str">
        <f t="shared" si="656"/>
        <v>飲食店営業</v>
      </c>
      <c r="E13461" s="2" t="str">
        <f t="shared" si="655"/>
        <v>R02.12.23</v>
      </c>
    </row>
    <row r="13462" spans="1:5" x14ac:dyDescent="0.45">
      <c r="A13462" s="2" t="s">
        <v>5183</v>
      </c>
      <c r="B13462" s="2" t="s">
        <v>15982</v>
      </c>
      <c r="C13462" s="2" t="s">
        <v>27563</v>
      </c>
      <c r="D13462" s="2" t="str">
        <f t="shared" si="656"/>
        <v>飲食店営業</v>
      </c>
      <c r="E13462" s="2" t="str">
        <f t="shared" si="655"/>
        <v>R02.12.23</v>
      </c>
    </row>
    <row r="13463" spans="1:5" x14ac:dyDescent="0.45">
      <c r="A13463" s="2" t="s">
        <v>5186</v>
      </c>
      <c r="B13463" s="2" t="s">
        <v>15985</v>
      </c>
      <c r="C13463" s="2" t="s">
        <v>27566</v>
      </c>
      <c r="D13463" s="2" t="str">
        <f t="shared" si="656"/>
        <v>飲食店営業</v>
      </c>
      <c r="E13463" s="2" t="str">
        <f t="shared" si="655"/>
        <v>R02.12.23</v>
      </c>
    </row>
    <row r="13464" spans="1:5" x14ac:dyDescent="0.45">
      <c r="A13464" s="2" t="s">
        <v>1576</v>
      </c>
      <c r="B13464" s="2" t="s">
        <v>15986</v>
      </c>
      <c r="C13464" s="2" t="s">
        <v>27567</v>
      </c>
      <c r="D13464" s="2" t="str">
        <f t="shared" si="656"/>
        <v>飲食店営業</v>
      </c>
      <c r="E13464" s="2" t="str">
        <f t="shared" si="655"/>
        <v>R02.12.23</v>
      </c>
    </row>
    <row r="13465" spans="1:5" x14ac:dyDescent="0.45">
      <c r="A13465" s="2" t="s">
        <v>4964</v>
      </c>
      <c r="B13465" s="2" t="s">
        <v>15870</v>
      </c>
      <c r="C13465" s="2" t="s">
        <v>27434</v>
      </c>
      <c r="D13465" s="2" t="str">
        <f>"乳類販売業"</f>
        <v>乳類販売業</v>
      </c>
      <c r="E13465" s="2" t="str">
        <f t="shared" si="655"/>
        <v>R02.12.23</v>
      </c>
    </row>
    <row r="13466" spans="1:5" x14ac:dyDescent="0.45">
      <c r="A13466" s="2" t="s">
        <v>5188</v>
      </c>
      <c r="B13466" s="2" t="s">
        <v>15989</v>
      </c>
      <c r="C13466" s="2" t="s">
        <v>27569</v>
      </c>
      <c r="D13466" s="2" t="str">
        <f>"飲食店営業"</f>
        <v>飲食店営業</v>
      </c>
      <c r="E13466" s="2" t="str">
        <f t="shared" si="655"/>
        <v>R02.12.23</v>
      </c>
    </row>
    <row r="13467" spans="1:5" x14ac:dyDescent="0.45">
      <c r="A13467" s="2" t="s">
        <v>5191</v>
      </c>
      <c r="B13467" s="2" t="s">
        <v>15992</v>
      </c>
      <c r="C13467" s="2" t="s">
        <v>27572</v>
      </c>
      <c r="D13467" s="2" t="str">
        <f>"飲食店営業"</f>
        <v>飲食店営業</v>
      </c>
      <c r="E13467" s="2" t="str">
        <f t="shared" si="655"/>
        <v>R02.12.23</v>
      </c>
    </row>
    <row r="13468" spans="1:5" x14ac:dyDescent="0.45">
      <c r="A13468" s="2" t="s">
        <v>5192</v>
      </c>
      <c r="B13468" s="2" t="s">
        <v>15993</v>
      </c>
      <c r="C13468" s="2" t="s">
        <v>27573</v>
      </c>
      <c r="D13468" s="2" t="str">
        <f>"飲食店営業"</f>
        <v>飲食店営業</v>
      </c>
      <c r="E13468" s="2" t="str">
        <f t="shared" si="655"/>
        <v>R02.12.23</v>
      </c>
    </row>
    <row r="13469" spans="1:5" x14ac:dyDescent="0.45">
      <c r="A13469" s="2" t="s">
        <v>5196</v>
      </c>
      <c r="B13469" s="2" t="s">
        <v>15997</v>
      </c>
      <c r="C13469" s="2" t="s">
        <v>27577</v>
      </c>
      <c r="D13469" s="2" t="str">
        <f>"飲食店営業"</f>
        <v>飲食店営業</v>
      </c>
      <c r="E13469" s="2" t="str">
        <f t="shared" si="655"/>
        <v>R02.12.23</v>
      </c>
    </row>
    <row r="13470" spans="1:5" x14ac:dyDescent="0.45">
      <c r="A13470" s="2" t="s">
        <v>5197</v>
      </c>
      <c r="B13470" s="2" t="s">
        <v>15999</v>
      </c>
      <c r="C13470" s="2" t="s">
        <v>27579</v>
      </c>
      <c r="D13470" s="2" t="str">
        <f>"菓子製造業"</f>
        <v>菓子製造業</v>
      </c>
      <c r="E13470" s="2" t="str">
        <f t="shared" si="655"/>
        <v>R02.12.23</v>
      </c>
    </row>
    <row r="13471" spans="1:5" x14ac:dyDescent="0.45">
      <c r="A13471" s="2" t="s">
        <v>5198</v>
      </c>
      <c r="B13471" s="2" t="s">
        <v>16000</v>
      </c>
      <c r="C13471" s="2" t="s">
        <v>27580</v>
      </c>
      <c r="D13471" s="2" t="str">
        <f>"菓子製造業"</f>
        <v>菓子製造業</v>
      </c>
      <c r="E13471" s="2" t="str">
        <f t="shared" si="655"/>
        <v>R02.12.23</v>
      </c>
    </row>
    <row r="13472" spans="1:5" x14ac:dyDescent="0.45">
      <c r="A13472" s="2" t="s">
        <v>4880</v>
      </c>
      <c r="B13472" s="2" t="s">
        <v>16001</v>
      </c>
      <c r="C13472" s="2" t="s">
        <v>27436</v>
      </c>
      <c r="D13472" s="2" t="str">
        <f>"魚介類販売業"</f>
        <v>魚介類販売業</v>
      </c>
      <c r="E13472" s="2" t="str">
        <f t="shared" si="655"/>
        <v>R02.12.23</v>
      </c>
    </row>
    <row r="13473" spans="1:5" x14ac:dyDescent="0.45">
      <c r="A13473" s="2" t="s">
        <v>4880</v>
      </c>
      <c r="B13473" s="2" t="s">
        <v>16002</v>
      </c>
      <c r="C13473" s="2" t="s">
        <v>27581</v>
      </c>
      <c r="D13473" s="2" t="str">
        <f>"魚介類販売業"</f>
        <v>魚介類販売業</v>
      </c>
      <c r="E13473" s="2" t="str">
        <f t="shared" si="655"/>
        <v>R02.12.23</v>
      </c>
    </row>
    <row r="13474" spans="1:5" x14ac:dyDescent="0.45">
      <c r="A13474" s="2" t="s">
        <v>5055</v>
      </c>
      <c r="B13474" s="2" t="s">
        <v>16003</v>
      </c>
      <c r="C13474" s="2" t="s">
        <v>27582</v>
      </c>
      <c r="D13474" s="2" t="str">
        <f>"あん類製造業"</f>
        <v>あん類製造業</v>
      </c>
      <c r="E13474" s="2" t="str">
        <f t="shared" si="655"/>
        <v>R02.12.23</v>
      </c>
    </row>
    <row r="13475" spans="1:5" x14ac:dyDescent="0.45">
      <c r="A13475" s="2" t="s">
        <v>4880</v>
      </c>
      <c r="B13475" s="2" t="s">
        <v>16001</v>
      </c>
      <c r="C13475" s="2" t="s">
        <v>27436</v>
      </c>
      <c r="D13475" s="2" t="str">
        <f>"乳類販売業"</f>
        <v>乳類販売業</v>
      </c>
      <c r="E13475" s="2" t="str">
        <f t="shared" ref="E13475:E13483" si="657">"R02.12.23"</f>
        <v>R02.12.23</v>
      </c>
    </row>
    <row r="13476" spans="1:5" x14ac:dyDescent="0.45">
      <c r="A13476" s="2" t="s">
        <v>4880</v>
      </c>
      <c r="B13476" s="2" t="s">
        <v>16002</v>
      </c>
      <c r="C13476" s="2" t="s">
        <v>27581</v>
      </c>
      <c r="D13476" s="2" t="str">
        <f>"乳類販売業"</f>
        <v>乳類販売業</v>
      </c>
      <c r="E13476" s="2" t="str">
        <f t="shared" si="657"/>
        <v>R02.12.23</v>
      </c>
    </row>
    <row r="13477" spans="1:5" x14ac:dyDescent="0.45">
      <c r="A13477" s="2" t="s">
        <v>5199</v>
      </c>
      <c r="B13477" s="2" t="s">
        <v>16004</v>
      </c>
      <c r="C13477" s="2" t="s">
        <v>27583</v>
      </c>
      <c r="D13477" s="2" t="str">
        <f>"食肉販売業"</f>
        <v>食肉販売業</v>
      </c>
      <c r="E13477" s="2" t="str">
        <f t="shared" si="657"/>
        <v>R02.12.23</v>
      </c>
    </row>
    <row r="13478" spans="1:5" x14ac:dyDescent="0.45">
      <c r="A13478" s="2" t="s">
        <v>4880</v>
      </c>
      <c r="B13478" s="2" t="s">
        <v>16002</v>
      </c>
      <c r="C13478" s="2" t="s">
        <v>27581</v>
      </c>
      <c r="D13478" s="2" t="str">
        <f>"食肉販売業"</f>
        <v>食肉販売業</v>
      </c>
      <c r="E13478" s="2" t="str">
        <f t="shared" si="657"/>
        <v>R02.12.23</v>
      </c>
    </row>
    <row r="13479" spans="1:5" x14ac:dyDescent="0.45">
      <c r="A13479" s="2" t="s">
        <v>252</v>
      </c>
      <c r="B13479" s="2" t="s">
        <v>15910</v>
      </c>
      <c r="C13479" s="2" t="s">
        <v>27477</v>
      </c>
      <c r="D13479" s="2" t="str">
        <f>"食肉販売業"</f>
        <v>食肉販売業</v>
      </c>
      <c r="E13479" s="2" t="str">
        <f t="shared" si="657"/>
        <v>R02.12.23</v>
      </c>
    </row>
    <row r="13480" spans="1:5" x14ac:dyDescent="0.45">
      <c r="A13480" s="2" t="s">
        <v>252</v>
      </c>
      <c r="B13480" s="2" t="s">
        <v>15910</v>
      </c>
      <c r="C13480" s="2" t="s">
        <v>27477</v>
      </c>
      <c r="D13480" s="2" t="str">
        <f>"魚介類販売業"</f>
        <v>魚介類販売業</v>
      </c>
      <c r="E13480" s="2" t="str">
        <f t="shared" si="657"/>
        <v>R02.12.23</v>
      </c>
    </row>
    <row r="13481" spans="1:5" x14ac:dyDescent="0.45">
      <c r="A13481" s="2" t="s">
        <v>5201</v>
      </c>
      <c r="B13481" s="2" t="s">
        <v>16006</v>
      </c>
      <c r="C13481" s="2" t="s">
        <v>27585</v>
      </c>
      <c r="D13481" s="2" t="str">
        <f>"飲食店営業"</f>
        <v>飲食店営業</v>
      </c>
      <c r="E13481" s="2" t="str">
        <f t="shared" si="657"/>
        <v>R02.12.23</v>
      </c>
    </row>
    <row r="13482" spans="1:5" x14ac:dyDescent="0.45">
      <c r="A13482" s="2" t="s">
        <v>5196</v>
      </c>
      <c r="B13482" s="2" t="s">
        <v>15997</v>
      </c>
      <c r="C13482" s="2" t="s">
        <v>27586</v>
      </c>
      <c r="D13482" s="2" t="str">
        <f>"魚介類販売業"</f>
        <v>魚介類販売業</v>
      </c>
      <c r="E13482" s="2" t="str">
        <f t="shared" si="657"/>
        <v>R02.12.23</v>
      </c>
    </row>
    <row r="13483" spans="1:5" x14ac:dyDescent="0.45">
      <c r="A13483" s="2" t="s">
        <v>4880</v>
      </c>
      <c r="B13483" s="2" t="s">
        <v>16002</v>
      </c>
      <c r="C13483" s="2" t="s">
        <v>27590</v>
      </c>
      <c r="D13483" s="2" t="str">
        <f>"食品販売業"</f>
        <v>食品販売業</v>
      </c>
      <c r="E13483" s="2" t="str">
        <f t="shared" si="657"/>
        <v>R02.12.23</v>
      </c>
    </row>
    <row r="13484" spans="1:5" x14ac:dyDescent="0.45">
      <c r="A13484" s="2" t="s">
        <v>4880</v>
      </c>
      <c r="B13484" s="2" t="s">
        <v>16011</v>
      </c>
      <c r="C13484" s="2" t="s">
        <v>27192</v>
      </c>
      <c r="D13484" s="2" t="str">
        <f>"喫茶店営業"</f>
        <v>喫茶店営業</v>
      </c>
      <c r="E13484" s="2" t="str">
        <f>"R02.12.22"</f>
        <v>R02.12.22</v>
      </c>
    </row>
    <row r="13485" spans="1:5" x14ac:dyDescent="0.45">
      <c r="A13485" s="2" t="s">
        <v>4880</v>
      </c>
      <c r="B13485" s="2" t="s">
        <v>16012</v>
      </c>
      <c r="C13485" s="2" t="s">
        <v>27591</v>
      </c>
      <c r="D13485" s="2" t="str">
        <f>"魚介類販売業"</f>
        <v>魚介類販売業</v>
      </c>
      <c r="E13485" s="2" t="str">
        <f>"R02.12.22"</f>
        <v>R02.12.22</v>
      </c>
    </row>
    <row r="13486" spans="1:5" x14ac:dyDescent="0.45">
      <c r="A13486" s="2" t="s">
        <v>4880</v>
      </c>
      <c r="B13486" s="2" t="s">
        <v>16013</v>
      </c>
      <c r="C13486" s="2" t="s">
        <v>27592</v>
      </c>
      <c r="D13486" s="2" t="str">
        <f>"乳類販売業"</f>
        <v>乳類販売業</v>
      </c>
      <c r="E13486" s="2" t="str">
        <f>"R02.12.22"</f>
        <v>R02.12.22</v>
      </c>
    </row>
    <row r="13487" spans="1:5" x14ac:dyDescent="0.45">
      <c r="A13487" s="2" t="s">
        <v>165</v>
      </c>
      <c r="B13487" s="2" t="s">
        <v>16015</v>
      </c>
      <c r="C13487" s="2" t="s">
        <v>27593</v>
      </c>
      <c r="D13487" s="2" t="str">
        <f>"喫茶店営業"</f>
        <v>喫茶店営業</v>
      </c>
      <c r="E13487" s="2" t="str">
        <f>"R02.12.22"</f>
        <v>R02.12.22</v>
      </c>
    </row>
    <row r="13488" spans="1:5" x14ac:dyDescent="0.45">
      <c r="A13488" s="2" t="s">
        <v>5203</v>
      </c>
      <c r="B13488" s="2" t="s">
        <v>16016</v>
      </c>
      <c r="C13488" s="2" t="s">
        <v>27594</v>
      </c>
      <c r="D13488" s="2" t="str">
        <f>"飲食店営業"</f>
        <v>飲食店営業</v>
      </c>
      <c r="E13488" s="2" t="str">
        <f>"R02.12.24"</f>
        <v>R02.12.24</v>
      </c>
    </row>
    <row r="13489" spans="1:5" x14ac:dyDescent="0.45">
      <c r="A13489" s="2" t="s">
        <v>5204</v>
      </c>
      <c r="B13489" s="2" t="s">
        <v>16017</v>
      </c>
      <c r="C13489" s="2" t="s">
        <v>27595</v>
      </c>
      <c r="D13489" s="2" t="str">
        <f>"食肉処理業"</f>
        <v>食肉処理業</v>
      </c>
      <c r="E13489" s="2" t="str">
        <f>"R02.12.24"</f>
        <v>R02.12.24</v>
      </c>
    </row>
    <row r="13490" spans="1:5" x14ac:dyDescent="0.45">
      <c r="A13490" s="2" t="s">
        <v>5204</v>
      </c>
      <c r="B13490" s="2" t="s">
        <v>16018</v>
      </c>
      <c r="C13490" s="2" t="s">
        <v>27596</v>
      </c>
      <c r="D13490" s="2" t="str">
        <f>"飲食店営業"</f>
        <v>飲食店営業</v>
      </c>
      <c r="E13490" s="2" t="str">
        <f>"R02.12.24"</f>
        <v>R02.12.24</v>
      </c>
    </row>
    <row r="13491" spans="1:5" x14ac:dyDescent="0.45">
      <c r="A13491" s="2" t="s">
        <v>5204</v>
      </c>
      <c r="B13491" s="2" t="s">
        <v>16017</v>
      </c>
      <c r="C13491" s="2" t="s">
        <v>27595</v>
      </c>
      <c r="D13491" s="2" t="str">
        <f>"食肉製品製造業"</f>
        <v>食肉製品製造業</v>
      </c>
      <c r="E13491" s="2" t="str">
        <f>"R02.12.24"</f>
        <v>R02.12.24</v>
      </c>
    </row>
    <row r="13492" spans="1:5" x14ac:dyDescent="0.45">
      <c r="A13492" s="2" t="s">
        <v>5206</v>
      </c>
      <c r="B13492" s="2" t="s">
        <v>16020</v>
      </c>
      <c r="C13492" s="2" t="s">
        <v>27598</v>
      </c>
      <c r="D13492" s="2" t="str">
        <f>"食品販売業"</f>
        <v>食品販売業</v>
      </c>
      <c r="E13492" s="2" t="str">
        <f>"R02.12.28"</f>
        <v>R02.12.28</v>
      </c>
    </row>
    <row r="13493" spans="1:5" x14ac:dyDescent="0.45">
      <c r="A13493" s="2" t="s">
        <v>5208</v>
      </c>
      <c r="B13493" s="2" t="s">
        <v>16022</v>
      </c>
      <c r="C13493" s="2" t="s">
        <v>27600</v>
      </c>
      <c r="D13493" s="2" t="str">
        <f>"飲食店営業"</f>
        <v>飲食店営業</v>
      </c>
      <c r="E13493" s="2" t="str">
        <f>"R03.01.06"</f>
        <v>R03.01.06</v>
      </c>
    </row>
    <row r="13494" spans="1:5" x14ac:dyDescent="0.45">
      <c r="A13494" s="2" t="s">
        <v>4880</v>
      </c>
      <c r="B13494" s="2" t="s">
        <v>16013</v>
      </c>
      <c r="C13494" s="2" t="s">
        <v>27592</v>
      </c>
      <c r="D13494" s="2" t="str">
        <f>"飲食店営業"</f>
        <v>飲食店営業</v>
      </c>
      <c r="E13494" s="2" t="str">
        <f>"R03.01.06"</f>
        <v>R03.01.06</v>
      </c>
    </row>
    <row r="13495" spans="1:5" x14ac:dyDescent="0.45">
      <c r="A13495" s="2" t="s">
        <v>4880</v>
      </c>
      <c r="B13495" s="2" t="s">
        <v>16013</v>
      </c>
      <c r="C13495" s="2" t="s">
        <v>27592</v>
      </c>
      <c r="D13495" s="2" t="str">
        <f>"魚介類販売業"</f>
        <v>魚介類販売業</v>
      </c>
      <c r="E13495" s="2" t="str">
        <f>"R03.01.06"</f>
        <v>R03.01.06</v>
      </c>
    </row>
    <row r="13496" spans="1:5" x14ac:dyDescent="0.45">
      <c r="A13496" s="2" t="s">
        <v>4880</v>
      </c>
      <c r="B13496" s="2" t="s">
        <v>16013</v>
      </c>
      <c r="C13496" s="2" t="s">
        <v>27592</v>
      </c>
      <c r="D13496" s="2" t="str">
        <f>"食肉販売業"</f>
        <v>食肉販売業</v>
      </c>
      <c r="E13496" s="2" t="str">
        <f>"R03.01.06"</f>
        <v>R03.01.06</v>
      </c>
    </row>
    <row r="13497" spans="1:5" x14ac:dyDescent="0.45">
      <c r="A13497" s="2" t="s">
        <v>5209</v>
      </c>
      <c r="B13497" s="2" t="s">
        <v>16023</v>
      </c>
      <c r="C13497" s="2" t="s">
        <v>27601</v>
      </c>
      <c r="D13497" s="2" t="str">
        <f>"食品製造業"</f>
        <v>食品製造業</v>
      </c>
      <c r="E13497" s="2" t="str">
        <f>"R03.01.06"</f>
        <v>R03.01.06</v>
      </c>
    </row>
    <row r="13498" spans="1:5" x14ac:dyDescent="0.45">
      <c r="A13498" s="2" t="s">
        <v>4880</v>
      </c>
      <c r="B13498" s="2" t="s">
        <v>16024</v>
      </c>
      <c r="C13498" s="2" t="s">
        <v>27602</v>
      </c>
      <c r="D13498" s="2" t="str">
        <f>"飲食店営業"</f>
        <v>飲食店営業</v>
      </c>
      <c r="E13498" s="2" t="str">
        <f>"R03.01.07"</f>
        <v>R03.01.07</v>
      </c>
    </row>
    <row r="13499" spans="1:5" x14ac:dyDescent="0.45">
      <c r="A13499" s="2" t="s">
        <v>4880</v>
      </c>
      <c r="B13499" s="2" t="s">
        <v>16013</v>
      </c>
      <c r="C13499" s="2" t="s">
        <v>27592</v>
      </c>
      <c r="D13499" s="2" t="str">
        <f>"食品販売業"</f>
        <v>食品販売業</v>
      </c>
      <c r="E13499" s="2" t="str">
        <f>"R02.12.22"</f>
        <v>R02.12.22</v>
      </c>
    </row>
    <row r="13500" spans="1:5" x14ac:dyDescent="0.45">
      <c r="A13500" s="2" t="s">
        <v>5210</v>
      </c>
      <c r="B13500" s="2" t="s">
        <v>16025</v>
      </c>
      <c r="C13500" s="2" t="s">
        <v>27603</v>
      </c>
      <c r="D13500" s="2" t="str">
        <f>"飲食店営業"</f>
        <v>飲食店営業</v>
      </c>
      <c r="E13500" s="2" t="str">
        <f>"R03.01.12"</f>
        <v>R03.01.12</v>
      </c>
    </row>
    <row r="13501" spans="1:5" x14ac:dyDescent="0.45">
      <c r="A13501" s="2" t="s">
        <v>5211</v>
      </c>
      <c r="B13501" s="2" t="s">
        <v>16026</v>
      </c>
      <c r="C13501" s="2" t="s">
        <v>27604</v>
      </c>
      <c r="D13501" s="2" t="str">
        <f>"飲食店営業"</f>
        <v>飲食店営業</v>
      </c>
      <c r="E13501" s="2" t="str">
        <f>"R03.01.25"</f>
        <v>R03.01.25</v>
      </c>
    </row>
    <row r="13502" spans="1:5" x14ac:dyDescent="0.45">
      <c r="A13502" s="2" t="s">
        <v>5214</v>
      </c>
      <c r="B13502" s="2" t="s">
        <v>16031</v>
      </c>
      <c r="C13502" s="2" t="s">
        <v>27276</v>
      </c>
      <c r="D13502" s="2" t="str">
        <f>"飲食店営業"</f>
        <v>飲食店営業</v>
      </c>
      <c r="E13502" s="2" t="str">
        <f>"R02.12.23"</f>
        <v>R02.12.23</v>
      </c>
    </row>
    <row r="13503" spans="1:5" x14ac:dyDescent="0.45">
      <c r="A13503" s="2" t="s">
        <v>5215</v>
      </c>
      <c r="B13503" s="2" t="s">
        <v>16032</v>
      </c>
      <c r="C13503" s="2" t="s">
        <v>27607</v>
      </c>
      <c r="D13503" s="2" t="str">
        <f>"飲食店営業"</f>
        <v>飲食店営業</v>
      </c>
      <c r="E13503" s="2" t="str">
        <f>"R03.02.15"</f>
        <v>R03.02.15</v>
      </c>
    </row>
    <row r="13504" spans="1:5" x14ac:dyDescent="0.45">
      <c r="A13504" s="2" t="s">
        <v>5216</v>
      </c>
      <c r="B13504" s="2" t="s">
        <v>16033</v>
      </c>
      <c r="C13504" s="2" t="s">
        <v>27608</v>
      </c>
      <c r="D13504" s="2" t="str">
        <f>"食品製造業"</f>
        <v>食品製造業</v>
      </c>
      <c r="E13504" s="2" t="str">
        <f t="shared" ref="E13504:E13515" si="658">"R03.02.18"</f>
        <v>R03.02.18</v>
      </c>
    </row>
    <row r="13505" spans="1:5" x14ac:dyDescent="0.45">
      <c r="A13505" s="2" t="s">
        <v>5115</v>
      </c>
      <c r="B13505" s="2" t="s">
        <v>15891</v>
      </c>
      <c r="C13505" s="2" t="s">
        <v>27609</v>
      </c>
      <c r="D13505" s="2" t="str">
        <f>"食品製造業"</f>
        <v>食品製造業</v>
      </c>
      <c r="E13505" s="2" t="str">
        <f t="shared" si="658"/>
        <v>R03.02.18</v>
      </c>
    </row>
    <row r="13506" spans="1:5" x14ac:dyDescent="0.45">
      <c r="A13506" s="2" t="s">
        <v>4880</v>
      </c>
      <c r="B13506" s="2" t="s">
        <v>15898</v>
      </c>
      <c r="C13506" s="2" t="s">
        <v>27465</v>
      </c>
      <c r="D13506" s="2" t="str">
        <f>"食品販売業"</f>
        <v>食品販売業</v>
      </c>
      <c r="E13506" s="2" t="str">
        <f t="shared" si="658"/>
        <v>R03.02.18</v>
      </c>
    </row>
    <row r="13507" spans="1:5" x14ac:dyDescent="0.45">
      <c r="A13507" s="2" t="s">
        <v>5115</v>
      </c>
      <c r="B13507" s="2" t="s">
        <v>15891</v>
      </c>
      <c r="C13507" s="2" t="s">
        <v>27609</v>
      </c>
      <c r="D13507" s="2" t="str">
        <f>"食品販売業"</f>
        <v>食品販売業</v>
      </c>
      <c r="E13507" s="2" t="str">
        <f t="shared" si="658"/>
        <v>R03.02.18</v>
      </c>
    </row>
    <row r="13508" spans="1:5" x14ac:dyDescent="0.45">
      <c r="A13508" s="2" t="s">
        <v>165</v>
      </c>
      <c r="B13508" s="2" t="s">
        <v>16034</v>
      </c>
      <c r="C13508" s="2" t="s">
        <v>27248</v>
      </c>
      <c r="D13508" s="2" t="str">
        <f>"喫茶店営業"</f>
        <v>喫茶店営業</v>
      </c>
      <c r="E13508" s="2" t="str">
        <f t="shared" si="658"/>
        <v>R03.02.18</v>
      </c>
    </row>
    <row r="13509" spans="1:5" x14ac:dyDescent="0.45">
      <c r="A13509" s="2" t="s">
        <v>165</v>
      </c>
      <c r="B13509" s="2" t="s">
        <v>16035</v>
      </c>
      <c r="C13509" s="2" t="s">
        <v>27248</v>
      </c>
      <c r="D13509" s="2" t="str">
        <f>"喫茶店営業"</f>
        <v>喫茶店営業</v>
      </c>
      <c r="E13509" s="2" t="str">
        <f t="shared" si="658"/>
        <v>R03.02.18</v>
      </c>
    </row>
    <row r="13510" spans="1:5" x14ac:dyDescent="0.45">
      <c r="A13510" s="2" t="s">
        <v>5217</v>
      </c>
      <c r="B13510" s="2" t="s">
        <v>16036</v>
      </c>
      <c r="C13510" s="2" t="s">
        <v>27610</v>
      </c>
      <c r="D13510" s="2" t="str">
        <f>"飲食店営業"</f>
        <v>飲食店営業</v>
      </c>
      <c r="E13510" s="2" t="str">
        <f t="shared" si="658"/>
        <v>R03.02.18</v>
      </c>
    </row>
    <row r="13511" spans="1:5" x14ac:dyDescent="0.45">
      <c r="A13511" s="2" t="s">
        <v>4880</v>
      </c>
      <c r="B13511" s="2" t="s">
        <v>16011</v>
      </c>
      <c r="C13511" s="2" t="s">
        <v>27192</v>
      </c>
      <c r="D13511" s="2" t="str">
        <f>"飲食店営業"</f>
        <v>飲食店営業</v>
      </c>
      <c r="E13511" s="2" t="str">
        <f t="shared" si="658"/>
        <v>R03.02.18</v>
      </c>
    </row>
    <row r="13512" spans="1:5" x14ac:dyDescent="0.45">
      <c r="A13512" s="2" t="s">
        <v>5218</v>
      </c>
      <c r="B13512" s="2" t="s">
        <v>16037</v>
      </c>
      <c r="C13512" s="2" t="s">
        <v>27611</v>
      </c>
      <c r="D13512" s="2" t="str">
        <f>"飲食店営業"</f>
        <v>飲食店営業</v>
      </c>
      <c r="E13512" s="2" t="str">
        <f t="shared" si="658"/>
        <v>R03.02.18</v>
      </c>
    </row>
    <row r="13513" spans="1:5" x14ac:dyDescent="0.45">
      <c r="A13513" s="2" t="s">
        <v>5217</v>
      </c>
      <c r="B13513" s="2" t="s">
        <v>16036</v>
      </c>
      <c r="C13513" s="2" t="s">
        <v>27610</v>
      </c>
      <c r="D13513" s="2" t="str">
        <f>"菓子製造業"</f>
        <v>菓子製造業</v>
      </c>
      <c r="E13513" s="2" t="str">
        <f t="shared" si="658"/>
        <v>R03.02.18</v>
      </c>
    </row>
    <row r="13514" spans="1:5" x14ac:dyDescent="0.45">
      <c r="A13514" s="2" t="s">
        <v>5219</v>
      </c>
      <c r="B13514" s="2" t="s">
        <v>16038</v>
      </c>
      <c r="C13514" s="2" t="s">
        <v>27612</v>
      </c>
      <c r="D13514" s="2" t="str">
        <f>"そうざい製造業"</f>
        <v>そうざい製造業</v>
      </c>
      <c r="E13514" s="2" t="str">
        <f t="shared" si="658"/>
        <v>R03.02.18</v>
      </c>
    </row>
    <row r="13515" spans="1:5" x14ac:dyDescent="0.45">
      <c r="A13515" s="2" t="s">
        <v>5220</v>
      </c>
      <c r="B13515" s="2" t="s">
        <v>16039</v>
      </c>
      <c r="C13515" s="2" t="s">
        <v>27613</v>
      </c>
      <c r="D13515" s="2" t="str">
        <f>"飲食店営業"</f>
        <v>飲食店営業</v>
      </c>
      <c r="E13515" s="2" t="str">
        <f t="shared" si="658"/>
        <v>R03.02.18</v>
      </c>
    </row>
    <row r="13516" spans="1:5" x14ac:dyDescent="0.45">
      <c r="A13516" s="2" t="s">
        <v>5226</v>
      </c>
      <c r="B13516" s="2" t="s">
        <v>16046</v>
      </c>
      <c r="C13516" s="2" t="s">
        <v>27619</v>
      </c>
      <c r="D13516" s="2" t="str">
        <f>"飲食店営業"</f>
        <v>飲食店営業</v>
      </c>
      <c r="E13516" s="2" t="str">
        <f>"R03.02.24"</f>
        <v>R03.02.24</v>
      </c>
    </row>
    <row r="13517" spans="1:5" x14ac:dyDescent="0.45">
      <c r="A13517" s="2" t="s">
        <v>1864</v>
      </c>
      <c r="B13517" s="2" t="s">
        <v>16051</v>
      </c>
      <c r="C13517" s="2" t="s">
        <v>27624</v>
      </c>
      <c r="D13517" s="2" t="str">
        <f>"飲食店営業"</f>
        <v>飲食店営業</v>
      </c>
      <c r="E13517" s="2" t="str">
        <f>"R03.02.25"</f>
        <v>R03.02.25</v>
      </c>
    </row>
    <row r="13518" spans="1:5" x14ac:dyDescent="0.45">
      <c r="A13518" s="2" t="s">
        <v>1864</v>
      </c>
      <c r="B13518" s="2" t="s">
        <v>16052</v>
      </c>
      <c r="C13518" s="2" t="s">
        <v>27625</v>
      </c>
      <c r="D13518" s="2" t="str">
        <f>"飲食店営業"</f>
        <v>飲食店営業</v>
      </c>
      <c r="E13518" s="2" t="str">
        <f>"R03.02.25"</f>
        <v>R03.02.25</v>
      </c>
    </row>
    <row r="13519" spans="1:5" x14ac:dyDescent="0.45">
      <c r="A13519" s="2" t="s">
        <v>5230</v>
      </c>
      <c r="B13519" s="2" t="s">
        <v>16054</v>
      </c>
      <c r="C13519" s="2" t="s">
        <v>27628</v>
      </c>
      <c r="D13519" s="2" t="str">
        <f>"菓子製造業"</f>
        <v>菓子製造業</v>
      </c>
      <c r="E13519" s="2" t="str">
        <f>"R03.03.25"</f>
        <v>R03.03.25</v>
      </c>
    </row>
    <row r="13520" spans="1:5" x14ac:dyDescent="0.45">
      <c r="A13520" s="2" t="s">
        <v>5231</v>
      </c>
      <c r="B13520" s="2" t="s">
        <v>16055</v>
      </c>
      <c r="C13520" s="2" t="s">
        <v>27629</v>
      </c>
      <c r="D13520" s="2" t="str">
        <f>"食品販売業"</f>
        <v>食品販売業</v>
      </c>
      <c r="E13520" s="2" t="str">
        <f>"R03.03.26"</f>
        <v>R03.03.26</v>
      </c>
    </row>
    <row r="13521" spans="1:5" x14ac:dyDescent="0.45">
      <c r="A13521" s="2" t="s">
        <v>4880</v>
      </c>
      <c r="B13521" s="2" t="s">
        <v>16011</v>
      </c>
      <c r="C13521" s="2" t="s">
        <v>27192</v>
      </c>
      <c r="D13521" s="2" t="str">
        <f>"食肉販売業"</f>
        <v>食肉販売業</v>
      </c>
      <c r="E13521" s="2" t="str">
        <f>"R03.02.18"</f>
        <v>R03.02.18</v>
      </c>
    </row>
    <row r="13522" spans="1:5" x14ac:dyDescent="0.45">
      <c r="A13522" s="2" t="s">
        <v>4880</v>
      </c>
      <c r="B13522" s="2" t="s">
        <v>16011</v>
      </c>
      <c r="C13522" s="2" t="s">
        <v>27192</v>
      </c>
      <c r="D13522" s="2" t="str">
        <f>"乳類販売業"</f>
        <v>乳類販売業</v>
      </c>
      <c r="E13522" s="2" t="str">
        <f>"R03.02.18"</f>
        <v>R03.02.18</v>
      </c>
    </row>
    <row r="13523" spans="1:5" x14ac:dyDescent="0.45">
      <c r="A13523" s="2" t="s">
        <v>4880</v>
      </c>
      <c r="B13523" s="2" t="s">
        <v>16011</v>
      </c>
      <c r="C13523" s="2" t="s">
        <v>27192</v>
      </c>
      <c r="D13523" s="2" t="str">
        <f>"魚介類販売業"</f>
        <v>魚介類販売業</v>
      </c>
      <c r="E13523" s="2" t="str">
        <f>"R03.02.18"</f>
        <v>R03.02.18</v>
      </c>
    </row>
    <row r="13524" spans="1:5" x14ac:dyDescent="0.45">
      <c r="A13524" s="2" t="s">
        <v>4880</v>
      </c>
      <c r="B13524" s="2" t="s">
        <v>16011</v>
      </c>
      <c r="C13524" s="2" t="s">
        <v>27258</v>
      </c>
      <c r="D13524" s="2" t="str">
        <f>"食品販売業"</f>
        <v>食品販売業</v>
      </c>
      <c r="E13524" s="2" t="str">
        <f>"H30.02.23"</f>
        <v>H30.02.23</v>
      </c>
    </row>
    <row r="13525" spans="1:5" x14ac:dyDescent="0.45">
      <c r="A13525" s="2" t="s">
        <v>801</v>
      </c>
      <c r="B13525" s="2" t="s">
        <v>16056</v>
      </c>
      <c r="C13525" s="2" t="s">
        <v>27515</v>
      </c>
      <c r="D13525" s="2" t="str">
        <f>"そうざい製造業"</f>
        <v>そうざい製造業</v>
      </c>
      <c r="E13525" s="2" t="str">
        <f>"R03.03.30"</f>
        <v>R03.03.30</v>
      </c>
    </row>
    <row r="13526" spans="1:5" x14ac:dyDescent="0.45">
      <c r="A13526" s="2" t="s">
        <v>801</v>
      </c>
      <c r="B13526" s="2" t="s">
        <v>16057</v>
      </c>
      <c r="C13526" s="2" t="s">
        <v>27630</v>
      </c>
      <c r="D13526" s="2" t="str">
        <f>"そうざい製造業"</f>
        <v>そうざい製造業</v>
      </c>
      <c r="E13526" s="2" t="str">
        <f>"R03.03.30"</f>
        <v>R03.03.30</v>
      </c>
    </row>
    <row r="13527" spans="1:5" x14ac:dyDescent="0.45">
      <c r="A13527" s="2" t="s">
        <v>5226</v>
      </c>
      <c r="B13527" s="2" t="s">
        <v>16058</v>
      </c>
      <c r="C13527" s="2" t="s">
        <v>27631</v>
      </c>
      <c r="D13527" s="2" t="str">
        <f>"食肉販売業"</f>
        <v>食肉販売業</v>
      </c>
      <c r="E13527" s="2" t="str">
        <f>"R03.04.06"</f>
        <v>R03.04.06</v>
      </c>
    </row>
    <row r="13528" spans="1:5" x14ac:dyDescent="0.45">
      <c r="A13528" s="2" t="s">
        <v>5226</v>
      </c>
      <c r="B13528" s="2" t="s">
        <v>16058</v>
      </c>
      <c r="C13528" s="2" t="s">
        <v>27631</v>
      </c>
      <c r="D13528" s="2" t="str">
        <f>"魚介類販売業"</f>
        <v>魚介類販売業</v>
      </c>
      <c r="E13528" s="2" t="str">
        <f>"R03.04.06"</f>
        <v>R03.04.06</v>
      </c>
    </row>
    <row r="13529" spans="1:5" x14ac:dyDescent="0.45">
      <c r="A13529" s="2" t="s">
        <v>5226</v>
      </c>
      <c r="B13529" s="2" t="s">
        <v>16058</v>
      </c>
      <c r="C13529" s="2" t="s">
        <v>27631</v>
      </c>
      <c r="D13529" s="2" t="str">
        <f>"乳類販売業"</f>
        <v>乳類販売業</v>
      </c>
      <c r="E13529" s="2" t="str">
        <f>"R03.04.06"</f>
        <v>R03.04.06</v>
      </c>
    </row>
    <row r="13530" spans="1:5" x14ac:dyDescent="0.45">
      <c r="A13530" s="2" t="s">
        <v>5226</v>
      </c>
      <c r="B13530" s="2" t="s">
        <v>16058</v>
      </c>
      <c r="C13530" s="2" t="s">
        <v>27631</v>
      </c>
      <c r="D13530" s="2" t="str">
        <f>"食品販売業（移動販売）"</f>
        <v>食品販売業（移動販売）</v>
      </c>
      <c r="E13530" s="2" t="str">
        <f>"R03.04.06"</f>
        <v>R03.04.06</v>
      </c>
    </row>
    <row r="13531" spans="1:5" x14ac:dyDescent="0.45">
      <c r="A13531" s="2" t="s">
        <v>5232</v>
      </c>
      <c r="B13531" s="2" t="s">
        <v>16059</v>
      </c>
      <c r="C13531" s="2" t="s">
        <v>27315</v>
      </c>
      <c r="D13531" s="2" t="str">
        <f>"そうざい製造業"</f>
        <v>そうざい製造業</v>
      </c>
      <c r="E13531" s="2" t="str">
        <f>"R03.04.06"</f>
        <v>R03.04.06</v>
      </c>
    </row>
    <row r="13532" spans="1:5" x14ac:dyDescent="0.45">
      <c r="A13532" s="2" t="s">
        <v>4897</v>
      </c>
      <c r="B13532" s="2" t="s">
        <v>16061</v>
      </c>
      <c r="C13532" s="2" t="s">
        <v>27633</v>
      </c>
      <c r="D13532" s="2" t="str">
        <f>"飲食店営業"</f>
        <v>飲食店営業</v>
      </c>
      <c r="E13532" s="2" t="str">
        <f>"R01.08.27"</f>
        <v>R01.08.27</v>
      </c>
    </row>
    <row r="13533" spans="1:5" x14ac:dyDescent="0.45">
      <c r="A13533" s="2" t="s">
        <v>4897</v>
      </c>
      <c r="B13533" s="2" t="s">
        <v>16062</v>
      </c>
      <c r="C13533" s="2" t="s">
        <v>27633</v>
      </c>
      <c r="D13533" s="2" t="str">
        <f>"食品販売業"</f>
        <v>食品販売業</v>
      </c>
      <c r="E13533" s="2" t="str">
        <f>"H30.08.28"</f>
        <v>H30.08.28</v>
      </c>
    </row>
    <row r="13534" spans="1:5" x14ac:dyDescent="0.45">
      <c r="A13534" s="2" t="s">
        <v>4897</v>
      </c>
      <c r="B13534" s="2" t="s">
        <v>16062</v>
      </c>
      <c r="C13534" s="2" t="s">
        <v>27633</v>
      </c>
      <c r="D13534" s="2" t="str">
        <f>"食肉販売業"</f>
        <v>食肉販売業</v>
      </c>
      <c r="E13534" s="2" t="str">
        <f>"R01.08.27"</f>
        <v>R01.08.27</v>
      </c>
    </row>
    <row r="13535" spans="1:5" x14ac:dyDescent="0.45">
      <c r="A13535" s="2" t="s">
        <v>4897</v>
      </c>
      <c r="B13535" s="2" t="s">
        <v>16062</v>
      </c>
      <c r="C13535" s="2" t="s">
        <v>27633</v>
      </c>
      <c r="D13535" s="2" t="str">
        <f>"乳類販売業"</f>
        <v>乳類販売業</v>
      </c>
      <c r="E13535" s="2" t="str">
        <f>"R01.08.27"</f>
        <v>R01.08.27</v>
      </c>
    </row>
    <row r="13536" spans="1:5" x14ac:dyDescent="0.45">
      <c r="A13536" s="2" t="s">
        <v>4897</v>
      </c>
      <c r="B13536" s="2" t="s">
        <v>16062</v>
      </c>
      <c r="C13536" s="2" t="s">
        <v>27633</v>
      </c>
      <c r="D13536" s="2" t="str">
        <f>"魚介類販売業"</f>
        <v>魚介類販売業</v>
      </c>
      <c r="E13536" s="2" t="str">
        <f>"R01.08.27"</f>
        <v>R01.08.27</v>
      </c>
    </row>
    <row r="13537" spans="1:5" x14ac:dyDescent="0.45">
      <c r="A13537" s="2" t="s">
        <v>5233</v>
      </c>
      <c r="B13537" s="2" t="s">
        <v>16063</v>
      </c>
      <c r="C13537" s="2" t="s">
        <v>21058</v>
      </c>
      <c r="D13537" s="2" t="str">
        <f>"飲食店営業"</f>
        <v>飲食店営業</v>
      </c>
      <c r="E13537" s="2" t="str">
        <f>"R03.04.20"</f>
        <v>R03.04.20</v>
      </c>
    </row>
    <row r="13538" spans="1:5" x14ac:dyDescent="0.45">
      <c r="A13538" s="2" t="s">
        <v>4957</v>
      </c>
      <c r="B13538" s="2" t="s">
        <v>16064</v>
      </c>
      <c r="C13538" s="2" t="s">
        <v>27634</v>
      </c>
      <c r="D13538" s="2" t="str">
        <f>"飲食店営業"</f>
        <v>飲食店営業</v>
      </c>
      <c r="E13538" s="2" t="str">
        <f>"R03.04.26"</f>
        <v>R03.04.26</v>
      </c>
    </row>
    <row r="13539" spans="1:5" x14ac:dyDescent="0.45">
      <c r="A13539" s="2" t="s">
        <v>5047</v>
      </c>
      <c r="B13539" s="2" t="s">
        <v>15810</v>
      </c>
      <c r="C13539" s="2" t="s">
        <v>27636</v>
      </c>
      <c r="D13539" s="2" t="str">
        <f>"そうざい製造業"</f>
        <v>そうざい製造業</v>
      </c>
      <c r="E13539" s="2" t="str">
        <f>"R02.02.27"</f>
        <v>R02.02.27</v>
      </c>
    </row>
    <row r="13540" spans="1:5" x14ac:dyDescent="0.45">
      <c r="A13540" s="2" t="s">
        <v>5236</v>
      </c>
      <c r="B13540" s="2" t="s">
        <v>16069</v>
      </c>
      <c r="C13540" s="2" t="s">
        <v>27640</v>
      </c>
      <c r="D13540" s="2" t="str">
        <f t="shared" ref="D13540:D13545" si="659">"飲食店営業"</f>
        <v>飲食店営業</v>
      </c>
      <c r="E13540" s="2" t="str">
        <f>"H29.08.28"</f>
        <v>H29.08.28</v>
      </c>
    </row>
    <row r="13541" spans="1:5" x14ac:dyDescent="0.45">
      <c r="A13541" s="2" t="s">
        <v>4958</v>
      </c>
      <c r="B13541" s="2" t="s">
        <v>16070</v>
      </c>
      <c r="C13541" s="2" t="s">
        <v>27262</v>
      </c>
      <c r="D13541" s="2" t="str">
        <f t="shared" si="659"/>
        <v>飲食店営業</v>
      </c>
      <c r="E13541" s="2" t="str">
        <f>"H29.11.28"</f>
        <v>H29.11.28</v>
      </c>
    </row>
    <row r="13542" spans="1:5" x14ac:dyDescent="0.45">
      <c r="A13542" s="2" t="s">
        <v>5237</v>
      </c>
      <c r="B13542" s="2" t="s">
        <v>16071</v>
      </c>
      <c r="C13542" s="2" t="s">
        <v>27641</v>
      </c>
      <c r="D13542" s="2" t="str">
        <f t="shared" si="659"/>
        <v>飲食店営業</v>
      </c>
      <c r="E13542" s="2" t="str">
        <f>"R01.11.06"</f>
        <v>R01.11.06</v>
      </c>
    </row>
    <row r="13543" spans="1:5" x14ac:dyDescent="0.45">
      <c r="A13543" s="2" t="s">
        <v>5238</v>
      </c>
      <c r="B13543" s="2" t="s">
        <v>16072</v>
      </c>
      <c r="C13543" s="2" t="s">
        <v>27642</v>
      </c>
      <c r="D13543" s="2" t="str">
        <f t="shared" si="659"/>
        <v>飲食店営業</v>
      </c>
      <c r="E13543" s="2" t="str">
        <f>"H30.02.21"</f>
        <v>H30.02.21</v>
      </c>
    </row>
    <row r="13544" spans="1:5" x14ac:dyDescent="0.45">
      <c r="A13544" s="2" t="s">
        <v>5239</v>
      </c>
      <c r="B13544" s="2" t="s">
        <v>16073</v>
      </c>
      <c r="C13544" s="2" t="s">
        <v>27643</v>
      </c>
      <c r="D13544" s="2" t="str">
        <f t="shared" si="659"/>
        <v>飲食店営業</v>
      </c>
      <c r="E13544" s="2" t="str">
        <f>"R02.12.23"</f>
        <v>R02.12.23</v>
      </c>
    </row>
    <row r="13545" spans="1:5" x14ac:dyDescent="0.45">
      <c r="A13545" s="2" t="s">
        <v>1910</v>
      </c>
      <c r="B13545" s="2" t="s">
        <v>16074</v>
      </c>
      <c r="C13545" s="2" t="s">
        <v>27644</v>
      </c>
      <c r="D13545" s="2" t="str">
        <f t="shared" si="659"/>
        <v>飲食店営業</v>
      </c>
      <c r="E13545" s="2" t="str">
        <f>"R01.08.27"</f>
        <v>R01.08.27</v>
      </c>
    </row>
    <row r="13546" spans="1:5" x14ac:dyDescent="0.45">
      <c r="A13546" s="2" t="s">
        <v>7853</v>
      </c>
      <c r="B13546" s="2" t="s">
        <v>19407</v>
      </c>
      <c r="C13546" s="2" t="s">
        <v>30973</v>
      </c>
      <c r="D13546" s="2" t="str">
        <f>"食品販売業"</f>
        <v>食品販売業</v>
      </c>
      <c r="E13546" s="2" t="str">
        <f>"R02.08.20"</f>
        <v>R02.08.20</v>
      </c>
    </row>
    <row r="13547" spans="1:5" x14ac:dyDescent="0.45">
      <c r="A13547" s="2" t="s">
        <v>8968</v>
      </c>
      <c r="B13547" s="2" t="s">
        <v>20711</v>
      </c>
      <c r="C13547" s="2" t="s">
        <v>32417</v>
      </c>
      <c r="D13547" s="2" t="str">
        <f>"魚介類販売業"</f>
        <v>魚介類販売業</v>
      </c>
      <c r="E13547" s="2" t="str">
        <f>"H29.05.26"</f>
        <v>H29.05.26</v>
      </c>
    </row>
    <row r="13548" spans="1:5" x14ac:dyDescent="0.45">
      <c r="A13548" s="2" t="s">
        <v>8877</v>
      </c>
      <c r="B13548" s="2" t="s">
        <v>20567</v>
      </c>
      <c r="C13548" s="2" t="s">
        <v>32472</v>
      </c>
      <c r="D13548" s="2" t="str">
        <f>"魚介類販売業"</f>
        <v>魚介類販売業</v>
      </c>
      <c r="E13548" s="2" t="str">
        <f>"R02.11.26"</f>
        <v>R02.11.26</v>
      </c>
    </row>
    <row r="13549" spans="1:5" x14ac:dyDescent="0.45">
      <c r="A13549" s="2" t="s">
        <v>7788</v>
      </c>
      <c r="B13549" s="2" t="s">
        <v>19342</v>
      </c>
      <c r="C13549" s="2" t="s">
        <v>30904</v>
      </c>
      <c r="D13549" s="2" t="str">
        <f>"魚肉ねり製品製造業"</f>
        <v>魚肉ねり製品製造業</v>
      </c>
      <c r="E13549" s="2" t="str">
        <f>"H29.02.15"</f>
        <v>H29.02.15</v>
      </c>
    </row>
    <row r="13550" spans="1:5" x14ac:dyDescent="0.45">
      <c r="A13550" s="2" t="s">
        <v>7814</v>
      </c>
      <c r="B13550" s="2" t="s">
        <v>19365</v>
      </c>
      <c r="C13550" s="2" t="s">
        <v>30930</v>
      </c>
      <c r="D13550" s="2" t="str">
        <f>"魚介類販売業"</f>
        <v>魚介類販売業</v>
      </c>
      <c r="E13550" s="2" t="str">
        <f>"H29.03.28"</f>
        <v>H29.03.28</v>
      </c>
    </row>
    <row r="13551" spans="1:5" x14ac:dyDescent="0.45">
      <c r="A13551" s="2" t="s">
        <v>7846</v>
      </c>
      <c r="B13551" s="2" t="s">
        <v>19401</v>
      </c>
      <c r="C13551" s="2" t="s">
        <v>30966</v>
      </c>
      <c r="D13551" s="2" t="str">
        <f>"そうざい製造業"</f>
        <v>そうざい製造業</v>
      </c>
      <c r="E13551" s="2" t="str">
        <f>"H29.05.29"</f>
        <v>H29.05.29</v>
      </c>
    </row>
    <row r="13552" spans="1:5" x14ac:dyDescent="0.45">
      <c r="A13552" s="2" t="s">
        <v>7902</v>
      </c>
      <c r="B13552" s="2" t="s">
        <v>19457</v>
      </c>
      <c r="C13552" s="2" t="s">
        <v>31023</v>
      </c>
      <c r="D13552" s="2" t="str">
        <f>"菓子製造業"</f>
        <v>菓子製造業</v>
      </c>
      <c r="E13552" s="2" t="str">
        <f>"H29.09.05"</f>
        <v>H29.09.05</v>
      </c>
    </row>
    <row r="13553" spans="1:5" x14ac:dyDescent="0.45">
      <c r="A13553" s="2" t="s">
        <v>7814</v>
      </c>
      <c r="B13553" s="2" t="s">
        <v>19365</v>
      </c>
      <c r="C13553" s="2" t="s">
        <v>31031</v>
      </c>
      <c r="D13553" s="2" t="str">
        <f>"そうざい製造業"</f>
        <v>そうざい製造業</v>
      </c>
      <c r="E13553" s="2" t="str">
        <f>"H29.03.28"</f>
        <v>H29.03.28</v>
      </c>
    </row>
    <row r="13554" spans="1:5" x14ac:dyDescent="0.45">
      <c r="A13554" s="2" t="s">
        <v>7814</v>
      </c>
      <c r="B13554" s="2" t="s">
        <v>19365</v>
      </c>
      <c r="C13554" s="2" t="s">
        <v>31031</v>
      </c>
      <c r="D13554" s="2" t="str">
        <f>"菓子製造業"</f>
        <v>菓子製造業</v>
      </c>
      <c r="E13554" s="2" t="str">
        <f>"H29.03.28"</f>
        <v>H29.03.28</v>
      </c>
    </row>
    <row r="13555" spans="1:5" x14ac:dyDescent="0.45">
      <c r="A13555" s="2" t="s">
        <v>7938</v>
      </c>
      <c r="B13555" s="2" t="s">
        <v>7938</v>
      </c>
      <c r="C13555" s="2" t="s">
        <v>31061</v>
      </c>
      <c r="D13555" s="2" t="str">
        <f>"飲食店営業"</f>
        <v>飲食店営業</v>
      </c>
      <c r="E13555" s="2" t="str">
        <f>"H29.11.17"</f>
        <v>H29.11.17</v>
      </c>
    </row>
    <row r="13556" spans="1:5" x14ac:dyDescent="0.45">
      <c r="A13556" s="2" t="s">
        <v>7947</v>
      </c>
      <c r="B13556" s="2" t="s">
        <v>19501</v>
      </c>
      <c r="C13556" s="2" t="s">
        <v>31070</v>
      </c>
      <c r="D13556" s="2" t="str">
        <f>"飲食店営業"</f>
        <v>飲食店営業</v>
      </c>
      <c r="E13556" s="2" t="str">
        <f>"H29.11.21"</f>
        <v>H29.11.21</v>
      </c>
    </row>
    <row r="13557" spans="1:5" x14ac:dyDescent="0.45">
      <c r="A13557" s="2" t="s">
        <v>7966</v>
      </c>
      <c r="B13557" s="2" t="s">
        <v>7966</v>
      </c>
      <c r="C13557" s="2" t="s">
        <v>31089</v>
      </c>
      <c r="D13557" s="2" t="str">
        <f>"食用油脂製造業"</f>
        <v>食用油脂製造業</v>
      </c>
      <c r="E13557" s="2" t="str">
        <f>"H29.12.27"</f>
        <v>H29.12.27</v>
      </c>
    </row>
    <row r="13558" spans="1:5" x14ac:dyDescent="0.45">
      <c r="A13558" s="2" t="s">
        <v>7966</v>
      </c>
      <c r="B13558" s="2" t="s">
        <v>7966</v>
      </c>
      <c r="C13558" s="2" t="s">
        <v>31089</v>
      </c>
      <c r="D13558" s="2" t="str">
        <f>"菓子製造業"</f>
        <v>菓子製造業</v>
      </c>
      <c r="E13558" s="2" t="str">
        <f>"H29.12.27"</f>
        <v>H29.12.27</v>
      </c>
    </row>
    <row r="13559" spans="1:5" x14ac:dyDescent="0.45">
      <c r="A13559" s="2" t="s">
        <v>7966</v>
      </c>
      <c r="B13559" s="2" t="s">
        <v>7966</v>
      </c>
      <c r="C13559" s="2" t="s">
        <v>31089</v>
      </c>
      <c r="D13559" s="2" t="str">
        <f>"缶詰又は瓶詰食品製造業"</f>
        <v>缶詰又は瓶詰食品製造業</v>
      </c>
      <c r="E13559" s="2" t="str">
        <f>"H29.12.27"</f>
        <v>H29.12.27</v>
      </c>
    </row>
    <row r="13560" spans="1:5" x14ac:dyDescent="0.45">
      <c r="A13560" s="2" t="s">
        <v>564</v>
      </c>
      <c r="B13560" s="2" t="s">
        <v>19519</v>
      </c>
      <c r="C13560" s="2" t="s">
        <v>31092</v>
      </c>
      <c r="D13560" s="2" t="str">
        <f>"飲食店営業"</f>
        <v>飲食店営業</v>
      </c>
      <c r="E13560" s="2" t="str">
        <f>"H30.01.05"</f>
        <v>H30.01.05</v>
      </c>
    </row>
    <row r="13561" spans="1:5" x14ac:dyDescent="0.45">
      <c r="A13561" s="2" t="s">
        <v>7966</v>
      </c>
      <c r="B13561" s="2" t="s">
        <v>7966</v>
      </c>
      <c r="C13561" s="2" t="s">
        <v>31089</v>
      </c>
      <c r="D13561" s="2" t="str">
        <f>"清涼飲料水製造業"</f>
        <v>清涼飲料水製造業</v>
      </c>
      <c r="E13561" s="2" t="str">
        <f>"H30.02.07"</f>
        <v>H30.02.07</v>
      </c>
    </row>
    <row r="13562" spans="1:5" x14ac:dyDescent="0.45">
      <c r="A13562" s="2" t="s">
        <v>7980</v>
      </c>
      <c r="B13562" s="2" t="s">
        <v>19532</v>
      </c>
      <c r="C13562" s="2" t="s">
        <v>31104</v>
      </c>
      <c r="D13562" s="2" t="str">
        <f>"飲食店営業"</f>
        <v>飲食店営業</v>
      </c>
      <c r="E13562" s="2" t="str">
        <f>"H30.02.16"</f>
        <v>H30.02.16</v>
      </c>
    </row>
    <row r="13563" spans="1:5" x14ac:dyDescent="0.45">
      <c r="A13563" s="2" t="s">
        <v>7846</v>
      </c>
      <c r="B13563" s="2" t="s">
        <v>19401</v>
      </c>
      <c r="C13563" s="2" t="s">
        <v>30966</v>
      </c>
      <c r="D13563" s="2" t="str">
        <f>"飲食店営業"</f>
        <v>飲食店営業</v>
      </c>
      <c r="E13563" s="2" t="str">
        <f>"H30.02.16"</f>
        <v>H30.02.16</v>
      </c>
    </row>
    <row r="13564" spans="1:5" x14ac:dyDescent="0.45">
      <c r="A13564" s="2" t="s">
        <v>7981</v>
      </c>
      <c r="B13564" s="2" t="s">
        <v>19533</v>
      </c>
      <c r="C13564" s="2" t="s">
        <v>31105</v>
      </c>
      <c r="D13564" s="2" t="str">
        <f>"飲食店営業"</f>
        <v>飲食店営業</v>
      </c>
      <c r="E13564" s="2" t="str">
        <f>"H30.02.16"</f>
        <v>H30.02.16</v>
      </c>
    </row>
    <row r="13565" spans="1:5" x14ac:dyDescent="0.45">
      <c r="A13565" s="2" t="s">
        <v>7846</v>
      </c>
      <c r="B13565" s="2" t="s">
        <v>19545</v>
      </c>
      <c r="C13565" s="2" t="s">
        <v>30966</v>
      </c>
      <c r="D13565" s="2" t="str">
        <f>"菓子製造業"</f>
        <v>菓子製造業</v>
      </c>
      <c r="E13565" s="2" t="str">
        <f>"H30.02.16"</f>
        <v>H30.02.16</v>
      </c>
    </row>
    <row r="13566" spans="1:5" x14ac:dyDescent="0.45">
      <c r="A13566" s="2" t="s">
        <v>7997</v>
      </c>
      <c r="B13566" s="2" t="s">
        <v>19554</v>
      </c>
      <c r="C13566" s="2" t="s">
        <v>31128</v>
      </c>
      <c r="D13566" s="2" t="str">
        <f>"菓子製造業"</f>
        <v>菓子製造業</v>
      </c>
      <c r="E13566" s="2" t="str">
        <f>"H30.02.19"</f>
        <v>H30.02.19</v>
      </c>
    </row>
    <row r="13567" spans="1:5" x14ac:dyDescent="0.45">
      <c r="A13567" s="2" t="s">
        <v>8042</v>
      </c>
      <c r="B13567" s="2" t="s">
        <v>19607</v>
      </c>
      <c r="C13567" s="2" t="s">
        <v>31181</v>
      </c>
      <c r="D13567" s="2" t="str">
        <f>"食品販売業"</f>
        <v>食品販売業</v>
      </c>
      <c r="E13567" s="2" t="str">
        <f t="shared" ref="E13567:E13574" si="660">"H30.05.31"</f>
        <v>H30.05.31</v>
      </c>
    </row>
    <row r="13568" spans="1:5" x14ac:dyDescent="0.45">
      <c r="A13568" s="2" t="s">
        <v>8047</v>
      </c>
      <c r="B13568" s="2" t="s">
        <v>19615</v>
      </c>
      <c r="C13568" s="2" t="s">
        <v>31190</v>
      </c>
      <c r="D13568" s="2" t="str">
        <f>"飲食店営業"</f>
        <v>飲食店営業</v>
      </c>
      <c r="E13568" s="2" t="str">
        <f t="shared" si="660"/>
        <v>H30.05.31</v>
      </c>
    </row>
    <row r="13569" spans="1:5" x14ac:dyDescent="0.45">
      <c r="A13569" s="2" t="s">
        <v>8048</v>
      </c>
      <c r="B13569" s="2" t="s">
        <v>19616</v>
      </c>
      <c r="C13569" s="2" t="s">
        <v>31191</v>
      </c>
      <c r="D13569" s="2" t="str">
        <f>"飲食店営業"</f>
        <v>飲食店営業</v>
      </c>
      <c r="E13569" s="2" t="str">
        <f t="shared" si="660"/>
        <v>H30.05.31</v>
      </c>
    </row>
    <row r="13570" spans="1:5" x14ac:dyDescent="0.45">
      <c r="A13570" s="2" t="s">
        <v>8050</v>
      </c>
      <c r="B13570" s="2" t="s">
        <v>19618</v>
      </c>
      <c r="C13570" s="2" t="s">
        <v>31193</v>
      </c>
      <c r="D13570" s="2" t="str">
        <f>"喫茶店営業"</f>
        <v>喫茶店営業</v>
      </c>
      <c r="E13570" s="2" t="str">
        <f t="shared" si="660"/>
        <v>H30.05.31</v>
      </c>
    </row>
    <row r="13571" spans="1:5" x14ac:dyDescent="0.45">
      <c r="A13571" s="2" t="s">
        <v>8054</v>
      </c>
      <c r="B13571" s="2" t="s">
        <v>19621</v>
      </c>
      <c r="C13571" s="2" t="s">
        <v>31197</v>
      </c>
      <c r="D13571" s="2" t="str">
        <f>"菓子製造業"</f>
        <v>菓子製造業</v>
      </c>
      <c r="E13571" s="2" t="str">
        <f t="shared" si="660"/>
        <v>H30.05.31</v>
      </c>
    </row>
    <row r="13572" spans="1:5" x14ac:dyDescent="0.45">
      <c r="A13572" s="2" t="s">
        <v>8055</v>
      </c>
      <c r="B13572" s="2" t="s">
        <v>19622</v>
      </c>
      <c r="C13572" s="2" t="s">
        <v>31198</v>
      </c>
      <c r="D13572" s="2" t="str">
        <f>"菓子製造業"</f>
        <v>菓子製造業</v>
      </c>
      <c r="E13572" s="2" t="str">
        <f t="shared" si="660"/>
        <v>H30.05.31</v>
      </c>
    </row>
    <row r="13573" spans="1:5" x14ac:dyDescent="0.45">
      <c r="A13573" s="2" t="s">
        <v>8054</v>
      </c>
      <c r="B13573" s="2" t="s">
        <v>19621</v>
      </c>
      <c r="C13573" s="2" t="s">
        <v>31197</v>
      </c>
      <c r="D13573" s="2" t="str">
        <f>"そうざい製造業"</f>
        <v>そうざい製造業</v>
      </c>
      <c r="E13573" s="2" t="str">
        <f t="shared" si="660"/>
        <v>H30.05.31</v>
      </c>
    </row>
    <row r="13574" spans="1:5" x14ac:dyDescent="0.45">
      <c r="A13574" s="2" t="s">
        <v>8055</v>
      </c>
      <c r="B13574" s="2" t="s">
        <v>19622</v>
      </c>
      <c r="C13574" s="2" t="s">
        <v>31198</v>
      </c>
      <c r="D13574" s="2" t="str">
        <f>"そうざい製造業"</f>
        <v>そうざい製造業</v>
      </c>
      <c r="E13574" s="2" t="str">
        <f t="shared" si="660"/>
        <v>H30.05.31</v>
      </c>
    </row>
    <row r="13575" spans="1:5" x14ac:dyDescent="0.45">
      <c r="A13575" s="2" t="s">
        <v>8066</v>
      </c>
      <c r="B13575" s="2" t="s">
        <v>14702</v>
      </c>
      <c r="C13575" s="2" t="s">
        <v>31209</v>
      </c>
      <c r="D13575" s="2" t="str">
        <f>"そうざい製造業"</f>
        <v>そうざい製造業</v>
      </c>
      <c r="E13575" s="2" t="str">
        <f>"H30.06.06"</f>
        <v>H30.06.06</v>
      </c>
    </row>
    <row r="13576" spans="1:5" x14ac:dyDescent="0.45">
      <c r="A13576" s="2" t="s">
        <v>165</v>
      </c>
      <c r="B13576" s="2" t="s">
        <v>19647</v>
      </c>
      <c r="C13576" s="2" t="s">
        <v>31223</v>
      </c>
      <c r="D13576" s="2" t="str">
        <f>"喫茶店営業"</f>
        <v>喫茶店営業</v>
      </c>
      <c r="E13576" s="2" t="str">
        <f>"H29.06.29"</f>
        <v>H29.06.29</v>
      </c>
    </row>
    <row r="13577" spans="1:5" x14ac:dyDescent="0.45">
      <c r="A13577" s="2" t="s">
        <v>8076</v>
      </c>
      <c r="B13577" s="2" t="s">
        <v>11502</v>
      </c>
      <c r="C13577" s="2" t="s">
        <v>31228</v>
      </c>
      <c r="D13577" s="2" t="str">
        <f>"飲食店営業"</f>
        <v>飲食店営業</v>
      </c>
      <c r="E13577" s="2" t="str">
        <f>"H30.07.02"</f>
        <v>H30.07.02</v>
      </c>
    </row>
    <row r="13578" spans="1:5" x14ac:dyDescent="0.45">
      <c r="A13578" s="2" t="s">
        <v>8137</v>
      </c>
      <c r="B13578" s="2" t="s">
        <v>19726</v>
      </c>
      <c r="C13578" s="2" t="s">
        <v>31306</v>
      </c>
      <c r="D13578" s="2" t="str">
        <f>"飲食店営業"</f>
        <v>飲食店営業</v>
      </c>
      <c r="E13578" s="2" t="str">
        <f>"H30.09.07"</f>
        <v>H30.09.07</v>
      </c>
    </row>
    <row r="13579" spans="1:5" x14ac:dyDescent="0.45">
      <c r="A13579" s="2" t="s">
        <v>8140</v>
      </c>
      <c r="B13579" s="2" t="s">
        <v>19729</v>
      </c>
      <c r="C13579" s="2" t="s">
        <v>31309</v>
      </c>
      <c r="D13579" s="2" t="str">
        <f>"そうざい製造業"</f>
        <v>そうざい製造業</v>
      </c>
      <c r="E13579" s="2" t="str">
        <f>"H30.09.11"</f>
        <v>H30.09.11</v>
      </c>
    </row>
    <row r="13580" spans="1:5" x14ac:dyDescent="0.45">
      <c r="A13580" s="2" t="s">
        <v>165</v>
      </c>
      <c r="B13580" s="2" t="s">
        <v>19730</v>
      </c>
      <c r="C13580" s="2" t="s">
        <v>31311</v>
      </c>
      <c r="D13580" s="2" t="str">
        <f>"喫茶店営業"</f>
        <v>喫茶店営業</v>
      </c>
      <c r="E13580" s="2" t="str">
        <f>"H30.09.21"</f>
        <v>H30.09.21</v>
      </c>
    </row>
    <row r="13581" spans="1:5" x14ac:dyDescent="0.45">
      <c r="A13581" s="2" t="s">
        <v>7947</v>
      </c>
      <c r="B13581" s="2" t="s">
        <v>19501</v>
      </c>
      <c r="C13581" s="2" t="s">
        <v>31364</v>
      </c>
      <c r="D13581" s="2" t="str">
        <f>"そうざい製造業"</f>
        <v>そうざい製造業</v>
      </c>
      <c r="E13581" s="2" t="str">
        <f t="shared" ref="E13581:E13586" si="661">"H30.11.26"</f>
        <v>H30.11.26</v>
      </c>
    </row>
    <row r="13582" spans="1:5" x14ac:dyDescent="0.45">
      <c r="A13582" s="2" t="s">
        <v>7947</v>
      </c>
      <c r="B13582" s="2" t="s">
        <v>19501</v>
      </c>
      <c r="C13582" s="2" t="s">
        <v>31364</v>
      </c>
      <c r="D13582" s="2" t="str">
        <f>"菓子製造業"</f>
        <v>菓子製造業</v>
      </c>
      <c r="E13582" s="2" t="str">
        <f t="shared" si="661"/>
        <v>H30.11.26</v>
      </c>
    </row>
    <row r="13583" spans="1:5" x14ac:dyDescent="0.45">
      <c r="A13583" s="2" t="s">
        <v>8193</v>
      </c>
      <c r="B13583" s="2" t="s">
        <v>19785</v>
      </c>
      <c r="C13583" s="2" t="s">
        <v>31374</v>
      </c>
      <c r="D13583" s="2" t="str">
        <f>"飲食店営業"</f>
        <v>飲食店営業</v>
      </c>
      <c r="E13583" s="2" t="str">
        <f t="shared" si="661"/>
        <v>H30.11.26</v>
      </c>
    </row>
    <row r="13584" spans="1:5" x14ac:dyDescent="0.45">
      <c r="A13584" s="2" t="s">
        <v>8204</v>
      </c>
      <c r="B13584" s="2" t="s">
        <v>19797</v>
      </c>
      <c r="C13584" s="2" t="s">
        <v>31386</v>
      </c>
      <c r="D13584" s="2" t="str">
        <f>"食品販売業"</f>
        <v>食品販売業</v>
      </c>
      <c r="E13584" s="2" t="str">
        <f t="shared" si="661"/>
        <v>H30.11.26</v>
      </c>
    </row>
    <row r="13585" spans="1:5" x14ac:dyDescent="0.45">
      <c r="A13585" s="2" t="s">
        <v>7822</v>
      </c>
      <c r="B13585" s="2" t="s">
        <v>19798</v>
      </c>
      <c r="C13585" s="2" t="s">
        <v>31387</v>
      </c>
      <c r="D13585" s="2" t="str">
        <f>"食品販売業"</f>
        <v>食品販売業</v>
      </c>
      <c r="E13585" s="2" t="str">
        <f t="shared" si="661"/>
        <v>H30.11.26</v>
      </c>
    </row>
    <row r="13586" spans="1:5" x14ac:dyDescent="0.45">
      <c r="A13586" s="2" t="s">
        <v>8206</v>
      </c>
      <c r="B13586" s="2" t="s">
        <v>19800</v>
      </c>
      <c r="C13586" s="2" t="s">
        <v>31389</v>
      </c>
      <c r="D13586" s="2" t="str">
        <f>"食品製造業"</f>
        <v>食品製造業</v>
      </c>
      <c r="E13586" s="2" t="str">
        <f t="shared" si="661"/>
        <v>H30.11.26</v>
      </c>
    </row>
    <row r="13587" spans="1:5" x14ac:dyDescent="0.45">
      <c r="A13587" s="2" t="s">
        <v>8229</v>
      </c>
      <c r="B13587" s="2" t="s">
        <v>19829</v>
      </c>
      <c r="C13587" s="2" t="s">
        <v>31416</v>
      </c>
      <c r="D13587" s="2" t="str">
        <f>"魚肉ねり製品製造業"</f>
        <v>魚肉ねり製品製造業</v>
      </c>
      <c r="E13587" s="2" t="str">
        <f>"H30.11.14"</f>
        <v>H30.11.14</v>
      </c>
    </row>
    <row r="13588" spans="1:5" x14ac:dyDescent="0.45">
      <c r="A13588" s="2" t="s">
        <v>8229</v>
      </c>
      <c r="B13588" s="2" t="s">
        <v>19829</v>
      </c>
      <c r="C13588" s="2" t="s">
        <v>31416</v>
      </c>
      <c r="D13588" s="2" t="str">
        <f>"缶詰又は瓶詰食品製造業"</f>
        <v>缶詰又は瓶詰食品製造業</v>
      </c>
      <c r="E13588" s="2" t="str">
        <f>"H30.11.14"</f>
        <v>H30.11.14</v>
      </c>
    </row>
    <row r="13589" spans="1:5" x14ac:dyDescent="0.45">
      <c r="A13589" s="2" t="s">
        <v>8229</v>
      </c>
      <c r="B13589" s="2" t="s">
        <v>19829</v>
      </c>
      <c r="C13589" s="2" t="s">
        <v>31416</v>
      </c>
      <c r="D13589" s="2" t="str">
        <f>"食品製造業"</f>
        <v>食品製造業</v>
      </c>
      <c r="E13589" s="2" t="str">
        <f>"H30.11.13"</f>
        <v>H30.11.13</v>
      </c>
    </row>
    <row r="13590" spans="1:5" x14ac:dyDescent="0.45">
      <c r="A13590" s="2" t="s">
        <v>8267</v>
      </c>
      <c r="B13590" s="2" t="s">
        <v>19874</v>
      </c>
      <c r="C13590" s="2" t="s">
        <v>31464</v>
      </c>
      <c r="D13590" s="2" t="str">
        <f>"飲食店営業"</f>
        <v>飲食店営業</v>
      </c>
      <c r="E13590" s="2" t="str">
        <f>"H31.02.14"</f>
        <v>H31.02.14</v>
      </c>
    </row>
    <row r="13591" spans="1:5" x14ac:dyDescent="0.45">
      <c r="A13591" s="2" t="s">
        <v>8293</v>
      </c>
      <c r="B13591" s="2" t="s">
        <v>19900</v>
      </c>
      <c r="C13591" s="2" t="s">
        <v>31498</v>
      </c>
      <c r="D13591" s="2" t="str">
        <f>"飲食店営業"</f>
        <v>飲食店営業</v>
      </c>
      <c r="E13591" s="2" t="str">
        <f>"H31.02.27"</f>
        <v>H31.02.27</v>
      </c>
    </row>
    <row r="13592" spans="1:5" x14ac:dyDescent="0.45">
      <c r="A13592" s="2" t="s">
        <v>8297</v>
      </c>
      <c r="B13592" s="2" t="s">
        <v>19904</v>
      </c>
      <c r="C13592" s="2" t="s">
        <v>31504</v>
      </c>
      <c r="D13592" s="2" t="str">
        <f>"魚介類販売業"</f>
        <v>魚介類販売業</v>
      </c>
      <c r="E13592" s="2" t="str">
        <f>"H31.02.27"</f>
        <v>H31.02.27</v>
      </c>
    </row>
    <row r="13593" spans="1:5" x14ac:dyDescent="0.45">
      <c r="A13593" s="2" t="s">
        <v>8307</v>
      </c>
      <c r="B13593" s="2" t="s">
        <v>14702</v>
      </c>
      <c r="C13593" s="2" t="s">
        <v>31517</v>
      </c>
      <c r="D13593" s="2" t="str">
        <f>"そうざい製造業"</f>
        <v>そうざい製造業</v>
      </c>
      <c r="E13593" s="2" t="str">
        <f>"H31.02.27"</f>
        <v>H31.02.27</v>
      </c>
    </row>
    <row r="13594" spans="1:5" x14ac:dyDescent="0.45">
      <c r="A13594" s="2" t="s">
        <v>8370</v>
      </c>
      <c r="B13594" s="2" t="s">
        <v>19981</v>
      </c>
      <c r="C13594" s="2" t="s">
        <v>31587</v>
      </c>
      <c r="D13594" s="2" t="str">
        <f>"飲食店営業"</f>
        <v>飲食店営業</v>
      </c>
      <c r="E13594" s="2" t="str">
        <f t="shared" ref="E13594:E13600" si="662">"R01.05.16"</f>
        <v>R01.05.16</v>
      </c>
    </row>
    <row r="13595" spans="1:5" x14ac:dyDescent="0.45">
      <c r="A13595" s="2" t="s">
        <v>8371</v>
      </c>
      <c r="B13595" s="2" t="s">
        <v>19982</v>
      </c>
      <c r="C13595" s="2" t="s">
        <v>31588</v>
      </c>
      <c r="D13595" s="2" t="str">
        <f>"飲食店営業"</f>
        <v>飲食店営業</v>
      </c>
      <c r="E13595" s="2" t="str">
        <f t="shared" si="662"/>
        <v>R01.05.16</v>
      </c>
    </row>
    <row r="13596" spans="1:5" x14ac:dyDescent="0.45">
      <c r="A13596" s="2" t="s">
        <v>8372</v>
      </c>
      <c r="B13596" s="2" t="s">
        <v>19983</v>
      </c>
      <c r="C13596" s="2" t="s">
        <v>31589</v>
      </c>
      <c r="D13596" s="2" t="str">
        <f>"飲食店営業"</f>
        <v>飲食店営業</v>
      </c>
      <c r="E13596" s="2" t="str">
        <f t="shared" si="662"/>
        <v>R01.05.16</v>
      </c>
    </row>
    <row r="13597" spans="1:5" x14ac:dyDescent="0.45">
      <c r="A13597" s="2" t="s">
        <v>7997</v>
      </c>
      <c r="B13597" s="2" t="s">
        <v>19986</v>
      </c>
      <c r="C13597" s="2" t="s">
        <v>31592</v>
      </c>
      <c r="D13597" s="2" t="str">
        <f>"食肉販売業"</f>
        <v>食肉販売業</v>
      </c>
      <c r="E13597" s="2" t="str">
        <f t="shared" si="662"/>
        <v>R01.05.16</v>
      </c>
    </row>
    <row r="13598" spans="1:5" x14ac:dyDescent="0.45">
      <c r="A13598" s="2" t="s">
        <v>8375</v>
      </c>
      <c r="B13598" s="2" t="s">
        <v>19989</v>
      </c>
      <c r="C13598" s="2" t="s">
        <v>31594</v>
      </c>
      <c r="D13598" s="2" t="str">
        <f>"食品販売業"</f>
        <v>食品販売業</v>
      </c>
      <c r="E13598" s="2" t="str">
        <f t="shared" si="662"/>
        <v>R01.05.16</v>
      </c>
    </row>
    <row r="13599" spans="1:5" x14ac:dyDescent="0.45">
      <c r="A13599" s="2" t="s">
        <v>8376</v>
      </c>
      <c r="B13599" s="2" t="s">
        <v>8376</v>
      </c>
      <c r="C13599" s="2" t="s">
        <v>31595</v>
      </c>
      <c r="D13599" s="2" t="str">
        <f>"食品販売業"</f>
        <v>食品販売業</v>
      </c>
      <c r="E13599" s="2" t="str">
        <f t="shared" si="662"/>
        <v>R01.05.16</v>
      </c>
    </row>
    <row r="13600" spans="1:5" x14ac:dyDescent="0.45">
      <c r="A13600" s="2" t="s">
        <v>8377</v>
      </c>
      <c r="B13600" s="2" t="s">
        <v>19990</v>
      </c>
      <c r="C13600" s="2" t="s">
        <v>31596</v>
      </c>
      <c r="D13600" s="2" t="str">
        <f>"食品販売業"</f>
        <v>食品販売業</v>
      </c>
      <c r="E13600" s="2" t="str">
        <f t="shared" si="662"/>
        <v>R01.05.16</v>
      </c>
    </row>
    <row r="13601" spans="1:5" x14ac:dyDescent="0.45">
      <c r="A13601" s="2" t="s">
        <v>8399</v>
      </c>
      <c r="B13601" s="2" t="s">
        <v>20016</v>
      </c>
      <c r="C13601" s="2" t="s">
        <v>31620</v>
      </c>
      <c r="D13601" s="2" t="str">
        <f>"飲食店営業"</f>
        <v>飲食店営業</v>
      </c>
      <c r="E13601" s="2" t="str">
        <f>"R01.05.24"</f>
        <v>R01.05.24</v>
      </c>
    </row>
    <row r="13602" spans="1:5" x14ac:dyDescent="0.45">
      <c r="A13602" s="2" t="s">
        <v>1912</v>
      </c>
      <c r="B13602" s="2" t="s">
        <v>20035</v>
      </c>
      <c r="C13602" s="2" t="s">
        <v>31638</v>
      </c>
      <c r="D13602" s="2" t="str">
        <f>"飲食店営業"</f>
        <v>飲食店営業</v>
      </c>
      <c r="E13602" s="2" t="str">
        <f>"R01.05.31"</f>
        <v>R01.05.31</v>
      </c>
    </row>
    <row r="13603" spans="1:5" x14ac:dyDescent="0.45">
      <c r="A13603" s="2" t="s">
        <v>8477</v>
      </c>
      <c r="B13603" s="2" t="s">
        <v>20117</v>
      </c>
      <c r="C13603" s="2" t="s">
        <v>31718</v>
      </c>
      <c r="D13603" s="2" t="str">
        <f>"食肉販売業"</f>
        <v>食肉販売業</v>
      </c>
      <c r="E13603" s="2" t="str">
        <f>"R01.08.13"</f>
        <v>R01.08.13</v>
      </c>
    </row>
    <row r="13604" spans="1:5" x14ac:dyDescent="0.45">
      <c r="A13604" s="2" t="s">
        <v>8477</v>
      </c>
      <c r="B13604" s="2" t="s">
        <v>20117</v>
      </c>
      <c r="C13604" s="2" t="s">
        <v>31718</v>
      </c>
      <c r="D13604" s="2" t="str">
        <f>"飲食店営業"</f>
        <v>飲食店営業</v>
      </c>
      <c r="E13604" s="2" t="str">
        <f>"R01.08.13"</f>
        <v>R01.08.13</v>
      </c>
    </row>
    <row r="13605" spans="1:5" x14ac:dyDescent="0.45">
      <c r="A13605" s="2" t="s">
        <v>8479</v>
      </c>
      <c r="B13605" s="2" t="s">
        <v>14442</v>
      </c>
      <c r="C13605" s="2" t="s">
        <v>31719</v>
      </c>
      <c r="D13605" s="2" t="str">
        <f>"飲食店営業"</f>
        <v>飲食店営業</v>
      </c>
      <c r="E13605" s="2" t="str">
        <f>"R01.08.13"</f>
        <v>R01.08.13</v>
      </c>
    </row>
    <row r="13606" spans="1:5" x14ac:dyDescent="0.45">
      <c r="A13606" s="2" t="s">
        <v>8480</v>
      </c>
      <c r="B13606" s="2" t="s">
        <v>20119</v>
      </c>
      <c r="C13606" s="2" t="s">
        <v>31720</v>
      </c>
      <c r="D13606" s="2" t="str">
        <f>"飲食店営業"</f>
        <v>飲食店営業</v>
      </c>
      <c r="E13606" s="2" t="str">
        <f>"R01.08.13"</f>
        <v>R01.08.13</v>
      </c>
    </row>
    <row r="13607" spans="1:5" x14ac:dyDescent="0.45">
      <c r="A13607" s="2" t="s">
        <v>8482</v>
      </c>
      <c r="B13607" s="2" t="s">
        <v>20121</v>
      </c>
      <c r="C13607" s="2" t="s">
        <v>31181</v>
      </c>
      <c r="D13607" s="2" t="str">
        <f>"飲食店営業"</f>
        <v>飲食店営業</v>
      </c>
      <c r="E13607" s="2" t="str">
        <f>"R01.08.13"</f>
        <v>R01.08.13</v>
      </c>
    </row>
    <row r="13608" spans="1:5" x14ac:dyDescent="0.45">
      <c r="A13608" s="2" t="s">
        <v>8575</v>
      </c>
      <c r="B13608" s="2" t="s">
        <v>19426</v>
      </c>
      <c r="C13608" s="2" t="s">
        <v>31837</v>
      </c>
      <c r="D13608" s="2" t="str">
        <f>"食品製造業"</f>
        <v>食品製造業</v>
      </c>
      <c r="E13608" s="2" t="str">
        <f t="shared" ref="E13608:E13617" si="663">"R01.11.14"</f>
        <v>R01.11.14</v>
      </c>
    </row>
    <row r="13609" spans="1:5" x14ac:dyDescent="0.45">
      <c r="A13609" s="2" t="s">
        <v>8577</v>
      </c>
      <c r="B13609" s="2" t="s">
        <v>20226</v>
      </c>
      <c r="C13609" s="2" t="s">
        <v>31839</v>
      </c>
      <c r="D13609" s="2" t="str">
        <f>"食品販売業"</f>
        <v>食品販売業</v>
      </c>
      <c r="E13609" s="2" t="str">
        <f t="shared" si="663"/>
        <v>R01.11.14</v>
      </c>
    </row>
    <row r="13610" spans="1:5" x14ac:dyDescent="0.45">
      <c r="A13610" s="2" t="s">
        <v>8580</v>
      </c>
      <c r="B13610" s="2" t="s">
        <v>20230</v>
      </c>
      <c r="C13610" s="2" t="s">
        <v>31843</v>
      </c>
      <c r="D13610" s="2" t="str">
        <f>"飲食店営業"</f>
        <v>飲食店営業</v>
      </c>
      <c r="E13610" s="2" t="str">
        <f t="shared" si="663"/>
        <v>R01.11.14</v>
      </c>
    </row>
    <row r="13611" spans="1:5" x14ac:dyDescent="0.45">
      <c r="A13611" s="2" t="s">
        <v>8204</v>
      </c>
      <c r="B13611" s="2" t="s">
        <v>19797</v>
      </c>
      <c r="C13611" s="2" t="s">
        <v>31386</v>
      </c>
      <c r="D13611" s="2" t="str">
        <f>"飲食店営業"</f>
        <v>飲食店営業</v>
      </c>
      <c r="E13611" s="2" t="str">
        <f t="shared" si="663"/>
        <v>R01.11.14</v>
      </c>
    </row>
    <row r="13612" spans="1:5" x14ac:dyDescent="0.45">
      <c r="A13612" s="2" t="s">
        <v>8581</v>
      </c>
      <c r="B13612" s="2" t="s">
        <v>9136</v>
      </c>
      <c r="C13612" s="2" t="s">
        <v>31844</v>
      </c>
      <c r="D13612" s="2" t="str">
        <f>"飲食店営業"</f>
        <v>飲食店営業</v>
      </c>
      <c r="E13612" s="2" t="str">
        <f t="shared" si="663"/>
        <v>R01.11.14</v>
      </c>
    </row>
    <row r="13613" spans="1:5" x14ac:dyDescent="0.45">
      <c r="A13613" s="2" t="s">
        <v>8582</v>
      </c>
      <c r="B13613" s="2" t="s">
        <v>20231</v>
      </c>
      <c r="C13613" s="2" t="s">
        <v>31845</v>
      </c>
      <c r="D13613" s="2" t="str">
        <f>"飲食店営業"</f>
        <v>飲食店営業</v>
      </c>
      <c r="E13613" s="2" t="str">
        <f t="shared" si="663"/>
        <v>R01.11.14</v>
      </c>
    </row>
    <row r="13614" spans="1:5" x14ac:dyDescent="0.45">
      <c r="A13614" s="2" t="s">
        <v>8583</v>
      </c>
      <c r="B13614" s="2" t="s">
        <v>20232</v>
      </c>
      <c r="C13614" s="2" t="s">
        <v>31846</v>
      </c>
      <c r="D13614" s="2" t="str">
        <f>"飲食店営業"</f>
        <v>飲食店営業</v>
      </c>
      <c r="E13614" s="2" t="str">
        <f t="shared" si="663"/>
        <v>R01.11.14</v>
      </c>
    </row>
    <row r="13615" spans="1:5" x14ac:dyDescent="0.45">
      <c r="A13615" s="2" t="s">
        <v>8582</v>
      </c>
      <c r="B13615" s="2" t="s">
        <v>20231</v>
      </c>
      <c r="C13615" s="2" t="s">
        <v>31851</v>
      </c>
      <c r="D13615" s="2" t="str">
        <f>"食肉販売業"</f>
        <v>食肉販売業</v>
      </c>
      <c r="E13615" s="2" t="str">
        <f t="shared" si="663"/>
        <v>R01.11.14</v>
      </c>
    </row>
    <row r="13616" spans="1:5" x14ac:dyDescent="0.45">
      <c r="A13616" s="2" t="s">
        <v>8307</v>
      </c>
      <c r="B13616" s="2" t="s">
        <v>14702</v>
      </c>
      <c r="C13616" s="2" t="s">
        <v>31517</v>
      </c>
      <c r="D13616" s="2" t="str">
        <f>"乳類販売業"</f>
        <v>乳類販売業</v>
      </c>
      <c r="E13616" s="2" t="str">
        <f t="shared" si="663"/>
        <v>R01.11.14</v>
      </c>
    </row>
    <row r="13617" spans="1:5" x14ac:dyDescent="0.45">
      <c r="A13617" s="2" t="s">
        <v>8477</v>
      </c>
      <c r="B13617" s="2" t="s">
        <v>20237</v>
      </c>
      <c r="C13617" s="2" t="s">
        <v>31718</v>
      </c>
      <c r="D13617" s="2" t="str">
        <f>"喫茶店営業"</f>
        <v>喫茶店営業</v>
      </c>
      <c r="E13617" s="2" t="str">
        <f t="shared" si="663"/>
        <v>R01.11.14</v>
      </c>
    </row>
    <row r="13618" spans="1:5" x14ac:dyDescent="0.45">
      <c r="A13618" s="2" t="s">
        <v>8588</v>
      </c>
      <c r="B13618" s="2" t="s">
        <v>20242</v>
      </c>
      <c r="C13618" s="2" t="s">
        <v>31856</v>
      </c>
      <c r="D13618" s="2" t="str">
        <f>"菓子製造業"</f>
        <v>菓子製造業</v>
      </c>
      <c r="E13618" s="2" t="str">
        <f>"R01.11.15"</f>
        <v>R01.11.15</v>
      </c>
    </row>
    <row r="13619" spans="1:5" x14ac:dyDescent="0.45">
      <c r="A13619" s="2" t="s">
        <v>8238</v>
      </c>
      <c r="B13619" s="2" t="s">
        <v>20244</v>
      </c>
      <c r="C13619" s="2" t="s">
        <v>31857</v>
      </c>
      <c r="D13619" s="2" t="str">
        <f>"魚介類せり売り営業"</f>
        <v>魚介類せり売り営業</v>
      </c>
      <c r="E13619" s="2" t="str">
        <f>"R01.11.15"</f>
        <v>R01.11.15</v>
      </c>
    </row>
    <row r="13620" spans="1:5" x14ac:dyDescent="0.45">
      <c r="A13620" s="2" t="s">
        <v>8442</v>
      </c>
      <c r="B13620" s="2" t="s">
        <v>20254</v>
      </c>
      <c r="C13620" s="2" t="s">
        <v>31864</v>
      </c>
      <c r="D13620" s="2" t="str">
        <f>"食品販売業（自動販売機）"</f>
        <v>食品販売業（自動販売機）</v>
      </c>
      <c r="E13620" s="2" t="str">
        <f>"R01.11.21"</f>
        <v>R01.11.21</v>
      </c>
    </row>
    <row r="13621" spans="1:5" x14ac:dyDescent="0.45">
      <c r="A13621" s="2" t="s">
        <v>8601</v>
      </c>
      <c r="B13621" s="2" t="s">
        <v>20267</v>
      </c>
      <c r="C13621" s="2" t="s">
        <v>31877</v>
      </c>
      <c r="D13621" s="2" t="str">
        <f>"そうざい製造業"</f>
        <v>そうざい製造業</v>
      </c>
      <c r="E13621" s="2" t="str">
        <f>"R01.12.10"</f>
        <v>R01.12.10</v>
      </c>
    </row>
    <row r="13622" spans="1:5" x14ac:dyDescent="0.45">
      <c r="A13622" s="2" t="s">
        <v>8601</v>
      </c>
      <c r="B13622" s="2" t="s">
        <v>20267</v>
      </c>
      <c r="C13622" s="2" t="s">
        <v>31877</v>
      </c>
      <c r="D13622" s="2" t="str">
        <f>"菓子製造業"</f>
        <v>菓子製造業</v>
      </c>
      <c r="E13622" s="2" t="str">
        <f>"R01.12.10"</f>
        <v>R01.12.10</v>
      </c>
    </row>
    <row r="13623" spans="1:5" x14ac:dyDescent="0.45">
      <c r="A13623" s="2" t="s">
        <v>8418</v>
      </c>
      <c r="B13623" s="2" t="s">
        <v>20044</v>
      </c>
      <c r="C13623" s="2" t="s">
        <v>31881</v>
      </c>
      <c r="D13623" s="2" t="str">
        <f>"魚介類販売業"</f>
        <v>魚介類販売業</v>
      </c>
      <c r="E13623" s="2" t="str">
        <f>"R01.12.16"</f>
        <v>R01.12.16</v>
      </c>
    </row>
    <row r="13624" spans="1:5" x14ac:dyDescent="0.45">
      <c r="A13624" s="2" t="s">
        <v>7997</v>
      </c>
      <c r="B13624" s="2" t="s">
        <v>20294</v>
      </c>
      <c r="C13624" s="2" t="s">
        <v>31592</v>
      </c>
      <c r="D13624" s="2" t="str">
        <f>"飲食店営業"</f>
        <v>飲食店営業</v>
      </c>
      <c r="E13624" s="2" t="str">
        <f>"R02.01.27"</f>
        <v>R02.01.27</v>
      </c>
    </row>
    <row r="13625" spans="1:5" x14ac:dyDescent="0.45">
      <c r="A13625" s="2" t="s">
        <v>8625</v>
      </c>
      <c r="B13625" s="2" t="s">
        <v>20295</v>
      </c>
      <c r="C13625" s="2" t="s">
        <v>31910</v>
      </c>
      <c r="D13625" s="2" t="str">
        <f>"飲食店営業"</f>
        <v>飲食店営業</v>
      </c>
      <c r="E13625" s="2" t="str">
        <f>"R02.01.27"</f>
        <v>R02.01.27</v>
      </c>
    </row>
    <row r="13626" spans="1:5" x14ac:dyDescent="0.45">
      <c r="A13626" s="2" t="s">
        <v>8691</v>
      </c>
      <c r="B13626" s="2" t="s">
        <v>20365</v>
      </c>
      <c r="C13626" s="2" t="s">
        <v>31993</v>
      </c>
      <c r="D13626" s="2" t="str">
        <f>"飲食店営業"</f>
        <v>飲食店営業</v>
      </c>
      <c r="E13626" s="2" t="str">
        <f>"R02.03.03"</f>
        <v>R02.03.03</v>
      </c>
    </row>
    <row r="13627" spans="1:5" x14ac:dyDescent="0.45">
      <c r="A13627" s="2" t="s">
        <v>1200</v>
      </c>
      <c r="B13627" s="2" t="s">
        <v>20367</v>
      </c>
      <c r="C13627" s="2" t="s">
        <v>31996</v>
      </c>
      <c r="D13627" s="2" t="str">
        <f>"乳類販売業"</f>
        <v>乳類販売業</v>
      </c>
      <c r="E13627" s="2" t="str">
        <f>"R02.03.06"</f>
        <v>R02.03.06</v>
      </c>
    </row>
    <row r="13628" spans="1:5" x14ac:dyDescent="0.45">
      <c r="A13628" s="2" t="s">
        <v>1200</v>
      </c>
      <c r="B13628" s="2" t="s">
        <v>20367</v>
      </c>
      <c r="C13628" s="2" t="s">
        <v>31996</v>
      </c>
      <c r="D13628" s="2" t="str">
        <f>"食品販売業"</f>
        <v>食品販売業</v>
      </c>
      <c r="E13628" s="2" t="str">
        <f>"R02.03.06"</f>
        <v>R02.03.06</v>
      </c>
    </row>
    <row r="13629" spans="1:5" x14ac:dyDescent="0.45">
      <c r="A13629" s="2" t="s">
        <v>8229</v>
      </c>
      <c r="B13629" s="2" t="s">
        <v>20373</v>
      </c>
      <c r="C13629" s="2" t="s">
        <v>31416</v>
      </c>
      <c r="D13629" s="2" t="str">
        <f>"食品製造業"</f>
        <v>食品製造業</v>
      </c>
      <c r="E13629" s="2" t="str">
        <f>"R02.03.26"</f>
        <v>R02.03.26</v>
      </c>
    </row>
    <row r="13630" spans="1:5" x14ac:dyDescent="0.45">
      <c r="A13630" s="2" t="s">
        <v>8229</v>
      </c>
      <c r="B13630" s="2" t="s">
        <v>20373</v>
      </c>
      <c r="C13630" s="2" t="s">
        <v>31416</v>
      </c>
      <c r="D13630" s="2" t="str">
        <f>"缶詰又は瓶詰食品製造業"</f>
        <v>缶詰又は瓶詰食品製造業</v>
      </c>
      <c r="E13630" s="2" t="str">
        <f>"R02.03.26"</f>
        <v>R02.03.26</v>
      </c>
    </row>
    <row r="13631" spans="1:5" x14ac:dyDescent="0.45">
      <c r="A13631" s="2" t="s">
        <v>8229</v>
      </c>
      <c r="B13631" s="2" t="s">
        <v>20373</v>
      </c>
      <c r="C13631" s="2" t="s">
        <v>31416</v>
      </c>
      <c r="D13631" s="2" t="str">
        <f>"そうざい製造業"</f>
        <v>そうざい製造業</v>
      </c>
      <c r="E13631" s="2" t="str">
        <f>"R02.03.26"</f>
        <v>R02.03.26</v>
      </c>
    </row>
    <row r="13632" spans="1:5" x14ac:dyDescent="0.45">
      <c r="A13632" s="2" t="s">
        <v>8229</v>
      </c>
      <c r="B13632" s="2" t="s">
        <v>20373</v>
      </c>
      <c r="C13632" s="2" t="s">
        <v>31416</v>
      </c>
      <c r="D13632" s="2" t="str">
        <f>"魚肉ねり製品製造業"</f>
        <v>魚肉ねり製品製造業</v>
      </c>
      <c r="E13632" s="2" t="str">
        <f>"R02.03.26"</f>
        <v>R02.03.26</v>
      </c>
    </row>
    <row r="13633" spans="1:5" x14ac:dyDescent="0.45">
      <c r="A13633" s="2" t="s">
        <v>8707</v>
      </c>
      <c r="B13633" s="2" t="s">
        <v>20387</v>
      </c>
      <c r="C13633" s="2" t="s">
        <v>32015</v>
      </c>
      <c r="D13633" s="2" t="str">
        <f>"飲食店営業"</f>
        <v>飲食店営業</v>
      </c>
      <c r="E13633" s="2" t="str">
        <f>"H31.02.27"</f>
        <v>H31.02.27</v>
      </c>
    </row>
    <row r="13634" spans="1:5" x14ac:dyDescent="0.45">
      <c r="A13634" s="2" t="s">
        <v>8477</v>
      </c>
      <c r="B13634" s="2" t="s">
        <v>8477</v>
      </c>
      <c r="C13634" s="2" t="s">
        <v>32141</v>
      </c>
      <c r="D13634" s="2" t="str">
        <f>"そうざい製造業"</f>
        <v>そうざい製造業</v>
      </c>
      <c r="E13634" s="2" t="str">
        <f t="shared" ref="E13634:E13648" si="664">"R02.06.02"</f>
        <v>R02.06.02</v>
      </c>
    </row>
    <row r="13635" spans="1:5" x14ac:dyDescent="0.45">
      <c r="A13635" s="2" t="s">
        <v>8803</v>
      </c>
      <c r="B13635" s="2" t="s">
        <v>20487</v>
      </c>
      <c r="C13635" s="2" t="s">
        <v>32142</v>
      </c>
      <c r="D13635" s="2" t="str">
        <f>"飲食店営業"</f>
        <v>飲食店営業</v>
      </c>
      <c r="E13635" s="2" t="str">
        <f t="shared" si="664"/>
        <v>R02.06.02</v>
      </c>
    </row>
    <row r="13636" spans="1:5" x14ac:dyDescent="0.45">
      <c r="A13636" s="2" t="s">
        <v>8809</v>
      </c>
      <c r="B13636" s="2" t="s">
        <v>20495</v>
      </c>
      <c r="C13636" s="2" t="s">
        <v>32149</v>
      </c>
      <c r="D13636" s="2" t="str">
        <f>"菓子製造業"</f>
        <v>菓子製造業</v>
      </c>
      <c r="E13636" s="2" t="str">
        <f t="shared" si="664"/>
        <v>R02.06.02</v>
      </c>
    </row>
    <row r="13637" spans="1:5" x14ac:dyDescent="0.45">
      <c r="A13637" s="2" t="s">
        <v>8375</v>
      </c>
      <c r="B13637" s="2" t="s">
        <v>19989</v>
      </c>
      <c r="C13637" s="2" t="s">
        <v>31594</v>
      </c>
      <c r="D13637" s="2" t="str">
        <f>"そうざい製造業"</f>
        <v>そうざい製造業</v>
      </c>
      <c r="E13637" s="2" t="str">
        <f t="shared" si="664"/>
        <v>R02.06.02</v>
      </c>
    </row>
    <row r="13638" spans="1:5" x14ac:dyDescent="0.45">
      <c r="A13638" s="2" t="s">
        <v>8375</v>
      </c>
      <c r="B13638" s="2" t="s">
        <v>19989</v>
      </c>
      <c r="C13638" s="2" t="s">
        <v>31594</v>
      </c>
      <c r="D13638" s="2" t="str">
        <f>"食肉販売業"</f>
        <v>食肉販売業</v>
      </c>
      <c r="E13638" s="2" t="str">
        <f t="shared" si="664"/>
        <v>R02.06.02</v>
      </c>
    </row>
    <row r="13639" spans="1:5" x14ac:dyDescent="0.45">
      <c r="A13639" s="2" t="s">
        <v>8375</v>
      </c>
      <c r="B13639" s="2" t="s">
        <v>19989</v>
      </c>
      <c r="C13639" s="2" t="s">
        <v>31594</v>
      </c>
      <c r="D13639" s="2" t="str">
        <f>"魚介類販売業"</f>
        <v>魚介類販売業</v>
      </c>
      <c r="E13639" s="2" t="str">
        <f t="shared" si="664"/>
        <v>R02.06.02</v>
      </c>
    </row>
    <row r="13640" spans="1:5" x14ac:dyDescent="0.45">
      <c r="A13640" s="2" t="s">
        <v>8375</v>
      </c>
      <c r="B13640" s="2" t="s">
        <v>19989</v>
      </c>
      <c r="C13640" s="2" t="s">
        <v>31594</v>
      </c>
      <c r="D13640" s="2" t="str">
        <f>"乳類販売業"</f>
        <v>乳類販売業</v>
      </c>
      <c r="E13640" s="2" t="str">
        <f t="shared" si="664"/>
        <v>R02.06.02</v>
      </c>
    </row>
    <row r="13641" spans="1:5" x14ac:dyDescent="0.45">
      <c r="A13641" s="2" t="s">
        <v>8376</v>
      </c>
      <c r="B13641" s="2" t="s">
        <v>8376</v>
      </c>
      <c r="C13641" s="2" t="s">
        <v>31595</v>
      </c>
      <c r="D13641" s="2" t="str">
        <f>"乳類販売業"</f>
        <v>乳類販売業</v>
      </c>
      <c r="E13641" s="2" t="str">
        <f t="shared" si="664"/>
        <v>R02.06.02</v>
      </c>
    </row>
    <row r="13642" spans="1:5" x14ac:dyDescent="0.45">
      <c r="A13642" s="2" t="s">
        <v>8814</v>
      </c>
      <c r="B13642" s="2" t="s">
        <v>14518</v>
      </c>
      <c r="C13642" s="2" t="s">
        <v>32160</v>
      </c>
      <c r="D13642" s="2" t="str">
        <f>"食品販売業"</f>
        <v>食品販売業</v>
      </c>
      <c r="E13642" s="2" t="str">
        <f t="shared" si="664"/>
        <v>R02.06.02</v>
      </c>
    </row>
    <row r="13643" spans="1:5" x14ac:dyDescent="0.45">
      <c r="A13643" s="2" t="s">
        <v>8815</v>
      </c>
      <c r="B13643" s="2" t="s">
        <v>20501</v>
      </c>
      <c r="C13643" s="2" t="s">
        <v>32161</v>
      </c>
      <c r="D13643" s="2" t="str">
        <f>"食品販売業"</f>
        <v>食品販売業</v>
      </c>
      <c r="E13643" s="2" t="str">
        <f t="shared" si="664"/>
        <v>R02.06.02</v>
      </c>
    </row>
    <row r="13644" spans="1:5" x14ac:dyDescent="0.45">
      <c r="A13644" s="2" t="s">
        <v>8238</v>
      </c>
      <c r="B13644" s="2" t="s">
        <v>20244</v>
      </c>
      <c r="C13644" s="2" t="s">
        <v>32162</v>
      </c>
      <c r="D13644" s="2" t="str">
        <f>"食品製造業"</f>
        <v>食品製造業</v>
      </c>
      <c r="E13644" s="2" t="str">
        <f t="shared" si="664"/>
        <v>R02.06.02</v>
      </c>
    </row>
    <row r="13645" spans="1:5" x14ac:dyDescent="0.45">
      <c r="A13645" s="2" t="s">
        <v>8825</v>
      </c>
      <c r="B13645" s="2" t="s">
        <v>20507</v>
      </c>
      <c r="C13645" s="2" t="s">
        <v>32176</v>
      </c>
      <c r="D13645" s="2" t="str">
        <f>"食品販売業"</f>
        <v>食品販売業</v>
      </c>
      <c r="E13645" s="2" t="str">
        <f t="shared" si="664"/>
        <v>R02.06.02</v>
      </c>
    </row>
    <row r="13646" spans="1:5" x14ac:dyDescent="0.45">
      <c r="A13646" s="2" t="s">
        <v>8826</v>
      </c>
      <c r="B13646" s="2" t="s">
        <v>20508</v>
      </c>
      <c r="C13646" s="2" t="s">
        <v>32177</v>
      </c>
      <c r="D13646" s="2" t="str">
        <f>"食品販売業"</f>
        <v>食品販売業</v>
      </c>
      <c r="E13646" s="2" t="str">
        <f t="shared" si="664"/>
        <v>R02.06.02</v>
      </c>
    </row>
    <row r="13647" spans="1:5" x14ac:dyDescent="0.45">
      <c r="A13647" s="2" t="s">
        <v>7947</v>
      </c>
      <c r="B13647" s="2" t="s">
        <v>19501</v>
      </c>
      <c r="C13647" s="2" t="s">
        <v>31070</v>
      </c>
      <c r="D13647" s="2" t="str">
        <f>"食品製造業"</f>
        <v>食品製造業</v>
      </c>
      <c r="E13647" s="2" t="str">
        <f t="shared" si="664"/>
        <v>R02.06.02</v>
      </c>
    </row>
    <row r="13648" spans="1:5" x14ac:dyDescent="0.45">
      <c r="A13648" s="2" t="s">
        <v>8829</v>
      </c>
      <c r="B13648" s="2" t="s">
        <v>20512</v>
      </c>
      <c r="C13648" s="2" t="s">
        <v>32181</v>
      </c>
      <c r="D13648" s="2" t="str">
        <f>"食品販売業"</f>
        <v>食品販売業</v>
      </c>
      <c r="E13648" s="2" t="str">
        <f t="shared" si="664"/>
        <v>R02.06.02</v>
      </c>
    </row>
    <row r="13649" spans="1:5" x14ac:dyDescent="0.45">
      <c r="A13649" s="2" t="s">
        <v>8837</v>
      </c>
      <c r="B13649" s="2" t="s">
        <v>20524</v>
      </c>
      <c r="C13649" s="2" t="s">
        <v>32194</v>
      </c>
      <c r="D13649" s="2" t="str">
        <f>"食品販売業"</f>
        <v>食品販売業</v>
      </c>
      <c r="E13649" s="2" t="str">
        <f>"R02.06.08"</f>
        <v>R02.06.08</v>
      </c>
    </row>
    <row r="13650" spans="1:5" x14ac:dyDescent="0.45">
      <c r="A13650" s="2" t="s">
        <v>6492</v>
      </c>
      <c r="B13650" s="2" t="s">
        <v>20538</v>
      </c>
      <c r="C13650" s="2" t="s">
        <v>32209</v>
      </c>
      <c r="D13650" s="2" t="str">
        <f>"飲食店営業"</f>
        <v>飲食店営業</v>
      </c>
      <c r="E13650" s="2" t="str">
        <f>"R02.06.18"</f>
        <v>R02.06.18</v>
      </c>
    </row>
    <row r="13651" spans="1:5" x14ac:dyDescent="0.45">
      <c r="A13651" s="2" t="s">
        <v>8850</v>
      </c>
      <c r="B13651" s="2" t="s">
        <v>20541</v>
      </c>
      <c r="C13651" s="2" t="s">
        <v>31389</v>
      </c>
      <c r="D13651" s="2" t="str">
        <f>"食品製造業"</f>
        <v>食品製造業</v>
      </c>
      <c r="E13651" s="2" t="str">
        <f>"R02.06.25"</f>
        <v>R02.06.25</v>
      </c>
    </row>
    <row r="13652" spans="1:5" x14ac:dyDescent="0.45">
      <c r="A13652" s="2" t="s">
        <v>8851</v>
      </c>
      <c r="B13652" s="2" t="s">
        <v>8851</v>
      </c>
      <c r="C13652" s="2" t="s">
        <v>32212</v>
      </c>
      <c r="D13652" s="2" t="str">
        <f>"魚介類販売業"</f>
        <v>魚介類販売業</v>
      </c>
      <c r="E13652" s="2" t="str">
        <f>"R02.06.25"</f>
        <v>R02.06.25</v>
      </c>
    </row>
    <row r="13653" spans="1:5" x14ac:dyDescent="0.45">
      <c r="A13653" s="2" t="s">
        <v>8931</v>
      </c>
      <c r="B13653" s="2" t="s">
        <v>20630</v>
      </c>
      <c r="C13653" s="2" t="s">
        <v>32327</v>
      </c>
      <c r="D13653" s="2" t="str">
        <f>"飲食店営業"</f>
        <v>飲食店営業</v>
      </c>
      <c r="E13653" s="2" t="str">
        <f t="shared" ref="E13653:E13658" si="665">"R02.08.20"</f>
        <v>R02.08.20</v>
      </c>
    </row>
    <row r="13654" spans="1:5" x14ac:dyDescent="0.45">
      <c r="A13654" s="2" t="s">
        <v>8477</v>
      </c>
      <c r="B13654" s="2" t="s">
        <v>20117</v>
      </c>
      <c r="C13654" s="2" t="s">
        <v>32328</v>
      </c>
      <c r="D13654" s="2" t="str">
        <f>"乳類販売業"</f>
        <v>乳類販売業</v>
      </c>
      <c r="E13654" s="2" t="str">
        <f t="shared" si="665"/>
        <v>R02.08.20</v>
      </c>
    </row>
    <row r="13655" spans="1:5" x14ac:dyDescent="0.45">
      <c r="A13655" s="2" t="s">
        <v>8577</v>
      </c>
      <c r="B13655" s="2" t="s">
        <v>20631</v>
      </c>
      <c r="C13655" s="2" t="s">
        <v>32329</v>
      </c>
      <c r="D13655" s="2" t="str">
        <f>"魚介類販売業"</f>
        <v>魚介類販売業</v>
      </c>
      <c r="E13655" s="2" t="str">
        <f t="shared" si="665"/>
        <v>R02.08.20</v>
      </c>
    </row>
    <row r="13656" spans="1:5" x14ac:dyDescent="0.45">
      <c r="A13656" s="2" t="s">
        <v>8932</v>
      </c>
      <c r="B13656" s="2" t="s">
        <v>20632</v>
      </c>
      <c r="C13656" s="2" t="s">
        <v>32330</v>
      </c>
      <c r="D13656" s="2" t="str">
        <f>"菓子製造業"</f>
        <v>菓子製造業</v>
      </c>
      <c r="E13656" s="2" t="str">
        <f t="shared" si="665"/>
        <v>R02.08.20</v>
      </c>
    </row>
    <row r="13657" spans="1:5" x14ac:dyDescent="0.45">
      <c r="A13657" s="2" t="s">
        <v>8933</v>
      </c>
      <c r="B13657" s="2" t="s">
        <v>12860</v>
      </c>
      <c r="C13657" s="2" t="s">
        <v>32331</v>
      </c>
      <c r="D13657" s="2" t="str">
        <f>"食品販売業"</f>
        <v>食品販売業</v>
      </c>
      <c r="E13657" s="2" t="str">
        <f t="shared" si="665"/>
        <v>R02.08.20</v>
      </c>
    </row>
    <row r="13658" spans="1:5" x14ac:dyDescent="0.45">
      <c r="A13658" s="2" t="s">
        <v>8477</v>
      </c>
      <c r="B13658" s="2" t="s">
        <v>20117</v>
      </c>
      <c r="C13658" s="2" t="s">
        <v>32328</v>
      </c>
      <c r="D13658" s="2" t="str">
        <f>"食品販売業"</f>
        <v>食品販売業</v>
      </c>
      <c r="E13658" s="2" t="str">
        <f t="shared" si="665"/>
        <v>R02.08.20</v>
      </c>
    </row>
    <row r="13659" spans="1:5" x14ac:dyDescent="0.45">
      <c r="A13659" s="2" t="s">
        <v>8961</v>
      </c>
      <c r="B13659" s="2" t="s">
        <v>16767</v>
      </c>
      <c r="C13659" s="2" t="s">
        <v>32371</v>
      </c>
      <c r="D13659" s="2" t="str">
        <f>"飲食店営業"</f>
        <v>飲食店営業</v>
      </c>
      <c r="E13659" s="2" t="str">
        <f>"R02.08.31"</f>
        <v>R02.08.31</v>
      </c>
    </row>
    <row r="13660" spans="1:5" x14ac:dyDescent="0.45">
      <c r="A13660" s="2" t="s">
        <v>8973</v>
      </c>
      <c r="B13660" s="2" t="s">
        <v>20682</v>
      </c>
      <c r="C13660" s="2" t="s">
        <v>32389</v>
      </c>
      <c r="D13660" s="2" t="str">
        <f>"食用油脂製造業"</f>
        <v>食用油脂製造業</v>
      </c>
      <c r="E13660" s="2" t="str">
        <f>"R02.09.24"</f>
        <v>R02.09.24</v>
      </c>
    </row>
    <row r="13661" spans="1:5" x14ac:dyDescent="0.45">
      <c r="A13661" s="2" t="s">
        <v>8973</v>
      </c>
      <c r="B13661" s="2" t="s">
        <v>20682</v>
      </c>
      <c r="C13661" s="2" t="s">
        <v>32389</v>
      </c>
      <c r="D13661" s="2" t="str">
        <f>"食品製造業"</f>
        <v>食品製造業</v>
      </c>
      <c r="E13661" s="2" t="str">
        <f>"R02.09.24"</f>
        <v>R02.09.24</v>
      </c>
    </row>
    <row r="13662" spans="1:5" x14ac:dyDescent="0.45">
      <c r="A13662" s="2" t="s">
        <v>8981</v>
      </c>
      <c r="B13662" s="2" t="s">
        <v>20715</v>
      </c>
      <c r="C13662" s="2" t="s">
        <v>32425</v>
      </c>
      <c r="D13662" s="2" t="str">
        <f>"そうざい製造業"</f>
        <v>そうざい製造業</v>
      </c>
      <c r="E13662" s="2" t="str">
        <f>"R02.11.02"</f>
        <v>R02.11.02</v>
      </c>
    </row>
    <row r="13663" spans="1:5" x14ac:dyDescent="0.45">
      <c r="A13663" s="2" t="s">
        <v>8997</v>
      </c>
      <c r="B13663" s="2" t="s">
        <v>20726</v>
      </c>
      <c r="C13663" s="2" t="s">
        <v>32440</v>
      </c>
      <c r="D13663" s="2" t="str">
        <f>"そうざい製造業"</f>
        <v>そうざい製造業</v>
      </c>
      <c r="E13663" s="2" t="str">
        <f>"H29.03.02"</f>
        <v>H29.03.02</v>
      </c>
    </row>
    <row r="13664" spans="1:5" x14ac:dyDescent="0.45">
      <c r="A13664" s="2" t="s">
        <v>8997</v>
      </c>
      <c r="B13664" s="2" t="s">
        <v>20726</v>
      </c>
      <c r="C13664" s="2" t="s">
        <v>32440</v>
      </c>
      <c r="D13664" s="2" t="str">
        <f>"食肉販売業"</f>
        <v>食肉販売業</v>
      </c>
      <c r="E13664" s="2" t="str">
        <f>"H29.03.02"</f>
        <v>H29.03.02</v>
      </c>
    </row>
    <row r="13665" spans="1:5" x14ac:dyDescent="0.45">
      <c r="A13665" s="2" t="s">
        <v>8997</v>
      </c>
      <c r="B13665" s="2" t="s">
        <v>20726</v>
      </c>
      <c r="C13665" s="2" t="s">
        <v>32440</v>
      </c>
      <c r="D13665" s="2" t="str">
        <f>"魚介類販売業"</f>
        <v>魚介類販売業</v>
      </c>
      <c r="E13665" s="2" t="str">
        <f>"H29.03.02"</f>
        <v>H29.03.02</v>
      </c>
    </row>
    <row r="13666" spans="1:5" x14ac:dyDescent="0.45">
      <c r="A13666" s="2" t="s">
        <v>8997</v>
      </c>
      <c r="B13666" s="2" t="s">
        <v>20726</v>
      </c>
      <c r="C13666" s="2" t="s">
        <v>32440</v>
      </c>
      <c r="D13666" s="2" t="str">
        <f>"飲食店営業"</f>
        <v>飲食店営業</v>
      </c>
      <c r="E13666" s="2" t="str">
        <f>"H29.03.02"</f>
        <v>H29.03.02</v>
      </c>
    </row>
    <row r="13667" spans="1:5" x14ac:dyDescent="0.45">
      <c r="A13667" s="2" t="s">
        <v>8307</v>
      </c>
      <c r="B13667" s="2" t="s">
        <v>14702</v>
      </c>
      <c r="C13667" s="2" t="s">
        <v>32442</v>
      </c>
      <c r="D13667" s="2" t="str">
        <f>"魚介類販売業"</f>
        <v>魚介類販売業</v>
      </c>
      <c r="E13667" s="2" t="str">
        <f t="shared" ref="E13667:E13673" si="666">"R02.11.26"</f>
        <v>R02.11.26</v>
      </c>
    </row>
    <row r="13668" spans="1:5" x14ac:dyDescent="0.45">
      <c r="A13668" s="2" t="s">
        <v>8999</v>
      </c>
      <c r="B13668" s="2" t="s">
        <v>20728</v>
      </c>
      <c r="C13668" s="2" t="s">
        <v>32442</v>
      </c>
      <c r="D13668" s="2" t="str">
        <f>"食肉販売業"</f>
        <v>食肉販売業</v>
      </c>
      <c r="E13668" s="2" t="str">
        <f t="shared" si="666"/>
        <v>R02.11.26</v>
      </c>
    </row>
    <row r="13669" spans="1:5" x14ac:dyDescent="0.45">
      <c r="A13669" s="2" t="s">
        <v>8999</v>
      </c>
      <c r="B13669" s="2" t="s">
        <v>20729</v>
      </c>
      <c r="C13669" s="2" t="s">
        <v>32443</v>
      </c>
      <c r="D13669" s="2" t="str">
        <f>"そうざい製造業"</f>
        <v>そうざい製造業</v>
      </c>
      <c r="E13669" s="2" t="str">
        <f t="shared" si="666"/>
        <v>R02.11.26</v>
      </c>
    </row>
    <row r="13670" spans="1:5" x14ac:dyDescent="0.45">
      <c r="A13670" s="2" t="s">
        <v>9000</v>
      </c>
      <c r="B13670" s="2" t="s">
        <v>20730</v>
      </c>
      <c r="C13670" s="2" t="s">
        <v>32444</v>
      </c>
      <c r="D13670" s="2" t="str">
        <f>"飲食店営業"</f>
        <v>飲食店営業</v>
      </c>
      <c r="E13670" s="2" t="str">
        <f t="shared" si="666"/>
        <v>R02.11.26</v>
      </c>
    </row>
    <row r="13671" spans="1:5" x14ac:dyDescent="0.45">
      <c r="A13671" s="2" t="s">
        <v>9001</v>
      </c>
      <c r="B13671" s="2" t="s">
        <v>20731</v>
      </c>
      <c r="C13671" s="2" t="s">
        <v>32445</v>
      </c>
      <c r="D13671" s="2" t="str">
        <f>"食品販売業"</f>
        <v>食品販売業</v>
      </c>
      <c r="E13671" s="2" t="str">
        <f t="shared" si="666"/>
        <v>R02.11.26</v>
      </c>
    </row>
    <row r="13672" spans="1:5" x14ac:dyDescent="0.45">
      <c r="A13672" s="2" t="s">
        <v>8307</v>
      </c>
      <c r="B13672" s="2" t="s">
        <v>14702</v>
      </c>
      <c r="C13672" s="2" t="s">
        <v>32442</v>
      </c>
      <c r="D13672" s="2" t="str">
        <f>"食品販売業"</f>
        <v>食品販売業</v>
      </c>
      <c r="E13672" s="2" t="str">
        <f t="shared" si="666"/>
        <v>R02.11.26</v>
      </c>
    </row>
    <row r="13673" spans="1:5" x14ac:dyDescent="0.45">
      <c r="A13673" s="2" t="s">
        <v>9002</v>
      </c>
      <c r="B13673" s="2" t="s">
        <v>20732</v>
      </c>
      <c r="C13673" s="2" t="s">
        <v>32446</v>
      </c>
      <c r="D13673" s="2" t="str">
        <f>"食品製造業"</f>
        <v>食品製造業</v>
      </c>
      <c r="E13673" s="2" t="str">
        <f t="shared" si="666"/>
        <v>R02.11.26</v>
      </c>
    </row>
    <row r="13674" spans="1:5" x14ac:dyDescent="0.45">
      <c r="A13674" s="2" t="s">
        <v>8815</v>
      </c>
      <c r="B13674" s="2" t="s">
        <v>20501</v>
      </c>
      <c r="C13674" s="2" t="s">
        <v>32161</v>
      </c>
      <c r="D13674" s="2" t="str">
        <f>"食肉販売業"</f>
        <v>食肉販売業</v>
      </c>
      <c r="E13674" s="2" t="str">
        <f>"R03.02.18"</f>
        <v>R03.02.18</v>
      </c>
    </row>
    <row r="13675" spans="1:5" x14ac:dyDescent="0.45">
      <c r="A13675" s="2" t="s">
        <v>9089</v>
      </c>
      <c r="B13675" s="2" t="s">
        <v>20829</v>
      </c>
      <c r="C13675" s="2" t="s">
        <v>32578</v>
      </c>
      <c r="D13675" s="2" t="str">
        <f>"飲食店営業"</f>
        <v>飲食店営業</v>
      </c>
      <c r="E13675" s="2" t="str">
        <f>"R03.02.18"</f>
        <v>R03.02.18</v>
      </c>
    </row>
    <row r="13676" spans="1:5" x14ac:dyDescent="0.45">
      <c r="A13676" s="2" t="s">
        <v>9094</v>
      </c>
      <c r="B13676" s="2" t="s">
        <v>20837</v>
      </c>
      <c r="C13676" s="2" t="s">
        <v>32588</v>
      </c>
      <c r="D13676" s="2" t="str">
        <f>"食品販売業"</f>
        <v>食品販売業</v>
      </c>
      <c r="E13676" s="2" t="str">
        <f>"R03.02.18"</f>
        <v>R03.02.18</v>
      </c>
    </row>
    <row r="13677" spans="1:5" x14ac:dyDescent="0.45">
      <c r="A13677" s="2" t="s">
        <v>9116</v>
      </c>
      <c r="B13677" s="2" t="s">
        <v>20872</v>
      </c>
      <c r="C13677" s="2" t="s">
        <v>32629</v>
      </c>
      <c r="D13677" s="2" t="str">
        <f>"食品販売業"</f>
        <v>食品販売業</v>
      </c>
      <c r="E13677" s="2" t="str">
        <f>"R02.01.27"</f>
        <v>R02.01.27</v>
      </c>
    </row>
    <row r="13678" spans="1:5" x14ac:dyDescent="0.45">
      <c r="A13678" s="2" t="s">
        <v>9123</v>
      </c>
      <c r="B13678" s="2" t="s">
        <v>20885</v>
      </c>
      <c r="C13678" s="2" t="s">
        <v>32643</v>
      </c>
      <c r="D13678" s="2" t="str">
        <f>"飲食店営業"</f>
        <v>飲食店営業</v>
      </c>
      <c r="E13678" s="2" t="str">
        <f>"R03.05.28"</f>
        <v>R03.05.28</v>
      </c>
    </row>
    <row r="13679" spans="1:5" x14ac:dyDescent="0.45">
      <c r="A13679" s="2" t="s">
        <v>7764</v>
      </c>
      <c r="B13679" s="2" t="s">
        <v>19318</v>
      </c>
      <c r="C13679" s="2" t="s">
        <v>30880</v>
      </c>
      <c r="D13679" s="2" t="str">
        <f>"菓子製造業"</f>
        <v>菓子製造業</v>
      </c>
      <c r="E13679" s="2" t="str">
        <f>"H28.12.08"</f>
        <v>H28.12.08</v>
      </c>
    </row>
    <row r="13680" spans="1:5" x14ac:dyDescent="0.45">
      <c r="A13680" s="2" t="s">
        <v>7765</v>
      </c>
      <c r="B13680" s="2" t="s">
        <v>19320</v>
      </c>
      <c r="C13680" s="2" t="s">
        <v>30882</v>
      </c>
      <c r="D13680" s="2" t="str">
        <f>"飲食店営業"</f>
        <v>飲食店営業</v>
      </c>
      <c r="E13680" s="2" t="str">
        <f>"H28.12.13"</f>
        <v>H28.12.13</v>
      </c>
    </row>
    <row r="13681" spans="1:5" x14ac:dyDescent="0.45">
      <c r="A13681" s="2" t="s">
        <v>7765</v>
      </c>
      <c r="B13681" s="2" t="s">
        <v>19320</v>
      </c>
      <c r="C13681" s="2" t="s">
        <v>30882</v>
      </c>
      <c r="D13681" s="2" t="str">
        <f>"乳類販売業"</f>
        <v>乳類販売業</v>
      </c>
      <c r="E13681" s="2" t="str">
        <f>"H28.12.13"</f>
        <v>H28.12.13</v>
      </c>
    </row>
    <row r="13682" spans="1:5" x14ac:dyDescent="0.45">
      <c r="A13682" s="2" t="s">
        <v>7766</v>
      </c>
      <c r="B13682" s="2" t="s">
        <v>19321</v>
      </c>
      <c r="C13682" s="2" t="s">
        <v>30883</v>
      </c>
      <c r="D13682" s="2" t="str">
        <f>"菓子製造業"</f>
        <v>菓子製造業</v>
      </c>
      <c r="E13682" s="2" t="str">
        <f>"H29.01.11"</f>
        <v>H29.01.11</v>
      </c>
    </row>
    <row r="13683" spans="1:5" x14ac:dyDescent="0.45">
      <c r="A13683" s="2" t="s">
        <v>7767</v>
      </c>
      <c r="B13683" s="2" t="s">
        <v>19322</v>
      </c>
      <c r="C13683" s="2" t="s">
        <v>30884</v>
      </c>
      <c r="D13683" s="2" t="str">
        <f>"そうざい製造業"</f>
        <v>そうざい製造業</v>
      </c>
      <c r="E13683" s="2" t="str">
        <f>"H29.01.12"</f>
        <v>H29.01.12</v>
      </c>
    </row>
    <row r="13684" spans="1:5" x14ac:dyDescent="0.45">
      <c r="A13684" s="2" t="s">
        <v>7768</v>
      </c>
      <c r="B13684" s="2" t="s">
        <v>19323</v>
      </c>
      <c r="C13684" s="2" t="s">
        <v>30885</v>
      </c>
      <c r="D13684" s="2" t="str">
        <f>"飲食店営業"</f>
        <v>飲食店営業</v>
      </c>
      <c r="E13684" s="2" t="str">
        <f>"H29.01.20"</f>
        <v>H29.01.20</v>
      </c>
    </row>
    <row r="13685" spans="1:5" x14ac:dyDescent="0.45">
      <c r="A13685" s="2" t="s">
        <v>7769</v>
      </c>
      <c r="B13685" s="2" t="s">
        <v>7769</v>
      </c>
      <c r="C13685" s="2" t="s">
        <v>30885</v>
      </c>
      <c r="D13685" s="2" t="str">
        <f>"アイスクリーム類製造業"</f>
        <v>アイスクリーム類製造業</v>
      </c>
      <c r="E13685" s="2" t="str">
        <f>"H29.01.20"</f>
        <v>H29.01.20</v>
      </c>
    </row>
    <row r="13686" spans="1:5" x14ac:dyDescent="0.45">
      <c r="A13686" s="2" t="s">
        <v>7770</v>
      </c>
      <c r="B13686" s="2" t="s">
        <v>19324</v>
      </c>
      <c r="C13686" s="2" t="s">
        <v>30886</v>
      </c>
      <c r="D13686" s="2" t="str">
        <f>"飲食店営業"</f>
        <v>飲食店営業</v>
      </c>
      <c r="E13686" s="2" t="str">
        <f>"H29.01.31"</f>
        <v>H29.01.31</v>
      </c>
    </row>
    <row r="13687" spans="1:5" x14ac:dyDescent="0.45">
      <c r="A13687" s="2" t="s">
        <v>7774</v>
      </c>
      <c r="B13687" s="2" t="s">
        <v>19328</v>
      </c>
      <c r="C13687" s="2" t="s">
        <v>30890</v>
      </c>
      <c r="D13687" s="2" t="str">
        <f>"乳類販売業"</f>
        <v>乳類販売業</v>
      </c>
      <c r="E13687" s="2" t="str">
        <f t="shared" ref="E13687:E13696" si="667">"H29.02.14"</f>
        <v>H29.02.14</v>
      </c>
    </row>
    <row r="13688" spans="1:5" x14ac:dyDescent="0.45">
      <c r="A13688" s="2" t="s">
        <v>7775</v>
      </c>
      <c r="B13688" s="2" t="s">
        <v>19329</v>
      </c>
      <c r="C13688" s="2" t="s">
        <v>30891</v>
      </c>
      <c r="D13688" s="2" t="str">
        <f>"食肉販売業"</f>
        <v>食肉販売業</v>
      </c>
      <c r="E13688" s="2" t="str">
        <f t="shared" si="667"/>
        <v>H29.02.14</v>
      </c>
    </row>
    <row r="13689" spans="1:5" x14ac:dyDescent="0.45">
      <c r="A13689" s="2" t="s">
        <v>7777</v>
      </c>
      <c r="B13689" s="2" t="s">
        <v>19331</v>
      </c>
      <c r="C13689" s="2" t="s">
        <v>30893</v>
      </c>
      <c r="D13689" s="2" t="str">
        <f>"食肉販売業"</f>
        <v>食肉販売業</v>
      </c>
      <c r="E13689" s="2" t="str">
        <f t="shared" si="667"/>
        <v>H29.02.14</v>
      </c>
    </row>
    <row r="13690" spans="1:5" x14ac:dyDescent="0.45">
      <c r="A13690" s="2" t="s">
        <v>7777</v>
      </c>
      <c r="B13690" s="2" t="s">
        <v>19331</v>
      </c>
      <c r="C13690" s="2" t="s">
        <v>30893</v>
      </c>
      <c r="D13690" s="2" t="str">
        <f>"乳類販売業"</f>
        <v>乳類販売業</v>
      </c>
      <c r="E13690" s="2" t="str">
        <f t="shared" si="667"/>
        <v>H29.02.14</v>
      </c>
    </row>
    <row r="13691" spans="1:5" x14ac:dyDescent="0.45">
      <c r="A13691" s="2" t="s">
        <v>7778</v>
      </c>
      <c r="B13691" s="2" t="s">
        <v>19332</v>
      </c>
      <c r="C13691" s="2" t="s">
        <v>30894</v>
      </c>
      <c r="D13691" s="2" t="str">
        <f>"魚介類販売業"</f>
        <v>魚介類販売業</v>
      </c>
      <c r="E13691" s="2" t="str">
        <f t="shared" si="667"/>
        <v>H29.02.14</v>
      </c>
    </row>
    <row r="13692" spans="1:5" x14ac:dyDescent="0.45">
      <c r="A13692" s="2" t="s">
        <v>7778</v>
      </c>
      <c r="B13692" s="2" t="s">
        <v>19332</v>
      </c>
      <c r="C13692" s="2" t="s">
        <v>30894</v>
      </c>
      <c r="D13692" s="2" t="str">
        <f>"食肉販売業"</f>
        <v>食肉販売業</v>
      </c>
      <c r="E13692" s="2" t="str">
        <f t="shared" si="667"/>
        <v>H29.02.14</v>
      </c>
    </row>
    <row r="13693" spans="1:5" x14ac:dyDescent="0.45">
      <c r="A13693" s="2" t="s">
        <v>7779</v>
      </c>
      <c r="B13693" s="2" t="s">
        <v>19333</v>
      </c>
      <c r="C13693" s="2" t="s">
        <v>30895</v>
      </c>
      <c r="D13693" s="2" t="str">
        <f>"乳類販売業"</f>
        <v>乳類販売業</v>
      </c>
      <c r="E13693" s="2" t="str">
        <f t="shared" si="667"/>
        <v>H29.02.14</v>
      </c>
    </row>
    <row r="13694" spans="1:5" x14ac:dyDescent="0.45">
      <c r="A13694" s="2" t="s">
        <v>7780</v>
      </c>
      <c r="B13694" s="2" t="s">
        <v>19334</v>
      </c>
      <c r="C13694" s="2" t="s">
        <v>30896</v>
      </c>
      <c r="D13694" s="2" t="str">
        <f>"乳類販売業"</f>
        <v>乳類販売業</v>
      </c>
      <c r="E13694" s="2" t="str">
        <f t="shared" si="667"/>
        <v>H29.02.14</v>
      </c>
    </row>
    <row r="13695" spans="1:5" x14ac:dyDescent="0.45">
      <c r="A13695" s="2" t="s">
        <v>7780</v>
      </c>
      <c r="B13695" s="2" t="s">
        <v>19334</v>
      </c>
      <c r="C13695" s="2" t="s">
        <v>30896</v>
      </c>
      <c r="D13695" s="2" t="str">
        <f>"魚介類販売業"</f>
        <v>魚介類販売業</v>
      </c>
      <c r="E13695" s="2" t="str">
        <f t="shared" si="667"/>
        <v>H29.02.14</v>
      </c>
    </row>
    <row r="13696" spans="1:5" x14ac:dyDescent="0.45">
      <c r="A13696" s="2" t="s">
        <v>7781</v>
      </c>
      <c r="B13696" s="2" t="s">
        <v>19335</v>
      </c>
      <c r="C13696" s="2" t="s">
        <v>30897</v>
      </c>
      <c r="D13696" s="2" t="str">
        <f>"飲食店営業"</f>
        <v>飲食店営業</v>
      </c>
      <c r="E13696" s="2" t="str">
        <f t="shared" si="667"/>
        <v>H29.02.14</v>
      </c>
    </row>
    <row r="13697" spans="1:5" x14ac:dyDescent="0.45">
      <c r="A13697" s="2" t="s">
        <v>7783</v>
      </c>
      <c r="B13697" s="2" t="s">
        <v>19337</v>
      </c>
      <c r="C13697" s="2" t="s">
        <v>30899</v>
      </c>
      <c r="D13697" s="2" t="str">
        <f>"魚肉ねり製品製造業"</f>
        <v>魚肉ねり製品製造業</v>
      </c>
      <c r="E13697" s="2" t="str">
        <f t="shared" ref="E13697:E13711" si="668">"H29.02.15"</f>
        <v>H29.02.15</v>
      </c>
    </row>
    <row r="13698" spans="1:5" x14ac:dyDescent="0.45">
      <c r="A13698" s="2" t="s">
        <v>7784</v>
      </c>
      <c r="B13698" s="2" t="s">
        <v>19338</v>
      </c>
      <c r="C13698" s="2" t="s">
        <v>30900</v>
      </c>
      <c r="D13698" s="2" t="str">
        <f>"飲食店営業"</f>
        <v>飲食店営業</v>
      </c>
      <c r="E13698" s="2" t="str">
        <f t="shared" si="668"/>
        <v>H29.02.15</v>
      </c>
    </row>
    <row r="13699" spans="1:5" x14ac:dyDescent="0.45">
      <c r="A13699" s="2" t="s">
        <v>7785</v>
      </c>
      <c r="B13699" s="2" t="s">
        <v>19339</v>
      </c>
      <c r="C13699" s="2" t="s">
        <v>30901</v>
      </c>
      <c r="D13699" s="2" t="str">
        <f>"菓子製造業"</f>
        <v>菓子製造業</v>
      </c>
      <c r="E13699" s="2" t="str">
        <f t="shared" si="668"/>
        <v>H29.02.15</v>
      </c>
    </row>
    <row r="13700" spans="1:5" x14ac:dyDescent="0.45">
      <c r="A13700" s="2" t="s">
        <v>7785</v>
      </c>
      <c r="B13700" s="2" t="s">
        <v>19339</v>
      </c>
      <c r="C13700" s="2" t="s">
        <v>30901</v>
      </c>
      <c r="D13700" s="2" t="str">
        <f>"みそ製造業"</f>
        <v>みそ製造業</v>
      </c>
      <c r="E13700" s="2" t="str">
        <f t="shared" si="668"/>
        <v>H29.02.15</v>
      </c>
    </row>
    <row r="13701" spans="1:5" x14ac:dyDescent="0.45">
      <c r="A13701" s="2" t="s">
        <v>7786</v>
      </c>
      <c r="B13701" s="2" t="s">
        <v>19340</v>
      </c>
      <c r="C13701" s="2" t="s">
        <v>30902</v>
      </c>
      <c r="D13701" s="2" t="str">
        <f>"飲食店営業"</f>
        <v>飲食店営業</v>
      </c>
      <c r="E13701" s="2" t="str">
        <f t="shared" si="668"/>
        <v>H29.02.15</v>
      </c>
    </row>
    <row r="13702" spans="1:5" x14ac:dyDescent="0.45">
      <c r="A13702" s="2" t="s">
        <v>7787</v>
      </c>
      <c r="B13702" s="2" t="s">
        <v>19341</v>
      </c>
      <c r="C13702" s="2" t="s">
        <v>30903</v>
      </c>
      <c r="D13702" s="2" t="str">
        <f>"飲食店営業"</f>
        <v>飲食店営業</v>
      </c>
      <c r="E13702" s="2" t="str">
        <f t="shared" si="668"/>
        <v>H29.02.15</v>
      </c>
    </row>
    <row r="13703" spans="1:5" x14ac:dyDescent="0.45">
      <c r="A13703" s="2" t="s">
        <v>7790</v>
      </c>
      <c r="B13703" s="2" t="s">
        <v>19344</v>
      </c>
      <c r="C13703" s="2" t="s">
        <v>30906</v>
      </c>
      <c r="D13703" s="2" t="str">
        <f>"飲食店営業"</f>
        <v>飲食店営業</v>
      </c>
      <c r="E13703" s="2" t="str">
        <f t="shared" si="668"/>
        <v>H29.02.15</v>
      </c>
    </row>
    <row r="13704" spans="1:5" x14ac:dyDescent="0.45">
      <c r="A13704" s="2" t="s">
        <v>7792</v>
      </c>
      <c r="B13704" s="2" t="s">
        <v>19346</v>
      </c>
      <c r="C13704" s="2" t="s">
        <v>30908</v>
      </c>
      <c r="D13704" s="2" t="str">
        <f>"飲食店営業"</f>
        <v>飲食店営業</v>
      </c>
      <c r="E13704" s="2" t="str">
        <f t="shared" si="668"/>
        <v>H29.02.15</v>
      </c>
    </row>
    <row r="13705" spans="1:5" x14ac:dyDescent="0.45">
      <c r="A13705" s="2" t="s">
        <v>7794</v>
      </c>
      <c r="B13705" s="2" t="s">
        <v>19347</v>
      </c>
      <c r="C13705" s="2" t="s">
        <v>30910</v>
      </c>
      <c r="D13705" s="2" t="str">
        <f>"そうざい製造業"</f>
        <v>そうざい製造業</v>
      </c>
      <c r="E13705" s="2" t="str">
        <f t="shared" si="668"/>
        <v>H29.02.15</v>
      </c>
    </row>
    <row r="13706" spans="1:5" x14ac:dyDescent="0.45">
      <c r="A13706" s="2" t="s">
        <v>7794</v>
      </c>
      <c r="B13706" s="2" t="s">
        <v>19347</v>
      </c>
      <c r="C13706" s="2" t="s">
        <v>30910</v>
      </c>
      <c r="D13706" s="2" t="str">
        <f>"魚介類販売業"</f>
        <v>魚介類販売業</v>
      </c>
      <c r="E13706" s="2" t="str">
        <f t="shared" si="668"/>
        <v>H29.02.15</v>
      </c>
    </row>
    <row r="13707" spans="1:5" x14ac:dyDescent="0.45">
      <c r="A13707" s="2" t="s">
        <v>7798</v>
      </c>
      <c r="B13707" s="2" t="s">
        <v>19351</v>
      </c>
      <c r="C13707" s="2" t="s">
        <v>30914</v>
      </c>
      <c r="D13707" s="2" t="str">
        <f>"飲食店営業"</f>
        <v>飲食店営業</v>
      </c>
      <c r="E13707" s="2" t="str">
        <f t="shared" si="668"/>
        <v>H29.02.15</v>
      </c>
    </row>
    <row r="13708" spans="1:5" x14ac:dyDescent="0.45">
      <c r="A13708" s="2" t="s">
        <v>7799</v>
      </c>
      <c r="B13708" s="2" t="s">
        <v>19352</v>
      </c>
      <c r="C13708" s="2" t="s">
        <v>30915</v>
      </c>
      <c r="D13708" s="2" t="str">
        <f>"食肉販売業"</f>
        <v>食肉販売業</v>
      </c>
      <c r="E13708" s="2" t="str">
        <f t="shared" si="668"/>
        <v>H29.02.15</v>
      </c>
    </row>
    <row r="13709" spans="1:5" x14ac:dyDescent="0.45">
      <c r="A13709" s="2" t="s">
        <v>7800</v>
      </c>
      <c r="B13709" s="2" t="s">
        <v>19353</v>
      </c>
      <c r="C13709" s="2" t="s">
        <v>30916</v>
      </c>
      <c r="D13709" s="2" t="str">
        <f>"魚介類販売業"</f>
        <v>魚介類販売業</v>
      </c>
      <c r="E13709" s="2" t="str">
        <f t="shared" si="668"/>
        <v>H29.02.15</v>
      </c>
    </row>
    <row r="13710" spans="1:5" x14ac:dyDescent="0.45">
      <c r="A13710" s="2" t="s">
        <v>7801</v>
      </c>
      <c r="B13710" s="2" t="s">
        <v>19354</v>
      </c>
      <c r="C13710" s="2" t="s">
        <v>30917</v>
      </c>
      <c r="D13710" s="2" t="str">
        <f>"豆腐製造業"</f>
        <v>豆腐製造業</v>
      </c>
      <c r="E13710" s="2" t="str">
        <f t="shared" si="668"/>
        <v>H29.02.15</v>
      </c>
    </row>
    <row r="13711" spans="1:5" x14ac:dyDescent="0.45">
      <c r="A13711" s="2" t="s">
        <v>7802</v>
      </c>
      <c r="B13711" s="2" t="s">
        <v>19355</v>
      </c>
      <c r="C13711" s="2" t="s">
        <v>30918</v>
      </c>
      <c r="D13711" s="2" t="str">
        <f>"そうざい製造業"</f>
        <v>そうざい製造業</v>
      </c>
      <c r="E13711" s="2" t="str">
        <f t="shared" si="668"/>
        <v>H29.02.15</v>
      </c>
    </row>
    <row r="13712" spans="1:5" x14ac:dyDescent="0.45">
      <c r="A13712" s="2" t="s">
        <v>7805</v>
      </c>
      <c r="B13712" s="2" t="s">
        <v>19357</v>
      </c>
      <c r="C13712" s="2" t="s">
        <v>30921</v>
      </c>
      <c r="D13712" s="2" t="str">
        <f>"飲食店営業"</f>
        <v>飲食店営業</v>
      </c>
      <c r="E13712" s="2" t="str">
        <f>"H29.02.24"</f>
        <v>H29.02.24</v>
      </c>
    </row>
    <row r="13713" spans="1:5" x14ac:dyDescent="0.45">
      <c r="A13713" s="2" t="s">
        <v>7806</v>
      </c>
      <c r="B13713" s="2" t="s">
        <v>19358</v>
      </c>
      <c r="C13713" s="2" t="s">
        <v>30922</v>
      </c>
      <c r="D13713" s="2" t="str">
        <f>"飲食店営業"</f>
        <v>飲食店営業</v>
      </c>
      <c r="E13713" s="2" t="str">
        <f>"H29.02.28"</f>
        <v>H29.02.28</v>
      </c>
    </row>
    <row r="13714" spans="1:5" x14ac:dyDescent="0.45">
      <c r="A13714" s="2" t="s">
        <v>7807</v>
      </c>
      <c r="B13714" s="2" t="s">
        <v>7807</v>
      </c>
      <c r="C13714" s="2" t="s">
        <v>30923</v>
      </c>
      <c r="D13714" s="2" t="str">
        <f>"アイスクリーム類製造業"</f>
        <v>アイスクリーム類製造業</v>
      </c>
      <c r="E13714" s="2" t="str">
        <f>"H29.03.01"</f>
        <v>H29.03.01</v>
      </c>
    </row>
    <row r="13715" spans="1:5" x14ac:dyDescent="0.45">
      <c r="A13715" s="2" t="s">
        <v>7808</v>
      </c>
      <c r="B13715" s="2" t="s">
        <v>19359</v>
      </c>
      <c r="C13715" s="2" t="s">
        <v>30924</v>
      </c>
      <c r="D13715" s="2" t="str">
        <f>"菓子製造業"</f>
        <v>菓子製造業</v>
      </c>
      <c r="E13715" s="2" t="str">
        <f>"H29.02.28"</f>
        <v>H29.02.28</v>
      </c>
    </row>
    <row r="13716" spans="1:5" x14ac:dyDescent="0.45">
      <c r="A13716" s="2" t="s">
        <v>7809</v>
      </c>
      <c r="B13716" s="2" t="s">
        <v>19360</v>
      </c>
      <c r="C13716" s="2" t="s">
        <v>30925</v>
      </c>
      <c r="D13716" s="2" t="str">
        <f>"飲食店営業"</f>
        <v>飲食店営業</v>
      </c>
      <c r="E13716" s="2" t="str">
        <f>"H29.03.06"</f>
        <v>H29.03.06</v>
      </c>
    </row>
    <row r="13717" spans="1:5" x14ac:dyDescent="0.45">
      <c r="A13717" s="2" t="s">
        <v>7810</v>
      </c>
      <c r="B13717" s="2" t="s">
        <v>19361</v>
      </c>
      <c r="C13717" s="2" t="s">
        <v>30926</v>
      </c>
      <c r="D13717" s="2" t="str">
        <f>"飲食店営業"</f>
        <v>飲食店営業</v>
      </c>
      <c r="E13717" s="2" t="str">
        <f>"H29.03.08"</f>
        <v>H29.03.08</v>
      </c>
    </row>
    <row r="13718" spans="1:5" x14ac:dyDescent="0.45">
      <c r="A13718" s="2" t="s">
        <v>7812</v>
      </c>
      <c r="B13718" s="2" t="s">
        <v>19363</v>
      </c>
      <c r="C13718" s="2" t="s">
        <v>30928</v>
      </c>
      <c r="D13718" s="2" t="str">
        <f>"飲食店営業"</f>
        <v>飲食店営業</v>
      </c>
      <c r="E13718" s="2" t="str">
        <f>"H29.03.17"</f>
        <v>H29.03.17</v>
      </c>
    </row>
    <row r="13719" spans="1:5" x14ac:dyDescent="0.45">
      <c r="A13719" s="2" t="s">
        <v>7815</v>
      </c>
      <c r="B13719" s="2" t="s">
        <v>19366</v>
      </c>
      <c r="C13719" s="2" t="s">
        <v>30931</v>
      </c>
      <c r="D13719" s="2" t="str">
        <f>"菓子製造業"</f>
        <v>菓子製造業</v>
      </c>
      <c r="E13719" s="2" t="str">
        <f>"H29.03.28"</f>
        <v>H29.03.28</v>
      </c>
    </row>
    <row r="13720" spans="1:5" x14ac:dyDescent="0.45">
      <c r="A13720" s="2" t="s">
        <v>7815</v>
      </c>
      <c r="B13720" s="2" t="s">
        <v>19366</v>
      </c>
      <c r="C13720" s="2" t="s">
        <v>30931</v>
      </c>
      <c r="D13720" s="2" t="str">
        <f>"魚肉ねり製品製造業"</f>
        <v>魚肉ねり製品製造業</v>
      </c>
      <c r="E13720" s="2" t="str">
        <f>"H29.03.28"</f>
        <v>H29.03.28</v>
      </c>
    </row>
    <row r="13721" spans="1:5" x14ac:dyDescent="0.45">
      <c r="A13721" s="2" t="s">
        <v>7815</v>
      </c>
      <c r="B13721" s="2" t="s">
        <v>19366</v>
      </c>
      <c r="C13721" s="2" t="s">
        <v>30931</v>
      </c>
      <c r="D13721" s="2" t="str">
        <f>"みそ製造業"</f>
        <v>みそ製造業</v>
      </c>
      <c r="E13721" s="2" t="str">
        <f>"H29.03.28"</f>
        <v>H29.03.28</v>
      </c>
    </row>
    <row r="13722" spans="1:5" x14ac:dyDescent="0.45">
      <c r="A13722" s="2" t="s">
        <v>7815</v>
      </c>
      <c r="B13722" s="2" t="s">
        <v>19366</v>
      </c>
      <c r="C13722" s="2" t="s">
        <v>30931</v>
      </c>
      <c r="D13722" s="2" t="str">
        <f>"そうざい製造業"</f>
        <v>そうざい製造業</v>
      </c>
      <c r="E13722" s="2" t="str">
        <f>"H29.03.28"</f>
        <v>H29.03.28</v>
      </c>
    </row>
    <row r="13723" spans="1:5" x14ac:dyDescent="0.45">
      <c r="A13723" s="2" t="s">
        <v>7806</v>
      </c>
      <c r="B13723" s="2" t="s">
        <v>19358</v>
      </c>
      <c r="C13723" s="2" t="s">
        <v>30922</v>
      </c>
      <c r="D13723" s="2" t="str">
        <f>"そうざい製造業"</f>
        <v>そうざい製造業</v>
      </c>
      <c r="E13723" s="2" t="str">
        <f>"H29.03.28"</f>
        <v>H29.03.28</v>
      </c>
    </row>
    <row r="13724" spans="1:5" x14ac:dyDescent="0.45">
      <c r="A13724" s="2" t="s">
        <v>7816</v>
      </c>
      <c r="B13724" s="2" t="s">
        <v>19368</v>
      </c>
      <c r="C13724" s="2" t="s">
        <v>30933</v>
      </c>
      <c r="D13724" s="2" t="str">
        <f>"飲食店営業"</f>
        <v>飲食店営業</v>
      </c>
      <c r="E13724" s="2" t="str">
        <f>"H29.04.04"</f>
        <v>H29.04.04</v>
      </c>
    </row>
    <row r="13725" spans="1:5" x14ac:dyDescent="0.45">
      <c r="A13725" s="2" t="s">
        <v>7817</v>
      </c>
      <c r="B13725" s="2" t="s">
        <v>19369</v>
      </c>
      <c r="C13725" s="2" t="s">
        <v>30934</v>
      </c>
      <c r="D13725" s="2" t="str">
        <f>"飲食店営業"</f>
        <v>飲食店営業</v>
      </c>
      <c r="E13725" s="2" t="str">
        <f>"H29.04.11"</f>
        <v>H29.04.11</v>
      </c>
    </row>
    <row r="13726" spans="1:5" x14ac:dyDescent="0.45">
      <c r="A13726" s="2" t="s">
        <v>7818</v>
      </c>
      <c r="B13726" s="2" t="s">
        <v>19370</v>
      </c>
      <c r="C13726" s="2" t="s">
        <v>30935</v>
      </c>
      <c r="D13726" s="2" t="str">
        <f>"飲食店営業"</f>
        <v>飲食店営業</v>
      </c>
      <c r="E13726" s="2" t="str">
        <f>"H29.04.13"</f>
        <v>H29.04.13</v>
      </c>
    </row>
    <row r="13727" spans="1:5" x14ac:dyDescent="0.45">
      <c r="A13727" s="2" t="s">
        <v>7819</v>
      </c>
      <c r="B13727" s="2" t="s">
        <v>19371</v>
      </c>
      <c r="C13727" s="2" t="s">
        <v>30936</v>
      </c>
      <c r="D13727" s="2" t="str">
        <f>"飲食店営業"</f>
        <v>飲食店営業</v>
      </c>
      <c r="E13727" s="2" t="str">
        <f>"H29.04.19"</f>
        <v>H29.04.19</v>
      </c>
    </row>
    <row r="13728" spans="1:5" x14ac:dyDescent="0.45">
      <c r="A13728" s="2" t="s">
        <v>7821</v>
      </c>
      <c r="B13728" s="2" t="s">
        <v>19373</v>
      </c>
      <c r="C13728" s="2" t="s">
        <v>30938</v>
      </c>
      <c r="D13728" s="2" t="str">
        <f>"そうざい製造業"</f>
        <v>そうざい製造業</v>
      </c>
      <c r="E13728" s="2" t="str">
        <f>"H29.05.15"</f>
        <v>H29.05.15</v>
      </c>
    </row>
    <row r="13729" spans="1:5" x14ac:dyDescent="0.45">
      <c r="A13729" s="2" t="s">
        <v>7822</v>
      </c>
      <c r="B13729" s="2" t="s">
        <v>19374</v>
      </c>
      <c r="C13729" s="2" t="s">
        <v>30939</v>
      </c>
      <c r="D13729" s="2" t="str">
        <f t="shared" ref="D13729:D13734" si="669">"飲食店営業"</f>
        <v>飲食店営業</v>
      </c>
      <c r="E13729" s="2" t="str">
        <f t="shared" ref="E13729:E13744" si="670">"H29.05.22"</f>
        <v>H29.05.22</v>
      </c>
    </row>
    <row r="13730" spans="1:5" x14ac:dyDescent="0.45">
      <c r="A13730" s="2" t="s">
        <v>7823</v>
      </c>
      <c r="B13730" s="2" t="s">
        <v>19375</v>
      </c>
      <c r="C13730" s="2" t="s">
        <v>30940</v>
      </c>
      <c r="D13730" s="2" t="str">
        <f t="shared" si="669"/>
        <v>飲食店営業</v>
      </c>
      <c r="E13730" s="2" t="str">
        <f t="shared" si="670"/>
        <v>H29.05.22</v>
      </c>
    </row>
    <row r="13731" spans="1:5" x14ac:dyDescent="0.45">
      <c r="A13731" s="2" t="s">
        <v>7824</v>
      </c>
      <c r="B13731" s="2" t="s">
        <v>19377</v>
      </c>
      <c r="C13731" s="2" t="s">
        <v>30942</v>
      </c>
      <c r="D13731" s="2" t="str">
        <f t="shared" si="669"/>
        <v>飲食店営業</v>
      </c>
      <c r="E13731" s="2" t="str">
        <f t="shared" si="670"/>
        <v>H29.05.22</v>
      </c>
    </row>
    <row r="13732" spans="1:5" x14ac:dyDescent="0.45">
      <c r="A13732" s="2" t="s">
        <v>7825</v>
      </c>
      <c r="B13732" s="2" t="s">
        <v>19378</v>
      </c>
      <c r="C13732" s="2" t="s">
        <v>30943</v>
      </c>
      <c r="D13732" s="2" t="str">
        <f t="shared" si="669"/>
        <v>飲食店営業</v>
      </c>
      <c r="E13732" s="2" t="str">
        <f t="shared" si="670"/>
        <v>H29.05.22</v>
      </c>
    </row>
    <row r="13733" spans="1:5" x14ac:dyDescent="0.45">
      <c r="A13733" s="2" t="s">
        <v>7826</v>
      </c>
      <c r="B13733" s="2" t="s">
        <v>19379</v>
      </c>
      <c r="C13733" s="2" t="s">
        <v>30944</v>
      </c>
      <c r="D13733" s="2" t="str">
        <f t="shared" si="669"/>
        <v>飲食店営業</v>
      </c>
      <c r="E13733" s="2" t="str">
        <f t="shared" si="670"/>
        <v>H29.05.22</v>
      </c>
    </row>
    <row r="13734" spans="1:5" x14ac:dyDescent="0.45">
      <c r="A13734" s="2" t="s">
        <v>7827</v>
      </c>
      <c r="B13734" s="2" t="s">
        <v>19380</v>
      </c>
      <c r="C13734" s="2" t="s">
        <v>30945</v>
      </c>
      <c r="D13734" s="2" t="str">
        <f t="shared" si="669"/>
        <v>飲食店営業</v>
      </c>
      <c r="E13734" s="2" t="str">
        <f t="shared" si="670"/>
        <v>H29.05.22</v>
      </c>
    </row>
    <row r="13735" spans="1:5" x14ac:dyDescent="0.45">
      <c r="A13735" s="2" t="s">
        <v>7830</v>
      </c>
      <c r="B13735" s="2" t="s">
        <v>19383</v>
      </c>
      <c r="C13735" s="2" t="s">
        <v>30948</v>
      </c>
      <c r="D13735" s="2" t="str">
        <f>"菓子製造業"</f>
        <v>菓子製造業</v>
      </c>
      <c r="E13735" s="2" t="str">
        <f t="shared" si="670"/>
        <v>H29.05.22</v>
      </c>
    </row>
    <row r="13736" spans="1:5" x14ac:dyDescent="0.45">
      <c r="A13736" s="2" t="s">
        <v>7822</v>
      </c>
      <c r="B13736" s="2" t="s">
        <v>19374</v>
      </c>
      <c r="C13736" s="2" t="s">
        <v>30939</v>
      </c>
      <c r="D13736" s="2" t="str">
        <f>"菓子製造業"</f>
        <v>菓子製造業</v>
      </c>
      <c r="E13736" s="2" t="str">
        <f t="shared" si="670"/>
        <v>H29.05.22</v>
      </c>
    </row>
    <row r="13737" spans="1:5" x14ac:dyDescent="0.45">
      <c r="A13737" s="2" t="s">
        <v>7831</v>
      </c>
      <c r="B13737" s="2" t="s">
        <v>19384</v>
      </c>
      <c r="C13737" s="2" t="s">
        <v>30949</v>
      </c>
      <c r="D13737" s="2" t="str">
        <f>"そうざい製造業"</f>
        <v>そうざい製造業</v>
      </c>
      <c r="E13737" s="2" t="str">
        <f t="shared" si="670"/>
        <v>H29.05.22</v>
      </c>
    </row>
    <row r="13738" spans="1:5" x14ac:dyDescent="0.45">
      <c r="A13738" s="2" t="s">
        <v>7822</v>
      </c>
      <c r="B13738" s="2" t="s">
        <v>19374</v>
      </c>
      <c r="C13738" s="2" t="s">
        <v>30939</v>
      </c>
      <c r="D13738" s="2" t="str">
        <f>"魚介類販売業"</f>
        <v>魚介類販売業</v>
      </c>
      <c r="E13738" s="2" t="str">
        <f t="shared" si="670"/>
        <v>H29.05.22</v>
      </c>
    </row>
    <row r="13739" spans="1:5" x14ac:dyDescent="0.45">
      <c r="A13739" s="2" t="s">
        <v>7823</v>
      </c>
      <c r="B13739" s="2" t="s">
        <v>19375</v>
      </c>
      <c r="C13739" s="2" t="s">
        <v>30940</v>
      </c>
      <c r="D13739" s="2" t="str">
        <f>"魚介類販売業"</f>
        <v>魚介類販売業</v>
      </c>
      <c r="E13739" s="2" t="str">
        <f t="shared" si="670"/>
        <v>H29.05.22</v>
      </c>
    </row>
    <row r="13740" spans="1:5" x14ac:dyDescent="0.45">
      <c r="A13740" s="2" t="s">
        <v>7833</v>
      </c>
      <c r="B13740" s="2" t="s">
        <v>19386</v>
      </c>
      <c r="C13740" s="2" t="s">
        <v>30951</v>
      </c>
      <c r="D13740" s="2" t="str">
        <f>"乳類販売業"</f>
        <v>乳類販売業</v>
      </c>
      <c r="E13740" s="2" t="str">
        <f t="shared" si="670"/>
        <v>H29.05.22</v>
      </c>
    </row>
    <row r="13741" spans="1:5" x14ac:dyDescent="0.45">
      <c r="A13741" s="2" t="s">
        <v>7834</v>
      </c>
      <c r="B13741" s="2" t="s">
        <v>19387</v>
      </c>
      <c r="C13741" s="2" t="s">
        <v>30952</v>
      </c>
      <c r="D13741" s="2" t="str">
        <f>"乳類販売業"</f>
        <v>乳類販売業</v>
      </c>
      <c r="E13741" s="2" t="str">
        <f t="shared" si="670"/>
        <v>H29.05.22</v>
      </c>
    </row>
    <row r="13742" spans="1:5" x14ac:dyDescent="0.45">
      <c r="A13742" s="2" t="s">
        <v>7822</v>
      </c>
      <c r="B13742" s="2" t="s">
        <v>19374</v>
      </c>
      <c r="C13742" s="2" t="s">
        <v>30939</v>
      </c>
      <c r="D13742" s="2" t="str">
        <f>"乳類販売業"</f>
        <v>乳類販売業</v>
      </c>
      <c r="E13742" s="2" t="str">
        <f t="shared" si="670"/>
        <v>H29.05.22</v>
      </c>
    </row>
    <row r="13743" spans="1:5" x14ac:dyDescent="0.45">
      <c r="A13743" s="2" t="s">
        <v>7835</v>
      </c>
      <c r="B13743" s="2" t="s">
        <v>19388</v>
      </c>
      <c r="C13743" s="2" t="s">
        <v>30953</v>
      </c>
      <c r="D13743" s="2" t="str">
        <f>"乳類販売業"</f>
        <v>乳類販売業</v>
      </c>
      <c r="E13743" s="2" t="str">
        <f t="shared" si="670"/>
        <v>H29.05.22</v>
      </c>
    </row>
    <row r="13744" spans="1:5" x14ac:dyDescent="0.45">
      <c r="A13744" s="2" t="s">
        <v>7836</v>
      </c>
      <c r="B13744" s="2" t="s">
        <v>19390</v>
      </c>
      <c r="C13744" s="2" t="s">
        <v>30955</v>
      </c>
      <c r="D13744" s="2" t="str">
        <f>"食肉販売業"</f>
        <v>食肉販売業</v>
      </c>
      <c r="E13744" s="2" t="str">
        <f t="shared" si="670"/>
        <v>H29.05.22</v>
      </c>
    </row>
    <row r="13745" spans="1:5" x14ac:dyDescent="0.45">
      <c r="A13745" s="2" t="s">
        <v>7837</v>
      </c>
      <c r="B13745" s="2" t="s">
        <v>19391</v>
      </c>
      <c r="C13745" s="2" t="s">
        <v>30956</v>
      </c>
      <c r="D13745" s="2" t="str">
        <f>"乳類販売業"</f>
        <v>乳類販売業</v>
      </c>
      <c r="E13745" s="2" t="str">
        <f>"H29.05.23"</f>
        <v>H29.05.23</v>
      </c>
    </row>
    <row r="13746" spans="1:5" x14ac:dyDescent="0.45">
      <c r="A13746" s="2" t="s">
        <v>7838</v>
      </c>
      <c r="B13746" s="2" t="s">
        <v>19392</v>
      </c>
      <c r="C13746" s="2" t="s">
        <v>30957</v>
      </c>
      <c r="D13746" s="2" t="str">
        <f>"飲食店営業"</f>
        <v>飲食店営業</v>
      </c>
      <c r="E13746" s="2" t="str">
        <f>"H29.05.24"</f>
        <v>H29.05.24</v>
      </c>
    </row>
    <row r="13747" spans="1:5" x14ac:dyDescent="0.45">
      <c r="A13747" s="2" t="s">
        <v>7839</v>
      </c>
      <c r="B13747" s="2" t="s">
        <v>19393</v>
      </c>
      <c r="C13747" s="2" t="s">
        <v>30958</v>
      </c>
      <c r="D13747" s="2" t="str">
        <f>"飲食店営業"</f>
        <v>飲食店営業</v>
      </c>
      <c r="E13747" s="2" t="str">
        <f>"H29.05.29"</f>
        <v>H29.05.29</v>
      </c>
    </row>
    <row r="13748" spans="1:5" x14ac:dyDescent="0.45">
      <c r="A13748" s="2" t="s">
        <v>7840</v>
      </c>
      <c r="B13748" s="2" t="s">
        <v>19394</v>
      </c>
      <c r="C13748" s="2" t="s">
        <v>30959</v>
      </c>
      <c r="D13748" s="2" t="str">
        <f>"飲食店営業"</f>
        <v>飲食店営業</v>
      </c>
      <c r="E13748" s="2" t="str">
        <f>"H29.05.29"</f>
        <v>H29.05.29</v>
      </c>
    </row>
    <row r="13749" spans="1:5" x14ac:dyDescent="0.45">
      <c r="A13749" s="2" t="s">
        <v>7815</v>
      </c>
      <c r="B13749" s="2" t="s">
        <v>19366</v>
      </c>
      <c r="C13749" s="2" t="s">
        <v>30931</v>
      </c>
      <c r="D13749" s="2" t="str">
        <f>"食肉販売業"</f>
        <v>食肉販売業</v>
      </c>
      <c r="E13749" s="2" t="str">
        <f>"H29.05.26"</f>
        <v>H29.05.26</v>
      </c>
    </row>
    <row r="13750" spans="1:5" x14ac:dyDescent="0.45">
      <c r="A13750" s="2" t="s">
        <v>7841</v>
      </c>
      <c r="B13750" s="2" t="s">
        <v>19395</v>
      </c>
      <c r="C13750" s="2" t="s">
        <v>30960</v>
      </c>
      <c r="D13750" s="2" t="str">
        <f>"食肉販売業"</f>
        <v>食肉販売業</v>
      </c>
      <c r="E13750" s="2" t="str">
        <f>"H29.05.29"</f>
        <v>H29.05.29</v>
      </c>
    </row>
    <row r="13751" spans="1:5" x14ac:dyDescent="0.45">
      <c r="A13751" s="2" t="s">
        <v>7842</v>
      </c>
      <c r="B13751" s="2" t="s">
        <v>19396</v>
      </c>
      <c r="C13751" s="2" t="s">
        <v>30961</v>
      </c>
      <c r="D13751" s="2" t="str">
        <f>"食肉販売業"</f>
        <v>食肉販売業</v>
      </c>
      <c r="E13751" s="2" t="str">
        <f>"H29.05.29"</f>
        <v>H29.05.29</v>
      </c>
    </row>
    <row r="13752" spans="1:5" x14ac:dyDescent="0.45">
      <c r="A13752" s="2" t="s">
        <v>7844</v>
      </c>
      <c r="B13752" s="2" t="s">
        <v>19398</v>
      </c>
      <c r="C13752" s="2" t="s">
        <v>30963</v>
      </c>
      <c r="D13752" s="2" t="str">
        <f>"魚介類販売業"</f>
        <v>魚介類販売業</v>
      </c>
      <c r="E13752" s="2" t="str">
        <f>"H29.05.26"</f>
        <v>H29.05.26</v>
      </c>
    </row>
    <row r="13753" spans="1:5" x14ac:dyDescent="0.45">
      <c r="A13753" s="2" t="s">
        <v>7845</v>
      </c>
      <c r="B13753" s="2" t="s">
        <v>19399</v>
      </c>
      <c r="C13753" s="2" t="s">
        <v>30964</v>
      </c>
      <c r="D13753" s="2" t="str">
        <f>"魚介類販売業"</f>
        <v>魚介類販売業</v>
      </c>
      <c r="E13753" s="2" t="str">
        <f>"H29.05.26"</f>
        <v>H29.05.26</v>
      </c>
    </row>
    <row r="13754" spans="1:5" x14ac:dyDescent="0.45">
      <c r="A13754" s="2" t="s">
        <v>421</v>
      </c>
      <c r="B13754" s="2" t="s">
        <v>19400</v>
      </c>
      <c r="C13754" s="2" t="s">
        <v>30965</v>
      </c>
      <c r="D13754" s="2" t="str">
        <f>"乳類販売業"</f>
        <v>乳類販売業</v>
      </c>
      <c r="E13754" s="2" t="str">
        <f t="shared" ref="E13754:E13759" si="671">"H29.05.29"</f>
        <v>H29.05.29</v>
      </c>
    </row>
    <row r="13755" spans="1:5" x14ac:dyDescent="0.45">
      <c r="A13755" s="2" t="s">
        <v>7842</v>
      </c>
      <c r="B13755" s="2" t="s">
        <v>19396</v>
      </c>
      <c r="C13755" s="2" t="s">
        <v>30961</v>
      </c>
      <c r="D13755" s="2" t="str">
        <f>"乳類販売業"</f>
        <v>乳類販売業</v>
      </c>
      <c r="E13755" s="2" t="str">
        <f t="shared" si="671"/>
        <v>H29.05.29</v>
      </c>
    </row>
    <row r="13756" spans="1:5" x14ac:dyDescent="0.45">
      <c r="A13756" s="2" t="s">
        <v>7849</v>
      </c>
      <c r="B13756" s="2" t="s">
        <v>19404</v>
      </c>
      <c r="C13756" s="2" t="s">
        <v>30969</v>
      </c>
      <c r="D13756" s="2" t="str">
        <f>"めん類製造業"</f>
        <v>めん類製造業</v>
      </c>
      <c r="E13756" s="2" t="str">
        <f t="shared" si="671"/>
        <v>H29.05.29</v>
      </c>
    </row>
    <row r="13757" spans="1:5" x14ac:dyDescent="0.45">
      <c r="A13757" s="2" t="s">
        <v>7850</v>
      </c>
      <c r="B13757" s="2" t="s">
        <v>19405</v>
      </c>
      <c r="C13757" s="2" t="s">
        <v>30970</v>
      </c>
      <c r="D13757" s="2" t="str">
        <f>"飲食店営業"</f>
        <v>飲食店営業</v>
      </c>
      <c r="E13757" s="2" t="str">
        <f t="shared" si="671"/>
        <v>H29.05.29</v>
      </c>
    </row>
    <row r="13758" spans="1:5" x14ac:dyDescent="0.45">
      <c r="A13758" s="2" t="s">
        <v>7851</v>
      </c>
      <c r="B13758" s="2" t="s">
        <v>19406</v>
      </c>
      <c r="C13758" s="2" t="s">
        <v>30971</v>
      </c>
      <c r="D13758" s="2" t="str">
        <f>"そうざい製造業"</f>
        <v>そうざい製造業</v>
      </c>
      <c r="E13758" s="2" t="str">
        <f t="shared" si="671"/>
        <v>H29.05.29</v>
      </c>
    </row>
    <row r="13759" spans="1:5" x14ac:dyDescent="0.45">
      <c r="A13759" s="2" t="s">
        <v>7851</v>
      </c>
      <c r="B13759" s="2" t="s">
        <v>19406</v>
      </c>
      <c r="C13759" s="2" t="s">
        <v>30971</v>
      </c>
      <c r="D13759" s="2" t="str">
        <f>"食肉販売業"</f>
        <v>食肉販売業</v>
      </c>
      <c r="E13759" s="2" t="str">
        <f t="shared" si="671"/>
        <v>H29.05.29</v>
      </c>
    </row>
    <row r="13760" spans="1:5" x14ac:dyDescent="0.45">
      <c r="A13760" s="2" t="s">
        <v>7853</v>
      </c>
      <c r="B13760" s="2" t="s">
        <v>19407</v>
      </c>
      <c r="C13760" s="2" t="s">
        <v>30973</v>
      </c>
      <c r="D13760" s="2" t="str">
        <f>"魚介類販売業"</f>
        <v>魚介類販売業</v>
      </c>
      <c r="E13760" s="2" t="str">
        <f>"H29.05.26"</f>
        <v>H29.05.26</v>
      </c>
    </row>
    <row r="13761" spans="1:5" x14ac:dyDescent="0.45">
      <c r="A13761" s="2" t="s">
        <v>7854</v>
      </c>
      <c r="B13761" s="2" t="s">
        <v>19408</v>
      </c>
      <c r="C13761" s="2" t="s">
        <v>30974</v>
      </c>
      <c r="D13761" s="2" t="str">
        <f>"食肉処理業"</f>
        <v>食肉処理業</v>
      </c>
      <c r="E13761" s="2" t="str">
        <f>"H29.05.30"</f>
        <v>H29.05.30</v>
      </c>
    </row>
    <row r="13762" spans="1:5" x14ac:dyDescent="0.45">
      <c r="A13762" s="2" t="s">
        <v>7855</v>
      </c>
      <c r="B13762" s="2" t="s">
        <v>19409</v>
      </c>
      <c r="C13762" s="2" t="s">
        <v>30975</v>
      </c>
      <c r="D13762" s="2" t="str">
        <f>"飲食店営業"</f>
        <v>飲食店営業</v>
      </c>
      <c r="E13762" s="2" t="str">
        <f>"H29.05.30"</f>
        <v>H29.05.30</v>
      </c>
    </row>
    <row r="13763" spans="1:5" x14ac:dyDescent="0.45">
      <c r="A13763" s="2" t="s">
        <v>7856</v>
      </c>
      <c r="B13763" s="2" t="s">
        <v>19410</v>
      </c>
      <c r="C13763" s="2" t="s">
        <v>30976</v>
      </c>
      <c r="D13763" s="2" t="str">
        <f>"飲食店営業"</f>
        <v>飲食店営業</v>
      </c>
      <c r="E13763" s="2" t="str">
        <f>"H29.05.31"</f>
        <v>H29.05.31</v>
      </c>
    </row>
    <row r="13764" spans="1:5" x14ac:dyDescent="0.45">
      <c r="A13764" s="2" t="s">
        <v>7857</v>
      </c>
      <c r="B13764" s="2" t="s">
        <v>19411</v>
      </c>
      <c r="C13764" s="2" t="s">
        <v>30977</v>
      </c>
      <c r="D13764" s="2" t="str">
        <f>"喫茶店営業"</f>
        <v>喫茶店営業</v>
      </c>
      <c r="E13764" s="2" t="str">
        <f>"H29.06.02"</f>
        <v>H29.06.02</v>
      </c>
    </row>
    <row r="13765" spans="1:5" x14ac:dyDescent="0.45">
      <c r="A13765" s="2" t="s">
        <v>7858</v>
      </c>
      <c r="B13765" s="2" t="s">
        <v>19412</v>
      </c>
      <c r="C13765" s="2" t="s">
        <v>30978</v>
      </c>
      <c r="D13765" s="2" t="str">
        <f>"飲食店営業"</f>
        <v>飲食店営業</v>
      </c>
      <c r="E13765" s="2" t="str">
        <f>"H29.06.09"</f>
        <v>H29.06.09</v>
      </c>
    </row>
    <row r="13766" spans="1:5" x14ac:dyDescent="0.45">
      <c r="A13766" s="2" t="s">
        <v>7860</v>
      </c>
      <c r="B13766" s="2" t="s">
        <v>19414</v>
      </c>
      <c r="C13766" s="2" t="s">
        <v>30980</v>
      </c>
      <c r="D13766" s="2" t="str">
        <f>"飲食店営業"</f>
        <v>飲食店営業</v>
      </c>
      <c r="E13766" s="2" t="str">
        <f>"H29.06.20"</f>
        <v>H29.06.20</v>
      </c>
    </row>
    <row r="13767" spans="1:5" x14ac:dyDescent="0.45">
      <c r="A13767" s="2" t="s">
        <v>7861</v>
      </c>
      <c r="B13767" s="2" t="s">
        <v>19415</v>
      </c>
      <c r="C13767" s="2" t="s">
        <v>30981</v>
      </c>
      <c r="D13767" s="2" t="str">
        <f>"飲食店営業"</f>
        <v>飲食店営業</v>
      </c>
      <c r="E13767" s="2" t="str">
        <f>"H29.06.23"</f>
        <v>H29.06.23</v>
      </c>
    </row>
    <row r="13768" spans="1:5" x14ac:dyDescent="0.45">
      <c r="A13768" s="2" t="s">
        <v>7862</v>
      </c>
      <c r="B13768" s="2" t="s">
        <v>19416</v>
      </c>
      <c r="C13768" s="2" t="s">
        <v>30982</v>
      </c>
      <c r="D13768" s="2" t="str">
        <f>"飲食店営業"</f>
        <v>飲食店営業</v>
      </c>
      <c r="E13768" s="2" t="str">
        <f>"H29.06.23"</f>
        <v>H29.06.23</v>
      </c>
    </row>
    <row r="13769" spans="1:5" x14ac:dyDescent="0.45">
      <c r="A13769" s="2" t="s">
        <v>7863</v>
      </c>
      <c r="B13769" s="2" t="s">
        <v>19417</v>
      </c>
      <c r="C13769" s="2" t="s">
        <v>30983</v>
      </c>
      <c r="D13769" s="2" t="str">
        <f>"食肉販売業"</f>
        <v>食肉販売業</v>
      </c>
      <c r="E13769" s="2" t="str">
        <f>"H29.07.07"</f>
        <v>H29.07.07</v>
      </c>
    </row>
    <row r="13770" spans="1:5" x14ac:dyDescent="0.45">
      <c r="A13770" s="2" t="s">
        <v>7864</v>
      </c>
      <c r="B13770" s="2" t="s">
        <v>19418</v>
      </c>
      <c r="C13770" s="2" t="s">
        <v>30984</v>
      </c>
      <c r="D13770" s="2" t="str">
        <f>"飲食店営業"</f>
        <v>飲食店営業</v>
      </c>
      <c r="E13770" s="2" t="str">
        <f>"H29.07.21"</f>
        <v>H29.07.21</v>
      </c>
    </row>
    <row r="13771" spans="1:5" x14ac:dyDescent="0.45">
      <c r="A13771" s="2" t="s">
        <v>7864</v>
      </c>
      <c r="B13771" s="2" t="s">
        <v>19418</v>
      </c>
      <c r="C13771" s="2" t="s">
        <v>30984</v>
      </c>
      <c r="D13771" s="2" t="str">
        <f>"食肉販売業"</f>
        <v>食肉販売業</v>
      </c>
      <c r="E13771" s="2" t="str">
        <f>"H29.07.21"</f>
        <v>H29.07.21</v>
      </c>
    </row>
    <row r="13772" spans="1:5" x14ac:dyDescent="0.45">
      <c r="A13772" s="2" t="s">
        <v>7864</v>
      </c>
      <c r="B13772" s="2" t="s">
        <v>19418</v>
      </c>
      <c r="C13772" s="2" t="s">
        <v>30984</v>
      </c>
      <c r="D13772" s="2" t="str">
        <f>"魚介類販売業"</f>
        <v>魚介類販売業</v>
      </c>
      <c r="E13772" s="2" t="str">
        <f>"H29.07.21"</f>
        <v>H29.07.21</v>
      </c>
    </row>
    <row r="13773" spans="1:5" x14ac:dyDescent="0.45">
      <c r="A13773" s="2" t="s">
        <v>7864</v>
      </c>
      <c r="B13773" s="2" t="s">
        <v>19418</v>
      </c>
      <c r="C13773" s="2" t="s">
        <v>30984</v>
      </c>
      <c r="D13773" s="2" t="str">
        <f>"乳類販売業"</f>
        <v>乳類販売業</v>
      </c>
      <c r="E13773" s="2" t="str">
        <f>"H29.07.21"</f>
        <v>H29.07.21</v>
      </c>
    </row>
    <row r="13774" spans="1:5" x14ac:dyDescent="0.45">
      <c r="A13774" s="2" t="s">
        <v>7866</v>
      </c>
      <c r="B13774" s="2" t="s">
        <v>19420</v>
      </c>
      <c r="C13774" s="2" t="s">
        <v>30985</v>
      </c>
      <c r="D13774" s="2" t="str">
        <f>"そうざい製造業"</f>
        <v>そうざい製造業</v>
      </c>
      <c r="E13774" s="2" t="str">
        <f>"H29.07.27"</f>
        <v>H29.07.27</v>
      </c>
    </row>
    <row r="13775" spans="1:5" x14ac:dyDescent="0.45">
      <c r="A13775" s="2" t="s">
        <v>7866</v>
      </c>
      <c r="B13775" s="2" t="s">
        <v>19420</v>
      </c>
      <c r="C13775" s="2" t="s">
        <v>30985</v>
      </c>
      <c r="D13775" s="2" t="str">
        <f>"飲食店営業"</f>
        <v>飲食店営業</v>
      </c>
      <c r="E13775" s="2" t="str">
        <f>"H29.07.27"</f>
        <v>H29.07.27</v>
      </c>
    </row>
    <row r="13776" spans="1:5" x14ac:dyDescent="0.45">
      <c r="A13776" s="2" t="s">
        <v>7867</v>
      </c>
      <c r="B13776" s="2" t="s">
        <v>19421</v>
      </c>
      <c r="C13776" s="2" t="s">
        <v>30986</v>
      </c>
      <c r="D13776" s="2" t="str">
        <f>"食肉販売業"</f>
        <v>食肉販売業</v>
      </c>
      <c r="E13776" s="2" t="str">
        <f t="shared" ref="E13776:E13783" si="672">"H29.08.07"</f>
        <v>H29.08.07</v>
      </c>
    </row>
    <row r="13777" spans="1:5" x14ac:dyDescent="0.45">
      <c r="A13777" s="2" t="s">
        <v>7868</v>
      </c>
      <c r="B13777" s="2" t="s">
        <v>19422</v>
      </c>
      <c r="C13777" s="2" t="s">
        <v>30987</v>
      </c>
      <c r="D13777" s="2" t="str">
        <f>"食肉販売業"</f>
        <v>食肉販売業</v>
      </c>
      <c r="E13777" s="2" t="str">
        <f t="shared" si="672"/>
        <v>H29.08.07</v>
      </c>
    </row>
    <row r="13778" spans="1:5" x14ac:dyDescent="0.45">
      <c r="A13778" s="2" t="s">
        <v>7869</v>
      </c>
      <c r="B13778" s="2" t="s">
        <v>19423</v>
      </c>
      <c r="C13778" s="2" t="s">
        <v>30988</v>
      </c>
      <c r="D13778" s="2" t="str">
        <f>"乳類販売業"</f>
        <v>乳類販売業</v>
      </c>
      <c r="E13778" s="2" t="str">
        <f t="shared" si="672"/>
        <v>H29.08.07</v>
      </c>
    </row>
    <row r="13779" spans="1:5" x14ac:dyDescent="0.45">
      <c r="A13779" s="2" t="s">
        <v>7870</v>
      </c>
      <c r="B13779" s="2" t="s">
        <v>13176</v>
      </c>
      <c r="C13779" s="2" t="s">
        <v>30989</v>
      </c>
      <c r="D13779" s="2" t="str">
        <f>"乳類販売業"</f>
        <v>乳類販売業</v>
      </c>
      <c r="E13779" s="2" t="str">
        <f t="shared" si="672"/>
        <v>H29.08.07</v>
      </c>
    </row>
    <row r="13780" spans="1:5" x14ac:dyDescent="0.45">
      <c r="A13780" s="2" t="s">
        <v>7871</v>
      </c>
      <c r="B13780" s="2" t="s">
        <v>19424</v>
      </c>
      <c r="C13780" s="2" t="s">
        <v>30990</v>
      </c>
      <c r="D13780" s="2" t="str">
        <f>"乳類販売業"</f>
        <v>乳類販売業</v>
      </c>
      <c r="E13780" s="2" t="str">
        <f t="shared" si="672"/>
        <v>H29.08.07</v>
      </c>
    </row>
    <row r="13781" spans="1:5" x14ac:dyDescent="0.45">
      <c r="A13781" s="2" t="s">
        <v>7873</v>
      </c>
      <c r="B13781" s="2" t="s">
        <v>19426</v>
      </c>
      <c r="C13781" s="2" t="s">
        <v>30992</v>
      </c>
      <c r="D13781" s="2" t="str">
        <f>"菓子製造業"</f>
        <v>菓子製造業</v>
      </c>
      <c r="E13781" s="2" t="str">
        <f t="shared" si="672"/>
        <v>H29.08.07</v>
      </c>
    </row>
    <row r="13782" spans="1:5" x14ac:dyDescent="0.45">
      <c r="A13782" s="2" t="s">
        <v>7874</v>
      </c>
      <c r="B13782" s="2" t="s">
        <v>19427</v>
      </c>
      <c r="C13782" s="2" t="s">
        <v>30993</v>
      </c>
      <c r="D13782" s="2" t="str">
        <f>"そうざい製造業"</f>
        <v>そうざい製造業</v>
      </c>
      <c r="E13782" s="2" t="str">
        <f t="shared" si="672"/>
        <v>H29.08.07</v>
      </c>
    </row>
    <row r="13783" spans="1:5" x14ac:dyDescent="0.45">
      <c r="A13783" s="2" t="s">
        <v>7873</v>
      </c>
      <c r="B13783" s="2" t="s">
        <v>19426</v>
      </c>
      <c r="C13783" s="2" t="s">
        <v>30992</v>
      </c>
      <c r="D13783" s="2" t="str">
        <f>"そうざい製造業"</f>
        <v>そうざい製造業</v>
      </c>
      <c r="E13783" s="2" t="str">
        <f t="shared" si="672"/>
        <v>H29.08.07</v>
      </c>
    </row>
    <row r="13784" spans="1:5" x14ac:dyDescent="0.45">
      <c r="A13784" s="2" t="s">
        <v>7876</v>
      </c>
      <c r="B13784" s="2" t="s">
        <v>19429</v>
      </c>
      <c r="C13784" s="2" t="s">
        <v>30995</v>
      </c>
      <c r="D13784" s="2" t="str">
        <f t="shared" ref="D13784:D13790" si="673">"飲食店営業"</f>
        <v>飲食店営業</v>
      </c>
      <c r="E13784" s="2" t="str">
        <f t="shared" ref="E13784:E13789" si="674">"H29.08.09"</f>
        <v>H29.08.09</v>
      </c>
    </row>
    <row r="13785" spans="1:5" x14ac:dyDescent="0.45">
      <c r="A13785" s="2" t="s">
        <v>7877</v>
      </c>
      <c r="B13785" s="2" t="s">
        <v>19430</v>
      </c>
      <c r="C13785" s="2" t="s">
        <v>30996</v>
      </c>
      <c r="D13785" s="2" t="str">
        <f t="shared" si="673"/>
        <v>飲食店営業</v>
      </c>
      <c r="E13785" s="2" t="str">
        <f t="shared" si="674"/>
        <v>H29.08.09</v>
      </c>
    </row>
    <row r="13786" spans="1:5" x14ac:dyDescent="0.45">
      <c r="A13786" s="2" t="s">
        <v>7878</v>
      </c>
      <c r="B13786" s="2" t="s">
        <v>19431</v>
      </c>
      <c r="C13786" s="2" t="s">
        <v>30997</v>
      </c>
      <c r="D13786" s="2" t="str">
        <f t="shared" si="673"/>
        <v>飲食店営業</v>
      </c>
      <c r="E13786" s="2" t="str">
        <f t="shared" si="674"/>
        <v>H29.08.09</v>
      </c>
    </row>
    <row r="13787" spans="1:5" x14ac:dyDescent="0.45">
      <c r="A13787" s="2" t="s">
        <v>7879</v>
      </c>
      <c r="B13787" s="2" t="s">
        <v>19432</v>
      </c>
      <c r="C13787" s="2" t="s">
        <v>30998</v>
      </c>
      <c r="D13787" s="2" t="str">
        <f t="shared" si="673"/>
        <v>飲食店営業</v>
      </c>
      <c r="E13787" s="2" t="str">
        <f t="shared" si="674"/>
        <v>H29.08.09</v>
      </c>
    </row>
    <row r="13788" spans="1:5" x14ac:dyDescent="0.45">
      <c r="A13788" s="2" t="s">
        <v>7880</v>
      </c>
      <c r="B13788" s="2" t="s">
        <v>19433</v>
      </c>
      <c r="C13788" s="2" t="s">
        <v>30999</v>
      </c>
      <c r="D13788" s="2" t="str">
        <f t="shared" si="673"/>
        <v>飲食店営業</v>
      </c>
      <c r="E13788" s="2" t="str">
        <f t="shared" si="674"/>
        <v>H29.08.09</v>
      </c>
    </row>
    <row r="13789" spans="1:5" x14ac:dyDescent="0.45">
      <c r="A13789" s="2" t="s">
        <v>7881</v>
      </c>
      <c r="B13789" s="2" t="s">
        <v>19434</v>
      </c>
      <c r="C13789" s="2" t="s">
        <v>31000</v>
      </c>
      <c r="D13789" s="2" t="str">
        <f t="shared" si="673"/>
        <v>飲食店営業</v>
      </c>
      <c r="E13789" s="2" t="str">
        <f t="shared" si="674"/>
        <v>H29.08.09</v>
      </c>
    </row>
    <row r="13790" spans="1:5" x14ac:dyDescent="0.45">
      <c r="A13790" s="2" t="s">
        <v>7883</v>
      </c>
      <c r="B13790" s="2" t="s">
        <v>19436</v>
      </c>
      <c r="C13790" s="2" t="s">
        <v>31002</v>
      </c>
      <c r="D13790" s="2" t="str">
        <f t="shared" si="673"/>
        <v>飲食店営業</v>
      </c>
      <c r="E13790" s="2" t="str">
        <f t="shared" ref="E13790:E13796" si="675">"H29.08.21"</f>
        <v>H29.08.21</v>
      </c>
    </row>
    <row r="13791" spans="1:5" x14ac:dyDescent="0.45">
      <c r="A13791" s="2" t="s">
        <v>7884</v>
      </c>
      <c r="B13791" s="2" t="s">
        <v>19437</v>
      </c>
      <c r="C13791" s="2" t="s">
        <v>31003</v>
      </c>
      <c r="D13791" s="2" t="str">
        <f>"食肉販売業"</f>
        <v>食肉販売業</v>
      </c>
      <c r="E13791" s="2" t="str">
        <f t="shared" si="675"/>
        <v>H29.08.21</v>
      </c>
    </row>
    <row r="13792" spans="1:5" x14ac:dyDescent="0.45">
      <c r="A13792" s="2" t="s">
        <v>7885</v>
      </c>
      <c r="B13792" s="2" t="s">
        <v>19438</v>
      </c>
      <c r="C13792" s="2" t="s">
        <v>31004</v>
      </c>
      <c r="D13792" s="2" t="str">
        <f>"食肉販売業"</f>
        <v>食肉販売業</v>
      </c>
      <c r="E13792" s="2" t="str">
        <f t="shared" si="675"/>
        <v>H29.08.21</v>
      </c>
    </row>
    <row r="13793" spans="1:5" x14ac:dyDescent="0.45">
      <c r="A13793" s="2" t="s">
        <v>7884</v>
      </c>
      <c r="B13793" s="2" t="s">
        <v>19437</v>
      </c>
      <c r="C13793" s="2" t="s">
        <v>31003</v>
      </c>
      <c r="D13793" s="2" t="str">
        <f>"乳類販売業"</f>
        <v>乳類販売業</v>
      </c>
      <c r="E13793" s="2" t="str">
        <f t="shared" si="675"/>
        <v>H29.08.21</v>
      </c>
    </row>
    <row r="13794" spans="1:5" x14ac:dyDescent="0.45">
      <c r="A13794" s="2" t="s">
        <v>7885</v>
      </c>
      <c r="B13794" s="2" t="s">
        <v>19438</v>
      </c>
      <c r="C13794" s="2" t="s">
        <v>31005</v>
      </c>
      <c r="D13794" s="2" t="str">
        <f>"乳類販売業"</f>
        <v>乳類販売業</v>
      </c>
      <c r="E13794" s="2" t="str">
        <f t="shared" si="675"/>
        <v>H29.08.21</v>
      </c>
    </row>
    <row r="13795" spans="1:5" x14ac:dyDescent="0.45">
      <c r="A13795" s="2" t="s">
        <v>7884</v>
      </c>
      <c r="B13795" s="2" t="s">
        <v>19437</v>
      </c>
      <c r="C13795" s="2" t="s">
        <v>31003</v>
      </c>
      <c r="D13795" s="2" t="str">
        <f>"魚介類販売業"</f>
        <v>魚介類販売業</v>
      </c>
      <c r="E13795" s="2" t="str">
        <f t="shared" si="675"/>
        <v>H29.08.21</v>
      </c>
    </row>
    <row r="13796" spans="1:5" x14ac:dyDescent="0.45">
      <c r="A13796" s="2" t="s">
        <v>7887</v>
      </c>
      <c r="B13796" s="2" t="s">
        <v>19440</v>
      </c>
      <c r="C13796" s="2" t="s">
        <v>31007</v>
      </c>
      <c r="D13796" s="2" t="str">
        <f>"魚介類販売業"</f>
        <v>魚介類販売業</v>
      </c>
      <c r="E13796" s="2" t="str">
        <f t="shared" si="675"/>
        <v>H29.08.21</v>
      </c>
    </row>
    <row r="13797" spans="1:5" x14ac:dyDescent="0.45">
      <c r="A13797" s="2" t="s">
        <v>7889</v>
      </c>
      <c r="B13797" s="2" t="s">
        <v>19442</v>
      </c>
      <c r="C13797" s="2" t="s">
        <v>31009</v>
      </c>
      <c r="D13797" s="2" t="str">
        <f>"飲食店営業"</f>
        <v>飲食店営業</v>
      </c>
      <c r="E13797" s="2" t="str">
        <f>"H29.08.24"</f>
        <v>H29.08.24</v>
      </c>
    </row>
    <row r="13798" spans="1:5" x14ac:dyDescent="0.45">
      <c r="A13798" s="2" t="s">
        <v>1959</v>
      </c>
      <c r="B13798" s="2" t="s">
        <v>19443</v>
      </c>
      <c r="C13798" s="2" t="s">
        <v>31010</v>
      </c>
      <c r="D13798" s="2" t="str">
        <f>"飲食店営業"</f>
        <v>飲食店営業</v>
      </c>
      <c r="E13798" s="2" t="str">
        <f>"H29.08.29"</f>
        <v>H29.08.29</v>
      </c>
    </row>
    <row r="13799" spans="1:5" x14ac:dyDescent="0.45">
      <c r="A13799" s="2" t="s">
        <v>7891</v>
      </c>
      <c r="B13799" s="2" t="s">
        <v>19445</v>
      </c>
      <c r="C13799" s="2" t="s">
        <v>31012</v>
      </c>
      <c r="D13799" s="2" t="str">
        <f>"乳類販売業"</f>
        <v>乳類販売業</v>
      </c>
      <c r="E13799" s="2" t="str">
        <f>"H29.08.29"</f>
        <v>H29.08.29</v>
      </c>
    </row>
    <row r="13800" spans="1:5" x14ac:dyDescent="0.45">
      <c r="A13800" s="2" t="s">
        <v>7892</v>
      </c>
      <c r="B13800" s="2" t="s">
        <v>19446</v>
      </c>
      <c r="C13800" s="2" t="s">
        <v>31013</v>
      </c>
      <c r="D13800" s="2" t="str">
        <f>"喫茶店営業"</f>
        <v>喫茶店営業</v>
      </c>
      <c r="E13800" s="2" t="str">
        <f>"H29.08.29"</f>
        <v>H29.08.29</v>
      </c>
    </row>
    <row r="13801" spans="1:5" x14ac:dyDescent="0.45">
      <c r="A13801" s="2" t="s">
        <v>7892</v>
      </c>
      <c r="B13801" s="2" t="s">
        <v>19447</v>
      </c>
      <c r="C13801" s="2" t="s">
        <v>31013</v>
      </c>
      <c r="D13801" s="2" t="str">
        <f>"喫茶店営業"</f>
        <v>喫茶店営業</v>
      </c>
      <c r="E13801" s="2" t="str">
        <f>"H29.08.29"</f>
        <v>H29.08.29</v>
      </c>
    </row>
    <row r="13802" spans="1:5" x14ac:dyDescent="0.45">
      <c r="A13802" s="2" t="s">
        <v>7893</v>
      </c>
      <c r="B13802" s="2" t="s">
        <v>19448</v>
      </c>
      <c r="C13802" s="2" t="s">
        <v>31014</v>
      </c>
      <c r="D13802" s="2" t="str">
        <f>"飲食店営業"</f>
        <v>飲食店営業</v>
      </c>
      <c r="E13802" s="2" t="str">
        <f>"H29.08.30"</f>
        <v>H29.08.30</v>
      </c>
    </row>
    <row r="13803" spans="1:5" x14ac:dyDescent="0.45">
      <c r="A13803" s="2" t="s">
        <v>7893</v>
      </c>
      <c r="B13803" s="2" t="s">
        <v>19448</v>
      </c>
      <c r="C13803" s="2" t="s">
        <v>31014</v>
      </c>
      <c r="D13803" s="2" t="str">
        <f>"食肉販売業"</f>
        <v>食肉販売業</v>
      </c>
      <c r="E13803" s="2" t="str">
        <f>"H29.08.30"</f>
        <v>H29.08.30</v>
      </c>
    </row>
    <row r="13804" spans="1:5" x14ac:dyDescent="0.45">
      <c r="A13804" s="2" t="s">
        <v>7893</v>
      </c>
      <c r="B13804" s="2" t="s">
        <v>19448</v>
      </c>
      <c r="C13804" s="2" t="s">
        <v>31014</v>
      </c>
      <c r="D13804" s="2" t="str">
        <f>"乳類販売業"</f>
        <v>乳類販売業</v>
      </c>
      <c r="E13804" s="2" t="str">
        <f>"H29.08.30"</f>
        <v>H29.08.30</v>
      </c>
    </row>
    <row r="13805" spans="1:5" x14ac:dyDescent="0.45">
      <c r="A13805" s="2" t="s">
        <v>7893</v>
      </c>
      <c r="B13805" s="2" t="s">
        <v>19448</v>
      </c>
      <c r="C13805" s="2" t="s">
        <v>31014</v>
      </c>
      <c r="D13805" s="2" t="str">
        <f>"魚介類販売業"</f>
        <v>魚介類販売業</v>
      </c>
      <c r="E13805" s="2" t="str">
        <f>"H29.08.30"</f>
        <v>H29.08.30</v>
      </c>
    </row>
    <row r="13806" spans="1:5" x14ac:dyDescent="0.45">
      <c r="A13806" s="2" t="s">
        <v>7894</v>
      </c>
      <c r="B13806" s="2" t="s">
        <v>19449</v>
      </c>
      <c r="C13806" s="2" t="s">
        <v>31015</v>
      </c>
      <c r="D13806" s="2" t="str">
        <f>"豆腐製造業"</f>
        <v>豆腐製造業</v>
      </c>
      <c r="E13806" s="2" t="str">
        <f>"H29.08.29"</f>
        <v>H29.08.29</v>
      </c>
    </row>
    <row r="13807" spans="1:5" x14ac:dyDescent="0.45">
      <c r="A13807" s="2" t="s">
        <v>7895</v>
      </c>
      <c r="B13807" s="2" t="s">
        <v>19450</v>
      </c>
      <c r="C13807" s="2" t="s">
        <v>31016</v>
      </c>
      <c r="D13807" s="2" t="str">
        <f>"魚介類販売業"</f>
        <v>魚介類販売業</v>
      </c>
      <c r="E13807" s="2" t="str">
        <f>"H29.08.29"</f>
        <v>H29.08.29</v>
      </c>
    </row>
    <row r="13808" spans="1:5" x14ac:dyDescent="0.45">
      <c r="A13808" s="2" t="s">
        <v>7896</v>
      </c>
      <c r="B13808" s="2" t="s">
        <v>19451</v>
      </c>
      <c r="C13808" s="2" t="s">
        <v>31017</v>
      </c>
      <c r="D13808" s="2" t="str">
        <f>"飲食店営業"</f>
        <v>飲食店営業</v>
      </c>
      <c r="E13808" s="2" t="str">
        <f>"H29.08.31"</f>
        <v>H29.08.31</v>
      </c>
    </row>
    <row r="13809" spans="1:5" x14ac:dyDescent="0.45">
      <c r="A13809" s="2" t="s">
        <v>7897</v>
      </c>
      <c r="B13809" s="2" t="s">
        <v>19452</v>
      </c>
      <c r="C13809" s="2" t="s">
        <v>31018</v>
      </c>
      <c r="D13809" s="2" t="str">
        <f>"魚介類販売業"</f>
        <v>魚介類販売業</v>
      </c>
      <c r="E13809" s="2" t="str">
        <f>"H29.08.31"</f>
        <v>H29.08.31</v>
      </c>
    </row>
    <row r="13810" spans="1:5" x14ac:dyDescent="0.45">
      <c r="A13810" s="2" t="s">
        <v>7898</v>
      </c>
      <c r="B13810" s="2" t="s">
        <v>19453</v>
      </c>
      <c r="C13810" s="2" t="s">
        <v>31019</v>
      </c>
      <c r="D13810" s="2" t="str">
        <f>"菓子製造業"</f>
        <v>菓子製造業</v>
      </c>
      <c r="E13810" s="2" t="str">
        <f>"H29.09.04"</f>
        <v>H29.09.04</v>
      </c>
    </row>
    <row r="13811" spans="1:5" x14ac:dyDescent="0.45">
      <c r="A13811" s="2" t="s">
        <v>7898</v>
      </c>
      <c r="B13811" s="2" t="s">
        <v>19453</v>
      </c>
      <c r="C13811" s="2" t="s">
        <v>31019</v>
      </c>
      <c r="D13811" s="2" t="str">
        <f>"そうざい製造業"</f>
        <v>そうざい製造業</v>
      </c>
      <c r="E13811" s="2" t="str">
        <f>"H29.09.04"</f>
        <v>H29.09.04</v>
      </c>
    </row>
    <row r="13812" spans="1:5" x14ac:dyDescent="0.45">
      <c r="A13812" s="2" t="s">
        <v>7900</v>
      </c>
      <c r="B13812" s="2" t="s">
        <v>19455</v>
      </c>
      <c r="C13812" s="2" t="s">
        <v>31021</v>
      </c>
      <c r="D13812" s="2" t="str">
        <f>"飲食店営業"</f>
        <v>飲食店営業</v>
      </c>
      <c r="E13812" s="2" t="str">
        <f>"H29.09.06"</f>
        <v>H29.09.06</v>
      </c>
    </row>
    <row r="13813" spans="1:5" x14ac:dyDescent="0.45">
      <c r="A13813" s="2" t="s">
        <v>7901</v>
      </c>
      <c r="B13813" s="2" t="s">
        <v>19456</v>
      </c>
      <c r="C13813" s="2" t="s">
        <v>31022</v>
      </c>
      <c r="D13813" s="2" t="str">
        <f>"飲食店営業"</f>
        <v>飲食店営業</v>
      </c>
      <c r="E13813" s="2" t="str">
        <f>"H29.08.31"</f>
        <v>H29.08.31</v>
      </c>
    </row>
    <row r="13814" spans="1:5" x14ac:dyDescent="0.45">
      <c r="A13814" s="2" t="s">
        <v>7901</v>
      </c>
      <c r="B13814" s="2" t="s">
        <v>19456</v>
      </c>
      <c r="C13814" s="2" t="s">
        <v>31022</v>
      </c>
      <c r="D13814" s="2" t="str">
        <f>"乳類販売業"</f>
        <v>乳類販売業</v>
      </c>
      <c r="E13814" s="2" t="str">
        <f>"H29.08.31"</f>
        <v>H29.08.31</v>
      </c>
    </row>
    <row r="13815" spans="1:5" x14ac:dyDescent="0.45">
      <c r="A13815" s="2" t="s">
        <v>7903</v>
      </c>
      <c r="B13815" s="2" t="s">
        <v>19458</v>
      </c>
      <c r="C13815" s="2" t="s">
        <v>31024</v>
      </c>
      <c r="D13815" s="2" t="str">
        <f>"菓子製造業"</f>
        <v>菓子製造業</v>
      </c>
      <c r="E13815" s="2" t="str">
        <f>"H29.09.19"</f>
        <v>H29.09.19</v>
      </c>
    </row>
    <row r="13816" spans="1:5" x14ac:dyDescent="0.45">
      <c r="A13816" s="2" t="s">
        <v>7905</v>
      </c>
      <c r="B13816" s="2" t="s">
        <v>19460</v>
      </c>
      <c r="C13816" s="2" t="s">
        <v>31026</v>
      </c>
      <c r="D13816" s="2" t="str">
        <f>"飲食店営業"</f>
        <v>飲食店営業</v>
      </c>
      <c r="E13816" s="2" t="str">
        <f>"H29.09.26"</f>
        <v>H29.09.26</v>
      </c>
    </row>
    <row r="13817" spans="1:5" x14ac:dyDescent="0.45">
      <c r="A13817" s="2" t="s">
        <v>7805</v>
      </c>
      <c r="B13817" s="2" t="s">
        <v>19357</v>
      </c>
      <c r="C13817" s="2" t="s">
        <v>31027</v>
      </c>
      <c r="D13817" s="2" t="str">
        <f>"そうざい製造業"</f>
        <v>そうざい製造業</v>
      </c>
      <c r="E13817" s="2" t="str">
        <f>"H29.09.28"</f>
        <v>H29.09.28</v>
      </c>
    </row>
    <row r="13818" spans="1:5" x14ac:dyDescent="0.45">
      <c r="A13818" s="2" t="s">
        <v>7906</v>
      </c>
      <c r="B13818" s="2" t="s">
        <v>19461</v>
      </c>
      <c r="C13818" s="2" t="s">
        <v>31028</v>
      </c>
      <c r="D13818" s="2" t="str">
        <f>"飲食店営業"</f>
        <v>飲食店営業</v>
      </c>
      <c r="E13818" s="2" t="str">
        <f>"H29.09.29"</f>
        <v>H29.09.29</v>
      </c>
    </row>
    <row r="13819" spans="1:5" x14ac:dyDescent="0.45">
      <c r="A13819" s="2" t="s">
        <v>7906</v>
      </c>
      <c r="B13819" s="2" t="s">
        <v>19462</v>
      </c>
      <c r="C13819" s="2" t="s">
        <v>31028</v>
      </c>
      <c r="D13819" s="2" t="str">
        <f>"食肉販売業"</f>
        <v>食肉販売業</v>
      </c>
      <c r="E13819" s="2" t="str">
        <f>"H29.09.29"</f>
        <v>H29.09.29</v>
      </c>
    </row>
    <row r="13820" spans="1:5" x14ac:dyDescent="0.45">
      <c r="A13820" s="2" t="s">
        <v>7906</v>
      </c>
      <c r="B13820" s="2" t="s">
        <v>19462</v>
      </c>
      <c r="C13820" s="2" t="s">
        <v>31028</v>
      </c>
      <c r="D13820" s="2" t="str">
        <f>"食品の冷凍又は冷蔵業"</f>
        <v>食品の冷凍又は冷蔵業</v>
      </c>
      <c r="E13820" s="2" t="str">
        <f>"H29.09.29"</f>
        <v>H29.09.29</v>
      </c>
    </row>
    <row r="13821" spans="1:5" x14ac:dyDescent="0.45">
      <c r="A13821" s="2" t="s">
        <v>7906</v>
      </c>
      <c r="B13821" s="2" t="s">
        <v>19462</v>
      </c>
      <c r="C13821" s="2" t="s">
        <v>31028</v>
      </c>
      <c r="D13821" s="2" t="str">
        <f>"そうざい製造業"</f>
        <v>そうざい製造業</v>
      </c>
      <c r="E13821" s="2" t="str">
        <f>"H29.09.29"</f>
        <v>H29.09.29</v>
      </c>
    </row>
    <row r="13822" spans="1:5" x14ac:dyDescent="0.45">
      <c r="A13822" s="2" t="s">
        <v>7908</v>
      </c>
      <c r="B13822" s="2" t="s">
        <v>19464</v>
      </c>
      <c r="C13822" s="2" t="s">
        <v>31030</v>
      </c>
      <c r="D13822" s="2" t="str">
        <f>"飲食店営業"</f>
        <v>飲食店営業</v>
      </c>
      <c r="E13822" s="2" t="str">
        <f>"H29.10.02"</f>
        <v>H29.10.02</v>
      </c>
    </row>
    <row r="13823" spans="1:5" x14ac:dyDescent="0.45">
      <c r="A13823" s="2" t="s">
        <v>7909</v>
      </c>
      <c r="B13823" s="2" t="s">
        <v>19465</v>
      </c>
      <c r="C13823" s="2" t="s">
        <v>31032</v>
      </c>
      <c r="D13823" s="2" t="str">
        <f>"飲食店営業"</f>
        <v>飲食店営業</v>
      </c>
      <c r="E13823" s="2" t="str">
        <f>"H29.10.06"</f>
        <v>H29.10.06</v>
      </c>
    </row>
    <row r="13824" spans="1:5" x14ac:dyDescent="0.45">
      <c r="A13824" s="2" t="s">
        <v>7910</v>
      </c>
      <c r="B13824" s="2" t="s">
        <v>19466</v>
      </c>
      <c r="C13824" s="2" t="s">
        <v>31033</v>
      </c>
      <c r="D13824" s="2" t="str">
        <f>"菓子製造業"</f>
        <v>菓子製造業</v>
      </c>
      <c r="E13824" s="2" t="str">
        <f>"H29.10.06"</f>
        <v>H29.10.06</v>
      </c>
    </row>
    <row r="13825" spans="1:5" x14ac:dyDescent="0.45">
      <c r="A13825" s="2" t="s">
        <v>7910</v>
      </c>
      <c r="B13825" s="2" t="s">
        <v>19466</v>
      </c>
      <c r="C13825" s="2" t="s">
        <v>31033</v>
      </c>
      <c r="D13825" s="2" t="str">
        <f>"そうざい製造業"</f>
        <v>そうざい製造業</v>
      </c>
      <c r="E13825" s="2" t="str">
        <f>"H29.10.06"</f>
        <v>H29.10.06</v>
      </c>
    </row>
    <row r="13826" spans="1:5" x14ac:dyDescent="0.45">
      <c r="A13826" s="2" t="s">
        <v>7911</v>
      </c>
      <c r="B13826" s="2" t="s">
        <v>19467</v>
      </c>
      <c r="C13826" s="2" t="s">
        <v>31034</v>
      </c>
      <c r="D13826" s="2" t="str">
        <f>"飲食店営業"</f>
        <v>飲食店営業</v>
      </c>
      <c r="E13826" s="2" t="str">
        <f>"H29.10.13"</f>
        <v>H29.10.13</v>
      </c>
    </row>
    <row r="13827" spans="1:5" x14ac:dyDescent="0.45">
      <c r="A13827" s="2" t="s">
        <v>7912</v>
      </c>
      <c r="B13827" s="2" t="s">
        <v>19468</v>
      </c>
      <c r="C13827" s="2" t="s">
        <v>31035</v>
      </c>
      <c r="D13827" s="2" t="str">
        <f>"食肉販売業"</f>
        <v>食肉販売業</v>
      </c>
      <c r="E13827" s="2" t="str">
        <f>"H29.10.13"</f>
        <v>H29.10.13</v>
      </c>
    </row>
    <row r="13828" spans="1:5" x14ac:dyDescent="0.45">
      <c r="A13828" s="2" t="s">
        <v>7913</v>
      </c>
      <c r="B13828" s="2" t="s">
        <v>19469</v>
      </c>
      <c r="C13828" s="2" t="s">
        <v>31036</v>
      </c>
      <c r="D13828" s="2" t="str">
        <f>"菓子製造業"</f>
        <v>菓子製造業</v>
      </c>
      <c r="E13828" s="2" t="str">
        <f>"H29.10.19"</f>
        <v>H29.10.19</v>
      </c>
    </row>
    <row r="13829" spans="1:5" x14ac:dyDescent="0.45">
      <c r="A13829" s="2" t="s">
        <v>7914</v>
      </c>
      <c r="B13829" s="2" t="s">
        <v>19470</v>
      </c>
      <c r="C13829" s="2" t="s">
        <v>31037</v>
      </c>
      <c r="D13829" s="2" t="str">
        <f>"飲食店営業"</f>
        <v>飲食店営業</v>
      </c>
      <c r="E13829" s="2" t="str">
        <f>"H29.10.26"</f>
        <v>H29.10.26</v>
      </c>
    </row>
    <row r="13830" spans="1:5" x14ac:dyDescent="0.45">
      <c r="A13830" s="2" t="s">
        <v>7916</v>
      </c>
      <c r="B13830" s="2" t="s">
        <v>19472</v>
      </c>
      <c r="C13830" s="2" t="s">
        <v>31039</v>
      </c>
      <c r="D13830" s="2" t="str">
        <f>"飲食店営業"</f>
        <v>飲食店営業</v>
      </c>
      <c r="E13830" s="2" t="str">
        <f>"H29.11.07"</f>
        <v>H29.11.07</v>
      </c>
    </row>
    <row r="13831" spans="1:5" x14ac:dyDescent="0.45">
      <c r="A13831" s="2" t="s">
        <v>7767</v>
      </c>
      <c r="B13831" s="2" t="s">
        <v>19322</v>
      </c>
      <c r="C13831" s="2" t="s">
        <v>30884</v>
      </c>
      <c r="D13831" s="2" t="str">
        <f>"菓子製造業"</f>
        <v>菓子製造業</v>
      </c>
      <c r="E13831" s="2" t="str">
        <f>"H29.11.07"</f>
        <v>H29.11.07</v>
      </c>
    </row>
    <row r="13832" spans="1:5" x14ac:dyDescent="0.45">
      <c r="A13832" s="2" t="s">
        <v>7917</v>
      </c>
      <c r="B13832" s="2" t="s">
        <v>19473</v>
      </c>
      <c r="C13832" s="2" t="s">
        <v>31040</v>
      </c>
      <c r="D13832" s="2" t="str">
        <f>"そうざい製造業"</f>
        <v>そうざい製造業</v>
      </c>
      <c r="E13832" s="2" t="str">
        <f>"H29.11.07"</f>
        <v>H29.11.07</v>
      </c>
    </row>
    <row r="13833" spans="1:5" x14ac:dyDescent="0.45">
      <c r="A13833" s="2" t="s">
        <v>7920</v>
      </c>
      <c r="B13833" s="2" t="s">
        <v>7920</v>
      </c>
      <c r="C13833" s="2" t="s">
        <v>31043</v>
      </c>
      <c r="D13833" s="2" t="str">
        <f>"飲食店営業"</f>
        <v>飲食店営業</v>
      </c>
      <c r="E13833" s="2" t="str">
        <f>"H29.11.13"</f>
        <v>H29.11.13</v>
      </c>
    </row>
    <row r="13834" spans="1:5" x14ac:dyDescent="0.45">
      <c r="A13834" s="2" t="s">
        <v>7921</v>
      </c>
      <c r="B13834" s="2" t="s">
        <v>19476</v>
      </c>
      <c r="C13834" s="2" t="s">
        <v>31044</v>
      </c>
      <c r="D13834" s="2" t="str">
        <f>"乳類販売業"</f>
        <v>乳類販売業</v>
      </c>
      <c r="E13834" s="2" t="str">
        <f>"H29.11.13"</f>
        <v>H29.11.13</v>
      </c>
    </row>
    <row r="13835" spans="1:5" x14ac:dyDescent="0.45">
      <c r="A13835" s="2" t="s">
        <v>7922</v>
      </c>
      <c r="B13835" s="2" t="s">
        <v>7922</v>
      </c>
      <c r="C13835" s="2" t="s">
        <v>31045</v>
      </c>
      <c r="D13835" s="2" t="str">
        <f>"乳類販売業"</f>
        <v>乳類販売業</v>
      </c>
      <c r="E13835" s="2" t="str">
        <f>"H29.11.13"</f>
        <v>H29.11.13</v>
      </c>
    </row>
    <row r="13836" spans="1:5" x14ac:dyDescent="0.45">
      <c r="A13836" s="2" t="s">
        <v>7923</v>
      </c>
      <c r="B13836" s="2" t="s">
        <v>19477</v>
      </c>
      <c r="C13836" s="2" t="s">
        <v>31046</v>
      </c>
      <c r="D13836" s="2" t="str">
        <f>"乳類販売業"</f>
        <v>乳類販売業</v>
      </c>
      <c r="E13836" s="2" t="str">
        <f>"H29.11.13"</f>
        <v>H29.11.13</v>
      </c>
    </row>
    <row r="13837" spans="1:5" x14ac:dyDescent="0.45">
      <c r="A13837" s="2" t="s">
        <v>7924</v>
      </c>
      <c r="B13837" s="2" t="s">
        <v>19478</v>
      </c>
      <c r="C13837" s="2" t="s">
        <v>31047</v>
      </c>
      <c r="D13837" s="2" t="str">
        <f>"乳類販売業"</f>
        <v>乳類販売業</v>
      </c>
      <c r="E13837" s="2" t="str">
        <f>"H29.11.13"</f>
        <v>H29.11.13</v>
      </c>
    </row>
    <row r="13838" spans="1:5" x14ac:dyDescent="0.45">
      <c r="A13838" s="2" t="s">
        <v>7925</v>
      </c>
      <c r="B13838" s="2" t="s">
        <v>19479</v>
      </c>
      <c r="C13838" s="2" t="s">
        <v>31048</v>
      </c>
      <c r="D13838" s="2" t="str">
        <f>"飲食店営業"</f>
        <v>飲食店営業</v>
      </c>
      <c r="E13838" s="2" t="str">
        <f>"H29.11.14"</f>
        <v>H29.11.14</v>
      </c>
    </row>
    <row r="13839" spans="1:5" x14ac:dyDescent="0.45">
      <c r="A13839" s="2" t="s">
        <v>7926</v>
      </c>
      <c r="B13839" s="2" t="s">
        <v>19480</v>
      </c>
      <c r="C13839" s="2" t="s">
        <v>31049</v>
      </c>
      <c r="D13839" s="2" t="str">
        <f>"飲食店営業"</f>
        <v>飲食店営業</v>
      </c>
      <c r="E13839" s="2" t="str">
        <f>"H29.11.14"</f>
        <v>H29.11.14</v>
      </c>
    </row>
    <row r="13840" spans="1:5" x14ac:dyDescent="0.45">
      <c r="A13840" s="2" t="s">
        <v>7923</v>
      </c>
      <c r="B13840" s="2" t="s">
        <v>19477</v>
      </c>
      <c r="C13840" s="2" t="s">
        <v>31046</v>
      </c>
      <c r="D13840" s="2" t="str">
        <f>"食肉販売業"</f>
        <v>食肉販売業</v>
      </c>
      <c r="E13840" s="2" t="str">
        <f t="shared" ref="E13840:E13858" si="676">"H29.11.17"</f>
        <v>H29.11.17</v>
      </c>
    </row>
    <row r="13841" spans="1:5" x14ac:dyDescent="0.45">
      <c r="A13841" s="2" t="s">
        <v>7922</v>
      </c>
      <c r="B13841" s="2" t="s">
        <v>7922</v>
      </c>
      <c r="C13841" s="2" t="s">
        <v>31045</v>
      </c>
      <c r="D13841" s="2" t="str">
        <f>"食肉販売業"</f>
        <v>食肉販売業</v>
      </c>
      <c r="E13841" s="2" t="str">
        <f t="shared" si="676"/>
        <v>H29.11.17</v>
      </c>
    </row>
    <row r="13842" spans="1:5" x14ac:dyDescent="0.45">
      <c r="A13842" s="2" t="s">
        <v>7928</v>
      </c>
      <c r="B13842" s="2" t="s">
        <v>19482</v>
      </c>
      <c r="C13842" s="2" t="s">
        <v>31051</v>
      </c>
      <c r="D13842" s="2" t="str">
        <f>"魚肉ねり製品製造業"</f>
        <v>魚肉ねり製品製造業</v>
      </c>
      <c r="E13842" s="2" t="str">
        <f t="shared" si="676"/>
        <v>H29.11.17</v>
      </c>
    </row>
    <row r="13843" spans="1:5" x14ac:dyDescent="0.45">
      <c r="A13843" s="2" t="s">
        <v>7929</v>
      </c>
      <c r="B13843" s="2" t="s">
        <v>19483</v>
      </c>
      <c r="C13843" s="2" t="s">
        <v>31052</v>
      </c>
      <c r="D13843" s="2" t="str">
        <f>"魚肉ねり製品製造業"</f>
        <v>魚肉ねり製品製造業</v>
      </c>
      <c r="E13843" s="2" t="str">
        <f t="shared" si="676"/>
        <v>H29.11.17</v>
      </c>
    </row>
    <row r="13844" spans="1:5" x14ac:dyDescent="0.45">
      <c r="A13844" s="2" t="s">
        <v>7930</v>
      </c>
      <c r="B13844" s="2" t="s">
        <v>19484</v>
      </c>
      <c r="C13844" s="2" t="s">
        <v>31053</v>
      </c>
      <c r="D13844" s="2" t="str">
        <f>"食用油脂製造業"</f>
        <v>食用油脂製造業</v>
      </c>
      <c r="E13844" s="2" t="str">
        <f t="shared" si="676"/>
        <v>H29.11.17</v>
      </c>
    </row>
    <row r="13845" spans="1:5" x14ac:dyDescent="0.45">
      <c r="A13845" s="2" t="s">
        <v>7931</v>
      </c>
      <c r="B13845" s="2" t="s">
        <v>19485</v>
      </c>
      <c r="C13845" s="2" t="s">
        <v>31054</v>
      </c>
      <c r="D13845" s="2" t="str">
        <f>"菓子製造業"</f>
        <v>菓子製造業</v>
      </c>
      <c r="E13845" s="2" t="str">
        <f t="shared" si="676"/>
        <v>H29.11.17</v>
      </c>
    </row>
    <row r="13846" spans="1:5" x14ac:dyDescent="0.45">
      <c r="A13846" s="2" t="s">
        <v>7932</v>
      </c>
      <c r="B13846" s="2" t="s">
        <v>19486</v>
      </c>
      <c r="C13846" s="2" t="s">
        <v>31055</v>
      </c>
      <c r="D13846" s="2" t="str">
        <f>"菓子製造業"</f>
        <v>菓子製造業</v>
      </c>
      <c r="E13846" s="2" t="str">
        <f t="shared" si="676"/>
        <v>H29.11.17</v>
      </c>
    </row>
    <row r="13847" spans="1:5" x14ac:dyDescent="0.45">
      <c r="A13847" s="2" t="s">
        <v>7934</v>
      </c>
      <c r="B13847" s="2" t="s">
        <v>19488</v>
      </c>
      <c r="C13847" s="2" t="s">
        <v>31057</v>
      </c>
      <c r="D13847" s="2" t="str">
        <f>"そうざい製造業"</f>
        <v>そうざい製造業</v>
      </c>
      <c r="E13847" s="2" t="str">
        <f t="shared" si="676"/>
        <v>H29.11.17</v>
      </c>
    </row>
    <row r="13848" spans="1:5" x14ac:dyDescent="0.45">
      <c r="A13848" s="2" t="s">
        <v>7932</v>
      </c>
      <c r="B13848" s="2" t="s">
        <v>19486</v>
      </c>
      <c r="C13848" s="2" t="s">
        <v>31055</v>
      </c>
      <c r="D13848" s="2" t="str">
        <f>"そうざい製造業"</f>
        <v>そうざい製造業</v>
      </c>
      <c r="E13848" s="2" t="str">
        <f t="shared" si="676"/>
        <v>H29.11.17</v>
      </c>
    </row>
    <row r="13849" spans="1:5" x14ac:dyDescent="0.45">
      <c r="A13849" s="2" t="s">
        <v>7935</v>
      </c>
      <c r="B13849" s="2" t="s">
        <v>19489</v>
      </c>
      <c r="C13849" s="2" t="s">
        <v>31058</v>
      </c>
      <c r="D13849" s="2" t="str">
        <f>"そうざい製造業"</f>
        <v>そうざい製造業</v>
      </c>
      <c r="E13849" s="2" t="str">
        <f t="shared" si="676"/>
        <v>H29.11.17</v>
      </c>
    </row>
    <row r="13850" spans="1:5" x14ac:dyDescent="0.45">
      <c r="A13850" s="2" t="s">
        <v>7922</v>
      </c>
      <c r="B13850" s="2" t="s">
        <v>7922</v>
      </c>
      <c r="C13850" s="2" t="s">
        <v>31045</v>
      </c>
      <c r="D13850" s="2" t="str">
        <f>"魚介類販売業"</f>
        <v>魚介類販売業</v>
      </c>
      <c r="E13850" s="2" t="str">
        <f t="shared" si="676"/>
        <v>H29.11.17</v>
      </c>
    </row>
    <row r="13851" spans="1:5" x14ac:dyDescent="0.45">
      <c r="A13851" s="2" t="s">
        <v>7923</v>
      </c>
      <c r="B13851" s="2" t="s">
        <v>19477</v>
      </c>
      <c r="C13851" s="2" t="s">
        <v>31046</v>
      </c>
      <c r="D13851" s="2" t="str">
        <f>"魚介類販売業"</f>
        <v>魚介類販売業</v>
      </c>
      <c r="E13851" s="2" t="str">
        <f t="shared" si="676"/>
        <v>H29.11.17</v>
      </c>
    </row>
    <row r="13852" spans="1:5" x14ac:dyDescent="0.45">
      <c r="A13852" s="2" t="s">
        <v>7778</v>
      </c>
      <c r="B13852" s="2" t="s">
        <v>19332</v>
      </c>
      <c r="C13852" s="2" t="s">
        <v>30894</v>
      </c>
      <c r="D13852" s="2" t="str">
        <f t="shared" ref="D13852:D13868" si="677">"飲食店営業"</f>
        <v>飲食店営業</v>
      </c>
      <c r="E13852" s="2" t="str">
        <f t="shared" si="676"/>
        <v>H29.11.17</v>
      </c>
    </row>
    <row r="13853" spans="1:5" x14ac:dyDescent="0.45">
      <c r="A13853" s="2" t="s">
        <v>7922</v>
      </c>
      <c r="B13853" s="2" t="s">
        <v>7922</v>
      </c>
      <c r="C13853" s="2" t="s">
        <v>31045</v>
      </c>
      <c r="D13853" s="2" t="str">
        <f t="shared" si="677"/>
        <v>飲食店営業</v>
      </c>
      <c r="E13853" s="2" t="str">
        <f t="shared" si="676"/>
        <v>H29.11.17</v>
      </c>
    </row>
    <row r="13854" spans="1:5" x14ac:dyDescent="0.45">
      <c r="A13854" s="2" t="s">
        <v>7940</v>
      </c>
      <c r="B13854" s="2" t="s">
        <v>19493</v>
      </c>
      <c r="C13854" s="2" t="s">
        <v>31063</v>
      </c>
      <c r="D13854" s="2" t="str">
        <f t="shared" si="677"/>
        <v>飲食店営業</v>
      </c>
      <c r="E13854" s="2" t="str">
        <f t="shared" si="676"/>
        <v>H29.11.17</v>
      </c>
    </row>
    <row r="13855" spans="1:5" x14ac:dyDescent="0.45">
      <c r="A13855" s="2" t="s">
        <v>7941</v>
      </c>
      <c r="B13855" s="2" t="s">
        <v>19494</v>
      </c>
      <c r="C13855" s="2" t="s">
        <v>31064</v>
      </c>
      <c r="D13855" s="2" t="str">
        <f t="shared" si="677"/>
        <v>飲食店営業</v>
      </c>
      <c r="E13855" s="2" t="str">
        <f t="shared" si="676"/>
        <v>H29.11.17</v>
      </c>
    </row>
    <row r="13856" spans="1:5" x14ac:dyDescent="0.45">
      <c r="A13856" s="2" t="s">
        <v>7942</v>
      </c>
      <c r="B13856" s="2" t="s">
        <v>19495</v>
      </c>
      <c r="C13856" s="2" t="s">
        <v>31065</v>
      </c>
      <c r="D13856" s="2" t="str">
        <f t="shared" si="677"/>
        <v>飲食店営業</v>
      </c>
      <c r="E13856" s="2" t="str">
        <f t="shared" si="676"/>
        <v>H29.11.17</v>
      </c>
    </row>
    <row r="13857" spans="1:5" x14ac:dyDescent="0.45">
      <c r="A13857" s="2" t="s">
        <v>7944</v>
      </c>
      <c r="B13857" s="2" t="s">
        <v>19497</v>
      </c>
      <c r="C13857" s="2" t="s">
        <v>31067</v>
      </c>
      <c r="D13857" s="2" t="str">
        <f t="shared" si="677"/>
        <v>飲食店営業</v>
      </c>
      <c r="E13857" s="2" t="str">
        <f t="shared" si="676"/>
        <v>H29.11.17</v>
      </c>
    </row>
    <row r="13858" spans="1:5" x14ac:dyDescent="0.45">
      <c r="A13858" s="2" t="s">
        <v>7945</v>
      </c>
      <c r="B13858" s="2" t="s">
        <v>19498</v>
      </c>
      <c r="C13858" s="2" t="s">
        <v>31068</v>
      </c>
      <c r="D13858" s="2" t="str">
        <f t="shared" si="677"/>
        <v>飲食店営業</v>
      </c>
      <c r="E13858" s="2" t="str">
        <f t="shared" si="676"/>
        <v>H29.11.17</v>
      </c>
    </row>
    <row r="13859" spans="1:5" x14ac:dyDescent="0.45">
      <c r="A13859" s="2" t="s">
        <v>7855</v>
      </c>
      <c r="B13859" s="2" t="s">
        <v>19499</v>
      </c>
      <c r="C13859" s="2" t="s">
        <v>30975</v>
      </c>
      <c r="D13859" s="2" t="str">
        <f t="shared" si="677"/>
        <v>飲食店営業</v>
      </c>
      <c r="E13859" s="2" t="str">
        <f t="shared" ref="E13859:E13866" si="678">"H29.11.21"</f>
        <v>H29.11.21</v>
      </c>
    </row>
    <row r="13860" spans="1:5" x14ac:dyDescent="0.45">
      <c r="A13860" s="2" t="s">
        <v>7946</v>
      </c>
      <c r="B13860" s="2" t="s">
        <v>19500</v>
      </c>
      <c r="C13860" s="2" t="s">
        <v>31069</v>
      </c>
      <c r="D13860" s="2" t="str">
        <f t="shared" si="677"/>
        <v>飲食店営業</v>
      </c>
      <c r="E13860" s="2" t="str">
        <f t="shared" si="678"/>
        <v>H29.11.21</v>
      </c>
    </row>
    <row r="13861" spans="1:5" x14ac:dyDescent="0.45">
      <c r="A13861" s="2" t="s">
        <v>7931</v>
      </c>
      <c r="B13861" s="2" t="s">
        <v>19485</v>
      </c>
      <c r="C13861" s="2" t="s">
        <v>31054</v>
      </c>
      <c r="D13861" s="2" t="str">
        <f t="shared" si="677"/>
        <v>飲食店営業</v>
      </c>
      <c r="E13861" s="2" t="str">
        <f t="shared" si="678"/>
        <v>H29.11.21</v>
      </c>
    </row>
    <row r="13862" spans="1:5" x14ac:dyDescent="0.45">
      <c r="A13862" s="2" t="s">
        <v>7948</v>
      </c>
      <c r="B13862" s="2" t="s">
        <v>19502</v>
      </c>
      <c r="C13862" s="2" t="s">
        <v>31071</v>
      </c>
      <c r="D13862" s="2" t="str">
        <f t="shared" si="677"/>
        <v>飲食店営業</v>
      </c>
      <c r="E13862" s="2" t="str">
        <f t="shared" si="678"/>
        <v>H29.11.21</v>
      </c>
    </row>
    <row r="13863" spans="1:5" x14ac:dyDescent="0.45">
      <c r="A13863" s="2" t="s">
        <v>7923</v>
      </c>
      <c r="B13863" s="2" t="s">
        <v>19477</v>
      </c>
      <c r="C13863" s="2" t="s">
        <v>31046</v>
      </c>
      <c r="D13863" s="2" t="str">
        <f t="shared" si="677"/>
        <v>飲食店営業</v>
      </c>
      <c r="E13863" s="2" t="str">
        <f t="shared" si="678"/>
        <v>H29.11.21</v>
      </c>
    </row>
    <row r="13864" spans="1:5" x14ac:dyDescent="0.45">
      <c r="A13864" s="2" t="s">
        <v>7949</v>
      </c>
      <c r="B13864" s="2" t="s">
        <v>19503</v>
      </c>
      <c r="C13864" s="2" t="s">
        <v>31072</v>
      </c>
      <c r="D13864" s="2" t="str">
        <f t="shared" si="677"/>
        <v>飲食店営業</v>
      </c>
      <c r="E13864" s="2" t="str">
        <f t="shared" si="678"/>
        <v>H29.11.21</v>
      </c>
    </row>
    <row r="13865" spans="1:5" x14ac:dyDescent="0.45">
      <c r="A13865" s="2" t="s">
        <v>7924</v>
      </c>
      <c r="B13865" s="2" t="s">
        <v>19478</v>
      </c>
      <c r="C13865" s="2" t="s">
        <v>31047</v>
      </c>
      <c r="D13865" s="2" t="str">
        <f t="shared" si="677"/>
        <v>飲食店営業</v>
      </c>
      <c r="E13865" s="2" t="str">
        <f t="shared" si="678"/>
        <v>H29.11.21</v>
      </c>
    </row>
    <row r="13866" spans="1:5" x14ac:dyDescent="0.45">
      <c r="A13866" s="2" t="s">
        <v>7951</v>
      </c>
      <c r="B13866" s="2" t="s">
        <v>19505</v>
      </c>
      <c r="C13866" s="2" t="s">
        <v>31074</v>
      </c>
      <c r="D13866" s="2" t="str">
        <f t="shared" si="677"/>
        <v>飲食店営業</v>
      </c>
      <c r="E13866" s="2" t="str">
        <f t="shared" si="678"/>
        <v>H29.11.21</v>
      </c>
    </row>
    <row r="13867" spans="1:5" x14ac:dyDescent="0.45">
      <c r="A13867" s="2" t="s">
        <v>7952</v>
      </c>
      <c r="B13867" s="2" t="s">
        <v>19506</v>
      </c>
      <c r="C13867" s="2" t="s">
        <v>31075</v>
      </c>
      <c r="D13867" s="2" t="str">
        <f t="shared" si="677"/>
        <v>飲食店営業</v>
      </c>
      <c r="E13867" s="2" t="str">
        <f>"H29.11.24"</f>
        <v>H29.11.24</v>
      </c>
    </row>
    <row r="13868" spans="1:5" x14ac:dyDescent="0.45">
      <c r="A13868" s="2" t="s">
        <v>7953</v>
      </c>
      <c r="B13868" s="2" t="s">
        <v>19507</v>
      </c>
      <c r="C13868" s="2" t="s">
        <v>31076</v>
      </c>
      <c r="D13868" s="2" t="str">
        <f t="shared" si="677"/>
        <v>飲食店営業</v>
      </c>
      <c r="E13868" s="2" t="str">
        <f>"H29.11.24"</f>
        <v>H29.11.24</v>
      </c>
    </row>
    <row r="13869" spans="1:5" x14ac:dyDescent="0.45">
      <c r="A13869" s="2" t="s">
        <v>7953</v>
      </c>
      <c r="B13869" s="2" t="s">
        <v>19507</v>
      </c>
      <c r="C13869" s="2" t="s">
        <v>31076</v>
      </c>
      <c r="D13869" s="2" t="str">
        <f>"食肉販売業"</f>
        <v>食肉販売業</v>
      </c>
      <c r="E13869" s="2" t="str">
        <f>"H29.11.24"</f>
        <v>H29.11.24</v>
      </c>
    </row>
    <row r="13870" spans="1:5" x14ac:dyDescent="0.45">
      <c r="A13870" s="2" t="s">
        <v>7954</v>
      </c>
      <c r="B13870" s="2" t="s">
        <v>19508</v>
      </c>
      <c r="C13870" s="2" t="s">
        <v>31077</v>
      </c>
      <c r="D13870" s="2" t="str">
        <f>"菓子製造業"</f>
        <v>菓子製造業</v>
      </c>
      <c r="E13870" s="2" t="str">
        <f>"H29.11.29"</f>
        <v>H29.11.29</v>
      </c>
    </row>
    <row r="13871" spans="1:5" x14ac:dyDescent="0.45">
      <c r="A13871" s="2" t="s">
        <v>7954</v>
      </c>
      <c r="B13871" s="2" t="s">
        <v>19508</v>
      </c>
      <c r="C13871" s="2" t="s">
        <v>31077</v>
      </c>
      <c r="D13871" s="2" t="str">
        <f>"喫茶店営業"</f>
        <v>喫茶店営業</v>
      </c>
      <c r="E13871" s="2" t="str">
        <f>"H29.11.29"</f>
        <v>H29.11.29</v>
      </c>
    </row>
    <row r="13872" spans="1:5" x14ac:dyDescent="0.45">
      <c r="A13872" s="2" t="s">
        <v>7955</v>
      </c>
      <c r="B13872" s="2" t="s">
        <v>13745</v>
      </c>
      <c r="C13872" s="2" t="s">
        <v>31078</v>
      </c>
      <c r="D13872" s="2" t="str">
        <f>"魚肉ねり製品製造業"</f>
        <v>魚肉ねり製品製造業</v>
      </c>
      <c r="E13872" s="2" t="str">
        <f>"H29.11.29"</f>
        <v>H29.11.29</v>
      </c>
    </row>
    <row r="13873" spans="1:5" x14ac:dyDescent="0.45">
      <c r="A13873" s="2" t="s">
        <v>7897</v>
      </c>
      <c r="B13873" s="2" t="s">
        <v>19452</v>
      </c>
      <c r="C13873" s="2" t="s">
        <v>31018</v>
      </c>
      <c r="D13873" s="2" t="str">
        <f>"そうざい製造業"</f>
        <v>そうざい製造業</v>
      </c>
      <c r="E13873" s="2" t="str">
        <f>"H29.11.29"</f>
        <v>H29.11.29</v>
      </c>
    </row>
    <row r="13874" spans="1:5" x14ac:dyDescent="0.45">
      <c r="A13874" s="2" t="s">
        <v>7956</v>
      </c>
      <c r="B13874" s="2" t="s">
        <v>19509</v>
      </c>
      <c r="C13874" s="2" t="s">
        <v>31079</v>
      </c>
      <c r="D13874" s="2" t="str">
        <f>"飲食店営業"</f>
        <v>飲食店営業</v>
      </c>
      <c r="E13874" s="2" t="str">
        <f>"H29.11.29"</f>
        <v>H29.11.29</v>
      </c>
    </row>
    <row r="13875" spans="1:5" x14ac:dyDescent="0.45">
      <c r="A13875" s="2" t="s">
        <v>7957</v>
      </c>
      <c r="B13875" s="2" t="s">
        <v>19510</v>
      </c>
      <c r="C13875" s="2" t="s">
        <v>31080</v>
      </c>
      <c r="D13875" s="2" t="str">
        <f>"食品製造業"</f>
        <v>食品製造業</v>
      </c>
      <c r="E13875" s="2" t="str">
        <f>"H29.12.04"</f>
        <v>H29.12.04</v>
      </c>
    </row>
    <row r="13876" spans="1:5" x14ac:dyDescent="0.45">
      <c r="A13876" s="2" t="s">
        <v>7958</v>
      </c>
      <c r="B13876" s="2" t="s">
        <v>19511</v>
      </c>
      <c r="C13876" s="2" t="s">
        <v>31081</v>
      </c>
      <c r="D13876" s="2" t="str">
        <f>"食品製造業"</f>
        <v>食品製造業</v>
      </c>
      <c r="E13876" s="2" t="str">
        <f>"H29.12.05"</f>
        <v>H29.12.05</v>
      </c>
    </row>
    <row r="13877" spans="1:5" x14ac:dyDescent="0.45">
      <c r="A13877" s="2" t="s">
        <v>7958</v>
      </c>
      <c r="B13877" s="2" t="s">
        <v>19511</v>
      </c>
      <c r="C13877" s="2" t="s">
        <v>31081</v>
      </c>
      <c r="D13877" s="2" t="str">
        <f>"そうざい製造業"</f>
        <v>そうざい製造業</v>
      </c>
      <c r="E13877" s="2" t="str">
        <f>"H29.12.05"</f>
        <v>H29.12.05</v>
      </c>
    </row>
    <row r="13878" spans="1:5" x14ac:dyDescent="0.45">
      <c r="A13878" s="2" t="s">
        <v>7868</v>
      </c>
      <c r="B13878" s="2" t="s">
        <v>19422</v>
      </c>
      <c r="C13878" s="2" t="s">
        <v>30987</v>
      </c>
      <c r="D13878" s="2" t="str">
        <f>"飲食店営業"</f>
        <v>飲食店営業</v>
      </c>
      <c r="E13878" s="2" t="str">
        <f>"H29.12.05"</f>
        <v>H29.12.05</v>
      </c>
    </row>
    <row r="13879" spans="1:5" x14ac:dyDescent="0.45">
      <c r="A13879" s="2" t="s">
        <v>7959</v>
      </c>
      <c r="B13879" s="2" t="s">
        <v>19512</v>
      </c>
      <c r="C13879" s="2" t="s">
        <v>31082</v>
      </c>
      <c r="D13879" s="2" t="str">
        <f>"飲食店営業"</f>
        <v>飲食店営業</v>
      </c>
      <c r="E13879" s="2" t="str">
        <f>"H29.12.07"</f>
        <v>H29.12.07</v>
      </c>
    </row>
    <row r="13880" spans="1:5" x14ac:dyDescent="0.45">
      <c r="A13880" s="2" t="s">
        <v>7960</v>
      </c>
      <c r="B13880" s="2" t="s">
        <v>7960</v>
      </c>
      <c r="C13880" s="2" t="s">
        <v>31083</v>
      </c>
      <c r="D13880" s="2" t="str">
        <f>"そうざい製造業"</f>
        <v>そうざい製造業</v>
      </c>
      <c r="E13880" s="2" t="str">
        <f>"H29.12.05"</f>
        <v>H29.12.05</v>
      </c>
    </row>
    <row r="13881" spans="1:5" x14ac:dyDescent="0.45">
      <c r="A13881" s="2" t="s">
        <v>7961</v>
      </c>
      <c r="B13881" s="2" t="s">
        <v>19513</v>
      </c>
      <c r="C13881" s="2" t="s">
        <v>31084</v>
      </c>
      <c r="D13881" s="2" t="str">
        <f>"食品製造業"</f>
        <v>食品製造業</v>
      </c>
      <c r="E13881" s="2" t="str">
        <f>"H29.12.12"</f>
        <v>H29.12.12</v>
      </c>
    </row>
    <row r="13882" spans="1:5" x14ac:dyDescent="0.45">
      <c r="A13882" s="2" t="s">
        <v>7962</v>
      </c>
      <c r="B13882" s="2" t="s">
        <v>19514</v>
      </c>
      <c r="C13882" s="2" t="s">
        <v>31085</v>
      </c>
      <c r="D13882" s="2" t="str">
        <f>"食品製造業"</f>
        <v>食品製造業</v>
      </c>
      <c r="E13882" s="2" t="str">
        <f>"H29.12.13"</f>
        <v>H29.12.13</v>
      </c>
    </row>
    <row r="13883" spans="1:5" x14ac:dyDescent="0.45">
      <c r="A13883" s="2" t="s">
        <v>7963</v>
      </c>
      <c r="B13883" s="2" t="s">
        <v>19515</v>
      </c>
      <c r="C13883" s="2" t="s">
        <v>31086</v>
      </c>
      <c r="D13883" s="2" t="str">
        <f>"飲食店営業"</f>
        <v>飲食店営業</v>
      </c>
      <c r="E13883" s="2" t="str">
        <f>"H29.12.15"</f>
        <v>H29.12.15</v>
      </c>
    </row>
    <row r="13884" spans="1:5" x14ac:dyDescent="0.45">
      <c r="A13884" s="2" t="s">
        <v>7963</v>
      </c>
      <c r="B13884" s="2" t="s">
        <v>19515</v>
      </c>
      <c r="C13884" s="2" t="s">
        <v>31086</v>
      </c>
      <c r="D13884" s="2" t="str">
        <f>"菓子製造業"</f>
        <v>菓子製造業</v>
      </c>
      <c r="E13884" s="2" t="str">
        <f>"H29.12.15"</f>
        <v>H29.12.15</v>
      </c>
    </row>
    <row r="13885" spans="1:5" x14ac:dyDescent="0.45">
      <c r="A13885" s="2" t="s">
        <v>7964</v>
      </c>
      <c r="B13885" s="2" t="s">
        <v>7964</v>
      </c>
      <c r="C13885" s="2" t="s">
        <v>31087</v>
      </c>
      <c r="D13885" s="2" t="str">
        <f>"魚介類販売業"</f>
        <v>魚介類販売業</v>
      </c>
      <c r="E13885" s="2" t="str">
        <f>"H29.11.17"</f>
        <v>H29.11.17</v>
      </c>
    </row>
    <row r="13886" spans="1:5" x14ac:dyDescent="0.45">
      <c r="A13886" s="2" t="s">
        <v>7965</v>
      </c>
      <c r="B13886" s="2" t="s">
        <v>19516</v>
      </c>
      <c r="C13886" s="2" t="s">
        <v>31088</v>
      </c>
      <c r="D13886" s="2" t="str">
        <f>"あん類製造業"</f>
        <v>あん類製造業</v>
      </c>
      <c r="E13886" s="2" t="str">
        <f>"H29.12.20"</f>
        <v>H29.12.20</v>
      </c>
    </row>
    <row r="13887" spans="1:5" x14ac:dyDescent="0.45">
      <c r="A13887" s="2" t="s">
        <v>7967</v>
      </c>
      <c r="B13887" s="2" t="s">
        <v>19517</v>
      </c>
      <c r="C13887" s="2" t="s">
        <v>31090</v>
      </c>
      <c r="D13887" s="2" t="str">
        <f>"飲食店営業"</f>
        <v>飲食店営業</v>
      </c>
      <c r="E13887" s="2" t="str">
        <f>"H30.01.05"</f>
        <v>H30.01.05</v>
      </c>
    </row>
    <row r="13888" spans="1:5" x14ac:dyDescent="0.45">
      <c r="A13888" s="2" t="s">
        <v>7970</v>
      </c>
      <c r="B13888" s="2" t="s">
        <v>19521</v>
      </c>
      <c r="C13888" s="2" t="s">
        <v>31093</v>
      </c>
      <c r="D13888" s="2" t="str">
        <f>"飲食店営業"</f>
        <v>飲食店営業</v>
      </c>
      <c r="E13888" s="2" t="str">
        <f>"H30.01.12"</f>
        <v>H30.01.12</v>
      </c>
    </row>
    <row r="13889" spans="1:5" x14ac:dyDescent="0.45">
      <c r="A13889" s="2" t="s">
        <v>7973</v>
      </c>
      <c r="B13889" s="2" t="s">
        <v>19524</v>
      </c>
      <c r="C13889" s="2" t="s">
        <v>31096</v>
      </c>
      <c r="D13889" s="2" t="str">
        <f>"飲食店営業"</f>
        <v>飲食店営業</v>
      </c>
      <c r="E13889" s="2" t="str">
        <f>"H30.01.26"</f>
        <v>H30.01.26</v>
      </c>
    </row>
    <row r="13890" spans="1:5" x14ac:dyDescent="0.45">
      <c r="A13890" s="2" t="s">
        <v>5765</v>
      </c>
      <c r="B13890" s="2" t="s">
        <v>19525</v>
      </c>
      <c r="C13890" s="2" t="s">
        <v>31097</v>
      </c>
      <c r="D13890" s="2" t="str">
        <f>"飲食店営業"</f>
        <v>飲食店営業</v>
      </c>
      <c r="E13890" s="2" t="str">
        <f>"H30.02.06"</f>
        <v>H30.02.06</v>
      </c>
    </row>
    <row r="13891" spans="1:5" x14ac:dyDescent="0.45">
      <c r="A13891" s="2" t="s">
        <v>5765</v>
      </c>
      <c r="B13891" s="2" t="s">
        <v>19525</v>
      </c>
      <c r="C13891" s="2" t="s">
        <v>31097</v>
      </c>
      <c r="D13891" s="2" t="str">
        <f>"食品販売業"</f>
        <v>食品販売業</v>
      </c>
      <c r="E13891" s="2" t="str">
        <f>"H30.02.06"</f>
        <v>H30.02.06</v>
      </c>
    </row>
    <row r="13892" spans="1:5" x14ac:dyDescent="0.45">
      <c r="A13892" s="2" t="s">
        <v>7974</v>
      </c>
      <c r="B13892" s="2" t="s">
        <v>19526</v>
      </c>
      <c r="C13892" s="2" t="s">
        <v>31098</v>
      </c>
      <c r="D13892" s="2" t="str">
        <f t="shared" ref="D13892:D13900" si="679">"飲食店営業"</f>
        <v>飲食店営業</v>
      </c>
      <c r="E13892" s="2" t="str">
        <f>"H30.02.06"</f>
        <v>H30.02.06</v>
      </c>
    </row>
    <row r="13893" spans="1:5" x14ac:dyDescent="0.45">
      <c r="A13893" s="2" t="s">
        <v>7976</v>
      </c>
      <c r="B13893" s="2" t="s">
        <v>19528</v>
      </c>
      <c r="C13893" s="2" t="s">
        <v>31100</v>
      </c>
      <c r="D13893" s="2" t="str">
        <f t="shared" si="679"/>
        <v>飲食店営業</v>
      </c>
      <c r="E13893" s="2" t="str">
        <f t="shared" ref="E13893:E13900" si="680">"H30.02.16"</f>
        <v>H30.02.16</v>
      </c>
    </row>
    <row r="13894" spans="1:5" x14ac:dyDescent="0.45">
      <c r="A13894" s="2" t="s">
        <v>7977</v>
      </c>
      <c r="B13894" s="2" t="s">
        <v>19529</v>
      </c>
      <c r="C13894" s="2" t="s">
        <v>31101</v>
      </c>
      <c r="D13894" s="2" t="str">
        <f t="shared" si="679"/>
        <v>飲食店営業</v>
      </c>
      <c r="E13894" s="2" t="str">
        <f t="shared" si="680"/>
        <v>H30.02.16</v>
      </c>
    </row>
    <row r="13895" spans="1:5" x14ac:dyDescent="0.45">
      <c r="A13895" s="2" t="s">
        <v>7982</v>
      </c>
      <c r="B13895" s="2" t="s">
        <v>19534</v>
      </c>
      <c r="C13895" s="2" t="s">
        <v>31106</v>
      </c>
      <c r="D13895" s="2" t="str">
        <f t="shared" si="679"/>
        <v>飲食店営業</v>
      </c>
      <c r="E13895" s="2" t="str">
        <f t="shared" si="680"/>
        <v>H30.02.16</v>
      </c>
    </row>
    <row r="13896" spans="1:5" x14ac:dyDescent="0.45">
      <c r="A13896" s="2" t="s">
        <v>7942</v>
      </c>
      <c r="B13896" s="2" t="s">
        <v>19535</v>
      </c>
      <c r="C13896" s="2" t="s">
        <v>31107</v>
      </c>
      <c r="D13896" s="2" t="str">
        <f t="shared" si="679"/>
        <v>飲食店営業</v>
      </c>
      <c r="E13896" s="2" t="str">
        <f t="shared" si="680"/>
        <v>H30.02.16</v>
      </c>
    </row>
    <row r="13897" spans="1:5" x14ac:dyDescent="0.45">
      <c r="A13897" s="2" t="s">
        <v>7893</v>
      </c>
      <c r="B13897" s="2" t="s">
        <v>19537</v>
      </c>
      <c r="C13897" s="2" t="s">
        <v>31109</v>
      </c>
      <c r="D13897" s="2" t="str">
        <f t="shared" si="679"/>
        <v>飲食店営業</v>
      </c>
      <c r="E13897" s="2" t="str">
        <f t="shared" si="680"/>
        <v>H30.02.16</v>
      </c>
    </row>
    <row r="13898" spans="1:5" x14ac:dyDescent="0.45">
      <c r="A13898" s="2" t="s">
        <v>7930</v>
      </c>
      <c r="B13898" s="2" t="s">
        <v>19539</v>
      </c>
      <c r="C13898" s="2" t="s">
        <v>31053</v>
      </c>
      <c r="D13898" s="2" t="str">
        <f t="shared" si="679"/>
        <v>飲食店営業</v>
      </c>
      <c r="E13898" s="2" t="str">
        <f t="shared" si="680"/>
        <v>H30.02.16</v>
      </c>
    </row>
    <row r="13899" spans="1:5" x14ac:dyDescent="0.45">
      <c r="A13899" s="2" t="s">
        <v>7984</v>
      </c>
      <c r="B13899" s="2" t="s">
        <v>19540</v>
      </c>
      <c r="C13899" s="2" t="s">
        <v>31111</v>
      </c>
      <c r="D13899" s="2" t="str">
        <f t="shared" si="679"/>
        <v>飲食店営業</v>
      </c>
      <c r="E13899" s="2" t="str">
        <f t="shared" si="680"/>
        <v>H30.02.16</v>
      </c>
    </row>
    <row r="13900" spans="1:5" x14ac:dyDescent="0.45">
      <c r="A13900" s="2" t="s">
        <v>6028</v>
      </c>
      <c r="B13900" s="2" t="s">
        <v>19541</v>
      </c>
      <c r="C13900" s="2" t="s">
        <v>31112</v>
      </c>
      <c r="D13900" s="2" t="str">
        <f t="shared" si="679"/>
        <v>飲食店営業</v>
      </c>
      <c r="E13900" s="2" t="str">
        <f t="shared" si="680"/>
        <v>H30.02.16</v>
      </c>
    </row>
    <row r="13901" spans="1:5" x14ac:dyDescent="0.45">
      <c r="A13901" s="2" t="s">
        <v>7985</v>
      </c>
      <c r="B13901" s="2" t="s">
        <v>19542</v>
      </c>
      <c r="C13901" s="2" t="s">
        <v>31113</v>
      </c>
      <c r="D13901" s="2" t="str">
        <f>"魚介類販売業"</f>
        <v>魚介類販売業</v>
      </c>
      <c r="E13901" s="2" t="str">
        <f>"H30.02.14"</f>
        <v>H30.02.14</v>
      </c>
    </row>
    <row r="13902" spans="1:5" x14ac:dyDescent="0.45">
      <c r="A13902" s="2" t="s">
        <v>7893</v>
      </c>
      <c r="B13902" s="2" t="s">
        <v>19537</v>
      </c>
      <c r="C13902" s="2" t="s">
        <v>31109</v>
      </c>
      <c r="D13902" s="2" t="str">
        <f>"魚介類販売業"</f>
        <v>魚介類販売業</v>
      </c>
      <c r="E13902" s="2" t="str">
        <f>"H30.02.14"</f>
        <v>H30.02.14</v>
      </c>
    </row>
    <row r="13903" spans="1:5" x14ac:dyDescent="0.45">
      <c r="A13903" s="2" t="s">
        <v>7985</v>
      </c>
      <c r="B13903" s="2" t="s">
        <v>19542</v>
      </c>
      <c r="C13903" s="2" t="s">
        <v>31113</v>
      </c>
      <c r="D13903" s="2" t="str">
        <f>"食肉販売業"</f>
        <v>食肉販売業</v>
      </c>
      <c r="E13903" s="2" t="str">
        <f>"H30.02.14"</f>
        <v>H30.02.14</v>
      </c>
    </row>
    <row r="13904" spans="1:5" x14ac:dyDescent="0.45">
      <c r="A13904" s="2" t="s">
        <v>7987</v>
      </c>
      <c r="B13904" s="2" t="s">
        <v>19544</v>
      </c>
      <c r="C13904" s="2" t="s">
        <v>31115</v>
      </c>
      <c r="D13904" s="2" t="str">
        <f>"食肉販売業"</f>
        <v>食肉販売業</v>
      </c>
      <c r="E13904" s="2" t="str">
        <f>"H30.02.14"</f>
        <v>H30.02.14</v>
      </c>
    </row>
    <row r="13905" spans="1:5" x14ac:dyDescent="0.45">
      <c r="A13905" s="2" t="s">
        <v>7988</v>
      </c>
      <c r="B13905" s="2" t="s">
        <v>7988</v>
      </c>
      <c r="C13905" s="2" t="s">
        <v>31116</v>
      </c>
      <c r="D13905" s="2" t="str">
        <f>"菓子製造業"</f>
        <v>菓子製造業</v>
      </c>
      <c r="E13905" s="2" t="str">
        <f t="shared" ref="E13905:E13912" si="681">"H30.02.16"</f>
        <v>H30.02.16</v>
      </c>
    </row>
    <row r="13906" spans="1:5" x14ac:dyDescent="0.45">
      <c r="A13906" s="2" t="s">
        <v>7985</v>
      </c>
      <c r="B13906" s="2" t="s">
        <v>19542</v>
      </c>
      <c r="C13906" s="2" t="s">
        <v>31113</v>
      </c>
      <c r="D13906" s="2" t="str">
        <f>"乳類販売業"</f>
        <v>乳類販売業</v>
      </c>
      <c r="E13906" s="2" t="str">
        <f t="shared" si="681"/>
        <v>H30.02.16</v>
      </c>
    </row>
    <row r="13907" spans="1:5" x14ac:dyDescent="0.45">
      <c r="A13907" s="2" t="s">
        <v>7989</v>
      </c>
      <c r="B13907" s="2" t="s">
        <v>19546</v>
      </c>
      <c r="C13907" s="2" t="s">
        <v>31117</v>
      </c>
      <c r="D13907" s="2" t="str">
        <f>"乳類販売業"</f>
        <v>乳類販売業</v>
      </c>
      <c r="E13907" s="2" t="str">
        <f t="shared" si="681"/>
        <v>H30.02.16</v>
      </c>
    </row>
    <row r="13908" spans="1:5" x14ac:dyDescent="0.45">
      <c r="A13908" s="2" t="s">
        <v>7893</v>
      </c>
      <c r="B13908" s="2" t="s">
        <v>19537</v>
      </c>
      <c r="C13908" s="2" t="s">
        <v>31109</v>
      </c>
      <c r="D13908" s="2" t="str">
        <f>"乳類販売業"</f>
        <v>乳類販売業</v>
      </c>
      <c r="E13908" s="2" t="str">
        <f t="shared" si="681"/>
        <v>H30.02.16</v>
      </c>
    </row>
    <row r="13909" spans="1:5" x14ac:dyDescent="0.45">
      <c r="A13909" s="2" t="s">
        <v>7990</v>
      </c>
      <c r="B13909" s="2" t="s">
        <v>19547</v>
      </c>
      <c r="C13909" s="2" t="s">
        <v>31118</v>
      </c>
      <c r="D13909" s="2" t="str">
        <f>"魚肉ねり製品製造業"</f>
        <v>魚肉ねり製品製造業</v>
      </c>
      <c r="E13909" s="2" t="str">
        <f t="shared" si="681"/>
        <v>H30.02.16</v>
      </c>
    </row>
    <row r="13910" spans="1:5" x14ac:dyDescent="0.45">
      <c r="A13910" s="2" t="s">
        <v>7988</v>
      </c>
      <c r="B13910" s="2" t="s">
        <v>7988</v>
      </c>
      <c r="C13910" s="2" t="s">
        <v>31116</v>
      </c>
      <c r="D13910" s="2" t="str">
        <f>"魚肉ねり製品製造業"</f>
        <v>魚肉ねり製品製造業</v>
      </c>
      <c r="E13910" s="2" t="str">
        <f t="shared" si="681"/>
        <v>H30.02.16</v>
      </c>
    </row>
    <row r="13911" spans="1:5" x14ac:dyDescent="0.45">
      <c r="A13911" s="2" t="s">
        <v>7992</v>
      </c>
      <c r="B13911" s="2" t="s">
        <v>19549</v>
      </c>
      <c r="C13911" s="2" t="s">
        <v>31120</v>
      </c>
      <c r="D13911" s="2" t="str">
        <f>"魚介類販売業"</f>
        <v>魚介類販売業</v>
      </c>
      <c r="E13911" s="2" t="str">
        <f t="shared" si="681"/>
        <v>H30.02.16</v>
      </c>
    </row>
    <row r="13912" spans="1:5" x14ac:dyDescent="0.45">
      <c r="A13912" s="2" t="s">
        <v>7992</v>
      </c>
      <c r="B13912" s="2" t="s">
        <v>19549</v>
      </c>
      <c r="C13912" s="2" t="s">
        <v>31121</v>
      </c>
      <c r="D13912" s="2" t="str">
        <f>"魚介類販売業"</f>
        <v>魚介類販売業</v>
      </c>
      <c r="E13912" s="2" t="str">
        <f t="shared" si="681"/>
        <v>H30.02.16</v>
      </c>
    </row>
    <row r="13913" spans="1:5" x14ac:dyDescent="0.45">
      <c r="A13913" s="2" t="s">
        <v>7993</v>
      </c>
      <c r="B13913" s="2" t="s">
        <v>19550</v>
      </c>
      <c r="C13913" s="2" t="s">
        <v>31123</v>
      </c>
      <c r="D13913" s="2" t="str">
        <f>"飲食店営業"</f>
        <v>飲食店営業</v>
      </c>
      <c r="E13913" s="2" t="str">
        <f>"H30.02.21"</f>
        <v>H30.02.21</v>
      </c>
    </row>
    <row r="13914" spans="1:5" x14ac:dyDescent="0.45">
      <c r="A13914" s="2" t="s">
        <v>7994</v>
      </c>
      <c r="B13914" s="2" t="s">
        <v>19551</v>
      </c>
      <c r="C13914" s="2" t="s">
        <v>31124</v>
      </c>
      <c r="D13914" s="2" t="str">
        <f>"みそ製造業"</f>
        <v>みそ製造業</v>
      </c>
      <c r="E13914" s="2" t="str">
        <f>"H30.02.21"</f>
        <v>H30.02.21</v>
      </c>
    </row>
    <row r="13915" spans="1:5" x14ac:dyDescent="0.45">
      <c r="A13915" s="2" t="s">
        <v>7985</v>
      </c>
      <c r="B13915" s="2" t="s">
        <v>19542</v>
      </c>
      <c r="C13915" s="2" t="s">
        <v>31113</v>
      </c>
      <c r="D13915" s="2" t="str">
        <f>"喫茶店営業"</f>
        <v>喫茶店営業</v>
      </c>
      <c r="E13915" s="2" t="str">
        <f>"H30.02.21"</f>
        <v>H30.02.21</v>
      </c>
    </row>
    <row r="13916" spans="1:5" x14ac:dyDescent="0.45">
      <c r="A13916" s="2" t="s">
        <v>7996</v>
      </c>
      <c r="B13916" s="2" t="s">
        <v>19553</v>
      </c>
      <c r="C13916" s="2" t="s">
        <v>31127</v>
      </c>
      <c r="D13916" s="2" t="str">
        <f>"そうざい製造業"</f>
        <v>そうざい製造業</v>
      </c>
      <c r="E13916" s="2" t="str">
        <f>"H30.02.21"</f>
        <v>H30.02.21</v>
      </c>
    </row>
    <row r="13917" spans="1:5" x14ac:dyDescent="0.45">
      <c r="A13917" s="2" t="s">
        <v>7998</v>
      </c>
      <c r="B13917" s="2" t="s">
        <v>19555</v>
      </c>
      <c r="C13917" s="2" t="s">
        <v>31129</v>
      </c>
      <c r="D13917" s="2" t="str">
        <f>"飲食店営業"</f>
        <v>飲食店営業</v>
      </c>
      <c r="E13917" s="2" t="str">
        <f t="shared" ref="E13917:E13928" si="682">"H30.02.22"</f>
        <v>H30.02.22</v>
      </c>
    </row>
    <row r="13918" spans="1:5" x14ac:dyDescent="0.45">
      <c r="A13918" s="2" t="s">
        <v>7998</v>
      </c>
      <c r="B13918" s="2" t="s">
        <v>19555</v>
      </c>
      <c r="C13918" s="2" t="s">
        <v>31129</v>
      </c>
      <c r="D13918" s="2" t="str">
        <f>"魚介類販売業"</f>
        <v>魚介類販売業</v>
      </c>
      <c r="E13918" s="2" t="str">
        <f t="shared" si="682"/>
        <v>H30.02.22</v>
      </c>
    </row>
    <row r="13919" spans="1:5" x14ac:dyDescent="0.45">
      <c r="A13919" s="2" t="s">
        <v>7998</v>
      </c>
      <c r="B13919" s="2" t="s">
        <v>19555</v>
      </c>
      <c r="C13919" s="2" t="s">
        <v>31129</v>
      </c>
      <c r="D13919" s="2" t="str">
        <f>"食肉販売業"</f>
        <v>食肉販売業</v>
      </c>
      <c r="E13919" s="2" t="str">
        <f t="shared" si="682"/>
        <v>H30.02.22</v>
      </c>
    </row>
    <row r="13920" spans="1:5" x14ac:dyDescent="0.45">
      <c r="A13920" s="2" t="s">
        <v>7998</v>
      </c>
      <c r="B13920" s="2" t="s">
        <v>19555</v>
      </c>
      <c r="C13920" s="2" t="s">
        <v>31129</v>
      </c>
      <c r="D13920" s="2" t="str">
        <f>"乳類販売業"</f>
        <v>乳類販売業</v>
      </c>
      <c r="E13920" s="2" t="str">
        <f t="shared" si="682"/>
        <v>H30.02.22</v>
      </c>
    </row>
    <row r="13921" spans="1:5" x14ac:dyDescent="0.45">
      <c r="A13921" s="2" t="s">
        <v>7998</v>
      </c>
      <c r="B13921" s="2" t="s">
        <v>19555</v>
      </c>
      <c r="C13921" s="2" t="s">
        <v>31129</v>
      </c>
      <c r="D13921" s="2" t="str">
        <f>"食品販売業"</f>
        <v>食品販売業</v>
      </c>
      <c r="E13921" s="2" t="str">
        <f t="shared" si="682"/>
        <v>H30.02.22</v>
      </c>
    </row>
    <row r="13922" spans="1:5" x14ac:dyDescent="0.45">
      <c r="A13922" s="2" t="s">
        <v>7999</v>
      </c>
      <c r="B13922" s="2" t="s">
        <v>19556</v>
      </c>
      <c r="C13922" s="2" t="s">
        <v>31130</v>
      </c>
      <c r="D13922" s="2" t="str">
        <f>"食品製造業"</f>
        <v>食品製造業</v>
      </c>
      <c r="E13922" s="2" t="str">
        <f t="shared" si="682"/>
        <v>H30.02.22</v>
      </c>
    </row>
    <row r="13923" spans="1:5" x14ac:dyDescent="0.45">
      <c r="A13923" s="2" t="s">
        <v>7930</v>
      </c>
      <c r="B13923" s="2" t="s">
        <v>19539</v>
      </c>
      <c r="C13923" s="2" t="s">
        <v>31053</v>
      </c>
      <c r="D13923" s="2" t="str">
        <f>"食品製造業"</f>
        <v>食品製造業</v>
      </c>
      <c r="E13923" s="2" t="str">
        <f t="shared" si="682"/>
        <v>H30.02.22</v>
      </c>
    </row>
    <row r="13924" spans="1:5" x14ac:dyDescent="0.45">
      <c r="A13924" s="2" t="s">
        <v>8001</v>
      </c>
      <c r="B13924" s="2" t="s">
        <v>19558</v>
      </c>
      <c r="C13924" s="2" t="s">
        <v>31132</v>
      </c>
      <c r="D13924" s="2" t="str">
        <f>"食品販売業"</f>
        <v>食品販売業</v>
      </c>
      <c r="E13924" s="2" t="str">
        <f t="shared" si="682"/>
        <v>H30.02.22</v>
      </c>
    </row>
    <row r="13925" spans="1:5" x14ac:dyDescent="0.45">
      <c r="A13925" s="2" t="s">
        <v>8003</v>
      </c>
      <c r="B13925" s="2" t="s">
        <v>19560</v>
      </c>
      <c r="C13925" s="2" t="s">
        <v>31134</v>
      </c>
      <c r="D13925" s="2" t="str">
        <f>"食品販売業"</f>
        <v>食品販売業</v>
      </c>
      <c r="E13925" s="2" t="str">
        <f t="shared" si="682"/>
        <v>H30.02.22</v>
      </c>
    </row>
    <row r="13926" spans="1:5" x14ac:dyDescent="0.45">
      <c r="A13926" s="2" t="s">
        <v>8004</v>
      </c>
      <c r="B13926" s="2" t="s">
        <v>19561</v>
      </c>
      <c r="C13926" s="2" t="s">
        <v>31135</v>
      </c>
      <c r="D13926" s="2" t="str">
        <f>"食品販売業"</f>
        <v>食品販売業</v>
      </c>
      <c r="E13926" s="2" t="str">
        <f t="shared" si="682"/>
        <v>H30.02.22</v>
      </c>
    </row>
    <row r="13927" spans="1:5" x14ac:dyDescent="0.45">
      <c r="A13927" s="2" t="s">
        <v>8005</v>
      </c>
      <c r="B13927" s="2" t="s">
        <v>19562</v>
      </c>
      <c r="C13927" s="2" t="s">
        <v>31135</v>
      </c>
      <c r="D13927" s="2" t="str">
        <f>"食品販売業"</f>
        <v>食品販売業</v>
      </c>
      <c r="E13927" s="2" t="str">
        <f t="shared" si="682"/>
        <v>H30.02.22</v>
      </c>
    </row>
    <row r="13928" spans="1:5" x14ac:dyDescent="0.45">
      <c r="A13928" s="2" t="s">
        <v>7794</v>
      </c>
      <c r="B13928" s="2" t="s">
        <v>19347</v>
      </c>
      <c r="C13928" s="2" t="s">
        <v>30910</v>
      </c>
      <c r="D13928" s="2" t="str">
        <f>"食品販売業"</f>
        <v>食品販売業</v>
      </c>
      <c r="E13928" s="2" t="str">
        <f t="shared" si="682"/>
        <v>H30.02.22</v>
      </c>
    </row>
    <row r="13929" spans="1:5" x14ac:dyDescent="0.45">
      <c r="A13929" s="2" t="s">
        <v>8006</v>
      </c>
      <c r="B13929" s="2" t="s">
        <v>13941</v>
      </c>
      <c r="C13929" s="2" t="s">
        <v>31136</v>
      </c>
      <c r="D13929" s="2" t="str">
        <f>"食品行商"</f>
        <v>食品行商</v>
      </c>
      <c r="E13929" s="2" t="str">
        <f>"H30.02.23"</f>
        <v>H30.02.23</v>
      </c>
    </row>
    <row r="13930" spans="1:5" x14ac:dyDescent="0.45">
      <c r="A13930" s="2" t="s">
        <v>8007</v>
      </c>
      <c r="B13930" s="2" t="s">
        <v>19563</v>
      </c>
      <c r="C13930" s="2" t="s">
        <v>31137</v>
      </c>
      <c r="D13930" s="2" t="str">
        <f>"食品製造業"</f>
        <v>食品製造業</v>
      </c>
      <c r="E13930" s="2" t="str">
        <f>"H30.02.27"</f>
        <v>H30.02.27</v>
      </c>
    </row>
    <row r="13931" spans="1:5" x14ac:dyDescent="0.45">
      <c r="A13931" s="2" t="s">
        <v>8008</v>
      </c>
      <c r="B13931" s="2" t="s">
        <v>19564</v>
      </c>
      <c r="C13931" s="2" t="s">
        <v>31138</v>
      </c>
      <c r="D13931" s="2" t="str">
        <f>"喫茶店営業"</f>
        <v>喫茶店営業</v>
      </c>
      <c r="E13931" s="2" t="str">
        <f>"H30.02.27"</f>
        <v>H30.02.27</v>
      </c>
    </row>
    <row r="13932" spans="1:5" x14ac:dyDescent="0.45">
      <c r="A13932" s="2" t="s">
        <v>8009</v>
      </c>
      <c r="B13932" s="2" t="s">
        <v>19566</v>
      </c>
      <c r="C13932" s="2" t="s">
        <v>31140</v>
      </c>
      <c r="D13932" s="2" t="str">
        <f>"食品製造業"</f>
        <v>食品製造業</v>
      </c>
      <c r="E13932" s="2" t="str">
        <f>"H30.03.07"</f>
        <v>H30.03.07</v>
      </c>
    </row>
    <row r="13933" spans="1:5" x14ac:dyDescent="0.45">
      <c r="A13933" s="2" t="s">
        <v>8009</v>
      </c>
      <c r="B13933" s="2" t="s">
        <v>19566</v>
      </c>
      <c r="C13933" s="2" t="s">
        <v>31140</v>
      </c>
      <c r="D13933" s="2" t="str">
        <f>"菓子製造業"</f>
        <v>菓子製造業</v>
      </c>
      <c r="E13933" s="2" t="str">
        <f>"H30.03.07"</f>
        <v>H30.03.07</v>
      </c>
    </row>
    <row r="13934" spans="1:5" x14ac:dyDescent="0.45">
      <c r="A13934" s="2" t="s">
        <v>8009</v>
      </c>
      <c r="B13934" s="2" t="s">
        <v>19566</v>
      </c>
      <c r="C13934" s="2" t="s">
        <v>31140</v>
      </c>
      <c r="D13934" s="2" t="str">
        <f>"そうざい製造業"</f>
        <v>そうざい製造業</v>
      </c>
      <c r="E13934" s="2" t="str">
        <f>"H30.03.07"</f>
        <v>H30.03.07</v>
      </c>
    </row>
    <row r="13935" spans="1:5" x14ac:dyDescent="0.45">
      <c r="A13935" s="2" t="s">
        <v>8011</v>
      </c>
      <c r="B13935" s="2" t="s">
        <v>19568</v>
      </c>
      <c r="C13935" s="2" t="s">
        <v>31141</v>
      </c>
      <c r="D13935" s="2" t="str">
        <f>"飲食店営業"</f>
        <v>飲食店営業</v>
      </c>
      <c r="E13935" s="2" t="str">
        <f>"H30.03.14"</f>
        <v>H30.03.14</v>
      </c>
    </row>
    <row r="13936" spans="1:5" x14ac:dyDescent="0.45">
      <c r="A13936" s="2" t="s">
        <v>8013</v>
      </c>
      <c r="B13936" s="2" t="s">
        <v>19571</v>
      </c>
      <c r="C13936" s="2" t="s">
        <v>31143</v>
      </c>
      <c r="D13936" s="2" t="str">
        <f>"飲食店営業"</f>
        <v>飲食店営業</v>
      </c>
      <c r="E13936" s="2" t="str">
        <f>"H30.03.19"</f>
        <v>H30.03.19</v>
      </c>
    </row>
    <row r="13937" spans="1:5" x14ac:dyDescent="0.45">
      <c r="A13937" s="2" t="s">
        <v>7914</v>
      </c>
      <c r="B13937" s="2" t="s">
        <v>19573</v>
      </c>
      <c r="C13937" s="2" t="s">
        <v>31145</v>
      </c>
      <c r="D13937" s="2" t="str">
        <f>"飲食店営業"</f>
        <v>飲食店営業</v>
      </c>
      <c r="E13937" s="2" t="str">
        <f>"H30.03.30"</f>
        <v>H30.03.30</v>
      </c>
    </row>
    <row r="13938" spans="1:5" x14ac:dyDescent="0.45">
      <c r="A13938" s="2" t="s">
        <v>7806</v>
      </c>
      <c r="B13938" s="2" t="s">
        <v>19358</v>
      </c>
      <c r="C13938" s="2" t="s">
        <v>30922</v>
      </c>
      <c r="D13938" s="2" t="str">
        <f>"食品製造業"</f>
        <v>食品製造業</v>
      </c>
      <c r="E13938" s="2" t="str">
        <f>"H30.03.30"</f>
        <v>H30.03.30</v>
      </c>
    </row>
    <row r="13939" spans="1:5" x14ac:dyDescent="0.45">
      <c r="A13939" s="2" t="s">
        <v>7815</v>
      </c>
      <c r="B13939" s="2" t="s">
        <v>19574</v>
      </c>
      <c r="C13939" s="2" t="s">
        <v>31146</v>
      </c>
      <c r="D13939" s="2" t="str">
        <f>"魚介類販売業"</f>
        <v>魚介類販売業</v>
      </c>
      <c r="E13939" s="2" t="str">
        <f>"H30.03.30"</f>
        <v>H30.03.30</v>
      </c>
    </row>
    <row r="13940" spans="1:5" x14ac:dyDescent="0.45">
      <c r="A13940" s="2" t="s">
        <v>7815</v>
      </c>
      <c r="B13940" s="2" t="s">
        <v>19574</v>
      </c>
      <c r="C13940" s="2" t="s">
        <v>31146</v>
      </c>
      <c r="D13940" s="2" t="str">
        <f>"食品製造業"</f>
        <v>食品製造業</v>
      </c>
      <c r="E13940" s="2" t="str">
        <f>"H30.03.30"</f>
        <v>H30.03.30</v>
      </c>
    </row>
    <row r="13941" spans="1:5" x14ac:dyDescent="0.45">
      <c r="A13941" s="2" t="s">
        <v>8015</v>
      </c>
      <c r="B13941" s="2" t="s">
        <v>19575</v>
      </c>
      <c r="C13941" s="2" t="s">
        <v>30926</v>
      </c>
      <c r="D13941" s="2" t="str">
        <f>"飲食店営業"</f>
        <v>飲食店営業</v>
      </c>
      <c r="E13941" s="2" t="str">
        <f>"H30.04.03"</f>
        <v>H30.04.03</v>
      </c>
    </row>
    <row r="13942" spans="1:5" x14ac:dyDescent="0.45">
      <c r="A13942" s="2" t="s">
        <v>8016</v>
      </c>
      <c r="B13942" s="2" t="s">
        <v>19576</v>
      </c>
      <c r="C13942" s="2" t="s">
        <v>31147</v>
      </c>
      <c r="D13942" s="2" t="str">
        <f>"飲食店営業"</f>
        <v>飲食店営業</v>
      </c>
      <c r="E13942" s="2" t="str">
        <f>"H30.04.04"</f>
        <v>H30.04.04</v>
      </c>
    </row>
    <row r="13943" spans="1:5" x14ac:dyDescent="0.45">
      <c r="A13943" s="2" t="s">
        <v>8017</v>
      </c>
      <c r="B13943" s="2" t="s">
        <v>19577</v>
      </c>
      <c r="C13943" s="2" t="s">
        <v>31148</v>
      </c>
      <c r="D13943" s="2" t="str">
        <f>"菓子製造業"</f>
        <v>菓子製造業</v>
      </c>
      <c r="E13943" s="2" t="str">
        <f>"H29.11.17"</f>
        <v>H29.11.17</v>
      </c>
    </row>
    <row r="13944" spans="1:5" x14ac:dyDescent="0.45">
      <c r="A13944" s="2" t="s">
        <v>8017</v>
      </c>
      <c r="B13944" s="2" t="s">
        <v>19577</v>
      </c>
      <c r="C13944" s="2" t="s">
        <v>31148</v>
      </c>
      <c r="D13944" s="2" t="str">
        <f>"清涼飲料水製造業"</f>
        <v>清涼飲料水製造業</v>
      </c>
      <c r="E13944" s="2" t="str">
        <f>"H29.02.20"</f>
        <v>H29.02.20</v>
      </c>
    </row>
    <row r="13945" spans="1:5" x14ac:dyDescent="0.45">
      <c r="A13945" s="2" t="s">
        <v>8017</v>
      </c>
      <c r="B13945" s="2" t="s">
        <v>19577</v>
      </c>
      <c r="C13945" s="2" t="s">
        <v>31148</v>
      </c>
      <c r="D13945" s="2" t="str">
        <f>"ソース類製造業"</f>
        <v>ソース類製造業</v>
      </c>
      <c r="E13945" s="2" t="str">
        <f>"H29.08.22"</f>
        <v>H29.08.22</v>
      </c>
    </row>
    <row r="13946" spans="1:5" x14ac:dyDescent="0.45">
      <c r="A13946" s="2" t="s">
        <v>8018</v>
      </c>
      <c r="B13946" s="2" t="s">
        <v>19578</v>
      </c>
      <c r="C13946" s="2" t="s">
        <v>31149</v>
      </c>
      <c r="D13946" s="2" t="str">
        <f t="shared" ref="D13946:D13957" si="683">"飲食店営業"</f>
        <v>飲食店営業</v>
      </c>
      <c r="E13946" s="2" t="str">
        <f>"H30.04.24"</f>
        <v>H30.04.24</v>
      </c>
    </row>
    <row r="13947" spans="1:5" x14ac:dyDescent="0.45">
      <c r="A13947" s="2" t="s">
        <v>8021</v>
      </c>
      <c r="B13947" s="2" t="s">
        <v>15857</v>
      </c>
      <c r="C13947" s="2" t="s">
        <v>31153</v>
      </c>
      <c r="D13947" s="2" t="str">
        <f t="shared" si="683"/>
        <v>飲食店営業</v>
      </c>
      <c r="E13947" s="2" t="str">
        <f t="shared" ref="E13947:E13965" si="684">"H30.05.17"</f>
        <v>H30.05.17</v>
      </c>
    </row>
    <row r="13948" spans="1:5" x14ac:dyDescent="0.45">
      <c r="A13948" s="2" t="s">
        <v>3184</v>
      </c>
      <c r="B13948" s="2" t="s">
        <v>19581</v>
      </c>
      <c r="C13948" s="2" t="s">
        <v>31154</v>
      </c>
      <c r="D13948" s="2" t="str">
        <f t="shared" si="683"/>
        <v>飲食店営業</v>
      </c>
      <c r="E13948" s="2" t="str">
        <f t="shared" si="684"/>
        <v>H30.05.17</v>
      </c>
    </row>
    <row r="13949" spans="1:5" x14ac:dyDescent="0.45">
      <c r="A13949" s="2" t="s">
        <v>7780</v>
      </c>
      <c r="B13949" s="2" t="s">
        <v>19582</v>
      </c>
      <c r="C13949" s="2" t="s">
        <v>21923</v>
      </c>
      <c r="D13949" s="2" t="str">
        <f t="shared" si="683"/>
        <v>飲食店営業</v>
      </c>
      <c r="E13949" s="2" t="str">
        <f t="shared" si="684"/>
        <v>H30.05.17</v>
      </c>
    </row>
    <row r="13950" spans="1:5" x14ac:dyDescent="0.45">
      <c r="A13950" s="2" t="s">
        <v>8022</v>
      </c>
      <c r="B13950" s="2" t="s">
        <v>19583</v>
      </c>
      <c r="C13950" s="2" t="s">
        <v>31155</v>
      </c>
      <c r="D13950" s="2" t="str">
        <f t="shared" si="683"/>
        <v>飲食店営業</v>
      </c>
      <c r="E13950" s="2" t="str">
        <f t="shared" si="684"/>
        <v>H30.05.17</v>
      </c>
    </row>
    <row r="13951" spans="1:5" x14ac:dyDescent="0.45">
      <c r="A13951" s="2" t="s">
        <v>8023</v>
      </c>
      <c r="B13951" s="2" t="s">
        <v>19584</v>
      </c>
      <c r="C13951" s="2" t="s">
        <v>31156</v>
      </c>
      <c r="D13951" s="2" t="str">
        <f t="shared" si="683"/>
        <v>飲食店営業</v>
      </c>
      <c r="E13951" s="2" t="str">
        <f t="shared" si="684"/>
        <v>H30.05.17</v>
      </c>
    </row>
    <row r="13952" spans="1:5" x14ac:dyDescent="0.45">
      <c r="A13952" s="2" t="s">
        <v>8024</v>
      </c>
      <c r="B13952" s="2" t="s">
        <v>19585</v>
      </c>
      <c r="C13952" s="2" t="s">
        <v>31157</v>
      </c>
      <c r="D13952" s="2" t="str">
        <f t="shared" si="683"/>
        <v>飲食店営業</v>
      </c>
      <c r="E13952" s="2" t="str">
        <f t="shared" si="684"/>
        <v>H30.05.17</v>
      </c>
    </row>
    <row r="13953" spans="1:5" x14ac:dyDescent="0.45">
      <c r="A13953" s="2" t="s">
        <v>8026</v>
      </c>
      <c r="B13953" s="2" t="s">
        <v>19587</v>
      </c>
      <c r="C13953" s="2" t="s">
        <v>31159</v>
      </c>
      <c r="D13953" s="2" t="str">
        <f t="shared" si="683"/>
        <v>飲食店営業</v>
      </c>
      <c r="E13953" s="2" t="str">
        <f t="shared" si="684"/>
        <v>H30.05.17</v>
      </c>
    </row>
    <row r="13954" spans="1:5" x14ac:dyDescent="0.45">
      <c r="A13954" s="2" t="s">
        <v>8027</v>
      </c>
      <c r="B13954" s="2" t="s">
        <v>19588</v>
      </c>
      <c r="C13954" s="2" t="s">
        <v>31160</v>
      </c>
      <c r="D13954" s="2" t="str">
        <f t="shared" si="683"/>
        <v>飲食店営業</v>
      </c>
      <c r="E13954" s="2" t="str">
        <f t="shared" si="684"/>
        <v>H30.05.17</v>
      </c>
    </row>
    <row r="13955" spans="1:5" x14ac:dyDescent="0.45">
      <c r="A13955" s="2" t="s">
        <v>8028</v>
      </c>
      <c r="B13955" s="2" t="s">
        <v>19589</v>
      </c>
      <c r="C13955" s="2" t="s">
        <v>31161</v>
      </c>
      <c r="D13955" s="2" t="str">
        <f t="shared" si="683"/>
        <v>飲食店営業</v>
      </c>
      <c r="E13955" s="2" t="str">
        <f t="shared" si="684"/>
        <v>H30.05.17</v>
      </c>
    </row>
    <row r="13956" spans="1:5" x14ac:dyDescent="0.45">
      <c r="A13956" s="2" t="s">
        <v>927</v>
      </c>
      <c r="B13956" s="2" t="s">
        <v>19590</v>
      </c>
      <c r="C13956" s="2" t="s">
        <v>31162</v>
      </c>
      <c r="D13956" s="2" t="str">
        <f t="shared" si="683"/>
        <v>飲食店営業</v>
      </c>
      <c r="E13956" s="2" t="str">
        <f t="shared" si="684"/>
        <v>H30.05.17</v>
      </c>
    </row>
    <row r="13957" spans="1:5" x14ac:dyDescent="0.45">
      <c r="A13957" s="2" t="s">
        <v>7974</v>
      </c>
      <c r="B13957" s="2" t="s">
        <v>19591</v>
      </c>
      <c r="C13957" s="2" t="s">
        <v>31163</v>
      </c>
      <c r="D13957" s="2" t="str">
        <f t="shared" si="683"/>
        <v>飲食店営業</v>
      </c>
      <c r="E13957" s="2" t="str">
        <f t="shared" si="684"/>
        <v>H30.05.17</v>
      </c>
    </row>
    <row r="13958" spans="1:5" x14ac:dyDescent="0.45">
      <c r="A13958" s="2" t="s">
        <v>453</v>
      </c>
      <c r="B13958" s="2" t="s">
        <v>19592</v>
      </c>
      <c r="C13958" s="2" t="s">
        <v>31154</v>
      </c>
      <c r="D13958" s="2" t="str">
        <f>"乳類販売業"</f>
        <v>乳類販売業</v>
      </c>
      <c r="E13958" s="2" t="str">
        <f t="shared" si="684"/>
        <v>H30.05.17</v>
      </c>
    </row>
    <row r="13959" spans="1:5" x14ac:dyDescent="0.45">
      <c r="A13959" s="2" t="s">
        <v>927</v>
      </c>
      <c r="B13959" s="2" t="s">
        <v>19590</v>
      </c>
      <c r="C13959" s="2" t="s">
        <v>31162</v>
      </c>
      <c r="D13959" s="2" t="str">
        <f>"乳類販売業"</f>
        <v>乳類販売業</v>
      </c>
      <c r="E13959" s="2" t="str">
        <f t="shared" si="684"/>
        <v>H30.05.17</v>
      </c>
    </row>
    <row r="13960" spans="1:5" x14ac:dyDescent="0.45">
      <c r="A13960" s="2" t="s">
        <v>8029</v>
      </c>
      <c r="B13960" s="2" t="s">
        <v>19594</v>
      </c>
      <c r="C13960" s="2" t="s">
        <v>31166</v>
      </c>
      <c r="D13960" s="2" t="str">
        <f>"魚肉ねり製品製造業"</f>
        <v>魚肉ねり製品製造業</v>
      </c>
      <c r="E13960" s="2" t="str">
        <f t="shared" si="684"/>
        <v>H30.05.17</v>
      </c>
    </row>
    <row r="13961" spans="1:5" x14ac:dyDescent="0.45">
      <c r="A13961" s="2" t="s">
        <v>927</v>
      </c>
      <c r="B13961" s="2" t="s">
        <v>19590</v>
      </c>
      <c r="C13961" s="2" t="s">
        <v>31162</v>
      </c>
      <c r="D13961" s="2" t="str">
        <f>"菓子製造業"</f>
        <v>菓子製造業</v>
      </c>
      <c r="E13961" s="2" t="str">
        <f t="shared" si="684"/>
        <v>H30.05.17</v>
      </c>
    </row>
    <row r="13962" spans="1:5" x14ac:dyDescent="0.45">
      <c r="A13962" s="2" t="s">
        <v>8030</v>
      </c>
      <c r="B13962" s="2" t="s">
        <v>19595</v>
      </c>
      <c r="C13962" s="2" t="s">
        <v>31167</v>
      </c>
      <c r="D13962" s="2" t="str">
        <f>"菓子製造業"</f>
        <v>菓子製造業</v>
      </c>
      <c r="E13962" s="2" t="str">
        <f t="shared" si="684"/>
        <v>H30.05.17</v>
      </c>
    </row>
    <row r="13963" spans="1:5" x14ac:dyDescent="0.45">
      <c r="A13963" s="2" t="s">
        <v>8023</v>
      </c>
      <c r="B13963" s="2" t="s">
        <v>19584</v>
      </c>
      <c r="C13963" s="2" t="s">
        <v>31156</v>
      </c>
      <c r="D13963" s="2" t="str">
        <f>"食肉販売業"</f>
        <v>食肉販売業</v>
      </c>
      <c r="E13963" s="2" t="str">
        <f t="shared" si="684"/>
        <v>H30.05.17</v>
      </c>
    </row>
    <row r="13964" spans="1:5" x14ac:dyDescent="0.45">
      <c r="A13964" s="2" t="s">
        <v>8032</v>
      </c>
      <c r="B13964" s="2" t="s">
        <v>8032</v>
      </c>
      <c r="C13964" s="2" t="s">
        <v>31170</v>
      </c>
      <c r="D13964" s="2" t="str">
        <f>"魚介類販売業"</f>
        <v>魚介類販売業</v>
      </c>
      <c r="E13964" s="2" t="str">
        <f t="shared" si="684"/>
        <v>H30.05.17</v>
      </c>
    </row>
    <row r="13965" spans="1:5" x14ac:dyDescent="0.45">
      <c r="A13965" s="2" t="s">
        <v>8033</v>
      </c>
      <c r="B13965" s="2" t="s">
        <v>8033</v>
      </c>
      <c r="C13965" s="2" t="s">
        <v>31171</v>
      </c>
      <c r="D13965" s="2" t="str">
        <f>"魚介類販売業"</f>
        <v>魚介類販売業</v>
      </c>
      <c r="E13965" s="2" t="str">
        <f t="shared" si="684"/>
        <v>H30.05.17</v>
      </c>
    </row>
    <row r="13966" spans="1:5" x14ac:dyDescent="0.45">
      <c r="A13966" s="2" t="s">
        <v>8034</v>
      </c>
      <c r="B13966" s="2" t="s">
        <v>19598</v>
      </c>
      <c r="C13966" s="2" t="s">
        <v>31172</v>
      </c>
      <c r="D13966" s="2" t="str">
        <f>"飲食店営業"</f>
        <v>飲食店営業</v>
      </c>
      <c r="E13966" s="2" t="str">
        <f>"H30.05.25"</f>
        <v>H30.05.25</v>
      </c>
    </row>
    <row r="13967" spans="1:5" x14ac:dyDescent="0.45">
      <c r="A13967" s="2" t="s">
        <v>7956</v>
      </c>
      <c r="B13967" s="2" t="s">
        <v>19600</v>
      </c>
      <c r="C13967" s="2" t="s">
        <v>31174</v>
      </c>
      <c r="D13967" s="2" t="str">
        <f>"飲食店営業"</f>
        <v>飲食店営業</v>
      </c>
      <c r="E13967" s="2" t="str">
        <f>"H30.05.24"</f>
        <v>H30.05.24</v>
      </c>
    </row>
    <row r="13968" spans="1:5" x14ac:dyDescent="0.45">
      <c r="A13968" s="2" t="s">
        <v>8037</v>
      </c>
      <c r="B13968" s="2" t="s">
        <v>19602</v>
      </c>
      <c r="C13968" s="2" t="s">
        <v>31176</v>
      </c>
      <c r="D13968" s="2" t="str">
        <f>"食品製造業"</f>
        <v>食品製造業</v>
      </c>
      <c r="E13968" s="2" t="str">
        <f t="shared" ref="E13968:E13986" si="685">"H30.05.31"</f>
        <v>H30.05.31</v>
      </c>
    </row>
    <row r="13969" spans="1:5" x14ac:dyDescent="0.45">
      <c r="A13969" s="2" t="s">
        <v>8038</v>
      </c>
      <c r="B13969" s="2" t="s">
        <v>19603</v>
      </c>
      <c r="C13969" s="2" t="s">
        <v>31177</v>
      </c>
      <c r="D13969" s="2" t="str">
        <f>"食品製造業"</f>
        <v>食品製造業</v>
      </c>
      <c r="E13969" s="2" t="str">
        <f t="shared" si="685"/>
        <v>H30.05.31</v>
      </c>
    </row>
    <row r="13970" spans="1:5" x14ac:dyDescent="0.45">
      <c r="A13970" s="2" t="s">
        <v>8040</v>
      </c>
      <c r="B13970" s="2" t="s">
        <v>19605</v>
      </c>
      <c r="C13970" s="2" t="s">
        <v>31179</v>
      </c>
      <c r="D13970" s="2" t="str">
        <f>"食品製造業"</f>
        <v>食品製造業</v>
      </c>
      <c r="E13970" s="2" t="str">
        <f t="shared" si="685"/>
        <v>H30.05.31</v>
      </c>
    </row>
    <row r="13971" spans="1:5" x14ac:dyDescent="0.45">
      <c r="A13971" s="2" t="s">
        <v>8041</v>
      </c>
      <c r="B13971" s="2" t="s">
        <v>19606</v>
      </c>
      <c r="C13971" s="2" t="s">
        <v>31180</v>
      </c>
      <c r="D13971" s="2" t="str">
        <f>"食品販売業（仮設営業）"</f>
        <v>食品販売業（仮設営業）</v>
      </c>
      <c r="E13971" s="2" t="str">
        <f t="shared" si="685"/>
        <v>H30.05.31</v>
      </c>
    </row>
    <row r="13972" spans="1:5" x14ac:dyDescent="0.45">
      <c r="A13972" s="2" t="s">
        <v>8043</v>
      </c>
      <c r="B13972" s="2" t="s">
        <v>8043</v>
      </c>
      <c r="C13972" s="2" t="s">
        <v>31182</v>
      </c>
      <c r="D13972" s="2" t="str">
        <f t="shared" ref="D13972:D13978" si="686">"食品販売業"</f>
        <v>食品販売業</v>
      </c>
      <c r="E13972" s="2" t="str">
        <f t="shared" si="685"/>
        <v>H30.05.31</v>
      </c>
    </row>
    <row r="13973" spans="1:5" x14ac:dyDescent="0.45">
      <c r="A13973" s="2" t="s">
        <v>8044</v>
      </c>
      <c r="B13973" s="2" t="s">
        <v>19608</v>
      </c>
      <c r="C13973" s="2" t="s">
        <v>31183</v>
      </c>
      <c r="D13973" s="2" t="str">
        <f t="shared" si="686"/>
        <v>食品販売業</v>
      </c>
      <c r="E13973" s="2" t="str">
        <f t="shared" si="685"/>
        <v>H30.05.31</v>
      </c>
    </row>
    <row r="13974" spans="1:5" x14ac:dyDescent="0.45">
      <c r="A13974" s="2" t="s">
        <v>8033</v>
      </c>
      <c r="B13974" s="2" t="s">
        <v>19609</v>
      </c>
      <c r="C13974" s="2" t="s">
        <v>31184</v>
      </c>
      <c r="D13974" s="2" t="str">
        <f t="shared" si="686"/>
        <v>食品販売業</v>
      </c>
      <c r="E13974" s="2" t="str">
        <f t="shared" si="685"/>
        <v>H30.05.31</v>
      </c>
    </row>
    <row r="13975" spans="1:5" x14ac:dyDescent="0.45">
      <c r="A13975" s="2" t="s">
        <v>3965</v>
      </c>
      <c r="B13975" s="2" t="s">
        <v>19610</v>
      </c>
      <c r="C13975" s="2" t="s">
        <v>31185</v>
      </c>
      <c r="D13975" s="2" t="str">
        <f t="shared" si="686"/>
        <v>食品販売業</v>
      </c>
      <c r="E13975" s="2" t="str">
        <f t="shared" si="685"/>
        <v>H30.05.31</v>
      </c>
    </row>
    <row r="13976" spans="1:5" x14ac:dyDescent="0.45">
      <c r="A13976" s="2" t="s">
        <v>8004</v>
      </c>
      <c r="B13976" s="2" t="s">
        <v>19611</v>
      </c>
      <c r="C13976" s="2" t="s">
        <v>31186</v>
      </c>
      <c r="D13976" s="2" t="str">
        <f t="shared" si="686"/>
        <v>食品販売業</v>
      </c>
      <c r="E13976" s="2" t="str">
        <f t="shared" si="685"/>
        <v>H30.05.31</v>
      </c>
    </row>
    <row r="13977" spans="1:5" x14ac:dyDescent="0.45">
      <c r="A13977" s="2" t="s">
        <v>8045</v>
      </c>
      <c r="B13977" s="2" t="s">
        <v>19612</v>
      </c>
      <c r="C13977" s="2" t="s">
        <v>31187</v>
      </c>
      <c r="D13977" s="2" t="str">
        <f t="shared" si="686"/>
        <v>食品販売業</v>
      </c>
      <c r="E13977" s="2" t="str">
        <f t="shared" si="685"/>
        <v>H30.05.31</v>
      </c>
    </row>
    <row r="13978" spans="1:5" x14ac:dyDescent="0.45">
      <c r="A13978" s="2" t="s">
        <v>8046</v>
      </c>
      <c r="B13978" s="2" t="s">
        <v>19614</v>
      </c>
      <c r="C13978" s="2" t="s">
        <v>31189</v>
      </c>
      <c r="D13978" s="2" t="str">
        <f t="shared" si="686"/>
        <v>食品販売業</v>
      </c>
      <c r="E13978" s="2" t="str">
        <f t="shared" si="685"/>
        <v>H30.05.31</v>
      </c>
    </row>
    <row r="13979" spans="1:5" x14ac:dyDescent="0.45">
      <c r="A13979" s="2" t="s">
        <v>8051</v>
      </c>
      <c r="B13979" s="2" t="s">
        <v>19619</v>
      </c>
      <c r="C13979" s="2" t="s">
        <v>31194</v>
      </c>
      <c r="D13979" s="2" t="str">
        <f>"喫茶店営業"</f>
        <v>喫茶店営業</v>
      </c>
      <c r="E13979" s="2" t="str">
        <f t="shared" si="685"/>
        <v>H30.05.31</v>
      </c>
    </row>
    <row r="13980" spans="1:5" x14ac:dyDescent="0.45">
      <c r="A13980" s="2" t="s">
        <v>8052</v>
      </c>
      <c r="B13980" s="2" t="s">
        <v>19620</v>
      </c>
      <c r="C13980" s="2" t="s">
        <v>31195</v>
      </c>
      <c r="D13980" s="2" t="str">
        <f>"乳類販売業"</f>
        <v>乳類販売業</v>
      </c>
      <c r="E13980" s="2" t="str">
        <f t="shared" si="685"/>
        <v>H30.05.31</v>
      </c>
    </row>
    <row r="13981" spans="1:5" x14ac:dyDescent="0.45">
      <c r="A13981" s="2" t="s">
        <v>8053</v>
      </c>
      <c r="B13981" s="2" t="s">
        <v>8053</v>
      </c>
      <c r="C13981" s="2" t="s">
        <v>31196</v>
      </c>
      <c r="D13981" s="2" t="str">
        <f>"魚介類販売業"</f>
        <v>魚介類販売業</v>
      </c>
      <c r="E13981" s="2" t="str">
        <f t="shared" si="685"/>
        <v>H30.05.31</v>
      </c>
    </row>
    <row r="13982" spans="1:5" x14ac:dyDescent="0.45">
      <c r="A13982" s="2" t="s">
        <v>8057</v>
      </c>
      <c r="B13982" s="2" t="s">
        <v>19624</v>
      </c>
      <c r="C13982" s="2" t="s">
        <v>31201</v>
      </c>
      <c r="D13982" s="2" t="str">
        <f>"魚肉ねり製品製造業"</f>
        <v>魚肉ねり製品製造業</v>
      </c>
      <c r="E13982" s="2" t="str">
        <f t="shared" si="685"/>
        <v>H30.05.31</v>
      </c>
    </row>
    <row r="13983" spans="1:5" x14ac:dyDescent="0.45">
      <c r="A13983" s="2" t="s">
        <v>8057</v>
      </c>
      <c r="B13983" s="2" t="s">
        <v>19624</v>
      </c>
      <c r="C13983" s="2" t="s">
        <v>31201</v>
      </c>
      <c r="D13983" s="2" t="str">
        <f>"そうざい製造業"</f>
        <v>そうざい製造業</v>
      </c>
      <c r="E13983" s="2" t="str">
        <f t="shared" si="685"/>
        <v>H30.05.31</v>
      </c>
    </row>
    <row r="13984" spans="1:5" x14ac:dyDescent="0.45">
      <c r="A13984" s="2" t="s">
        <v>8058</v>
      </c>
      <c r="B13984" s="2" t="s">
        <v>19625</v>
      </c>
      <c r="C13984" s="2" t="s">
        <v>31202</v>
      </c>
      <c r="D13984" s="2" t="str">
        <f>"そうざい製造業"</f>
        <v>そうざい製造業</v>
      </c>
      <c r="E13984" s="2" t="str">
        <f t="shared" si="685"/>
        <v>H30.05.31</v>
      </c>
    </row>
    <row r="13985" spans="1:5" x14ac:dyDescent="0.45">
      <c r="A13985" s="2" t="s">
        <v>8063</v>
      </c>
      <c r="B13985" s="2" t="s">
        <v>19630</v>
      </c>
      <c r="C13985" s="2" t="s">
        <v>31207</v>
      </c>
      <c r="D13985" s="2" t="str">
        <f>"飲食店営業"</f>
        <v>飲食店営業</v>
      </c>
      <c r="E13985" s="2" t="str">
        <f t="shared" si="685"/>
        <v>H30.05.31</v>
      </c>
    </row>
    <row r="13986" spans="1:5" x14ac:dyDescent="0.45">
      <c r="A13986" s="2" t="s">
        <v>8064</v>
      </c>
      <c r="B13986" s="2" t="s">
        <v>19631</v>
      </c>
      <c r="C13986" s="2" t="s">
        <v>21923</v>
      </c>
      <c r="D13986" s="2" t="str">
        <f>"飲食店営業"</f>
        <v>飲食店営業</v>
      </c>
      <c r="E13986" s="2" t="str">
        <f t="shared" si="685"/>
        <v>H30.05.31</v>
      </c>
    </row>
    <row r="13987" spans="1:5" x14ac:dyDescent="0.45">
      <c r="A13987" s="2" t="s">
        <v>8065</v>
      </c>
      <c r="B13987" s="2" t="s">
        <v>19632</v>
      </c>
      <c r="C13987" s="2" t="s">
        <v>31208</v>
      </c>
      <c r="D13987" s="2" t="str">
        <f>"食品製造業"</f>
        <v>食品製造業</v>
      </c>
      <c r="E13987" s="2" t="str">
        <f>"H30.06.06"</f>
        <v>H30.06.06</v>
      </c>
    </row>
    <row r="13988" spans="1:5" x14ac:dyDescent="0.45">
      <c r="A13988" s="2" t="s">
        <v>8067</v>
      </c>
      <c r="B13988" s="2" t="s">
        <v>19633</v>
      </c>
      <c r="C13988" s="2" t="s">
        <v>31210</v>
      </c>
      <c r="D13988" s="2" t="str">
        <f>"飲食店営業"</f>
        <v>飲食店営業</v>
      </c>
      <c r="E13988" s="2" t="str">
        <f>"H30.06.06"</f>
        <v>H30.06.06</v>
      </c>
    </row>
    <row r="13989" spans="1:5" x14ac:dyDescent="0.45">
      <c r="A13989" s="2" t="s">
        <v>8068</v>
      </c>
      <c r="B13989" s="2" t="s">
        <v>19634</v>
      </c>
      <c r="C13989" s="2" t="s">
        <v>31211</v>
      </c>
      <c r="D13989" s="2" t="str">
        <f>"飲食店営業"</f>
        <v>飲食店営業</v>
      </c>
      <c r="E13989" s="2" t="str">
        <f>"H30.05.31"</f>
        <v>H30.05.31</v>
      </c>
    </row>
    <row r="13990" spans="1:5" x14ac:dyDescent="0.45">
      <c r="A13990" s="2" t="s">
        <v>8069</v>
      </c>
      <c r="B13990" s="2" t="s">
        <v>19635</v>
      </c>
      <c r="C13990" s="2" t="s">
        <v>31212</v>
      </c>
      <c r="D13990" s="2" t="str">
        <f>"飲食店営業"</f>
        <v>飲食店営業</v>
      </c>
      <c r="E13990" s="2" t="str">
        <f>"H30.06.08"</f>
        <v>H30.06.08</v>
      </c>
    </row>
    <row r="13991" spans="1:5" x14ac:dyDescent="0.45">
      <c r="A13991" s="2" t="s">
        <v>8070</v>
      </c>
      <c r="B13991" s="2" t="s">
        <v>13941</v>
      </c>
      <c r="C13991" s="2" t="s">
        <v>31213</v>
      </c>
      <c r="D13991" s="2" t="str">
        <f>"食品行商"</f>
        <v>食品行商</v>
      </c>
      <c r="E13991" s="2" t="str">
        <f>"H30.06.08"</f>
        <v>H30.06.08</v>
      </c>
    </row>
    <row r="13992" spans="1:5" x14ac:dyDescent="0.45">
      <c r="A13992" s="2" t="s">
        <v>165</v>
      </c>
      <c r="B13992" s="2" t="s">
        <v>19637</v>
      </c>
      <c r="C13992" s="2" t="s">
        <v>31214</v>
      </c>
      <c r="D13992" s="2" t="str">
        <f t="shared" ref="D13992:D14000" si="687">"喫茶店営業"</f>
        <v>喫茶店営業</v>
      </c>
      <c r="E13992" s="2" t="str">
        <f>"H29.10.17"</f>
        <v>H29.10.17</v>
      </c>
    </row>
    <row r="13993" spans="1:5" x14ac:dyDescent="0.45">
      <c r="A13993" s="2" t="s">
        <v>165</v>
      </c>
      <c r="B13993" s="2" t="s">
        <v>19638</v>
      </c>
      <c r="C13993" s="2" t="s">
        <v>31215</v>
      </c>
      <c r="D13993" s="2" t="str">
        <f t="shared" si="687"/>
        <v>喫茶店営業</v>
      </c>
      <c r="E13993" s="2" t="str">
        <f>"H29.10.06"</f>
        <v>H29.10.06</v>
      </c>
    </row>
    <row r="13994" spans="1:5" x14ac:dyDescent="0.45">
      <c r="A13994" s="2" t="s">
        <v>165</v>
      </c>
      <c r="B13994" s="2" t="s">
        <v>19639</v>
      </c>
      <c r="C13994" s="2" t="s">
        <v>31183</v>
      </c>
      <c r="D13994" s="2" t="str">
        <f t="shared" si="687"/>
        <v>喫茶店営業</v>
      </c>
      <c r="E13994" s="2" t="str">
        <f>"H29.10.06"</f>
        <v>H29.10.06</v>
      </c>
    </row>
    <row r="13995" spans="1:5" x14ac:dyDescent="0.45">
      <c r="A13995" s="2" t="s">
        <v>165</v>
      </c>
      <c r="B13995" s="2" t="s">
        <v>16164</v>
      </c>
      <c r="C13995" s="2" t="s">
        <v>31216</v>
      </c>
      <c r="D13995" s="2" t="str">
        <f t="shared" si="687"/>
        <v>喫茶店営業</v>
      </c>
      <c r="E13995" s="2" t="str">
        <f>"H29.07.24"</f>
        <v>H29.07.24</v>
      </c>
    </row>
    <row r="13996" spans="1:5" x14ac:dyDescent="0.45">
      <c r="A13996" s="2" t="s">
        <v>165</v>
      </c>
      <c r="B13996" s="2" t="s">
        <v>19642</v>
      </c>
      <c r="C13996" s="2" t="s">
        <v>31218</v>
      </c>
      <c r="D13996" s="2" t="str">
        <f t="shared" si="687"/>
        <v>喫茶店営業</v>
      </c>
      <c r="E13996" s="2" t="str">
        <f>"H29.01.31"</f>
        <v>H29.01.31</v>
      </c>
    </row>
    <row r="13997" spans="1:5" x14ac:dyDescent="0.45">
      <c r="A13997" s="2" t="s">
        <v>165</v>
      </c>
      <c r="B13997" s="2" t="s">
        <v>19643</v>
      </c>
      <c r="C13997" s="2" t="s">
        <v>31219</v>
      </c>
      <c r="D13997" s="2" t="str">
        <f t="shared" si="687"/>
        <v>喫茶店営業</v>
      </c>
      <c r="E13997" s="2" t="str">
        <f>"H29.01.31"</f>
        <v>H29.01.31</v>
      </c>
    </row>
    <row r="13998" spans="1:5" x14ac:dyDescent="0.45">
      <c r="A13998" s="2" t="s">
        <v>165</v>
      </c>
      <c r="B13998" s="2" t="s">
        <v>19644</v>
      </c>
      <c r="C13998" s="2" t="s">
        <v>31220</v>
      </c>
      <c r="D13998" s="2" t="str">
        <f t="shared" si="687"/>
        <v>喫茶店営業</v>
      </c>
      <c r="E13998" s="2" t="str">
        <f>"H29.06.29"</f>
        <v>H29.06.29</v>
      </c>
    </row>
    <row r="13999" spans="1:5" x14ac:dyDescent="0.45">
      <c r="A13999" s="2" t="s">
        <v>165</v>
      </c>
      <c r="B13999" s="2" t="s">
        <v>19645</v>
      </c>
      <c r="C13999" s="2" t="s">
        <v>31221</v>
      </c>
      <c r="D13999" s="2" t="str">
        <f t="shared" si="687"/>
        <v>喫茶店営業</v>
      </c>
      <c r="E13999" s="2" t="str">
        <f>"H29.06.29"</f>
        <v>H29.06.29</v>
      </c>
    </row>
    <row r="14000" spans="1:5" x14ac:dyDescent="0.45">
      <c r="A14000" s="2" t="s">
        <v>165</v>
      </c>
      <c r="B14000" s="2" t="s">
        <v>19646</v>
      </c>
      <c r="C14000" s="2" t="s">
        <v>31222</v>
      </c>
      <c r="D14000" s="2" t="str">
        <f t="shared" si="687"/>
        <v>喫茶店営業</v>
      </c>
      <c r="E14000" s="2" t="str">
        <f>"H29.06.29"</f>
        <v>H29.06.29</v>
      </c>
    </row>
    <row r="14001" spans="1:5" x14ac:dyDescent="0.45">
      <c r="A14001" s="2" t="s">
        <v>8072</v>
      </c>
      <c r="B14001" s="2" t="s">
        <v>19648</v>
      </c>
      <c r="C14001" s="2" t="s">
        <v>31224</v>
      </c>
      <c r="D14001" s="2" t="str">
        <f>"飲食店営業"</f>
        <v>飲食店営業</v>
      </c>
      <c r="E14001" s="2" t="str">
        <f>"H30.06.21"</f>
        <v>H30.06.21</v>
      </c>
    </row>
    <row r="14002" spans="1:5" x14ac:dyDescent="0.45">
      <c r="A14002" s="2" t="s">
        <v>8073</v>
      </c>
      <c r="B14002" s="2" t="s">
        <v>19649</v>
      </c>
      <c r="C14002" s="2" t="s">
        <v>31225</v>
      </c>
      <c r="D14002" s="2" t="str">
        <f>"飲食店営業"</f>
        <v>飲食店営業</v>
      </c>
      <c r="E14002" s="2" t="str">
        <f>"H30.06.26"</f>
        <v>H30.06.26</v>
      </c>
    </row>
    <row r="14003" spans="1:5" x14ac:dyDescent="0.45">
      <c r="A14003" s="2" t="s">
        <v>8074</v>
      </c>
      <c r="B14003" s="2" t="s">
        <v>19650</v>
      </c>
      <c r="C14003" s="2" t="s">
        <v>31226</v>
      </c>
      <c r="D14003" s="2" t="str">
        <f>"飲食店営業"</f>
        <v>飲食店営業</v>
      </c>
      <c r="E14003" s="2" t="str">
        <f>"H30.06.28"</f>
        <v>H30.06.28</v>
      </c>
    </row>
    <row r="14004" spans="1:5" x14ac:dyDescent="0.45">
      <c r="A14004" s="2" t="s">
        <v>8077</v>
      </c>
      <c r="B14004" s="2" t="s">
        <v>19651</v>
      </c>
      <c r="C14004" s="2" t="s">
        <v>31229</v>
      </c>
      <c r="D14004" s="2" t="str">
        <f>"魚介類販売業"</f>
        <v>魚介類販売業</v>
      </c>
      <c r="E14004" s="2" t="str">
        <f>"H30.07.02"</f>
        <v>H30.07.02</v>
      </c>
    </row>
    <row r="14005" spans="1:5" x14ac:dyDescent="0.45">
      <c r="A14005" s="2" t="s">
        <v>8078</v>
      </c>
      <c r="B14005" s="2" t="s">
        <v>19652</v>
      </c>
      <c r="C14005" s="2" t="s">
        <v>31230</v>
      </c>
      <c r="D14005" s="2" t="str">
        <f>"飲食店営業"</f>
        <v>飲食店営業</v>
      </c>
      <c r="E14005" s="2" t="str">
        <f>"H30.07.03"</f>
        <v>H30.07.03</v>
      </c>
    </row>
    <row r="14006" spans="1:5" x14ac:dyDescent="0.45">
      <c r="A14006" s="2" t="s">
        <v>8082</v>
      </c>
      <c r="B14006" s="2" t="s">
        <v>19656</v>
      </c>
      <c r="C14006" s="2" t="s">
        <v>31233</v>
      </c>
      <c r="D14006" s="2" t="str">
        <f>"飲食店営業"</f>
        <v>飲食店営業</v>
      </c>
      <c r="E14006" s="2" t="str">
        <f>"H30.07.13"</f>
        <v>H30.07.13</v>
      </c>
    </row>
    <row r="14007" spans="1:5" x14ac:dyDescent="0.45">
      <c r="A14007" s="2" t="s">
        <v>8084</v>
      </c>
      <c r="B14007" s="2" t="s">
        <v>19658</v>
      </c>
      <c r="C14007" s="2" t="s">
        <v>31235</v>
      </c>
      <c r="D14007" s="2" t="str">
        <f>"飲食店営業"</f>
        <v>飲食店営業</v>
      </c>
      <c r="E14007" s="2" t="str">
        <f>"H30.07.18"</f>
        <v>H30.07.18</v>
      </c>
    </row>
    <row r="14008" spans="1:5" x14ac:dyDescent="0.45">
      <c r="A14008" s="2" t="s">
        <v>8085</v>
      </c>
      <c r="B14008" s="2" t="s">
        <v>19659</v>
      </c>
      <c r="C14008" s="2" t="s">
        <v>31236</v>
      </c>
      <c r="D14008" s="2" t="str">
        <f>"食肉販売業"</f>
        <v>食肉販売業</v>
      </c>
      <c r="E14008" s="2" t="str">
        <f>"H30.02.14"</f>
        <v>H30.02.14</v>
      </c>
    </row>
    <row r="14009" spans="1:5" x14ac:dyDescent="0.45">
      <c r="A14009" s="2" t="s">
        <v>8085</v>
      </c>
      <c r="B14009" s="2" t="s">
        <v>19659</v>
      </c>
      <c r="C14009" s="2" t="s">
        <v>31237</v>
      </c>
      <c r="D14009" s="2" t="str">
        <f>"魚介類販売業"</f>
        <v>魚介類販売業</v>
      </c>
      <c r="E14009" s="2" t="str">
        <f>"H30.02.14"</f>
        <v>H30.02.14</v>
      </c>
    </row>
    <row r="14010" spans="1:5" x14ac:dyDescent="0.45">
      <c r="A14010" s="2" t="s">
        <v>8087</v>
      </c>
      <c r="B14010" s="2" t="s">
        <v>19661</v>
      </c>
      <c r="C14010" s="2" t="s">
        <v>31239</v>
      </c>
      <c r="D14010" s="2" t="str">
        <f>"飲食店営業"</f>
        <v>飲食店営業</v>
      </c>
      <c r="E14010" s="2" t="str">
        <f>"H30.07.23"</f>
        <v>H30.07.23</v>
      </c>
    </row>
    <row r="14011" spans="1:5" x14ac:dyDescent="0.45">
      <c r="A14011" s="2" t="s">
        <v>165</v>
      </c>
      <c r="B14011" s="2" t="s">
        <v>19639</v>
      </c>
      <c r="C14011" s="2" t="s">
        <v>31183</v>
      </c>
      <c r="D14011" s="2" t="str">
        <f>"喫茶店営業"</f>
        <v>喫茶店営業</v>
      </c>
      <c r="E14011" s="2" t="str">
        <f>"H30.07.27"</f>
        <v>H30.07.27</v>
      </c>
    </row>
    <row r="14012" spans="1:5" x14ac:dyDescent="0.45">
      <c r="A14012" s="2" t="s">
        <v>165</v>
      </c>
      <c r="B14012" s="2" t="s">
        <v>19662</v>
      </c>
      <c r="C14012" s="2" t="s">
        <v>31240</v>
      </c>
      <c r="D14012" s="2" t="str">
        <f>"喫茶店営業"</f>
        <v>喫茶店営業</v>
      </c>
      <c r="E14012" s="2" t="str">
        <f>"H30.07.27"</f>
        <v>H30.07.27</v>
      </c>
    </row>
    <row r="14013" spans="1:5" x14ac:dyDescent="0.45">
      <c r="A14013" s="2" t="s">
        <v>165</v>
      </c>
      <c r="B14013" s="2" t="s">
        <v>19664</v>
      </c>
      <c r="C14013" s="2" t="s">
        <v>31242</v>
      </c>
      <c r="D14013" s="2" t="str">
        <f>"喫茶店営業"</f>
        <v>喫茶店営業</v>
      </c>
      <c r="E14013" s="2" t="str">
        <f>"H30.07.27"</f>
        <v>H30.07.27</v>
      </c>
    </row>
    <row r="14014" spans="1:5" x14ac:dyDescent="0.45">
      <c r="A14014" s="2" t="s">
        <v>165</v>
      </c>
      <c r="B14014" s="2" t="s">
        <v>19665</v>
      </c>
      <c r="C14014" s="2" t="s">
        <v>31243</v>
      </c>
      <c r="D14014" s="2" t="str">
        <f>"喫茶店営業"</f>
        <v>喫茶店営業</v>
      </c>
      <c r="E14014" s="2" t="str">
        <f>"H30.07.27"</f>
        <v>H30.07.27</v>
      </c>
    </row>
    <row r="14015" spans="1:5" x14ac:dyDescent="0.45">
      <c r="A14015" s="2" t="s">
        <v>165</v>
      </c>
      <c r="B14015" s="2" t="s">
        <v>19666</v>
      </c>
      <c r="C14015" s="2" t="s">
        <v>31244</v>
      </c>
      <c r="D14015" s="2" t="str">
        <f>"喫茶店営業"</f>
        <v>喫茶店営業</v>
      </c>
      <c r="E14015" s="2" t="str">
        <f>"H30.07.27"</f>
        <v>H30.07.27</v>
      </c>
    </row>
    <row r="14016" spans="1:5" x14ac:dyDescent="0.45">
      <c r="A14016" s="2" t="s">
        <v>8088</v>
      </c>
      <c r="B14016" s="2" t="s">
        <v>19667</v>
      </c>
      <c r="C14016" s="2" t="s">
        <v>31245</v>
      </c>
      <c r="D14016" s="2" t="str">
        <f>"飲食店営業"</f>
        <v>飲食店営業</v>
      </c>
      <c r="E14016" s="2" t="str">
        <f>"H30.07.30"</f>
        <v>H30.07.30</v>
      </c>
    </row>
    <row r="14017" spans="1:5" x14ac:dyDescent="0.45">
      <c r="A14017" s="2" t="s">
        <v>8094</v>
      </c>
      <c r="B14017" s="2" t="s">
        <v>19673</v>
      </c>
      <c r="C14017" s="2" t="s">
        <v>31249</v>
      </c>
      <c r="D14017" s="2" t="str">
        <f>"魚介類販売業"</f>
        <v>魚介類販売業</v>
      </c>
      <c r="E14017" s="2" t="str">
        <f>"H30.08.07"</f>
        <v>H30.08.07</v>
      </c>
    </row>
    <row r="14018" spans="1:5" x14ac:dyDescent="0.45">
      <c r="A14018" s="2" t="s">
        <v>8096</v>
      </c>
      <c r="B14018" s="2" t="s">
        <v>19675</v>
      </c>
      <c r="C14018" s="2" t="s">
        <v>31251</v>
      </c>
      <c r="D14018" s="2" t="str">
        <f>"菓子製造業"</f>
        <v>菓子製造業</v>
      </c>
      <c r="E14018" s="2" t="str">
        <f>"H29.02.24"</f>
        <v>H29.02.24</v>
      </c>
    </row>
    <row r="14019" spans="1:5" x14ac:dyDescent="0.45">
      <c r="A14019" s="2" t="s">
        <v>8097</v>
      </c>
      <c r="B14019" s="2" t="s">
        <v>19676</v>
      </c>
      <c r="C14019" s="2" t="s">
        <v>31212</v>
      </c>
      <c r="D14019" s="2" t="str">
        <f>"飲食店営業"</f>
        <v>飲食店営業</v>
      </c>
      <c r="E14019" s="2" t="str">
        <f>"H30.08.13"</f>
        <v>H30.08.13</v>
      </c>
    </row>
    <row r="14020" spans="1:5" x14ac:dyDescent="0.45">
      <c r="A14020" s="2" t="s">
        <v>8098</v>
      </c>
      <c r="B14020" s="2" t="s">
        <v>19677</v>
      </c>
      <c r="C14020" s="2" t="s">
        <v>31252</v>
      </c>
      <c r="D14020" s="2" t="str">
        <f>"食品製造業"</f>
        <v>食品製造業</v>
      </c>
      <c r="E14020" s="2" t="str">
        <f t="shared" ref="E14020:E14045" si="688">"H30.08.23"</f>
        <v>H30.08.23</v>
      </c>
    </row>
    <row r="14021" spans="1:5" x14ac:dyDescent="0.45">
      <c r="A14021" s="2" t="s">
        <v>8100</v>
      </c>
      <c r="B14021" s="2" t="s">
        <v>19679</v>
      </c>
      <c r="C14021" s="2" t="s">
        <v>31254</v>
      </c>
      <c r="D14021" s="2" t="str">
        <f>"食品製造業"</f>
        <v>食品製造業</v>
      </c>
      <c r="E14021" s="2" t="str">
        <f t="shared" si="688"/>
        <v>H30.08.23</v>
      </c>
    </row>
    <row r="14022" spans="1:5" x14ac:dyDescent="0.45">
      <c r="A14022" s="2" t="s">
        <v>8101</v>
      </c>
      <c r="B14022" s="2" t="s">
        <v>19680</v>
      </c>
      <c r="C14022" s="2" t="s">
        <v>31255</v>
      </c>
      <c r="D14022" s="2" t="str">
        <f t="shared" ref="D14022:D14030" si="689">"食品販売業"</f>
        <v>食品販売業</v>
      </c>
      <c r="E14022" s="2" t="str">
        <f t="shared" si="688"/>
        <v>H30.08.23</v>
      </c>
    </row>
    <row r="14023" spans="1:5" x14ac:dyDescent="0.45">
      <c r="A14023" s="2" t="s">
        <v>8102</v>
      </c>
      <c r="B14023" s="2" t="s">
        <v>19681</v>
      </c>
      <c r="C14023" s="2" t="s">
        <v>31256</v>
      </c>
      <c r="D14023" s="2" t="str">
        <f t="shared" si="689"/>
        <v>食品販売業</v>
      </c>
      <c r="E14023" s="2" t="str">
        <f t="shared" si="688"/>
        <v>H30.08.23</v>
      </c>
    </row>
    <row r="14024" spans="1:5" x14ac:dyDescent="0.45">
      <c r="A14024" s="2" t="s">
        <v>927</v>
      </c>
      <c r="B14024" s="2" t="s">
        <v>19682</v>
      </c>
      <c r="C14024" s="2" t="s">
        <v>31257</v>
      </c>
      <c r="D14024" s="2" t="str">
        <f t="shared" si="689"/>
        <v>食品販売業</v>
      </c>
      <c r="E14024" s="2" t="str">
        <f t="shared" si="688"/>
        <v>H30.08.23</v>
      </c>
    </row>
    <row r="14025" spans="1:5" x14ac:dyDescent="0.45">
      <c r="A14025" s="2" t="s">
        <v>8104</v>
      </c>
      <c r="B14025" s="2" t="s">
        <v>19685</v>
      </c>
      <c r="C14025" s="2" t="s">
        <v>31260</v>
      </c>
      <c r="D14025" s="2" t="str">
        <f t="shared" si="689"/>
        <v>食品販売業</v>
      </c>
      <c r="E14025" s="2" t="str">
        <f t="shared" si="688"/>
        <v>H30.08.23</v>
      </c>
    </row>
    <row r="14026" spans="1:5" x14ac:dyDescent="0.45">
      <c r="A14026" s="2" t="s">
        <v>8105</v>
      </c>
      <c r="B14026" s="2" t="s">
        <v>18927</v>
      </c>
      <c r="C14026" s="2" t="s">
        <v>31261</v>
      </c>
      <c r="D14026" s="2" t="str">
        <f t="shared" si="689"/>
        <v>食品販売業</v>
      </c>
      <c r="E14026" s="2" t="str">
        <f t="shared" si="688"/>
        <v>H30.08.23</v>
      </c>
    </row>
    <row r="14027" spans="1:5" x14ac:dyDescent="0.45">
      <c r="A14027" s="2" t="s">
        <v>8106</v>
      </c>
      <c r="B14027" s="2" t="s">
        <v>19686</v>
      </c>
      <c r="C14027" s="2" t="s">
        <v>31262</v>
      </c>
      <c r="D14027" s="2" t="str">
        <f t="shared" si="689"/>
        <v>食品販売業</v>
      </c>
      <c r="E14027" s="2" t="str">
        <f t="shared" si="688"/>
        <v>H30.08.23</v>
      </c>
    </row>
    <row r="14028" spans="1:5" x14ac:dyDescent="0.45">
      <c r="A14028" s="2" t="s">
        <v>8004</v>
      </c>
      <c r="B14028" s="2" t="s">
        <v>19687</v>
      </c>
      <c r="C14028" s="2" t="s">
        <v>31263</v>
      </c>
      <c r="D14028" s="2" t="str">
        <f t="shared" si="689"/>
        <v>食品販売業</v>
      </c>
      <c r="E14028" s="2" t="str">
        <f t="shared" si="688"/>
        <v>H30.08.23</v>
      </c>
    </row>
    <row r="14029" spans="1:5" x14ac:dyDescent="0.45">
      <c r="A14029" s="2" t="s">
        <v>5490</v>
      </c>
      <c r="B14029" s="2" t="s">
        <v>19688</v>
      </c>
      <c r="C14029" s="2" t="s">
        <v>31264</v>
      </c>
      <c r="D14029" s="2" t="str">
        <f t="shared" si="689"/>
        <v>食品販売業</v>
      </c>
      <c r="E14029" s="2" t="str">
        <f t="shared" si="688"/>
        <v>H30.08.23</v>
      </c>
    </row>
    <row r="14030" spans="1:5" x14ac:dyDescent="0.45">
      <c r="A14030" s="2" t="s">
        <v>7864</v>
      </c>
      <c r="B14030" s="2" t="s">
        <v>19689</v>
      </c>
      <c r="C14030" s="2" t="s">
        <v>31265</v>
      </c>
      <c r="D14030" s="2" t="str">
        <f t="shared" si="689"/>
        <v>食品販売業</v>
      </c>
      <c r="E14030" s="2" t="str">
        <f t="shared" si="688"/>
        <v>H30.08.23</v>
      </c>
    </row>
    <row r="14031" spans="1:5" x14ac:dyDescent="0.45">
      <c r="A14031" s="2" t="s">
        <v>8107</v>
      </c>
      <c r="B14031" s="2" t="s">
        <v>13941</v>
      </c>
      <c r="C14031" s="2" t="s">
        <v>31266</v>
      </c>
      <c r="D14031" s="2" t="str">
        <f>"食品行商"</f>
        <v>食品行商</v>
      </c>
      <c r="E14031" s="2" t="str">
        <f t="shared" si="688"/>
        <v>H30.08.23</v>
      </c>
    </row>
    <row r="14032" spans="1:5" x14ac:dyDescent="0.45">
      <c r="A14032" s="2" t="s">
        <v>8108</v>
      </c>
      <c r="B14032" s="2" t="s">
        <v>19690</v>
      </c>
      <c r="C14032" s="2" t="s">
        <v>31267</v>
      </c>
      <c r="D14032" s="2" t="str">
        <f>"食品行商"</f>
        <v>食品行商</v>
      </c>
      <c r="E14032" s="2" t="str">
        <f t="shared" si="688"/>
        <v>H30.08.23</v>
      </c>
    </row>
    <row r="14033" spans="1:5" x14ac:dyDescent="0.45">
      <c r="A14033" s="2" t="s">
        <v>7839</v>
      </c>
      <c r="B14033" s="2" t="s">
        <v>19691</v>
      </c>
      <c r="C14033" s="2" t="s">
        <v>31268</v>
      </c>
      <c r="D14033" s="2" t="str">
        <f>"食品行商"</f>
        <v>食品行商</v>
      </c>
      <c r="E14033" s="2" t="str">
        <f t="shared" si="688"/>
        <v>H30.08.23</v>
      </c>
    </row>
    <row r="14034" spans="1:5" x14ac:dyDescent="0.45">
      <c r="A14034" s="2" t="s">
        <v>8109</v>
      </c>
      <c r="B14034" s="2" t="s">
        <v>19692</v>
      </c>
      <c r="C14034" s="2" t="s">
        <v>31269</v>
      </c>
      <c r="D14034" s="2" t="str">
        <f>"みそ製造業"</f>
        <v>みそ製造業</v>
      </c>
      <c r="E14034" s="2" t="str">
        <f t="shared" si="688"/>
        <v>H30.08.23</v>
      </c>
    </row>
    <row r="14035" spans="1:5" x14ac:dyDescent="0.45">
      <c r="A14035" s="2" t="s">
        <v>8096</v>
      </c>
      <c r="B14035" s="2" t="s">
        <v>19675</v>
      </c>
      <c r="C14035" s="2" t="s">
        <v>31270</v>
      </c>
      <c r="D14035" s="2" t="str">
        <f>"食用油脂製造業"</f>
        <v>食用油脂製造業</v>
      </c>
      <c r="E14035" s="2" t="str">
        <f t="shared" si="688"/>
        <v>H30.08.23</v>
      </c>
    </row>
    <row r="14036" spans="1:5" x14ac:dyDescent="0.45">
      <c r="A14036" s="2" t="s">
        <v>8109</v>
      </c>
      <c r="B14036" s="2" t="s">
        <v>19692</v>
      </c>
      <c r="C14036" s="2" t="s">
        <v>31269</v>
      </c>
      <c r="D14036" s="2" t="str">
        <f>"菓子製造業"</f>
        <v>菓子製造業</v>
      </c>
      <c r="E14036" s="2" t="str">
        <f t="shared" si="688"/>
        <v>H30.08.23</v>
      </c>
    </row>
    <row r="14037" spans="1:5" x14ac:dyDescent="0.45">
      <c r="A14037" s="2" t="s">
        <v>8110</v>
      </c>
      <c r="B14037" s="2" t="s">
        <v>19693</v>
      </c>
      <c r="C14037" s="2" t="s">
        <v>31271</v>
      </c>
      <c r="D14037" s="2" t="str">
        <f>"そうざい製造業"</f>
        <v>そうざい製造業</v>
      </c>
      <c r="E14037" s="2" t="str">
        <f t="shared" si="688"/>
        <v>H30.08.23</v>
      </c>
    </row>
    <row r="14038" spans="1:5" x14ac:dyDescent="0.45">
      <c r="A14038" s="2" t="s">
        <v>8111</v>
      </c>
      <c r="B14038" s="2" t="s">
        <v>19694</v>
      </c>
      <c r="C14038" s="2" t="s">
        <v>31272</v>
      </c>
      <c r="D14038" s="2" t="str">
        <f>"そうざい製造業"</f>
        <v>そうざい製造業</v>
      </c>
      <c r="E14038" s="2" t="str">
        <f t="shared" si="688"/>
        <v>H30.08.23</v>
      </c>
    </row>
    <row r="14039" spans="1:5" x14ac:dyDescent="0.45">
      <c r="A14039" s="2" t="s">
        <v>7853</v>
      </c>
      <c r="B14039" s="2" t="s">
        <v>19696</v>
      </c>
      <c r="C14039" s="2" t="s">
        <v>31274</v>
      </c>
      <c r="D14039" s="2" t="str">
        <f>"乳類販売業"</f>
        <v>乳類販売業</v>
      </c>
      <c r="E14039" s="2" t="str">
        <f t="shared" si="688"/>
        <v>H30.08.23</v>
      </c>
    </row>
    <row r="14040" spans="1:5" x14ac:dyDescent="0.45">
      <c r="A14040" s="2" t="s">
        <v>8113</v>
      </c>
      <c r="B14040" s="2" t="s">
        <v>19697</v>
      </c>
      <c r="C14040" s="2" t="s">
        <v>31275</v>
      </c>
      <c r="D14040" s="2" t="str">
        <f>"乳類販売業"</f>
        <v>乳類販売業</v>
      </c>
      <c r="E14040" s="2" t="str">
        <f t="shared" si="688"/>
        <v>H30.08.23</v>
      </c>
    </row>
    <row r="14041" spans="1:5" x14ac:dyDescent="0.45">
      <c r="A14041" s="2" t="s">
        <v>8114</v>
      </c>
      <c r="B14041" s="2" t="s">
        <v>19698</v>
      </c>
      <c r="C14041" s="2" t="s">
        <v>31276</v>
      </c>
      <c r="D14041" s="2" t="str">
        <f>"乳類販売業"</f>
        <v>乳類販売業</v>
      </c>
      <c r="E14041" s="2" t="str">
        <f t="shared" si="688"/>
        <v>H30.08.23</v>
      </c>
    </row>
    <row r="14042" spans="1:5" x14ac:dyDescent="0.45">
      <c r="A14042" s="2" t="s">
        <v>7853</v>
      </c>
      <c r="B14042" s="2" t="s">
        <v>19696</v>
      </c>
      <c r="C14042" s="2" t="s">
        <v>31274</v>
      </c>
      <c r="D14042" s="2" t="str">
        <f>"食肉販売業"</f>
        <v>食肉販売業</v>
      </c>
      <c r="E14042" s="2" t="str">
        <f t="shared" si="688"/>
        <v>H30.08.23</v>
      </c>
    </row>
    <row r="14043" spans="1:5" x14ac:dyDescent="0.45">
      <c r="A14043" s="2" t="s">
        <v>8113</v>
      </c>
      <c r="B14043" s="2" t="s">
        <v>19697</v>
      </c>
      <c r="C14043" s="2" t="s">
        <v>31275</v>
      </c>
      <c r="D14043" s="2" t="str">
        <f>"食肉販売業"</f>
        <v>食肉販売業</v>
      </c>
      <c r="E14043" s="2" t="str">
        <f t="shared" si="688"/>
        <v>H30.08.23</v>
      </c>
    </row>
    <row r="14044" spans="1:5" x14ac:dyDescent="0.45">
      <c r="A14044" s="2" t="s">
        <v>8113</v>
      </c>
      <c r="B14044" s="2" t="s">
        <v>19697</v>
      </c>
      <c r="C14044" s="2" t="s">
        <v>31275</v>
      </c>
      <c r="D14044" s="2" t="str">
        <f>"魚介類販売業"</f>
        <v>魚介類販売業</v>
      </c>
      <c r="E14044" s="2" t="str">
        <f t="shared" si="688"/>
        <v>H30.08.23</v>
      </c>
    </row>
    <row r="14045" spans="1:5" x14ac:dyDescent="0.45">
      <c r="A14045" s="2" t="s">
        <v>8115</v>
      </c>
      <c r="B14045" s="2" t="s">
        <v>8115</v>
      </c>
      <c r="C14045" s="2" t="s">
        <v>31278</v>
      </c>
      <c r="D14045" s="2" t="str">
        <f>"魚介類販売業"</f>
        <v>魚介類販売業</v>
      </c>
      <c r="E14045" s="2" t="str">
        <f t="shared" si="688"/>
        <v>H30.08.23</v>
      </c>
    </row>
    <row r="14046" spans="1:5" x14ac:dyDescent="0.45">
      <c r="A14046" s="2" t="s">
        <v>8117</v>
      </c>
      <c r="B14046" s="2" t="s">
        <v>19701</v>
      </c>
      <c r="C14046" s="2" t="s">
        <v>31280</v>
      </c>
      <c r="D14046" s="2" t="str">
        <f t="shared" ref="D14046:D14054" si="690">"飲食店営業"</f>
        <v>飲食店営業</v>
      </c>
      <c r="E14046" s="2" t="str">
        <f t="shared" ref="E14046:E14064" si="691">"H30.08.31"</f>
        <v>H30.08.31</v>
      </c>
    </row>
    <row r="14047" spans="1:5" x14ac:dyDescent="0.45">
      <c r="A14047" s="2" t="s">
        <v>7964</v>
      </c>
      <c r="B14047" s="2" t="s">
        <v>19702</v>
      </c>
      <c r="C14047" s="2" t="s">
        <v>31281</v>
      </c>
      <c r="D14047" s="2" t="str">
        <f t="shared" si="690"/>
        <v>飲食店営業</v>
      </c>
      <c r="E14047" s="2" t="str">
        <f t="shared" si="691"/>
        <v>H30.08.31</v>
      </c>
    </row>
    <row r="14048" spans="1:5" x14ac:dyDescent="0.45">
      <c r="A14048" s="2" t="s">
        <v>8118</v>
      </c>
      <c r="B14048" s="2" t="s">
        <v>19703</v>
      </c>
      <c r="C14048" s="2" t="s">
        <v>31282</v>
      </c>
      <c r="D14048" s="2" t="str">
        <f t="shared" si="690"/>
        <v>飲食店営業</v>
      </c>
      <c r="E14048" s="2" t="str">
        <f t="shared" si="691"/>
        <v>H30.08.31</v>
      </c>
    </row>
    <row r="14049" spans="1:5" x14ac:dyDescent="0.45">
      <c r="A14049" s="2" t="s">
        <v>8119</v>
      </c>
      <c r="B14049" s="2" t="s">
        <v>19704</v>
      </c>
      <c r="C14049" s="2" t="s">
        <v>31283</v>
      </c>
      <c r="D14049" s="2" t="str">
        <f t="shared" si="690"/>
        <v>飲食店営業</v>
      </c>
      <c r="E14049" s="2" t="str">
        <f t="shared" si="691"/>
        <v>H30.08.31</v>
      </c>
    </row>
    <row r="14050" spans="1:5" x14ac:dyDescent="0.45">
      <c r="A14050" s="2" t="s">
        <v>8120</v>
      </c>
      <c r="B14050" s="2" t="s">
        <v>19705</v>
      </c>
      <c r="C14050" s="2" t="s">
        <v>31284</v>
      </c>
      <c r="D14050" s="2" t="str">
        <f t="shared" si="690"/>
        <v>飲食店営業</v>
      </c>
      <c r="E14050" s="2" t="str">
        <f t="shared" si="691"/>
        <v>H30.08.31</v>
      </c>
    </row>
    <row r="14051" spans="1:5" x14ac:dyDescent="0.45">
      <c r="A14051" s="2" t="s">
        <v>8122</v>
      </c>
      <c r="B14051" s="2" t="s">
        <v>19708</v>
      </c>
      <c r="C14051" s="2" t="s">
        <v>31287</v>
      </c>
      <c r="D14051" s="2" t="str">
        <f t="shared" si="690"/>
        <v>飲食店営業</v>
      </c>
      <c r="E14051" s="2" t="str">
        <f t="shared" si="691"/>
        <v>H30.08.31</v>
      </c>
    </row>
    <row r="14052" spans="1:5" x14ac:dyDescent="0.45">
      <c r="A14052" s="2" t="s">
        <v>8125</v>
      </c>
      <c r="B14052" s="2" t="s">
        <v>19710</v>
      </c>
      <c r="C14052" s="2" t="s">
        <v>31290</v>
      </c>
      <c r="D14052" s="2" t="str">
        <f t="shared" si="690"/>
        <v>飲食店営業</v>
      </c>
      <c r="E14052" s="2" t="str">
        <f t="shared" si="691"/>
        <v>H30.08.31</v>
      </c>
    </row>
    <row r="14053" spans="1:5" x14ac:dyDescent="0.45">
      <c r="A14053" s="2" t="s">
        <v>8126</v>
      </c>
      <c r="B14053" s="2" t="s">
        <v>19711</v>
      </c>
      <c r="C14053" s="2" t="s">
        <v>31291</v>
      </c>
      <c r="D14053" s="2" t="str">
        <f t="shared" si="690"/>
        <v>飲食店営業</v>
      </c>
      <c r="E14053" s="2" t="str">
        <f t="shared" si="691"/>
        <v>H30.08.31</v>
      </c>
    </row>
    <row r="14054" spans="1:5" x14ac:dyDescent="0.45">
      <c r="A14054" s="2" t="s">
        <v>8127</v>
      </c>
      <c r="B14054" s="2" t="s">
        <v>19712</v>
      </c>
      <c r="C14054" s="2" t="s">
        <v>31292</v>
      </c>
      <c r="D14054" s="2" t="str">
        <f t="shared" si="690"/>
        <v>飲食店営業</v>
      </c>
      <c r="E14054" s="2" t="str">
        <f t="shared" si="691"/>
        <v>H30.08.31</v>
      </c>
    </row>
    <row r="14055" spans="1:5" x14ac:dyDescent="0.45">
      <c r="A14055" s="2" t="s">
        <v>273</v>
      </c>
      <c r="B14055" s="2" t="s">
        <v>19714</v>
      </c>
      <c r="C14055" s="2" t="s">
        <v>31294</v>
      </c>
      <c r="D14055" s="2" t="str">
        <f>"喫茶店営業"</f>
        <v>喫茶店営業</v>
      </c>
      <c r="E14055" s="2" t="str">
        <f t="shared" si="691"/>
        <v>H30.08.31</v>
      </c>
    </row>
    <row r="14056" spans="1:5" x14ac:dyDescent="0.45">
      <c r="A14056" s="2" t="s">
        <v>273</v>
      </c>
      <c r="B14056" s="2" t="s">
        <v>19715</v>
      </c>
      <c r="C14056" s="2" t="s">
        <v>31295</v>
      </c>
      <c r="D14056" s="2" t="str">
        <f>"喫茶店営業"</f>
        <v>喫茶店営業</v>
      </c>
      <c r="E14056" s="2" t="str">
        <f t="shared" si="691"/>
        <v>H30.08.31</v>
      </c>
    </row>
    <row r="14057" spans="1:5" x14ac:dyDescent="0.45">
      <c r="A14057" s="2" t="s">
        <v>273</v>
      </c>
      <c r="B14057" s="2" t="s">
        <v>19716</v>
      </c>
      <c r="C14057" s="2" t="s">
        <v>31296</v>
      </c>
      <c r="D14057" s="2" t="str">
        <f>"喫茶店営業"</f>
        <v>喫茶店営業</v>
      </c>
      <c r="E14057" s="2" t="str">
        <f t="shared" si="691"/>
        <v>H30.08.31</v>
      </c>
    </row>
    <row r="14058" spans="1:5" x14ac:dyDescent="0.45">
      <c r="A14058" s="2" t="s">
        <v>8109</v>
      </c>
      <c r="B14058" s="2" t="s">
        <v>19692</v>
      </c>
      <c r="C14058" s="2" t="s">
        <v>31269</v>
      </c>
      <c r="D14058" s="2" t="str">
        <f>"ソース類製造業"</f>
        <v>ソース類製造業</v>
      </c>
      <c r="E14058" s="2" t="str">
        <f t="shared" si="691"/>
        <v>H30.08.31</v>
      </c>
    </row>
    <row r="14059" spans="1:5" x14ac:dyDescent="0.45">
      <c r="A14059" s="2" t="s">
        <v>8109</v>
      </c>
      <c r="B14059" s="2" t="s">
        <v>19692</v>
      </c>
      <c r="C14059" s="2" t="s">
        <v>31269</v>
      </c>
      <c r="D14059" s="2" t="str">
        <f>"そうざい製造業"</f>
        <v>そうざい製造業</v>
      </c>
      <c r="E14059" s="2" t="str">
        <f t="shared" si="691"/>
        <v>H30.08.31</v>
      </c>
    </row>
    <row r="14060" spans="1:5" x14ac:dyDescent="0.45">
      <c r="A14060" s="2" t="s">
        <v>8129</v>
      </c>
      <c r="B14060" s="2" t="s">
        <v>19717</v>
      </c>
      <c r="C14060" s="2" t="s">
        <v>31297</v>
      </c>
      <c r="D14060" s="2" t="str">
        <f>"食品販売業"</f>
        <v>食品販売業</v>
      </c>
      <c r="E14060" s="2" t="str">
        <f t="shared" si="691"/>
        <v>H30.08.31</v>
      </c>
    </row>
    <row r="14061" spans="1:5" x14ac:dyDescent="0.45">
      <c r="A14061" s="2" t="s">
        <v>8131</v>
      </c>
      <c r="B14061" s="2" t="s">
        <v>19719</v>
      </c>
      <c r="C14061" s="2" t="s">
        <v>31299</v>
      </c>
      <c r="D14061" s="2" t="str">
        <f>"飲食店営業"</f>
        <v>飲食店営業</v>
      </c>
      <c r="E14061" s="2" t="str">
        <f t="shared" si="691"/>
        <v>H30.08.31</v>
      </c>
    </row>
    <row r="14062" spans="1:5" x14ac:dyDescent="0.45">
      <c r="A14062" s="2" t="s">
        <v>8132</v>
      </c>
      <c r="B14062" s="2" t="s">
        <v>19720</v>
      </c>
      <c r="C14062" s="2" t="s">
        <v>31300</v>
      </c>
      <c r="D14062" s="2" t="str">
        <f>"飲食店営業"</f>
        <v>飲食店営業</v>
      </c>
      <c r="E14062" s="2" t="str">
        <f t="shared" si="691"/>
        <v>H30.08.31</v>
      </c>
    </row>
    <row r="14063" spans="1:5" x14ac:dyDescent="0.45">
      <c r="A14063" s="2" t="s">
        <v>8133</v>
      </c>
      <c r="B14063" s="2" t="s">
        <v>19721</v>
      </c>
      <c r="C14063" s="2" t="s">
        <v>31301</v>
      </c>
      <c r="D14063" s="2" t="str">
        <f>"飲食店営業"</f>
        <v>飲食店営業</v>
      </c>
      <c r="E14063" s="2" t="str">
        <f t="shared" si="691"/>
        <v>H30.08.31</v>
      </c>
    </row>
    <row r="14064" spans="1:5" x14ac:dyDescent="0.45">
      <c r="A14064" s="2" t="s">
        <v>8134</v>
      </c>
      <c r="B14064" s="2" t="s">
        <v>19722</v>
      </c>
      <c r="C14064" s="2" t="s">
        <v>31302</v>
      </c>
      <c r="D14064" s="2" t="str">
        <f>"飲食店営業"</f>
        <v>飲食店営業</v>
      </c>
      <c r="E14064" s="2" t="str">
        <f t="shared" si="691"/>
        <v>H30.08.31</v>
      </c>
    </row>
    <row r="14065" spans="1:5" x14ac:dyDescent="0.45">
      <c r="A14065" s="2" t="s">
        <v>8135</v>
      </c>
      <c r="B14065" s="2" t="s">
        <v>19723</v>
      </c>
      <c r="C14065" s="2" t="s">
        <v>31303</v>
      </c>
      <c r="D14065" s="2" t="str">
        <f>"魚介類販売業"</f>
        <v>魚介類販売業</v>
      </c>
      <c r="E14065" s="2" t="str">
        <f>"H30.09.05"</f>
        <v>H30.09.05</v>
      </c>
    </row>
    <row r="14066" spans="1:5" x14ac:dyDescent="0.45">
      <c r="A14066" s="2" t="s">
        <v>165</v>
      </c>
      <c r="B14066" s="2" t="s">
        <v>19724</v>
      </c>
      <c r="C14066" s="2" t="s">
        <v>31304</v>
      </c>
      <c r="D14066" s="2" t="str">
        <f>"喫茶店営業"</f>
        <v>喫茶店営業</v>
      </c>
      <c r="E14066" s="2" t="str">
        <f>"H30.09.04"</f>
        <v>H30.09.04</v>
      </c>
    </row>
    <row r="14067" spans="1:5" x14ac:dyDescent="0.45">
      <c r="A14067" s="2" t="s">
        <v>8136</v>
      </c>
      <c r="B14067" s="2" t="s">
        <v>19725</v>
      </c>
      <c r="C14067" s="2" t="s">
        <v>31305</v>
      </c>
      <c r="D14067" s="2" t="str">
        <f>"菓子製造業"</f>
        <v>菓子製造業</v>
      </c>
      <c r="E14067" s="2" t="str">
        <f>"H30.08.31"</f>
        <v>H30.08.31</v>
      </c>
    </row>
    <row r="14068" spans="1:5" x14ac:dyDescent="0.45">
      <c r="A14068" s="2" t="s">
        <v>8138</v>
      </c>
      <c r="B14068" s="2" t="s">
        <v>19727</v>
      </c>
      <c r="C14068" s="2" t="s">
        <v>31307</v>
      </c>
      <c r="D14068" s="2" t="str">
        <f>"飲食店営業"</f>
        <v>飲食店営業</v>
      </c>
      <c r="E14068" s="2" t="str">
        <f>"H30.09.12"</f>
        <v>H30.09.12</v>
      </c>
    </row>
    <row r="14069" spans="1:5" x14ac:dyDescent="0.45">
      <c r="A14069" s="2" t="s">
        <v>8139</v>
      </c>
      <c r="B14069" s="2" t="s">
        <v>19728</v>
      </c>
      <c r="C14069" s="2" t="s">
        <v>31308</v>
      </c>
      <c r="D14069" s="2" t="str">
        <f>"食品製造業"</f>
        <v>食品製造業</v>
      </c>
      <c r="E14069" s="2" t="str">
        <f>"H30.09.13"</f>
        <v>H30.09.13</v>
      </c>
    </row>
    <row r="14070" spans="1:5" x14ac:dyDescent="0.45">
      <c r="A14070" s="2" t="s">
        <v>8141</v>
      </c>
      <c r="B14070" s="2" t="s">
        <v>8141</v>
      </c>
      <c r="C14070" s="2" t="s">
        <v>31310</v>
      </c>
      <c r="D14070" s="2" t="str">
        <f>"食肉販売業"</f>
        <v>食肉販売業</v>
      </c>
      <c r="E14070" s="2" t="str">
        <f>"H30.09.11"</f>
        <v>H30.09.11</v>
      </c>
    </row>
    <row r="14071" spans="1:5" x14ac:dyDescent="0.45">
      <c r="A14071" s="2" t="s">
        <v>165</v>
      </c>
      <c r="B14071" s="2" t="s">
        <v>19731</v>
      </c>
      <c r="C14071" s="2" t="s">
        <v>31312</v>
      </c>
      <c r="D14071" s="2" t="str">
        <f>"喫茶店営業"</f>
        <v>喫茶店営業</v>
      </c>
      <c r="E14071" s="2" t="str">
        <f>"H30.09.21"</f>
        <v>H30.09.21</v>
      </c>
    </row>
    <row r="14072" spans="1:5" x14ac:dyDescent="0.45">
      <c r="A14072" s="2" t="s">
        <v>165</v>
      </c>
      <c r="B14072" s="2" t="s">
        <v>19732</v>
      </c>
      <c r="C14072" s="2" t="s">
        <v>31312</v>
      </c>
      <c r="D14072" s="2" t="str">
        <f>"喫茶店営業"</f>
        <v>喫茶店営業</v>
      </c>
      <c r="E14072" s="2" t="str">
        <f>"H30.09.21"</f>
        <v>H30.09.21</v>
      </c>
    </row>
    <row r="14073" spans="1:5" x14ac:dyDescent="0.45">
      <c r="A14073" s="2" t="s">
        <v>165</v>
      </c>
      <c r="B14073" s="2" t="s">
        <v>19733</v>
      </c>
      <c r="C14073" s="2" t="s">
        <v>31313</v>
      </c>
      <c r="D14073" s="2" t="str">
        <f>"喫茶店営業"</f>
        <v>喫茶店営業</v>
      </c>
      <c r="E14073" s="2" t="str">
        <f>"H30.09.21"</f>
        <v>H30.09.21</v>
      </c>
    </row>
    <row r="14074" spans="1:5" x14ac:dyDescent="0.45">
      <c r="A14074" s="2" t="s">
        <v>7863</v>
      </c>
      <c r="B14074" s="2" t="s">
        <v>19417</v>
      </c>
      <c r="C14074" s="2" t="s">
        <v>31314</v>
      </c>
      <c r="D14074" s="2" t="str">
        <f>"ソース類製造業"</f>
        <v>ソース類製造業</v>
      </c>
      <c r="E14074" s="2" t="str">
        <f>"H30.09.21"</f>
        <v>H30.09.21</v>
      </c>
    </row>
    <row r="14075" spans="1:5" x14ac:dyDescent="0.45">
      <c r="A14075" s="2" t="s">
        <v>8142</v>
      </c>
      <c r="B14075" s="2" t="s">
        <v>19734</v>
      </c>
      <c r="C14075" s="2" t="s">
        <v>31315</v>
      </c>
      <c r="D14075" s="2" t="str">
        <f>"飲食店営業"</f>
        <v>飲食店営業</v>
      </c>
      <c r="E14075" s="2" t="str">
        <f>"H30.10.09"</f>
        <v>H30.10.09</v>
      </c>
    </row>
    <row r="14076" spans="1:5" x14ac:dyDescent="0.45">
      <c r="A14076" s="2" t="s">
        <v>8143</v>
      </c>
      <c r="B14076" s="2" t="s">
        <v>19735</v>
      </c>
      <c r="C14076" s="2" t="s">
        <v>31316</v>
      </c>
      <c r="D14076" s="2" t="str">
        <f>"飲食店営業"</f>
        <v>飲食店営業</v>
      </c>
      <c r="E14076" s="2" t="str">
        <f>"H30.10.18"</f>
        <v>H30.10.18</v>
      </c>
    </row>
    <row r="14077" spans="1:5" x14ac:dyDescent="0.45">
      <c r="A14077" s="2" t="s">
        <v>8145</v>
      </c>
      <c r="B14077" s="2" t="s">
        <v>19737</v>
      </c>
      <c r="C14077" s="2" t="s">
        <v>31318</v>
      </c>
      <c r="D14077" s="2" t="str">
        <f>"飲食店営業"</f>
        <v>飲食店営業</v>
      </c>
      <c r="E14077" s="2" t="str">
        <f>"H29.11.21"</f>
        <v>H29.11.21</v>
      </c>
    </row>
    <row r="14078" spans="1:5" x14ac:dyDescent="0.45">
      <c r="A14078" s="2" t="s">
        <v>8146</v>
      </c>
      <c r="B14078" s="2" t="s">
        <v>19738</v>
      </c>
      <c r="C14078" s="2" t="s">
        <v>31319</v>
      </c>
      <c r="D14078" s="2" t="str">
        <f>"飲食店営業"</f>
        <v>飲食店営業</v>
      </c>
      <c r="E14078" s="2" t="str">
        <f>"H30.10.29"</f>
        <v>H30.10.29</v>
      </c>
    </row>
    <row r="14079" spans="1:5" x14ac:dyDescent="0.45">
      <c r="A14079" s="2" t="s">
        <v>8147</v>
      </c>
      <c r="B14079" s="2" t="s">
        <v>18939</v>
      </c>
      <c r="C14079" s="2" t="s">
        <v>31320</v>
      </c>
      <c r="D14079" s="2" t="str">
        <f>"食品製造業"</f>
        <v>食品製造業</v>
      </c>
      <c r="E14079" s="2" t="str">
        <f>"H30.11.13"</f>
        <v>H30.11.13</v>
      </c>
    </row>
    <row r="14080" spans="1:5" x14ac:dyDescent="0.45">
      <c r="A14080" s="2" t="s">
        <v>8148</v>
      </c>
      <c r="B14080" s="2" t="s">
        <v>19739</v>
      </c>
      <c r="C14080" s="2" t="s">
        <v>31321</v>
      </c>
      <c r="D14080" s="2" t="str">
        <f>"食品販売業"</f>
        <v>食品販売業</v>
      </c>
      <c r="E14080" s="2" t="str">
        <f>"H30.11.13"</f>
        <v>H30.11.13</v>
      </c>
    </row>
    <row r="14081" spans="1:5" x14ac:dyDescent="0.45">
      <c r="A14081" s="2" t="s">
        <v>8149</v>
      </c>
      <c r="B14081" s="2" t="s">
        <v>19740</v>
      </c>
      <c r="C14081" s="2" t="s">
        <v>31322</v>
      </c>
      <c r="D14081" s="2" t="str">
        <f>"食肉販売業"</f>
        <v>食肉販売業</v>
      </c>
      <c r="E14081" s="2" t="str">
        <f>"H30.11.13"</f>
        <v>H30.11.13</v>
      </c>
    </row>
    <row r="14082" spans="1:5" x14ac:dyDescent="0.45">
      <c r="A14082" s="2" t="s">
        <v>8150</v>
      </c>
      <c r="B14082" s="2" t="s">
        <v>19741</v>
      </c>
      <c r="C14082" s="2" t="s">
        <v>31323</v>
      </c>
      <c r="D14082" s="2" t="str">
        <f t="shared" ref="D14082:D14092" si="692">"飲食店営業"</f>
        <v>飲食店営業</v>
      </c>
      <c r="E14082" s="2" t="str">
        <f>"H30.11.13"</f>
        <v>H30.11.13</v>
      </c>
    </row>
    <row r="14083" spans="1:5" x14ac:dyDescent="0.45">
      <c r="A14083" s="2" t="s">
        <v>7853</v>
      </c>
      <c r="B14083" s="2" t="s">
        <v>19742</v>
      </c>
      <c r="C14083" s="2" t="s">
        <v>31324</v>
      </c>
      <c r="D14083" s="2" t="str">
        <f t="shared" si="692"/>
        <v>飲食店営業</v>
      </c>
      <c r="E14083" s="2" t="str">
        <f>"H30.11.13"</f>
        <v>H30.11.13</v>
      </c>
    </row>
    <row r="14084" spans="1:5" x14ac:dyDescent="0.45">
      <c r="A14084" s="2" t="s">
        <v>8151</v>
      </c>
      <c r="B14084" s="2" t="s">
        <v>19743</v>
      </c>
      <c r="C14084" s="2" t="s">
        <v>31325</v>
      </c>
      <c r="D14084" s="2" t="str">
        <f t="shared" si="692"/>
        <v>飲食店営業</v>
      </c>
      <c r="E14084" s="2" t="str">
        <f>"H30.11.26"</f>
        <v>H30.11.26</v>
      </c>
    </row>
    <row r="14085" spans="1:5" x14ac:dyDescent="0.45">
      <c r="A14085" s="2" t="s">
        <v>8152</v>
      </c>
      <c r="B14085" s="2" t="s">
        <v>19744</v>
      </c>
      <c r="C14085" s="2" t="s">
        <v>31326</v>
      </c>
      <c r="D14085" s="2" t="str">
        <f t="shared" si="692"/>
        <v>飲食店営業</v>
      </c>
      <c r="E14085" s="2" t="str">
        <f t="shared" ref="E14085:E14092" si="693">"H30.11.13"</f>
        <v>H30.11.13</v>
      </c>
    </row>
    <row r="14086" spans="1:5" x14ac:dyDescent="0.45">
      <c r="A14086" s="2" t="s">
        <v>8153</v>
      </c>
      <c r="B14086" s="2" t="s">
        <v>19745</v>
      </c>
      <c r="C14086" s="2" t="s">
        <v>31327</v>
      </c>
      <c r="D14086" s="2" t="str">
        <f t="shared" si="692"/>
        <v>飲食店営業</v>
      </c>
      <c r="E14086" s="2" t="str">
        <f t="shared" si="693"/>
        <v>H30.11.13</v>
      </c>
    </row>
    <row r="14087" spans="1:5" x14ac:dyDescent="0.45">
      <c r="A14087" s="2" t="s">
        <v>8149</v>
      </c>
      <c r="B14087" s="2" t="s">
        <v>19740</v>
      </c>
      <c r="C14087" s="2" t="s">
        <v>31322</v>
      </c>
      <c r="D14087" s="2" t="str">
        <f t="shared" si="692"/>
        <v>飲食店営業</v>
      </c>
      <c r="E14087" s="2" t="str">
        <f t="shared" si="693"/>
        <v>H30.11.13</v>
      </c>
    </row>
    <row r="14088" spans="1:5" x14ac:dyDescent="0.45">
      <c r="A14088" s="2" t="s">
        <v>8154</v>
      </c>
      <c r="B14088" s="2" t="s">
        <v>19746</v>
      </c>
      <c r="C14088" s="2" t="s">
        <v>31328</v>
      </c>
      <c r="D14088" s="2" t="str">
        <f t="shared" si="692"/>
        <v>飲食店営業</v>
      </c>
      <c r="E14088" s="2" t="str">
        <f t="shared" si="693"/>
        <v>H30.11.13</v>
      </c>
    </row>
    <row r="14089" spans="1:5" x14ac:dyDescent="0.45">
      <c r="A14089" s="2" t="s">
        <v>8155</v>
      </c>
      <c r="B14089" s="2" t="s">
        <v>19747</v>
      </c>
      <c r="C14089" s="2" t="s">
        <v>31329</v>
      </c>
      <c r="D14089" s="2" t="str">
        <f t="shared" si="692"/>
        <v>飲食店営業</v>
      </c>
      <c r="E14089" s="2" t="str">
        <f t="shared" si="693"/>
        <v>H30.11.13</v>
      </c>
    </row>
    <row r="14090" spans="1:5" x14ac:dyDescent="0.45">
      <c r="A14090" s="2" t="s">
        <v>8156</v>
      </c>
      <c r="B14090" s="2" t="s">
        <v>19748</v>
      </c>
      <c r="C14090" s="2" t="s">
        <v>31330</v>
      </c>
      <c r="D14090" s="2" t="str">
        <f t="shared" si="692"/>
        <v>飲食店営業</v>
      </c>
      <c r="E14090" s="2" t="str">
        <f t="shared" si="693"/>
        <v>H30.11.13</v>
      </c>
    </row>
    <row r="14091" spans="1:5" x14ac:dyDescent="0.45">
      <c r="A14091" s="2" t="s">
        <v>8157</v>
      </c>
      <c r="B14091" s="2" t="s">
        <v>19749</v>
      </c>
      <c r="C14091" s="2" t="s">
        <v>31331</v>
      </c>
      <c r="D14091" s="2" t="str">
        <f t="shared" si="692"/>
        <v>飲食店営業</v>
      </c>
      <c r="E14091" s="2" t="str">
        <f t="shared" si="693"/>
        <v>H30.11.13</v>
      </c>
    </row>
    <row r="14092" spans="1:5" x14ac:dyDescent="0.45">
      <c r="A14092" s="2" t="s">
        <v>8158</v>
      </c>
      <c r="B14092" s="2" t="s">
        <v>19750</v>
      </c>
      <c r="C14092" s="2" t="s">
        <v>31332</v>
      </c>
      <c r="D14092" s="2" t="str">
        <f t="shared" si="692"/>
        <v>飲食店営業</v>
      </c>
      <c r="E14092" s="2" t="str">
        <f t="shared" si="693"/>
        <v>H30.11.13</v>
      </c>
    </row>
    <row r="14093" spans="1:5" x14ac:dyDescent="0.45">
      <c r="A14093" s="2" t="s">
        <v>8160</v>
      </c>
      <c r="B14093" s="2" t="s">
        <v>19752</v>
      </c>
      <c r="C14093" s="2" t="s">
        <v>31334</v>
      </c>
      <c r="D14093" s="2" t="str">
        <f>"食品販売業"</f>
        <v>食品販売業</v>
      </c>
      <c r="E14093" s="2" t="str">
        <f>"H30.11.05"</f>
        <v>H30.11.05</v>
      </c>
    </row>
    <row r="14094" spans="1:5" x14ac:dyDescent="0.45">
      <c r="A14094" s="2" t="s">
        <v>8162</v>
      </c>
      <c r="B14094" s="2" t="s">
        <v>19755</v>
      </c>
      <c r="C14094" s="2" t="s">
        <v>31337</v>
      </c>
      <c r="D14094" s="2" t="str">
        <f>"そうざい製造業"</f>
        <v>そうざい製造業</v>
      </c>
      <c r="E14094" s="2" t="str">
        <f>"H30.11.09"</f>
        <v>H30.11.09</v>
      </c>
    </row>
    <row r="14095" spans="1:5" x14ac:dyDescent="0.45">
      <c r="A14095" s="2" t="s">
        <v>8163</v>
      </c>
      <c r="B14095" s="2" t="s">
        <v>19756</v>
      </c>
      <c r="C14095" s="2" t="s">
        <v>31338</v>
      </c>
      <c r="D14095" s="2" t="str">
        <f>"菓子製造業"</f>
        <v>菓子製造業</v>
      </c>
      <c r="E14095" s="2" t="str">
        <f>"H30.11.12"</f>
        <v>H30.11.12</v>
      </c>
    </row>
    <row r="14096" spans="1:5" x14ac:dyDescent="0.45">
      <c r="A14096" s="2" t="s">
        <v>8165</v>
      </c>
      <c r="B14096" s="2" t="s">
        <v>19758</v>
      </c>
      <c r="C14096" s="2" t="s">
        <v>31319</v>
      </c>
      <c r="D14096" s="2" t="str">
        <f t="shared" ref="D14096:D14107" si="694">"飲食店営業"</f>
        <v>飲食店営業</v>
      </c>
      <c r="E14096" s="2" t="str">
        <f t="shared" ref="E14096:E14117" si="695">"H30.11.13"</f>
        <v>H30.11.13</v>
      </c>
    </row>
    <row r="14097" spans="1:5" x14ac:dyDescent="0.45">
      <c r="A14097" s="2" t="s">
        <v>8166</v>
      </c>
      <c r="B14097" s="2" t="s">
        <v>19759</v>
      </c>
      <c r="C14097" s="2" t="s">
        <v>31340</v>
      </c>
      <c r="D14097" s="2" t="str">
        <f t="shared" si="694"/>
        <v>飲食店営業</v>
      </c>
      <c r="E14097" s="2" t="str">
        <f t="shared" si="695"/>
        <v>H30.11.13</v>
      </c>
    </row>
    <row r="14098" spans="1:5" x14ac:dyDescent="0.45">
      <c r="A14098" s="2" t="s">
        <v>8167</v>
      </c>
      <c r="B14098" s="2" t="s">
        <v>19760</v>
      </c>
      <c r="C14098" s="2" t="s">
        <v>31341</v>
      </c>
      <c r="D14098" s="2" t="str">
        <f t="shared" si="694"/>
        <v>飲食店営業</v>
      </c>
      <c r="E14098" s="2" t="str">
        <f t="shared" si="695"/>
        <v>H30.11.13</v>
      </c>
    </row>
    <row r="14099" spans="1:5" x14ac:dyDescent="0.45">
      <c r="A14099" s="2" t="s">
        <v>8168</v>
      </c>
      <c r="B14099" s="2" t="s">
        <v>12527</v>
      </c>
      <c r="C14099" s="2" t="s">
        <v>31342</v>
      </c>
      <c r="D14099" s="2" t="str">
        <f t="shared" si="694"/>
        <v>飲食店営業</v>
      </c>
      <c r="E14099" s="2" t="str">
        <f t="shared" si="695"/>
        <v>H30.11.13</v>
      </c>
    </row>
    <row r="14100" spans="1:5" x14ac:dyDescent="0.45">
      <c r="A14100" s="2" t="s">
        <v>8169</v>
      </c>
      <c r="B14100" s="2" t="s">
        <v>19761</v>
      </c>
      <c r="C14100" s="2" t="s">
        <v>31343</v>
      </c>
      <c r="D14100" s="2" t="str">
        <f t="shared" si="694"/>
        <v>飲食店営業</v>
      </c>
      <c r="E14100" s="2" t="str">
        <f t="shared" si="695"/>
        <v>H30.11.13</v>
      </c>
    </row>
    <row r="14101" spans="1:5" x14ac:dyDescent="0.45">
      <c r="A14101" s="2" t="s">
        <v>8170</v>
      </c>
      <c r="B14101" s="2" t="s">
        <v>19762</v>
      </c>
      <c r="C14101" s="2" t="s">
        <v>31344</v>
      </c>
      <c r="D14101" s="2" t="str">
        <f t="shared" si="694"/>
        <v>飲食店営業</v>
      </c>
      <c r="E14101" s="2" t="str">
        <f t="shared" si="695"/>
        <v>H30.11.13</v>
      </c>
    </row>
    <row r="14102" spans="1:5" x14ac:dyDescent="0.45">
      <c r="A14102" s="2" t="s">
        <v>8171</v>
      </c>
      <c r="B14102" s="2" t="s">
        <v>19763</v>
      </c>
      <c r="C14102" s="2" t="s">
        <v>31345</v>
      </c>
      <c r="D14102" s="2" t="str">
        <f t="shared" si="694"/>
        <v>飲食店営業</v>
      </c>
      <c r="E14102" s="2" t="str">
        <f t="shared" si="695"/>
        <v>H30.11.13</v>
      </c>
    </row>
    <row r="14103" spans="1:5" x14ac:dyDescent="0.45">
      <c r="A14103" s="2" t="s">
        <v>8172</v>
      </c>
      <c r="B14103" s="2" t="s">
        <v>19764</v>
      </c>
      <c r="C14103" s="2" t="s">
        <v>31346</v>
      </c>
      <c r="D14103" s="2" t="str">
        <f t="shared" si="694"/>
        <v>飲食店営業</v>
      </c>
      <c r="E14103" s="2" t="str">
        <f t="shared" si="695"/>
        <v>H30.11.13</v>
      </c>
    </row>
    <row r="14104" spans="1:5" x14ac:dyDescent="0.45">
      <c r="A14104" s="2" t="s">
        <v>8173</v>
      </c>
      <c r="B14104" s="2" t="s">
        <v>19765</v>
      </c>
      <c r="C14104" s="2" t="s">
        <v>31347</v>
      </c>
      <c r="D14104" s="2" t="str">
        <f t="shared" si="694"/>
        <v>飲食店営業</v>
      </c>
      <c r="E14104" s="2" t="str">
        <f t="shared" si="695"/>
        <v>H30.11.13</v>
      </c>
    </row>
    <row r="14105" spans="1:5" x14ac:dyDescent="0.45">
      <c r="A14105" s="2" t="s">
        <v>8174</v>
      </c>
      <c r="B14105" s="2" t="s">
        <v>19766</v>
      </c>
      <c r="C14105" s="2" t="s">
        <v>31348</v>
      </c>
      <c r="D14105" s="2" t="str">
        <f t="shared" si="694"/>
        <v>飲食店営業</v>
      </c>
      <c r="E14105" s="2" t="str">
        <f t="shared" si="695"/>
        <v>H30.11.13</v>
      </c>
    </row>
    <row r="14106" spans="1:5" x14ac:dyDescent="0.45">
      <c r="A14106" s="2" t="s">
        <v>7965</v>
      </c>
      <c r="B14106" s="2" t="s">
        <v>19767</v>
      </c>
      <c r="C14106" s="2" t="s">
        <v>31349</v>
      </c>
      <c r="D14106" s="2" t="str">
        <f t="shared" si="694"/>
        <v>飲食店営業</v>
      </c>
      <c r="E14106" s="2" t="str">
        <f t="shared" si="695"/>
        <v>H30.11.13</v>
      </c>
    </row>
    <row r="14107" spans="1:5" x14ac:dyDescent="0.45">
      <c r="A14107" s="2" t="s">
        <v>7987</v>
      </c>
      <c r="B14107" s="2" t="s">
        <v>19544</v>
      </c>
      <c r="C14107" s="2" t="s">
        <v>31350</v>
      </c>
      <c r="D14107" s="2" t="str">
        <f t="shared" si="694"/>
        <v>飲食店営業</v>
      </c>
      <c r="E14107" s="2" t="str">
        <f t="shared" si="695"/>
        <v>H30.11.13</v>
      </c>
    </row>
    <row r="14108" spans="1:5" x14ac:dyDescent="0.45">
      <c r="A14108" s="2" t="s">
        <v>8175</v>
      </c>
      <c r="B14108" s="2" t="s">
        <v>19339</v>
      </c>
      <c r="C14108" s="2" t="s">
        <v>31351</v>
      </c>
      <c r="D14108" s="2" t="str">
        <f>"そうざい製造業"</f>
        <v>そうざい製造業</v>
      </c>
      <c r="E14108" s="2" t="str">
        <f t="shared" si="695"/>
        <v>H30.11.13</v>
      </c>
    </row>
    <row r="14109" spans="1:5" x14ac:dyDescent="0.45">
      <c r="A14109" s="2" t="s">
        <v>8167</v>
      </c>
      <c r="B14109" s="2" t="s">
        <v>19760</v>
      </c>
      <c r="C14109" s="2" t="s">
        <v>31341</v>
      </c>
      <c r="D14109" s="2" t="str">
        <f>"食肉販売業"</f>
        <v>食肉販売業</v>
      </c>
      <c r="E14109" s="2" t="str">
        <f t="shared" si="695"/>
        <v>H30.11.13</v>
      </c>
    </row>
    <row r="14110" spans="1:5" x14ac:dyDescent="0.45">
      <c r="A14110" s="2" t="s">
        <v>8170</v>
      </c>
      <c r="B14110" s="2" t="s">
        <v>19762</v>
      </c>
      <c r="C14110" s="2" t="s">
        <v>31344</v>
      </c>
      <c r="D14110" s="2" t="str">
        <f>"食肉販売業"</f>
        <v>食肉販売業</v>
      </c>
      <c r="E14110" s="2" t="str">
        <f t="shared" si="695"/>
        <v>H30.11.13</v>
      </c>
    </row>
    <row r="14111" spans="1:5" x14ac:dyDescent="0.45">
      <c r="A14111" s="2" t="s">
        <v>8176</v>
      </c>
      <c r="B14111" s="2" t="s">
        <v>19768</v>
      </c>
      <c r="C14111" s="2" t="s">
        <v>31352</v>
      </c>
      <c r="D14111" s="2" t="str">
        <f>"食肉販売業"</f>
        <v>食肉販売業</v>
      </c>
      <c r="E14111" s="2" t="str">
        <f t="shared" si="695"/>
        <v>H30.11.13</v>
      </c>
    </row>
    <row r="14112" spans="1:5" x14ac:dyDescent="0.45">
      <c r="A14112" s="2" t="s">
        <v>8167</v>
      </c>
      <c r="B14112" s="2" t="s">
        <v>19760</v>
      </c>
      <c r="C14112" s="2" t="s">
        <v>31341</v>
      </c>
      <c r="D14112" s="2" t="str">
        <f>"乳類販売業"</f>
        <v>乳類販売業</v>
      </c>
      <c r="E14112" s="2" t="str">
        <f t="shared" si="695"/>
        <v>H30.11.13</v>
      </c>
    </row>
    <row r="14113" spans="1:5" x14ac:dyDescent="0.45">
      <c r="A14113" s="2" t="s">
        <v>8177</v>
      </c>
      <c r="B14113" s="2" t="s">
        <v>17303</v>
      </c>
      <c r="C14113" s="2" t="s">
        <v>31353</v>
      </c>
      <c r="D14113" s="2" t="str">
        <f>"魚介類販売業"</f>
        <v>魚介類販売業</v>
      </c>
      <c r="E14113" s="2" t="str">
        <f t="shared" si="695"/>
        <v>H30.11.13</v>
      </c>
    </row>
    <row r="14114" spans="1:5" x14ac:dyDescent="0.45">
      <c r="A14114" s="2" t="s">
        <v>8167</v>
      </c>
      <c r="B14114" s="2" t="s">
        <v>19760</v>
      </c>
      <c r="C14114" s="2" t="s">
        <v>31341</v>
      </c>
      <c r="D14114" s="2" t="str">
        <f>"魚介類販売業"</f>
        <v>魚介類販売業</v>
      </c>
      <c r="E14114" s="2" t="str">
        <f t="shared" si="695"/>
        <v>H30.11.13</v>
      </c>
    </row>
    <row r="14115" spans="1:5" x14ac:dyDescent="0.45">
      <c r="A14115" s="2" t="s">
        <v>8178</v>
      </c>
      <c r="B14115" s="2" t="s">
        <v>19769</v>
      </c>
      <c r="C14115" s="2" t="s">
        <v>31354</v>
      </c>
      <c r="D14115" s="2" t="str">
        <f>"魚介類販売業"</f>
        <v>魚介類販売業</v>
      </c>
      <c r="E14115" s="2" t="str">
        <f t="shared" si="695"/>
        <v>H30.11.13</v>
      </c>
    </row>
    <row r="14116" spans="1:5" x14ac:dyDescent="0.45">
      <c r="A14116" s="2" t="s">
        <v>7987</v>
      </c>
      <c r="B14116" s="2" t="s">
        <v>19544</v>
      </c>
      <c r="C14116" s="2" t="s">
        <v>31350</v>
      </c>
      <c r="D14116" s="2" t="str">
        <f>"魚介類販売業"</f>
        <v>魚介類販売業</v>
      </c>
      <c r="E14116" s="2" t="str">
        <f t="shared" si="695"/>
        <v>H30.11.13</v>
      </c>
    </row>
    <row r="14117" spans="1:5" x14ac:dyDescent="0.45">
      <c r="A14117" s="2" t="s">
        <v>8004</v>
      </c>
      <c r="B14117" s="2" t="s">
        <v>19770</v>
      </c>
      <c r="C14117" s="2" t="s">
        <v>31355</v>
      </c>
      <c r="D14117" s="2" t="str">
        <f>"食品販売業"</f>
        <v>食品販売業</v>
      </c>
      <c r="E14117" s="2" t="str">
        <f t="shared" si="695"/>
        <v>H30.11.13</v>
      </c>
    </row>
    <row r="14118" spans="1:5" x14ac:dyDescent="0.45">
      <c r="A14118" s="2" t="s">
        <v>8191</v>
      </c>
      <c r="B14118" s="2" t="s">
        <v>19783</v>
      </c>
      <c r="C14118" s="2" t="s">
        <v>31372</v>
      </c>
      <c r="D14118" s="2" t="str">
        <f>"菓子製造業"</f>
        <v>菓子製造業</v>
      </c>
      <c r="E14118" s="2" t="str">
        <f>"H30.11.26"</f>
        <v>H30.11.26</v>
      </c>
    </row>
    <row r="14119" spans="1:5" x14ac:dyDescent="0.45">
      <c r="A14119" s="2" t="s">
        <v>8192</v>
      </c>
      <c r="B14119" s="2" t="s">
        <v>19784</v>
      </c>
      <c r="C14119" s="2" t="s">
        <v>31373</v>
      </c>
      <c r="D14119" s="2" t="str">
        <f>"菓子製造業"</f>
        <v>菓子製造業</v>
      </c>
      <c r="E14119" s="2" t="str">
        <f>"H30.11.26"</f>
        <v>H30.11.26</v>
      </c>
    </row>
    <row r="14120" spans="1:5" x14ac:dyDescent="0.45">
      <c r="A14120" s="2" t="s">
        <v>165</v>
      </c>
      <c r="B14120" s="2" t="s">
        <v>19802</v>
      </c>
      <c r="C14120" s="2" t="s">
        <v>31390</v>
      </c>
      <c r="D14120" s="2" t="str">
        <f>"喫茶店営業"</f>
        <v>喫茶店営業</v>
      </c>
      <c r="E14120" s="2" t="str">
        <f>"H30.11.21"</f>
        <v>H30.11.21</v>
      </c>
    </row>
    <row r="14121" spans="1:5" x14ac:dyDescent="0.45">
      <c r="A14121" s="2" t="s">
        <v>8208</v>
      </c>
      <c r="B14121" s="2" t="s">
        <v>19805</v>
      </c>
      <c r="C14121" s="2" t="s">
        <v>31392</v>
      </c>
      <c r="D14121" s="2" t="str">
        <f>"飲食店営業"</f>
        <v>飲食店営業</v>
      </c>
      <c r="E14121" s="2" t="str">
        <f>"H30.11.28"</f>
        <v>H30.11.28</v>
      </c>
    </row>
    <row r="14122" spans="1:5" x14ac:dyDescent="0.45">
      <c r="A14122" s="2" t="s">
        <v>1552</v>
      </c>
      <c r="B14122" s="2" t="s">
        <v>19806</v>
      </c>
      <c r="C14122" s="2" t="s">
        <v>31393</v>
      </c>
      <c r="D14122" s="2" t="str">
        <f>"飲食店営業"</f>
        <v>飲食店営業</v>
      </c>
      <c r="E14122" s="2" t="str">
        <f>"H30.11.30"</f>
        <v>H30.11.30</v>
      </c>
    </row>
    <row r="14123" spans="1:5" x14ac:dyDescent="0.45">
      <c r="A14123" s="2" t="s">
        <v>1552</v>
      </c>
      <c r="B14123" s="2" t="s">
        <v>19806</v>
      </c>
      <c r="C14123" s="2" t="s">
        <v>31393</v>
      </c>
      <c r="D14123" s="2" t="str">
        <f>"食品販売業"</f>
        <v>食品販売業</v>
      </c>
      <c r="E14123" s="2" t="str">
        <f>"H30.11.28"</f>
        <v>H30.11.28</v>
      </c>
    </row>
    <row r="14124" spans="1:5" x14ac:dyDescent="0.45">
      <c r="A14124" s="2" t="s">
        <v>8209</v>
      </c>
      <c r="B14124" s="2" t="s">
        <v>19807</v>
      </c>
      <c r="C14124" s="2" t="s">
        <v>31395</v>
      </c>
      <c r="D14124" s="2" t="str">
        <f t="shared" ref="D14124:D14130" si="696">"飲食店営業"</f>
        <v>飲食店営業</v>
      </c>
      <c r="E14124" s="2" t="str">
        <f t="shared" ref="E14124:E14136" si="697">"H30.11.30"</f>
        <v>H30.11.30</v>
      </c>
    </row>
    <row r="14125" spans="1:5" x14ac:dyDescent="0.45">
      <c r="A14125" s="2" t="s">
        <v>8210</v>
      </c>
      <c r="B14125" s="2" t="s">
        <v>19808</v>
      </c>
      <c r="C14125" s="2" t="s">
        <v>31396</v>
      </c>
      <c r="D14125" s="2" t="str">
        <f t="shared" si="696"/>
        <v>飲食店営業</v>
      </c>
      <c r="E14125" s="2" t="str">
        <f t="shared" si="697"/>
        <v>H30.11.30</v>
      </c>
    </row>
    <row r="14126" spans="1:5" x14ac:dyDescent="0.45">
      <c r="A14126" s="2" t="s">
        <v>8211</v>
      </c>
      <c r="B14126" s="2" t="s">
        <v>19809</v>
      </c>
      <c r="C14126" s="2" t="s">
        <v>31397</v>
      </c>
      <c r="D14126" s="2" t="str">
        <f t="shared" si="696"/>
        <v>飲食店営業</v>
      </c>
      <c r="E14126" s="2" t="str">
        <f t="shared" si="697"/>
        <v>H30.11.30</v>
      </c>
    </row>
    <row r="14127" spans="1:5" x14ac:dyDescent="0.45">
      <c r="A14127" s="2" t="s">
        <v>8212</v>
      </c>
      <c r="B14127" s="2" t="s">
        <v>13325</v>
      </c>
      <c r="C14127" s="2" t="s">
        <v>31154</v>
      </c>
      <c r="D14127" s="2" t="str">
        <f t="shared" si="696"/>
        <v>飲食店営業</v>
      </c>
      <c r="E14127" s="2" t="str">
        <f t="shared" si="697"/>
        <v>H30.11.30</v>
      </c>
    </row>
    <row r="14128" spans="1:5" x14ac:dyDescent="0.45">
      <c r="A14128" s="2" t="s">
        <v>8213</v>
      </c>
      <c r="B14128" s="2" t="s">
        <v>19810</v>
      </c>
      <c r="C14128" s="2" t="s">
        <v>21923</v>
      </c>
      <c r="D14128" s="2" t="str">
        <f t="shared" si="696"/>
        <v>飲食店営業</v>
      </c>
      <c r="E14128" s="2" t="str">
        <f t="shared" si="697"/>
        <v>H30.11.30</v>
      </c>
    </row>
    <row r="14129" spans="1:5" x14ac:dyDescent="0.45">
      <c r="A14129" s="2" t="s">
        <v>8214</v>
      </c>
      <c r="B14129" s="2" t="s">
        <v>8214</v>
      </c>
      <c r="C14129" s="2" t="s">
        <v>31398</v>
      </c>
      <c r="D14129" s="2" t="str">
        <f t="shared" si="696"/>
        <v>飲食店営業</v>
      </c>
      <c r="E14129" s="2" t="str">
        <f t="shared" si="697"/>
        <v>H30.11.30</v>
      </c>
    </row>
    <row r="14130" spans="1:5" x14ac:dyDescent="0.45">
      <c r="A14130" s="2" t="s">
        <v>8215</v>
      </c>
      <c r="B14130" s="2" t="s">
        <v>19811</v>
      </c>
      <c r="C14130" s="2" t="s">
        <v>31399</v>
      </c>
      <c r="D14130" s="2" t="str">
        <f t="shared" si="696"/>
        <v>飲食店営業</v>
      </c>
      <c r="E14130" s="2" t="str">
        <f t="shared" si="697"/>
        <v>H30.11.30</v>
      </c>
    </row>
    <row r="14131" spans="1:5" x14ac:dyDescent="0.45">
      <c r="A14131" s="2" t="s">
        <v>8218</v>
      </c>
      <c r="B14131" s="2" t="s">
        <v>19814</v>
      </c>
      <c r="C14131" s="2" t="s">
        <v>31402</v>
      </c>
      <c r="D14131" s="2" t="str">
        <f>"魚介類販売業"</f>
        <v>魚介類販売業</v>
      </c>
      <c r="E14131" s="2" t="str">
        <f t="shared" si="697"/>
        <v>H30.11.30</v>
      </c>
    </row>
    <row r="14132" spans="1:5" x14ac:dyDescent="0.45">
      <c r="A14132" s="2" t="s">
        <v>8209</v>
      </c>
      <c r="B14132" s="2" t="s">
        <v>19815</v>
      </c>
      <c r="C14132" s="2" t="s">
        <v>31395</v>
      </c>
      <c r="D14132" s="2" t="str">
        <f>"魚介類販売業"</f>
        <v>魚介類販売業</v>
      </c>
      <c r="E14132" s="2" t="str">
        <f t="shared" si="697"/>
        <v>H30.11.30</v>
      </c>
    </row>
    <row r="14133" spans="1:5" x14ac:dyDescent="0.45">
      <c r="A14133" s="2" t="s">
        <v>7897</v>
      </c>
      <c r="B14133" s="2" t="s">
        <v>19816</v>
      </c>
      <c r="C14133" s="2" t="s">
        <v>31403</v>
      </c>
      <c r="D14133" s="2" t="str">
        <f>"食肉販売業"</f>
        <v>食肉販売業</v>
      </c>
      <c r="E14133" s="2" t="str">
        <f t="shared" si="697"/>
        <v>H30.11.30</v>
      </c>
    </row>
    <row r="14134" spans="1:5" x14ac:dyDescent="0.45">
      <c r="A14134" s="2" t="s">
        <v>8008</v>
      </c>
      <c r="B14134" s="2" t="s">
        <v>19818</v>
      </c>
      <c r="C14134" s="2" t="s">
        <v>31405</v>
      </c>
      <c r="D14134" s="2" t="str">
        <f>"食品販売業"</f>
        <v>食品販売業</v>
      </c>
      <c r="E14134" s="2" t="str">
        <f t="shared" si="697"/>
        <v>H30.11.30</v>
      </c>
    </row>
    <row r="14135" spans="1:5" x14ac:dyDescent="0.45">
      <c r="A14135" s="2" t="s">
        <v>3365</v>
      </c>
      <c r="B14135" s="2" t="s">
        <v>19819</v>
      </c>
      <c r="C14135" s="2" t="s">
        <v>31406</v>
      </c>
      <c r="D14135" s="2" t="str">
        <f>"食品販売業"</f>
        <v>食品販売業</v>
      </c>
      <c r="E14135" s="2" t="str">
        <f t="shared" si="697"/>
        <v>H30.11.30</v>
      </c>
    </row>
    <row r="14136" spans="1:5" x14ac:dyDescent="0.45">
      <c r="A14136" s="2" t="s">
        <v>8220</v>
      </c>
      <c r="B14136" s="2" t="s">
        <v>19820</v>
      </c>
      <c r="C14136" s="2" t="s">
        <v>31407</v>
      </c>
      <c r="D14136" s="2" t="str">
        <f>"食品販売業"</f>
        <v>食品販売業</v>
      </c>
      <c r="E14136" s="2" t="str">
        <f t="shared" si="697"/>
        <v>H30.11.30</v>
      </c>
    </row>
    <row r="14137" spans="1:5" x14ac:dyDescent="0.45">
      <c r="A14137" s="2" t="s">
        <v>8221</v>
      </c>
      <c r="B14137" s="2" t="s">
        <v>19821</v>
      </c>
      <c r="C14137" s="2" t="s">
        <v>31408</v>
      </c>
      <c r="D14137" s="2" t="str">
        <f>"飲食店営業"</f>
        <v>飲食店営業</v>
      </c>
      <c r="E14137" s="2" t="str">
        <f>"H30.11.29"</f>
        <v>H30.11.29</v>
      </c>
    </row>
    <row r="14138" spans="1:5" x14ac:dyDescent="0.45">
      <c r="A14138" s="2" t="s">
        <v>8222</v>
      </c>
      <c r="B14138" s="2" t="s">
        <v>19822</v>
      </c>
      <c r="C14138" s="2" t="s">
        <v>31409</v>
      </c>
      <c r="D14138" s="2" t="str">
        <f>"食品販売業"</f>
        <v>食品販売業</v>
      </c>
      <c r="E14138" s="2" t="str">
        <f>"H30.11.29"</f>
        <v>H30.11.29</v>
      </c>
    </row>
    <row r="14139" spans="1:5" x14ac:dyDescent="0.45">
      <c r="A14139" s="2" t="s">
        <v>8223</v>
      </c>
      <c r="B14139" s="2" t="s">
        <v>19823</v>
      </c>
      <c r="C14139" s="2" t="s">
        <v>31410</v>
      </c>
      <c r="D14139" s="2" t="str">
        <f>"飲食店営業"</f>
        <v>飲食店営業</v>
      </c>
      <c r="E14139" s="2" t="str">
        <f>"H30.05.17"</f>
        <v>H30.05.17</v>
      </c>
    </row>
    <row r="14140" spans="1:5" x14ac:dyDescent="0.45">
      <c r="A14140" s="2" t="s">
        <v>8224</v>
      </c>
      <c r="B14140" s="2" t="s">
        <v>19824</v>
      </c>
      <c r="C14140" s="2" t="s">
        <v>21923</v>
      </c>
      <c r="D14140" s="2" t="str">
        <f>"菓子製造業"</f>
        <v>菓子製造業</v>
      </c>
      <c r="E14140" s="2" t="str">
        <f>"H30.11.30"</f>
        <v>H30.11.30</v>
      </c>
    </row>
    <row r="14141" spans="1:5" x14ac:dyDescent="0.45">
      <c r="A14141" s="2" t="s">
        <v>8225</v>
      </c>
      <c r="B14141" s="2" t="s">
        <v>19825</v>
      </c>
      <c r="C14141" s="2" t="s">
        <v>31411</v>
      </c>
      <c r="D14141" s="2" t="str">
        <f>"飲食店営業"</f>
        <v>飲食店営業</v>
      </c>
      <c r="E14141" s="2" t="str">
        <f>"H30.11.30"</f>
        <v>H30.11.30</v>
      </c>
    </row>
    <row r="14142" spans="1:5" x14ac:dyDescent="0.45">
      <c r="A14142" s="2" t="s">
        <v>8022</v>
      </c>
      <c r="B14142" s="2" t="s">
        <v>19826</v>
      </c>
      <c r="C14142" s="2" t="s">
        <v>31412</v>
      </c>
      <c r="D14142" s="2" t="str">
        <f>"魚介類販売業"</f>
        <v>魚介類販売業</v>
      </c>
      <c r="E14142" s="2" t="str">
        <f>"H30.11.30"</f>
        <v>H30.11.30</v>
      </c>
    </row>
    <row r="14143" spans="1:5" x14ac:dyDescent="0.45">
      <c r="A14143" s="2" t="s">
        <v>8226</v>
      </c>
      <c r="B14143" s="2" t="s">
        <v>19827</v>
      </c>
      <c r="C14143" s="2" t="s">
        <v>31413</v>
      </c>
      <c r="D14143" s="2" t="str">
        <f t="shared" ref="D14143:D14148" si="698">"飲食店営業"</f>
        <v>飲食店営業</v>
      </c>
      <c r="E14143" s="2" t="str">
        <f>"H30.12.14"</f>
        <v>H30.12.14</v>
      </c>
    </row>
    <row r="14144" spans="1:5" x14ac:dyDescent="0.45">
      <c r="A14144" s="2" t="s">
        <v>8227</v>
      </c>
      <c r="B14144" s="2" t="s">
        <v>14874</v>
      </c>
      <c r="C14144" s="2" t="s">
        <v>31414</v>
      </c>
      <c r="D14144" s="2" t="str">
        <f t="shared" si="698"/>
        <v>飲食店営業</v>
      </c>
      <c r="E14144" s="2" t="str">
        <f>"H30.12.20"</f>
        <v>H30.12.20</v>
      </c>
    </row>
    <row r="14145" spans="1:5" x14ac:dyDescent="0.45">
      <c r="A14145" s="2" t="s">
        <v>8230</v>
      </c>
      <c r="B14145" s="2" t="s">
        <v>19830</v>
      </c>
      <c r="C14145" s="2" t="s">
        <v>31417</v>
      </c>
      <c r="D14145" s="2" t="str">
        <f t="shared" si="698"/>
        <v>飲食店営業</v>
      </c>
      <c r="E14145" s="2" t="str">
        <f>"H31.01.08"</f>
        <v>H31.01.08</v>
      </c>
    </row>
    <row r="14146" spans="1:5" x14ac:dyDescent="0.45">
      <c r="A14146" s="2" t="s">
        <v>7823</v>
      </c>
      <c r="B14146" s="2" t="s">
        <v>19831</v>
      </c>
      <c r="C14146" s="2" t="s">
        <v>31418</v>
      </c>
      <c r="D14146" s="2" t="str">
        <f t="shared" si="698"/>
        <v>飲食店営業</v>
      </c>
      <c r="E14146" s="2" t="str">
        <f>"H30.12.28"</f>
        <v>H30.12.28</v>
      </c>
    </row>
    <row r="14147" spans="1:5" x14ac:dyDescent="0.45">
      <c r="A14147" s="2" t="s">
        <v>8231</v>
      </c>
      <c r="B14147" s="2" t="s">
        <v>19832</v>
      </c>
      <c r="C14147" s="2" t="s">
        <v>31419</v>
      </c>
      <c r="D14147" s="2" t="str">
        <f t="shared" si="698"/>
        <v>飲食店営業</v>
      </c>
      <c r="E14147" s="2" t="str">
        <f>"H31.01.11"</f>
        <v>H31.01.11</v>
      </c>
    </row>
    <row r="14148" spans="1:5" x14ac:dyDescent="0.45">
      <c r="A14148" s="2" t="s">
        <v>8232</v>
      </c>
      <c r="B14148" s="2" t="s">
        <v>19833</v>
      </c>
      <c r="C14148" s="2" t="s">
        <v>31420</v>
      </c>
      <c r="D14148" s="2" t="str">
        <f t="shared" si="698"/>
        <v>飲食店営業</v>
      </c>
      <c r="E14148" s="2" t="str">
        <f>"H31.01.11"</f>
        <v>H31.01.11</v>
      </c>
    </row>
    <row r="14149" spans="1:5" x14ac:dyDescent="0.45">
      <c r="A14149" s="2" t="s">
        <v>8232</v>
      </c>
      <c r="B14149" s="2" t="s">
        <v>19833</v>
      </c>
      <c r="C14149" s="2" t="s">
        <v>31420</v>
      </c>
      <c r="D14149" s="2" t="str">
        <f>"菓子製造業"</f>
        <v>菓子製造業</v>
      </c>
      <c r="E14149" s="2" t="str">
        <f>"H31.01.11"</f>
        <v>H31.01.11</v>
      </c>
    </row>
    <row r="14150" spans="1:5" x14ac:dyDescent="0.45">
      <c r="A14150" s="2" t="s">
        <v>8233</v>
      </c>
      <c r="B14150" s="2" t="s">
        <v>19834</v>
      </c>
      <c r="C14150" s="2" t="s">
        <v>31421</v>
      </c>
      <c r="D14150" s="2" t="str">
        <f>"飲食店営業"</f>
        <v>飲食店営業</v>
      </c>
      <c r="E14150" s="2" t="str">
        <f>"H31.01.17"</f>
        <v>H31.01.17</v>
      </c>
    </row>
    <row r="14151" spans="1:5" x14ac:dyDescent="0.45">
      <c r="A14151" s="2" t="s">
        <v>8234</v>
      </c>
      <c r="B14151" s="2" t="s">
        <v>19835</v>
      </c>
      <c r="C14151" s="2" t="s">
        <v>31422</v>
      </c>
      <c r="D14151" s="2" t="str">
        <f>"魚介類販売業"</f>
        <v>魚介類販売業</v>
      </c>
      <c r="E14151" s="2" t="str">
        <f>"H31.01.17"</f>
        <v>H31.01.17</v>
      </c>
    </row>
    <row r="14152" spans="1:5" x14ac:dyDescent="0.45">
      <c r="A14152" s="2" t="s">
        <v>8234</v>
      </c>
      <c r="B14152" s="2" t="s">
        <v>19835</v>
      </c>
      <c r="C14152" s="2" t="s">
        <v>31423</v>
      </c>
      <c r="D14152" s="2" t="str">
        <f>"食品製造業"</f>
        <v>食品製造業</v>
      </c>
      <c r="E14152" s="2" t="str">
        <f>"H31.01.17"</f>
        <v>H31.01.17</v>
      </c>
    </row>
    <row r="14153" spans="1:5" x14ac:dyDescent="0.45">
      <c r="A14153" s="2" t="s">
        <v>8235</v>
      </c>
      <c r="B14153" s="2" t="s">
        <v>19836</v>
      </c>
      <c r="C14153" s="2" t="s">
        <v>31424</v>
      </c>
      <c r="D14153" s="2" t="str">
        <f>"乳類販売業"</f>
        <v>乳類販売業</v>
      </c>
      <c r="E14153" s="2" t="str">
        <f>"H30.08.23"</f>
        <v>H30.08.23</v>
      </c>
    </row>
    <row r="14154" spans="1:5" x14ac:dyDescent="0.45">
      <c r="A14154" s="2" t="s">
        <v>8237</v>
      </c>
      <c r="B14154" s="2" t="s">
        <v>19838</v>
      </c>
      <c r="C14154" s="2" t="s">
        <v>31425</v>
      </c>
      <c r="D14154" s="2" t="str">
        <f>"飲食店営業"</f>
        <v>飲食店営業</v>
      </c>
      <c r="E14154" s="2" t="str">
        <f>"H31.01.28"</f>
        <v>H31.01.28</v>
      </c>
    </row>
    <row r="14155" spans="1:5" x14ac:dyDescent="0.45">
      <c r="A14155" s="2" t="s">
        <v>8238</v>
      </c>
      <c r="B14155" s="2" t="s">
        <v>19839</v>
      </c>
      <c r="C14155" s="2" t="s">
        <v>31426</v>
      </c>
      <c r="D14155" s="2" t="str">
        <f>"魚介類せり売り営業"</f>
        <v>魚介類せり売り営業</v>
      </c>
      <c r="E14155" s="2" t="str">
        <f>"H29.05.29"</f>
        <v>H29.05.29</v>
      </c>
    </row>
    <row r="14156" spans="1:5" x14ac:dyDescent="0.45">
      <c r="A14156" s="2" t="s">
        <v>8238</v>
      </c>
      <c r="B14156" s="2" t="s">
        <v>19840</v>
      </c>
      <c r="C14156" s="2" t="s">
        <v>31427</v>
      </c>
      <c r="D14156" s="2" t="str">
        <f>"魚介類販売業"</f>
        <v>魚介類販売業</v>
      </c>
      <c r="E14156" s="2" t="str">
        <f>"H29.05.31"</f>
        <v>H29.05.31</v>
      </c>
    </row>
    <row r="14157" spans="1:5" x14ac:dyDescent="0.45">
      <c r="A14157" s="2" t="s">
        <v>8238</v>
      </c>
      <c r="B14157" s="2" t="s">
        <v>19841</v>
      </c>
      <c r="C14157" s="2" t="s">
        <v>31428</v>
      </c>
      <c r="D14157" s="2" t="str">
        <f>"魚介類販売業"</f>
        <v>魚介類販売業</v>
      </c>
      <c r="E14157" s="2" t="str">
        <f>"H29.08.09"</f>
        <v>H29.08.09</v>
      </c>
    </row>
    <row r="14158" spans="1:5" x14ac:dyDescent="0.45">
      <c r="A14158" s="2" t="s">
        <v>8238</v>
      </c>
      <c r="B14158" s="2" t="s">
        <v>19844</v>
      </c>
      <c r="C14158" s="2" t="s">
        <v>31432</v>
      </c>
      <c r="D14158" s="2" t="str">
        <f>"魚介類販売業"</f>
        <v>魚介類販売業</v>
      </c>
      <c r="E14158" s="2" t="str">
        <f>"H30.05.31"</f>
        <v>H30.05.31</v>
      </c>
    </row>
    <row r="14159" spans="1:5" x14ac:dyDescent="0.45">
      <c r="A14159" s="2" t="s">
        <v>8238</v>
      </c>
      <c r="B14159" s="2" t="s">
        <v>19844</v>
      </c>
      <c r="C14159" s="2" t="s">
        <v>31432</v>
      </c>
      <c r="D14159" s="2" t="str">
        <f>"食品製造業"</f>
        <v>食品製造業</v>
      </c>
      <c r="E14159" s="2" t="str">
        <f>"H30.05.31"</f>
        <v>H30.05.31</v>
      </c>
    </row>
    <row r="14160" spans="1:5" x14ac:dyDescent="0.45">
      <c r="A14160" s="2" t="s">
        <v>8239</v>
      </c>
      <c r="B14160" s="2" t="s">
        <v>19845</v>
      </c>
      <c r="C14160" s="2" t="s">
        <v>31434</v>
      </c>
      <c r="D14160" s="2" t="str">
        <f>"そうざい製造業"</f>
        <v>そうざい製造業</v>
      </c>
      <c r="E14160" s="2" t="str">
        <f>"H31.01.30"</f>
        <v>H31.01.30</v>
      </c>
    </row>
    <row r="14161" spans="1:5" x14ac:dyDescent="0.45">
      <c r="A14161" s="2" t="s">
        <v>165</v>
      </c>
      <c r="B14161" s="2" t="s">
        <v>19846</v>
      </c>
      <c r="C14161" s="2" t="s">
        <v>31435</v>
      </c>
      <c r="D14161" s="2" t="str">
        <f>"喫茶店営業"</f>
        <v>喫茶店営業</v>
      </c>
      <c r="E14161" s="2" t="str">
        <f>"H31.02.07"</f>
        <v>H31.02.07</v>
      </c>
    </row>
    <row r="14162" spans="1:5" x14ac:dyDescent="0.45">
      <c r="A14162" s="2" t="s">
        <v>8241</v>
      </c>
      <c r="B14162" s="2" t="s">
        <v>19847</v>
      </c>
      <c r="C14162" s="2" t="s">
        <v>31437</v>
      </c>
      <c r="D14162" s="2" t="str">
        <f>"魚介類販売業"</f>
        <v>魚介類販売業</v>
      </c>
      <c r="E14162" s="2" t="str">
        <f t="shared" ref="E14162:E14188" si="699">"H31.02.14"</f>
        <v>H31.02.14</v>
      </c>
    </row>
    <row r="14163" spans="1:5" x14ac:dyDescent="0.45">
      <c r="A14163" s="2" t="s">
        <v>8242</v>
      </c>
      <c r="B14163" s="2" t="s">
        <v>19848</v>
      </c>
      <c r="C14163" s="2" t="s">
        <v>31438</v>
      </c>
      <c r="D14163" s="2" t="str">
        <f>"魚肉ねり製品製造業"</f>
        <v>魚肉ねり製品製造業</v>
      </c>
      <c r="E14163" s="2" t="str">
        <f t="shared" si="699"/>
        <v>H31.02.14</v>
      </c>
    </row>
    <row r="14164" spans="1:5" x14ac:dyDescent="0.45">
      <c r="A14164" s="2" t="s">
        <v>8243</v>
      </c>
      <c r="B14164" s="2" t="s">
        <v>19849</v>
      </c>
      <c r="C14164" s="2" t="s">
        <v>31439</v>
      </c>
      <c r="D14164" s="2" t="str">
        <f>"魚肉ねり製品製造業"</f>
        <v>魚肉ねり製品製造業</v>
      </c>
      <c r="E14164" s="2" t="str">
        <f t="shared" si="699"/>
        <v>H31.02.14</v>
      </c>
    </row>
    <row r="14165" spans="1:5" x14ac:dyDescent="0.45">
      <c r="A14165" s="2" t="s">
        <v>8244</v>
      </c>
      <c r="B14165" s="2" t="s">
        <v>19850</v>
      </c>
      <c r="C14165" s="2" t="s">
        <v>31440</v>
      </c>
      <c r="D14165" s="2" t="str">
        <f>"そうざい製造業"</f>
        <v>そうざい製造業</v>
      </c>
      <c r="E14165" s="2" t="str">
        <f t="shared" si="699"/>
        <v>H31.02.14</v>
      </c>
    </row>
    <row r="14166" spans="1:5" x14ac:dyDescent="0.45">
      <c r="A14166" s="2" t="s">
        <v>8245</v>
      </c>
      <c r="B14166" s="2" t="s">
        <v>19851</v>
      </c>
      <c r="C14166" s="2" t="s">
        <v>31441</v>
      </c>
      <c r="D14166" s="2" t="str">
        <f>"そうざい製造業"</f>
        <v>そうざい製造業</v>
      </c>
      <c r="E14166" s="2" t="str">
        <f t="shared" si="699"/>
        <v>H31.02.14</v>
      </c>
    </row>
    <row r="14167" spans="1:5" x14ac:dyDescent="0.45">
      <c r="A14167" s="2" t="s">
        <v>8246</v>
      </c>
      <c r="B14167" s="2" t="s">
        <v>19852</v>
      </c>
      <c r="C14167" s="2" t="s">
        <v>31442</v>
      </c>
      <c r="D14167" s="2" t="str">
        <f>"菓子製造業"</f>
        <v>菓子製造業</v>
      </c>
      <c r="E14167" s="2" t="str">
        <f t="shared" si="699"/>
        <v>H31.02.14</v>
      </c>
    </row>
    <row r="14168" spans="1:5" x14ac:dyDescent="0.45">
      <c r="A14168" s="2" t="s">
        <v>8247</v>
      </c>
      <c r="B14168" s="2" t="s">
        <v>19853</v>
      </c>
      <c r="C14168" s="2" t="s">
        <v>31443</v>
      </c>
      <c r="D14168" s="2" t="str">
        <f>"菓子製造業"</f>
        <v>菓子製造業</v>
      </c>
      <c r="E14168" s="2" t="str">
        <f t="shared" si="699"/>
        <v>H31.02.14</v>
      </c>
    </row>
    <row r="14169" spans="1:5" x14ac:dyDescent="0.45">
      <c r="A14169" s="2" t="s">
        <v>8248</v>
      </c>
      <c r="B14169" s="2" t="s">
        <v>19854</v>
      </c>
      <c r="C14169" s="2" t="s">
        <v>31444</v>
      </c>
      <c r="D14169" s="2" t="str">
        <f t="shared" ref="D14169:D14183" si="700">"飲食店営業"</f>
        <v>飲食店営業</v>
      </c>
      <c r="E14169" s="2" t="str">
        <f t="shared" si="699"/>
        <v>H31.02.14</v>
      </c>
    </row>
    <row r="14170" spans="1:5" x14ac:dyDescent="0.45">
      <c r="A14170" s="2" t="s">
        <v>8249</v>
      </c>
      <c r="B14170" s="2" t="s">
        <v>19855</v>
      </c>
      <c r="C14170" s="2" t="s">
        <v>31445</v>
      </c>
      <c r="D14170" s="2" t="str">
        <f t="shared" si="700"/>
        <v>飲食店営業</v>
      </c>
      <c r="E14170" s="2" t="str">
        <f t="shared" si="699"/>
        <v>H31.02.14</v>
      </c>
    </row>
    <row r="14171" spans="1:5" x14ac:dyDescent="0.45">
      <c r="A14171" s="2" t="s">
        <v>8250</v>
      </c>
      <c r="B14171" s="2" t="s">
        <v>19856</v>
      </c>
      <c r="C14171" s="2" t="s">
        <v>31446</v>
      </c>
      <c r="D14171" s="2" t="str">
        <f t="shared" si="700"/>
        <v>飲食店営業</v>
      </c>
      <c r="E14171" s="2" t="str">
        <f t="shared" si="699"/>
        <v>H31.02.14</v>
      </c>
    </row>
    <row r="14172" spans="1:5" x14ac:dyDescent="0.45">
      <c r="A14172" s="2" t="s">
        <v>8251</v>
      </c>
      <c r="B14172" s="2" t="s">
        <v>19857</v>
      </c>
      <c r="C14172" s="2" t="s">
        <v>31447</v>
      </c>
      <c r="D14172" s="2" t="str">
        <f t="shared" si="700"/>
        <v>飲食店営業</v>
      </c>
      <c r="E14172" s="2" t="str">
        <f t="shared" si="699"/>
        <v>H31.02.14</v>
      </c>
    </row>
    <row r="14173" spans="1:5" x14ac:dyDescent="0.45">
      <c r="A14173" s="2" t="s">
        <v>8252</v>
      </c>
      <c r="B14173" s="2" t="s">
        <v>19858</v>
      </c>
      <c r="C14173" s="2" t="s">
        <v>31448</v>
      </c>
      <c r="D14173" s="2" t="str">
        <f t="shared" si="700"/>
        <v>飲食店営業</v>
      </c>
      <c r="E14173" s="2" t="str">
        <f t="shared" si="699"/>
        <v>H31.02.14</v>
      </c>
    </row>
    <row r="14174" spans="1:5" x14ac:dyDescent="0.45">
      <c r="A14174" s="2" t="s">
        <v>8253</v>
      </c>
      <c r="B14174" s="2" t="s">
        <v>19859</v>
      </c>
      <c r="C14174" s="2" t="s">
        <v>31449</v>
      </c>
      <c r="D14174" s="2" t="str">
        <f t="shared" si="700"/>
        <v>飲食店営業</v>
      </c>
      <c r="E14174" s="2" t="str">
        <f t="shared" si="699"/>
        <v>H31.02.14</v>
      </c>
    </row>
    <row r="14175" spans="1:5" x14ac:dyDescent="0.45">
      <c r="A14175" s="2" t="s">
        <v>8254</v>
      </c>
      <c r="B14175" s="2" t="s">
        <v>19860</v>
      </c>
      <c r="C14175" s="2" t="s">
        <v>31450</v>
      </c>
      <c r="D14175" s="2" t="str">
        <f t="shared" si="700"/>
        <v>飲食店営業</v>
      </c>
      <c r="E14175" s="2" t="str">
        <f t="shared" si="699"/>
        <v>H31.02.14</v>
      </c>
    </row>
    <row r="14176" spans="1:5" x14ac:dyDescent="0.45">
      <c r="A14176" s="2" t="s">
        <v>8255</v>
      </c>
      <c r="B14176" s="2" t="s">
        <v>19861</v>
      </c>
      <c r="C14176" s="2" t="s">
        <v>31451</v>
      </c>
      <c r="D14176" s="2" t="str">
        <f t="shared" si="700"/>
        <v>飲食店営業</v>
      </c>
      <c r="E14176" s="2" t="str">
        <f t="shared" si="699"/>
        <v>H31.02.14</v>
      </c>
    </row>
    <row r="14177" spans="1:5" x14ac:dyDescent="0.45">
      <c r="A14177" s="2" t="s">
        <v>8256</v>
      </c>
      <c r="B14177" s="2" t="s">
        <v>19862</v>
      </c>
      <c r="C14177" s="2" t="s">
        <v>31452</v>
      </c>
      <c r="D14177" s="2" t="str">
        <f t="shared" si="700"/>
        <v>飲食店営業</v>
      </c>
      <c r="E14177" s="2" t="str">
        <f t="shared" si="699"/>
        <v>H31.02.14</v>
      </c>
    </row>
    <row r="14178" spans="1:5" x14ac:dyDescent="0.45">
      <c r="A14178" s="2" t="s">
        <v>8257</v>
      </c>
      <c r="B14178" s="2" t="s">
        <v>19863</v>
      </c>
      <c r="C14178" s="2" t="s">
        <v>31453</v>
      </c>
      <c r="D14178" s="2" t="str">
        <f t="shared" si="700"/>
        <v>飲食店営業</v>
      </c>
      <c r="E14178" s="2" t="str">
        <f t="shared" si="699"/>
        <v>H31.02.14</v>
      </c>
    </row>
    <row r="14179" spans="1:5" x14ac:dyDescent="0.45">
      <c r="A14179" s="2" t="s">
        <v>8258</v>
      </c>
      <c r="B14179" s="2" t="s">
        <v>19864</v>
      </c>
      <c r="C14179" s="2" t="s">
        <v>31454</v>
      </c>
      <c r="D14179" s="2" t="str">
        <f t="shared" si="700"/>
        <v>飲食店営業</v>
      </c>
      <c r="E14179" s="2" t="str">
        <f t="shared" si="699"/>
        <v>H31.02.14</v>
      </c>
    </row>
    <row r="14180" spans="1:5" x14ac:dyDescent="0.45">
      <c r="A14180" s="2" t="s">
        <v>8241</v>
      </c>
      <c r="B14180" s="2" t="s">
        <v>19847</v>
      </c>
      <c r="C14180" s="2" t="s">
        <v>31437</v>
      </c>
      <c r="D14180" s="2" t="str">
        <f t="shared" si="700"/>
        <v>飲食店営業</v>
      </c>
      <c r="E14180" s="2" t="str">
        <f t="shared" si="699"/>
        <v>H31.02.14</v>
      </c>
    </row>
    <row r="14181" spans="1:5" x14ac:dyDescent="0.45">
      <c r="A14181" s="2" t="s">
        <v>8259</v>
      </c>
      <c r="B14181" s="2" t="s">
        <v>19865</v>
      </c>
      <c r="C14181" s="2" t="s">
        <v>31455</v>
      </c>
      <c r="D14181" s="2" t="str">
        <f t="shared" si="700"/>
        <v>飲食店営業</v>
      </c>
      <c r="E14181" s="2" t="str">
        <f t="shared" si="699"/>
        <v>H31.02.14</v>
      </c>
    </row>
    <row r="14182" spans="1:5" x14ac:dyDescent="0.45">
      <c r="A14182" s="2" t="s">
        <v>8260</v>
      </c>
      <c r="B14182" s="2" t="s">
        <v>19866</v>
      </c>
      <c r="C14182" s="2" t="s">
        <v>31456</v>
      </c>
      <c r="D14182" s="2" t="str">
        <f t="shared" si="700"/>
        <v>飲食店営業</v>
      </c>
      <c r="E14182" s="2" t="str">
        <f t="shared" si="699"/>
        <v>H31.02.14</v>
      </c>
    </row>
    <row r="14183" spans="1:5" x14ac:dyDescent="0.45">
      <c r="A14183" s="2" t="s">
        <v>8261</v>
      </c>
      <c r="B14183" s="2" t="s">
        <v>19867</v>
      </c>
      <c r="C14183" s="2" t="s">
        <v>31457</v>
      </c>
      <c r="D14183" s="2" t="str">
        <f t="shared" si="700"/>
        <v>飲食店営業</v>
      </c>
      <c r="E14183" s="2" t="str">
        <f t="shared" si="699"/>
        <v>H31.02.14</v>
      </c>
    </row>
    <row r="14184" spans="1:5" x14ac:dyDescent="0.45">
      <c r="A14184" s="2" t="s">
        <v>8262</v>
      </c>
      <c r="B14184" s="2" t="s">
        <v>19868</v>
      </c>
      <c r="C14184" s="2" t="s">
        <v>31458</v>
      </c>
      <c r="D14184" s="2" t="str">
        <f>"食品製造業"</f>
        <v>食品製造業</v>
      </c>
      <c r="E14184" s="2" t="str">
        <f t="shared" si="699"/>
        <v>H31.02.14</v>
      </c>
    </row>
    <row r="14185" spans="1:5" x14ac:dyDescent="0.45">
      <c r="A14185" s="2" t="s">
        <v>8263</v>
      </c>
      <c r="B14185" s="2" t="s">
        <v>19869</v>
      </c>
      <c r="C14185" s="2" t="s">
        <v>31459</v>
      </c>
      <c r="D14185" s="2" t="str">
        <f>"食品販売業"</f>
        <v>食品販売業</v>
      </c>
      <c r="E14185" s="2" t="str">
        <f t="shared" si="699"/>
        <v>H31.02.14</v>
      </c>
    </row>
    <row r="14186" spans="1:5" x14ac:dyDescent="0.45">
      <c r="A14186" s="2" t="s">
        <v>8208</v>
      </c>
      <c r="B14186" s="2" t="s">
        <v>19870</v>
      </c>
      <c r="C14186" s="2" t="s">
        <v>31392</v>
      </c>
      <c r="D14186" s="2" t="str">
        <f>"食品販売業"</f>
        <v>食品販売業</v>
      </c>
      <c r="E14186" s="2" t="str">
        <f t="shared" si="699"/>
        <v>H31.02.14</v>
      </c>
    </row>
    <row r="14187" spans="1:5" x14ac:dyDescent="0.45">
      <c r="A14187" s="2" t="s">
        <v>8264</v>
      </c>
      <c r="B14187" s="2" t="s">
        <v>13941</v>
      </c>
      <c r="C14187" s="2" t="s">
        <v>31460</v>
      </c>
      <c r="D14187" s="2" t="str">
        <f>"食品行商"</f>
        <v>食品行商</v>
      </c>
      <c r="E14187" s="2" t="str">
        <f t="shared" si="699"/>
        <v>H31.02.14</v>
      </c>
    </row>
    <row r="14188" spans="1:5" x14ac:dyDescent="0.45">
      <c r="A14188" s="2" t="s">
        <v>8265</v>
      </c>
      <c r="B14188" s="2" t="s">
        <v>19871</v>
      </c>
      <c r="C14188" s="2" t="s">
        <v>31461</v>
      </c>
      <c r="D14188" s="2" t="str">
        <f>"食品行商"</f>
        <v>食品行商</v>
      </c>
      <c r="E14188" s="2" t="str">
        <f t="shared" si="699"/>
        <v>H31.02.14</v>
      </c>
    </row>
    <row r="14189" spans="1:5" x14ac:dyDescent="0.45">
      <c r="A14189" s="2" t="s">
        <v>8266</v>
      </c>
      <c r="B14189" s="2" t="s">
        <v>19872</v>
      </c>
      <c r="C14189" s="2" t="s">
        <v>31462</v>
      </c>
      <c r="D14189" s="2" t="str">
        <f>"飲食店営業"</f>
        <v>飲食店営業</v>
      </c>
      <c r="E14189" s="2" t="str">
        <f>"H29.11.21"</f>
        <v>H29.11.21</v>
      </c>
    </row>
    <row r="14190" spans="1:5" x14ac:dyDescent="0.45">
      <c r="A14190" s="2" t="s">
        <v>165</v>
      </c>
      <c r="B14190" s="2" t="s">
        <v>19875</v>
      </c>
      <c r="C14190" s="2" t="s">
        <v>31465</v>
      </c>
      <c r="D14190" s="2" t="str">
        <f>"喫茶店営業"</f>
        <v>喫茶店営業</v>
      </c>
      <c r="E14190" s="2" t="str">
        <f>"H31.02.18"</f>
        <v>H31.02.18</v>
      </c>
    </row>
    <row r="14191" spans="1:5" x14ac:dyDescent="0.45">
      <c r="A14191" s="2" t="s">
        <v>8269</v>
      </c>
      <c r="B14191" s="2" t="s">
        <v>19877</v>
      </c>
      <c r="C14191" s="2" t="s">
        <v>31467</v>
      </c>
      <c r="D14191" s="2" t="str">
        <f>"飲食店営業"</f>
        <v>飲食店営業</v>
      </c>
      <c r="E14191" s="2" t="str">
        <f>"H31.02.20"</f>
        <v>H31.02.20</v>
      </c>
    </row>
    <row r="14192" spans="1:5" x14ac:dyDescent="0.45">
      <c r="A14192" s="2" t="s">
        <v>8272</v>
      </c>
      <c r="B14192" s="2" t="s">
        <v>13639</v>
      </c>
      <c r="C14192" s="2" t="s">
        <v>31471</v>
      </c>
      <c r="D14192" s="2" t="str">
        <f>"飲食店営業"</f>
        <v>飲食店営業</v>
      </c>
      <c r="E14192" s="2" t="str">
        <f>"H31.02.26"</f>
        <v>H31.02.26</v>
      </c>
    </row>
    <row r="14193" spans="1:5" x14ac:dyDescent="0.45">
      <c r="A14193" s="2" t="s">
        <v>8273</v>
      </c>
      <c r="B14193" s="2" t="s">
        <v>19881</v>
      </c>
      <c r="C14193" s="2" t="s">
        <v>31472</v>
      </c>
      <c r="D14193" s="2" t="str">
        <f>"飲食店営業"</f>
        <v>飲食店営業</v>
      </c>
      <c r="E14193" s="2" t="str">
        <f>"H31.02.26"</f>
        <v>H31.02.26</v>
      </c>
    </row>
    <row r="14194" spans="1:5" x14ac:dyDescent="0.45">
      <c r="A14194" s="2" t="s">
        <v>8274</v>
      </c>
      <c r="B14194" s="2" t="s">
        <v>19882</v>
      </c>
      <c r="C14194" s="2" t="s">
        <v>31473</v>
      </c>
      <c r="D14194" s="2" t="str">
        <f>"飲食店営業"</f>
        <v>飲食店営業</v>
      </c>
      <c r="E14194" s="2" t="str">
        <f>"H31.02.26"</f>
        <v>H31.02.26</v>
      </c>
    </row>
    <row r="14195" spans="1:5" x14ac:dyDescent="0.45">
      <c r="A14195" s="2" t="s">
        <v>7775</v>
      </c>
      <c r="B14195" s="2" t="s">
        <v>19329</v>
      </c>
      <c r="C14195" s="2" t="s">
        <v>31485</v>
      </c>
      <c r="D14195" s="2" t="str">
        <f>"魚介類販売業"</f>
        <v>魚介類販売業</v>
      </c>
      <c r="E14195" s="2" t="str">
        <f>"H31.02.26"</f>
        <v>H31.02.26</v>
      </c>
    </row>
    <row r="14196" spans="1:5" x14ac:dyDescent="0.45">
      <c r="A14196" s="2" t="s">
        <v>8287</v>
      </c>
      <c r="B14196" s="2" t="s">
        <v>19895</v>
      </c>
      <c r="C14196" s="2" t="s">
        <v>31490</v>
      </c>
      <c r="D14196" s="2" t="str">
        <f>"そうざい製造業"</f>
        <v>そうざい製造業</v>
      </c>
      <c r="E14196" s="2" t="str">
        <f>"H31.02.26"</f>
        <v>H31.02.26</v>
      </c>
    </row>
    <row r="14197" spans="1:5" x14ac:dyDescent="0.45">
      <c r="A14197" s="2" t="s">
        <v>8291</v>
      </c>
      <c r="B14197" s="2" t="s">
        <v>8291</v>
      </c>
      <c r="C14197" s="2" t="s">
        <v>31494</v>
      </c>
      <c r="D14197" s="2" t="str">
        <f>"食品製造業"</f>
        <v>食品製造業</v>
      </c>
      <c r="E14197" s="2" t="str">
        <f>"H29.12.26"</f>
        <v>H29.12.26</v>
      </c>
    </row>
    <row r="14198" spans="1:5" x14ac:dyDescent="0.45">
      <c r="A14198" s="2" t="s">
        <v>8291</v>
      </c>
      <c r="B14198" s="2" t="s">
        <v>8291</v>
      </c>
      <c r="C14198" s="2" t="s">
        <v>31495</v>
      </c>
      <c r="D14198" s="2" t="str">
        <f>"魚介類販売業"</f>
        <v>魚介類販売業</v>
      </c>
      <c r="E14198" s="2" t="str">
        <f>"H31.02.22"</f>
        <v>H31.02.22</v>
      </c>
    </row>
    <row r="14199" spans="1:5" x14ac:dyDescent="0.45">
      <c r="A14199" s="2" t="s">
        <v>8001</v>
      </c>
      <c r="B14199" s="2" t="s">
        <v>19558</v>
      </c>
      <c r="C14199" s="2" t="s">
        <v>31496</v>
      </c>
      <c r="D14199" s="2" t="str">
        <f>"飲食店営業"</f>
        <v>飲食店営業</v>
      </c>
      <c r="E14199" s="2" t="str">
        <f t="shared" ref="E14199:E14214" si="701">"H31.02.27"</f>
        <v>H31.02.27</v>
      </c>
    </row>
    <row r="14200" spans="1:5" x14ac:dyDescent="0.45">
      <c r="A14200" s="2" t="s">
        <v>8292</v>
      </c>
      <c r="B14200" s="2" t="s">
        <v>19899</v>
      </c>
      <c r="C14200" s="2" t="s">
        <v>31497</v>
      </c>
      <c r="D14200" s="2" t="str">
        <f>"飲食店営業"</f>
        <v>飲食店営業</v>
      </c>
      <c r="E14200" s="2" t="str">
        <f t="shared" si="701"/>
        <v>H31.02.27</v>
      </c>
    </row>
    <row r="14201" spans="1:5" x14ac:dyDescent="0.45">
      <c r="A14201" s="2" t="s">
        <v>8294</v>
      </c>
      <c r="B14201" s="2" t="s">
        <v>19901</v>
      </c>
      <c r="C14201" s="2" t="s">
        <v>31499</v>
      </c>
      <c r="D14201" s="2" t="str">
        <f>"飲食店営業"</f>
        <v>飲食店営業</v>
      </c>
      <c r="E14201" s="2" t="str">
        <f t="shared" si="701"/>
        <v>H31.02.27</v>
      </c>
    </row>
    <row r="14202" spans="1:5" x14ac:dyDescent="0.45">
      <c r="A14202" s="2" t="s">
        <v>8295</v>
      </c>
      <c r="B14202" s="2" t="s">
        <v>19902</v>
      </c>
      <c r="C14202" s="2" t="s">
        <v>31500</v>
      </c>
      <c r="D14202" s="2" t="str">
        <f>"飲食店営業"</f>
        <v>飲食店営業</v>
      </c>
      <c r="E14202" s="2" t="str">
        <f t="shared" si="701"/>
        <v>H31.02.27</v>
      </c>
    </row>
    <row r="14203" spans="1:5" x14ac:dyDescent="0.45">
      <c r="A14203" s="2" t="s">
        <v>7946</v>
      </c>
      <c r="B14203" s="2" t="s">
        <v>19500</v>
      </c>
      <c r="C14203" s="2" t="s">
        <v>31501</v>
      </c>
      <c r="D14203" s="2" t="str">
        <f>"菓子製造業"</f>
        <v>菓子製造業</v>
      </c>
      <c r="E14203" s="2" t="str">
        <f t="shared" si="701"/>
        <v>H31.02.27</v>
      </c>
    </row>
    <row r="14204" spans="1:5" x14ac:dyDescent="0.45">
      <c r="A14204" s="2" t="s">
        <v>8295</v>
      </c>
      <c r="B14204" s="2" t="s">
        <v>19902</v>
      </c>
      <c r="C14204" s="2" t="s">
        <v>31500</v>
      </c>
      <c r="D14204" s="2" t="str">
        <f>"魚介類販売業"</f>
        <v>魚介類販売業</v>
      </c>
      <c r="E14204" s="2" t="str">
        <f t="shared" si="701"/>
        <v>H31.02.27</v>
      </c>
    </row>
    <row r="14205" spans="1:5" x14ac:dyDescent="0.45">
      <c r="A14205" s="2" t="s">
        <v>8001</v>
      </c>
      <c r="B14205" s="2" t="s">
        <v>19558</v>
      </c>
      <c r="C14205" s="2" t="s">
        <v>31502</v>
      </c>
      <c r="D14205" s="2" t="str">
        <f>"魚介類販売業"</f>
        <v>魚介類販売業</v>
      </c>
      <c r="E14205" s="2" t="str">
        <f t="shared" si="701"/>
        <v>H31.02.27</v>
      </c>
    </row>
    <row r="14206" spans="1:5" x14ac:dyDescent="0.45">
      <c r="A14206" s="2" t="s">
        <v>8296</v>
      </c>
      <c r="B14206" s="2" t="s">
        <v>19903</v>
      </c>
      <c r="C14206" s="2" t="s">
        <v>31503</v>
      </c>
      <c r="D14206" s="2" t="str">
        <f>"魚介類販売業"</f>
        <v>魚介類販売業</v>
      </c>
      <c r="E14206" s="2" t="str">
        <f t="shared" si="701"/>
        <v>H31.02.27</v>
      </c>
    </row>
    <row r="14207" spans="1:5" x14ac:dyDescent="0.45">
      <c r="A14207" s="2" t="s">
        <v>8298</v>
      </c>
      <c r="B14207" s="2" t="s">
        <v>19905</v>
      </c>
      <c r="C14207" s="2" t="s">
        <v>31505</v>
      </c>
      <c r="D14207" s="2" t="str">
        <f>"魚介類販売業"</f>
        <v>魚介類販売業</v>
      </c>
      <c r="E14207" s="2" t="str">
        <f t="shared" si="701"/>
        <v>H31.02.27</v>
      </c>
    </row>
    <row r="14208" spans="1:5" x14ac:dyDescent="0.45">
      <c r="A14208" s="2" t="s">
        <v>8299</v>
      </c>
      <c r="B14208" s="2" t="s">
        <v>19393</v>
      </c>
      <c r="C14208" s="2" t="s">
        <v>31506</v>
      </c>
      <c r="D14208" s="2" t="str">
        <f>"魚介類販売業"</f>
        <v>魚介類販売業</v>
      </c>
      <c r="E14208" s="2" t="str">
        <f t="shared" si="701"/>
        <v>H31.02.27</v>
      </c>
    </row>
    <row r="14209" spans="1:5" x14ac:dyDescent="0.45">
      <c r="A14209" s="2" t="s">
        <v>8001</v>
      </c>
      <c r="B14209" s="2" t="s">
        <v>19558</v>
      </c>
      <c r="C14209" s="2" t="s">
        <v>31502</v>
      </c>
      <c r="D14209" s="2" t="str">
        <f>"乳類販売業"</f>
        <v>乳類販売業</v>
      </c>
      <c r="E14209" s="2" t="str">
        <f t="shared" si="701"/>
        <v>H31.02.27</v>
      </c>
    </row>
    <row r="14210" spans="1:5" x14ac:dyDescent="0.45">
      <c r="A14210" s="2" t="s">
        <v>8300</v>
      </c>
      <c r="B14210" s="2" t="s">
        <v>19906</v>
      </c>
      <c r="C14210" s="2" t="s">
        <v>31507</v>
      </c>
      <c r="D14210" s="2" t="str">
        <f>"食肉販売業"</f>
        <v>食肉販売業</v>
      </c>
      <c r="E14210" s="2" t="str">
        <f t="shared" si="701"/>
        <v>H31.02.27</v>
      </c>
    </row>
    <row r="14211" spans="1:5" x14ac:dyDescent="0.45">
      <c r="A14211" s="2" t="s">
        <v>8040</v>
      </c>
      <c r="B14211" s="2" t="s">
        <v>19605</v>
      </c>
      <c r="C14211" s="2" t="s">
        <v>31179</v>
      </c>
      <c r="D14211" s="2" t="str">
        <f>"そうざい製造業"</f>
        <v>そうざい製造業</v>
      </c>
      <c r="E14211" s="2" t="str">
        <f t="shared" si="701"/>
        <v>H31.02.27</v>
      </c>
    </row>
    <row r="14212" spans="1:5" x14ac:dyDescent="0.45">
      <c r="A14212" s="2" t="s">
        <v>8301</v>
      </c>
      <c r="B14212" s="2" t="s">
        <v>8301</v>
      </c>
      <c r="C14212" s="2" t="s">
        <v>31507</v>
      </c>
      <c r="D14212" s="2" t="str">
        <f>"食品販売業"</f>
        <v>食品販売業</v>
      </c>
      <c r="E14212" s="2" t="str">
        <f t="shared" si="701"/>
        <v>H31.02.27</v>
      </c>
    </row>
    <row r="14213" spans="1:5" x14ac:dyDescent="0.45">
      <c r="A14213" s="2" t="s">
        <v>8302</v>
      </c>
      <c r="B14213" s="2" t="s">
        <v>19907</v>
      </c>
      <c r="C14213" s="2" t="s">
        <v>31508</v>
      </c>
      <c r="D14213" s="2" t="str">
        <f>"食品販売業"</f>
        <v>食品販売業</v>
      </c>
      <c r="E14213" s="2" t="str">
        <f t="shared" si="701"/>
        <v>H31.02.27</v>
      </c>
    </row>
    <row r="14214" spans="1:5" x14ac:dyDescent="0.45">
      <c r="A14214" s="2" t="s">
        <v>7831</v>
      </c>
      <c r="B14214" s="2" t="s">
        <v>19908</v>
      </c>
      <c r="C14214" s="2" t="s">
        <v>31509</v>
      </c>
      <c r="D14214" s="2" t="str">
        <f>"食品販売業"</f>
        <v>食品販売業</v>
      </c>
      <c r="E14214" s="2" t="str">
        <f t="shared" si="701"/>
        <v>H31.02.27</v>
      </c>
    </row>
    <row r="14215" spans="1:5" x14ac:dyDescent="0.45">
      <c r="A14215" s="2" t="s">
        <v>8224</v>
      </c>
      <c r="B14215" s="2" t="s">
        <v>19824</v>
      </c>
      <c r="C14215" s="2" t="s">
        <v>31510</v>
      </c>
      <c r="D14215" s="2" t="str">
        <f>"飲食店営業"</f>
        <v>飲食店営業</v>
      </c>
      <c r="E14215" s="2" t="str">
        <f>"H31.02.28"</f>
        <v>H31.02.28</v>
      </c>
    </row>
    <row r="14216" spans="1:5" x14ac:dyDescent="0.45">
      <c r="A14216" s="2" t="s">
        <v>8224</v>
      </c>
      <c r="B14216" s="2" t="s">
        <v>19824</v>
      </c>
      <c r="C14216" s="2" t="s">
        <v>31510</v>
      </c>
      <c r="D14216" s="2" t="str">
        <f>"菓子製造業"</f>
        <v>菓子製造業</v>
      </c>
      <c r="E14216" s="2" t="str">
        <f>"H31.02.28"</f>
        <v>H31.02.28</v>
      </c>
    </row>
    <row r="14217" spans="1:5" x14ac:dyDescent="0.45">
      <c r="A14217" s="2" t="s">
        <v>8163</v>
      </c>
      <c r="B14217" s="2" t="s">
        <v>19756</v>
      </c>
      <c r="C14217" s="2" t="s">
        <v>31338</v>
      </c>
      <c r="D14217" s="2" t="str">
        <f>"そうざい製造業"</f>
        <v>そうざい製造業</v>
      </c>
      <c r="E14217" s="2" t="str">
        <f t="shared" ref="E14217:E14223" si="702">"H31.02.27"</f>
        <v>H31.02.27</v>
      </c>
    </row>
    <row r="14218" spans="1:5" x14ac:dyDescent="0.45">
      <c r="A14218" s="2" t="s">
        <v>8303</v>
      </c>
      <c r="B14218" s="2" t="s">
        <v>19909</v>
      </c>
      <c r="C14218" s="2" t="s">
        <v>31511</v>
      </c>
      <c r="D14218" s="2" t="str">
        <f>"飲食店営業"</f>
        <v>飲食店営業</v>
      </c>
      <c r="E14218" s="2" t="str">
        <f t="shared" si="702"/>
        <v>H31.02.27</v>
      </c>
    </row>
    <row r="14219" spans="1:5" x14ac:dyDescent="0.45">
      <c r="A14219" s="2" t="s">
        <v>8304</v>
      </c>
      <c r="B14219" s="2" t="s">
        <v>19910</v>
      </c>
      <c r="C14219" s="2" t="s">
        <v>31512</v>
      </c>
      <c r="D14219" s="2" t="str">
        <f>"飲食店営業"</f>
        <v>飲食店営業</v>
      </c>
      <c r="E14219" s="2" t="str">
        <f t="shared" si="702"/>
        <v>H31.02.27</v>
      </c>
    </row>
    <row r="14220" spans="1:5" x14ac:dyDescent="0.45">
      <c r="A14220" s="2" t="s">
        <v>8305</v>
      </c>
      <c r="B14220" s="2" t="s">
        <v>17545</v>
      </c>
      <c r="C14220" s="2" t="s">
        <v>31513</v>
      </c>
      <c r="D14220" s="2" t="str">
        <f>"飲食店営業"</f>
        <v>飲食店営業</v>
      </c>
      <c r="E14220" s="2" t="str">
        <f t="shared" si="702"/>
        <v>H31.02.27</v>
      </c>
    </row>
    <row r="14221" spans="1:5" x14ac:dyDescent="0.45">
      <c r="A14221" s="2" t="s">
        <v>8306</v>
      </c>
      <c r="B14221" s="2" t="s">
        <v>19911</v>
      </c>
      <c r="C14221" s="2" t="s">
        <v>31514</v>
      </c>
      <c r="D14221" s="2" t="str">
        <f>"魚介類販売業"</f>
        <v>魚介類販売業</v>
      </c>
      <c r="E14221" s="2" t="str">
        <f t="shared" si="702"/>
        <v>H31.02.27</v>
      </c>
    </row>
    <row r="14222" spans="1:5" x14ac:dyDescent="0.45">
      <c r="A14222" s="2" t="s">
        <v>7794</v>
      </c>
      <c r="B14222" s="2" t="s">
        <v>19912</v>
      </c>
      <c r="C14222" s="2" t="s">
        <v>31515</v>
      </c>
      <c r="D14222" s="2" t="str">
        <f>"魚介類販売業"</f>
        <v>魚介類販売業</v>
      </c>
      <c r="E14222" s="2" t="str">
        <f t="shared" si="702"/>
        <v>H31.02.27</v>
      </c>
    </row>
    <row r="14223" spans="1:5" x14ac:dyDescent="0.45">
      <c r="A14223" s="2" t="s">
        <v>8238</v>
      </c>
      <c r="B14223" s="2" t="s">
        <v>19913</v>
      </c>
      <c r="C14223" s="2" t="s">
        <v>31516</v>
      </c>
      <c r="D14223" s="2" t="str">
        <f>"魚介類せり売り営業"</f>
        <v>魚介類せり売り営業</v>
      </c>
      <c r="E14223" s="2" t="str">
        <f t="shared" si="702"/>
        <v>H31.02.27</v>
      </c>
    </row>
    <row r="14224" spans="1:5" x14ac:dyDescent="0.45">
      <c r="A14224" s="2" t="s">
        <v>165</v>
      </c>
      <c r="B14224" s="2" t="s">
        <v>19915</v>
      </c>
      <c r="C14224" s="2" t="s">
        <v>31519</v>
      </c>
      <c r="D14224" s="2" t="str">
        <f>"喫茶店営業"</f>
        <v>喫茶店営業</v>
      </c>
      <c r="E14224" s="2" t="str">
        <f>"H31.02.28"</f>
        <v>H31.02.28</v>
      </c>
    </row>
    <row r="14225" spans="1:5" x14ac:dyDescent="0.45">
      <c r="A14225" s="2" t="s">
        <v>8308</v>
      </c>
      <c r="B14225" s="2" t="s">
        <v>19916</v>
      </c>
      <c r="C14225" s="2" t="s">
        <v>31520</v>
      </c>
      <c r="D14225" s="2" t="str">
        <f>"豆腐製造業"</f>
        <v>豆腐製造業</v>
      </c>
      <c r="E14225" s="2" t="str">
        <f>"H31.02.27"</f>
        <v>H31.02.27</v>
      </c>
    </row>
    <row r="14226" spans="1:5" x14ac:dyDescent="0.45">
      <c r="A14226" s="2" t="s">
        <v>8309</v>
      </c>
      <c r="B14226" s="2" t="s">
        <v>19917</v>
      </c>
      <c r="C14226" s="2" t="s">
        <v>31521</v>
      </c>
      <c r="D14226" s="2" t="str">
        <f>"食品販売業"</f>
        <v>食品販売業</v>
      </c>
      <c r="E14226" s="2" t="str">
        <f>"H31.02.28"</f>
        <v>H31.02.28</v>
      </c>
    </row>
    <row r="14227" spans="1:5" x14ac:dyDescent="0.45">
      <c r="A14227" s="2" t="s">
        <v>8310</v>
      </c>
      <c r="B14227" s="2" t="s">
        <v>19918</v>
      </c>
      <c r="C14227" s="2" t="s">
        <v>31522</v>
      </c>
      <c r="D14227" s="2" t="str">
        <f>"乳類販売業"</f>
        <v>乳類販売業</v>
      </c>
      <c r="E14227" s="2" t="str">
        <f>"H31.02.28"</f>
        <v>H31.02.28</v>
      </c>
    </row>
    <row r="14228" spans="1:5" x14ac:dyDescent="0.45">
      <c r="A14228" s="2" t="s">
        <v>8310</v>
      </c>
      <c r="B14228" s="2" t="s">
        <v>19918</v>
      </c>
      <c r="C14228" s="2" t="s">
        <v>31522</v>
      </c>
      <c r="D14228" s="2" t="str">
        <f>"食肉販売業"</f>
        <v>食肉販売業</v>
      </c>
      <c r="E14228" s="2" t="str">
        <f>"H31.02.28"</f>
        <v>H31.02.28</v>
      </c>
    </row>
    <row r="14229" spans="1:5" x14ac:dyDescent="0.45">
      <c r="A14229" s="2" t="s">
        <v>8310</v>
      </c>
      <c r="B14229" s="2" t="s">
        <v>19918</v>
      </c>
      <c r="C14229" s="2" t="s">
        <v>31522</v>
      </c>
      <c r="D14229" s="2" t="str">
        <f>"魚介類販売業"</f>
        <v>魚介類販売業</v>
      </c>
      <c r="E14229" s="2" t="str">
        <f>"H31.02.28"</f>
        <v>H31.02.28</v>
      </c>
    </row>
    <row r="14230" spans="1:5" x14ac:dyDescent="0.45">
      <c r="A14230" s="2" t="s">
        <v>8311</v>
      </c>
      <c r="B14230" s="2" t="s">
        <v>19919</v>
      </c>
      <c r="C14230" s="2" t="s">
        <v>31523</v>
      </c>
      <c r="D14230" s="2" t="str">
        <f>"魚介類販売業"</f>
        <v>魚介類販売業</v>
      </c>
      <c r="E14230" s="2" t="str">
        <f>"H31.02.28"</f>
        <v>H31.02.28</v>
      </c>
    </row>
    <row r="14231" spans="1:5" x14ac:dyDescent="0.45">
      <c r="A14231" s="2" t="s">
        <v>8312</v>
      </c>
      <c r="B14231" s="2" t="s">
        <v>19920</v>
      </c>
      <c r="C14231" s="2" t="s">
        <v>31524</v>
      </c>
      <c r="D14231" s="2" t="str">
        <f>"飲食店営業"</f>
        <v>飲食店営業</v>
      </c>
      <c r="E14231" s="2" t="str">
        <f>"H31.03.12"</f>
        <v>H31.03.12</v>
      </c>
    </row>
    <row r="14232" spans="1:5" x14ac:dyDescent="0.45">
      <c r="A14232" s="2" t="s">
        <v>8313</v>
      </c>
      <c r="B14232" s="2" t="s">
        <v>19921</v>
      </c>
      <c r="C14232" s="2" t="s">
        <v>31525</v>
      </c>
      <c r="D14232" s="2" t="str">
        <f>"飲食店営業"</f>
        <v>飲食店営業</v>
      </c>
      <c r="E14232" s="2" t="str">
        <f>"H31.03.20"</f>
        <v>H31.03.20</v>
      </c>
    </row>
    <row r="14233" spans="1:5" x14ac:dyDescent="0.45">
      <c r="A14233" s="2" t="s">
        <v>8314</v>
      </c>
      <c r="B14233" s="2" t="s">
        <v>19922</v>
      </c>
      <c r="C14233" s="2" t="s">
        <v>31526</v>
      </c>
      <c r="D14233" s="2" t="str">
        <f>"飲食店営業"</f>
        <v>飲食店営業</v>
      </c>
      <c r="E14233" s="2" t="str">
        <f>"H31.02.28"</f>
        <v>H31.02.28</v>
      </c>
    </row>
    <row r="14234" spans="1:5" x14ac:dyDescent="0.45">
      <c r="A14234" s="2" t="s">
        <v>8315</v>
      </c>
      <c r="B14234" s="2" t="s">
        <v>19923</v>
      </c>
      <c r="C14234" s="2" t="s">
        <v>31527</v>
      </c>
      <c r="D14234" s="2" t="str">
        <f>"喫茶店営業"</f>
        <v>喫茶店営業</v>
      </c>
      <c r="E14234" s="2" t="str">
        <f>"H30.12.07"</f>
        <v>H30.12.07</v>
      </c>
    </row>
    <row r="14235" spans="1:5" x14ac:dyDescent="0.45">
      <c r="A14235" s="2" t="s">
        <v>8316</v>
      </c>
      <c r="B14235" s="2" t="s">
        <v>19924</v>
      </c>
      <c r="C14235" s="2" t="s">
        <v>31528</v>
      </c>
      <c r="D14235" s="2" t="str">
        <f>"飲食店営業"</f>
        <v>飲食店営業</v>
      </c>
      <c r="E14235" s="2" t="str">
        <f>"H31.03.29"</f>
        <v>H31.03.29</v>
      </c>
    </row>
    <row r="14236" spans="1:5" x14ac:dyDescent="0.45">
      <c r="A14236" s="2" t="s">
        <v>8034</v>
      </c>
      <c r="B14236" s="2" t="s">
        <v>19598</v>
      </c>
      <c r="C14236" s="2" t="s">
        <v>31530</v>
      </c>
      <c r="D14236" s="2" t="str">
        <f>"食品販売業"</f>
        <v>食品販売業</v>
      </c>
      <c r="E14236" s="2" t="str">
        <f>"H31.04.05"</f>
        <v>H31.04.05</v>
      </c>
    </row>
    <row r="14237" spans="1:5" x14ac:dyDescent="0.45">
      <c r="A14237" s="2" t="s">
        <v>8318</v>
      </c>
      <c r="B14237" s="2" t="s">
        <v>19926</v>
      </c>
      <c r="C14237" s="2" t="s">
        <v>31531</v>
      </c>
      <c r="D14237" s="2" t="str">
        <f>"飲食店営業"</f>
        <v>飲食店営業</v>
      </c>
      <c r="E14237" s="2" t="str">
        <f>"H31.04.09"</f>
        <v>H31.04.09</v>
      </c>
    </row>
    <row r="14238" spans="1:5" x14ac:dyDescent="0.45">
      <c r="A14238" s="2" t="s">
        <v>8229</v>
      </c>
      <c r="B14238" s="2" t="s">
        <v>8229</v>
      </c>
      <c r="C14238" s="2" t="s">
        <v>31195</v>
      </c>
      <c r="D14238" s="2" t="str">
        <f>"菓子製造業"</f>
        <v>菓子製造業</v>
      </c>
      <c r="E14238" s="2" t="str">
        <f>"H31.04.25"</f>
        <v>H31.04.25</v>
      </c>
    </row>
    <row r="14239" spans="1:5" x14ac:dyDescent="0.45">
      <c r="A14239" s="2" t="s">
        <v>8324</v>
      </c>
      <c r="B14239" s="2" t="s">
        <v>19931</v>
      </c>
      <c r="C14239" s="2" t="s">
        <v>31534</v>
      </c>
      <c r="D14239" s="2" t="str">
        <f>"乳類販売業"</f>
        <v>乳類販売業</v>
      </c>
      <c r="E14239" s="2" t="str">
        <f>"H31.04.25"</f>
        <v>H31.04.25</v>
      </c>
    </row>
    <row r="14240" spans="1:5" x14ac:dyDescent="0.45">
      <c r="A14240" s="2" t="s">
        <v>8324</v>
      </c>
      <c r="B14240" s="2" t="s">
        <v>19931</v>
      </c>
      <c r="C14240" s="2" t="s">
        <v>31534</v>
      </c>
      <c r="D14240" s="2" t="str">
        <f>"魚介類販売業"</f>
        <v>魚介類販売業</v>
      </c>
      <c r="E14240" s="2" t="str">
        <f>"H31.04.25"</f>
        <v>H31.04.25</v>
      </c>
    </row>
    <row r="14241" spans="1:5" x14ac:dyDescent="0.45">
      <c r="A14241" s="2" t="s">
        <v>8325</v>
      </c>
      <c r="B14241" s="2" t="s">
        <v>19932</v>
      </c>
      <c r="C14241" s="2" t="s">
        <v>31535</v>
      </c>
      <c r="D14241" s="2" t="str">
        <f t="shared" ref="D14241:D14246" si="703">"飲食店営業"</f>
        <v>飲食店営業</v>
      </c>
      <c r="E14241" s="2" t="str">
        <f t="shared" ref="E14241:E14253" si="704">"R01.05.08"</f>
        <v>R01.05.08</v>
      </c>
    </row>
    <row r="14242" spans="1:5" x14ac:dyDescent="0.45">
      <c r="A14242" s="2" t="s">
        <v>8326</v>
      </c>
      <c r="B14242" s="2" t="s">
        <v>19933</v>
      </c>
      <c r="C14242" s="2" t="s">
        <v>31536</v>
      </c>
      <c r="D14242" s="2" t="str">
        <f t="shared" si="703"/>
        <v>飲食店営業</v>
      </c>
      <c r="E14242" s="2" t="str">
        <f t="shared" si="704"/>
        <v>R01.05.08</v>
      </c>
    </row>
    <row r="14243" spans="1:5" x14ac:dyDescent="0.45">
      <c r="A14243" s="2" t="s">
        <v>8327</v>
      </c>
      <c r="B14243" s="2" t="s">
        <v>19934</v>
      </c>
      <c r="C14243" s="2" t="s">
        <v>31537</v>
      </c>
      <c r="D14243" s="2" t="str">
        <f t="shared" si="703"/>
        <v>飲食店営業</v>
      </c>
      <c r="E14243" s="2" t="str">
        <f t="shared" si="704"/>
        <v>R01.05.08</v>
      </c>
    </row>
    <row r="14244" spans="1:5" x14ac:dyDescent="0.45">
      <c r="A14244" s="2" t="s">
        <v>8328</v>
      </c>
      <c r="B14244" s="2" t="s">
        <v>19935</v>
      </c>
      <c r="C14244" s="2" t="s">
        <v>31538</v>
      </c>
      <c r="D14244" s="2" t="str">
        <f t="shared" si="703"/>
        <v>飲食店営業</v>
      </c>
      <c r="E14244" s="2" t="str">
        <f t="shared" si="704"/>
        <v>R01.05.08</v>
      </c>
    </row>
    <row r="14245" spans="1:5" x14ac:dyDescent="0.45">
      <c r="A14245" s="2" t="s">
        <v>8329</v>
      </c>
      <c r="B14245" s="2" t="s">
        <v>19936</v>
      </c>
      <c r="C14245" s="2" t="s">
        <v>31539</v>
      </c>
      <c r="D14245" s="2" t="str">
        <f t="shared" si="703"/>
        <v>飲食店営業</v>
      </c>
      <c r="E14245" s="2" t="str">
        <f t="shared" si="704"/>
        <v>R01.05.08</v>
      </c>
    </row>
    <row r="14246" spans="1:5" x14ac:dyDescent="0.45">
      <c r="A14246" s="2" t="s">
        <v>8330</v>
      </c>
      <c r="B14246" s="2" t="s">
        <v>19937</v>
      </c>
      <c r="C14246" s="2" t="s">
        <v>31540</v>
      </c>
      <c r="D14246" s="2" t="str">
        <f t="shared" si="703"/>
        <v>飲食店営業</v>
      </c>
      <c r="E14246" s="2" t="str">
        <f t="shared" si="704"/>
        <v>R01.05.08</v>
      </c>
    </row>
    <row r="14247" spans="1:5" x14ac:dyDescent="0.45">
      <c r="A14247" s="2" t="s">
        <v>8326</v>
      </c>
      <c r="B14247" s="2" t="s">
        <v>19933</v>
      </c>
      <c r="C14247" s="2" t="s">
        <v>31536</v>
      </c>
      <c r="D14247" s="2" t="str">
        <f>"魚介類販売業"</f>
        <v>魚介類販売業</v>
      </c>
      <c r="E14247" s="2" t="str">
        <f t="shared" si="704"/>
        <v>R01.05.08</v>
      </c>
    </row>
    <row r="14248" spans="1:5" x14ac:dyDescent="0.45">
      <c r="A14248" s="2" t="s">
        <v>8332</v>
      </c>
      <c r="B14248" s="2" t="s">
        <v>19939</v>
      </c>
      <c r="C14248" s="2" t="s">
        <v>31542</v>
      </c>
      <c r="D14248" s="2" t="str">
        <f>"あん類製造業"</f>
        <v>あん類製造業</v>
      </c>
      <c r="E14248" s="2" t="str">
        <f t="shared" si="704"/>
        <v>R01.05.08</v>
      </c>
    </row>
    <row r="14249" spans="1:5" x14ac:dyDescent="0.45">
      <c r="A14249" s="2" t="s">
        <v>8334</v>
      </c>
      <c r="B14249" s="2" t="s">
        <v>19941</v>
      </c>
      <c r="C14249" s="2" t="s">
        <v>31544</v>
      </c>
      <c r="D14249" s="2" t="str">
        <f>"食品販売業"</f>
        <v>食品販売業</v>
      </c>
      <c r="E14249" s="2" t="str">
        <f t="shared" si="704"/>
        <v>R01.05.08</v>
      </c>
    </row>
    <row r="14250" spans="1:5" x14ac:dyDescent="0.45">
      <c r="A14250" s="2" t="s">
        <v>8335</v>
      </c>
      <c r="B14250" s="2" t="s">
        <v>19942</v>
      </c>
      <c r="C14250" s="2" t="s">
        <v>31545</v>
      </c>
      <c r="D14250" s="2" t="str">
        <f>"魚介類販売業"</f>
        <v>魚介類販売業</v>
      </c>
      <c r="E14250" s="2" t="str">
        <f t="shared" si="704"/>
        <v>R01.05.08</v>
      </c>
    </row>
    <row r="14251" spans="1:5" x14ac:dyDescent="0.45">
      <c r="A14251" s="2" t="s">
        <v>8335</v>
      </c>
      <c r="B14251" s="2" t="s">
        <v>19942</v>
      </c>
      <c r="C14251" s="2" t="s">
        <v>31545</v>
      </c>
      <c r="D14251" s="2" t="str">
        <f>"氷雪製造業"</f>
        <v>氷雪製造業</v>
      </c>
      <c r="E14251" s="2" t="str">
        <f t="shared" si="704"/>
        <v>R01.05.08</v>
      </c>
    </row>
    <row r="14252" spans="1:5" x14ac:dyDescent="0.45">
      <c r="A14252" s="2" t="s">
        <v>8335</v>
      </c>
      <c r="B14252" s="2" t="s">
        <v>19942</v>
      </c>
      <c r="C14252" s="2" t="s">
        <v>31545</v>
      </c>
      <c r="D14252" s="2" t="str">
        <f>"そうざい製造業"</f>
        <v>そうざい製造業</v>
      </c>
      <c r="E14252" s="2" t="str">
        <f t="shared" si="704"/>
        <v>R01.05.08</v>
      </c>
    </row>
    <row r="14253" spans="1:5" x14ac:dyDescent="0.45">
      <c r="A14253" s="2" t="s">
        <v>8335</v>
      </c>
      <c r="B14253" s="2" t="s">
        <v>19942</v>
      </c>
      <c r="C14253" s="2" t="s">
        <v>31545</v>
      </c>
      <c r="D14253" s="2" t="str">
        <f>"食品の冷凍又は冷蔵業"</f>
        <v>食品の冷凍又は冷蔵業</v>
      </c>
      <c r="E14253" s="2" t="str">
        <f t="shared" si="704"/>
        <v>R01.05.08</v>
      </c>
    </row>
    <row r="14254" spans="1:5" x14ac:dyDescent="0.45">
      <c r="A14254" s="2" t="s">
        <v>8336</v>
      </c>
      <c r="B14254" s="2" t="s">
        <v>19875</v>
      </c>
      <c r="C14254" s="2" t="s">
        <v>31546</v>
      </c>
      <c r="D14254" s="2" t="str">
        <f>"食品販売業"</f>
        <v>食品販売業</v>
      </c>
      <c r="E14254" s="2" t="str">
        <f>"H30.05.31"</f>
        <v>H30.05.31</v>
      </c>
    </row>
    <row r="14255" spans="1:5" x14ac:dyDescent="0.45">
      <c r="A14255" s="2" t="s">
        <v>8337</v>
      </c>
      <c r="B14255" s="2" t="s">
        <v>13941</v>
      </c>
      <c r="C14255" s="2" t="s">
        <v>31266</v>
      </c>
      <c r="D14255" s="2" t="str">
        <f>"食品行商"</f>
        <v>食品行商</v>
      </c>
      <c r="E14255" s="2" t="str">
        <f t="shared" ref="E14255:E14286" si="705">"R01.05.09"</f>
        <v>R01.05.09</v>
      </c>
    </row>
    <row r="14256" spans="1:5" x14ac:dyDescent="0.45">
      <c r="A14256" s="2" t="s">
        <v>8338</v>
      </c>
      <c r="B14256" s="2" t="s">
        <v>19943</v>
      </c>
      <c r="C14256" s="2" t="s">
        <v>31547</v>
      </c>
      <c r="D14256" s="2" t="str">
        <f>"食品行商"</f>
        <v>食品行商</v>
      </c>
      <c r="E14256" s="2" t="str">
        <f t="shared" si="705"/>
        <v>R01.05.09</v>
      </c>
    </row>
    <row r="14257" spans="1:5" x14ac:dyDescent="0.45">
      <c r="A14257" s="2" t="s">
        <v>8339</v>
      </c>
      <c r="B14257" s="2" t="s">
        <v>19944</v>
      </c>
      <c r="C14257" s="2" t="s">
        <v>31548</v>
      </c>
      <c r="D14257" s="2" t="str">
        <f>"食品製造業"</f>
        <v>食品製造業</v>
      </c>
      <c r="E14257" s="2" t="str">
        <f t="shared" si="705"/>
        <v>R01.05.09</v>
      </c>
    </row>
    <row r="14258" spans="1:5" x14ac:dyDescent="0.45">
      <c r="A14258" s="2" t="s">
        <v>8340</v>
      </c>
      <c r="B14258" s="2" t="s">
        <v>14485</v>
      </c>
      <c r="C14258" s="2" t="s">
        <v>31549</v>
      </c>
      <c r="D14258" s="2" t="str">
        <f>"食品製造業"</f>
        <v>食品製造業</v>
      </c>
      <c r="E14258" s="2" t="str">
        <f t="shared" si="705"/>
        <v>R01.05.09</v>
      </c>
    </row>
    <row r="14259" spans="1:5" x14ac:dyDescent="0.45">
      <c r="A14259" s="2" t="s">
        <v>8341</v>
      </c>
      <c r="B14259" s="2" t="s">
        <v>19945</v>
      </c>
      <c r="C14259" s="2" t="s">
        <v>31550</v>
      </c>
      <c r="D14259" s="2" t="str">
        <f>"食品製造業"</f>
        <v>食品製造業</v>
      </c>
      <c r="E14259" s="2" t="str">
        <f t="shared" si="705"/>
        <v>R01.05.09</v>
      </c>
    </row>
    <row r="14260" spans="1:5" x14ac:dyDescent="0.45">
      <c r="A14260" s="2" t="s">
        <v>8342</v>
      </c>
      <c r="B14260" s="2" t="s">
        <v>19946</v>
      </c>
      <c r="C14260" s="2" t="s">
        <v>31551</v>
      </c>
      <c r="D14260" s="2" t="str">
        <f>"食品製造業"</f>
        <v>食品製造業</v>
      </c>
      <c r="E14260" s="2" t="str">
        <f t="shared" si="705"/>
        <v>R01.05.09</v>
      </c>
    </row>
    <row r="14261" spans="1:5" x14ac:dyDescent="0.45">
      <c r="A14261" s="2" t="s">
        <v>8343</v>
      </c>
      <c r="B14261" s="2" t="s">
        <v>19947</v>
      </c>
      <c r="C14261" s="2" t="s">
        <v>31552</v>
      </c>
      <c r="D14261" s="2" t="str">
        <f t="shared" ref="D14261:D14268" si="706">"食品販売業"</f>
        <v>食品販売業</v>
      </c>
      <c r="E14261" s="2" t="str">
        <f t="shared" si="705"/>
        <v>R01.05.09</v>
      </c>
    </row>
    <row r="14262" spans="1:5" x14ac:dyDescent="0.45">
      <c r="A14262" s="2" t="s">
        <v>8344</v>
      </c>
      <c r="B14262" s="2" t="s">
        <v>19948</v>
      </c>
      <c r="C14262" s="2" t="s">
        <v>31553</v>
      </c>
      <c r="D14262" s="2" t="str">
        <f t="shared" si="706"/>
        <v>食品販売業</v>
      </c>
      <c r="E14262" s="2" t="str">
        <f t="shared" si="705"/>
        <v>R01.05.09</v>
      </c>
    </row>
    <row r="14263" spans="1:5" x14ac:dyDescent="0.45">
      <c r="A14263" s="2" t="s">
        <v>7822</v>
      </c>
      <c r="B14263" s="2" t="s">
        <v>19374</v>
      </c>
      <c r="C14263" s="2" t="s">
        <v>31554</v>
      </c>
      <c r="D14263" s="2" t="str">
        <f t="shared" si="706"/>
        <v>食品販売業</v>
      </c>
      <c r="E14263" s="2" t="str">
        <f t="shared" si="705"/>
        <v>R01.05.09</v>
      </c>
    </row>
    <row r="14264" spans="1:5" x14ac:dyDescent="0.45">
      <c r="A14264" s="2" t="s">
        <v>7855</v>
      </c>
      <c r="B14264" s="2" t="s">
        <v>19949</v>
      </c>
      <c r="C14264" s="2" t="s">
        <v>31555</v>
      </c>
      <c r="D14264" s="2" t="str">
        <f t="shared" si="706"/>
        <v>食品販売業</v>
      </c>
      <c r="E14264" s="2" t="str">
        <f t="shared" si="705"/>
        <v>R01.05.09</v>
      </c>
    </row>
    <row r="14265" spans="1:5" x14ac:dyDescent="0.45">
      <c r="A14265" s="2" t="s">
        <v>7920</v>
      </c>
      <c r="B14265" s="2" t="s">
        <v>19950</v>
      </c>
      <c r="C14265" s="2" t="s">
        <v>31556</v>
      </c>
      <c r="D14265" s="2" t="str">
        <f t="shared" si="706"/>
        <v>食品販売業</v>
      </c>
      <c r="E14265" s="2" t="str">
        <f t="shared" si="705"/>
        <v>R01.05.09</v>
      </c>
    </row>
    <row r="14266" spans="1:5" x14ac:dyDescent="0.45">
      <c r="A14266" s="2" t="s">
        <v>421</v>
      </c>
      <c r="B14266" s="2" t="s">
        <v>19952</v>
      </c>
      <c r="C14266" s="2" t="s">
        <v>31558</v>
      </c>
      <c r="D14266" s="2" t="str">
        <f t="shared" si="706"/>
        <v>食品販売業</v>
      </c>
      <c r="E14266" s="2" t="str">
        <f t="shared" si="705"/>
        <v>R01.05.09</v>
      </c>
    </row>
    <row r="14267" spans="1:5" x14ac:dyDescent="0.45">
      <c r="A14267" s="2" t="s">
        <v>7932</v>
      </c>
      <c r="B14267" s="2" t="s">
        <v>19953</v>
      </c>
      <c r="C14267" s="2" t="s">
        <v>31559</v>
      </c>
      <c r="D14267" s="2" t="str">
        <f t="shared" si="706"/>
        <v>食品販売業</v>
      </c>
      <c r="E14267" s="2" t="str">
        <f t="shared" si="705"/>
        <v>R01.05.09</v>
      </c>
    </row>
    <row r="14268" spans="1:5" x14ac:dyDescent="0.45">
      <c r="A14268" s="2" t="s">
        <v>7823</v>
      </c>
      <c r="B14268" s="2" t="s">
        <v>19375</v>
      </c>
      <c r="C14268" s="2" t="s">
        <v>31201</v>
      </c>
      <c r="D14268" s="2" t="str">
        <f t="shared" si="706"/>
        <v>食品販売業</v>
      </c>
      <c r="E14268" s="2" t="str">
        <f t="shared" si="705"/>
        <v>R01.05.09</v>
      </c>
    </row>
    <row r="14269" spans="1:5" x14ac:dyDescent="0.45">
      <c r="A14269" s="2" t="s">
        <v>8045</v>
      </c>
      <c r="B14269" s="2" t="s">
        <v>19612</v>
      </c>
      <c r="C14269" s="2" t="s">
        <v>31187</v>
      </c>
      <c r="D14269" s="2" t="str">
        <f>"食肉販売業"</f>
        <v>食肉販売業</v>
      </c>
      <c r="E14269" s="2" t="str">
        <f t="shared" si="705"/>
        <v>R01.05.09</v>
      </c>
    </row>
    <row r="14270" spans="1:5" x14ac:dyDescent="0.45">
      <c r="A14270" s="2" t="s">
        <v>8046</v>
      </c>
      <c r="B14270" s="2" t="s">
        <v>19614</v>
      </c>
      <c r="C14270" s="2" t="s">
        <v>31189</v>
      </c>
      <c r="D14270" s="2" t="str">
        <f>"食肉販売業"</f>
        <v>食肉販売業</v>
      </c>
      <c r="E14270" s="2" t="str">
        <f t="shared" si="705"/>
        <v>R01.05.09</v>
      </c>
    </row>
    <row r="14271" spans="1:5" x14ac:dyDescent="0.45">
      <c r="A14271" s="2" t="s">
        <v>8345</v>
      </c>
      <c r="B14271" s="2" t="s">
        <v>19955</v>
      </c>
      <c r="C14271" s="2" t="s">
        <v>31560</v>
      </c>
      <c r="D14271" s="2" t="str">
        <f>"食肉販売業"</f>
        <v>食肉販売業</v>
      </c>
      <c r="E14271" s="2" t="str">
        <f t="shared" si="705"/>
        <v>R01.05.09</v>
      </c>
    </row>
    <row r="14272" spans="1:5" x14ac:dyDescent="0.45">
      <c r="A14272" s="2" t="s">
        <v>8346</v>
      </c>
      <c r="B14272" s="2" t="s">
        <v>19956</v>
      </c>
      <c r="C14272" s="2" t="s">
        <v>31561</v>
      </c>
      <c r="D14272" s="2" t="str">
        <f>"食肉販売業"</f>
        <v>食肉販売業</v>
      </c>
      <c r="E14272" s="2" t="str">
        <f t="shared" si="705"/>
        <v>R01.05.09</v>
      </c>
    </row>
    <row r="14273" spans="1:5" x14ac:dyDescent="0.45">
      <c r="A14273" s="2" t="s">
        <v>3965</v>
      </c>
      <c r="B14273" s="2" t="s">
        <v>19610</v>
      </c>
      <c r="C14273" s="2" t="s">
        <v>31185</v>
      </c>
      <c r="D14273" s="2" t="str">
        <f>"食肉販売業"</f>
        <v>食肉販売業</v>
      </c>
      <c r="E14273" s="2" t="str">
        <f t="shared" si="705"/>
        <v>R01.05.09</v>
      </c>
    </row>
    <row r="14274" spans="1:5" x14ac:dyDescent="0.45">
      <c r="A14274" s="2" t="s">
        <v>8134</v>
      </c>
      <c r="B14274" s="2" t="s">
        <v>19957</v>
      </c>
      <c r="C14274" s="2" t="s">
        <v>31302</v>
      </c>
      <c r="D14274" s="2" t="str">
        <f t="shared" ref="D14274:D14280" si="707">"魚介類販売業"</f>
        <v>魚介類販売業</v>
      </c>
      <c r="E14274" s="2" t="str">
        <f t="shared" si="705"/>
        <v>R01.05.09</v>
      </c>
    </row>
    <row r="14275" spans="1:5" x14ac:dyDescent="0.45">
      <c r="A14275" s="2" t="s">
        <v>8045</v>
      </c>
      <c r="B14275" s="2" t="s">
        <v>19612</v>
      </c>
      <c r="C14275" s="2" t="s">
        <v>31187</v>
      </c>
      <c r="D14275" s="2" t="str">
        <f t="shared" si="707"/>
        <v>魚介類販売業</v>
      </c>
      <c r="E14275" s="2" t="str">
        <f t="shared" si="705"/>
        <v>R01.05.09</v>
      </c>
    </row>
    <row r="14276" spans="1:5" x14ac:dyDescent="0.45">
      <c r="A14276" s="2" t="s">
        <v>8046</v>
      </c>
      <c r="B14276" s="2" t="s">
        <v>19614</v>
      </c>
      <c r="C14276" s="2" t="s">
        <v>31189</v>
      </c>
      <c r="D14276" s="2" t="str">
        <f t="shared" si="707"/>
        <v>魚介類販売業</v>
      </c>
      <c r="E14276" s="2" t="str">
        <f t="shared" si="705"/>
        <v>R01.05.09</v>
      </c>
    </row>
    <row r="14277" spans="1:5" x14ac:dyDescent="0.45">
      <c r="A14277" s="2" t="s">
        <v>8347</v>
      </c>
      <c r="B14277" s="2" t="s">
        <v>19958</v>
      </c>
      <c r="C14277" s="2" t="s">
        <v>31562</v>
      </c>
      <c r="D14277" s="2" t="str">
        <f t="shared" si="707"/>
        <v>魚介類販売業</v>
      </c>
      <c r="E14277" s="2" t="str">
        <f t="shared" si="705"/>
        <v>R01.05.09</v>
      </c>
    </row>
    <row r="14278" spans="1:5" x14ac:dyDescent="0.45">
      <c r="A14278" s="2" t="s">
        <v>8348</v>
      </c>
      <c r="B14278" s="2" t="s">
        <v>8348</v>
      </c>
      <c r="C14278" s="2" t="s">
        <v>31563</v>
      </c>
      <c r="D14278" s="2" t="str">
        <f t="shared" si="707"/>
        <v>魚介類販売業</v>
      </c>
      <c r="E14278" s="2" t="str">
        <f t="shared" si="705"/>
        <v>R01.05.09</v>
      </c>
    </row>
    <row r="14279" spans="1:5" x14ac:dyDescent="0.45">
      <c r="A14279" s="2" t="s">
        <v>8346</v>
      </c>
      <c r="B14279" s="2" t="s">
        <v>19956</v>
      </c>
      <c r="C14279" s="2" t="s">
        <v>31561</v>
      </c>
      <c r="D14279" s="2" t="str">
        <f t="shared" si="707"/>
        <v>魚介類販売業</v>
      </c>
      <c r="E14279" s="2" t="str">
        <f t="shared" si="705"/>
        <v>R01.05.09</v>
      </c>
    </row>
    <row r="14280" spans="1:5" x14ac:dyDescent="0.45">
      <c r="A14280" s="2" t="s">
        <v>3965</v>
      </c>
      <c r="B14280" s="2" t="s">
        <v>19610</v>
      </c>
      <c r="C14280" s="2" t="s">
        <v>31185</v>
      </c>
      <c r="D14280" s="2" t="str">
        <f t="shared" si="707"/>
        <v>魚介類販売業</v>
      </c>
      <c r="E14280" s="2" t="str">
        <f t="shared" si="705"/>
        <v>R01.05.09</v>
      </c>
    </row>
    <row r="14281" spans="1:5" x14ac:dyDescent="0.45">
      <c r="A14281" s="2" t="s">
        <v>8045</v>
      </c>
      <c r="B14281" s="2" t="s">
        <v>19612</v>
      </c>
      <c r="C14281" s="2" t="s">
        <v>31187</v>
      </c>
      <c r="D14281" s="2" t="str">
        <f>"乳類販売業"</f>
        <v>乳類販売業</v>
      </c>
      <c r="E14281" s="2" t="str">
        <f t="shared" si="705"/>
        <v>R01.05.09</v>
      </c>
    </row>
    <row r="14282" spans="1:5" x14ac:dyDescent="0.45">
      <c r="A14282" s="2" t="s">
        <v>8046</v>
      </c>
      <c r="B14282" s="2" t="s">
        <v>19614</v>
      </c>
      <c r="C14282" s="2" t="s">
        <v>31189</v>
      </c>
      <c r="D14282" s="2" t="str">
        <f>"乳類販売業"</f>
        <v>乳類販売業</v>
      </c>
      <c r="E14282" s="2" t="str">
        <f t="shared" si="705"/>
        <v>R01.05.09</v>
      </c>
    </row>
    <row r="14283" spans="1:5" x14ac:dyDescent="0.45">
      <c r="A14283" s="2" t="s">
        <v>3965</v>
      </c>
      <c r="B14283" s="2" t="s">
        <v>19610</v>
      </c>
      <c r="C14283" s="2" t="s">
        <v>31185</v>
      </c>
      <c r="D14283" s="2" t="str">
        <f>"乳類販売業"</f>
        <v>乳類販売業</v>
      </c>
      <c r="E14283" s="2" t="str">
        <f t="shared" si="705"/>
        <v>R01.05.09</v>
      </c>
    </row>
    <row r="14284" spans="1:5" x14ac:dyDescent="0.45">
      <c r="A14284" s="2" t="s">
        <v>273</v>
      </c>
      <c r="B14284" s="2" t="s">
        <v>19959</v>
      </c>
      <c r="C14284" s="2" t="s">
        <v>31564</v>
      </c>
      <c r="D14284" s="2" t="str">
        <f>"喫茶店営業"</f>
        <v>喫茶店営業</v>
      </c>
      <c r="E14284" s="2" t="str">
        <f t="shared" si="705"/>
        <v>R01.05.09</v>
      </c>
    </row>
    <row r="14285" spans="1:5" x14ac:dyDescent="0.45">
      <c r="A14285" s="2" t="s">
        <v>8349</v>
      </c>
      <c r="B14285" s="2" t="s">
        <v>19960</v>
      </c>
      <c r="C14285" s="2" t="s">
        <v>31565</v>
      </c>
      <c r="D14285" s="2" t="str">
        <f>"菓子製造業"</f>
        <v>菓子製造業</v>
      </c>
      <c r="E14285" s="2" t="str">
        <f t="shared" si="705"/>
        <v>R01.05.09</v>
      </c>
    </row>
    <row r="14286" spans="1:5" x14ac:dyDescent="0.45">
      <c r="A14286" s="2" t="s">
        <v>8246</v>
      </c>
      <c r="B14286" s="2" t="s">
        <v>19852</v>
      </c>
      <c r="C14286" s="2" t="s">
        <v>31442</v>
      </c>
      <c r="D14286" s="2" t="str">
        <f>"菓子製造業"</f>
        <v>菓子製造業</v>
      </c>
      <c r="E14286" s="2" t="str">
        <f t="shared" si="705"/>
        <v>R01.05.09</v>
      </c>
    </row>
    <row r="14287" spans="1:5" x14ac:dyDescent="0.45">
      <c r="A14287" s="2" t="s">
        <v>8175</v>
      </c>
      <c r="B14287" s="2" t="s">
        <v>19339</v>
      </c>
      <c r="C14287" s="2" t="s">
        <v>31351</v>
      </c>
      <c r="D14287" s="2" t="str">
        <f>"菓子製造業"</f>
        <v>菓子製造業</v>
      </c>
      <c r="E14287" s="2" t="str">
        <f t="shared" ref="E14287:E14307" si="708">"R01.05.09"</f>
        <v>R01.05.09</v>
      </c>
    </row>
    <row r="14288" spans="1:5" x14ac:dyDescent="0.45">
      <c r="A14288" s="2" t="s">
        <v>8350</v>
      </c>
      <c r="B14288" s="2" t="s">
        <v>19961</v>
      </c>
      <c r="C14288" s="2" t="s">
        <v>31566</v>
      </c>
      <c r="D14288" s="2" t="str">
        <f t="shared" ref="D14288:D14310" si="709">"飲食店営業"</f>
        <v>飲食店営業</v>
      </c>
      <c r="E14288" s="2" t="str">
        <f t="shared" si="708"/>
        <v>R01.05.09</v>
      </c>
    </row>
    <row r="14289" spans="1:5" x14ac:dyDescent="0.45">
      <c r="A14289" s="2" t="s">
        <v>8046</v>
      </c>
      <c r="B14289" s="2" t="s">
        <v>19614</v>
      </c>
      <c r="C14289" s="2" t="s">
        <v>31189</v>
      </c>
      <c r="D14289" s="2" t="str">
        <f t="shared" si="709"/>
        <v>飲食店営業</v>
      </c>
      <c r="E14289" s="2" t="str">
        <f t="shared" si="708"/>
        <v>R01.05.09</v>
      </c>
    </row>
    <row r="14290" spans="1:5" x14ac:dyDescent="0.45">
      <c r="A14290" s="2" t="s">
        <v>8351</v>
      </c>
      <c r="B14290" s="2" t="s">
        <v>19962</v>
      </c>
      <c r="C14290" s="2" t="s">
        <v>31567</v>
      </c>
      <c r="D14290" s="2" t="str">
        <f t="shared" si="709"/>
        <v>飲食店営業</v>
      </c>
      <c r="E14290" s="2" t="str">
        <f t="shared" si="708"/>
        <v>R01.05.09</v>
      </c>
    </row>
    <row r="14291" spans="1:5" x14ac:dyDescent="0.45">
      <c r="A14291" s="2" t="s">
        <v>8352</v>
      </c>
      <c r="B14291" s="2" t="s">
        <v>19963</v>
      </c>
      <c r="C14291" s="2" t="s">
        <v>31568</v>
      </c>
      <c r="D14291" s="2" t="str">
        <f t="shared" si="709"/>
        <v>飲食店営業</v>
      </c>
      <c r="E14291" s="2" t="str">
        <f t="shared" si="708"/>
        <v>R01.05.09</v>
      </c>
    </row>
    <row r="14292" spans="1:5" x14ac:dyDescent="0.45">
      <c r="A14292" s="2" t="s">
        <v>8353</v>
      </c>
      <c r="B14292" s="2" t="s">
        <v>19964</v>
      </c>
      <c r="C14292" s="2" t="s">
        <v>31569</v>
      </c>
      <c r="D14292" s="2" t="str">
        <f t="shared" si="709"/>
        <v>飲食店営業</v>
      </c>
      <c r="E14292" s="2" t="str">
        <f t="shared" si="708"/>
        <v>R01.05.09</v>
      </c>
    </row>
    <row r="14293" spans="1:5" x14ac:dyDescent="0.45">
      <c r="A14293" s="2" t="s">
        <v>8354</v>
      </c>
      <c r="B14293" s="2" t="s">
        <v>19965</v>
      </c>
      <c r="C14293" s="2" t="s">
        <v>31570</v>
      </c>
      <c r="D14293" s="2" t="str">
        <f t="shared" si="709"/>
        <v>飲食店営業</v>
      </c>
      <c r="E14293" s="2" t="str">
        <f t="shared" si="708"/>
        <v>R01.05.09</v>
      </c>
    </row>
    <row r="14294" spans="1:5" x14ac:dyDescent="0.45">
      <c r="A14294" s="2" t="s">
        <v>8355</v>
      </c>
      <c r="B14294" s="2" t="s">
        <v>19966</v>
      </c>
      <c r="C14294" s="2" t="s">
        <v>31571</v>
      </c>
      <c r="D14294" s="2" t="str">
        <f t="shared" si="709"/>
        <v>飲食店営業</v>
      </c>
      <c r="E14294" s="2" t="str">
        <f t="shared" si="708"/>
        <v>R01.05.09</v>
      </c>
    </row>
    <row r="14295" spans="1:5" x14ac:dyDescent="0.45">
      <c r="A14295" s="2" t="s">
        <v>7855</v>
      </c>
      <c r="B14295" s="2" t="s">
        <v>19409</v>
      </c>
      <c r="C14295" s="2" t="s">
        <v>31572</v>
      </c>
      <c r="D14295" s="2" t="str">
        <f t="shared" si="709"/>
        <v>飲食店営業</v>
      </c>
      <c r="E14295" s="2" t="str">
        <f t="shared" si="708"/>
        <v>R01.05.09</v>
      </c>
    </row>
    <row r="14296" spans="1:5" x14ac:dyDescent="0.45">
      <c r="A14296" s="2" t="s">
        <v>7855</v>
      </c>
      <c r="B14296" s="2" t="s">
        <v>19409</v>
      </c>
      <c r="C14296" s="2" t="s">
        <v>31572</v>
      </c>
      <c r="D14296" s="2" t="str">
        <f t="shared" si="709"/>
        <v>飲食店営業</v>
      </c>
      <c r="E14296" s="2" t="str">
        <f t="shared" si="708"/>
        <v>R01.05.09</v>
      </c>
    </row>
    <row r="14297" spans="1:5" x14ac:dyDescent="0.45">
      <c r="A14297" s="2" t="s">
        <v>8356</v>
      </c>
      <c r="B14297" s="2" t="s">
        <v>19967</v>
      </c>
      <c r="C14297" s="2" t="s">
        <v>31573</v>
      </c>
      <c r="D14297" s="2" t="str">
        <f t="shared" si="709"/>
        <v>飲食店営業</v>
      </c>
      <c r="E14297" s="2" t="str">
        <f t="shared" si="708"/>
        <v>R01.05.09</v>
      </c>
    </row>
    <row r="14298" spans="1:5" x14ac:dyDescent="0.45">
      <c r="A14298" s="2" t="s">
        <v>8357</v>
      </c>
      <c r="B14298" s="2" t="s">
        <v>19968</v>
      </c>
      <c r="C14298" s="2" t="s">
        <v>31574</v>
      </c>
      <c r="D14298" s="2" t="str">
        <f t="shared" si="709"/>
        <v>飲食店営業</v>
      </c>
      <c r="E14298" s="2" t="str">
        <f t="shared" si="708"/>
        <v>R01.05.09</v>
      </c>
    </row>
    <row r="14299" spans="1:5" x14ac:dyDescent="0.45">
      <c r="A14299" s="2" t="s">
        <v>8358</v>
      </c>
      <c r="B14299" s="2" t="s">
        <v>19969</v>
      </c>
      <c r="C14299" s="2" t="s">
        <v>31575</v>
      </c>
      <c r="D14299" s="2" t="str">
        <f t="shared" si="709"/>
        <v>飲食店営業</v>
      </c>
      <c r="E14299" s="2" t="str">
        <f t="shared" si="708"/>
        <v>R01.05.09</v>
      </c>
    </row>
    <row r="14300" spans="1:5" x14ac:dyDescent="0.45">
      <c r="A14300" s="2" t="s">
        <v>8359</v>
      </c>
      <c r="B14300" s="2" t="s">
        <v>19970</v>
      </c>
      <c r="C14300" s="2" t="s">
        <v>31576</v>
      </c>
      <c r="D14300" s="2" t="str">
        <f t="shared" si="709"/>
        <v>飲食店営業</v>
      </c>
      <c r="E14300" s="2" t="str">
        <f t="shared" si="708"/>
        <v>R01.05.09</v>
      </c>
    </row>
    <row r="14301" spans="1:5" x14ac:dyDescent="0.45">
      <c r="A14301" s="2" t="s">
        <v>8360</v>
      </c>
      <c r="B14301" s="2" t="s">
        <v>19971</v>
      </c>
      <c r="C14301" s="2" t="s">
        <v>31577</v>
      </c>
      <c r="D14301" s="2" t="str">
        <f t="shared" si="709"/>
        <v>飲食店営業</v>
      </c>
      <c r="E14301" s="2" t="str">
        <f t="shared" si="708"/>
        <v>R01.05.09</v>
      </c>
    </row>
    <row r="14302" spans="1:5" x14ac:dyDescent="0.45">
      <c r="A14302" s="2" t="s">
        <v>8361</v>
      </c>
      <c r="B14302" s="2" t="s">
        <v>19972</v>
      </c>
      <c r="C14302" s="2" t="s">
        <v>31578</v>
      </c>
      <c r="D14302" s="2" t="str">
        <f t="shared" si="709"/>
        <v>飲食店営業</v>
      </c>
      <c r="E14302" s="2" t="str">
        <f t="shared" si="708"/>
        <v>R01.05.09</v>
      </c>
    </row>
    <row r="14303" spans="1:5" x14ac:dyDescent="0.45">
      <c r="A14303" s="2" t="s">
        <v>8362</v>
      </c>
      <c r="B14303" s="2" t="s">
        <v>19973</v>
      </c>
      <c r="C14303" s="2" t="s">
        <v>31579</v>
      </c>
      <c r="D14303" s="2" t="str">
        <f t="shared" si="709"/>
        <v>飲食店営業</v>
      </c>
      <c r="E14303" s="2" t="str">
        <f t="shared" si="708"/>
        <v>R01.05.09</v>
      </c>
    </row>
    <row r="14304" spans="1:5" x14ac:dyDescent="0.45">
      <c r="A14304" s="2" t="s">
        <v>8363</v>
      </c>
      <c r="B14304" s="2" t="s">
        <v>19974</v>
      </c>
      <c r="C14304" s="2" t="s">
        <v>31580</v>
      </c>
      <c r="D14304" s="2" t="str">
        <f t="shared" si="709"/>
        <v>飲食店営業</v>
      </c>
      <c r="E14304" s="2" t="str">
        <f t="shared" si="708"/>
        <v>R01.05.09</v>
      </c>
    </row>
    <row r="14305" spans="1:5" x14ac:dyDescent="0.45">
      <c r="A14305" s="2" t="s">
        <v>8364</v>
      </c>
      <c r="B14305" s="2" t="s">
        <v>19975</v>
      </c>
      <c r="C14305" s="2" t="s">
        <v>31581</v>
      </c>
      <c r="D14305" s="2" t="str">
        <f t="shared" si="709"/>
        <v>飲食店営業</v>
      </c>
      <c r="E14305" s="2" t="str">
        <f t="shared" si="708"/>
        <v>R01.05.09</v>
      </c>
    </row>
    <row r="14306" spans="1:5" x14ac:dyDescent="0.45">
      <c r="A14306" s="2" t="s">
        <v>8365</v>
      </c>
      <c r="B14306" s="2" t="s">
        <v>19976</v>
      </c>
      <c r="C14306" s="2" t="s">
        <v>31582</v>
      </c>
      <c r="D14306" s="2" t="str">
        <f t="shared" si="709"/>
        <v>飲食店営業</v>
      </c>
      <c r="E14306" s="2" t="str">
        <f t="shared" si="708"/>
        <v>R01.05.09</v>
      </c>
    </row>
    <row r="14307" spans="1:5" x14ac:dyDescent="0.45">
      <c r="A14307" s="2" t="s">
        <v>3965</v>
      </c>
      <c r="B14307" s="2" t="s">
        <v>19610</v>
      </c>
      <c r="C14307" s="2" t="s">
        <v>31185</v>
      </c>
      <c r="D14307" s="2" t="str">
        <f t="shared" si="709"/>
        <v>飲食店営業</v>
      </c>
      <c r="E14307" s="2" t="str">
        <f t="shared" si="708"/>
        <v>R01.05.09</v>
      </c>
    </row>
    <row r="14308" spans="1:5" x14ac:dyDescent="0.45">
      <c r="A14308" s="2" t="s">
        <v>8336</v>
      </c>
      <c r="B14308" s="2" t="s">
        <v>19875</v>
      </c>
      <c r="C14308" s="2" t="s">
        <v>31546</v>
      </c>
      <c r="D14308" s="2" t="str">
        <f t="shared" si="709"/>
        <v>飲食店営業</v>
      </c>
      <c r="E14308" s="2" t="str">
        <f>"R01.05.10"</f>
        <v>R01.05.10</v>
      </c>
    </row>
    <row r="14309" spans="1:5" x14ac:dyDescent="0.45">
      <c r="A14309" s="2" t="s">
        <v>8367</v>
      </c>
      <c r="B14309" s="2" t="s">
        <v>19978</v>
      </c>
      <c r="C14309" s="2" t="s">
        <v>31584</v>
      </c>
      <c r="D14309" s="2" t="str">
        <f t="shared" si="709"/>
        <v>飲食店営業</v>
      </c>
      <c r="E14309" s="2" t="str">
        <f>"R01.05.10"</f>
        <v>R01.05.10</v>
      </c>
    </row>
    <row r="14310" spans="1:5" x14ac:dyDescent="0.45">
      <c r="A14310" s="2" t="s">
        <v>8368</v>
      </c>
      <c r="B14310" s="2" t="s">
        <v>19979</v>
      </c>
      <c r="C14310" s="2" t="s">
        <v>31585</v>
      </c>
      <c r="D14310" s="2" t="str">
        <f t="shared" si="709"/>
        <v>飲食店営業</v>
      </c>
      <c r="E14310" s="2" t="str">
        <f>"R01.05.10"</f>
        <v>R01.05.10</v>
      </c>
    </row>
    <row r="14311" spans="1:5" x14ac:dyDescent="0.45">
      <c r="A14311" s="2" t="s">
        <v>8369</v>
      </c>
      <c r="B14311" s="2" t="s">
        <v>19980</v>
      </c>
      <c r="C14311" s="2" t="s">
        <v>31586</v>
      </c>
      <c r="D14311" s="2" t="str">
        <f>"食品製造業"</f>
        <v>食品製造業</v>
      </c>
      <c r="E14311" s="2" t="str">
        <f>"R01.05.16"</f>
        <v>R01.05.16</v>
      </c>
    </row>
    <row r="14312" spans="1:5" x14ac:dyDescent="0.45">
      <c r="A14312" s="2" t="s">
        <v>594</v>
      </c>
      <c r="B14312" s="2" t="s">
        <v>19985</v>
      </c>
      <c r="C14312" s="2" t="s">
        <v>31591</v>
      </c>
      <c r="D14312" s="2" t="str">
        <f>"飲食店営業"</f>
        <v>飲食店営業</v>
      </c>
      <c r="E14312" s="2" t="str">
        <f>"R01.05.16"</f>
        <v>R01.05.16</v>
      </c>
    </row>
    <row r="14313" spans="1:5" x14ac:dyDescent="0.45">
      <c r="A14313" s="2" t="s">
        <v>595</v>
      </c>
      <c r="B14313" s="2" t="s">
        <v>19987</v>
      </c>
      <c r="C14313" s="2" t="s">
        <v>31591</v>
      </c>
      <c r="D14313" s="2" t="str">
        <f>"乳類販売業"</f>
        <v>乳類販売業</v>
      </c>
      <c r="E14313" s="2" t="str">
        <f>"R01.05.16"</f>
        <v>R01.05.16</v>
      </c>
    </row>
    <row r="14314" spans="1:5" x14ac:dyDescent="0.45">
      <c r="A14314" s="2" t="s">
        <v>8374</v>
      </c>
      <c r="B14314" s="2" t="s">
        <v>19988</v>
      </c>
      <c r="C14314" s="2" t="s">
        <v>31593</v>
      </c>
      <c r="D14314" s="2" t="str">
        <f>"菓子製造業"</f>
        <v>菓子製造業</v>
      </c>
      <c r="E14314" s="2" t="str">
        <f>"R01.05.16"</f>
        <v>R01.05.16</v>
      </c>
    </row>
    <row r="14315" spans="1:5" x14ac:dyDescent="0.45">
      <c r="A14315" s="2" t="s">
        <v>8378</v>
      </c>
      <c r="B14315" s="2" t="s">
        <v>19991</v>
      </c>
      <c r="C14315" s="2" t="s">
        <v>31597</v>
      </c>
      <c r="D14315" s="2" t="str">
        <f>"食品製造業"</f>
        <v>食品製造業</v>
      </c>
      <c r="E14315" s="2" t="str">
        <f>"R01.05.16"</f>
        <v>R01.05.16</v>
      </c>
    </row>
    <row r="14316" spans="1:5" x14ac:dyDescent="0.45">
      <c r="A14316" s="2" t="s">
        <v>8384</v>
      </c>
      <c r="B14316" s="2" t="s">
        <v>8384</v>
      </c>
      <c r="C14316" s="2" t="s">
        <v>31603</v>
      </c>
      <c r="D14316" s="2" t="str">
        <f>"魚介類販売業"</f>
        <v>魚介類販売業</v>
      </c>
      <c r="E14316" s="2" t="str">
        <f>"R01.05.23"</f>
        <v>R01.05.23</v>
      </c>
    </row>
    <row r="14317" spans="1:5" x14ac:dyDescent="0.45">
      <c r="A14317" s="2" t="s">
        <v>8385</v>
      </c>
      <c r="B14317" s="2" t="s">
        <v>19998</v>
      </c>
      <c r="C14317" s="2" t="s">
        <v>31604</v>
      </c>
      <c r="D14317" s="2" t="str">
        <f>"魚介類販売業"</f>
        <v>魚介類販売業</v>
      </c>
      <c r="E14317" s="2" t="str">
        <f>"H29.03.16"</f>
        <v>H29.03.16</v>
      </c>
    </row>
    <row r="14318" spans="1:5" x14ac:dyDescent="0.45">
      <c r="A14318" s="2" t="s">
        <v>8393</v>
      </c>
      <c r="B14318" s="2" t="s">
        <v>20010</v>
      </c>
      <c r="C14318" s="2" t="s">
        <v>31614</v>
      </c>
      <c r="D14318" s="2" t="str">
        <f>"缶詰又は瓶詰食品製造業"</f>
        <v>缶詰又は瓶詰食品製造業</v>
      </c>
      <c r="E14318" s="2" t="str">
        <f t="shared" ref="E14318:E14325" si="710">"R01.05.24"</f>
        <v>R01.05.24</v>
      </c>
    </row>
    <row r="14319" spans="1:5" x14ac:dyDescent="0.45">
      <c r="A14319" s="2" t="s">
        <v>8385</v>
      </c>
      <c r="B14319" s="2" t="s">
        <v>20017</v>
      </c>
      <c r="C14319" s="2" t="s">
        <v>31621</v>
      </c>
      <c r="D14319" s="2" t="str">
        <f>"飲食店営業"</f>
        <v>飲食店営業</v>
      </c>
      <c r="E14319" s="2" t="str">
        <f t="shared" si="710"/>
        <v>R01.05.24</v>
      </c>
    </row>
    <row r="14320" spans="1:5" x14ac:dyDescent="0.45">
      <c r="A14320" s="2" t="s">
        <v>8385</v>
      </c>
      <c r="B14320" s="2" t="s">
        <v>20017</v>
      </c>
      <c r="C14320" s="2" t="s">
        <v>31621</v>
      </c>
      <c r="D14320" s="2" t="str">
        <f>"食品販売業"</f>
        <v>食品販売業</v>
      </c>
      <c r="E14320" s="2" t="str">
        <f t="shared" si="710"/>
        <v>R01.05.24</v>
      </c>
    </row>
    <row r="14321" spans="1:5" x14ac:dyDescent="0.45">
      <c r="A14321" s="2" t="s">
        <v>8238</v>
      </c>
      <c r="B14321" s="2" t="s">
        <v>20018</v>
      </c>
      <c r="C14321" s="2" t="s">
        <v>31621</v>
      </c>
      <c r="D14321" s="2" t="str">
        <f>"飲食店営業"</f>
        <v>飲食店営業</v>
      </c>
      <c r="E14321" s="2" t="str">
        <f t="shared" si="710"/>
        <v>R01.05.24</v>
      </c>
    </row>
    <row r="14322" spans="1:5" x14ac:dyDescent="0.45">
      <c r="A14322" s="2" t="s">
        <v>8238</v>
      </c>
      <c r="B14322" s="2" t="s">
        <v>20019</v>
      </c>
      <c r="C14322" s="2" t="s">
        <v>31621</v>
      </c>
      <c r="D14322" s="2" t="str">
        <f>"魚介類販売業"</f>
        <v>魚介類販売業</v>
      </c>
      <c r="E14322" s="2" t="str">
        <f t="shared" si="710"/>
        <v>R01.05.24</v>
      </c>
    </row>
    <row r="14323" spans="1:5" x14ac:dyDescent="0.45">
      <c r="A14323" s="2" t="s">
        <v>8238</v>
      </c>
      <c r="B14323" s="2" t="s">
        <v>20019</v>
      </c>
      <c r="C14323" s="2" t="s">
        <v>31621</v>
      </c>
      <c r="D14323" s="2" t="str">
        <f>"乳類販売業"</f>
        <v>乳類販売業</v>
      </c>
      <c r="E14323" s="2" t="str">
        <f t="shared" si="710"/>
        <v>R01.05.24</v>
      </c>
    </row>
    <row r="14324" spans="1:5" x14ac:dyDescent="0.45">
      <c r="A14324" s="2" t="s">
        <v>8238</v>
      </c>
      <c r="B14324" s="2" t="s">
        <v>20019</v>
      </c>
      <c r="C14324" s="2" t="s">
        <v>31621</v>
      </c>
      <c r="D14324" s="2" t="str">
        <f>"食肉販売業"</f>
        <v>食肉販売業</v>
      </c>
      <c r="E14324" s="2" t="str">
        <f t="shared" si="710"/>
        <v>R01.05.24</v>
      </c>
    </row>
    <row r="14325" spans="1:5" x14ac:dyDescent="0.45">
      <c r="A14325" s="2" t="s">
        <v>8238</v>
      </c>
      <c r="B14325" s="2" t="s">
        <v>20019</v>
      </c>
      <c r="C14325" s="2" t="s">
        <v>31622</v>
      </c>
      <c r="D14325" s="2" t="str">
        <f>"食品販売業"</f>
        <v>食品販売業</v>
      </c>
      <c r="E14325" s="2" t="str">
        <f t="shared" si="710"/>
        <v>R01.05.24</v>
      </c>
    </row>
    <row r="14326" spans="1:5" x14ac:dyDescent="0.45">
      <c r="A14326" s="2" t="s">
        <v>8400</v>
      </c>
      <c r="B14326" s="2" t="s">
        <v>20020</v>
      </c>
      <c r="C14326" s="2" t="s">
        <v>31623</v>
      </c>
      <c r="D14326" s="2" t="str">
        <f>"飲食店営業"</f>
        <v>飲食店営業</v>
      </c>
      <c r="E14326" s="2" t="str">
        <f>"R01.05.27"</f>
        <v>R01.05.27</v>
      </c>
    </row>
    <row r="14327" spans="1:5" x14ac:dyDescent="0.45">
      <c r="A14327" s="2" t="s">
        <v>8403</v>
      </c>
      <c r="B14327" s="2" t="s">
        <v>20022</v>
      </c>
      <c r="C14327" s="2" t="s">
        <v>31625</v>
      </c>
      <c r="D14327" s="2" t="str">
        <f>"飲食店営業"</f>
        <v>飲食店営業</v>
      </c>
      <c r="E14327" s="2" t="str">
        <f t="shared" ref="E14327:E14339" si="711">"R01.05.28"</f>
        <v>R01.05.28</v>
      </c>
    </row>
    <row r="14328" spans="1:5" x14ac:dyDescent="0.45">
      <c r="A14328" s="2" t="s">
        <v>8404</v>
      </c>
      <c r="B14328" s="2" t="s">
        <v>20023</v>
      </c>
      <c r="C14328" s="2" t="s">
        <v>31626</v>
      </c>
      <c r="D14328" s="2" t="str">
        <f>"食品販売業"</f>
        <v>食品販売業</v>
      </c>
      <c r="E14328" s="2" t="str">
        <f t="shared" si="711"/>
        <v>R01.05.28</v>
      </c>
    </row>
    <row r="14329" spans="1:5" x14ac:dyDescent="0.45">
      <c r="A14329" s="2" t="s">
        <v>8405</v>
      </c>
      <c r="B14329" s="2" t="s">
        <v>20024</v>
      </c>
      <c r="C14329" s="2" t="s">
        <v>31627</v>
      </c>
      <c r="D14329" s="2" t="str">
        <f t="shared" ref="D14329:D14334" si="712">"喫茶店営業"</f>
        <v>喫茶店営業</v>
      </c>
      <c r="E14329" s="2" t="str">
        <f t="shared" si="711"/>
        <v>R01.05.28</v>
      </c>
    </row>
    <row r="14330" spans="1:5" x14ac:dyDescent="0.45">
      <c r="A14330" s="2" t="s">
        <v>8405</v>
      </c>
      <c r="B14330" s="2" t="s">
        <v>20025</v>
      </c>
      <c r="C14330" s="2" t="s">
        <v>31628</v>
      </c>
      <c r="D14330" s="2" t="str">
        <f t="shared" si="712"/>
        <v>喫茶店営業</v>
      </c>
      <c r="E14330" s="2" t="str">
        <f t="shared" si="711"/>
        <v>R01.05.28</v>
      </c>
    </row>
    <row r="14331" spans="1:5" x14ac:dyDescent="0.45">
      <c r="A14331" s="2" t="s">
        <v>8405</v>
      </c>
      <c r="B14331" s="2" t="s">
        <v>20026</v>
      </c>
      <c r="C14331" s="2" t="s">
        <v>31629</v>
      </c>
      <c r="D14331" s="2" t="str">
        <f t="shared" si="712"/>
        <v>喫茶店営業</v>
      </c>
      <c r="E14331" s="2" t="str">
        <f t="shared" si="711"/>
        <v>R01.05.28</v>
      </c>
    </row>
    <row r="14332" spans="1:5" x14ac:dyDescent="0.45">
      <c r="A14332" s="2" t="s">
        <v>8405</v>
      </c>
      <c r="B14332" s="2" t="s">
        <v>20027</v>
      </c>
      <c r="C14332" s="2" t="s">
        <v>31630</v>
      </c>
      <c r="D14332" s="2" t="str">
        <f t="shared" si="712"/>
        <v>喫茶店営業</v>
      </c>
      <c r="E14332" s="2" t="str">
        <f t="shared" si="711"/>
        <v>R01.05.28</v>
      </c>
    </row>
    <row r="14333" spans="1:5" x14ac:dyDescent="0.45">
      <c r="A14333" s="2" t="s">
        <v>8405</v>
      </c>
      <c r="B14333" s="2" t="s">
        <v>20027</v>
      </c>
      <c r="C14333" s="2" t="s">
        <v>31630</v>
      </c>
      <c r="D14333" s="2" t="str">
        <f t="shared" si="712"/>
        <v>喫茶店営業</v>
      </c>
      <c r="E14333" s="2" t="str">
        <f t="shared" si="711"/>
        <v>R01.05.28</v>
      </c>
    </row>
    <row r="14334" spans="1:5" x14ac:dyDescent="0.45">
      <c r="A14334" s="2" t="s">
        <v>8405</v>
      </c>
      <c r="B14334" s="2" t="s">
        <v>20027</v>
      </c>
      <c r="C14334" s="2" t="s">
        <v>31630</v>
      </c>
      <c r="D14334" s="2" t="str">
        <f t="shared" si="712"/>
        <v>喫茶店営業</v>
      </c>
      <c r="E14334" s="2" t="str">
        <f t="shared" si="711"/>
        <v>R01.05.28</v>
      </c>
    </row>
    <row r="14335" spans="1:5" x14ac:dyDescent="0.45">
      <c r="A14335" s="2" t="s">
        <v>8406</v>
      </c>
      <c r="B14335" s="2" t="s">
        <v>8406</v>
      </c>
      <c r="C14335" s="2" t="s">
        <v>31631</v>
      </c>
      <c r="D14335" s="2" t="str">
        <f>"菓子製造業"</f>
        <v>菓子製造業</v>
      </c>
      <c r="E14335" s="2" t="str">
        <f t="shared" si="711"/>
        <v>R01.05.28</v>
      </c>
    </row>
    <row r="14336" spans="1:5" x14ac:dyDescent="0.45">
      <c r="A14336" s="2" t="s">
        <v>7897</v>
      </c>
      <c r="B14336" s="2" t="s">
        <v>20028</v>
      </c>
      <c r="C14336" s="2" t="s">
        <v>31403</v>
      </c>
      <c r="D14336" s="2" t="str">
        <f>"氷雪製造業"</f>
        <v>氷雪製造業</v>
      </c>
      <c r="E14336" s="2" t="str">
        <f t="shared" si="711"/>
        <v>R01.05.28</v>
      </c>
    </row>
    <row r="14337" spans="1:5" x14ac:dyDescent="0.45">
      <c r="A14337" s="2" t="s">
        <v>8407</v>
      </c>
      <c r="B14337" s="2" t="s">
        <v>20029</v>
      </c>
      <c r="C14337" s="2" t="s">
        <v>31632</v>
      </c>
      <c r="D14337" s="2" t="str">
        <f>"飲食店営業"</f>
        <v>飲食店営業</v>
      </c>
      <c r="E14337" s="2" t="str">
        <f t="shared" si="711"/>
        <v>R01.05.28</v>
      </c>
    </row>
    <row r="14338" spans="1:5" x14ac:dyDescent="0.45">
      <c r="A14338" s="2" t="s">
        <v>8408</v>
      </c>
      <c r="B14338" s="2" t="s">
        <v>20030</v>
      </c>
      <c r="C14338" s="2" t="s">
        <v>31633</v>
      </c>
      <c r="D14338" s="2" t="str">
        <f>"飲食店営業"</f>
        <v>飲食店営業</v>
      </c>
      <c r="E14338" s="2" t="str">
        <f t="shared" si="711"/>
        <v>R01.05.28</v>
      </c>
    </row>
    <row r="14339" spans="1:5" x14ac:dyDescent="0.45">
      <c r="A14339" s="2" t="s">
        <v>8409</v>
      </c>
      <c r="B14339" s="2" t="s">
        <v>20031</v>
      </c>
      <c r="C14339" s="2" t="s">
        <v>31634</v>
      </c>
      <c r="D14339" s="2" t="str">
        <f>"飲食店営業"</f>
        <v>飲食店営業</v>
      </c>
      <c r="E14339" s="2" t="str">
        <f t="shared" si="711"/>
        <v>R01.05.28</v>
      </c>
    </row>
    <row r="14340" spans="1:5" x14ac:dyDescent="0.45">
      <c r="A14340" s="2" t="s">
        <v>7801</v>
      </c>
      <c r="B14340" s="2" t="s">
        <v>19354</v>
      </c>
      <c r="C14340" s="2" t="s">
        <v>31635</v>
      </c>
      <c r="D14340" s="2" t="str">
        <f>"食品販売業（移動販売）"</f>
        <v>食品販売業（移動販売）</v>
      </c>
      <c r="E14340" s="2" t="str">
        <f>"R01.05.31"</f>
        <v>R01.05.31</v>
      </c>
    </row>
    <row r="14341" spans="1:5" x14ac:dyDescent="0.45">
      <c r="A14341" s="2" t="s">
        <v>297</v>
      </c>
      <c r="B14341" s="2" t="s">
        <v>20032</v>
      </c>
      <c r="C14341" s="2" t="s">
        <v>31161</v>
      </c>
      <c r="D14341" s="2" t="str">
        <f>"菓子製造業"</f>
        <v>菓子製造業</v>
      </c>
      <c r="E14341" s="2" t="str">
        <f>"R01.05.31"</f>
        <v>R01.05.31</v>
      </c>
    </row>
    <row r="14342" spans="1:5" x14ac:dyDescent="0.45">
      <c r="A14342" s="2" t="s">
        <v>165</v>
      </c>
      <c r="B14342" s="2" t="s">
        <v>20034</v>
      </c>
      <c r="C14342" s="2" t="s">
        <v>31637</v>
      </c>
      <c r="D14342" s="2" t="str">
        <f>"喫茶店営業"</f>
        <v>喫茶店営業</v>
      </c>
      <c r="E14342" s="2" t="str">
        <f>"R01.05.31"</f>
        <v>R01.05.31</v>
      </c>
    </row>
    <row r="14343" spans="1:5" x14ac:dyDescent="0.45">
      <c r="A14343" s="2" t="s">
        <v>8411</v>
      </c>
      <c r="B14343" s="2" t="s">
        <v>20036</v>
      </c>
      <c r="C14343" s="2" t="s">
        <v>31639</v>
      </c>
      <c r="D14343" s="2" t="str">
        <f>"飲食店営業"</f>
        <v>飲食店営業</v>
      </c>
      <c r="E14343" s="2" t="str">
        <f>"R01.06.06"</f>
        <v>R01.06.06</v>
      </c>
    </row>
    <row r="14344" spans="1:5" x14ac:dyDescent="0.45">
      <c r="A14344" s="2" t="s">
        <v>8412</v>
      </c>
      <c r="B14344" s="2" t="s">
        <v>8412</v>
      </c>
      <c r="C14344" s="2" t="s">
        <v>31640</v>
      </c>
      <c r="D14344" s="2" t="str">
        <f>"そうざい製造業"</f>
        <v>そうざい製造業</v>
      </c>
      <c r="E14344" s="2" t="str">
        <f>"H30.05.31"</f>
        <v>H30.05.31</v>
      </c>
    </row>
    <row r="14345" spans="1:5" x14ac:dyDescent="0.45">
      <c r="A14345" s="2" t="s">
        <v>8413</v>
      </c>
      <c r="B14345" s="2" t="s">
        <v>20037</v>
      </c>
      <c r="C14345" s="2" t="s">
        <v>31641</v>
      </c>
      <c r="D14345" s="2" t="str">
        <f>"飲食店営業"</f>
        <v>飲食店営業</v>
      </c>
      <c r="E14345" s="2" t="str">
        <f>"R01.06.10"</f>
        <v>R01.06.10</v>
      </c>
    </row>
    <row r="14346" spans="1:5" x14ac:dyDescent="0.45">
      <c r="A14346" s="2" t="s">
        <v>7957</v>
      </c>
      <c r="B14346" s="2" t="s">
        <v>20038</v>
      </c>
      <c r="C14346" s="2" t="s">
        <v>31642</v>
      </c>
      <c r="D14346" s="2" t="str">
        <f>"飲食店営業"</f>
        <v>飲食店営業</v>
      </c>
      <c r="E14346" s="2" t="str">
        <f>"R01.06.11"</f>
        <v>R01.06.11</v>
      </c>
    </row>
    <row r="14347" spans="1:5" x14ac:dyDescent="0.45">
      <c r="A14347" s="2" t="s">
        <v>7957</v>
      </c>
      <c r="B14347" s="2" t="s">
        <v>19510</v>
      </c>
      <c r="C14347" s="2" t="s">
        <v>31642</v>
      </c>
      <c r="D14347" s="2" t="str">
        <f>"菓子製造業"</f>
        <v>菓子製造業</v>
      </c>
      <c r="E14347" s="2" t="str">
        <f>"H29.12.04"</f>
        <v>H29.12.04</v>
      </c>
    </row>
    <row r="14348" spans="1:5" x14ac:dyDescent="0.45">
      <c r="A14348" s="2" t="s">
        <v>8415</v>
      </c>
      <c r="B14348" s="2" t="s">
        <v>20040</v>
      </c>
      <c r="C14348" s="2" t="s">
        <v>31644</v>
      </c>
      <c r="D14348" s="2" t="str">
        <f>"食品販売業"</f>
        <v>食品販売業</v>
      </c>
      <c r="E14348" s="2" t="str">
        <f>"R01.06.12"</f>
        <v>R01.06.12</v>
      </c>
    </row>
    <row r="14349" spans="1:5" x14ac:dyDescent="0.45">
      <c r="A14349" s="2" t="s">
        <v>8416</v>
      </c>
      <c r="B14349" s="2" t="s">
        <v>20041</v>
      </c>
      <c r="C14349" s="2" t="s">
        <v>31646</v>
      </c>
      <c r="D14349" s="2" t="str">
        <f>"食品販売業"</f>
        <v>食品販売業</v>
      </c>
      <c r="E14349" s="2" t="str">
        <f>"H31.04.09"</f>
        <v>H31.04.09</v>
      </c>
    </row>
    <row r="14350" spans="1:5" x14ac:dyDescent="0.45">
      <c r="A14350" s="2" t="s">
        <v>8417</v>
      </c>
      <c r="B14350" s="2" t="s">
        <v>20043</v>
      </c>
      <c r="C14350" s="2" t="s">
        <v>31649</v>
      </c>
      <c r="D14350" s="2" t="str">
        <f>"飲食店営業"</f>
        <v>飲食店営業</v>
      </c>
      <c r="E14350" s="2" t="str">
        <f>"R01.07.04"</f>
        <v>R01.07.04</v>
      </c>
    </row>
    <row r="14351" spans="1:5" x14ac:dyDescent="0.45">
      <c r="A14351" s="2" t="s">
        <v>8419</v>
      </c>
      <c r="B14351" s="2" t="s">
        <v>20046</v>
      </c>
      <c r="C14351" s="2" t="s">
        <v>31652</v>
      </c>
      <c r="D14351" s="2" t="str">
        <f>"菓子製造業"</f>
        <v>菓子製造業</v>
      </c>
      <c r="E14351" s="2" t="str">
        <f>"R01.07.11"</f>
        <v>R01.07.11</v>
      </c>
    </row>
    <row r="14352" spans="1:5" x14ac:dyDescent="0.45">
      <c r="A14352" s="2" t="s">
        <v>8419</v>
      </c>
      <c r="B14352" s="2" t="s">
        <v>20046</v>
      </c>
      <c r="C14352" s="2" t="s">
        <v>31652</v>
      </c>
      <c r="D14352" s="2" t="str">
        <f>"飲食店営業"</f>
        <v>飲食店営業</v>
      </c>
      <c r="E14352" s="2" t="str">
        <f>"R01.07.11"</f>
        <v>R01.07.11</v>
      </c>
    </row>
    <row r="14353" spans="1:5" x14ac:dyDescent="0.45">
      <c r="A14353" s="2" t="s">
        <v>8420</v>
      </c>
      <c r="B14353" s="2" t="s">
        <v>20047</v>
      </c>
      <c r="C14353" s="2" t="s">
        <v>31653</v>
      </c>
      <c r="D14353" s="2" t="str">
        <f>"食品の冷凍又は冷蔵業"</f>
        <v>食品の冷凍又は冷蔵業</v>
      </c>
      <c r="E14353" s="2" t="str">
        <f>"R01.07.11"</f>
        <v>R01.07.11</v>
      </c>
    </row>
    <row r="14354" spans="1:5" x14ac:dyDescent="0.45">
      <c r="A14354" s="2" t="s">
        <v>1134</v>
      </c>
      <c r="B14354" s="2" t="s">
        <v>20050</v>
      </c>
      <c r="C14354" s="2" t="s">
        <v>31656</v>
      </c>
      <c r="D14354" s="2" t="str">
        <f>"食品販売業"</f>
        <v>食品販売業</v>
      </c>
      <c r="E14354" s="2" t="str">
        <f>"H30.08.23"</f>
        <v>H30.08.23</v>
      </c>
    </row>
    <row r="14355" spans="1:5" x14ac:dyDescent="0.45">
      <c r="A14355" s="2" t="s">
        <v>1134</v>
      </c>
      <c r="B14355" s="2" t="s">
        <v>20051</v>
      </c>
      <c r="C14355" s="2" t="s">
        <v>31657</v>
      </c>
      <c r="D14355" s="2" t="str">
        <f>"魚介類販売業"</f>
        <v>魚介類販売業</v>
      </c>
      <c r="E14355" s="2" t="str">
        <f>"H30.09.03"</f>
        <v>H30.09.03</v>
      </c>
    </row>
    <row r="14356" spans="1:5" x14ac:dyDescent="0.45">
      <c r="A14356" s="2" t="s">
        <v>1262</v>
      </c>
      <c r="B14356" s="2" t="s">
        <v>20052</v>
      </c>
      <c r="C14356" s="2" t="s">
        <v>31658</v>
      </c>
      <c r="D14356" s="2" t="str">
        <f>"食品販売業"</f>
        <v>食品販売業</v>
      </c>
      <c r="E14356" s="2" t="str">
        <f>"H30.05.31"</f>
        <v>H30.05.31</v>
      </c>
    </row>
    <row r="14357" spans="1:5" x14ac:dyDescent="0.45">
      <c r="A14357" s="2" t="s">
        <v>1262</v>
      </c>
      <c r="B14357" s="2" t="s">
        <v>20052</v>
      </c>
      <c r="C14357" s="2" t="s">
        <v>31658</v>
      </c>
      <c r="D14357" s="2" t="str">
        <f>"乳類販売業"</f>
        <v>乳類販売業</v>
      </c>
      <c r="E14357" s="2" t="str">
        <f>"R01.05.09"</f>
        <v>R01.05.09</v>
      </c>
    </row>
    <row r="14358" spans="1:5" x14ac:dyDescent="0.45">
      <c r="A14358" s="2" t="s">
        <v>1262</v>
      </c>
      <c r="B14358" s="2" t="s">
        <v>20052</v>
      </c>
      <c r="C14358" s="2" t="s">
        <v>31658</v>
      </c>
      <c r="D14358" s="2" t="str">
        <f>"魚介類販売業"</f>
        <v>魚介類販売業</v>
      </c>
      <c r="E14358" s="2" t="str">
        <f>"R01.05.09"</f>
        <v>R01.05.09</v>
      </c>
    </row>
    <row r="14359" spans="1:5" x14ac:dyDescent="0.45">
      <c r="A14359" s="2" t="s">
        <v>1262</v>
      </c>
      <c r="B14359" s="2" t="s">
        <v>20052</v>
      </c>
      <c r="C14359" s="2" t="s">
        <v>31658</v>
      </c>
      <c r="D14359" s="2" t="str">
        <f>"食肉販売業"</f>
        <v>食肉販売業</v>
      </c>
      <c r="E14359" s="2" t="str">
        <f>"R01.05.09"</f>
        <v>R01.05.09</v>
      </c>
    </row>
    <row r="14360" spans="1:5" x14ac:dyDescent="0.45">
      <c r="A14360" s="2" t="s">
        <v>8175</v>
      </c>
      <c r="B14360" s="2" t="s">
        <v>20054</v>
      </c>
      <c r="C14360" s="2" t="s">
        <v>31351</v>
      </c>
      <c r="D14360" s="2" t="str">
        <f>"食品製造業"</f>
        <v>食品製造業</v>
      </c>
      <c r="E14360" s="2" t="str">
        <f t="shared" ref="E14360:E14380" si="713">"R01.07.25"</f>
        <v>R01.07.25</v>
      </c>
    </row>
    <row r="14361" spans="1:5" x14ac:dyDescent="0.45">
      <c r="A14361" s="2" t="s">
        <v>8343</v>
      </c>
      <c r="B14361" s="2" t="s">
        <v>20055</v>
      </c>
      <c r="C14361" s="2" t="s">
        <v>31660</v>
      </c>
      <c r="D14361" s="2" t="str">
        <f>"食品製造業"</f>
        <v>食品製造業</v>
      </c>
      <c r="E14361" s="2" t="str">
        <f t="shared" si="713"/>
        <v>R01.07.25</v>
      </c>
    </row>
    <row r="14362" spans="1:5" x14ac:dyDescent="0.45">
      <c r="A14362" s="2" t="s">
        <v>7885</v>
      </c>
      <c r="B14362" s="2" t="s">
        <v>20056</v>
      </c>
      <c r="C14362" s="2" t="s">
        <v>31004</v>
      </c>
      <c r="D14362" s="2" t="str">
        <f>"食品販売業"</f>
        <v>食品販売業</v>
      </c>
      <c r="E14362" s="2" t="str">
        <f t="shared" si="713"/>
        <v>R01.07.25</v>
      </c>
    </row>
    <row r="14363" spans="1:5" x14ac:dyDescent="0.45">
      <c r="A14363" s="2" t="s">
        <v>8341</v>
      </c>
      <c r="B14363" s="2" t="s">
        <v>20057</v>
      </c>
      <c r="C14363" s="2" t="s">
        <v>31661</v>
      </c>
      <c r="D14363" s="2" t="str">
        <f>"食品販売業"</f>
        <v>食品販売業</v>
      </c>
      <c r="E14363" s="2" t="str">
        <f t="shared" si="713"/>
        <v>R01.07.25</v>
      </c>
    </row>
    <row r="14364" spans="1:5" x14ac:dyDescent="0.45">
      <c r="A14364" s="2" t="s">
        <v>8134</v>
      </c>
      <c r="B14364" s="2" t="s">
        <v>20058</v>
      </c>
      <c r="C14364" s="2" t="s">
        <v>31302</v>
      </c>
      <c r="D14364" s="2" t="str">
        <f>"食品販売業"</f>
        <v>食品販売業</v>
      </c>
      <c r="E14364" s="2" t="str">
        <f t="shared" si="713"/>
        <v>R01.07.25</v>
      </c>
    </row>
    <row r="14365" spans="1:5" x14ac:dyDescent="0.45">
      <c r="A14365" s="2" t="s">
        <v>8423</v>
      </c>
      <c r="B14365" s="2" t="s">
        <v>20059</v>
      </c>
      <c r="C14365" s="2" t="s">
        <v>31662</v>
      </c>
      <c r="D14365" s="2" t="str">
        <f t="shared" ref="D14365:D14372" si="714">"飲食店営業"</f>
        <v>飲食店営業</v>
      </c>
      <c r="E14365" s="2" t="str">
        <f t="shared" si="713"/>
        <v>R01.07.25</v>
      </c>
    </row>
    <row r="14366" spans="1:5" x14ac:dyDescent="0.45">
      <c r="A14366" s="2" t="s">
        <v>8424</v>
      </c>
      <c r="B14366" s="2" t="s">
        <v>20060</v>
      </c>
      <c r="C14366" s="2" t="s">
        <v>31663</v>
      </c>
      <c r="D14366" s="2" t="str">
        <f t="shared" si="714"/>
        <v>飲食店営業</v>
      </c>
      <c r="E14366" s="2" t="str">
        <f t="shared" si="713"/>
        <v>R01.07.25</v>
      </c>
    </row>
    <row r="14367" spans="1:5" x14ac:dyDescent="0.45">
      <c r="A14367" s="2" t="s">
        <v>8425</v>
      </c>
      <c r="B14367" s="2" t="s">
        <v>20061</v>
      </c>
      <c r="C14367" s="2" t="s">
        <v>31664</v>
      </c>
      <c r="D14367" s="2" t="str">
        <f t="shared" si="714"/>
        <v>飲食店営業</v>
      </c>
      <c r="E14367" s="2" t="str">
        <f t="shared" si="713"/>
        <v>R01.07.25</v>
      </c>
    </row>
    <row r="14368" spans="1:5" x14ac:dyDescent="0.45">
      <c r="A14368" s="2" t="s">
        <v>8236</v>
      </c>
      <c r="B14368" s="2" t="s">
        <v>20062</v>
      </c>
      <c r="C14368" s="2" t="s">
        <v>31665</v>
      </c>
      <c r="D14368" s="2" t="str">
        <f t="shared" si="714"/>
        <v>飲食店営業</v>
      </c>
      <c r="E14368" s="2" t="str">
        <f t="shared" si="713"/>
        <v>R01.07.25</v>
      </c>
    </row>
    <row r="14369" spans="1:5" x14ac:dyDescent="0.45">
      <c r="A14369" s="2" t="s">
        <v>8040</v>
      </c>
      <c r="B14369" s="2" t="s">
        <v>20063</v>
      </c>
      <c r="C14369" s="2" t="s">
        <v>31179</v>
      </c>
      <c r="D14369" s="2" t="str">
        <f t="shared" si="714"/>
        <v>飲食店営業</v>
      </c>
      <c r="E14369" s="2" t="str">
        <f t="shared" si="713"/>
        <v>R01.07.25</v>
      </c>
    </row>
    <row r="14370" spans="1:5" x14ac:dyDescent="0.45">
      <c r="A14370" s="2" t="s">
        <v>8426</v>
      </c>
      <c r="B14370" s="2" t="s">
        <v>20064</v>
      </c>
      <c r="C14370" s="2" t="s">
        <v>31666</v>
      </c>
      <c r="D14370" s="2" t="str">
        <f t="shared" si="714"/>
        <v>飲食店営業</v>
      </c>
      <c r="E14370" s="2" t="str">
        <f t="shared" si="713"/>
        <v>R01.07.25</v>
      </c>
    </row>
    <row r="14371" spans="1:5" x14ac:dyDescent="0.45">
      <c r="A14371" s="2" t="s">
        <v>8427</v>
      </c>
      <c r="B14371" s="2" t="s">
        <v>20065</v>
      </c>
      <c r="C14371" s="2" t="s">
        <v>31667</v>
      </c>
      <c r="D14371" s="2" t="str">
        <f t="shared" si="714"/>
        <v>飲食店営業</v>
      </c>
      <c r="E14371" s="2" t="str">
        <f t="shared" si="713"/>
        <v>R01.07.25</v>
      </c>
    </row>
    <row r="14372" spans="1:5" x14ac:dyDescent="0.45">
      <c r="A14372" s="2" t="s">
        <v>8428</v>
      </c>
      <c r="B14372" s="2" t="s">
        <v>20066</v>
      </c>
      <c r="C14372" s="2" t="s">
        <v>31668</v>
      </c>
      <c r="D14372" s="2" t="str">
        <f t="shared" si="714"/>
        <v>飲食店営業</v>
      </c>
      <c r="E14372" s="2" t="str">
        <f t="shared" si="713"/>
        <v>R01.07.25</v>
      </c>
    </row>
    <row r="14373" spans="1:5" x14ac:dyDescent="0.45">
      <c r="A14373" s="2" t="s">
        <v>8429</v>
      </c>
      <c r="B14373" s="2" t="s">
        <v>20067</v>
      </c>
      <c r="C14373" s="2" t="s">
        <v>31669</v>
      </c>
      <c r="D14373" s="2" t="str">
        <f>"菓子製造業"</f>
        <v>菓子製造業</v>
      </c>
      <c r="E14373" s="2" t="str">
        <f t="shared" si="713"/>
        <v>R01.07.25</v>
      </c>
    </row>
    <row r="14374" spans="1:5" x14ac:dyDescent="0.45">
      <c r="A14374" s="2" t="s">
        <v>8430</v>
      </c>
      <c r="B14374" s="2" t="s">
        <v>20068</v>
      </c>
      <c r="C14374" s="2" t="s">
        <v>31670</v>
      </c>
      <c r="D14374" s="2" t="str">
        <f>"菓子製造業"</f>
        <v>菓子製造業</v>
      </c>
      <c r="E14374" s="2" t="str">
        <f t="shared" si="713"/>
        <v>R01.07.25</v>
      </c>
    </row>
    <row r="14375" spans="1:5" x14ac:dyDescent="0.45">
      <c r="A14375" s="2" t="s">
        <v>8431</v>
      </c>
      <c r="B14375" s="2" t="s">
        <v>20069</v>
      </c>
      <c r="C14375" s="2" t="s">
        <v>31671</v>
      </c>
      <c r="D14375" s="2" t="str">
        <f>"食肉処理業"</f>
        <v>食肉処理業</v>
      </c>
      <c r="E14375" s="2" t="str">
        <f t="shared" si="713"/>
        <v>R01.07.25</v>
      </c>
    </row>
    <row r="14376" spans="1:5" x14ac:dyDescent="0.45">
      <c r="A14376" s="2" t="s">
        <v>8272</v>
      </c>
      <c r="B14376" s="2" t="s">
        <v>13639</v>
      </c>
      <c r="C14376" s="2" t="s">
        <v>31471</v>
      </c>
      <c r="D14376" s="2" t="str">
        <f>"魚介類販売業"</f>
        <v>魚介類販売業</v>
      </c>
      <c r="E14376" s="2" t="str">
        <f t="shared" si="713"/>
        <v>R01.07.25</v>
      </c>
    </row>
    <row r="14377" spans="1:5" x14ac:dyDescent="0.45">
      <c r="A14377" s="2" t="s">
        <v>8432</v>
      </c>
      <c r="B14377" s="2" t="s">
        <v>20070</v>
      </c>
      <c r="C14377" s="2" t="s">
        <v>31672</v>
      </c>
      <c r="D14377" s="2" t="str">
        <f>"魚介類販売業"</f>
        <v>魚介類販売業</v>
      </c>
      <c r="E14377" s="2" t="str">
        <f t="shared" si="713"/>
        <v>R01.07.25</v>
      </c>
    </row>
    <row r="14378" spans="1:5" x14ac:dyDescent="0.45">
      <c r="A14378" s="2" t="s">
        <v>8427</v>
      </c>
      <c r="B14378" s="2" t="s">
        <v>20065</v>
      </c>
      <c r="C14378" s="2" t="s">
        <v>31667</v>
      </c>
      <c r="D14378" s="2" t="str">
        <f>"魚介類販売業"</f>
        <v>魚介類販売業</v>
      </c>
      <c r="E14378" s="2" t="str">
        <f t="shared" si="713"/>
        <v>R01.07.25</v>
      </c>
    </row>
    <row r="14379" spans="1:5" x14ac:dyDescent="0.45">
      <c r="A14379" s="2" t="s">
        <v>8433</v>
      </c>
      <c r="B14379" s="2" t="s">
        <v>20071</v>
      </c>
      <c r="C14379" s="2" t="s">
        <v>31673</v>
      </c>
      <c r="D14379" s="2" t="str">
        <f>"そうざい製造業"</f>
        <v>そうざい製造業</v>
      </c>
      <c r="E14379" s="2" t="str">
        <f t="shared" si="713"/>
        <v>R01.07.25</v>
      </c>
    </row>
    <row r="14380" spans="1:5" x14ac:dyDescent="0.45">
      <c r="A14380" s="2" t="s">
        <v>8427</v>
      </c>
      <c r="B14380" s="2" t="s">
        <v>20065</v>
      </c>
      <c r="C14380" s="2" t="s">
        <v>31667</v>
      </c>
      <c r="D14380" s="2" t="str">
        <f>"そうざい製造業"</f>
        <v>そうざい製造業</v>
      </c>
      <c r="E14380" s="2" t="str">
        <f t="shared" si="713"/>
        <v>R01.07.25</v>
      </c>
    </row>
    <row r="14381" spans="1:5" x14ac:dyDescent="0.45">
      <c r="A14381" s="2" t="s">
        <v>8435</v>
      </c>
      <c r="B14381" s="2" t="s">
        <v>20073</v>
      </c>
      <c r="C14381" s="2" t="s">
        <v>31674</v>
      </c>
      <c r="D14381" s="2" t="str">
        <f>"飲食店営業"</f>
        <v>飲食店営業</v>
      </c>
      <c r="E14381" s="2" t="str">
        <f t="shared" ref="E14381:E14423" si="715">"R01.08.05"</f>
        <v>R01.08.05</v>
      </c>
    </row>
    <row r="14382" spans="1:5" x14ac:dyDescent="0.45">
      <c r="A14382" s="2" t="s">
        <v>8110</v>
      </c>
      <c r="B14382" s="2" t="s">
        <v>19693</v>
      </c>
      <c r="C14382" s="2" t="s">
        <v>31271</v>
      </c>
      <c r="D14382" s="2" t="str">
        <f>"食品製造業"</f>
        <v>食品製造業</v>
      </c>
      <c r="E14382" s="2" t="str">
        <f t="shared" si="715"/>
        <v>R01.08.05</v>
      </c>
    </row>
    <row r="14383" spans="1:5" x14ac:dyDescent="0.45">
      <c r="A14383" s="2" t="s">
        <v>8437</v>
      </c>
      <c r="B14383" s="2" t="s">
        <v>20075</v>
      </c>
      <c r="C14383" s="2" t="s">
        <v>31676</v>
      </c>
      <c r="D14383" s="2" t="str">
        <f>"食品製造業"</f>
        <v>食品製造業</v>
      </c>
      <c r="E14383" s="2" t="str">
        <f t="shared" si="715"/>
        <v>R01.08.05</v>
      </c>
    </row>
    <row r="14384" spans="1:5" x14ac:dyDescent="0.45">
      <c r="A14384" s="2" t="s">
        <v>7823</v>
      </c>
      <c r="B14384" s="2" t="s">
        <v>20076</v>
      </c>
      <c r="C14384" s="2" t="s">
        <v>31677</v>
      </c>
      <c r="D14384" s="2" t="str">
        <f>"食品製造業"</f>
        <v>食品製造業</v>
      </c>
      <c r="E14384" s="2" t="str">
        <f t="shared" si="715"/>
        <v>R01.08.05</v>
      </c>
    </row>
    <row r="14385" spans="1:5" x14ac:dyDescent="0.45">
      <c r="A14385" s="2" t="s">
        <v>8438</v>
      </c>
      <c r="B14385" s="2" t="s">
        <v>20077</v>
      </c>
      <c r="C14385" s="2" t="s">
        <v>31678</v>
      </c>
      <c r="D14385" s="2" t="str">
        <f>"食品販売業"</f>
        <v>食品販売業</v>
      </c>
      <c r="E14385" s="2" t="str">
        <f t="shared" si="715"/>
        <v>R01.08.05</v>
      </c>
    </row>
    <row r="14386" spans="1:5" x14ac:dyDescent="0.45">
      <c r="A14386" s="2" t="s">
        <v>8439</v>
      </c>
      <c r="B14386" s="2" t="s">
        <v>20078</v>
      </c>
      <c r="C14386" s="2" t="s">
        <v>31679</v>
      </c>
      <c r="D14386" s="2" t="str">
        <f>"食品販売業"</f>
        <v>食品販売業</v>
      </c>
      <c r="E14386" s="2" t="str">
        <f t="shared" si="715"/>
        <v>R01.08.05</v>
      </c>
    </row>
    <row r="14387" spans="1:5" x14ac:dyDescent="0.45">
      <c r="A14387" s="2" t="s">
        <v>8440</v>
      </c>
      <c r="B14387" s="2" t="s">
        <v>20079</v>
      </c>
      <c r="C14387" s="2" t="s">
        <v>31681</v>
      </c>
      <c r="D14387" s="2" t="str">
        <f>"食品販売業"</f>
        <v>食品販売業</v>
      </c>
      <c r="E14387" s="2" t="str">
        <f t="shared" si="715"/>
        <v>R01.08.05</v>
      </c>
    </row>
    <row r="14388" spans="1:5" x14ac:dyDescent="0.45">
      <c r="A14388" s="2" t="s">
        <v>8441</v>
      </c>
      <c r="B14388" s="2" t="s">
        <v>20080</v>
      </c>
      <c r="C14388" s="2" t="s">
        <v>31682</v>
      </c>
      <c r="D14388" s="2" t="str">
        <f>"食品販売業"</f>
        <v>食品販売業</v>
      </c>
      <c r="E14388" s="2" t="str">
        <f t="shared" si="715"/>
        <v>R01.08.05</v>
      </c>
    </row>
    <row r="14389" spans="1:5" x14ac:dyDescent="0.45">
      <c r="A14389" s="2" t="s">
        <v>8442</v>
      </c>
      <c r="B14389" s="2" t="s">
        <v>20081</v>
      </c>
      <c r="C14389" s="2" t="s">
        <v>31201</v>
      </c>
      <c r="D14389" s="2" t="str">
        <f>"食品販売業（自動販売機）"</f>
        <v>食品販売業（自動販売機）</v>
      </c>
      <c r="E14389" s="2" t="str">
        <f t="shared" si="715"/>
        <v>R01.08.05</v>
      </c>
    </row>
    <row r="14390" spans="1:5" x14ac:dyDescent="0.45">
      <c r="A14390" s="2" t="s">
        <v>927</v>
      </c>
      <c r="B14390" s="2" t="s">
        <v>19682</v>
      </c>
      <c r="C14390" s="2" t="s">
        <v>31257</v>
      </c>
      <c r="D14390" s="2" t="str">
        <f>"乳類販売業"</f>
        <v>乳類販売業</v>
      </c>
      <c r="E14390" s="2" t="str">
        <f t="shared" si="715"/>
        <v>R01.08.05</v>
      </c>
    </row>
    <row r="14391" spans="1:5" x14ac:dyDescent="0.45">
      <c r="A14391" s="2" t="s">
        <v>1134</v>
      </c>
      <c r="B14391" s="2" t="s">
        <v>20050</v>
      </c>
      <c r="C14391" s="2" t="s">
        <v>31656</v>
      </c>
      <c r="D14391" s="2" t="str">
        <f>"乳類販売業"</f>
        <v>乳類販売業</v>
      </c>
      <c r="E14391" s="2" t="str">
        <f t="shared" si="715"/>
        <v>R01.08.05</v>
      </c>
    </row>
    <row r="14392" spans="1:5" x14ac:dyDescent="0.45">
      <c r="A14392" s="2" t="s">
        <v>8444</v>
      </c>
      <c r="B14392" s="2" t="s">
        <v>8444</v>
      </c>
      <c r="C14392" s="2" t="s">
        <v>31684</v>
      </c>
      <c r="D14392" s="2" t="str">
        <f>"豆腐製造業"</f>
        <v>豆腐製造業</v>
      </c>
      <c r="E14392" s="2" t="str">
        <f t="shared" si="715"/>
        <v>R01.08.05</v>
      </c>
    </row>
    <row r="14393" spans="1:5" x14ac:dyDescent="0.45">
      <c r="A14393" s="2" t="s">
        <v>8445</v>
      </c>
      <c r="B14393" s="2" t="s">
        <v>8445</v>
      </c>
      <c r="C14393" s="2" t="s">
        <v>31685</v>
      </c>
      <c r="D14393" s="2" t="str">
        <f>"めん類製造業"</f>
        <v>めん類製造業</v>
      </c>
      <c r="E14393" s="2" t="str">
        <f t="shared" si="715"/>
        <v>R01.08.05</v>
      </c>
    </row>
    <row r="14394" spans="1:5" x14ac:dyDescent="0.45">
      <c r="A14394" s="2" t="s">
        <v>8446</v>
      </c>
      <c r="B14394" s="2" t="s">
        <v>20082</v>
      </c>
      <c r="C14394" s="2" t="s">
        <v>31686</v>
      </c>
      <c r="D14394" s="2" t="str">
        <f>"アイスクリーム類製造業"</f>
        <v>アイスクリーム類製造業</v>
      </c>
      <c r="E14394" s="2" t="str">
        <f t="shared" si="715"/>
        <v>R01.08.05</v>
      </c>
    </row>
    <row r="14395" spans="1:5" x14ac:dyDescent="0.45">
      <c r="A14395" s="2" t="s">
        <v>8447</v>
      </c>
      <c r="B14395" s="2" t="s">
        <v>20083</v>
      </c>
      <c r="C14395" s="2" t="s">
        <v>31687</v>
      </c>
      <c r="D14395" s="2" t="str">
        <f>"食肉販売業"</f>
        <v>食肉販売業</v>
      </c>
      <c r="E14395" s="2" t="str">
        <f t="shared" si="715"/>
        <v>R01.08.05</v>
      </c>
    </row>
    <row r="14396" spans="1:5" x14ac:dyDescent="0.45">
      <c r="A14396" s="2" t="s">
        <v>8449</v>
      </c>
      <c r="B14396" s="2" t="s">
        <v>20085</v>
      </c>
      <c r="C14396" s="2" t="s">
        <v>31690</v>
      </c>
      <c r="D14396" s="2" t="str">
        <f>"魚介類販売業"</f>
        <v>魚介類販売業</v>
      </c>
      <c r="E14396" s="2" t="str">
        <f t="shared" si="715"/>
        <v>R01.08.05</v>
      </c>
    </row>
    <row r="14397" spans="1:5" x14ac:dyDescent="0.45">
      <c r="A14397" s="2" t="s">
        <v>8450</v>
      </c>
      <c r="B14397" s="2" t="s">
        <v>20086</v>
      </c>
      <c r="C14397" s="2" t="s">
        <v>31691</v>
      </c>
      <c r="D14397" s="2" t="str">
        <f>"魚介類販売業"</f>
        <v>魚介類販売業</v>
      </c>
      <c r="E14397" s="2" t="str">
        <f t="shared" si="715"/>
        <v>R01.08.05</v>
      </c>
    </row>
    <row r="14398" spans="1:5" x14ac:dyDescent="0.45">
      <c r="A14398" s="2" t="s">
        <v>8439</v>
      </c>
      <c r="B14398" s="2" t="s">
        <v>20078</v>
      </c>
      <c r="C14398" s="2" t="s">
        <v>31679</v>
      </c>
      <c r="D14398" s="2" t="str">
        <f>"喫茶店営業"</f>
        <v>喫茶店営業</v>
      </c>
      <c r="E14398" s="2" t="str">
        <f t="shared" si="715"/>
        <v>R01.08.05</v>
      </c>
    </row>
    <row r="14399" spans="1:5" x14ac:dyDescent="0.45">
      <c r="A14399" s="2" t="s">
        <v>8451</v>
      </c>
      <c r="B14399" s="2" t="s">
        <v>20087</v>
      </c>
      <c r="C14399" s="2" t="s">
        <v>31692</v>
      </c>
      <c r="D14399" s="2" t="str">
        <f>"喫茶店営業"</f>
        <v>喫茶店営業</v>
      </c>
      <c r="E14399" s="2" t="str">
        <f t="shared" si="715"/>
        <v>R01.08.05</v>
      </c>
    </row>
    <row r="14400" spans="1:5" x14ac:dyDescent="0.45">
      <c r="A14400" s="2" t="s">
        <v>8452</v>
      </c>
      <c r="B14400" s="2" t="s">
        <v>20088</v>
      </c>
      <c r="C14400" s="2" t="s">
        <v>31172</v>
      </c>
      <c r="D14400" s="2" t="str">
        <f>"喫茶店営業"</f>
        <v>喫茶店営業</v>
      </c>
      <c r="E14400" s="2" t="str">
        <f t="shared" si="715"/>
        <v>R01.08.05</v>
      </c>
    </row>
    <row r="14401" spans="1:5" x14ac:dyDescent="0.45">
      <c r="A14401" s="2" t="s">
        <v>8447</v>
      </c>
      <c r="B14401" s="2" t="s">
        <v>20083</v>
      </c>
      <c r="C14401" s="2" t="s">
        <v>31687</v>
      </c>
      <c r="D14401" s="2" t="str">
        <f>"そうざい製造業"</f>
        <v>そうざい製造業</v>
      </c>
      <c r="E14401" s="2" t="str">
        <f t="shared" si="715"/>
        <v>R01.08.05</v>
      </c>
    </row>
    <row r="14402" spans="1:5" x14ac:dyDescent="0.45">
      <c r="A14402" s="2" t="s">
        <v>8454</v>
      </c>
      <c r="B14402" s="2" t="s">
        <v>8454</v>
      </c>
      <c r="C14402" s="2" t="s">
        <v>31694</v>
      </c>
      <c r="D14402" s="2" t="str">
        <f>"そうざい製造業"</f>
        <v>そうざい製造業</v>
      </c>
      <c r="E14402" s="2" t="str">
        <f t="shared" si="715"/>
        <v>R01.08.05</v>
      </c>
    </row>
    <row r="14403" spans="1:5" x14ac:dyDescent="0.45">
      <c r="A14403" s="2" t="s">
        <v>8419</v>
      </c>
      <c r="B14403" s="2" t="s">
        <v>20092</v>
      </c>
      <c r="C14403" s="2" t="s">
        <v>31652</v>
      </c>
      <c r="D14403" s="2" t="str">
        <f t="shared" ref="D14403:D14409" si="716">"菓子製造業"</f>
        <v>菓子製造業</v>
      </c>
      <c r="E14403" s="2" t="str">
        <f t="shared" si="715"/>
        <v>R01.08.05</v>
      </c>
    </row>
    <row r="14404" spans="1:5" x14ac:dyDescent="0.45">
      <c r="A14404" s="2" t="s">
        <v>927</v>
      </c>
      <c r="B14404" s="2" t="s">
        <v>19682</v>
      </c>
      <c r="C14404" s="2" t="s">
        <v>31257</v>
      </c>
      <c r="D14404" s="2" t="str">
        <f t="shared" si="716"/>
        <v>菓子製造業</v>
      </c>
      <c r="E14404" s="2" t="str">
        <f t="shared" si="715"/>
        <v>R01.08.05</v>
      </c>
    </row>
    <row r="14405" spans="1:5" x14ac:dyDescent="0.45">
      <c r="A14405" s="2" t="s">
        <v>8457</v>
      </c>
      <c r="B14405" s="2" t="s">
        <v>8457</v>
      </c>
      <c r="C14405" s="2" t="s">
        <v>31697</v>
      </c>
      <c r="D14405" s="2" t="str">
        <f t="shared" si="716"/>
        <v>菓子製造業</v>
      </c>
      <c r="E14405" s="2" t="str">
        <f t="shared" si="715"/>
        <v>R01.08.05</v>
      </c>
    </row>
    <row r="14406" spans="1:5" x14ac:dyDescent="0.45">
      <c r="A14406" s="2" t="s">
        <v>8458</v>
      </c>
      <c r="B14406" s="2" t="s">
        <v>20093</v>
      </c>
      <c r="C14406" s="2" t="s">
        <v>31698</v>
      </c>
      <c r="D14406" s="2" t="str">
        <f t="shared" si="716"/>
        <v>菓子製造業</v>
      </c>
      <c r="E14406" s="2" t="str">
        <f t="shared" si="715"/>
        <v>R01.08.05</v>
      </c>
    </row>
    <row r="14407" spans="1:5" x14ac:dyDescent="0.45">
      <c r="A14407" s="2" t="s">
        <v>8459</v>
      </c>
      <c r="B14407" s="2" t="s">
        <v>20094</v>
      </c>
      <c r="C14407" s="2" t="s">
        <v>31233</v>
      </c>
      <c r="D14407" s="2" t="str">
        <f t="shared" si="716"/>
        <v>菓子製造業</v>
      </c>
      <c r="E14407" s="2" t="str">
        <f t="shared" si="715"/>
        <v>R01.08.05</v>
      </c>
    </row>
    <row r="14408" spans="1:5" x14ac:dyDescent="0.45">
      <c r="A14408" s="2" t="s">
        <v>8451</v>
      </c>
      <c r="B14408" s="2" t="s">
        <v>20087</v>
      </c>
      <c r="C14408" s="2" t="s">
        <v>31692</v>
      </c>
      <c r="D14408" s="2" t="str">
        <f t="shared" si="716"/>
        <v>菓子製造業</v>
      </c>
      <c r="E14408" s="2" t="str">
        <f t="shared" si="715"/>
        <v>R01.08.05</v>
      </c>
    </row>
    <row r="14409" spans="1:5" x14ac:dyDescent="0.45">
      <c r="A14409" s="2" t="s">
        <v>8452</v>
      </c>
      <c r="B14409" s="2" t="s">
        <v>20088</v>
      </c>
      <c r="C14409" s="2" t="s">
        <v>31172</v>
      </c>
      <c r="D14409" s="2" t="str">
        <f t="shared" si="716"/>
        <v>菓子製造業</v>
      </c>
      <c r="E14409" s="2" t="str">
        <f t="shared" si="715"/>
        <v>R01.08.05</v>
      </c>
    </row>
    <row r="14410" spans="1:5" x14ac:dyDescent="0.45">
      <c r="A14410" s="2" t="s">
        <v>7862</v>
      </c>
      <c r="B14410" s="2" t="s">
        <v>20095</v>
      </c>
      <c r="C14410" s="2" t="s">
        <v>31699</v>
      </c>
      <c r="D14410" s="2" t="str">
        <f t="shared" ref="D14410:D14423" si="717">"飲食店営業"</f>
        <v>飲食店営業</v>
      </c>
      <c r="E14410" s="2" t="str">
        <f t="shared" si="715"/>
        <v>R01.08.05</v>
      </c>
    </row>
    <row r="14411" spans="1:5" x14ac:dyDescent="0.45">
      <c r="A14411" s="2" t="s">
        <v>8419</v>
      </c>
      <c r="B14411" s="2" t="s">
        <v>20092</v>
      </c>
      <c r="C14411" s="2" t="s">
        <v>31652</v>
      </c>
      <c r="D14411" s="2" t="str">
        <f t="shared" si="717"/>
        <v>飲食店営業</v>
      </c>
      <c r="E14411" s="2" t="str">
        <f t="shared" si="715"/>
        <v>R01.08.05</v>
      </c>
    </row>
    <row r="14412" spans="1:5" x14ac:dyDescent="0.45">
      <c r="A14412" s="2" t="s">
        <v>927</v>
      </c>
      <c r="B14412" s="2" t="s">
        <v>19682</v>
      </c>
      <c r="C14412" s="2" t="s">
        <v>31257</v>
      </c>
      <c r="D14412" s="2" t="str">
        <f t="shared" si="717"/>
        <v>飲食店営業</v>
      </c>
      <c r="E14412" s="2" t="str">
        <f t="shared" si="715"/>
        <v>R01.08.05</v>
      </c>
    </row>
    <row r="14413" spans="1:5" x14ac:dyDescent="0.45">
      <c r="A14413" s="2" t="s">
        <v>8457</v>
      </c>
      <c r="B14413" s="2" t="s">
        <v>8457</v>
      </c>
      <c r="C14413" s="2" t="s">
        <v>31697</v>
      </c>
      <c r="D14413" s="2" t="str">
        <f t="shared" si="717"/>
        <v>飲食店営業</v>
      </c>
      <c r="E14413" s="2" t="str">
        <f t="shared" si="715"/>
        <v>R01.08.05</v>
      </c>
    </row>
    <row r="14414" spans="1:5" x14ac:dyDescent="0.45">
      <c r="A14414" s="2" t="s">
        <v>8461</v>
      </c>
      <c r="B14414" s="2" t="s">
        <v>20097</v>
      </c>
      <c r="C14414" s="2" t="s">
        <v>31701</v>
      </c>
      <c r="D14414" s="2" t="str">
        <f t="shared" si="717"/>
        <v>飲食店営業</v>
      </c>
      <c r="E14414" s="2" t="str">
        <f t="shared" si="715"/>
        <v>R01.08.05</v>
      </c>
    </row>
    <row r="14415" spans="1:5" x14ac:dyDescent="0.45">
      <c r="A14415" s="2" t="s">
        <v>8462</v>
      </c>
      <c r="B14415" s="2" t="s">
        <v>20098</v>
      </c>
      <c r="C14415" s="2" t="s">
        <v>31702</v>
      </c>
      <c r="D14415" s="2" t="str">
        <f t="shared" si="717"/>
        <v>飲食店営業</v>
      </c>
      <c r="E14415" s="2" t="str">
        <f t="shared" si="715"/>
        <v>R01.08.05</v>
      </c>
    </row>
    <row r="14416" spans="1:5" x14ac:dyDescent="0.45">
      <c r="A14416" s="2" t="s">
        <v>374</v>
      </c>
      <c r="B14416" s="2" t="s">
        <v>20099</v>
      </c>
      <c r="C14416" s="2" t="s">
        <v>31703</v>
      </c>
      <c r="D14416" s="2" t="str">
        <f t="shared" si="717"/>
        <v>飲食店営業</v>
      </c>
      <c r="E14416" s="2" t="str">
        <f t="shared" si="715"/>
        <v>R01.08.05</v>
      </c>
    </row>
    <row r="14417" spans="1:5" x14ac:dyDescent="0.45">
      <c r="A14417" s="2" t="s">
        <v>8463</v>
      </c>
      <c r="B14417" s="2" t="s">
        <v>20100</v>
      </c>
      <c r="C14417" s="2" t="s">
        <v>31704</v>
      </c>
      <c r="D14417" s="2" t="str">
        <f t="shared" si="717"/>
        <v>飲食店営業</v>
      </c>
      <c r="E14417" s="2" t="str">
        <f t="shared" si="715"/>
        <v>R01.08.05</v>
      </c>
    </row>
    <row r="14418" spans="1:5" x14ac:dyDescent="0.45">
      <c r="A14418" s="2" t="s">
        <v>8459</v>
      </c>
      <c r="B14418" s="2" t="s">
        <v>20094</v>
      </c>
      <c r="C14418" s="2" t="s">
        <v>31233</v>
      </c>
      <c r="D14418" s="2" t="str">
        <f t="shared" si="717"/>
        <v>飲食店営業</v>
      </c>
      <c r="E14418" s="2" t="str">
        <f t="shared" si="715"/>
        <v>R01.08.05</v>
      </c>
    </row>
    <row r="14419" spans="1:5" x14ac:dyDescent="0.45">
      <c r="A14419" s="2" t="s">
        <v>8467</v>
      </c>
      <c r="B14419" s="2" t="s">
        <v>20104</v>
      </c>
      <c r="C14419" s="2" t="s">
        <v>31708</v>
      </c>
      <c r="D14419" s="2" t="str">
        <f t="shared" si="717"/>
        <v>飲食店営業</v>
      </c>
      <c r="E14419" s="2" t="str">
        <f t="shared" si="715"/>
        <v>R01.08.05</v>
      </c>
    </row>
    <row r="14420" spans="1:5" x14ac:dyDescent="0.45">
      <c r="A14420" s="2" t="s">
        <v>8468</v>
      </c>
      <c r="B14420" s="2" t="s">
        <v>20105</v>
      </c>
      <c r="C14420" s="2" t="s">
        <v>31709</v>
      </c>
      <c r="D14420" s="2" t="str">
        <f t="shared" si="717"/>
        <v>飲食店営業</v>
      </c>
      <c r="E14420" s="2" t="str">
        <f t="shared" si="715"/>
        <v>R01.08.05</v>
      </c>
    </row>
    <row r="14421" spans="1:5" x14ac:dyDescent="0.45">
      <c r="A14421" s="2" t="s">
        <v>8470</v>
      </c>
      <c r="B14421" s="2" t="s">
        <v>20107</v>
      </c>
      <c r="C14421" s="2" t="s">
        <v>31711</v>
      </c>
      <c r="D14421" s="2" t="str">
        <f t="shared" si="717"/>
        <v>飲食店営業</v>
      </c>
      <c r="E14421" s="2" t="str">
        <f t="shared" si="715"/>
        <v>R01.08.05</v>
      </c>
    </row>
    <row r="14422" spans="1:5" x14ac:dyDescent="0.45">
      <c r="A14422" s="2" t="s">
        <v>8471</v>
      </c>
      <c r="B14422" s="2" t="s">
        <v>20108</v>
      </c>
      <c r="C14422" s="2" t="s">
        <v>31712</v>
      </c>
      <c r="D14422" s="2" t="str">
        <f t="shared" si="717"/>
        <v>飲食店営業</v>
      </c>
      <c r="E14422" s="2" t="str">
        <f t="shared" si="715"/>
        <v>R01.08.05</v>
      </c>
    </row>
    <row r="14423" spans="1:5" x14ac:dyDescent="0.45">
      <c r="A14423" s="2" t="s">
        <v>8473</v>
      </c>
      <c r="B14423" s="2" t="s">
        <v>20110</v>
      </c>
      <c r="C14423" s="2" t="s">
        <v>31714</v>
      </c>
      <c r="D14423" s="2" t="str">
        <f t="shared" si="717"/>
        <v>飲食店営業</v>
      </c>
      <c r="E14423" s="2" t="str">
        <f t="shared" si="715"/>
        <v>R01.08.05</v>
      </c>
    </row>
    <row r="14424" spans="1:5" x14ac:dyDescent="0.45">
      <c r="A14424" s="2" t="s">
        <v>165</v>
      </c>
      <c r="B14424" s="2" t="s">
        <v>20111</v>
      </c>
      <c r="C14424" s="2" t="s">
        <v>31715</v>
      </c>
      <c r="D14424" s="2" t="str">
        <f>"喫茶店営業"</f>
        <v>喫茶店営業</v>
      </c>
      <c r="E14424" s="2" t="str">
        <f>"R01.08.06"</f>
        <v>R01.08.06</v>
      </c>
    </row>
    <row r="14425" spans="1:5" x14ac:dyDescent="0.45">
      <c r="A14425" s="2" t="s">
        <v>165</v>
      </c>
      <c r="B14425" s="2" t="s">
        <v>20112</v>
      </c>
      <c r="C14425" s="2" t="s">
        <v>31716</v>
      </c>
      <c r="D14425" s="2" t="str">
        <f>"喫茶店営業"</f>
        <v>喫茶店営業</v>
      </c>
      <c r="E14425" s="2" t="str">
        <f>"R01.08.06"</f>
        <v>R01.08.06</v>
      </c>
    </row>
    <row r="14426" spans="1:5" x14ac:dyDescent="0.45">
      <c r="A14426" s="2" t="s">
        <v>8478</v>
      </c>
      <c r="B14426" s="2" t="s">
        <v>20118</v>
      </c>
      <c r="C14426" s="2" t="s">
        <v>31397</v>
      </c>
      <c r="D14426" s="2" t="str">
        <f>"飲食店営業"</f>
        <v>飲食店営業</v>
      </c>
      <c r="E14426" s="2" t="str">
        <f>"R01.08.13"</f>
        <v>R01.08.13</v>
      </c>
    </row>
    <row r="14427" spans="1:5" x14ac:dyDescent="0.45">
      <c r="A14427" s="2" t="s">
        <v>8481</v>
      </c>
      <c r="B14427" s="2" t="s">
        <v>20120</v>
      </c>
      <c r="C14427" s="2" t="s">
        <v>31721</v>
      </c>
      <c r="D14427" s="2" t="str">
        <f>"飲食店営業"</f>
        <v>飲食店営業</v>
      </c>
      <c r="E14427" s="2" t="str">
        <f>"R01.08.13"</f>
        <v>R01.08.13</v>
      </c>
    </row>
    <row r="14428" spans="1:5" x14ac:dyDescent="0.45">
      <c r="A14428" s="2" t="s">
        <v>8101</v>
      </c>
      <c r="B14428" s="2" t="s">
        <v>19680</v>
      </c>
      <c r="C14428" s="2" t="s">
        <v>31255</v>
      </c>
      <c r="D14428" s="2" t="str">
        <f>"食肉販売業"</f>
        <v>食肉販売業</v>
      </c>
      <c r="E14428" s="2" t="str">
        <f t="shared" ref="E14428:E14433" si="718">"R01.08.22"</f>
        <v>R01.08.22</v>
      </c>
    </row>
    <row r="14429" spans="1:5" x14ac:dyDescent="0.45">
      <c r="A14429" s="2" t="s">
        <v>8101</v>
      </c>
      <c r="B14429" s="2" t="s">
        <v>19680</v>
      </c>
      <c r="C14429" s="2" t="s">
        <v>31255</v>
      </c>
      <c r="D14429" s="2" t="str">
        <f>"乳類販売業"</f>
        <v>乳類販売業</v>
      </c>
      <c r="E14429" s="2" t="str">
        <f t="shared" si="718"/>
        <v>R01.08.22</v>
      </c>
    </row>
    <row r="14430" spans="1:5" x14ac:dyDescent="0.45">
      <c r="A14430" s="2" t="s">
        <v>5490</v>
      </c>
      <c r="B14430" s="2" t="s">
        <v>19688</v>
      </c>
      <c r="C14430" s="2" t="s">
        <v>31264</v>
      </c>
      <c r="D14430" s="2" t="str">
        <f>"乳類販売業"</f>
        <v>乳類販売業</v>
      </c>
      <c r="E14430" s="2" t="str">
        <f t="shared" si="718"/>
        <v>R01.08.22</v>
      </c>
    </row>
    <row r="14431" spans="1:5" x14ac:dyDescent="0.45">
      <c r="A14431" s="2" t="s">
        <v>8101</v>
      </c>
      <c r="B14431" s="2" t="s">
        <v>19680</v>
      </c>
      <c r="C14431" s="2" t="s">
        <v>31255</v>
      </c>
      <c r="D14431" s="2" t="str">
        <f>"魚介類販売業"</f>
        <v>魚介類販売業</v>
      </c>
      <c r="E14431" s="2" t="str">
        <f t="shared" si="718"/>
        <v>R01.08.22</v>
      </c>
    </row>
    <row r="14432" spans="1:5" x14ac:dyDescent="0.45">
      <c r="A14432" s="2" t="s">
        <v>8101</v>
      </c>
      <c r="B14432" s="2" t="s">
        <v>19680</v>
      </c>
      <c r="C14432" s="2" t="s">
        <v>31255</v>
      </c>
      <c r="D14432" s="2" t="str">
        <f t="shared" ref="D14432:D14437" si="719">"飲食店営業"</f>
        <v>飲食店営業</v>
      </c>
      <c r="E14432" s="2" t="str">
        <f t="shared" si="718"/>
        <v>R01.08.22</v>
      </c>
    </row>
    <row r="14433" spans="1:5" x14ac:dyDescent="0.45">
      <c r="A14433" s="2" t="s">
        <v>8492</v>
      </c>
      <c r="B14433" s="2" t="s">
        <v>20131</v>
      </c>
      <c r="C14433" s="2" t="s">
        <v>31732</v>
      </c>
      <c r="D14433" s="2" t="str">
        <f t="shared" si="719"/>
        <v>飲食店営業</v>
      </c>
      <c r="E14433" s="2" t="str">
        <f t="shared" si="718"/>
        <v>R01.08.22</v>
      </c>
    </row>
    <row r="14434" spans="1:5" x14ac:dyDescent="0.45">
      <c r="A14434" s="2" t="s">
        <v>8496</v>
      </c>
      <c r="B14434" s="2" t="s">
        <v>20134</v>
      </c>
      <c r="C14434" s="2" t="s">
        <v>31736</v>
      </c>
      <c r="D14434" s="2" t="str">
        <f t="shared" si="719"/>
        <v>飲食店営業</v>
      </c>
      <c r="E14434" s="2" t="str">
        <f>"R01.08.28"</f>
        <v>R01.08.28</v>
      </c>
    </row>
    <row r="14435" spans="1:5" x14ac:dyDescent="0.45">
      <c r="A14435" s="2" t="s">
        <v>8497</v>
      </c>
      <c r="B14435" s="2" t="s">
        <v>20135</v>
      </c>
      <c r="C14435" s="2" t="s">
        <v>31737</v>
      </c>
      <c r="D14435" s="2" t="str">
        <f t="shared" si="719"/>
        <v>飲食店営業</v>
      </c>
      <c r="E14435" s="2" t="str">
        <f>"R01.08.28"</f>
        <v>R01.08.28</v>
      </c>
    </row>
    <row r="14436" spans="1:5" x14ac:dyDescent="0.45">
      <c r="A14436" s="2" t="s">
        <v>8498</v>
      </c>
      <c r="B14436" s="2" t="s">
        <v>20136</v>
      </c>
      <c r="C14436" s="2" t="s">
        <v>31738</v>
      </c>
      <c r="D14436" s="2" t="str">
        <f t="shared" si="719"/>
        <v>飲食店営業</v>
      </c>
      <c r="E14436" s="2" t="str">
        <f>"R01.08.28"</f>
        <v>R01.08.28</v>
      </c>
    </row>
    <row r="14437" spans="1:5" x14ac:dyDescent="0.45">
      <c r="A14437" s="2" t="s">
        <v>8499</v>
      </c>
      <c r="B14437" s="2" t="s">
        <v>20137</v>
      </c>
      <c r="C14437" s="2" t="s">
        <v>31739</v>
      </c>
      <c r="D14437" s="2" t="str">
        <f t="shared" si="719"/>
        <v>飲食店営業</v>
      </c>
      <c r="E14437" s="2" t="str">
        <f>"R01.09.03"</f>
        <v>R01.09.03</v>
      </c>
    </row>
    <row r="14438" spans="1:5" x14ac:dyDescent="0.45">
      <c r="A14438" s="2" t="s">
        <v>8500</v>
      </c>
      <c r="B14438" s="2" t="s">
        <v>20138</v>
      </c>
      <c r="C14438" s="2" t="s">
        <v>31740</v>
      </c>
      <c r="D14438" s="2" t="str">
        <f>"みそ製造業"</f>
        <v>みそ製造業</v>
      </c>
      <c r="E14438" s="2" t="str">
        <f>"R01.08.30"</f>
        <v>R01.08.30</v>
      </c>
    </row>
    <row r="14439" spans="1:5" x14ac:dyDescent="0.45">
      <c r="A14439" s="2" t="s">
        <v>8501</v>
      </c>
      <c r="B14439" s="2" t="s">
        <v>8501</v>
      </c>
      <c r="C14439" s="2" t="s">
        <v>31741</v>
      </c>
      <c r="D14439" s="2" t="str">
        <f>"そうざい製造業"</f>
        <v>そうざい製造業</v>
      </c>
      <c r="E14439" s="2" t="str">
        <f>"R01.09.03"</f>
        <v>R01.09.03</v>
      </c>
    </row>
    <row r="14440" spans="1:5" x14ac:dyDescent="0.45">
      <c r="A14440" s="2" t="s">
        <v>8502</v>
      </c>
      <c r="B14440" s="2" t="s">
        <v>20139</v>
      </c>
      <c r="C14440" s="2" t="s">
        <v>31742</v>
      </c>
      <c r="D14440" s="2" t="str">
        <f>"飲食店営業"</f>
        <v>飲食店営業</v>
      </c>
      <c r="E14440" s="2" t="str">
        <f>"R01.08.30"</f>
        <v>R01.08.30</v>
      </c>
    </row>
    <row r="14441" spans="1:5" x14ac:dyDescent="0.45">
      <c r="A14441" s="2" t="s">
        <v>8503</v>
      </c>
      <c r="B14441" s="2" t="s">
        <v>20140</v>
      </c>
      <c r="C14441" s="2" t="s">
        <v>31743</v>
      </c>
      <c r="D14441" s="2" t="str">
        <f>"飲食店営業"</f>
        <v>飲食店営業</v>
      </c>
      <c r="E14441" s="2" t="str">
        <f>"R01.09.05"</f>
        <v>R01.09.05</v>
      </c>
    </row>
    <row r="14442" spans="1:5" x14ac:dyDescent="0.45">
      <c r="A14442" s="2" t="s">
        <v>1134</v>
      </c>
      <c r="B14442" s="2" t="s">
        <v>20141</v>
      </c>
      <c r="C14442" s="2" t="s">
        <v>31744</v>
      </c>
      <c r="D14442" s="2" t="str">
        <f>"魚介類販売業"</f>
        <v>魚介類販売業</v>
      </c>
      <c r="E14442" s="2" t="str">
        <f>"R01.09.05"</f>
        <v>R01.09.05</v>
      </c>
    </row>
    <row r="14443" spans="1:5" x14ac:dyDescent="0.45">
      <c r="A14443" s="2" t="s">
        <v>1134</v>
      </c>
      <c r="B14443" s="2" t="s">
        <v>20142</v>
      </c>
      <c r="C14443" s="2" t="s">
        <v>31745</v>
      </c>
      <c r="D14443" s="2" t="str">
        <f>"魚介類販売業"</f>
        <v>魚介類販売業</v>
      </c>
      <c r="E14443" s="2" t="str">
        <f>"R01.09.05"</f>
        <v>R01.09.05</v>
      </c>
    </row>
    <row r="14444" spans="1:5" x14ac:dyDescent="0.45">
      <c r="A14444" s="2" t="s">
        <v>1134</v>
      </c>
      <c r="B14444" s="2" t="s">
        <v>20050</v>
      </c>
      <c r="C14444" s="2" t="s">
        <v>31656</v>
      </c>
      <c r="D14444" s="2" t="str">
        <f>"魚介類販売業"</f>
        <v>魚介類販売業</v>
      </c>
      <c r="E14444" s="2" t="str">
        <f>"R01.09.05"</f>
        <v>R01.09.05</v>
      </c>
    </row>
    <row r="14445" spans="1:5" x14ac:dyDescent="0.45">
      <c r="A14445" s="2" t="s">
        <v>8504</v>
      </c>
      <c r="B14445" s="2" t="s">
        <v>20143</v>
      </c>
      <c r="C14445" s="2" t="s">
        <v>31746</v>
      </c>
      <c r="D14445" s="2" t="str">
        <f>"飲食店営業"</f>
        <v>飲食店営業</v>
      </c>
      <c r="E14445" s="2" t="str">
        <f>"R01.09.06"</f>
        <v>R01.09.06</v>
      </c>
    </row>
    <row r="14446" spans="1:5" x14ac:dyDescent="0.45">
      <c r="A14446" s="2" t="s">
        <v>7868</v>
      </c>
      <c r="B14446" s="2" t="s">
        <v>20146</v>
      </c>
      <c r="C14446" s="2" t="s">
        <v>31749</v>
      </c>
      <c r="D14446" s="2" t="str">
        <f>"乳類販売業"</f>
        <v>乳類販売業</v>
      </c>
      <c r="E14446" s="2" t="str">
        <f>"R01.09.11"</f>
        <v>R01.09.11</v>
      </c>
    </row>
    <row r="14447" spans="1:5" x14ac:dyDescent="0.45">
      <c r="A14447" s="2" t="s">
        <v>7868</v>
      </c>
      <c r="B14447" s="2" t="s">
        <v>20146</v>
      </c>
      <c r="C14447" s="2" t="s">
        <v>31749</v>
      </c>
      <c r="D14447" s="2" t="str">
        <f>"魚介類販売業"</f>
        <v>魚介類販売業</v>
      </c>
      <c r="E14447" s="2" t="str">
        <f>"R01.09.11"</f>
        <v>R01.09.11</v>
      </c>
    </row>
    <row r="14448" spans="1:5" x14ac:dyDescent="0.45">
      <c r="A14448" s="2" t="s">
        <v>7868</v>
      </c>
      <c r="B14448" s="2" t="s">
        <v>20146</v>
      </c>
      <c r="C14448" s="2" t="s">
        <v>31749</v>
      </c>
      <c r="D14448" s="2" t="str">
        <f>"食肉販売業"</f>
        <v>食肉販売業</v>
      </c>
      <c r="E14448" s="2" t="str">
        <f>"R01.09.11"</f>
        <v>R01.09.11</v>
      </c>
    </row>
    <row r="14449" spans="1:5" x14ac:dyDescent="0.45">
      <c r="A14449" s="2" t="s">
        <v>7868</v>
      </c>
      <c r="B14449" s="2" t="s">
        <v>20146</v>
      </c>
      <c r="C14449" s="2" t="s">
        <v>31749</v>
      </c>
      <c r="D14449" s="2" t="str">
        <f>"食品販売業"</f>
        <v>食品販売業</v>
      </c>
      <c r="E14449" s="2" t="str">
        <f>"R01.09.11"</f>
        <v>R01.09.11</v>
      </c>
    </row>
    <row r="14450" spans="1:5" x14ac:dyDescent="0.45">
      <c r="A14450" s="2" t="s">
        <v>636</v>
      </c>
      <c r="B14450" s="2" t="s">
        <v>20147</v>
      </c>
      <c r="C14450" s="2" t="s">
        <v>31750</v>
      </c>
      <c r="D14450" s="2" t="str">
        <f>"飲食店営業"</f>
        <v>飲食店営業</v>
      </c>
      <c r="E14450" s="2" t="str">
        <f>"R01.09.12"</f>
        <v>R01.09.12</v>
      </c>
    </row>
    <row r="14451" spans="1:5" x14ac:dyDescent="0.45">
      <c r="A14451" s="2" t="s">
        <v>8507</v>
      </c>
      <c r="B14451" s="2" t="s">
        <v>20150</v>
      </c>
      <c r="C14451" s="2" t="s">
        <v>31752</v>
      </c>
      <c r="D14451" s="2" t="str">
        <f>"魚介類販売業"</f>
        <v>魚介類販売業</v>
      </c>
      <c r="E14451" s="2" t="str">
        <f>"R01.09.30"</f>
        <v>R01.09.30</v>
      </c>
    </row>
    <row r="14452" spans="1:5" x14ac:dyDescent="0.45">
      <c r="A14452" s="2" t="s">
        <v>8317</v>
      </c>
      <c r="B14452" s="2" t="s">
        <v>19925</v>
      </c>
      <c r="C14452" s="2" t="s">
        <v>31428</v>
      </c>
      <c r="D14452" s="2" t="str">
        <f>"飲食店営業"</f>
        <v>飲食店営業</v>
      </c>
      <c r="E14452" s="2" t="str">
        <f>"R01.10.08"</f>
        <v>R01.10.08</v>
      </c>
    </row>
    <row r="14453" spans="1:5" x14ac:dyDescent="0.45">
      <c r="A14453" s="2" t="s">
        <v>7949</v>
      </c>
      <c r="B14453" s="2" t="s">
        <v>20153</v>
      </c>
      <c r="C14453" s="2" t="s">
        <v>31755</v>
      </c>
      <c r="D14453" s="2" t="str">
        <f>"そうざい製造業"</f>
        <v>そうざい製造業</v>
      </c>
      <c r="E14453" s="2" t="str">
        <f>"R01.07.30"</f>
        <v>R01.07.30</v>
      </c>
    </row>
    <row r="14454" spans="1:5" x14ac:dyDescent="0.45">
      <c r="A14454" s="2" t="s">
        <v>8509</v>
      </c>
      <c r="B14454" s="2" t="s">
        <v>20154</v>
      </c>
      <c r="C14454" s="2" t="s">
        <v>31756</v>
      </c>
      <c r="D14454" s="2" t="str">
        <f>"飲食店営業"</f>
        <v>飲食店営業</v>
      </c>
      <c r="E14454" s="2" t="str">
        <f>"R01.10.18"</f>
        <v>R01.10.18</v>
      </c>
    </row>
    <row r="14455" spans="1:5" x14ac:dyDescent="0.45">
      <c r="A14455" s="2" t="s">
        <v>290</v>
      </c>
      <c r="B14455" s="2" t="s">
        <v>20155</v>
      </c>
      <c r="C14455" s="2" t="s">
        <v>31757</v>
      </c>
      <c r="D14455" s="2" t="str">
        <f>"魚介類販売業"</f>
        <v>魚介類販売業</v>
      </c>
      <c r="E14455" s="2" t="str">
        <f>"R01.10.23"</f>
        <v>R01.10.23</v>
      </c>
    </row>
    <row r="14456" spans="1:5" x14ac:dyDescent="0.45">
      <c r="A14456" s="2" t="s">
        <v>8510</v>
      </c>
      <c r="B14456" s="2" t="s">
        <v>20156</v>
      </c>
      <c r="C14456" s="2" t="s">
        <v>31758</v>
      </c>
      <c r="D14456" s="2" t="str">
        <f>"魚介類販売業"</f>
        <v>魚介類販売業</v>
      </c>
      <c r="E14456" s="2" t="str">
        <f>"R01.10.23"</f>
        <v>R01.10.23</v>
      </c>
    </row>
    <row r="14457" spans="1:5" x14ac:dyDescent="0.45">
      <c r="A14457" s="2" t="s">
        <v>7831</v>
      </c>
      <c r="B14457" s="2" t="s">
        <v>20157</v>
      </c>
      <c r="C14457" s="2" t="s">
        <v>31759</v>
      </c>
      <c r="D14457" s="2" t="str">
        <f>"飲食店営業"</f>
        <v>飲食店営業</v>
      </c>
      <c r="E14457" s="2" t="str">
        <f t="shared" ref="E14457:E14470" si="720">"R01.10.25"</f>
        <v>R01.10.25</v>
      </c>
    </row>
    <row r="14458" spans="1:5" x14ac:dyDescent="0.45">
      <c r="A14458" s="2" t="s">
        <v>8511</v>
      </c>
      <c r="B14458" s="2" t="s">
        <v>20158</v>
      </c>
      <c r="C14458" s="2" t="s">
        <v>31760</v>
      </c>
      <c r="D14458" s="2" t="str">
        <f>"飲食店営業"</f>
        <v>飲食店営業</v>
      </c>
      <c r="E14458" s="2" t="str">
        <f t="shared" si="720"/>
        <v>R01.10.25</v>
      </c>
    </row>
    <row r="14459" spans="1:5" x14ac:dyDescent="0.45">
      <c r="A14459" s="2" t="s">
        <v>8512</v>
      </c>
      <c r="B14459" s="2" t="s">
        <v>20159</v>
      </c>
      <c r="C14459" s="2" t="s">
        <v>31761</v>
      </c>
      <c r="D14459" s="2" t="str">
        <f>"飲食店営業"</f>
        <v>飲食店営業</v>
      </c>
      <c r="E14459" s="2" t="str">
        <f t="shared" si="720"/>
        <v>R01.10.25</v>
      </c>
    </row>
    <row r="14460" spans="1:5" x14ac:dyDescent="0.45">
      <c r="A14460" s="2" t="s">
        <v>8513</v>
      </c>
      <c r="B14460" s="2" t="s">
        <v>20160</v>
      </c>
      <c r="C14460" s="2" t="s">
        <v>31762</v>
      </c>
      <c r="D14460" s="2" t="str">
        <f>"菓子製造業"</f>
        <v>菓子製造業</v>
      </c>
      <c r="E14460" s="2" t="str">
        <f t="shared" si="720"/>
        <v>R01.10.25</v>
      </c>
    </row>
    <row r="14461" spans="1:5" x14ac:dyDescent="0.45">
      <c r="A14461" s="2" t="s">
        <v>8514</v>
      </c>
      <c r="B14461" s="2" t="s">
        <v>20161</v>
      </c>
      <c r="C14461" s="2" t="s">
        <v>31763</v>
      </c>
      <c r="D14461" s="2" t="str">
        <f>"魚介類販売業"</f>
        <v>魚介類販売業</v>
      </c>
      <c r="E14461" s="2" t="str">
        <f t="shared" si="720"/>
        <v>R01.10.25</v>
      </c>
    </row>
    <row r="14462" spans="1:5" x14ac:dyDescent="0.45">
      <c r="A14462" s="2" t="s">
        <v>8515</v>
      </c>
      <c r="B14462" s="2" t="s">
        <v>14702</v>
      </c>
      <c r="C14462" s="2" t="s">
        <v>31764</v>
      </c>
      <c r="D14462" s="2" t="str">
        <f>"食肉販売業"</f>
        <v>食肉販売業</v>
      </c>
      <c r="E14462" s="2" t="str">
        <f t="shared" si="720"/>
        <v>R01.10.25</v>
      </c>
    </row>
    <row r="14463" spans="1:5" x14ac:dyDescent="0.45">
      <c r="A14463" s="2" t="s">
        <v>8516</v>
      </c>
      <c r="B14463" s="2" t="s">
        <v>20162</v>
      </c>
      <c r="C14463" s="2" t="s">
        <v>31765</v>
      </c>
      <c r="D14463" s="2" t="str">
        <f>"みそ製造業"</f>
        <v>みそ製造業</v>
      </c>
      <c r="E14463" s="2" t="str">
        <f t="shared" si="720"/>
        <v>R01.10.25</v>
      </c>
    </row>
    <row r="14464" spans="1:5" x14ac:dyDescent="0.45">
      <c r="A14464" s="2" t="s">
        <v>8516</v>
      </c>
      <c r="B14464" s="2" t="s">
        <v>20162</v>
      </c>
      <c r="C14464" s="2" t="s">
        <v>31765</v>
      </c>
      <c r="D14464" s="2" t="str">
        <f>"醤油製造業"</f>
        <v>醤油製造業</v>
      </c>
      <c r="E14464" s="2" t="str">
        <f t="shared" si="720"/>
        <v>R01.10.25</v>
      </c>
    </row>
    <row r="14465" spans="1:5" x14ac:dyDescent="0.45">
      <c r="A14465" s="2" t="s">
        <v>8500</v>
      </c>
      <c r="B14465" s="2" t="s">
        <v>20138</v>
      </c>
      <c r="C14465" s="2" t="s">
        <v>31766</v>
      </c>
      <c r="D14465" s="2" t="str">
        <f>"豆腐製造業"</f>
        <v>豆腐製造業</v>
      </c>
      <c r="E14465" s="2" t="str">
        <f t="shared" si="720"/>
        <v>R01.10.25</v>
      </c>
    </row>
    <row r="14466" spans="1:5" x14ac:dyDescent="0.45">
      <c r="A14466" s="2" t="s">
        <v>8115</v>
      </c>
      <c r="B14466" s="2" t="s">
        <v>8115</v>
      </c>
      <c r="C14466" s="2" t="s">
        <v>31278</v>
      </c>
      <c r="D14466" s="2" t="str">
        <f>"食品製造業"</f>
        <v>食品製造業</v>
      </c>
      <c r="E14466" s="2" t="str">
        <f t="shared" si="720"/>
        <v>R01.10.25</v>
      </c>
    </row>
    <row r="14467" spans="1:5" x14ac:dyDescent="0.45">
      <c r="A14467" s="2" t="s">
        <v>7868</v>
      </c>
      <c r="B14467" s="2" t="s">
        <v>7868</v>
      </c>
      <c r="C14467" s="2" t="s">
        <v>31741</v>
      </c>
      <c r="D14467" s="2" t="str">
        <f>"食品製造業"</f>
        <v>食品製造業</v>
      </c>
      <c r="E14467" s="2" t="str">
        <f t="shared" si="720"/>
        <v>R01.10.25</v>
      </c>
    </row>
    <row r="14468" spans="1:5" x14ac:dyDescent="0.45">
      <c r="A14468" s="2" t="s">
        <v>8515</v>
      </c>
      <c r="B14468" s="2" t="s">
        <v>14702</v>
      </c>
      <c r="C14468" s="2" t="s">
        <v>31764</v>
      </c>
      <c r="D14468" s="2" t="str">
        <f>"食品販売業"</f>
        <v>食品販売業</v>
      </c>
      <c r="E14468" s="2" t="str">
        <f t="shared" si="720"/>
        <v>R01.10.25</v>
      </c>
    </row>
    <row r="14469" spans="1:5" x14ac:dyDescent="0.45">
      <c r="A14469" s="2" t="s">
        <v>8098</v>
      </c>
      <c r="B14469" s="2" t="s">
        <v>20163</v>
      </c>
      <c r="C14469" s="2" t="s">
        <v>31767</v>
      </c>
      <c r="D14469" s="2" t="str">
        <f>"食品販売業"</f>
        <v>食品販売業</v>
      </c>
      <c r="E14469" s="2" t="str">
        <f t="shared" si="720"/>
        <v>R01.10.25</v>
      </c>
    </row>
    <row r="14470" spans="1:5" x14ac:dyDescent="0.45">
      <c r="A14470" s="2" t="s">
        <v>8517</v>
      </c>
      <c r="B14470" s="2" t="s">
        <v>20164</v>
      </c>
      <c r="C14470" s="2" t="s">
        <v>31768</v>
      </c>
      <c r="D14470" s="2" t="str">
        <f>"食品販売業"</f>
        <v>食品販売業</v>
      </c>
      <c r="E14470" s="2" t="str">
        <f t="shared" si="720"/>
        <v>R01.10.25</v>
      </c>
    </row>
    <row r="14471" spans="1:5" x14ac:dyDescent="0.45">
      <c r="A14471" s="2" t="s">
        <v>8518</v>
      </c>
      <c r="B14471" s="2" t="s">
        <v>20165</v>
      </c>
      <c r="C14471" s="2" t="s">
        <v>31769</v>
      </c>
      <c r="D14471" s="2" t="str">
        <f t="shared" ref="D14471:D14477" si="721">"飲食店営業"</f>
        <v>飲食店営業</v>
      </c>
      <c r="E14471" s="2" t="str">
        <f t="shared" ref="E14471:E14498" si="722">"R01.10.31"</f>
        <v>R01.10.31</v>
      </c>
    </row>
    <row r="14472" spans="1:5" x14ac:dyDescent="0.45">
      <c r="A14472" s="2" t="s">
        <v>8519</v>
      </c>
      <c r="B14472" s="2" t="s">
        <v>19853</v>
      </c>
      <c r="C14472" s="2" t="s">
        <v>31770</v>
      </c>
      <c r="D14472" s="2" t="str">
        <f t="shared" si="721"/>
        <v>飲食店営業</v>
      </c>
      <c r="E14472" s="2" t="str">
        <f t="shared" si="722"/>
        <v>R01.10.31</v>
      </c>
    </row>
    <row r="14473" spans="1:5" x14ac:dyDescent="0.45">
      <c r="A14473" s="2" t="s">
        <v>8520</v>
      </c>
      <c r="B14473" s="2" t="s">
        <v>20166</v>
      </c>
      <c r="C14473" s="2" t="s">
        <v>31771</v>
      </c>
      <c r="D14473" s="2" t="str">
        <f t="shared" si="721"/>
        <v>飲食店営業</v>
      </c>
      <c r="E14473" s="2" t="str">
        <f t="shared" si="722"/>
        <v>R01.10.31</v>
      </c>
    </row>
    <row r="14474" spans="1:5" x14ac:dyDescent="0.45">
      <c r="A14474" s="2" t="s">
        <v>8521</v>
      </c>
      <c r="B14474" s="2" t="s">
        <v>20167</v>
      </c>
      <c r="C14474" s="2" t="s">
        <v>31772</v>
      </c>
      <c r="D14474" s="2" t="str">
        <f t="shared" si="721"/>
        <v>飲食店営業</v>
      </c>
      <c r="E14474" s="2" t="str">
        <f t="shared" si="722"/>
        <v>R01.10.31</v>
      </c>
    </row>
    <row r="14475" spans="1:5" x14ac:dyDescent="0.45">
      <c r="A14475" s="2" t="s">
        <v>8522</v>
      </c>
      <c r="B14475" s="2" t="s">
        <v>20168</v>
      </c>
      <c r="C14475" s="2" t="s">
        <v>31773</v>
      </c>
      <c r="D14475" s="2" t="str">
        <f t="shared" si="721"/>
        <v>飲食店営業</v>
      </c>
      <c r="E14475" s="2" t="str">
        <f t="shared" si="722"/>
        <v>R01.10.31</v>
      </c>
    </row>
    <row r="14476" spans="1:5" x14ac:dyDescent="0.45">
      <c r="A14476" s="2" t="s">
        <v>8106</v>
      </c>
      <c r="B14476" s="2" t="s">
        <v>20169</v>
      </c>
      <c r="C14476" s="2" t="s">
        <v>31774</v>
      </c>
      <c r="D14476" s="2" t="str">
        <f t="shared" si="721"/>
        <v>飲食店営業</v>
      </c>
      <c r="E14476" s="2" t="str">
        <f t="shared" si="722"/>
        <v>R01.10.31</v>
      </c>
    </row>
    <row r="14477" spans="1:5" x14ac:dyDescent="0.45">
      <c r="A14477" s="2" t="s">
        <v>8523</v>
      </c>
      <c r="B14477" s="2" t="s">
        <v>20170</v>
      </c>
      <c r="C14477" s="2" t="s">
        <v>31775</v>
      </c>
      <c r="D14477" s="2" t="str">
        <f t="shared" si="721"/>
        <v>飲食店営業</v>
      </c>
      <c r="E14477" s="2" t="str">
        <f t="shared" si="722"/>
        <v>R01.10.31</v>
      </c>
    </row>
    <row r="14478" spans="1:5" x14ac:dyDescent="0.45">
      <c r="A14478" s="2" t="s">
        <v>8524</v>
      </c>
      <c r="B14478" s="2" t="s">
        <v>20171</v>
      </c>
      <c r="C14478" s="2" t="s">
        <v>31776</v>
      </c>
      <c r="D14478" s="2" t="str">
        <f>"菓子製造業"</f>
        <v>菓子製造業</v>
      </c>
      <c r="E14478" s="2" t="str">
        <f t="shared" si="722"/>
        <v>R01.10.31</v>
      </c>
    </row>
    <row r="14479" spans="1:5" x14ac:dyDescent="0.45">
      <c r="A14479" s="2" t="s">
        <v>8525</v>
      </c>
      <c r="B14479" s="2" t="s">
        <v>20172</v>
      </c>
      <c r="C14479" s="2" t="s">
        <v>31777</v>
      </c>
      <c r="D14479" s="2" t="str">
        <f>"魚介類販売業"</f>
        <v>魚介類販売業</v>
      </c>
      <c r="E14479" s="2" t="str">
        <f t="shared" si="722"/>
        <v>R01.10.31</v>
      </c>
    </row>
    <row r="14480" spans="1:5" x14ac:dyDescent="0.45">
      <c r="A14480" s="2" t="s">
        <v>7817</v>
      </c>
      <c r="B14480" s="2" t="s">
        <v>20173</v>
      </c>
      <c r="C14480" s="2" t="s">
        <v>31219</v>
      </c>
      <c r="D14480" s="2" t="str">
        <f>"魚介類販売業"</f>
        <v>魚介類販売業</v>
      </c>
      <c r="E14480" s="2" t="str">
        <f t="shared" si="722"/>
        <v>R01.10.31</v>
      </c>
    </row>
    <row r="14481" spans="1:5" x14ac:dyDescent="0.45">
      <c r="A14481" s="2" t="s">
        <v>8526</v>
      </c>
      <c r="B14481" s="2" t="s">
        <v>20174</v>
      </c>
      <c r="C14481" s="2" t="s">
        <v>31778</v>
      </c>
      <c r="D14481" s="2" t="str">
        <f>"魚介類販売業"</f>
        <v>魚介類販売業</v>
      </c>
      <c r="E14481" s="2" t="str">
        <f t="shared" si="722"/>
        <v>R01.10.31</v>
      </c>
    </row>
    <row r="14482" spans="1:5" x14ac:dyDescent="0.45">
      <c r="A14482" s="2" t="s">
        <v>8527</v>
      </c>
      <c r="B14482" s="2" t="s">
        <v>20175</v>
      </c>
      <c r="C14482" s="2" t="s">
        <v>31779</v>
      </c>
      <c r="D14482" s="2" t="str">
        <f>"魚肉ねり製品製造業"</f>
        <v>魚肉ねり製品製造業</v>
      </c>
      <c r="E14482" s="2" t="str">
        <f t="shared" si="722"/>
        <v>R01.10.31</v>
      </c>
    </row>
    <row r="14483" spans="1:5" x14ac:dyDescent="0.45">
      <c r="A14483" s="2" t="s">
        <v>8217</v>
      </c>
      <c r="B14483" s="2" t="s">
        <v>20176</v>
      </c>
      <c r="C14483" s="2" t="s">
        <v>31780</v>
      </c>
      <c r="D14483" s="2" t="str">
        <f>"乳類販売業"</f>
        <v>乳類販売業</v>
      </c>
      <c r="E14483" s="2" t="str">
        <f t="shared" si="722"/>
        <v>R01.10.31</v>
      </c>
    </row>
    <row r="14484" spans="1:5" x14ac:dyDescent="0.45">
      <c r="A14484" s="2" t="s">
        <v>8528</v>
      </c>
      <c r="B14484" s="2" t="s">
        <v>13758</v>
      </c>
      <c r="C14484" s="2" t="s">
        <v>31781</v>
      </c>
      <c r="D14484" s="2" t="str">
        <f>"乳類販売業"</f>
        <v>乳類販売業</v>
      </c>
      <c r="E14484" s="2" t="str">
        <f t="shared" si="722"/>
        <v>R01.10.31</v>
      </c>
    </row>
    <row r="14485" spans="1:5" x14ac:dyDescent="0.45">
      <c r="A14485" s="2" t="s">
        <v>8106</v>
      </c>
      <c r="B14485" s="2" t="s">
        <v>20169</v>
      </c>
      <c r="C14485" s="2" t="s">
        <v>31774</v>
      </c>
      <c r="D14485" s="2" t="str">
        <f>"乳類販売業"</f>
        <v>乳類販売業</v>
      </c>
      <c r="E14485" s="2" t="str">
        <f t="shared" si="722"/>
        <v>R01.10.31</v>
      </c>
    </row>
    <row r="14486" spans="1:5" x14ac:dyDescent="0.45">
      <c r="A14486" s="2" t="s">
        <v>8529</v>
      </c>
      <c r="B14486" s="2" t="s">
        <v>20177</v>
      </c>
      <c r="C14486" s="2" t="s">
        <v>31782</v>
      </c>
      <c r="D14486" s="2" t="str">
        <f>"乳類販売業"</f>
        <v>乳類販売業</v>
      </c>
      <c r="E14486" s="2" t="str">
        <f t="shared" si="722"/>
        <v>R01.10.31</v>
      </c>
    </row>
    <row r="14487" spans="1:5" x14ac:dyDescent="0.45">
      <c r="A14487" s="2" t="s">
        <v>8530</v>
      </c>
      <c r="B14487" s="2" t="s">
        <v>20178</v>
      </c>
      <c r="C14487" s="2" t="s">
        <v>31783</v>
      </c>
      <c r="D14487" s="2" t="str">
        <f>"乳類販売業"</f>
        <v>乳類販売業</v>
      </c>
      <c r="E14487" s="2" t="str">
        <f t="shared" si="722"/>
        <v>R01.10.31</v>
      </c>
    </row>
    <row r="14488" spans="1:5" x14ac:dyDescent="0.45">
      <c r="A14488" s="2" t="s">
        <v>8528</v>
      </c>
      <c r="B14488" s="2" t="s">
        <v>13758</v>
      </c>
      <c r="C14488" s="2" t="s">
        <v>31781</v>
      </c>
      <c r="D14488" s="2" t="str">
        <f>"食肉販売業"</f>
        <v>食肉販売業</v>
      </c>
      <c r="E14488" s="2" t="str">
        <f t="shared" si="722"/>
        <v>R01.10.31</v>
      </c>
    </row>
    <row r="14489" spans="1:5" x14ac:dyDescent="0.45">
      <c r="A14489" s="2" t="s">
        <v>8531</v>
      </c>
      <c r="B14489" s="2" t="s">
        <v>20179</v>
      </c>
      <c r="C14489" s="2" t="s">
        <v>31784</v>
      </c>
      <c r="D14489" s="2" t="str">
        <f>"食肉販売業"</f>
        <v>食肉販売業</v>
      </c>
      <c r="E14489" s="2" t="str">
        <f t="shared" si="722"/>
        <v>R01.10.31</v>
      </c>
    </row>
    <row r="14490" spans="1:5" x14ac:dyDescent="0.45">
      <c r="A14490" s="2" t="s">
        <v>8106</v>
      </c>
      <c r="B14490" s="2" t="s">
        <v>20169</v>
      </c>
      <c r="C14490" s="2" t="s">
        <v>31774</v>
      </c>
      <c r="D14490" s="2" t="str">
        <f>"食肉販売業"</f>
        <v>食肉販売業</v>
      </c>
      <c r="E14490" s="2" t="str">
        <f t="shared" si="722"/>
        <v>R01.10.31</v>
      </c>
    </row>
    <row r="14491" spans="1:5" x14ac:dyDescent="0.45">
      <c r="A14491" s="2" t="s">
        <v>8529</v>
      </c>
      <c r="B14491" s="2" t="s">
        <v>20177</v>
      </c>
      <c r="C14491" s="2" t="s">
        <v>31782</v>
      </c>
      <c r="D14491" s="2" t="str">
        <f>"食肉販売業"</f>
        <v>食肉販売業</v>
      </c>
      <c r="E14491" s="2" t="str">
        <f t="shared" si="722"/>
        <v>R01.10.31</v>
      </c>
    </row>
    <row r="14492" spans="1:5" x14ac:dyDescent="0.45">
      <c r="A14492" s="2" t="s">
        <v>8532</v>
      </c>
      <c r="B14492" s="2" t="s">
        <v>20180</v>
      </c>
      <c r="C14492" s="2" t="s">
        <v>31785</v>
      </c>
      <c r="D14492" s="2" t="str">
        <f>"豆腐製造業"</f>
        <v>豆腐製造業</v>
      </c>
      <c r="E14492" s="2" t="str">
        <f t="shared" si="722"/>
        <v>R01.10.31</v>
      </c>
    </row>
    <row r="14493" spans="1:5" x14ac:dyDescent="0.45">
      <c r="A14493" s="2" t="s">
        <v>8266</v>
      </c>
      <c r="B14493" s="2" t="s">
        <v>19872</v>
      </c>
      <c r="C14493" s="2" t="s">
        <v>31786</v>
      </c>
      <c r="D14493" s="2" t="str">
        <f>"そうざい製造業"</f>
        <v>そうざい製造業</v>
      </c>
      <c r="E14493" s="2" t="str">
        <f t="shared" si="722"/>
        <v>R01.10.31</v>
      </c>
    </row>
    <row r="14494" spans="1:5" x14ac:dyDescent="0.45">
      <c r="A14494" s="2" t="s">
        <v>8533</v>
      </c>
      <c r="B14494" s="2" t="s">
        <v>20181</v>
      </c>
      <c r="C14494" s="2" t="s">
        <v>31787</v>
      </c>
      <c r="D14494" s="2" t="str">
        <f>"食品製造業"</f>
        <v>食品製造業</v>
      </c>
      <c r="E14494" s="2" t="str">
        <f t="shared" si="722"/>
        <v>R01.10.31</v>
      </c>
    </row>
    <row r="14495" spans="1:5" x14ac:dyDescent="0.45">
      <c r="A14495" s="2" t="s">
        <v>8534</v>
      </c>
      <c r="B14495" s="2" t="s">
        <v>20182</v>
      </c>
      <c r="C14495" s="2" t="s">
        <v>31788</v>
      </c>
      <c r="D14495" s="2" t="str">
        <f>"食品製造業"</f>
        <v>食品製造業</v>
      </c>
      <c r="E14495" s="2" t="str">
        <f t="shared" si="722"/>
        <v>R01.10.31</v>
      </c>
    </row>
    <row r="14496" spans="1:5" x14ac:dyDescent="0.45">
      <c r="A14496" s="2" t="s">
        <v>8535</v>
      </c>
      <c r="B14496" s="2" t="s">
        <v>20183</v>
      </c>
      <c r="C14496" s="2" t="s">
        <v>31789</v>
      </c>
      <c r="D14496" s="2" t="str">
        <f>"食品販売業"</f>
        <v>食品販売業</v>
      </c>
      <c r="E14496" s="2" t="str">
        <f t="shared" si="722"/>
        <v>R01.10.31</v>
      </c>
    </row>
    <row r="14497" spans="1:5" x14ac:dyDescent="0.45">
      <c r="A14497" s="2" t="s">
        <v>7922</v>
      </c>
      <c r="B14497" s="2" t="s">
        <v>7922</v>
      </c>
      <c r="C14497" s="2" t="s">
        <v>31790</v>
      </c>
      <c r="D14497" s="2" t="str">
        <f>"食品販売業"</f>
        <v>食品販売業</v>
      </c>
      <c r="E14497" s="2" t="str">
        <f t="shared" si="722"/>
        <v>R01.10.31</v>
      </c>
    </row>
    <row r="14498" spans="1:5" x14ac:dyDescent="0.45">
      <c r="A14498" s="2" t="s">
        <v>8176</v>
      </c>
      <c r="B14498" s="2" t="s">
        <v>19768</v>
      </c>
      <c r="C14498" s="2" t="s">
        <v>31352</v>
      </c>
      <c r="D14498" s="2" t="str">
        <f>"食品販売業"</f>
        <v>食品販売業</v>
      </c>
      <c r="E14498" s="2" t="str">
        <f t="shared" si="722"/>
        <v>R01.10.31</v>
      </c>
    </row>
    <row r="14499" spans="1:5" x14ac:dyDescent="0.45">
      <c r="A14499" s="2" t="s">
        <v>8537</v>
      </c>
      <c r="B14499" s="2" t="s">
        <v>20185</v>
      </c>
      <c r="C14499" s="2" t="s">
        <v>31792</v>
      </c>
      <c r="D14499" s="2" t="str">
        <f>"そうざい製造業"</f>
        <v>そうざい製造業</v>
      </c>
      <c r="E14499" s="2" t="str">
        <f t="shared" ref="E14499:E14518" si="723">"R01.11.06"</f>
        <v>R01.11.06</v>
      </c>
    </row>
    <row r="14500" spans="1:5" x14ac:dyDescent="0.45">
      <c r="A14500" s="2" t="s">
        <v>8538</v>
      </c>
      <c r="B14500" s="2" t="s">
        <v>20186</v>
      </c>
      <c r="C14500" s="2" t="s">
        <v>31793</v>
      </c>
      <c r="D14500" s="2" t="str">
        <f t="shared" ref="D14500:D14507" si="724">"飲食店営業"</f>
        <v>飲食店営業</v>
      </c>
      <c r="E14500" s="2" t="str">
        <f t="shared" si="723"/>
        <v>R01.11.06</v>
      </c>
    </row>
    <row r="14501" spans="1:5" x14ac:dyDescent="0.45">
      <c r="A14501" s="2" t="s">
        <v>8539</v>
      </c>
      <c r="B14501" s="2" t="s">
        <v>20187</v>
      </c>
      <c r="C14501" s="2" t="s">
        <v>31794</v>
      </c>
      <c r="D14501" s="2" t="str">
        <f t="shared" si="724"/>
        <v>飲食店営業</v>
      </c>
      <c r="E14501" s="2" t="str">
        <f t="shared" si="723"/>
        <v>R01.11.06</v>
      </c>
    </row>
    <row r="14502" spans="1:5" x14ac:dyDescent="0.45">
      <c r="A14502" s="2" t="s">
        <v>8540</v>
      </c>
      <c r="B14502" s="2" t="s">
        <v>20188</v>
      </c>
      <c r="C14502" s="2" t="s">
        <v>31795</v>
      </c>
      <c r="D14502" s="2" t="str">
        <f t="shared" si="724"/>
        <v>飲食店営業</v>
      </c>
      <c r="E14502" s="2" t="str">
        <f t="shared" si="723"/>
        <v>R01.11.06</v>
      </c>
    </row>
    <row r="14503" spans="1:5" x14ac:dyDescent="0.45">
      <c r="A14503" s="2" t="s">
        <v>8541</v>
      </c>
      <c r="B14503" s="2" t="s">
        <v>20189</v>
      </c>
      <c r="C14503" s="2" t="s">
        <v>31796</v>
      </c>
      <c r="D14503" s="2" t="str">
        <f t="shared" si="724"/>
        <v>飲食店営業</v>
      </c>
      <c r="E14503" s="2" t="str">
        <f t="shared" si="723"/>
        <v>R01.11.06</v>
      </c>
    </row>
    <row r="14504" spans="1:5" x14ac:dyDescent="0.45">
      <c r="A14504" s="2" t="s">
        <v>8542</v>
      </c>
      <c r="B14504" s="2" t="s">
        <v>20190</v>
      </c>
      <c r="C14504" s="2" t="s">
        <v>31797</v>
      </c>
      <c r="D14504" s="2" t="str">
        <f t="shared" si="724"/>
        <v>飲食店営業</v>
      </c>
      <c r="E14504" s="2" t="str">
        <f t="shared" si="723"/>
        <v>R01.11.06</v>
      </c>
    </row>
    <row r="14505" spans="1:5" x14ac:dyDescent="0.45">
      <c r="A14505" s="2" t="s">
        <v>7924</v>
      </c>
      <c r="B14505" s="2" t="s">
        <v>20191</v>
      </c>
      <c r="C14505" s="2" t="s">
        <v>31798</v>
      </c>
      <c r="D14505" s="2" t="str">
        <f t="shared" si="724"/>
        <v>飲食店営業</v>
      </c>
      <c r="E14505" s="2" t="str">
        <f t="shared" si="723"/>
        <v>R01.11.06</v>
      </c>
    </row>
    <row r="14506" spans="1:5" x14ac:dyDescent="0.45">
      <c r="A14506" s="2" t="s">
        <v>8543</v>
      </c>
      <c r="B14506" s="2" t="s">
        <v>20192</v>
      </c>
      <c r="C14506" s="2" t="s">
        <v>31799</v>
      </c>
      <c r="D14506" s="2" t="str">
        <f t="shared" si="724"/>
        <v>飲食店営業</v>
      </c>
      <c r="E14506" s="2" t="str">
        <f t="shared" si="723"/>
        <v>R01.11.06</v>
      </c>
    </row>
    <row r="14507" spans="1:5" x14ac:dyDescent="0.45">
      <c r="A14507" s="2" t="s">
        <v>8544</v>
      </c>
      <c r="B14507" s="2" t="s">
        <v>20193</v>
      </c>
      <c r="C14507" s="2" t="s">
        <v>31800</v>
      </c>
      <c r="D14507" s="2" t="str">
        <f t="shared" si="724"/>
        <v>飲食店営業</v>
      </c>
      <c r="E14507" s="2" t="str">
        <f t="shared" si="723"/>
        <v>R01.11.06</v>
      </c>
    </row>
    <row r="14508" spans="1:5" x14ac:dyDescent="0.45">
      <c r="A14508" s="2" t="s">
        <v>8539</v>
      </c>
      <c r="B14508" s="2" t="s">
        <v>20187</v>
      </c>
      <c r="C14508" s="2" t="s">
        <v>31794</v>
      </c>
      <c r="D14508" s="2" t="str">
        <f>"菓子製造業"</f>
        <v>菓子製造業</v>
      </c>
      <c r="E14508" s="2" t="str">
        <f t="shared" si="723"/>
        <v>R01.11.06</v>
      </c>
    </row>
    <row r="14509" spans="1:5" x14ac:dyDescent="0.45">
      <c r="A14509" s="2" t="s">
        <v>8545</v>
      </c>
      <c r="B14509" s="2" t="s">
        <v>20194</v>
      </c>
      <c r="C14509" s="2" t="s">
        <v>31801</v>
      </c>
      <c r="D14509" s="2" t="str">
        <f>"菓子製造業"</f>
        <v>菓子製造業</v>
      </c>
      <c r="E14509" s="2" t="str">
        <f t="shared" si="723"/>
        <v>R01.11.06</v>
      </c>
    </row>
    <row r="14510" spans="1:5" x14ac:dyDescent="0.45">
      <c r="A14510" s="2" t="s">
        <v>8537</v>
      </c>
      <c r="B14510" s="2" t="s">
        <v>20185</v>
      </c>
      <c r="C14510" s="2" t="s">
        <v>31792</v>
      </c>
      <c r="D14510" s="2" t="str">
        <f>"菓子製造業"</f>
        <v>菓子製造業</v>
      </c>
      <c r="E14510" s="2" t="str">
        <f t="shared" si="723"/>
        <v>R01.11.06</v>
      </c>
    </row>
    <row r="14511" spans="1:5" x14ac:dyDescent="0.45">
      <c r="A14511" s="2" t="s">
        <v>8546</v>
      </c>
      <c r="B14511" s="2" t="s">
        <v>8546</v>
      </c>
      <c r="C14511" s="2" t="s">
        <v>31802</v>
      </c>
      <c r="D14511" s="2" t="str">
        <f>"氷雪販売業"</f>
        <v>氷雪販売業</v>
      </c>
      <c r="E14511" s="2" t="str">
        <f t="shared" si="723"/>
        <v>R01.11.06</v>
      </c>
    </row>
    <row r="14512" spans="1:5" x14ac:dyDescent="0.45">
      <c r="A14512" s="2" t="s">
        <v>7897</v>
      </c>
      <c r="B14512" s="2" t="s">
        <v>20028</v>
      </c>
      <c r="C14512" s="2" t="s">
        <v>31403</v>
      </c>
      <c r="D14512" s="2" t="str">
        <f>"魚介類販売業"</f>
        <v>魚介類販売業</v>
      </c>
      <c r="E14512" s="2" t="str">
        <f t="shared" si="723"/>
        <v>R01.11.06</v>
      </c>
    </row>
    <row r="14513" spans="1:5" x14ac:dyDescent="0.45">
      <c r="A14513" s="2" t="s">
        <v>8547</v>
      </c>
      <c r="B14513" s="2" t="s">
        <v>20195</v>
      </c>
      <c r="C14513" s="2" t="s">
        <v>31803</v>
      </c>
      <c r="D14513" s="2" t="str">
        <f>"食肉販売業"</f>
        <v>食肉販売業</v>
      </c>
      <c r="E14513" s="2" t="str">
        <f t="shared" si="723"/>
        <v>R01.11.06</v>
      </c>
    </row>
    <row r="14514" spans="1:5" x14ac:dyDescent="0.45">
      <c r="A14514" s="2" t="s">
        <v>8548</v>
      </c>
      <c r="B14514" s="2" t="s">
        <v>8548</v>
      </c>
      <c r="C14514" s="2" t="s">
        <v>31804</v>
      </c>
      <c r="D14514" s="2" t="str">
        <f>"食品販売業"</f>
        <v>食品販売業</v>
      </c>
      <c r="E14514" s="2" t="str">
        <f t="shared" si="723"/>
        <v>R01.11.06</v>
      </c>
    </row>
    <row r="14515" spans="1:5" x14ac:dyDescent="0.45">
      <c r="A14515" s="2" t="s">
        <v>7775</v>
      </c>
      <c r="B14515" s="2" t="s">
        <v>20197</v>
      </c>
      <c r="C14515" s="2" t="s">
        <v>31806</v>
      </c>
      <c r="D14515" s="2" t="str">
        <f>"食品販売業"</f>
        <v>食品販売業</v>
      </c>
      <c r="E14515" s="2" t="str">
        <f t="shared" si="723"/>
        <v>R01.11.06</v>
      </c>
    </row>
    <row r="14516" spans="1:5" x14ac:dyDescent="0.45">
      <c r="A14516" s="2" t="s">
        <v>8549</v>
      </c>
      <c r="B14516" s="2" t="s">
        <v>20198</v>
      </c>
      <c r="C14516" s="2" t="s">
        <v>31807</v>
      </c>
      <c r="D14516" s="2" t="str">
        <f>"食品販売業"</f>
        <v>食品販売業</v>
      </c>
      <c r="E14516" s="2" t="str">
        <f t="shared" si="723"/>
        <v>R01.11.06</v>
      </c>
    </row>
    <row r="14517" spans="1:5" x14ac:dyDescent="0.45">
      <c r="A14517" s="2" t="s">
        <v>7987</v>
      </c>
      <c r="B14517" s="2" t="s">
        <v>19544</v>
      </c>
      <c r="C14517" s="2" t="s">
        <v>31350</v>
      </c>
      <c r="D14517" s="2" t="str">
        <f>"食品販売業"</f>
        <v>食品販売業</v>
      </c>
      <c r="E14517" s="2" t="str">
        <f t="shared" si="723"/>
        <v>R01.11.06</v>
      </c>
    </row>
    <row r="14518" spans="1:5" x14ac:dyDescent="0.45">
      <c r="A14518" s="2" t="s">
        <v>8552</v>
      </c>
      <c r="B14518" s="2" t="s">
        <v>20200</v>
      </c>
      <c r="C14518" s="2" t="s">
        <v>31810</v>
      </c>
      <c r="D14518" s="2" t="str">
        <f>"飲食店営業"</f>
        <v>飲食店営業</v>
      </c>
      <c r="E14518" s="2" t="str">
        <f t="shared" si="723"/>
        <v>R01.11.06</v>
      </c>
    </row>
    <row r="14519" spans="1:5" x14ac:dyDescent="0.45">
      <c r="A14519" s="2" t="s">
        <v>8553</v>
      </c>
      <c r="B14519" s="2" t="s">
        <v>8553</v>
      </c>
      <c r="C14519" s="2" t="s">
        <v>31811</v>
      </c>
      <c r="D14519" s="2" t="str">
        <f>"そうざい製造業"</f>
        <v>そうざい製造業</v>
      </c>
      <c r="E14519" s="2" t="str">
        <f>"R01.11.07"</f>
        <v>R01.11.07</v>
      </c>
    </row>
    <row r="14520" spans="1:5" x14ac:dyDescent="0.45">
      <c r="A14520" s="2" t="s">
        <v>8553</v>
      </c>
      <c r="B14520" s="2" t="s">
        <v>8553</v>
      </c>
      <c r="C14520" s="2" t="s">
        <v>31811</v>
      </c>
      <c r="D14520" s="2" t="str">
        <f>"魚介類販売業"</f>
        <v>魚介類販売業</v>
      </c>
      <c r="E14520" s="2" t="str">
        <f>"R01.11.07"</f>
        <v>R01.11.07</v>
      </c>
    </row>
    <row r="14521" spans="1:5" x14ac:dyDescent="0.45">
      <c r="A14521" s="2" t="s">
        <v>8553</v>
      </c>
      <c r="B14521" s="2" t="s">
        <v>8553</v>
      </c>
      <c r="C14521" s="2" t="s">
        <v>31811</v>
      </c>
      <c r="D14521" s="2" t="str">
        <f>"食肉販売業"</f>
        <v>食肉販売業</v>
      </c>
      <c r="E14521" s="2" t="str">
        <f>"R01.11.07"</f>
        <v>R01.11.07</v>
      </c>
    </row>
    <row r="14522" spans="1:5" x14ac:dyDescent="0.45">
      <c r="A14522" s="2" t="s">
        <v>165</v>
      </c>
      <c r="B14522" s="2" t="s">
        <v>20201</v>
      </c>
      <c r="C14522" s="2" t="s">
        <v>31812</v>
      </c>
      <c r="D14522" s="2" t="str">
        <f>"喫茶店営業"</f>
        <v>喫茶店営業</v>
      </c>
      <c r="E14522" s="2" t="str">
        <f>"R01.11.07"</f>
        <v>R01.11.07</v>
      </c>
    </row>
    <row r="14523" spans="1:5" x14ac:dyDescent="0.45">
      <c r="A14523" s="2" t="s">
        <v>165</v>
      </c>
      <c r="B14523" s="2" t="s">
        <v>20202</v>
      </c>
      <c r="C14523" s="2" t="s">
        <v>31812</v>
      </c>
      <c r="D14523" s="2" t="str">
        <f>"喫茶店営業"</f>
        <v>喫茶店営業</v>
      </c>
      <c r="E14523" s="2" t="str">
        <f>"R01.11.07"</f>
        <v>R01.11.07</v>
      </c>
    </row>
    <row r="14524" spans="1:5" x14ac:dyDescent="0.45">
      <c r="A14524" s="2" t="s">
        <v>8556</v>
      </c>
      <c r="B14524" s="2" t="s">
        <v>20204</v>
      </c>
      <c r="C14524" s="2" t="s">
        <v>31816</v>
      </c>
      <c r="D14524" s="2" t="str">
        <f>"食品販売業"</f>
        <v>食品販売業</v>
      </c>
      <c r="E14524" s="2" t="str">
        <f t="shared" ref="E14524:E14530" si="725">"R01.11.13"</f>
        <v>R01.11.13</v>
      </c>
    </row>
    <row r="14525" spans="1:5" x14ac:dyDescent="0.45">
      <c r="A14525" s="2" t="s">
        <v>8557</v>
      </c>
      <c r="B14525" s="2" t="s">
        <v>19639</v>
      </c>
      <c r="C14525" s="2" t="s">
        <v>31183</v>
      </c>
      <c r="D14525" s="2" t="str">
        <f>"食品販売業"</f>
        <v>食品販売業</v>
      </c>
      <c r="E14525" s="2" t="str">
        <f t="shared" si="725"/>
        <v>R01.11.13</v>
      </c>
    </row>
    <row r="14526" spans="1:5" x14ac:dyDescent="0.45">
      <c r="A14526" s="2" t="s">
        <v>8564</v>
      </c>
      <c r="B14526" s="2" t="s">
        <v>20213</v>
      </c>
      <c r="C14526" s="2" t="s">
        <v>31824</v>
      </c>
      <c r="D14526" s="2" t="str">
        <f>"飲食店営業"</f>
        <v>飲食店営業</v>
      </c>
      <c r="E14526" s="2" t="str">
        <f t="shared" si="725"/>
        <v>R01.11.13</v>
      </c>
    </row>
    <row r="14527" spans="1:5" x14ac:dyDescent="0.45">
      <c r="A14527" s="2" t="s">
        <v>8568</v>
      </c>
      <c r="B14527" s="2" t="s">
        <v>20217</v>
      </c>
      <c r="C14527" s="2" t="s">
        <v>31828</v>
      </c>
      <c r="D14527" s="2" t="str">
        <f>"飲食店営業"</f>
        <v>飲食店営業</v>
      </c>
      <c r="E14527" s="2" t="str">
        <f t="shared" si="725"/>
        <v>R01.11.13</v>
      </c>
    </row>
    <row r="14528" spans="1:5" x14ac:dyDescent="0.45">
      <c r="A14528" s="2" t="s">
        <v>7990</v>
      </c>
      <c r="B14528" s="2" t="s">
        <v>20218</v>
      </c>
      <c r="C14528" s="2" t="s">
        <v>31829</v>
      </c>
      <c r="D14528" s="2" t="str">
        <f>"飲食店営業"</f>
        <v>飲食店営業</v>
      </c>
      <c r="E14528" s="2" t="str">
        <f t="shared" si="725"/>
        <v>R01.11.13</v>
      </c>
    </row>
    <row r="14529" spans="1:5" x14ac:dyDescent="0.45">
      <c r="A14529" s="2" t="s">
        <v>8569</v>
      </c>
      <c r="B14529" s="2" t="s">
        <v>20219</v>
      </c>
      <c r="C14529" s="2" t="s">
        <v>31830</v>
      </c>
      <c r="D14529" s="2" t="str">
        <f>"飲食店営業"</f>
        <v>飲食店営業</v>
      </c>
      <c r="E14529" s="2" t="str">
        <f t="shared" si="725"/>
        <v>R01.11.13</v>
      </c>
    </row>
    <row r="14530" spans="1:5" x14ac:dyDescent="0.45">
      <c r="A14530" s="2" t="s">
        <v>8569</v>
      </c>
      <c r="B14530" s="2" t="s">
        <v>20220</v>
      </c>
      <c r="C14530" s="2" t="s">
        <v>31831</v>
      </c>
      <c r="D14530" s="2" t="str">
        <f>"飲食店営業"</f>
        <v>飲食店営業</v>
      </c>
      <c r="E14530" s="2" t="str">
        <f t="shared" si="725"/>
        <v>R01.11.13</v>
      </c>
    </row>
    <row r="14531" spans="1:5" x14ac:dyDescent="0.45">
      <c r="A14531" s="2" t="s">
        <v>8572</v>
      </c>
      <c r="B14531" s="2" t="s">
        <v>20223</v>
      </c>
      <c r="C14531" s="2" t="s">
        <v>31834</v>
      </c>
      <c r="D14531" s="2" t="str">
        <f>"魚肉ねり製品製造業"</f>
        <v>魚肉ねり製品製造業</v>
      </c>
      <c r="E14531" s="2" t="str">
        <f>"R01.11.12"</f>
        <v>R01.11.12</v>
      </c>
    </row>
    <row r="14532" spans="1:5" x14ac:dyDescent="0.45">
      <c r="A14532" s="2" t="s">
        <v>8573</v>
      </c>
      <c r="B14532" s="2" t="s">
        <v>20224</v>
      </c>
      <c r="C14532" s="2" t="s">
        <v>31835</v>
      </c>
      <c r="D14532" s="2" t="str">
        <f>"魚介類販売業"</f>
        <v>魚介類販売業</v>
      </c>
      <c r="E14532" s="2" t="str">
        <f>"R01.11.14"</f>
        <v>R01.11.14</v>
      </c>
    </row>
    <row r="14533" spans="1:5" x14ac:dyDescent="0.45">
      <c r="A14533" s="2" t="s">
        <v>8574</v>
      </c>
      <c r="B14533" s="2" t="s">
        <v>19948</v>
      </c>
      <c r="C14533" s="2" t="s">
        <v>31836</v>
      </c>
      <c r="D14533" s="2" t="str">
        <f>"食品製造業"</f>
        <v>食品製造業</v>
      </c>
      <c r="E14533" s="2" t="str">
        <f>"R01.11.14"</f>
        <v>R01.11.14</v>
      </c>
    </row>
    <row r="14534" spans="1:5" x14ac:dyDescent="0.45">
      <c r="A14534" s="2" t="s">
        <v>46</v>
      </c>
      <c r="B14534" s="2" t="s">
        <v>20238</v>
      </c>
      <c r="C14534" s="2" t="s">
        <v>31852</v>
      </c>
      <c r="D14534" s="2" t="str">
        <f>"食品販売業"</f>
        <v>食品販売業</v>
      </c>
      <c r="E14534" s="2" t="str">
        <f>"H30.02.22"</f>
        <v>H30.02.22</v>
      </c>
    </row>
    <row r="14535" spans="1:5" x14ac:dyDescent="0.45">
      <c r="A14535" s="2" t="s">
        <v>46</v>
      </c>
      <c r="B14535" s="2" t="s">
        <v>20239</v>
      </c>
      <c r="C14535" s="2" t="s">
        <v>31853</v>
      </c>
      <c r="D14535" s="2" t="str">
        <f>"乳類販売業"</f>
        <v>乳類販売業</v>
      </c>
      <c r="E14535" s="2" t="str">
        <f>"H31.02.26"</f>
        <v>H31.02.26</v>
      </c>
    </row>
    <row r="14536" spans="1:5" x14ac:dyDescent="0.45">
      <c r="A14536" s="2" t="s">
        <v>46</v>
      </c>
      <c r="B14536" s="2" t="s">
        <v>19715</v>
      </c>
      <c r="C14536" s="2" t="s">
        <v>31852</v>
      </c>
      <c r="D14536" s="2" t="str">
        <f>"食肉販売業"</f>
        <v>食肉販売業</v>
      </c>
      <c r="E14536" s="2" t="str">
        <f>"H30.01.30"</f>
        <v>H30.01.30</v>
      </c>
    </row>
    <row r="14537" spans="1:5" x14ac:dyDescent="0.45">
      <c r="A14537" s="2" t="s">
        <v>46</v>
      </c>
      <c r="B14537" s="2" t="s">
        <v>19959</v>
      </c>
      <c r="C14537" s="2" t="s">
        <v>31854</v>
      </c>
      <c r="D14537" s="2" t="str">
        <f>"食肉販売業"</f>
        <v>食肉販売業</v>
      </c>
      <c r="E14537" s="2" t="str">
        <f>"H30.01.30"</f>
        <v>H30.01.30</v>
      </c>
    </row>
    <row r="14538" spans="1:5" x14ac:dyDescent="0.45">
      <c r="A14538" s="2" t="s">
        <v>46</v>
      </c>
      <c r="B14538" s="2" t="s">
        <v>20240</v>
      </c>
      <c r="C14538" s="2" t="s">
        <v>31564</v>
      </c>
      <c r="D14538" s="2" t="str">
        <f>"食品販売業"</f>
        <v>食品販売業</v>
      </c>
      <c r="E14538" s="2" t="str">
        <f>"R01.11.13"</f>
        <v>R01.11.13</v>
      </c>
    </row>
    <row r="14539" spans="1:5" x14ac:dyDescent="0.45">
      <c r="A14539" s="2" t="s">
        <v>8589</v>
      </c>
      <c r="B14539" s="2" t="s">
        <v>8589</v>
      </c>
      <c r="C14539" s="2" t="s">
        <v>31435</v>
      </c>
      <c r="D14539" s="2" t="str">
        <f>"飲食店営業"</f>
        <v>飲食店営業</v>
      </c>
      <c r="E14539" s="2" t="str">
        <f t="shared" ref="E14539:E14545" si="726">"R01.11.15"</f>
        <v>R01.11.15</v>
      </c>
    </row>
    <row r="14540" spans="1:5" x14ac:dyDescent="0.45">
      <c r="A14540" s="2" t="s">
        <v>8589</v>
      </c>
      <c r="B14540" s="2" t="s">
        <v>8589</v>
      </c>
      <c r="C14540" s="2" t="s">
        <v>31435</v>
      </c>
      <c r="D14540" s="2" t="str">
        <f>"魚介類販売業"</f>
        <v>魚介類販売業</v>
      </c>
      <c r="E14540" s="2" t="str">
        <f t="shared" si="726"/>
        <v>R01.11.15</v>
      </c>
    </row>
    <row r="14541" spans="1:5" x14ac:dyDescent="0.45">
      <c r="A14541" s="2" t="s">
        <v>8589</v>
      </c>
      <c r="B14541" s="2" t="s">
        <v>8589</v>
      </c>
      <c r="C14541" s="2" t="s">
        <v>31435</v>
      </c>
      <c r="D14541" s="2" t="str">
        <f>"食肉販売業"</f>
        <v>食肉販売業</v>
      </c>
      <c r="E14541" s="2" t="str">
        <f t="shared" si="726"/>
        <v>R01.11.15</v>
      </c>
    </row>
    <row r="14542" spans="1:5" x14ac:dyDescent="0.45">
      <c r="A14542" s="2" t="s">
        <v>8589</v>
      </c>
      <c r="B14542" s="2" t="s">
        <v>8589</v>
      </c>
      <c r="C14542" s="2" t="s">
        <v>31435</v>
      </c>
      <c r="D14542" s="2" t="str">
        <f>"乳類販売業"</f>
        <v>乳類販売業</v>
      </c>
      <c r="E14542" s="2" t="str">
        <f t="shared" si="726"/>
        <v>R01.11.15</v>
      </c>
    </row>
    <row r="14543" spans="1:5" x14ac:dyDescent="0.45">
      <c r="A14543" s="2" t="s">
        <v>8589</v>
      </c>
      <c r="B14543" s="2" t="s">
        <v>20243</v>
      </c>
      <c r="C14543" s="2" t="s">
        <v>31435</v>
      </c>
      <c r="D14543" s="2" t="str">
        <f>"食品販売業"</f>
        <v>食品販売業</v>
      </c>
      <c r="E14543" s="2" t="str">
        <f t="shared" si="726"/>
        <v>R01.11.15</v>
      </c>
    </row>
    <row r="14544" spans="1:5" x14ac:dyDescent="0.45">
      <c r="A14544" s="2" t="s">
        <v>1134</v>
      </c>
      <c r="B14544" s="2" t="s">
        <v>20142</v>
      </c>
      <c r="C14544" s="2" t="s">
        <v>31745</v>
      </c>
      <c r="D14544" s="2" t="str">
        <f>"乳類販売業"</f>
        <v>乳類販売業</v>
      </c>
      <c r="E14544" s="2" t="str">
        <f t="shared" si="726"/>
        <v>R01.11.15</v>
      </c>
    </row>
    <row r="14545" spans="1:5" x14ac:dyDescent="0.45">
      <c r="A14545" s="2" t="s">
        <v>1134</v>
      </c>
      <c r="B14545" s="2" t="s">
        <v>20141</v>
      </c>
      <c r="C14545" s="2" t="s">
        <v>31744</v>
      </c>
      <c r="D14545" s="2" t="str">
        <f>"乳類販売業"</f>
        <v>乳類販売業</v>
      </c>
      <c r="E14545" s="2" t="str">
        <f t="shared" si="726"/>
        <v>R01.11.15</v>
      </c>
    </row>
    <row r="14546" spans="1:5" x14ac:dyDescent="0.45">
      <c r="A14546" s="2" t="s">
        <v>8590</v>
      </c>
      <c r="B14546" s="2" t="s">
        <v>20246</v>
      </c>
      <c r="C14546" s="2" t="s">
        <v>31859</v>
      </c>
      <c r="D14546" s="2" t="str">
        <f>"飲食店営業"</f>
        <v>飲食店営業</v>
      </c>
      <c r="E14546" s="2" t="str">
        <f t="shared" ref="E14546:E14551" si="727">"R01.11.20"</f>
        <v>R01.11.20</v>
      </c>
    </row>
    <row r="14547" spans="1:5" x14ac:dyDescent="0.45">
      <c r="A14547" s="2" t="s">
        <v>7943</v>
      </c>
      <c r="B14547" s="2" t="s">
        <v>20248</v>
      </c>
      <c r="C14547" s="2" t="s">
        <v>31860</v>
      </c>
      <c r="D14547" s="2" t="str">
        <f>"飲食店営業"</f>
        <v>飲食店営業</v>
      </c>
      <c r="E14547" s="2" t="str">
        <f t="shared" si="727"/>
        <v>R01.11.20</v>
      </c>
    </row>
    <row r="14548" spans="1:5" x14ac:dyDescent="0.45">
      <c r="A14548" s="2" t="s">
        <v>8592</v>
      </c>
      <c r="B14548" s="2" t="s">
        <v>20249</v>
      </c>
      <c r="C14548" s="2" t="s">
        <v>31861</v>
      </c>
      <c r="D14548" s="2" t="str">
        <f>"飲食店営業"</f>
        <v>飲食店営業</v>
      </c>
      <c r="E14548" s="2" t="str">
        <f t="shared" si="727"/>
        <v>R01.11.20</v>
      </c>
    </row>
    <row r="14549" spans="1:5" x14ac:dyDescent="0.45">
      <c r="A14549" s="2" t="s">
        <v>8593</v>
      </c>
      <c r="B14549" s="2" t="s">
        <v>20250</v>
      </c>
      <c r="C14549" s="2" t="s">
        <v>31862</v>
      </c>
      <c r="D14549" s="2" t="str">
        <f>"豆腐製造業"</f>
        <v>豆腐製造業</v>
      </c>
      <c r="E14549" s="2" t="str">
        <f t="shared" si="727"/>
        <v>R01.11.20</v>
      </c>
    </row>
    <row r="14550" spans="1:5" x14ac:dyDescent="0.45">
      <c r="A14550" s="2" t="s">
        <v>8222</v>
      </c>
      <c r="B14550" s="2" t="s">
        <v>19822</v>
      </c>
      <c r="C14550" s="2" t="s">
        <v>31409</v>
      </c>
      <c r="D14550" s="2" t="str">
        <f>"魚介類販売業"</f>
        <v>魚介類販売業</v>
      </c>
      <c r="E14550" s="2" t="str">
        <f t="shared" si="727"/>
        <v>R01.11.20</v>
      </c>
    </row>
    <row r="14551" spans="1:5" x14ac:dyDescent="0.45">
      <c r="A14551" s="2" t="s">
        <v>8592</v>
      </c>
      <c r="B14551" s="2" t="s">
        <v>20249</v>
      </c>
      <c r="C14551" s="2" t="s">
        <v>31861</v>
      </c>
      <c r="D14551" s="2" t="str">
        <f>"食品販売業"</f>
        <v>食品販売業</v>
      </c>
      <c r="E14551" s="2" t="str">
        <f t="shared" si="727"/>
        <v>R01.11.20</v>
      </c>
    </row>
    <row r="14552" spans="1:5" x14ac:dyDescent="0.45">
      <c r="A14552" s="2" t="s">
        <v>8446</v>
      </c>
      <c r="B14552" s="2" t="s">
        <v>20252</v>
      </c>
      <c r="C14552" s="2" t="s">
        <v>31686</v>
      </c>
      <c r="D14552" s="2" t="str">
        <f>"魚介類販売業"</f>
        <v>魚介類販売業</v>
      </c>
      <c r="E14552" s="2" t="str">
        <f>"R01.11.21"</f>
        <v>R01.11.21</v>
      </c>
    </row>
    <row r="14553" spans="1:5" x14ac:dyDescent="0.45">
      <c r="A14553" s="2" t="s">
        <v>7921</v>
      </c>
      <c r="B14553" s="2" t="s">
        <v>20253</v>
      </c>
      <c r="C14553" s="2" t="s">
        <v>31863</v>
      </c>
      <c r="D14553" s="2" t="str">
        <f>"飲食店営業"</f>
        <v>飲食店営業</v>
      </c>
      <c r="E14553" s="2" t="str">
        <f>"R01.11.21"</f>
        <v>R01.11.21</v>
      </c>
    </row>
    <row r="14554" spans="1:5" x14ac:dyDescent="0.45">
      <c r="A14554" s="2" t="s">
        <v>1262</v>
      </c>
      <c r="B14554" s="2" t="s">
        <v>20255</v>
      </c>
      <c r="C14554" s="2" t="s">
        <v>31865</v>
      </c>
      <c r="D14554" s="2" t="str">
        <f>"食品販売業"</f>
        <v>食品販売業</v>
      </c>
      <c r="E14554" s="2" t="str">
        <f>"R01.11.21"</f>
        <v>R01.11.21</v>
      </c>
    </row>
    <row r="14555" spans="1:5" x14ac:dyDescent="0.45">
      <c r="A14555" s="2" t="s">
        <v>8595</v>
      </c>
      <c r="B14555" s="2" t="s">
        <v>20256</v>
      </c>
      <c r="C14555" s="2" t="s">
        <v>31866</v>
      </c>
      <c r="D14555" s="2" t="str">
        <f>"そうざい製造業"</f>
        <v>そうざい製造業</v>
      </c>
      <c r="E14555" s="2" t="str">
        <f t="shared" ref="E14555:E14561" si="728">"R01.11.26"</f>
        <v>R01.11.26</v>
      </c>
    </row>
    <row r="14556" spans="1:5" x14ac:dyDescent="0.45">
      <c r="A14556" s="2" t="s">
        <v>8595</v>
      </c>
      <c r="B14556" s="2" t="s">
        <v>20256</v>
      </c>
      <c r="C14556" s="2" t="s">
        <v>31866</v>
      </c>
      <c r="D14556" s="2" t="str">
        <f>"食肉販売業"</f>
        <v>食肉販売業</v>
      </c>
      <c r="E14556" s="2" t="str">
        <f t="shared" si="728"/>
        <v>R01.11.26</v>
      </c>
    </row>
    <row r="14557" spans="1:5" x14ac:dyDescent="0.45">
      <c r="A14557" s="2" t="s">
        <v>8595</v>
      </c>
      <c r="B14557" s="2" t="s">
        <v>20256</v>
      </c>
      <c r="C14557" s="2" t="s">
        <v>31866</v>
      </c>
      <c r="D14557" s="2" t="str">
        <f>"乳類販売業"</f>
        <v>乳類販売業</v>
      </c>
      <c r="E14557" s="2" t="str">
        <f t="shared" si="728"/>
        <v>R01.11.26</v>
      </c>
    </row>
    <row r="14558" spans="1:5" x14ac:dyDescent="0.45">
      <c r="A14558" s="2" t="s">
        <v>8595</v>
      </c>
      <c r="B14558" s="2" t="s">
        <v>20256</v>
      </c>
      <c r="C14558" s="2" t="s">
        <v>31866</v>
      </c>
      <c r="D14558" s="2" t="str">
        <f>"食品販売業"</f>
        <v>食品販売業</v>
      </c>
      <c r="E14558" s="2" t="str">
        <f t="shared" si="728"/>
        <v>R01.11.26</v>
      </c>
    </row>
    <row r="14559" spans="1:5" x14ac:dyDescent="0.45">
      <c r="A14559" s="2" t="s">
        <v>5327</v>
      </c>
      <c r="B14559" s="2" t="s">
        <v>16684</v>
      </c>
      <c r="C14559" s="2" t="s">
        <v>31866</v>
      </c>
      <c r="D14559" s="2" t="str">
        <f>"魚介類販売業"</f>
        <v>魚介類販売業</v>
      </c>
      <c r="E14559" s="2" t="str">
        <f t="shared" si="728"/>
        <v>R01.11.26</v>
      </c>
    </row>
    <row r="14560" spans="1:5" x14ac:dyDescent="0.45">
      <c r="A14560" s="2" t="s">
        <v>8596</v>
      </c>
      <c r="B14560" s="2" t="s">
        <v>20257</v>
      </c>
      <c r="C14560" s="2" t="s">
        <v>31867</v>
      </c>
      <c r="D14560" s="2" t="str">
        <f>"飲食店営業"</f>
        <v>飲食店営業</v>
      </c>
      <c r="E14560" s="2" t="str">
        <f t="shared" si="728"/>
        <v>R01.11.26</v>
      </c>
    </row>
    <row r="14561" spans="1:5" x14ac:dyDescent="0.45">
      <c r="A14561" s="2" t="s">
        <v>7868</v>
      </c>
      <c r="B14561" s="2" t="s">
        <v>19422</v>
      </c>
      <c r="C14561" s="2" t="s">
        <v>31741</v>
      </c>
      <c r="D14561" s="2" t="str">
        <f>"魚介類販売業"</f>
        <v>魚介類販売業</v>
      </c>
      <c r="E14561" s="2" t="str">
        <f t="shared" si="728"/>
        <v>R01.11.26</v>
      </c>
    </row>
    <row r="14562" spans="1:5" x14ac:dyDescent="0.45">
      <c r="A14562" s="2" t="s">
        <v>8597</v>
      </c>
      <c r="B14562" s="2" t="s">
        <v>20258</v>
      </c>
      <c r="C14562" s="2" t="s">
        <v>31868</v>
      </c>
      <c r="D14562" s="2" t="str">
        <f>"飲食店営業"</f>
        <v>飲食店営業</v>
      </c>
      <c r="E14562" s="2" t="str">
        <f>"R01.11.29"</f>
        <v>R01.11.29</v>
      </c>
    </row>
    <row r="14563" spans="1:5" x14ac:dyDescent="0.45">
      <c r="A14563" s="2" t="s">
        <v>8598</v>
      </c>
      <c r="B14563" s="2" t="s">
        <v>20259</v>
      </c>
      <c r="C14563" s="2" t="s">
        <v>31869</v>
      </c>
      <c r="D14563" s="2" t="str">
        <f>"飲食店営業"</f>
        <v>飲食店営業</v>
      </c>
      <c r="E14563" s="2" t="str">
        <f>"R01.11.29"</f>
        <v>R01.11.29</v>
      </c>
    </row>
    <row r="14564" spans="1:5" x14ac:dyDescent="0.45">
      <c r="A14564" s="2" t="s">
        <v>8136</v>
      </c>
      <c r="B14564" s="2" t="s">
        <v>19725</v>
      </c>
      <c r="C14564" s="2" t="s">
        <v>31870</v>
      </c>
      <c r="D14564" s="2" t="str">
        <f>"菓子製造業"</f>
        <v>菓子製造業</v>
      </c>
      <c r="E14564" s="2" t="str">
        <f>"R01.11.29"</f>
        <v>R01.11.29</v>
      </c>
    </row>
    <row r="14565" spans="1:5" x14ac:dyDescent="0.45">
      <c r="A14565" s="2" t="s">
        <v>8425</v>
      </c>
      <c r="B14565" s="2" t="s">
        <v>20061</v>
      </c>
      <c r="C14565" s="2" t="s">
        <v>31871</v>
      </c>
      <c r="D14565" s="2" t="str">
        <f>"そうざい製造業"</f>
        <v>そうざい製造業</v>
      </c>
      <c r="E14565" s="2" t="str">
        <f>"R01.11.29"</f>
        <v>R01.11.29</v>
      </c>
    </row>
    <row r="14566" spans="1:5" x14ac:dyDescent="0.45">
      <c r="A14566" s="2" t="s">
        <v>421</v>
      </c>
      <c r="B14566" s="2" t="s">
        <v>20262</v>
      </c>
      <c r="C14566" s="2" t="s">
        <v>31872</v>
      </c>
      <c r="D14566" s="2" t="str">
        <f>"食品販売業"</f>
        <v>食品販売業</v>
      </c>
      <c r="E14566" s="2" t="str">
        <f>"R01.11.29"</f>
        <v>R01.11.29</v>
      </c>
    </row>
    <row r="14567" spans="1:5" x14ac:dyDescent="0.45">
      <c r="A14567" s="2" t="s">
        <v>8600</v>
      </c>
      <c r="B14567" s="2" t="s">
        <v>20265</v>
      </c>
      <c r="C14567" s="2" t="s">
        <v>31874</v>
      </c>
      <c r="D14567" s="2" t="str">
        <f>"乳処理業"</f>
        <v>乳処理業</v>
      </c>
      <c r="E14567" s="2" t="str">
        <f>"R01.12.06"</f>
        <v>R01.12.06</v>
      </c>
    </row>
    <row r="14568" spans="1:5" x14ac:dyDescent="0.45">
      <c r="A14568" s="2" t="s">
        <v>8600</v>
      </c>
      <c r="B14568" s="2" t="s">
        <v>20265</v>
      </c>
      <c r="C14568" s="2" t="s">
        <v>31874</v>
      </c>
      <c r="D14568" s="2" t="str">
        <f>"乳製品製造業"</f>
        <v>乳製品製造業</v>
      </c>
      <c r="E14568" s="2" t="str">
        <f>"R01.12.06"</f>
        <v>R01.12.06</v>
      </c>
    </row>
    <row r="14569" spans="1:5" x14ac:dyDescent="0.45">
      <c r="A14569" s="2" t="s">
        <v>8600</v>
      </c>
      <c r="B14569" s="2" t="s">
        <v>20265</v>
      </c>
      <c r="C14569" s="2" t="s">
        <v>31874</v>
      </c>
      <c r="D14569" s="2" t="str">
        <f>"アイスクリーム類製造業"</f>
        <v>アイスクリーム類製造業</v>
      </c>
      <c r="E14569" s="2" t="str">
        <f>"R01.12.06"</f>
        <v>R01.12.06</v>
      </c>
    </row>
    <row r="14570" spans="1:5" x14ac:dyDescent="0.45">
      <c r="A14570" s="2" t="s">
        <v>421</v>
      </c>
      <c r="B14570" s="2" t="s">
        <v>19806</v>
      </c>
      <c r="C14570" s="2" t="s">
        <v>31875</v>
      </c>
      <c r="D14570" s="2" t="str">
        <f>"乳類販売業"</f>
        <v>乳類販売業</v>
      </c>
      <c r="E14570" s="2" t="str">
        <f>"R01.12.06"</f>
        <v>R01.12.06</v>
      </c>
    </row>
    <row r="14571" spans="1:5" x14ac:dyDescent="0.45">
      <c r="A14571" s="2" t="s">
        <v>421</v>
      </c>
      <c r="B14571" s="2" t="s">
        <v>20266</v>
      </c>
      <c r="C14571" s="2" t="s">
        <v>31876</v>
      </c>
      <c r="D14571" s="2" t="str">
        <f>"乳類販売業"</f>
        <v>乳類販売業</v>
      </c>
      <c r="E14571" s="2" t="str">
        <f>"R01.12.06"</f>
        <v>R01.12.06</v>
      </c>
    </row>
    <row r="14572" spans="1:5" x14ac:dyDescent="0.45">
      <c r="A14572" s="2" t="s">
        <v>8602</v>
      </c>
      <c r="B14572" s="2" t="s">
        <v>20269</v>
      </c>
      <c r="C14572" s="2" t="s">
        <v>31882</v>
      </c>
      <c r="D14572" s="2" t="str">
        <f>"飲食店営業"</f>
        <v>飲食店営業</v>
      </c>
      <c r="E14572" s="2" t="str">
        <f>"R01.12.13"</f>
        <v>R01.12.13</v>
      </c>
    </row>
    <row r="14573" spans="1:5" x14ac:dyDescent="0.45">
      <c r="A14573" s="2" t="s">
        <v>8603</v>
      </c>
      <c r="B14573" s="2" t="s">
        <v>20270</v>
      </c>
      <c r="C14573" s="2" t="s">
        <v>31883</v>
      </c>
      <c r="D14573" s="2" t="str">
        <f>"酒類製造業"</f>
        <v>酒類製造業</v>
      </c>
      <c r="E14573" s="2" t="str">
        <f>"R01.10.25"</f>
        <v>R01.10.25</v>
      </c>
    </row>
    <row r="14574" spans="1:5" x14ac:dyDescent="0.45">
      <c r="A14574" s="2" t="s">
        <v>8604</v>
      </c>
      <c r="B14574" s="2" t="s">
        <v>20271</v>
      </c>
      <c r="C14574" s="2" t="s">
        <v>31884</v>
      </c>
      <c r="D14574" s="2" t="str">
        <f>"そうざい製造業"</f>
        <v>そうざい製造業</v>
      </c>
      <c r="E14574" s="2" t="str">
        <f>"H31.02.06"</f>
        <v>H31.02.06</v>
      </c>
    </row>
    <row r="14575" spans="1:5" x14ac:dyDescent="0.45">
      <c r="A14575" s="2" t="s">
        <v>8605</v>
      </c>
      <c r="B14575" s="2" t="s">
        <v>20272</v>
      </c>
      <c r="C14575" s="2" t="s">
        <v>31885</v>
      </c>
      <c r="D14575" s="2" t="str">
        <f>"みそ製造業"</f>
        <v>みそ製造業</v>
      </c>
      <c r="E14575" s="2" t="str">
        <f>"H30.11.13"</f>
        <v>H30.11.13</v>
      </c>
    </row>
    <row r="14576" spans="1:5" x14ac:dyDescent="0.45">
      <c r="A14576" s="2" t="s">
        <v>8606</v>
      </c>
      <c r="B14576" s="2" t="s">
        <v>20273</v>
      </c>
      <c r="C14576" s="2" t="s">
        <v>31886</v>
      </c>
      <c r="D14576" s="2" t="str">
        <f>"菓子製造業"</f>
        <v>菓子製造業</v>
      </c>
      <c r="E14576" s="2" t="str">
        <f>"R01.12.19"</f>
        <v>R01.12.19</v>
      </c>
    </row>
    <row r="14577" spans="1:5" x14ac:dyDescent="0.45">
      <c r="A14577" s="2" t="s">
        <v>8607</v>
      </c>
      <c r="B14577" s="2" t="s">
        <v>20274</v>
      </c>
      <c r="C14577" s="2" t="s">
        <v>31887</v>
      </c>
      <c r="D14577" s="2" t="str">
        <f>"魚肉ねり製品製造業"</f>
        <v>魚肉ねり製品製造業</v>
      </c>
      <c r="E14577" s="2" t="str">
        <f>"R01.12.25"</f>
        <v>R01.12.25</v>
      </c>
    </row>
    <row r="14578" spans="1:5" x14ac:dyDescent="0.45">
      <c r="A14578" s="2" t="s">
        <v>8608</v>
      </c>
      <c r="B14578" s="2" t="s">
        <v>20275</v>
      </c>
      <c r="C14578" s="2" t="s">
        <v>31888</v>
      </c>
      <c r="D14578" s="2" t="str">
        <f>"飲食店営業"</f>
        <v>飲食店営業</v>
      </c>
      <c r="E14578" s="2" t="str">
        <f>"R01.12.25"</f>
        <v>R01.12.25</v>
      </c>
    </row>
    <row r="14579" spans="1:5" x14ac:dyDescent="0.45">
      <c r="A14579" s="2" t="s">
        <v>165</v>
      </c>
      <c r="B14579" s="2" t="s">
        <v>20276</v>
      </c>
      <c r="C14579" s="2" t="s">
        <v>31890</v>
      </c>
      <c r="D14579" s="2" t="str">
        <f>"喫茶店営業"</f>
        <v>喫茶店営業</v>
      </c>
      <c r="E14579" s="2" t="str">
        <f>"R02.01.20"</f>
        <v>R02.01.20</v>
      </c>
    </row>
    <row r="14580" spans="1:5" x14ac:dyDescent="0.45">
      <c r="A14580" s="2" t="s">
        <v>165</v>
      </c>
      <c r="B14580" s="2" t="s">
        <v>20277</v>
      </c>
      <c r="C14580" s="2" t="s">
        <v>31890</v>
      </c>
      <c r="D14580" s="2" t="str">
        <f>"喫茶店営業"</f>
        <v>喫茶店営業</v>
      </c>
      <c r="E14580" s="2" t="str">
        <f>"R02.01.20"</f>
        <v>R02.01.20</v>
      </c>
    </row>
    <row r="14581" spans="1:5" x14ac:dyDescent="0.45">
      <c r="A14581" s="2" t="s">
        <v>165</v>
      </c>
      <c r="B14581" s="2" t="s">
        <v>20278</v>
      </c>
      <c r="C14581" s="2" t="s">
        <v>31890</v>
      </c>
      <c r="D14581" s="2" t="str">
        <f>"喫茶店営業"</f>
        <v>喫茶店営業</v>
      </c>
      <c r="E14581" s="2" t="str">
        <f>"R02.01.20"</f>
        <v>R02.01.20</v>
      </c>
    </row>
    <row r="14582" spans="1:5" x14ac:dyDescent="0.45">
      <c r="A14582" s="2" t="s">
        <v>7780</v>
      </c>
      <c r="B14582" s="2" t="s">
        <v>13941</v>
      </c>
      <c r="C14582" s="2" t="s">
        <v>31891</v>
      </c>
      <c r="D14582" s="2" t="str">
        <f>"食品行商"</f>
        <v>食品行商</v>
      </c>
      <c r="E14582" s="2" t="str">
        <f>"R02.01.20"</f>
        <v>R02.01.20</v>
      </c>
    </row>
    <row r="14583" spans="1:5" x14ac:dyDescent="0.45">
      <c r="A14583" s="2" t="s">
        <v>8610</v>
      </c>
      <c r="B14583" s="2" t="s">
        <v>20279</v>
      </c>
      <c r="C14583" s="2" t="s">
        <v>31892</v>
      </c>
      <c r="D14583" s="2" t="str">
        <f>"飲食店営業"</f>
        <v>飲食店営業</v>
      </c>
      <c r="E14583" s="2" t="str">
        <f>"R02.01.20"</f>
        <v>R02.01.20</v>
      </c>
    </row>
    <row r="14584" spans="1:5" x14ac:dyDescent="0.45">
      <c r="A14584" s="2" t="s">
        <v>8611</v>
      </c>
      <c r="B14584" s="2" t="s">
        <v>20280</v>
      </c>
      <c r="C14584" s="2" t="s">
        <v>31893</v>
      </c>
      <c r="D14584" s="2" t="str">
        <f>"飲食店営業"</f>
        <v>飲食店営業</v>
      </c>
      <c r="E14584" s="2" t="str">
        <f>"R02.01.21"</f>
        <v>R02.01.21</v>
      </c>
    </row>
    <row r="14585" spans="1:5" x14ac:dyDescent="0.45">
      <c r="A14585" s="2" t="s">
        <v>8612</v>
      </c>
      <c r="B14585" s="2" t="s">
        <v>20281</v>
      </c>
      <c r="C14585" s="2" t="s">
        <v>31894</v>
      </c>
      <c r="D14585" s="2" t="str">
        <f>"食品製造業"</f>
        <v>食品製造業</v>
      </c>
      <c r="E14585" s="2" t="str">
        <f t="shared" ref="E14585:E14599" si="729">"R02.01.22"</f>
        <v>R02.01.22</v>
      </c>
    </row>
    <row r="14586" spans="1:5" x14ac:dyDescent="0.45">
      <c r="A14586" s="2" t="s">
        <v>8613</v>
      </c>
      <c r="B14586" s="2" t="s">
        <v>20282</v>
      </c>
      <c r="C14586" s="2" t="s">
        <v>31895</v>
      </c>
      <c r="D14586" s="2" t="str">
        <f>"食品販売業"</f>
        <v>食品販売業</v>
      </c>
      <c r="E14586" s="2" t="str">
        <f t="shared" si="729"/>
        <v>R02.01.22</v>
      </c>
    </row>
    <row r="14587" spans="1:5" x14ac:dyDescent="0.45">
      <c r="A14587" s="2" t="s">
        <v>7817</v>
      </c>
      <c r="B14587" s="2" t="s">
        <v>19643</v>
      </c>
      <c r="C14587" s="2" t="s">
        <v>31219</v>
      </c>
      <c r="D14587" s="2" t="str">
        <f>"食品販売業"</f>
        <v>食品販売業</v>
      </c>
      <c r="E14587" s="2" t="str">
        <f t="shared" si="729"/>
        <v>R02.01.22</v>
      </c>
    </row>
    <row r="14588" spans="1:5" x14ac:dyDescent="0.45">
      <c r="A14588" s="2" t="s">
        <v>7831</v>
      </c>
      <c r="B14588" s="2" t="s">
        <v>19908</v>
      </c>
      <c r="C14588" s="2" t="s">
        <v>31509</v>
      </c>
      <c r="D14588" s="2" t="str">
        <f>"飲食店営業"</f>
        <v>飲食店営業</v>
      </c>
      <c r="E14588" s="2" t="str">
        <f t="shared" si="729"/>
        <v>R02.01.22</v>
      </c>
    </row>
    <row r="14589" spans="1:5" x14ac:dyDescent="0.45">
      <c r="A14589" s="2" t="s">
        <v>8614</v>
      </c>
      <c r="B14589" s="2" t="s">
        <v>20283</v>
      </c>
      <c r="C14589" s="2" t="s">
        <v>31896</v>
      </c>
      <c r="D14589" s="2" t="str">
        <f>"飲食店営業"</f>
        <v>飲食店営業</v>
      </c>
      <c r="E14589" s="2" t="str">
        <f t="shared" si="729"/>
        <v>R02.01.22</v>
      </c>
    </row>
    <row r="14590" spans="1:5" x14ac:dyDescent="0.45">
      <c r="A14590" s="2" t="s">
        <v>8615</v>
      </c>
      <c r="B14590" s="2" t="s">
        <v>20284</v>
      </c>
      <c r="C14590" s="2" t="s">
        <v>31897</v>
      </c>
      <c r="D14590" s="2" t="str">
        <f>"飲食店営業"</f>
        <v>飲食店営業</v>
      </c>
      <c r="E14590" s="2" t="str">
        <f t="shared" si="729"/>
        <v>R02.01.22</v>
      </c>
    </row>
    <row r="14591" spans="1:5" x14ac:dyDescent="0.45">
      <c r="A14591" s="2" t="s">
        <v>7769</v>
      </c>
      <c r="B14591" s="2" t="s">
        <v>20285</v>
      </c>
      <c r="C14591" s="2" t="s">
        <v>31898</v>
      </c>
      <c r="D14591" s="2" t="str">
        <f>"菓子製造業"</f>
        <v>菓子製造業</v>
      </c>
      <c r="E14591" s="2" t="str">
        <f t="shared" si="729"/>
        <v>R02.01.22</v>
      </c>
    </row>
    <row r="14592" spans="1:5" x14ac:dyDescent="0.45">
      <c r="A14592" s="2" t="s">
        <v>7831</v>
      </c>
      <c r="B14592" s="2" t="s">
        <v>19908</v>
      </c>
      <c r="C14592" s="2" t="s">
        <v>31509</v>
      </c>
      <c r="D14592" s="2" t="str">
        <f>"魚介類販売業"</f>
        <v>魚介類販売業</v>
      </c>
      <c r="E14592" s="2" t="str">
        <f t="shared" si="729"/>
        <v>R02.01.22</v>
      </c>
    </row>
    <row r="14593" spans="1:5" x14ac:dyDescent="0.45">
      <c r="A14593" s="2" t="s">
        <v>8616</v>
      </c>
      <c r="B14593" s="2" t="s">
        <v>20286</v>
      </c>
      <c r="C14593" s="2" t="s">
        <v>31899</v>
      </c>
      <c r="D14593" s="2" t="str">
        <f>"魚介類販売業"</f>
        <v>魚介類販売業</v>
      </c>
      <c r="E14593" s="2" t="str">
        <f t="shared" si="729"/>
        <v>R02.01.22</v>
      </c>
    </row>
    <row r="14594" spans="1:5" x14ac:dyDescent="0.45">
      <c r="A14594" s="2" t="s">
        <v>8617</v>
      </c>
      <c r="B14594" s="2" t="s">
        <v>20287</v>
      </c>
      <c r="C14594" s="2" t="s">
        <v>31900</v>
      </c>
      <c r="D14594" s="2" t="str">
        <f>"魚介類販売業"</f>
        <v>魚介類販売業</v>
      </c>
      <c r="E14594" s="2" t="str">
        <f t="shared" si="729"/>
        <v>R02.01.22</v>
      </c>
    </row>
    <row r="14595" spans="1:5" x14ac:dyDescent="0.45">
      <c r="A14595" s="2" t="s">
        <v>7831</v>
      </c>
      <c r="B14595" s="2" t="s">
        <v>19908</v>
      </c>
      <c r="C14595" s="2" t="s">
        <v>31509</v>
      </c>
      <c r="D14595" s="2" t="str">
        <f>"乳類販売業"</f>
        <v>乳類販売業</v>
      </c>
      <c r="E14595" s="2" t="str">
        <f t="shared" si="729"/>
        <v>R02.01.22</v>
      </c>
    </row>
    <row r="14596" spans="1:5" x14ac:dyDescent="0.45">
      <c r="A14596" s="2" t="s">
        <v>7817</v>
      </c>
      <c r="B14596" s="2" t="s">
        <v>19643</v>
      </c>
      <c r="C14596" s="2" t="s">
        <v>31219</v>
      </c>
      <c r="D14596" s="2" t="str">
        <f>"乳類販売業"</f>
        <v>乳類販売業</v>
      </c>
      <c r="E14596" s="2" t="str">
        <f t="shared" si="729"/>
        <v>R02.01.22</v>
      </c>
    </row>
    <row r="14597" spans="1:5" x14ac:dyDescent="0.45">
      <c r="A14597" s="2" t="s">
        <v>7831</v>
      </c>
      <c r="B14597" s="2" t="s">
        <v>19908</v>
      </c>
      <c r="C14597" s="2" t="s">
        <v>31509</v>
      </c>
      <c r="D14597" s="2" t="str">
        <f>"食肉販売業"</f>
        <v>食肉販売業</v>
      </c>
      <c r="E14597" s="2" t="str">
        <f t="shared" si="729"/>
        <v>R02.01.22</v>
      </c>
    </row>
    <row r="14598" spans="1:5" x14ac:dyDescent="0.45">
      <c r="A14598" s="2" t="s">
        <v>7817</v>
      </c>
      <c r="B14598" s="2" t="s">
        <v>19643</v>
      </c>
      <c r="C14598" s="2" t="s">
        <v>31219</v>
      </c>
      <c r="D14598" s="2" t="str">
        <f>"食肉販売業"</f>
        <v>食肉販売業</v>
      </c>
      <c r="E14598" s="2" t="str">
        <f t="shared" si="729"/>
        <v>R02.01.22</v>
      </c>
    </row>
    <row r="14599" spans="1:5" x14ac:dyDescent="0.45">
      <c r="A14599" s="2" t="s">
        <v>8618</v>
      </c>
      <c r="B14599" s="2" t="s">
        <v>20288</v>
      </c>
      <c r="C14599" s="2" t="s">
        <v>31901</v>
      </c>
      <c r="D14599" s="2" t="str">
        <f>"食用油脂製造業"</f>
        <v>食用油脂製造業</v>
      </c>
      <c r="E14599" s="2" t="str">
        <f t="shared" si="729"/>
        <v>R02.01.22</v>
      </c>
    </row>
    <row r="14600" spans="1:5" x14ac:dyDescent="0.45">
      <c r="A14600" s="2" t="s">
        <v>8619</v>
      </c>
      <c r="B14600" s="2" t="s">
        <v>8619</v>
      </c>
      <c r="C14600" s="2" t="s">
        <v>31902</v>
      </c>
      <c r="D14600" s="2" t="str">
        <f>"食品販売業"</f>
        <v>食品販売業</v>
      </c>
      <c r="E14600" s="2" t="str">
        <f>"R01.11.20"</f>
        <v>R01.11.20</v>
      </c>
    </row>
    <row r="14601" spans="1:5" x14ac:dyDescent="0.45">
      <c r="A14601" s="2" t="s">
        <v>8619</v>
      </c>
      <c r="B14601" s="2" t="s">
        <v>8619</v>
      </c>
      <c r="C14601" s="2" t="s">
        <v>31902</v>
      </c>
      <c r="D14601" s="2" t="str">
        <f>"乳類販売業"</f>
        <v>乳類販売業</v>
      </c>
      <c r="E14601" s="2" t="str">
        <f>"R01.11.20"</f>
        <v>R01.11.20</v>
      </c>
    </row>
    <row r="14602" spans="1:5" x14ac:dyDescent="0.45">
      <c r="A14602" s="2" t="s">
        <v>8619</v>
      </c>
      <c r="B14602" s="2" t="s">
        <v>8619</v>
      </c>
      <c r="C14602" s="2" t="s">
        <v>31902</v>
      </c>
      <c r="D14602" s="2" t="str">
        <f>"そうざい製造業"</f>
        <v>そうざい製造業</v>
      </c>
      <c r="E14602" s="2" t="str">
        <f>"R01.11.20"</f>
        <v>R01.11.20</v>
      </c>
    </row>
    <row r="14603" spans="1:5" x14ac:dyDescent="0.45">
      <c r="A14603" s="2" t="s">
        <v>8619</v>
      </c>
      <c r="B14603" s="2" t="s">
        <v>8619</v>
      </c>
      <c r="C14603" s="2" t="s">
        <v>31902</v>
      </c>
      <c r="D14603" s="2" t="str">
        <f>"食肉販売業"</f>
        <v>食肉販売業</v>
      </c>
      <c r="E14603" s="2" t="str">
        <f>"R01.11.20"</f>
        <v>R01.11.20</v>
      </c>
    </row>
    <row r="14604" spans="1:5" x14ac:dyDescent="0.45">
      <c r="A14604" s="2" t="s">
        <v>8619</v>
      </c>
      <c r="B14604" s="2" t="s">
        <v>8619</v>
      </c>
      <c r="C14604" s="2" t="s">
        <v>31902</v>
      </c>
      <c r="D14604" s="2" t="str">
        <f>"魚介類販売業"</f>
        <v>魚介類販売業</v>
      </c>
      <c r="E14604" s="2" t="str">
        <f>"R01.11.20"</f>
        <v>R01.11.20</v>
      </c>
    </row>
    <row r="14605" spans="1:5" x14ac:dyDescent="0.45">
      <c r="A14605" s="2" t="s">
        <v>8620</v>
      </c>
      <c r="B14605" s="2" t="s">
        <v>12213</v>
      </c>
      <c r="C14605" s="2" t="s">
        <v>31903</v>
      </c>
      <c r="D14605" s="2" t="str">
        <f>"飲食店営業"</f>
        <v>飲食店営業</v>
      </c>
      <c r="E14605" s="2" t="str">
        <f>"H31.02.27"</f>
        <v>H31.02.27</v>
      </c>
    </row>
    <row r="14606" spans="1:5" x14ac:dyDescent="0.45">
      <c r="A14606" s="2" t="s">
        <v>8621</v>
      </c>
      <c r="B14606" s="2" t="s">
        <v>20289</v>
      </c>
      <c r="C14606" s="2" t="s">
        <v>31904</v>
      </c>
      <c r="D14606" s="2" t="str">
        <f>"食品製造業"</f>
        <v>食品製造業</v>
      </c>
      <c r="E14606" s="2" t="str">
        <f t="shared" ref="E14606:E14619" si="730">"R02.01.27"</f>
        <v>R02.01.27</v>
      </c>
    </row>
    <row r="14607" spans="1:5" x14ac:dyDescent="0.45">
      <c r="A14607" s="2" t="s">
        <v>8622</v>
      </c>
      <c r="B14607" s="2" t="s">
        <v>20290</v>
      </c>
      <c r="C14607" s="2" t="s">
        <v>31905</v>
      </c>
      <c r="D14607" s="2" t="str">
        <f>"食品販売業"</f>
        <v>食品販売業</v>
      </c>
      <c r="E14607" s="2" t="str">
        <f t="shared" si="730"/>
        <v>R02.01.27</v>
      </c>
    </row>
    <row r="14608" spans="1:5" x14ac:dyDescent="0.45">
      <c r="A14608" s="2" t="s">
        <v>7986</v>
      </c>
      <c r="B14608" s="2" t="s">
        <v>19543</v>
      </c>
      <c r="C14608" s="2" t="s">
        <v>31114</v>
      </c>
      <c r="D14608" s="2" t="str">
        <f>"食品販売業（移動販売）"</f>
        <v>食品販売業（移動販売）</v>
      </c>
      <c r="E14608" s="2" t="str">
        <f t="shared" si="730"/>
        <v>R02.01.27</v>
      </c>
    </row>
    <row r="14609" spans="1:5" x14ac:dyDescent="0.45">
      <c r="A14609" s="2" t="s">
        <v>8085</v>
      </c>
      <c r="B14609" s="2" t="s">
        <v>19659</v>
      </c>
      <c r="C14609" s="2" t="s">
        <v>31237</v>
      </c>
      <c r="D14609" s="2" t="str">
        <f>"食品販売業"</f>
        <v>食品販売業</v>
      </c>
      <c r="E14609" s="2" t="str">
        <f t="shared" si="730"/>
        <v>R02.01.27</v>
      </c>
    </row>
    <row r="14610" spans="1:5" x14ac:dyDescent="0.45">
      <c r="A14610" s="2" t="s">
        <v>8085</v>
      </c>
      <c r="B14610" s="2" t="s">
        <v>20291</v>
      </c>
      <c r="C14610" s="2" t="s">
        <v>31906</v>
      </c>
      <c r="D14610" s="2" t="str">
        <f>"乳類販売業"</f>
        <v>乳類販売業</v>
      </c>
      <c r="E14610" s="2" t="str">
        <f t="shared" si="730"/>
        <v>R02.01.27</v>
      </c>
    </row>
    <row r="14611" spans="1:5" x14ac:dyDescent="0.45">
      <c r="A14611" s="2" t="s">
        <v>7827</v>
      </c>
      <c r="B14611" s="2" t="s">
        <v>19380</v>
      </c>
      <c r="C14611" s="2" t="s">
        <v>31907</v>
      </c>
      <c r="D14611" s="2" t="str">
        <f t="shared" ref="D14611:D14616" si="731">"飲食店営業"</f>
        <v>飲食店営業</v>
      </c>
      <c r="E14611" s="2" t="str">
        <f t="shared" si="730"/>
        <v>R02.01.27</v>
      </c>
    </row>
    <row r="14612" spans="1:5" x14ac:dyDescent="0.45">
      <c r="A14612" s="2" t="s">
        <v>8623</v>
      </c>
      <c r="B14612" s="2" t="s">
        <v>20292</v>
      </c>
      <c r="C14612" s="2" t="s">
        <v>31908</v>
      </c>
      <c r="D14612" s="2" t="str">
        <f t="shared" si="731"/>
        <v>飲食店営業</v>
      </c>
      <c r="E14612" s="2" t="str">
        <f t="shared" si="730"/>
        <v>R02.01.27</v>
      </c>
    </row>
    <row r="14613" spans="1:5" x14ac:dyDescent="0.45">
      <c r="A14613" s="2" t="s">
        <v>8624</v>
      </c>
      <c r="B14613" s="2" t="s">
        <v>20293</v>
      </c>
      <c r="C14613" s="2" t="s">
        <v>31909</v>
      </c>
      <c r="D14613" s="2" t="str">
        <f t="shared" si="731"/>
        <v>飲食店営業</v>
      </c>
      <c r="E14613" s="2" t="str">
        <f t="shared" si="730"/>
        <v>R02.01.27</v>
      </c>
    </row>
    <row r="14614" spans="1:5" x14ac:dyDescent="0.45">
      <c r="A14614" s="2" t="s">
        <v>8626</v>
      </c>
      <c r="B14614" s="2" t="s">
        <v>8626</v>
      </c>
      <c r="C14614" s="2" t="s">
        <v>31911</v>
      </c>
      <c r="D14614" s="2" t="str">
        <f t="shared" si="731"/>
        <v>飲食店営業</v>
      </c>
      <c r="E14614" s="2" t="str">
        <f t="shared" si="730"/>
        <v>R02.01.27</v>
      </c>
    </row>
    <row r="14615" spans="1:5" x14ac:dyDescent="0.45">
      <c r="A14615" s="2" t="s">
        <v>8627</v>
      </c>
      <c r="B14615" s="2" t="s">
        <v>20296</v>
      </c>
      <c r="C14615" s="2" t="s">
        <v>31912</v>
      </c>
      <c r="D14615" s="2" t="str">
        <f t="shared" si="731"/>
        <v>飲食店営業</v>
      </c>
      <c r="E14615" s="2" t="str">
        <f t="shared" si="730"/>
        <v>R02.01.27</v>
      </c>
    </row>
    <row r="14616" spans="1:5" x14ac:dyDescent="0.45">
      <c r="A14616" s="2" t="s">
        <v>8628</v>
      </c>
      <c r="B14616" s="2" t="s">
        <v>20297</v>
      </c>
      <c r="C14616" s="2" t="s">
        <v>31913</v>
      </c>
      <c r="D14616" s="2" t="str">
        <f t="shared" si="731"/>
        <v>飲食店営業</v>
      </c>
      <c r="E14616" s="2" t="str">
        <f t="shared" si="730"/>
        <v>R02.01.27</v>
      </c>
    </row>
    <row r="14617" spans="1:5" x14ac:dyDescent="0.45">
      <c r="A14617" s="2" t="s">
        <v>8629</v>
      </c>
      <c r="B14617" s="2" t="s">
        <v>8629</v>
      </c>
      <c r="C14617" s="2" t="s">
        <v>31914</v>
      </c>
      <c r="D14617" s="2" t="str">
        <f>"そうざい製造業"</f>
        <v>そうざい製造業</v>
      </c>
      <c r="E14617" s="2" t="str">
        <f t="shared" si="730"/>
        <v>R02.01.27</v>
      </c>
    </row>
    <row r="14618" spans="1:5" x14ac:dyDescent="0.45">
      <c r="A14618" s="2" t="s">
        <v>8238</v>
      </c>
      <c r="B14618" s="2" t="s">
        <v>20298</v>
      </c>
      <c r="C14618" s="2" t="s">
        <v>31915</v>
      </c>
      <c r="D14618" s="2" t="str">
        <f>"魚肉ねり製品製造業"</f>
        <v>魚肉ねり製品製造業</v>
      </c>
      <c r="E14618" s="2" t="str">
        <f t="shared" si="730"/>
        <v>R02.01.27</v>
      </c>
    </row>
    <row r="14619" spans="1:5" x14ac:dyDescent="0.45">
      <c r="A14619" s="2" t="s">
        <v>8629</v>
      </c>
      <c r="B14619" s="2" t="s">
        <v>8629</v>
      </c>
      <c r="C14619" s="2" t="s">
        <v>31914</v>
      </c>
      <c r="D14619" s="2" t="str">
        <f>"豆腐製造業"</f>
        <v>豆腐製造業</v>
      </c>
      <c r="E14619" s="2" t="str">
        <f t="shared" si="730"/>
        <v>R02.01.27</v>
      </c>
    </row>
    <row r="14620" spans="1:5" x14ac:dyDescent="0.45">
      <c r="A14620" s="2" t="s">
        <v>8595</v>
      </c>
      <c r="B14620" s="2" t="s">
        <v>20256</v>
      </c>
      <c r="C14620" s="2" t="s">
        <v>31866</v>
      </c>
      <c r="D14620" s="2" t="str">
        <f>"魚介類販売業"</f>
        <v>魚介類販売業</v>
      </c>
      <c r="E14620" s="2" t="str">
        <f t="shared" ref="E14620:E14640" si="732">"R02.01.30"</f>
        <v>R02.01.30</v>
      </c>
    </row>
    <row r="14621" spans="1:5" x14ac:dyDescent="0.45">
      <c r="A14621" s="2" t="s">
        <v>8170</v>
      </c>
      <c r="B14621" s="2" t="s">
        <v>20299</v>
      </c>
      <c r="C14621" s="2" t="s">
        <v>31344</v>
      </c>
      <c r="D14621" s="2" t="str">
        <f>"食品販売業"</f>
        <v>食品販売業</v>
      </c>
      <c r="E14621" s="2" t="str">
        <f t="shared" si="732"/>
        <v>R02.01.30</v>
      </c>
    </row>
    <row r="14622" spans="1:5" x14ac:dyDescent="0.45">
      <c r="A14622" s="2" t="s">
        <v>8630</v>
      </c>
      <c r="B14622" s="2" t="s">
        <v>15960</v>
      </c>
      <c r="C14622" s="2" t="s">
        <v>31916</v>
      </c>
      <c r="D14622" s="2" t="str">
        <f>"食品販売業"</f>
        <v>食品販売業</v>
      </c>
      <c r="E14622" s="2" t="str">
        <f t="shared" si="732"/>
        <v>R02.01.30</v>
      </c>
    </row>
    <row r="14623" spans="1:5" x14ac:dyDescent="0.45">
      <c r="A14623" s="2" t="s">
        <v>7790</v>
      </c>
      <c r="B14623" s="2" t="s">
        <v>20300</v>
      </c>
      <c r="C14623" s="2" t="s">
        <v>31917</v>
      </c>
      <c r="D14623" s="2" t="str">
        <f>"菓子製造業"</f>
        <v>菓子製造業</v>
      </c>
      <c r="E14623" s="2" t="str">
        <f t="shared" si="732"/>
        <v>R02.01.30</v>
      </c>
    </row>
    <row r="14624" spans="1:5" x14ac:dyDescent="0.45">
      <c r="A14624" s="2" t="s">
        <v>8631</v>
      </c>
      <c r="B14624" s="2" t="s">
        <v>20301</v>
      </c>
      <c r="C14624" s="2" t="s">
        <v>31918</v>
      </c>
      <c r="D14624" s="2" t="str">
        <f>"菓子製造業"</f>
        <v>菓子製造業</v>
      </c>
      <c r="E14624" s="2" t="str">
        <f t="shared" si="732"/>
        <v>R02.01.30</v>
      </c>
    </row>
    <row r="14625" spans="1:5" x14ac:dyDescent="0.45">
      <c r="A14625" s="2" t="s">
        <v>8632</v>
      </c>
      <c r="B14625" s="2" t="s">
        <v>20302</v>
      </c>
      <c r="C14625" s="2" t="s">
        <v>31919</v>
      </c>
      <c r="D14625" s="2" t="str">
        <f>"菓子製造業"</f>
        <v>菓子製造業</v>
      </c>
      <c r="E14625" s="2" t="str">
        <f t="shared" si="732"/>
        <v>R02.01.30</v>
      </c>
    </row>
    <row r="14626" spans="1:5" x14ac:dyDescent="0.45">
      <c r="A14626" s="2" t="s">
        <v>8633</v>
      </c>
      <c r="B14626" s="2" t="s">
        <v>8633</v>
      </c>
      <c r="C14626" s="2" t="s">
        <v>31920</v>
      </c>
      <c r="D14626" s="2" t="str">
        <f>"食肉販売業"</f>
        <v>食肉販売業</v>
      </c>
      <c r="E14626" s="2" t="str">
        <f t="shared" si="732"/>
        <v>R02.01.30</v>
      </c>
    </row>
    <row r="14627" spans="1:5" x14ac:dyDescent="0.45">
      <c r="A14627" s="2" t="s">
        <v>8634</v>
      </c>
      <c r="B14627" s="2" t="s">
        <v>20303</v>
      </c>
      <c r="C14627" s="2" t="s">
        <v>31921</v>
      </c>
      <c r="D14627" s="2" t="str">
        <f>"魚介類販売業"</f>
        <v>魚介類販売業</v>
      </c>
      <c r="E14627" s="2" t="str">
        <f t="shared" si="732"/>
        <v>R02.01.30</v>
      </c>
    </row>
    <row r="14628" spans="1:5" x14ac:dyDescent="0.45">
      <c r="A14628" s="2" t="s">
        <v>8635</v>
      </c>
      <c r="B14628" s="2" t="s">
        <v>20304</v>
      </c>
      <c r="C14628" s="2" t="s">
        <v>31922</v>
      </c>
      <c r="D14628" s="2" t="str">
        <f>"魚介類販売業"</f>
        <v>魚介類販売業</v>
      </c>
      <c r="E14628" s="2" t="str">
        <f t="shared" si="732"/>
        <v>R02.01.30</v>
      </c>
    </row>
    <row r="14629" spans="1:5" x14ac:dyDescent="0.45">
      <c r="A14629" s="2" t="s">
        <v>8637</v>
      </c>
      <c r="B14629" s="2" t="s">
        <v>20306</v>
      </c>
      <c r="C14629" s="2" t="s">
        <v>31924</v>
      </c>
      <c r="D14629" s="2" t="str">
        <f>"そうざい製造業"</f>
        <v>そうざい製造業</v>
      </c>
      <c r="E14629" s="2" t="str">
        <f t="shared" si="732"/>
        <v>R02.01.30</v>
      </c>
    </row>
    <row r="14630" spans="1:5" x14ac:dyDescent="0.45">
      <c r="A14630" s="2" t="s">
        <v>8638</v>
      </c>
      <c r="B14630" s="2" t="s">
        <v>20307</v>
      </c>
      <c r="C14630" s="2" t="s">
        <v>31925</v>
      </c>
      <c r="D14630" s="2" t="str">
        <f>"そうざい製造業"</f>
        <v>そうざい製造業</v>
      </c>
      <c r="E14630" s="2" t="str">
        <f t="shared" si="732"/>
        <v>R02.01.30</v>
      </c>
    </row>
    <row r="14631" spans="1:5" x14ac:dyDescent="0.45">
      <c r="A14631" s="2" t="s">
        <v>8639</v>
      </c>
      <c r="B14631" s="2" t="s">
        <v>20308</v>
      </c>
      <c r="C14631" s="2" t="s">
        <v>31926</v>
      </c>
      <c r="D14631" s="2" t="str">
        <f>"そうざい製造業"</f>
        <v>そうざい製造業</v>
      </c>
      <c r="E14631" s="2" t="str">
        <f t="shared" si="732"/>
        <v>R02.01.30</v>
      </c>
    </row>
    <row r="14632" spans="1:5" x14ac:dyDescent="0.45">
      <c r="A14632" s="2" t="s">
        <v>8640</v>
      </c>
      <c r="B14632" s="2" t="s">
        <v>20310</v>
      </c>
      <c r="C14632" s="2" t="s">
        <v>31927</v>
      </c>
      <c r="D14632" s="2" t="str">
        <f t="shared" ref="D14632:D14640" si="733">"飲食店営業"</f>
        <v>飲食店営業</v>
      </c>
      <c r="E14632" s="2" t="str">
        <f t="shared" si="732"/>
        <v>R02.01.30</v>
      </c>
    </row>
    <row r="14633" spans="1:5" x14ac:dyDescent="0.45">
      <c r="A14633" s="2" t="s">
        <v>8641</v>
      </c>
      <c r="B14633" s="2" t="s">
        <v>20311</v>
      </c>
      <c r="C14633" s="2" t="s">
        <v>31928</v>
      </c>
      <c r="D14633" s="2" t="str">
        <f t="shared" si="733"/>
        <v>飲食店営業</v>
      </c>
      <c r="E14633" s="2" t="str">
        <f t="shared" si="732"/>
        <v>R02.01.30</v>
      </c>
    </row>
    <row r="14634" spans="1:5" x14ac:dyDescent="0.45">
      <c r="A14634" s="2" t="s">
        <v>8642</v>
      </c>
      <c r="B14634" s="2" t="s">
        <v>20312</v>
      </c>
      <c r="C14634" s="2" t="s">
        <v>31929</v>
      </c>
      <c r="D14634" s="2" t="str">
        <f t="shared" si="733"/>
        <v>飲食店営業</v>
      </c>
      <c r="E14634" s="2" t="str">
        <f t="shared" si="732"/>
        <v>R02.01.30</v>
      </c>
    </row>
    <row r="14635" spans="1:5" x14ac:dyDescent="0.45">
      <c r="A14635" s="2" t="s">
        <v>8643</v>
      </c>
      <c r="B14635" s="2" t="s">
        <v>20313</v>
      </c>
      <c r="C14635" s="2" t="s">
        <v>31930</v>
      </c>
      <c r="D14635" s="2" t="str">
        <f t="shared" si="733"/>
        <v>飲食店営業</v>
      </c>
      <c r="E14635" s="2" t="str">
        <f t="shared" si="732"/>
        <v>R02.01.30</v>
      </c>
    </row>
    <row r="14636" spans="1:5" x14ac:dyDescent="0.45">
      <c r="A14636" s="2" t="s">
        <v>8644</v>
      </c>
      <c r="B14636" s="2" t="s">
        <v>8644</v>
      </c>
      <c r="C14636" s="2" t="s">
        <v>31931</v>
      </c>
      <c r="D14636" s="2" t="str">
        <f t="shared" si="733"/>
        <v>飲食店営業</v>
      </c>
      <c r="E14636" s="2" t="str">
        <f t="shared" si="732"/>
        <v>R02.01.30</v>
      </c>
    </row>
    <row r="14637" spans="1:5" x14ac:dyDescent="0.45">
      <c r="A14637" s="2" t="s">
        <v>7790</v>
      </c>
      <c r="B14637" s="2" t="s">
        <v>20300</v>
      </c>
      <c r="C14637" s="2" t="s">
        <v>31917</v>
      </c>
      <c r="D14637" s="2" t="str">
        <f t="shared" si="733"/>
        <v>飲食店営業</v>
      </c>
      <c r="E14637" s="2" t="str">
        <f t="shared" si="732"/>
        <v>R02.01.30</v>
      </c>
    </row>
    <row r="14638" spans="1:5" x14ac:dyDescent="0.45">
      <c r="A14638" s="2" t="s">
        <v>8645</v>
      </c>
      <c r="B14638" s="2" t="s">
        <v>20314</v>
      </c>
      <c r="C14638" s="2" t="s">
        <v>31932</v>
      </c>
      <c r="D14638" s="2" t="str">
        <f t="shared" si="733"/>
        <v>飲食店営業</v>
      </c>
      <c r="E14638" s="2" t="str">
        <f t="shared" si="732"/>
        <v>R02.01.30</v>
      </c>
    </row>
    <row r="14639" spans="1:5" x14ac:dyDescent="0.45">
      <c r="A14639" s="2" t="s">
        <v>8646</v>
      </c>
      <c r="B14639" s="2" t="s">
        <v>20315</v>
      </c>
      <c r="C14639" s="2" t="s">
        <v>31933</v>
      </c>
      <c r="D14639" s="2" t="str">
        <f t="shared" si="733"/>
        <v>飲食店営業</v>
      </c>
      <c r="E14639" s="2" t="str">
        <f t="shared" si="732"/>
        <v>R02.01.30</v>
      </c>
    </row>
    <row r="14640" spans="1:5" x14ac:dyDescent="0.45">
      <c r="A14640" s="2" t="s">
        <v>8647</v>
      </c>
      <c r="B14640" s="2" t="s">
        <v>20316</v>
      </c>
      <c r="C14640" s="2" t="s">
        <v>31934</v>
      </c>
      <c r="D14640" s="2" t="str">
        <f t="shared" si="733"/>
        <v>飲食店営業</v>
      </c>
      <c r="E14640" s="2" t="str">
        <f t="shared" si="732"/>
        <v>R02.01.30</v>
      </c>
    </row>
    <row r="14641" spans="1:5" x14ac:dyDescent="0.45">
      <c r="A14641" s="2" t="s">
        <v>7868</v>
      </c>
      <c r="B14641" s="2" t="s">
        <v>20317</v>
      </c>
      <c r="C14641" s="2" t="s">
        <v>31935</v>
      </c>
      <c r="D14641" s="2" t="str">
        <f>"食品販売業"</f>
        <v>食品販売業</v>
      </c>
      <c r="E14641" s="2" t="str">
        <f>"R02.02.04"</f>
        <v>R02.02.04</v>
      </c>
    </row>
    <row r="14642" spans="1:5" x14ac:dyDescent="0.45">
      <c r="A14642" s="2" t="s">
        <v>7868</v>
      </c>
      <c r="B14642" s="2" t="s">
        <v>20317</v>
      </c>
      <c r="C14642" s="2" t="s">
        <v>31935</v>
      </c>
      <c r="D14642" s="2" t="str">
        <f>"魚介類販売業"</f>
        <v>魚介類販売業</v>
      </c>
      <c r="E14642" s="2" t="str">
        <f>"R02.02.04"</f>
        <v>R02.02.04</v>
      </c>
    </row>
    <row r="14643" spans="1:5" x14ac:dyDescent="0.45">
      <c r="A14643" s="2" t="s">
        <v>7868</v>
      </c>
      <c r="B14643" s="2" t="s">
        <v>20317</v>
      </c>
      <c r="C14643" s="2" t="s">
        <v>31935</v>
      </c>
      <c r="D14643" s="2" t="str">
        <f>"食肉販売業"</f>
        <v>食肉販売業</v>
      </c>
      <c r="E14643" s="2" t="str">
        <f>"R02.02.04"</f>
        <v>R02.02.04</v>
      </c>
    </row>
    <row r="14644" spans="1:5" x14ac:dyDescent="0.45">
      <c r="A14644" s="2" t="s">
        <v>7868</v>
      </c>
      <c r="B14644" s="2" t="s">
        <v>20317</v>
      </c>
      <c r="C14644" s="2" t="s">
        <v>31935</v>
      </c>
      <c r="D14644" s="2" t="str">
        <f>"乳類販売業"</f>
        <v>乳類販売業</v>
      </c>
      <c r="E14644" s="2" t="str">
        <f>"R02.02.04"</f>
        <v>R02.02.04</v>
      </c>
    </row>
    <row r="14645" spans="1:5" x14ac:dyDescent="0.45">
      <c r="A14645" s="2" t="s">
        <v>8007</v>
      </c>
      <c r="B14645" s="2" t="s">
        <v>19563</v>
      </c>
      <c r="C14645" s="2" t="s">
        <v>31936</v>
      </c>
      <c r="D14645" s="2" t="str">
        <f>"菓子製造業"</f>
        <v>菓子製造業</v>
      </c>
      <c r="E14645" s="2" t="str">
        <f>"R02.02.03"</f>
        <v>R02.02.03</v>
      </c>
    </row>
    <row r="14646" spans="1:5" x14ac:dyDescent="0.45">
      <c r="A14646" s="2" t="s">
        <v>8007</v>
      </c>
      <c r="B14646" s="2" t="s">
        <v>19563</v>
      </c>
      <c r="C14646" s="2" t="s">
        <v>31936</v>
      </c>
      <c r="D14646" s="2" t="str">
        <f>"みそ製造業"</f>
        <v>みそ製造業</v>
      </c>
      <c r="E14646" s="2" t="str">
        <f>"R02.02.03"</f>
        <v>R02.02.03</v>
      </c>
    </row>
    <row r="14647" spans="1:5" x14ac:dyDescent="0.45">
      <c r="A14647" s="2" t="s">
        <v>8007</v>
      </c>
      <c r="B14647" s="2" t="s">
        <v>19563</v>
      </c>
      <c r="C14647" s="2" t="s">
        <v>31936</v>
      </c>
      <c r="D14647" s="2" t="str">
        <f>"醤油製造業"</f>
        <v>醤油製造業</v>
      </c>
      <c r="E14647" s="2" t="str">
        <f>"R02.02.03"</f>
        <v>R02.02.03</v>
      </c>
    </row>
    <row r="14648" spans="1:5" x14ac:dyDescent="0.45">
      <c r="A14648" s="2" t="s">
        <v>8007</v>
      </c>
      <c r="B14648" s="2" t="s">
        <v>19563</v>
      </c>
      <c r="C14648" s="2" t="s">
        <v>31936</v>
      </c>
      <c r="D14648" s="2" t="str">
        <f>"そうざい製造業"</f>
        <v>そうざい製造業</v>
      </c>
      <c r="E14648" s="2" t="str">
        <f>"R02.02.03"</f>
        <v>R02.02.03</v>
      </c>
    </row>
    <row r="14649" spans="1:5" x14ac:dyDescent="0.45">
      <c r="A14649" s="2" t="s">
        <v>8648</v>
      </c>
      <c r="B14649" s="2" t="s">
        <v>20318</v>
      </c>
      <c r="C14649" s="2" t="s">
        <v>31937</v>
      </c>
      <c r="D14649" s="2" t="str">
        <f>"飲食店営業"</f>
        <v>飲食店営業</v>
      </c>
      <c r="E14649" s="2" t="str">
        <f>"H30.09.07"</f>
        <v>H30.09.07</v>
      </c>
    </row>
    <row r="14650" spans="1:5" x14ac:dyDescent="0.45">
      <c r="A14650" s="2" t="s">
        <v>8649</v>
      </c>
      <c r="B14650" s="2" t="s">
        <v>20319</v>
      </c>
      <c r="C14650" s="2" t="s">
        <v>31938</v>
      </c>
      <c r="D14650" s="2" t="str">
        <f>"食品製造業"</f>
        <v>食品製造業</v>
      </c>
      <c r="E14650" s="2" t="str">
        <f t="shared" ref="E14650:E14657" si="734">"R02.02.06"</f>
        <v>R02.02.06</v>
      </c>
    </row>
    <row r="14651" spans="1:5" x14ac:dyDescent="0.45">
      <c r="A14651" s="2" t="s">
        <v>7778</v>
      </c>
      <c r="B14651" s="2" t="s">
        <v>19332</v>
      </c>
      <c r="C14651" s="2" t="s">
        <v>31945</v>
      </c>
      <c r="D14651" s="2" t="str">
        <f>"乳類販売業"</f>
        <v>乳類販売業</v>
      </c>
      <c r="E14651" s="2" t="str">
        <f t="shared" si="734"/>
        <v>R02.02.06</v>
      </c>
    </row>
    <row r="14652" spans="1:5" x14ac:dyDescent="0.45">
      <c r="A14652" s="2" t="s">
        <v>8656</v>
      </c>
      <c r="B14652" s="2" t="s">
        <v>20326</v>
      </c>
      <c r="C14652" s="2" t="s">
        <v>31949</v>
      </c>
      <c r="D14652" s="2" t="str">
        <f>"魚介類販売業"</f>
        <v>魚介類販売業</v>
      </c>
      <c r="E14652" s="2" t="str">
        <f t="shared" si="734"/>
        <v>R02.02.06</v>
      </c>
    </row>
    <row r="14653" spans="1:5" x14ac:dyDescent="0.45">
      <c r="A14653" s="2" t="s">
        <v>8416</v>
      </c>
      <c r="B14653" s="2" t="s">
        <v>20328</v>
      </c>
      <c r="C14653" s="2" t="s">
        <v>31646</v>
      </c>
      <c r="D14653" s="2" t="str">
        <f>"めん類製造業"</f>
        <v>めん類製造業</v>
      </c>
      <c r="E14653" s="2" t="str">
        <f t="shared" si="734"/>
        <v>R02.02.06</v>
      </c>
    </row>
    <row r="14654" spans="1:5" x14ac:dyDescent="0.45">
      <c r="A14654" s="2" t="s">
        <v>8659</v>
      </c>
      <c r="B14654" s="2" t="s">
        <v>20330</v>
      </c>
      <c r="C14654" s="2" t="s">
        <v>31952</v>
      </c>
      <c r="D14654" s="2" t="str">
        <f>"そうざい製造業"</f>
        <v>そうざい製造業</v>
      </c>
      <c r="E14654" s="2" t="str">
        <f t="shared" si="734"/>
        <v>R02.02.06</v>
      </c>
    </row>
    <row r="14655" spans="1:5" x14ac:dyDescent="0.45">
      <c r="A14655" s="2" t="s">
        <v>8660</v>
      </c>
      <c r="B14655" s="2" t="s">
        <v>20331</v>
      </c>
      <c r="C14655" s="2" t="s">
        <v>31953</v>
      </c>
      <c r="D14655" s="2" t="str">
        <f>"飲食店営業"</f>
        <v>飲食店営業</v>
      </c>
      <c r="E14655" s="2" t="str">
        <f t="shared" si="734"/>
        <v>R02.02.06</v>
      </c>
    </row>
    <row r="14656" spans="1:5" x14ac:dyDescent="0.45">
      <c r="A14656" s="2" t="s">
        <v>8659</v>
      </c>
      <c r="B14656" s="2" t="s">
        <v>20330</v>
      </c>
      <c r="C14656" s="2" t="s">
        <v>31952</v>
      </c>
      <c r="D14656" s="2" t="str">
        <f>"飲食店営業"</f>
        <v>飲食店営業</v>
      </c>
      <c r="E14656" s="2" t="str">
        <f t="shared" si="734"/>
        <v>R02.02.06</v>
      </c>
    </row>
    <row r="14657" spans="1:5" x14ac:dyDescent="0.45">
      <c r="A14657" s="2" t="s">
        <v>8416</v>
      </c>
      <c r="B14657" s="2" t="s">
        <v>20328</v>
      </c>
      <c r="C14657" s="2" t="s">
        <v>31646</v>
      </c>
      <c r="D14657" s="2" t="str">
        <f>"飲食店営業"</f>
        <v>飲食店営業</v>
      </c>
      <c r="E14657" s="2" t="str">
        <f t="shared" si="734"/>
        <v>R02.02.06</v>
      </c>
    </row>
    <row r="14658" spans="1:5" x14ac:dyDescent="0.45">
      <c r="A14658" s="2" t="s">
        <v>8663</v>
      </c>
      <c r="B14658" s="2" t="s">
        <v>20335</v>
      </c>
      <c r="C14658" s="2" t="s">
        <v>31956</v>
      </c>
      <c r="D14658" s="2" t="str">
        <f>"食品製造業"</f>
        <v>食品製造業</v>
      </c>
      <c r="E14658" s="2" t="str">
        <f t="shared" ref="E14658:E14682" si="735">"R02.02.12"</f>
        <v>R02.02.12</v>
      </c>
    </row>
    <row r="14659" spans="1:5" x14ac:dyDescent="0.45">
      <c r="A14659" s="2" t="s">
        <v>8244</v>
      </c>
      <c r="B14659" s="2" t="s">
        <v>19850</v>
      </c>
      <c r="C14659" s="2" t="s">
        <v>31440</v>
      </c>
      <c r="D14659" s="2" t="str">
        <f>"食品製造業"</f>
        <v>食品製造業</v>
      </c>
      <c r="E14659" s="2" t="str">
        <f t="shared" si="735"/>
        <v>R02.02.12</v>
      </c>
    </row>
    <row r="14660" spans="1:5" x14ac:dyDescent="0.45">
      <c r="A14660" s="2" t="s">
        <v>7779</v>
      </c>
      <c r="B14660" s="2" t="s">
        <v>19333</v>
      </c>
      <c r="C14660" s="2" t="s">
        <v>31957</v>
      </c>
      <c r="D14660" s="2" t="str">
        <f>"食品販売業"</f>
        <v>食品販売業</v>
      </c>
      <c r="E14660" s="2" t="str">
        <f t="shared" si="735"/>
        <v>R02.02.12</v>
      </c>
    </row>
    <row r="14661" spans="1:5" x14ac:dyDescent="0.45">
      <c r="A14661" s="2" t="s">
        <v>8664</v>
      </c>
      <c r="B14661" s="2" t="s">
        <v>14304</v>
      </c>
      <c r="C14661" s="2" t="s">
        <v>31958</v>
      </c>
      <c r="D14661" s="2" t="str">
        <f>"食品販売業"</f>
        <v>食品販売業</v>
      </c>
      <c r="E14661" s="2" t="str">
        <f t="shared" si="735"/>
        <v>R02.02.12</v>
      </c>
    </row>
    <row r="14662" spans="1:5" x14ac:dyDescent="0.45">
      <c r="A14662" s="2" t="s">
        <v>8665</v>
      </c>
      <c r="B14662" s="2" t="s">
        <v>20336</v>
      </c>
      <c r="C14662" s="2" t="s">
        <v>31959</v>
      </c>
      <c r="D14662" s="2" t="str">
        <f>"食品販売業"</f>
        <v>食品販売業</v>
      </c>
      <c r="E14662" s="2" t="str">
        <f t="shared" si="735"/>
        <v>R02.02.12</v>
      </c>
    </row>
    <row r="14663" spans="1:5" x14ac:dyDescent="0.45">
      <c r="A14663" s="2" t="s">
        <v>8295</v>
      </c>
      <c r="B14663" s="2" t="s">
        <v>19902</v>
      </c>
      <c r="C14663" s="2" t="s">
        <v>31500</v>
      </c>
      <c r="D14663" s="2" t="str">
        <f>"食品販売業"</f>
        <v>食品販売業</v>
      </c>
      <c r="E14663" s="2" t="str">
        <f t="shared" si="735"/>
        <v>R02.02.12</v>
      </c>
    </row>
    <row r="14664" spans="1:5" x14ac:dyDescent="0.45">
      <c r="A14664" s="2" t="s">
        <v>8666</v>
      </c>
      <c r="B14664" s="2" t="s">
        <v>20337</v>
      </c>
      <c r="C14664" s="2" t="s">
        <v>31960</v>
      </c>
      <c r="D14664" s="2" t="str">
        <f>"そうざい製造業"</f>
        <v>そうざい製造業</v>
      </c>
      <c r="E14664" s="2" t="str">
        <f t="shared" si="735"/>
        <v>R02.02.12</v>
      </c>
    </row>
    <row r="14665" spans="1:5" x14ac:dyDescent="0.45">
      <c r="A14665" s="2" t="s">
        <v>8667</v>
      </c>
      <c r="B14665" s="2" t="s">
        <v>20338</v>
      </c>
      <c r="C14665" s="2" t="s">
        <v>31961</v>
      </c>
      <c r="D14665" s="2" t="str">
        <f>"そうざい製造業"</f>
        <v>そうざい製造業</v>
      </c>
      <c r="E14665" s="2" t="str">
        <f t="shared" si="735"/>
        <v>R02.02.12</v>
      </c>
    </row>
    <row r="14666" spans="1:5" x14ac:dyDescent="0.45">
      <c r="A14666" s="2" t="s">
        <v>8668</v>
      </c>
      <c r="B14666" s="2" t="s">
        <v>20339</v>
      </c>
      <c r="C14666" s="2" t="s">
        <v>31962</v>
      </c>
      <c r="D14666" s="2" t="str">
        <f>"そうざい製造業"</f>
        <v>そうざい製造業</v>
      </c>
      <c r="E14666" s="2" t="str">
        <f t="shared" si="735"/>
        <v>R02.02.12</v>
      </c>
    </row>
    <row r="14667" spans="1:5" x14ac:dyDescent="0.45">
      <c r="A14667" s="2" t="s">
        <v>8667</v>
      </c>
      <c r="B14667" s="2" t="s">
        <v>20338</v>
      </c>
      <c r="C14667" s="2" t="s">
        <v>31961</v>
      </c>
      <c r="D14667" s="2" t="str">
        <f>"菓子製造業"</f>
        <v>菓子製造業</v>
      </c>
      <c r="E14667" s="2" t="str">
        <f t="shared" si="735"/>
        <v>R02.02.12</v>
      </c>
    </row>
    <row r="14668" spans="1:5" x14ac:dyDescent="0.45">
      <c r="A14668" s="2" t="s">
        <v>8295</v>
      </c>
      <c r="B14668" s="2" t="s">
        <v>19902</v>
      </c>
      <c r="C14668" s="2" t="s">
        <v>31500</v>
      </c>
      <c r="D14668" s="2" t="str">
        <f>"乳類販売業"</f>
        <v>乳類販売業</v>
      </c>
      <c r="E14668" s="2" t="str">
        <f t="shared" si="735"/>
        <v>R02.02.12</v>
      </c>
    </row>
    <row r="14669" spans="1:5" x14ac:dyDescent="0.45">
      <c r="A14669" s="2" t="s">
        <v>8669</v>
      </c>
      <c r="B14669" s="2" t="s">
        <v>20340</v>
      </c>
      <c r="C14669" s="2" t="s">
        <v>31963</v>
      </c>
      <c r="D14669" s="2" t="str">
        <f>"缶詰又は瓶詰食品製造業"</f>
        <v>缶詰又は瓶詰食品製造業</v>
      </c>
      <c r="E14669" s="2" t="str">
        <f t="shared" si="735"/>
        <v>R02.02.12</v>
      </c>
    </row>
    <row r="14670" spans="1:5" x14ac:dyDescent="0.45">
      <c r="A14670" s="2" t="s">
        <v>7780</v>
      </c>
      <c r="B14670" s="2" t="s">
        <v>19334</v>
      </c>
      <c r="C14670" s="2" t="s">
        <v>31964</v>
      </c>
      <c r="D14670" s="2" t="str">
        <f>"食肉販売業"</f>
        <v>食肉販売業</v>
      </c>
      <c r="E14670" s="2" t="str">
        <f t="shared" si="735"/>
        <v>R02.02.12</v>
      </c>
    </row>
    <row r="14671" spans="1:5" x14ac:dyDescent="0.45">
      <c r="A14671" s="2" t="s">
        <v>8670</v>
      </c>
      <c r="B14671" s="2" t="s">
        <v>20341</v>
      </c>
      <c r="C14671" s="2" t="s">
        <v>31965</v>
      </c>
      <c r="D14671" s="2" t="str">
        <f>"魚介類販売業"</f>
        <v>魚介類販売業</v>
      </c>
      <c r="E14671" s="2" t="str">
        <f t="shared" si="735"/>
        <v>R02.02.12</v>
      </c>
    </row>
    <row r="14672" spans="1:5" x14ac:dyDescent="0.45">
      <c r="A14672" s="2" t="s">
        <v>8671</v>
      </c>
      <c r="B14672" s="2" t="s">
        <v>8671</v>
      </c>
      <c r="C14672" s="2" t="s">
        <v>31966</v>
      </c>
      <c r="D14672" s="2" t="str">
        <f>"魚介類販売業"</f>
        <v>魚介類販売業</v>
      </c>
      <c r="E14672" s="2" t="str">
        <f t="shared" si="735"/>
        <v>R02.02.12</v>
      </c>
    </row>
    <row r="14673" spans="1:5" x14ac:dyDescent="0.45">
      <c r="A14673" s="2" t="s">
        <v>8672</v>
      </c>
      <c r="B14673" s="2" t="s">
        <v>20342</v>
      </c>
      <c r="C14673" s="2" t="s">
        <v>31967</v>
      </c>
      <c r="D14673" s="2" t="str">
        <f t="shared" ref="D14673:D14681" si="736">"飲食店営業"</f>
        <v>飲食店営業</v>
      </c>
      <c r="E14673" s="2" t="str">
        <f t="shared" si="735"/>
        <v>R02.02.12</v>
      </c>
    </row>
    <row r="14674" spans="1:5" x14ac:dyDescent="0.45">
      <c r="A14674" s="2" t="s">
        <v>8673</v>
      </c>
      <c r="B14674" s="2" t="s">
        <v>20343</v>
      </c>
      <c r="C14674" s="2" t="s">
        <v>31968</v>
      </c>
      <c r="D14674" s="2" t="str">
        <f t="shared" si="736"/>
        <v>飲食店営業</v>
      </c>
      <c r="E14674" s="2" t="str">
        <f t="shared" si="735"/>
        <v>R02.02.12</v>
      </c>
    </row>
    <row r="14675" spans="1:5" x14ac:dyDescent="0.45">
      <c r="A14675" s="2" t="s">
        <v>8674</v>
      </c>
      <c r="B14675" s="2" t="s">
        <v>20344</v>
      </c>
      <c r="C14675" s="2" t="s">
        <v>31969</v>
      </c>
      <c r="D14675" s="2" t="str">
        <f t="shared" si="736"/>
        <v>飲食店営業</v>
      </c>
      <c r="E14675" s="2" t="str">
        <f t="shared" si="735"/>
        <v>R02.02.12</v>
      </c>
    </row>
    <row r="14676" spans="1:5" x14ac:dyDescent="0.45">
      <c r="A14676" s="2" t="s">
        <v>8162</v>
      </c>
      <c r="B14676" s="2" t="s">
        <v>20345</v>
      </c>
      <c r="C14676" s="2" t="s">
        <v>31970</v>
      </c>
      <c r="D14676" s="2" t="str">
        <f t="shared" si="736"/>
        <v>飲食店営業</v>
      </c>
      <c r="E14676" s="2" t="str">
        <f t="shared" si="735"/>
        <v>R02.02.12</v>
      </c>
    </row>
    <row r="14677" spans="1:5" x14ac:dyDescent="0.45">
      <c r="A14677" s="2" t="s">
        <v>8287</v>
      </c>
      <c r="B14677" s="2" t="s">
        <v>19895</v>
      </c>
      <c r="C14677" s="2" t="s">
        <v>31490</v>
      </c>
      <c r="D14677" s="2" t="str">
        <f t="shared" si="736"/>
        <v>飲食店営業</v>
      </c>
      <c r="E14677" s="2" t="str">
        <f t="shared" si="735"/>
        <v>R02.02.12</v>
      </c>
    </row>
    <row r="14678" spans="1:5" x14ac:dyDescent="0.45">
      <c r="A14678" s="2" t="s">
        <v>8675</v>
      </c>
      <c r="B14678" s="2" t="s">
        <v>20346</v>
      </c>
      <c r="C14678" s="2" t="s">
        <v>31971</v>
      </c>
      <c r="D14678" s="2" t="str">
        <f t="shared" si="736"/>
        <v>飲食店営業</v>
      </c>
      <c r="E14678" s="2" t="str">
        <f t="shared" si="735"/>
        <v>R02.02.12</v>
      </c>
    </row>
    <row r="14679" spans="1:5" x14ac:dyDescent="0.45">
      <c r="A14679" s="2" t="s">
        <v>8676</v>
      </c>
      <c r="B14679" s="2" t="s">
        <v>20347</v>
      </c>
      <c r="C14679" s="2" t="s">
        <v>31972</v>
      </c>
      <c r="D14679" s="2" t="str">
        <f t="shared" si="736"/>
        <v>飲食店営業</v>
      </c>
      <c r="E14679" s="2" t="str">
        <f t="shared" si="735"/>
        <v>R02.02.12</v>
      </c>
    </row>
    <row r="14680" spans="1:5" x14ac:dyDescent="0.45">
      <c r="A14680" s="2" t="s">
        <v>8677</v>
      </c>
      <c r="B14680" s="2" t="s">
        <v>20348</v>
      </c>
      <c r="C14680" s="2" t="s">
        <v>31973</v>
      </c>
      <c r="D14680" s="2" t="str">
        <f t="shared" si="736"/>
        <v>飲食店営業</v>
      </c>
      <c r="E14680" s="2" t="str">
        <f t="shared" si="735"/>
        <v>R02.02.12</v>
      </c>
    </row>
    <row r="14681" spans="1:5" x14ac:dyDescent="0.45">
      <c r="A14681" s="2" t="s">
        <v>126</v>
      </c>
      <c r="B14681" s="2" t="s">
        <v>20349</v>
      </c>
      <c r="C14681" s="2" t="s">
        <v>31975</v>
      </c>
      <c r="D14681" s="2" t="str">
        <f t="shared" si="736"/>
        <v>飲食店営業</v>
      </c>
      <c r="E14681" s="2" t="str">
        <f t="shared" si="735"/>
        <v>R02.02.12</v>
      </c>
    </row>
    <row r="14682" spans="1:5" x14ac:dyDescent="0.45">
      <c r="A14682" s="2" t="s">
        <v>8679</v>
      </c>
      <c r="B14682" s="2" t="s">
        <v>20350</v>
      </c>
      <c r="C14682" s="2" t="s">
        <v>31976</v>
      </c>
      <c r="D14682" s="2" t="str">
        <f>"菓子製造業"</f>
        <v>菓子製造業</v>
      </c>
      <c r="E14682" s="2" t="str">
        <f t="shared" si="735"/>
        <v>R02.02.12</v>
      </c>
    </row>
    <row r="14683" spans="1:5" x14ac:dyDescent="0.45">
      <c r="A14683" s="2" t="s">
        <v>8680</v>
      </c>
      <c r="B14683" s="2" t="s">
        <v>20351</v>
      </c>
      <c r="C14683" s="2" t="s">
        <v>31977</v>
      </c>
      <c r="D14683" s="2" t="str">
        <f>"飲食店営業"</f>
        <v>飲食店営業</v>
      </c>
      <c r="E14683" s="2" t="str">
        <f>"H29.03.13"</f>
        <v>H29.03.13</v>
      </c>
    </row>
    <row r="14684" spans="1:5" x14ac:dyDescent="0.45">
      <c r="A14684" s="2" t="s">
        <v>8681</v>
      </c>
      <c r="B14684" s="2" t="s">
        <v>20352</v>
      </c>
      <c r="C14684" s="2" t="s">
        <v>31978</v>
      </c>
      <c r="D14684" s="2" t="str">
        <f>"飲食店営業"</f>
        <v>飲食店営業</v>
      </c>
      <c r="E14684" s="2" t="str">
        <f>"R02.02.13"</f>
        <v>R02.02.13</v>
      </c>
    </row>
    <row r="14685" spans="1:5" x14ac:dyDescent="0.45">
      <c r="A14685" s="2" t="s">
        <v>8682</v>
      </c>
      <c r="B14685" s="2" t="s">
        <v>20353</v>
      </c>
      <c r="C14685" s="2" t="s">
        <v>31979</v>
      </c>
      <c r="D14685" s="2" t="str">
        <f>"食品製造業"</f>
        <v>食品製造業</v>
      </c>
      <c r="E14685" s="2" t="str">
        <f>"R02.02.20"</f>
        <v>R02.02.20</v>
      </c>
    </row>
    <row r="14686" spans="1:5" x14ac:dyDescent="0.45">
      <c r="A14686" s="2" t="s">
        <v>8309</v>
      </c>
      <c r="B14686" s="2" t="s">
        <v>20355</v>
      </c>
      <c r="C14686" s="2" t="s">
        <v>31981</v>
      </c>
      <c r="D14686" s="2" t="str">
        <f>"飲食店営業"</f>
        <v>飲食店営業</v>
      </c>
      <c r="E14686" s="2" t="str">
        <f>"R02.02.20"</f>
        <v>R02.02.20</v>
      </c>
    </row>
    <row r="14687" spans="1:5" x14ac:dyDescent="0.45">
      <c r="A14687" s="2" t="s">
        <v>8321</v>
      </c>
      <c r="B14687" s="2" t="s">
        <v>19929</v>
      </c>
      <c r="C14687" s="2" t="s">
        <v>31982</v>
      </c>
      <c r="D14687" s="2" t="str">
        <f>"飲食店営業"</f>
        <v>飲食店営業</v>
      </c>
      <c r="E14687" s="2" t="str">
        <f>"R02.02.20"</f>
        <v>R02.02.20</v>
      </c>
    </row>
    <row r="14688" spans="1:5" x14ac:dyDescent="0.45">
      <c r="A14688" s="2" t="s">
        <v>8685</v>
      </c>
      <c r="B14688" s="2" t="s">
        <v>20356</v>
      </c>
      <c r="C14688" s="2" t="s">
        <v>31984</v>
      </c>
      <c r="D14688" s="2" t="str">
        <f>"飲食店営業"</f>
        <v>飲食店営業</v>
      </c>
      <c r="E14688" s="2" t="str">
        <f>"R02.02.20"</f>
        <v>R02.02.20</v>
      </c>
    </row>
    <row r="14689" spans="1:5" x14ac:dyDescent="0.45">
      <c r="A14689" s="2" t="s">
        <v>8685</v>
      </c>
      <c r="B14689" s="2" t="s">
        <v>20356</v>
      </c>
      <c r="C14689" s="2" t="s">
        <v>31984</v>
      </c>
      <c r="D14689" s="2" t="str">
        <f>"菓子製造業"</f>
        <v>菓子製造業</v>
      </c>
      <c r="E14689" s="2" t="str">
        <f>"R02.02.20"</f>
        <v>R02.02.20</v>
      </c>
    </row>
    <row r="14690" spans="1:5" x14ac:dyDescent="0.45">
      <c r="A14690" s="2" t="s">
        <v>8686</v>
      </c>
      <c r="B14690" s="2" t="s">
        <v>20357</v>
      </c>
      <c r="C14690" s="2" t="s">
        <v>31985</v>
      </c>
      <c r="D14690" s="2" t="str">
        <f>"酒類製造業"</f>
        <v>酒類製造業</v>
      </c>
      <c r="E14690" s="2" t="str">
        <f t="shared" ref="E14690:E14695" si="737">"R02.02.25"</f>
        <v>R02.02.25</v>
      </c>
    </row>
    <row r="14691" spans="1:5" x14ac:dyDescent="0.45">
      <c r="A14691" s="2" t="s">
        <v>8687</v>
      </c>
      <c r="B14691" s="2" t="s">
        <v>20358</v>
      </c>
      <c r="C14691" s="2" t="s">
        <v>31986</v>
      </c>
      <c r="D14691" s="2" t="str">
        <f>"食品販売業"</f>
        <v>食品販売業</v>
      </c>
      <c r="E14691" s="2" t="str">
        <f t="shared" si="737"/>
        <v>R02.02.25</v>
      </c>
    </row>
    <row r="14692" spans="1:5" x14ac:dyDescent="0.45">
      <c r="A14692" s="2" t="s">
        <v>8685</v>
      </c>
      <c r="B14692" s="2" t="s">
        <v>20356</v>
      </c>
      <c r="C14692" s="2" t="s">
        <v>21058</v>
      </c>
      <c r="D14692" s="2" t="str">
        <f>"食品販売業（仮設営業）"</f>
        <v>食品販売業（仮設営業）</v>
      </c>
      <c r="E14692" s="2" t="str">
        <f t="shared" si="737"/>
        <v>R02.02.25</v>
      </c>
    </row>
    <row r="14693" spans="1:5" x14ac:dyDescent="0.45">
      <c r="A14693" s="2" t="s">
        <v>8685</v>
      </c>
      <c r="B14693" s="2" t="s">
        <v>20356</v>
      </c>
      <c r="C14693" s="2" t="s">
        <v>21058</v>
      </c>
      <c r="D14693" s="2" t="str">
        <f>"飲食店営業"</f>
        <v>飲食店営業</v>
      </c>
      <c r="E14693" s="2" t="str">
        <f t="shared" si="737"/>
        <v>R02.02.25</v>
      </c>
    </row>
    <row r="14694" spans="1:5" x14ac:dyDescent="0.45">
      <c r="A14694" s="2" t="s">
        <v>165</v>
      </c>
      <c r="B14694" s="2" t="s">
        <v>20359</v>
      </c>
      <c r="C14694" s="2" t="s">
        <v>31711</v>
      </c>
      <c r="D14694" s="2" t="str">
        <f>"喫茶店営業"</f>
        <v>喫茶店営業</v>
      </c>
      <c r="E14694" s="2" t="str">
        <f t="shared" si="737"/>
        <v>R02.02.25</v>
      </c>
    </row>
    <row r="14695" spans="1:5" x14ac:dyDescent="0.45">
      <c r="A14695" s="2" t="s">
        <v>8689</v>
      </c>
      <c r="B14695" s="2" t="s">
        <v>20361</v>
      </c>
      <c r="C14695" s="2" t="s">
        <v>31988</v>
      </c>
      <c r="D14695" s="2" t="str">
        <f>"食肉販売業"</f>
        <v>食肉販売業</v>
      </c>
      <c r="E14695" s="2" t="str">
        <f t="shared" si="737"/>
        <v>R02.02.25</v>
      </c>
    </row>
    <row r="14696" spans="1:5" x14ac:dyDescent="0.45">
      <c r="A14696" s="2" t="s">
        <v>7960</v>
      </c>
      <c r="B14696" s="2" t="s">
        <v>7960</v>
      </c>
      <c r="C14696" s="2" t="s">
        <v>31990</v>
      </c>
      <c r="D14696" s="2" t="str">
        <f>"魚介類販売業"</f>
        <v>魚介類販売業</v>
      </c>
      <c r="E14696" s="2" t="str">
        <f>"R02.02.28"</f>
        <v>R02.02.28</v>
      </c>
    </row>
    <row r="14697" spans="1:5" x14ac:dyDescent="0.45">
      <c r="A14697" s="2" t="s">
        <v>8619</v>
      </c>
      <c r="B14697" s="2" t="s">
        <v>8619</v>
      </c>
      <c r="C14697" s="2" t="s">
        <v>31991</v>
      </c>
      <c r="D14697" s="2" t="str">
        <f>"飲食店営業"</f>
        <v>飲食店営業</v>
      </c>
      <c r="E14697" s="2" t="str">
        <f t="shared" ref="E14697:E14702" si="738">"R02.03.03"</f>
        <v>R02.03.03</v>
      </c>
    </row>
    <row r="14698" spans="1:5" x14ac:dyDescent="0.45">
      <c r="A14698" s="2" t="s">
        <v>1715</v>
      </c>
      <c r="B14698" s="2" t="s">
        <v>20362</v>
      </c>
      <c r="C14698" s="2" t="s">
        <v>31991</v>
      </c>
      <c r="D14698" s="2" t="str">
        <f>"食肉販売業"</f>
        <v>食肉販売業</v>
      </c>
      <c r="E14698" s="2" t="str">
        <f t="shared" si="738"/>
        <v>R02.03.03</v>
      </c>
    </row>
    <row r="14699" spans="1:5" x14ac:dyDescent="0.45">
      <c r="A14699" s="2" t="s">
        <v>294</v>
      </c>
      <c r="B14699" s="2" t="s">
        <v>20363</v>
      </c>
      <c r="C14699" s="2" t="s">
        <v>31991</v>
      </c>
      <c r="D14699" s="2" t="str">
        <f>"食肉販売業"</f>
        <v>食肉販売業</v>
      </c>
      <c r="E14699" s="2" t="str">
        <f t="shared" si="738"/>
        <v>R02.03.03</v>
      </c>
    </row>
    <row r="14700" spans="1:5" x14ac:dyDescent="0.45">
      <c r="A14700" s="2" t="s">
        <v>294</v>
      </c>
      <c r="B14700" s="2" t="s">
        <v>20363</v>
      </c>
      <c r="C14700" s="2" t="s">
        <v>31991</v>
      </c>
      <c r="D14700" s="2" t="str">
        <f>"魚介類販売業"</f>
        <v>魚介類販売業</v>
      </c>
      <c r="E14700" s="2" t="str">
        <f t="shared" si="738"/>
        <v>R02.03.03</v>
      </c>
    </row>
    <row r="14701" spans="1:5" x14ac:dyDescent="0.45">
      <c r="A14701" s="2" t="s">
        <v>294</v>
      </c>
      <c r="B14701" s="2" t="s">
        <v>20363</v>
      </c>
      <c r="C14701" s="2" t="s">
        <v>31991</v>
      </c>
      <c r="D14701" s="2" t="str">
        <f>"乳類販売業"</f>
        <v>乳類販売業</v>
      </c>
      <c r="E14701" s="2" t="str">
        <f t="shared" si="738"/>
        <v>R02.03.03</v>
      </c>
    </row>
    <row r="14702" spans="1:5" x14ac:dyDescent="0.45">
      <c r="A14702" s="2" t="s">
        <v>294</v>
      </c>
      <c r="B14702" s="2" t="s">
        <v>20363</v>
      </c>
      <c r="C14702" s="2" t="s">
        <v>31991</v>
      </c>
      <c r="D14702" s="2" t="str">
        <f>"食品販売業"</f>
        <v>食品販売業</v>
      </c>
      <c r="E14702" s="2" t="str">
        <f t="shared" si="738"/>
        <v>R02.03.03</v>
      </c>
    </row>
    <row r="14703" spans="1:5" x14ac:dyDescent="0.45">
      <c r="A14703" s="2" t="s">
        <v>8690</v>
      </c>
      <c r="B14703" s="2" t="s">
        <v>20364</v>
      </c>
      <c r="C14703" s="2" t="s">
        <v>31992</v>
      </c>
      <c r="D14703" s="2" t="str">
        <f>"飲食店営業"</f>
        <v>飲食店営業</v>
      </c>
      <c r="E14703" s="2" t="str">
        <f>"R02.02.28"</f>
        <v>R02.02.28</v>
      </c>
    </row>
    <row r="14704" spans="1:5" x14ac:dyDescent="0.45">
      <c r="A14704" s="2" t="s">
        <v>8161</v>
      </c>
      <c r="B14704" s="2" t="s">
        <v>19753</v>
      </c>
      <c r="C14704" s="2" t="s">
        <v>31994</v>
      </c>
      <c r="D14704" s="2" t="str">
        <f>"菓子製造業"</f>
        <v>菓子製造業</v>
      </c>
      <c r="E14704" s="2" t="str">
        <f>"R02.03.05"</f>
        <v>R02.03.05</v>
      </c>
    </row>
    <row r="14705" spans="1:5" x14ac:dyDescent="0.45">
      <c r="A14705" s="2" t="s">
        <v>8161</v>
      </c>
      <c r="B14705" s="2" t="s">
        <v>19753</v>
      </c>
      <c r="C14705" s="2" t="s">
        <v>31994</v>
      </c>
      <c r="D14705" s="2" t="str">
        <f>"飲食店営業"</f>
        <v>飲食店営業</v>
      </c>
      <c r="E14705" s="2" t="str">
        <f>"R02.03.05"</f>
        <v>R02.03.05</v>
      </c>
    </row>
    <row r="14706" spans="1:5" x14ac:dyDescent="0.45">
      <c r="A14706" s="2" t="s">
        <v>8692</v>
      </c>
      <c r="B14706" s="2" t="s">
        <v>20366</v>
      </c>
      <c r="C14706" s="2" t="s">
        <v>31995</v>
      </c>
      <c r="D14706" s="2" t="str">
        <f>"飲食店営業"</f>
        <v>飲食店営業</v>
      </c>
      <c r="E14706" s="2" t="str">
        <f>"R02.03.09"</f>
        <v>R02.03.09</v>
      </c>
    </row>
    <row r="14707" spans="1:5" x14ac:dyDescent="0.45">
      <c r="A14707" s="2" t="s">
        <v>7868</v>
      </c>
      <c r="B14707" s="2" t="s">
        <v>20368</v>
      </c>
      <c r="C14707" s="2" t="s">
        <v>31741</v>
      </c>
      <c r="D14707" s="2" t="str">
        <f>"乳類販売業"</f>
        <v>乳類販売業</v>
      </c>
      <c r="E14707" s="2" t="str">
        <f>"R02.03.10"</f>
        <v>R02.03.10</v>
      </c>
    </row>
    <row r="14708" spans="1:5" x14ac:dyDescent="0.45">
      <c r="A14708" s="2" t="s">
        <v>7868</v>
      </c>
      <c r="B14708" s="2" t="s">
        <v>20368</v>
      </c>
      <c r="C14708" s="2" t="s">
        <v>31741</v>
      </c>
      <c r="D14708" s="2" t="str">
        <f>"食品販売業"</f>
        <v>食品販売業</v>
      </c>
      <c r="E14708" s="2" t="str">
        <f>"R02.03.10"</f>
        <v>R02.03.10</v>
      </c>
    </row>
    <row r="14709" spans="1:5" x14ac:dyDescent="0.45">
      <c r="A14709" s="2" t="s">
        <v>8693</v>
      </c>
      <c r="B14709" s="2" t="s">
        <v>20369</v>
      </c>
      <c r="C14709" s="2" t="s">
        <v>31997</v>
      </c>
      <c r="D14709" s="2" t="str">
        <f>"魚介類販売業"</f>
        <v>魚介類販売業</v>
      </c>
      <c r="E14709" s="2" t="str">
        <f>"R02.03.12"</f>
        <v>R02.03.12</v>
      </c>
    </row>
    <row r="14710" spans="1:5" x14ac:dyDescent="0.45">
      <c r="A14710" s="2" t="s">
        <v>8694</v>
      </c>
      <c r="B14710" s="2" t="s">
        <v>20370</v>
      </c>
      <c r="C14710" s="2" t="s">
        <v>31998</v>
      </c>
      <c r="D14710" s="2" t="str">
        <f>"飲食店営業"</f>
        <v>飲食店営業</v>
      </c>
      <c r="E14710" s="2" t="str">
        <f>"H29.11.29"</f>
        <v>H29.11.29</v>
      </c>
    </row>
    <row r="14711" spans="1:5" x14ac:dyDescent="0.45">
      <c r="A14711" s="2" t="s">
        <v>8695</v>
      </c>
      <c r="B14711" s="2" t="s">
        <v>20371</v>
      </c>
      <c r="C14711" s="2" t="s">
        <v>31999</v>
      </c>
      <c r="D14711" s="2" t="str">
        <f>"そうざい製造業"</f>
        <v>そうざい製造業</v>
      </c>
      <c r="E14711" s="2" t="str">
        <f>"R02.03.16"</f>
        <v>R02.03.16</v>
      </c>
    </row>
    <row r="14712" spans="1:5" x14ac:dyDescent="0.45">
      <c r="A14712" s="2" t="s">
        <v>8696</v>
      </c>
      <c r="B14712" s="2" t="s">
        <v>20372</v>
      </c>
      <c r="C14712" s="2" t="s">
        <v>32000</v>
      </c>
      <c r="D14712" s="2" t="str">
        <f>"飲食店営業"</f>
        <v>飲食店営業</v>
      </c>
      <c r="E14712" s="2" t="str">
        <f>"R02.03.17"</f>
        <v>R02.03.17</v>
      </c>
    </row>
    <row r="14713" spans="1:5" x14ac:dyDescent="0.45">
      <c r="A14713" s="2" t="s">
        <v>8697</v>
      </c>
      <c r="B14713" s="2" t="s">
        <v>20374</v>
      </c>
      <c r="C14713" s="2" t="s">
        <v>32001</v>
      </c>
      <c r="D14713" s="2" t="str">
        <f>"そうざい製造業"</f>
        <v>そうざい製造業</v>
      </c>
      <c r="E14713" s="2" t="str">
        <f>"R02.03.30"</f>
        <v>R02.03.30</v>
      </c>
    </row>
    <row r="14714" spans="1:5" x14ac:dyDescent="0.45">
      <c r="A14714" s="2" t="s">
        <v>8243</v>
      </c>
      <c r="B14714" s="2" t="s">
        <v>20376</v>
      </c>
      <c r="C14714" s="2" t="s">
        <v>31439</v>
      </c>
      <c r="D14714" s="2" t="str">
        <f>"そうざい製造業"</f>
        <v>そうざい製造業</v>
      </c>
      <c r="E14714" s="2" t="str">
        <f>"R02.04.07"</f>
        <v>R02.04.07</v>
      </c>
    </row>
    <row r="14715" spans="1:5" x14ac:dyDescent="0.45">
      <c r="A14715" s="2" t="s">
        <v>8699</v>
      </c>
      <c r="B14715" s="2" t="s">
        <v>20377</v>
      </c>
      <c r="C14715" s="2" t="s">
        <v>32003</v>
      </c>
      <c r="D14715" s="2" t="str">
        <f>"食品製造業"</f>
        <v>食品製造業</v>
      </c>
      <c r="E14715" s="2" t="str">
        <f>"R02.04.07"</f>
        <v>R02.04.07</v>
      </c>
    </row>
    <row r="14716" spans="1:5" x14ac:dyDescent="0.45">
      <c r="A14716" s="2" t="s">
        <v>8405</v>
      </c>
      <c r="B14716" s="2" t="s">
        <v>20378</v>
      </c>
      <c r="C14716" s="2" t="s">
        <v>32004</v>
      </c>
      <c r="D14716" s="2" t="str">
        <f>"乳類販売業"</f>
        <v>乳類販売業</v>
      </c>
      <c r="E14716" s="2" t="str">
        <f>"R02.04.07"</f>
        <v>R02.04.07</v>
      </c>
    </row>
    <row r="14717" spans="1:5" x14ac:dyDescent="0.45">
      <c r="A14717" s="2" t="s">
        <v>8017</v>
      </c>
      <c r="B14717" s="2" t="s">
        <v>20379</v>
      </c>
      <c r="C14717" s="2" t="s">
        <v>32005</v>
      </c>
      <c r="D14717" s="2" t="str">
        <f>"食品販売業"</f>
        <v>食品販売業</v>
      </c>
      <c r="E14717" s="2" t="str">
        <f>"R02.04.07"</f>
        <v>R02.04.07</v>
      </c>
    </row>
    <row r="14718" spans="1:5" x14ac:dyDescent="0.45">
      <c r="A14718" s="2" t="s">
        <v>8700</v>
      </c>
      <c r="B14718" s="2" t="s">
        <v>8700</v>
      </c>
      <c r="C14718" s="2" t="s">
        <v>32006</v>
      </c>
      <c r="D14718" s="2" t="str">
        <f>"飲食店営業"</f>
        <v>飲食店営業</v>
      </c>
      <c r="E14718" s="2" t="str">
        <f>"R02.04.08"</f>
        <v>R02.04.08</v>
      </c>
    </row>
    <row r="14719" spans="1:5" x14ac:dyDescent="0.45">
      <c r="A14719" s="2" t="s">
        <v>8700</v>
      </c>
      <c r="B14719" s="2" t="s">
        <v>8700</v>
      </c>
      <c r="C14719" s="2" t="s">
        <v>32006</v>
      </c>
      <c r="D14719" s="2" t="str">
        <f>"乳類販売業"</f>
        <v>乳類販売業</v>
      </c>
      <c r="E14719" s="2" t="str">
        <f>"R02.04.08"</f>
        <v>R02.04.08</v>
      </c>
    </row>
    <row r="14720" spans="1:5" x14ac:dyDescent="0.45">
      <c r="A14720" s="2" t="s">
        <v>8700</v>
      </c>
      <c r="B14720" s="2" t="s">
        <v>8700</v>
      </c>
      <c r="C14720" s="2" t="s">
        <v>32006</v>
      </c>
      <c r="D14720" s="2" t="str">
        <f>"食品販売業"</f>
        <v>食品販売業</v>
      </c>
      <c r="E14720" s="2" t="str">
        <f>"R02.04.08"</f>
        <v>R02.04.08</v>
      </c>
    </row>
    <row r="14721" spans="1:5" x14ac:dyDescent="0.45">
      <c r="A14721" s="2" t="s">
        <v>8701</v>
      </c>
      <c r="B14721" s="2" t="s">
        <v>20380</v>
      </c>
      <c r="C14721" s="2" t="s">
        <v>32008</v>
      </c>
      <c r="D14721" s="2" t="str">
        <f>"飲食店営業"</f>
        <v>飲食店営業</v>
      </c>
      <c r="E14721" s="2" t="str">
        <f>"H30.11.22"</f>
        <v>H30.11.22</v>
      </c>
    </row>
    <row r="14722" spans="1:5" x14ac:dyDescent="0.45">
      <c r="A14722" s="2" t="s">
        <v>8704</v>
      </c>
      <c r="B14722" s="2" t="s">
        <v>20383</v>
      </c>
      <c r="C14722" s="2" t="s">
        <v>32011</v>
      </c>
      <c r="D14722" s="2" t="str">
        <f>"飲食店営業"</f>
        <v>飲食店営業</v>
      </c>
      <c r="E14722" s="2" t="str">
        <f>"H30.05.31"</f>
        <v>H30.05.31</v>
      </c>
    </row>
    <row r="14723" spans="1:5" x14ac:dyDescent="0.45">
      <c r="A14723" s="2" t="s">
        <v>8705</v>
      </c>
      <c r="B14723" s="2" t="s">
        <v>20385</v>
      </c>
      <c r="C14723" s="2" t="s">
        <v>32013</v>
      </c>
      <c r="D14723" s="2" t="str">
        <f>"飲食店営業"</f>
        <v>飲食店営業</v>
      </c>
      <c r="E14723" s="2" t="str">
        <f>"R02.04.21"</f>
        <v>R02.04.21</v>
      </c>
    </row>
    <row r="14724" spans="1:5" x14ac:dyDescent="0.45">
      <c r="A14724" s="2" t="s">
        <v>8706</v>
      </c>
      <c r="B14724" s="2" t="s">
        <v>20386</v>
      </c>
      <c r="C14724" s="2" t="s">
        <v>32014</v>
      </c>
      <c r="D14724" s="2" t="str">
        <f>"食品販売業"</f>
        <v>食品販売業</v>
      </c>
      <c r="E14724" s="2" t="str">
        <f>"R02.04.27"</f>
        <v>R02.04.27</v>
      </c>
    </row>
    <row r="14725" spans="1:5" x14ac:dyDescent="0.45">
      <c r="A14725" s="2" t="s">
        <v>8708</v>
      </c>
      <c r="B14725" s="2" t="s">
        <v>20388</v>
      </c>
      <c r="C14725" s="2" t="s">
        <v>32016</v>
      </c>
      <c r="D14725" s="2" t="str">
        <f>"食品販売業"</f>
        <v>食品販売業</v>
      </c>
      <c r="E14725" s="2" t="str">
        <f>"R02.04.28"</f>
        <v>R02.04.28</v>
      </c>
    </row>
    <row r="14726" spans="1:5" x14ac:dyDescent="0.45">
      <c r="A14726" s="2" t="s">
        <v>8339</v>
      </c>
      <c r="B14726" s="2" t="s">
        <v>19944</v>
      </c>
      <c r="C14726" s="2" t="s">
        <v>30914</v>
      </c>
      <c r="D14726" s="2" t="str">
        <f t="shared" ref="D14726:D14735" si="739">"飲食店営業"</f>
        <v>飲食店営業</v>
      </c>
      <c r="E14726" s="2" t="str">
        <f t="shared" ref="E14726:E14764" si="740">"R02.05.08"</f>
        <v>R02.05.08</v>
      </c>
    </row>
    <row r="14727" spans="1:5" x14ac:dyDescent="0.45">
      <c r="A14727" s="2" t="s">
        <v>8404</v>
      </c>
      <c r="B14727" s="2" t="s">
        <v>20023</v>
      </c>
      <c r="C14727" s="2" t="s">
        <v>32017</v>
      </c>
      <c r="D14727" s="2" t="str">
        <f t="shared" si="739"/>
        <v>飲食店営業</v>
      </c>
      <c r="E14727" s="2" t="str">
        <f t="shared" si="740"/>
        <v>R02.05.08</v>
      </c>
    </row>
    <row r="14728" spans="1:5" x14ac:dyDescent="0.45">
      <c r="A14728" s="2" t="s">
        <v>8709</v>
      </c>
      <c r="B14728" s="2" t="s">
        <v>20389</v>
      </c>
      <c r="C14728" s="2" t="s">
        <v>32018</v>
      </c>
      <c r="D14728" s="2" t="str">
        <f t="shared" si="739"/>
        <v>飲食店営業</v>
      </c>
      <c r="E14728" s="2" t="str">
        <f t="shared" si="740"/>
        <v>R02.05.08</v>
      </c>
    </row>
    <row r="14729" spans="1:5" x14ac:dyDescent="0.45">
      <c r="A14729" s="2" t="s">
        <v>8710</v>
      </c>
      <c r="B14729" s="2" t="s">
        <v>20390</v>
      </c>
      <c r="C14729" s="2" t="s">
        <v>32019</v>
      </c>
      <c r="D14729" s="2" t="str">
        <f t="shared" si="739"/>
        <v>飲食店営業</v>
      </c>
      <c r="E14729" s="2" t="str">
        <f t="shared" si="740"/>
        <v>R02.05.08</v>
      </c>
    </row>
    <row r="14730" spans="1:5" x14ac:dyDescent="0.45">
      <c r="A14730" s="2" t="s">
        <v>8711</v>
      </c>
      <c r="B14730" s="2" t="s">
        <v>8711</v>
      </c>
      <c r="C14730" s="2" t="s">
        <v>32020</v>
      </c>
      <c r="D14730" s="2" t="str">
        <f t="shared" si="739"/>
        <v>飲食店営業</v>
      </c>
      <c r="E14730" s="2" t="str">
        <f t="shared" si="740"/>
        <v>R02.05.08</v>
      </c>
    </row>
    <row r="14731" spans="1:5" x14ac:dyDescent="0.45">
      <c r="A14731" s="2" t="s">
        <v>8712</v>
      </c>
      <c r="B14731" s="2" t="s">
        <v>20391</v>
      </c>
      <c r="C14731" s="2" t="s">
        <v>32021</v>
      </c>
      <c r="D14731" s="2" t="str">
        <f t="shared" si="739"/>
        <v>飲食店営業</v>
      </c>
      <c r="E14731" s="2" t="str">
        <f t="shared" si="740"/>
        <v>R02.05.08</v>
      </c>
    </row>
    <row r="14732" spans="1:5" x14ac:dyDescent="0.45">
      <c r="A14732" s="2" t="s">
        <v>8713</v>
      </c>
      <c r="B14732" s="2" t="s">
        <v>20392</v>
      </c>
      <c r="C14732" s="2" t="s">
        <v>32022</v>
      </c>
      <c r="D14732" s="2" t="str">
        <f t="shared" si="739"/>
        <v>飲食店営業</v>
      </c>
      <c r="E14732" s="2" t="str">
        <f t="shared" si="740"/>
        <v>R02.05.08</v>
      </c>
    </row>
    <row r="14733" spans="1:5" x14ac:dyDescent="0.45">
      <c r="A14733" s="2" t="s">
        <v>8714</v>
      </c>
      <c r="B14733" s="2" t="s">
        <v>20393</v>
      </c>
      <c r="C14733" s="2" t="s">
        <v>32023</v>
      </c>
      <c r="D14733" s="2" t="str">
        <f t="shared" si="739"/>
        <v>飲食店営業</v>
      </c>
      <c r="E14733" s="2" t="str">
        <f t="shared" si="740"/>
        <v>R02.05.08</v>
      </c>
    </row>
    <row r="14734" spans="1:5" x14ac:dyDescent="0.45">
      <c r="A14734" s="2" t="s">
        <v>8715</v>
      </c>
      <c r="B14734" s="2" t="s">
        <v>20394</v>
      </c>
      <c r="C14734" s="2" t="s">
        <v>32024</v>
      </c>
      <c r="D14734" s="2" t="str">
        <f t="shared" si="739"/>
        <v>飲食店営業</v>
      </c>
      <c r="E14734" s="2" t="str">
        <f t="shared" si="740"/>
        <v>R02.05.08</v>
      </c>
    </row>
    <row r="14735" spans="1:5" x14ac:dyDescent="0.45">
      <c r="A14735" s="2" t="s">
        <v>8716</v>
      </c>
      <c r="B14735" s="2" t="s">
        <v>20395</v>
      </c>
      <c r="C14735" s="2" t="s">
        <v>32025</v>
      </c>
      <c r="D14735" s="2" t="str">
        <f t="shared" si="739"/>
        <v>飲食店営業</v>
      </c>
      <c r="E14735" s="2" t="str">
        <f t="shared" si="740"/>
        <v>R02.05.08</v>
      </c>
    </row>
    <row r="14736" spans="1:5" x14ac:dyDescent="0.45">
      <c r="A14736" s="2" t="s">
        <v>927</v>
      </c>
      <c r="B14736" s="2" t="s">
        <v>20396</v>
      </c>
      <c r="C14736" s="2" t="s">
        <v>31162</v>
      </c>
      <c r="D14736" s="2" t="str">
        <f>"そうざい製造業"</f>
        <v>そうざい製造業</v>
      </c>
      <c r="E14736" s="2" t="str">
        <f t="shared" si="740"/>
        <v>R02.05.08</v>
      </c>
    </row>
    <row r="14737" spans="1:5" x14ac:dyDescent="0.45">
      <c r="A14737" s="2" t="s">
        <v>927</v>
      </c>
      <c r="B14737" s="2" t="s">
        <v>19682</v>
      </c>
      <c r="C14737" s="2" t="s">
        <v>31257</v>
      </c>
      <c r="D14737" s="2" t="str">
        <f>"そうざい製造業"</f>
        <v>そうざい製造業</v>
      </c>
      <c r="E14737" s="2" t="str">
        <f t="shared" si="740"/>
        <v>R02.05.08</v>
      </c>
    </row>
    <row r="14738" spans="1:5" x14ac:dyDescent="0.45">
      <c r="A14738" s="2" t="s">
        <v>8717</v>
      </c>
      <c r="B14738" s="2" t="s">
        <v>20397</v>
      </c>
      <c r="C14738" s="2" t="s">
        <v>32026</v>
      </c>
      <c r="D14738" s="2" t="str">
        <f t="shared" ref="D14738:D14743" si="741">"食品販売業"</f>
        <v>食品販売業</v>
      </c>
      <c r="E14738" s="2" t="str">
        <f t="shared" si="740"/>
        <v>R02.05.08</v>
      </c>
    </row>
    <row r="14739" spans="1:5" x14ac:dyDescent="0.45">
      <c r="A14739" s="2" t="s">
        <v>8718</v>
      </c>
      <c r="B14739" s="2" t="s">
        <v>9548</v>
      </c>
      <c r="C14739" s="2" t="s">
        <v>32027</v>
      </c>
      <c r="D14739" s="2" t="str">
        <f t="shared" si="741"/>
        <v>食品販売業</v>
      </c>
      <c r="E14739" s="2" t="str">
        <f t="shared" si="740"/>
        <v>R02.05.08</v>
      </c>
    </row>
    <row r="14740" spans="1:5" x14ac:dyDescent="0.45">
      <c r="A14740" s="2" t="s">
        <v>8719</v>
      </c>
      <c r="B14740" s="2" t="s">
        <v>13758</v>
      </c>
      <c r="C14740" s="2" t="s">
        <v>32028</v>
      </c>
      <c r="D14740" s="2" t="str">
        <f t="shared" si="741"/>
        <v>食品販売業</v>
      </c>
      <c r="E14740" s="2" t="str">
        <f t="shared" si="740"/>
        <v>R02.05.08</v>
      </c>
    </row>
    <row r="14741" spans="1:5" x14ac:dyDescent="0.45">
      <c r="A14741" s="2" t="s">
        <v>7833</v>
      </c>
      <c r="B14741" s="2" t="s">
        <v>19386</v>
      </c>
      <c r="C14741" s="2" t="s">
        <v>30951</v>
      </c>
      <c r="D14741" s="2" t="str">
        <f t="shared" si="741"/>
        <v>食品販売業</v>
      </c>
      <c r="E14741" s="2" t="str">
        <f t="shared" si="740"/>
        <v>R02.05.08</v>
      </c>
    </row>
    <row r="14742" spans="1:5" x14ac:dyDescent="0.45">
      <c r="A14742" s="2" t="s">
        <v>7844</v>
      </c>
      <c r="B14742" s="2" t="s">
        <v>19398</v>
      </c>
      <c r="C14742" s="2" t="s">
        <v>30963</v>
      </c>
      <c r="D14742" s="2" t="str">
        <f t="shared" si="741"/>
        <v>食品販売業</v>
      </c>
      <c r="E14742" s="2" t="str">
        <f t="shared" si="740"/>
        <v>R02.05.08</v>
      </c>
    </row>
    <row r="14743" spans="1:5" x14ac:dyDescent="0.45">
      <c r="A14743" s="2" t="s">
        <v>8720</v>
      </c>
      <c r="B14743" s="2" t="s">
        <v>8720</v>
      </c>
      <c r="C14743" s="2" t="s">
        <v>32029</v>
      </c>
      <c r="D14743" s="2" t="str">
        <f t="shared" si="741"/>
        <v>食品販売業</v>
      </c>
      <c r="E14743" s="2" t="str">
        <f t="shared" si="740"/>
        <v>R02.05.08</v>
      </c>
    </row>
    <row r="14744" spans="1:5" x14ac:dyDescent="0.45">
      <c r="A14744" s="2" t="s">
        <v>8721</v>
      </c>
      <c r="B14744" s="2" t="s">
        <v>8721</v>
      </c>
      <c r="C14744" s="2" t="s">
        <v>32030</v>
      </c>
      <c r="D14744" s="2" t="str">
        <f>"食品製造業"</f>
        <v>食品製造業</v>
      </c>
      <c r="E14744" s="2" t="str">
        <f t="shared" si="740"/>
        <v>R02.05.08</v>
      </c>
    </row>
    <row r="14745" spans="1:5" x14ac:dyDescent="0.45">
      <c r="A14745" s="2" t="s">
        <v>8637</v>
      </c>
      <c r="B14745" s="2" t="s">
        <v>20306</v>
      </c>
      <c r="C14745" s="2" t="s">
        <v>32031</v>
      </c>
      <c r="D14745" s="2" t="str">
        <f>"食品製造業"</f>
        <v>食品製造業</v>
      </c>
      <c r="E14745" s="2" t="str">
        <f t="shared" si="740"/>
        <v>R02.05.08</v>
      </c>
    </row>
    <row r="14746" spans="1:5" x14ac:dyDescent="0.45">
      <c r="A14746" s="2" t="s">
        <v>8722</v>
      </c>
      <c r="B14746" s="2" t="s">
        <v>20398</v>
      </c>
      <c r="C14746" s="2" t="s">
        <v>32032</v>
      </c>
      <c r="D14746" s="2" t="str">
        <f t="shared" ref="D14746:D14752" si="742">"食品販売業"</f>
        <v>食品販売業</v>
      </c>
      <c r="E14746" s="2" t="str">
        <f t="shared" si="740"/>
        <v>R02.05.08</v>
      </c>
    </row>
    <row r="14747" spans="1:5" x14ac:dyDescent="0.45">
      <c r="A14747" s="2" t="s">
        <v>7799</v>
      </c>
      <c r="B14747" s="2" t="s">
        <v>20399</v>
      </c>
      <c r="C14747" s="2" t="s">
        <v>32033</v>
      </c>
      <c r="D14747" s="2" t="str">
        <f t="shared" si="742"/>
        <v>食品販売業</v>
      </c>
      <c r="E14747" s="2" t="str">
        <f t="shared" si="740"/>
        <v>R02.05.08</v>
      </c>
    </row>
    <row r="14748" spans="1:5" x14ac:dyDescent="0.45">
      <c r="A14748" s="2" t="s">
        <v>8723</v>
      </c>
      <c r="B14748" s="2" t="s">
        <v>20400</v>
      </c>
      <c r="C14748" s="2" t="s">
        <v>32034</v>
      </c>
      <c r="D14748" s="2" t="str">
        <f t="shared" si="742"/>
        <v>食品販売業</v>
      </c>
      <c r="E14748" s="2" t="str">
        <f t="shared" si="740"/>
        <v>R02.05.08</v>
      </c>
    </row>
    <row r="14749" spans="1:5" x14ac:dyDescent="0.45">
      <c r="A14749" s="2" t="s">
        <v>8215</v>
      </c>
      <c r="B14749" s="2" t="s">
        <v>19811</v>
      </c>
      <c r="C14749" s="2" t="s">
        <v>32035</v>
      </c>
      <c r="D14749" s="2" t="str">
        <f t="shared" si="742"/>
        <v>食品販売業</v>
      </c>
      <c r="E14749" s="2" t="str">
        <f t="shared" si="740"/>
        <v>R02.05.08</v>
      </c>
    </row>
    <row r="14750" spans="1:5" x14ac:dyDescent="0.45">
      <c r="A14750" s="2" t="s">
        <v>8724</v>
      </c>
      <c r="B14750" s="2" t="s">
        <v>20401</v>
      </c>
      <c r="C14750" s="2" t="s">
        <v>32036</v>
      </c>
      <c r="D14750" s="2" t="str">
        <f t="shared" si="742"/>
        <v>食品販売業</v>
      </c>
      <c r="E14750" s="2" t="str">
        <f t="shared" si="740"/>
        <v>R02.05.08</v>
      </c>
    </row>
    <row r="14751" spans="1:5" x14ac:dyDescent="0.45">
      <c r="A14751" s="2" t="s">
        <v>8725</v>
      </c>
      <c r="B14751" s="2" t="s">
        <v>20402</v>
      </c>
      <c r="C14751" s="2" t="s">
        <v>32037</v>
      </c>
      <c r="D14751" s="2" t="str">
        <f t="shared" si="742"/>
        <v>食品販売業</v>
      </c>
      <c r="E14751" s="2" t="str">
        <f t="shared" si="740"/>
        <v>R02.05.08</v>
      </c>
    </row>
    <row r="14752" spans="1:5" x14ac:dyDescent="0.45">
      <c r="A14752" s="2" t="s">
        <v>8308</v>
      </c>
      <c r="B14752" s="2" t="s">
        <v>19916</v>
      </c>
      <c r="C14752" s="2" t="s">
        <v>31520</v>
      </c>
      <c r="D14752" s="2" t="str">
        <f t="shared" si="742"/>
        <v>食品販売業</v>
      </c>
      <c r="E14752" s="2" t="str">
        <f t="shared" si="740"/>
        <v>R02.05.08</v>
      </c>
    </row>
    <row r="14753" spans="1:5" x14ac:dyDescent="0.45">
      <c r="A14753" s="2" t="s">
        <v>8404</v>
      </c>
      <c r="B14753" s="2" t="s">
        <v>20023</v>
      </c>
      <c r="C14753" s="2" t="s">
        <v>32017</v>
      </c>
      <c r="D14753" s="2" t="str">
        <f>"乳類販売業"</f>
        <v>乳類販売業</v>
      </c>
      <c r="E14753" s="2" t="str">
        <f t="shared" si="740"/>
        <v>R02.05.08</v>
      </c>
    </row>
    <row r="14754" spans="1:5" x14ac:dyDescent="0.45">
      <c r="A14754" s="2" t="s">
        <v>8339</v>
      </c>
      <c r="B14754" s="2" t="s">
        <v>19944</v>
      </c>
      <c r="C14754" s="2" t="s">
        <v>30914</v>
      </c>
      <c r="D14754" s="2" t="str">
        <f>"魚介類販売業"</f>
        <v>魚介類販売業</v>
      </c>
      <c r="E14754" s="2" t="str">
        <f t="shared" si="740"/>
        <v>R02.05.08</v>
      </c>
    </row>
    <row r="14755" spans="1:5" x14ac:dyDescent="0.45">
      <c r="A14755" s="2" t="s">
        <v>8404</v>
      </c>
      <c r="B14755" s="2" t="s">
        <v>20023</v>
      </c>
      <c r="C14755" s="2" t="s">
        <v>32017</v>
      </c>
      <c r="D14755" s="2" t="str">
        <f>"魚介類販売業"</f>
        <v>魚介類販売業</v>
      </c>
      <c r="E14755" s="2" t="str">
        <f t="shared" si="740"/>
        <v>R02.05.08</v>
      </c>
    </row>
    <row r="14756" spans="1:5" x14ac:dyDescent="0.45">
      <c r="A14756" s="2" t="s">
        <v>8726</v>
      </c>
      <c r="B14756" s="2" t="s">
        <v>14346</v>
      </c>
      <c r="C14756" s="2" t="s">
        <v>32038</v>
      </c>
      <c r="D14756" s="2" t="str">
        <f>"魚介類販売業"</f>
        <v>魚介類販売業</v>
      </c>
      <c r="E14756" s="2" t="str">
        <f t="shared" si="740"/>
        <v>R02.05.08</v>
      </c>
    </row>
    <row r="14757" spans="1:5" x14ac:dyDescent="0.45">
      <c r="A14757" s="2" t="s">
        <v>8725</v>
      </c>
      <c r="B14757" s="2" t="s">
        <v>20402</v>
      </c>
      <c r="C14757" s="2" t="s">
        <v>32037</v>
      </c>
      <c r="D14757" s="2" t="str">
        <f>"魚介類販売業"</f>
        <v>魚介類販売業</v>
      </c>
      <c r="E14757" s="2" t="str">
        <f t="shared" si="740"/>
        <v>R02.05.08</v>
      </c>
    </row>
    <row r="14758" spans="1:5" x14ac:dyDescent="0.45">
      <c r="A14758" s="2" t="s">
        <v>8404</v>
      </c>
      <c r="B14758" s="2" t="s">
        <v>20023</v>
      </c>
      <c r="C14758" s="2" t="s">
        <v>32017</v>
      </c>
      <c r="D14758" s="2" t="str">
        <f>"食肉販売業"</f>
        <v>食肉販売業</v>
      </c>
      <c r="E14758" s="2" t="str">
        <f t="shared" si="740"/>
        <v>R02.05.08</v>
      </c>
    </row>
    <row r="14759" spans="1:5" x14ac:dyDescent="0.45">
      <c r="A14759" s="2" t="s">
        <v>7844</v>
      </c>
      <c r="B14759" s="2" t="s">
        <v>19398</v>
      </c>
      <c r="C14759" s="2" t="s">
        <v>32039</v>
      </c>
      <c r="D14759" s="2" t="str">
        <f>"食肉販売業"</f>
        <v>食肉販売業</v>
      </c>
      <c r="E14759" s="2" t="str">
        <f t="shared" si="740"/>
        <v>R02.05.08</v>
      </c>
    </row>
    <row r="14760" spans="1:5" x14ac:dyDescent="0.45">
      <c r="A14760" s="2" t="s">
        <v>8339</v>
      </c>
      <c r="B14760" s="2" t="s">
        <v>19944</v>
      </c>
      <c r="C14760" s="2" t="s">
        <v>30914</v>
      </c>
      <c r="D14760" s="2" t="str">
        <f>"ソース類製造業"</f>
        <v>ソース類製造業</v>
      </c>
      <c r="E14760" s="2" t="str">
        <f t="shared" si="740"/>
        <v>R02.05.08</v>
      </c>
    </row>
    <row r="14761" spans="1:5" x14ac:dyDescent="0.45">
      <c r="A14761" s="2" t="s">
        <v>8721</v>
      </c>
      <c r="B14761" s="2" t="s">
        <v>20403</v>
      </c>
      <c r="C14761" s="2" t="s">
        <v>32040</v>
      </c>
      <c r="D14761" s="2" t="str">
        <f>"魚肉ねり製品製造業"</f>
        <v>魚肉ねり製品製造業</v>
      </c>
      <c r="E14761" s="2" t="str">
        <f t="shared" si="740"/>
        <v>R02.05.08</v>
      </c>
    </row>
    <row r="14762" spans="1:5" x14ac:dyDescent="0.45">
      <c r="A14762" s="2" t="s">
        <v>8339</v>
      </c>
      <c r="B14762" s="2" t="s">
        <v>19944</v>
      </c>
      <c r="C14762" s="2" t="s">
        <v>30914</v>
      </c>
      <c r="D14762" s="2" t="str">
        <f>"菓子製造業"</f>
        <v>菓子製造業</v>
      </c>
      <c r="E14762" s="2" t="str">
        <f t="shared" si="740"/>
        <v>R02.05.08</v>
      </c>
    </row>
    <row r="14763" spans="1:5" x14ac:dyDescent="0.45">
      <c r="A14763" s="2" t="s">
        <v>8638</v>
      </c>
      <c r="B14763" s="2" t="s">
        <v>20307</v>
      </c>
      <c r="C14763" s="2" t="s">
        <v>31925</v>
      </c>
      <c r="D14763" s="2" t="str">
        <f>"菓子製造業"</f>
        <v>菓子製造業</v>
      </c>
      <c r="E14763" s="2" t="str">
        <f t="shared" si="740"/>
        <v>R02.05.08</v>
      </c>
    </row>
    <row r="14764" spans="1:5" x14ac:dyDescent="0.45">
      <c r="A14764" s="2" t="s">
        <v>8419</v>
      </c>
      <c r="B14764" s="2" t="s">
        <v>20404</v>
      </c>
      <c r="C14764" s="2" t="s">
        <v>32041</v>
      </c>
      <c r="D14764" s="2" t="str">
        <f>"菓子製造業"</f>
        <v>菓子製造業</v>
      </c>
      <c r="E14764" s="2" t="str">
        <f t="shared" si="740"/>
        <v>R02.05.08</v>
      </c>
    </row>
    <row r="14765" spans="1:5" x14ac:dyDescent="0.45">
      <c r="A14765" s="2" t="s">
        <v>8727</v>
      </c>
      <c r="B14765" s="2" t="s">
        <v>20405</v>
      </c>
      <c r="C14765" s="2" t="s">
        <v>32042</v>
      </c>
      <c r="D14765" s="2" t="str">
        <f>"飲食店営業"</f>
        <v>飲食店営業</v>
      </c>
      <c r="E14765" s="2" t="str">
        <f>"R02.02.25"</f>
        <v>R02.02.25</v>
      </c>
    </row>
    <row r="14766" spans="1:5" x14ac:dyDescent="0.45">
      <c r="A14766" s="2" t="s">
        <v>8732</v>
      </c>
      <c r="B14766" s="2" t="s">
        <v>20409</v>
      </c>
      <c r="C14766" s="2" t="s">
        <v>32048</v>
      </c>
      <c r="D14766" s="2" t="str">
        <f>"食品製造業"</f>
        <v>食品製造業</v>
      </c>
      <c r="E14766" s="2" t="str">
        <f>"R02.05.12"</f>
        <v>R02.05.12</v>
      </c>
    </row>
    <row r="14767" spans="1:5" x14ac:dyDescent="0.45">
      <c r="A14767" s="2" t="s">
        <v>8733</v>
      </c>
      <c r="B14767" s="2" t="s">
        <v>8733</v>
      </c>
      <c r="C14767" s="2" t="s">
        <v>32049</v>
      </c>
      <c r="D14767" s="2" t="str">
        <f>"魚介類販売業"</f>
        <v>魚介類販売業</v>
      </c>
      <c r="E14767" s="2" t="str">
        <f>"R02.05.15"</f>
        <v>R02.05.15</v>
      </c>
    </row>
    <row r="14768" spans="1:5" x14ac:dyDescent="0.45">
      <c r="A14768" s="2" t="s">
        <v>8733</v>
      </c>
      <c r="B14768" s="2" t="s">
        <v>8733</v>
      </c>
      <c r="C14768" s="2" t="s">
        <v>32049</v>
      </c>
      <c r="D14768" s="2" t="str">
        <f>"食品製造業"</f>
        <v>食品製造業</v>
      </c>
      <c r="E14768" s="2" t="str">
        <f>"R02.05.15"</f>
        <v>R02.05.15</v>
      </c>
    </row>
    <row r="14769" spans="1:5" x14ac:dyDescent="0.45">
      <c r="A14769" s="2" t="s">
        <v>8735</v>
      </c>
      <c r="B14769" s="2" t="s">
        <v>20411</v>
      </c>
      <c r="C14769" s="2" t="s">
        <v>32051</v>
      </c>
      <c r="D14769" s="2" t="str">
        <f>"飲食店営業"</f>
        <v>飲食店営業</v>
      </c>
      <c r="E14769" s="2" t="str">
        <f>"R02.05.18"</f>
        <v>R02.05.18</v>
      </c>
    </row>
    <row r="14770" spans="1:5" x14ac:dyDescent="0.45">
      <c r="A14770" s="2" t="s">
        <v>8736</v>
      </c>
      <c r="B14770" s="2" t="s">
        <v>20412</v>
      </c>
      <c r="C14770" s="2" t="s">
        <v>32052</v>
      </c>
      <c r="D14770" s="2" t="str">
        <f>"飲食店営業"</f>
        <v>飲食店営業</v>
      </c>
      <c r="E14770" s="2" t="str">
        <f>"R02.05.18"</f>
        <v>R02.05.18</v>
      </c>
    </row>
    <row r="14771" spans="1:5" x14ac:dyDescent="0.45">
      <c r="A14771" s="2" t="s">
        <v>8737</v>
      </c>
      <c r="B14771" s="2" t="s">
        <v>20413</v>
      </c>
      <c r="C14771" s="2" t="s">
        <v>32053</v>
      </c>
      <c r="D14771" s="2" t="str">
        <f>"食品製造業"</f>
        <v>食品製造業</v>
      </c>
      <c r="E14771" s="2" t="str">
        <f>"R02.05.18"</f>
        <v>R02.05.18</v>
      </c>
    </row>
    <row r="14772" spans="1:5" x14ac:dyDescent="0.45">
      <c r="A14772" s="2" t="s">
        <v>8739</v>
      </c>
      <c r="B14772" s="2" t="s">
        <v>20415</v>
      </c>
      <c r="C14772" s="2" t="s">
        <v>32055</v>
      </c>
      <c r="D14772" s="2" t="str">
        <f>"食肉販売業"</f>
        <v>食肉販売業</v>
      </c>
      <c r="E14772" s="2" t="str">
        <f>"H29.02.08"</f>
        <v>H29.02.08</v>
      </c>
    </row>
    <row r="14773" spans="1:5" x14ac:dyDescent="0.45">
      <c r="A14773" s="2" t="s">
        <v>8739</v>
      </c>
      <c r="B14773" s="2" t="s">
        <v>20415</v>
      </c>
      <c r="C14773" s="2" t="s">
        <v>32056</v>
      </c>
      <c r="D14773" s="2" t="str">
        <f>"菓子製造業"</f>
        <v>菓子製造業</v>
      </c>
      <c r="E14773" s="2" t="str">
        <f>"H30.08.23"</f>
        <v>H30.08.23</v>
      </c>
    </row>
    <row r="14774" spans="1:5" x14ac:dyDescent="0.45">
      <c r="A14774" s="2" t="s">
        <v>8739</v>
      </c>
      <c r="B14774" s="2" t="s">
        <v>20415</v>
      </c>
      <c r="C14774" s="2" t="s">
        <v>32055</v>
      </c>
      <c r="D14774" s="2" t="str">
        <f>"魚介類販売業"</f>
        <v>魚介類販売業</v>
      </c>
      <c r="E14774" s="2" t="str">
        <f>"H29.02.08"</f>
        <v>H29.02.08</v>
      </c>
    </row>
    <row r="14775" spans="1:5" x14ac:dyDescent="0.45">
      <c r="A14775" s="2" t="s">
        <v>8740</v>
      </c>
      <c r="B14775" s="2" t="s">
        <v>20416</v>
      </c>
      <c r="C14775" s="2" t="s">
        <v>32057</v>
      </c>
      <c r="D14775" s="2" t="str">
        <f>"飲食店営業"</f>
        <v>飲食店営業</v>
      </c>
      <c r="E14775" s="2" t="str">
        <f>"R01.05.10"</f>
        <v>R01.05.10</v>
      </c>
    </row>
    <row r="14776" spans="1:5" x14ac:dyDescent="0.45">
      <c r="A14776" s="2" t="s">
        <v>8437</v>
      </c>
      <c r="B14776" s="2" t="s">
        <v>20075</v>
      </c>
      <c r="C14776" s="2" t="s">
        <v>32058</v>
      </c>
      <c r="D14776" s="2" t="str">
        <f>"魚介類販売業"</f>
        <v>魚介類販売業</v>
      </c>
      <c r="E14776" s="2" t="str">
        <f>"R02.05.20"</f>
        <v>R02.05.20</v>
      </c>
    </row>
    <row r="14777" spans="1:5" x14ac:dyDescent="0.45">
      <c r="A14777" s="2" t="s">
        <v>8741</v>
      </c>
      <c r="B14777" s="2" t="s">
        <v>20417</v>
      </c>
      <c r="C14777" s="2" t="s">
        <v>32059</v>
      </c>
      <c r="D14777" s="2" t="str">
        <f>"飲食店営業"</f>
        <v>飲食店営業</v>
      </c>
      <c r="E14777" s="2" t="str">
        <f t="shared" ref="E14777:E14808" si="743">"R02.05.22"</f>
        <v>R02.05.22</v>
      </c>
    </row>
    <row r="14778" spans="1:5" x14ac:dyDescent="0.45">
      <c r="A14778" s="2" t="s">
        <v>8742</v>
      </c>
      <c r="B14778" s="2" t="s">
        <v>20418</v>
      </c>
      <c r="C14778" s="2" t="s">
        <v>32060</v>
      </c>
      <c r="D14778" s="2" t="str">
        <f>"飲食店営業"</f>
        <v>飲食店営業</v>
      </c>
      <c r="E14778" s="2" t="str">
        <f t="shared" si="743"/>
        <v>R02.05.22</v>
      </c>
    </row>
    <row r="14779" spans="1:5" x14ac:dyDescent="0.45">
      <c r="A14779" s="2" t="s">
        <v>8745</v>
      </c>
      <c r="B14779" s="2" t="s">
        <v>20421</v>
      </c>
      <c r="C14779" s="2" t="s">
        <v>32063</v>
      </c>
      <c r="D14779" s="2" t="str">
        <f>"飲食店営業"</f>
        <v>飲食店営業</v>
      </c>
      <c r="E14779" s="2" t="str">
        <f t="shared" si="743"/>
        <v>R02.05.22</v>
      </c>
    </row>
    <row r="14780" spans="1:5" x14ac:dyDescent="0.45">
      <c r="A14780" s="2" t="s">
        <v>8746</v>
      </c>
      <c r="B14780" s="2" t="s">
        <v>20422</v>
      </c>
      <c r="C14780" s="2" t="s">
        <v>32064</v>
      </c>
      <c r="D14780" s="2" t="str">
        <f>"飲食店営業"</f>
        <v>飲食店営業</v>
      </c>
      <c r="E14780" s="2" t="str">
        <f t="shared" si="743"/>
        <v>R02.05.22</v>
      </c>
    </row>
    <row r="14781" spans="1:5" x14ac:dyDescent="0.45">
      <c r="A14781" s="2" t="s">
        <v>8747</v>
      </c>
      <c r="B14781" s="2" t="s">
        <v>20423</v>
      </c>
      <c r="C14781" s="2" t="s">
        <v>32065</v>
      </c>
      <c r="D14781" s="2" t="str">
        <f>"飲食店営業"</f>
        <v>飲食店営業</v>
      </c>
      <c r="E14781" s="2" t="str">
        <f t="shared" si="743"/>
        <v>R02.05.22</v>
      </c>
    </row>
    <row r="14782" spans="1:5" x14ac:dyDescent="0.45">
      <c r="A14782" s="2" t="s">
        <v>8693</v>
      </c>
      <c r="B14782" s="2" t="s">
        <v>20369</v>
      </c>
      <c r="C14782" s="2" t="s">
        <v>32066</v>
      </c>
      <c r="D14782" s="2" t="str">
        <f>"そうざい製造業"</f>
        <v>そうざい製造業</v>
      </c>
      <c r="E14782" s="2" t="str">
        <f t="shared" si="743"/>
        <v>R02.05.22</v>
      </c>
    </row>
    <row r="14783" spans="1:5" x14ac:dyDescent="0.45">
      <c r="A14783" s="2" t="s">
        <v>595</v>
      </c>
      <c r="B14783" s="2" t="s">
        <v>20424</v>
      </c>
      <c r="C14783" s="2" t="s">
        <v>31294</v>
      </c>
      <c r="D14783" s="2" t="str">
        <f>"飲食店営業"</f>
        <v>飲食店営業</v>
      </c>
      <c r="E14783" s="2" t="str">
        <f t="shared" si="743"/>
        <v>R02.05.22</v>
      </c>
    </row>
    <row r="14784" spans="1:5" x14ac:dyDescent="0.45">
      <c r="A14784" s="2" t="s">
        <v>8741</v>
      </c>
      <c r="B14784" s="2" t="s">
        <v>20425</v>
      </c>
      <c r="C14784" s="2" t="s">
        <v>32067</v>
      </c>
      <c r="D14784" s="2" t="str">
        <f>"飲食店営業"</f>
        <v>飲食店営業</v>
      </c>
      <c r="E14784" s="2" t="str">
        <f t="shared" si="743"/>
        <v>R02.05.22</v>
      </c>
    </row>
    <row r="14785" spans="1:5" x14ac:dyDescent="0.45">
      <c r="A14785" s="2" t="s">
        <v>8748</v>
      </c>
      <c r="B14785" s="2" t="s">
        <v>20426</v>
      </c>
      <c r="C14785" s="2" t="s">
        <v>32068</v>
      </c>
      <c r="D14785" s="2" t="str">
        <f>"乳類販売業"</f>
        <v>乳類販売業</v>
      </c>
      <c r="E14785" s="2" t="str">
        <f t="shared" si="743"/>
        <v>R02.05.22</v>
      </c>
    </row>
    <row r="14786" spans="1:5" x14ac:dyDescent="0.45">
      <c r="A14786" s="2" t="s">
        <v>8749</v>
      </c>
      <c r="B14786" s="2" t="s">
        <v>20427</v>
      </c>
      <c r="C14786" s="2" t="s">
        <v>32069</v>
      </c>
      <c r="D14786" s="2" t="str">
        <f>"飲食店営業"</f>
        <v>飲食店営業</v>
      </c>
      <c r="E14786" s="2" t="str">
        <f t="shared" si="743"/>
        <v>R02.05.22</v>
      </c>
    </row>
    <row r="14787" spans="1:5" x14ac:dyDescent="0.45">
      <c r="A14787" s="2" t="s">
        <v>8750</v>
      </c>
      <c r="B14787" s="2" t="s">
        <v>20428</v>
      </c>
      <c r="C14787" s="2" t="s">
        <v>32070</v>
      </c>
      <c r="D14787" s="2" t="str">
        <f>"飲食店営業"</f>
        <v>飲食店営業</v>
      </c>
      <c r="E14787" s="2" t="str">
        <f t="shared" si="743"/>
        <v>R02.05.22</v>
      </c>
    </row>
    <row r="14788" spans="1:5" x14ac:dyDescent="0.45">
      <c r="A14788" s="2" t="s">
        <v>7881</v>
      </c>
      <c r="B14788" s="2" t="s">
        <v>20429</v>
      </c>
      <c r="C14788" s="2" t="s">
        <v>32071</v>
      </c>
      <c r="D14788" s="2" t="str">
        <f>"魚肉ねり製品製造業"</f>
        <v>魚肉ねり製品製造業</v>
      </c>
      <c r="E14788" s="2" t="str">
        <f t="shared" si="743"/>
        <v>R02.05.22</v>
      </c>
    </row>
    <row r="14789" spans="1:5" x14ac:dyDescent="0.45">
      <c r="A14789" s="2" t="s">
        <v>7881</v>
      </c>
      <c r="B14789" s="2" t="s">
        <v>20430</v>
      </c>
      <c r="C14789" s="2" t="s">
        <v>32072</v>
      </c>
      <c r="D14789" s="2" t="str">
        <f>"飲食店営業"</f>
        <v>飲食店営業</v>
      </c>
      <c r="E14789" s="2" t="str">
        <f t="shared" si="743"/>
        <v>R02.05.22</v>
      </c>
    </row>
    <row r="14790" spans="1:5" x14ac:dyDescent="0.45">
      <c r="A14790" s="2" t="s">
        <v>8751</v>
      </c>
      <c r="B14790" s="2" t="s">
        <v>20431</v>
      </c>
      <c r="C14790" s="2" t="s">
        <v>32073</v>
      </c>
      <c r="D14790" s="2" t="str">
        <f>"飲食店営業"</f>
        <v>飲食店営業</v>
      </c>
      <c r="E14790" s="2" t="str">
        <f t="shared" si="743"/>
        <v>R02.05.22</v>
      </c>
    </row>
    <row r="14791" spans="1:5" x14ac:dyDescent="0.45">
      <c r="A14791" s="2" t="s">
        <v>8752</v>
      </c>
      <c r="B14791" s="2" t="s">
        <v>20432</v>
      </c>
      <c r="C14791" s="2" t="s">
        <v>32074</v>
      </c>
      <c r="D14791" s="2" t="str">
        <f>"飲食店営業"</f>
        <v>飲食店営業</v>
      </c>
      <c r="E14791" s="2" t="str">
        <f t="shared" si="743"/>
        <v>R02.05.22</v>
      </c>
    </row>
    <row r="14792" spans="1:5" x14ac:dyDescent="0.45">
      <c r="A14792" s="2" t="s">
        <v>8752</v>
      </c>
      <c r="B14792" s="2" t="s">
        <v>20432</v>
      </c>
      <c r="C14792" s="2" t="s">
        <v>32074</v>
      </c>
      <c r="D14792" s="2" t="str">
        <f>"魚介類販売業"</f>
        <v>魚介類販売業</v>
      </c>
      <c r="E14792" s="2" t="str">
        <f t="shared" si="743"/>
        <v>R02.05.22</v>
      </c>
    </row>
    <row r="14793" spans="1:5" x14ac:dyDescent="0.45">
      <c r="A14793" s="2" t="s">
        <v>8753</v>
      </c>
      <c r="B14793" s="2" t="s">
        <v>20433</v>
      </c>
      <c r="C14793" s="2" t="s">
        <v>32075</v>
      </c>
      <c r="D14793" s="2" t="str">
        <f>"飲食店営業"</f>
        <v>飲食店営業</v>
      </c>
      <c r="E14793" s="2" t="str">
        <f t="shared" si="743"/>
        <v>R02.05.22</v>
      </c>
    </row>
    <row r="14794" spans="1:5" x14ac:dyDescent="0.45">
      <c r="A14794" s="2" t="s">
        <v>8754</v>
      </c>
      <c r="B14794" s="2" t="s">
        <v>20434</v>
      </c>
      <c r="C14794" s="2" t="s">
        <v>31536</v>
      </c>
      <c r="D14794" s="2" t="str">
        <f>"飲食店営業"</f>
        <v>飲食店営業</v>
      </c>
      <c r="E14794" s="2" t="str">
        <f t="shared" si="743"/>
        <v>R02.05.22</v>
      </c>
    </row>
    <row r="14795" spans="1:5" x14ac:dyDescent="0.45">
      <c r="A14795" s="2" t="s">
        <v>8755</v>
      </c>
      <c r="B14795" s="2" t="s">
        <v>20435</v>
      </c>
      <c r="C14795" s="2" t="s">
        <v>32076</v>
      </c>
      <c r="D14795" s="2" t="str">
        <f>"そうざい製造業"</f>
        <v>そうざい製造業</v>
      </c>
      <c r="E14795" s="2" t="str">
        <f t="shared" si="743"/>
        <v>R02.05.22</v>
      </c>
    </row>
    <row r="14796" spans="1:5" x14ac:dyDescent="0.45">
      <c r="A14796" s="2" t="s">
        <v>8755</v>
      </c>
      <c r="B14796" s="2" t="s">
        <v>20435</v>
      </c>
      <c r="C14796" s="2" t="s">
        <v>32076</v>
      </c>
      <c r="D14796" s="2" t="str">
        <f>"菓子製造業"</f>
        <v>菓子製造業</v>
      </c>
      <c r="E14796" s="2" t="str">
        <f t="shared" si="743"/>
        <v>R02.05.22</v>
      </c>
    </row>
    <row r="14797" spans="1:5" x14ac:dyDescent="0.45">
      <c r="A14797" s="2" t="s">
        <v>8756</v>
      </c>
      <c r="B14797" s="2" t="s">
        <v>20436</v>
      </c>
      <c r="C14797" s="2" t="s">
        <v>32077</v>
      </c>
      <c r="D14797" s="2" t="str">
        <f>"飲食店営業"</f>
        <v>飲食店営業</v>
      </c>
      <c r="E14797" s="2" t="str">
        <f t="shared" si="743"/>
        <v>R02.05.22</v>
      </c>
    </row>
    <row r="14798" spans="1:5" x14ac:dyDescent="0.45">
      <c r="A14798" s="2" t="s">
        <v>8757</v>
      </c>
      <c r="B14798" s="2" t="s">
        <v>8757</v>
      </c>
      <c r="C14798" s="2" t="s">
        <v>32078</v>
      </c>
      <c r="D14798" s="2" t="str">
        <f>"缶詰又は瓶詰食品製造業"</f>
        <v>缶詰又は瓶詰食品製造業</v>
      </c>
      <c r="E14798" s="2" t="str">
        <f t="shared" si="743"/>
        <v>R02.05.22</v>
      </c>
    </row>
    <row r="14799" spans="1:5" x14ac:dyDescent="0.45">
      <c r="A14799" s="2" t="s">
        <v>8758</v>
      </c>
      <c r="B14799" s="2" t="s">
        <v>20437</v>
      </c>
      <c r="C14799" s="2" t="s">
        <v>32013</v>
      </c>
      <c r="D14799" s="2" t="str">
        <f>"飲食店営業"</f>
        <v>飲食店営業</v>
      </c>
      <c r="E14799" s="2" t="str">
        <f t="shared" si="743"/>
        <v>R02.05.22</v>
      </c>
    </row>
    <row r="14800" spans="1:5" x14ac:dyDescent="0.45">
      <c r="A14800" s="2" t="s">
        <v>8759</v>
      </c>
      <c r="B14800" s="2" t="s">
        <v>20438</v>
      </c>
      <c r="C14800" s="2" t="s">
        <v>32079</v>
      </c>
      <c r="D14800" s="2" t="str">
        <f>"魚介類販売業"</f>
        <v>魚介類販売業</v>
      </c>
      <c r="E14800" s="2" t="str">
        <f t="shared" si="743"/>
        <v>R02.05.22</v>
      </c>
    </row>
    <row r="14801" spans="1:5" x14ac:dyDescent="0.45">
      <c r="A14801" s="2" t="s">
        <v>8762</v>
      </c>
      <c r="B14801" s="2" t="s">
        <v>20440</v>
      </c>
      <c r="C14801" s="2" t="s">
        <v>32082</v>
      </c>
      <c r="D14801" s="2" t="str">
        <f>"飲食店営業"</f>
        <v>飲食店営業</v>
      </c>
      <c r="E14801" s="2" t="str">
        <f t="shared" si="743"/>
        <v>R02.05.22</v>
      </c>
    </row>
    <row r="14802" spans="1:5" x14ac:dyDescent="0.45">
      <c r="A14802" s="2" t="s">
        <v>7780</v>
      </c>
      <c r="B14802" s="2" t="s">
        <v>19334</v>
      </c>
      <c r="C14802" s="2" t="s">
        <v>32083</v>
      </c>
      <c r="D14802" s="2" t="str">
        <f>"飲食店営業"</f>
        <v>飲食店営業</v>
      </c>
      <c r="E14802" s="2" t="str">
        <f t="shared" si="743"/>
        <v>R02.05.22</v>
      </c>
    </row>
    <row r="14803" spans="1:5" x14ac:dyDescent="0.45">
      <c r="A14803" s="2" t="s">
        <v>8763</v>
      </c>
      <c r="B14803" s="2" t="s">
        <v>20441</v>
      </c>
      <c r="C14803" s="2" t="s">
        <v>32084</v>
      </c>
      <c r="D14803" s="2" t="str">
        <f>"飲食店営業"</f>
        <v>飲食店営業</v>
      </c>
      <c r="E14803" s="2" t="str">
        <f t="shared" si="743"/>
        <v>R02.05.22</v>
      </c>
    </row>
    <row r="14804" spans="1:5" x14ac:dyDescent="0.45">
      <c r="A14804" s="2" t="s">
        <v>8764</v>
      </c>
      <c r="B14804" s="2" t="s">
        <v>20442</v>
      </c>
      <c r="C14804" s="2" t="s">
        <v>32085</v>
      </c>
      <c r="D14804" s="2" t="str">
        <f>"菓子製造業"</f>
        <v>菓子製造業</v>
      </c>
      <c r="E14804" s="2" t="str">
        <f t="shared" si="743"/>
        <v>R02.05.22</v>
      </c>
    </row>
    <row r="14805" spans="1:5" x14ac:dyDescent="0.45">
      <c r="A14805" s="2" t="s">
        <v>8765</v>
      </c>
      <c r="B14805" s="2" t="s">
        <v>20443</v>
      </c>
      <c r="C14805" s="2" t="s">
        <v>32086</v>
      </c>
      <c r="D14805" s="2" t="str">
        <f>"魚介類販売業"</f>
        <v>魚介類販売業</v>
      </c>
      <c r="E14805" s="2" t="str">
        <f t="shared" si="743"/>
        <v>R02.05.22</v>
      </c>
    </row>
    <row r="14806" spans="1:5" x14ac:dyDescent="0.45">
      <c r="A14806" s="2" t="s">
        <v>8452</v>
      </c>
      <c r="B14806" s="2" t="s">
        <v>20088</v>
      </c>
      <c r="C14806" s="2" t="s">
        <v>32087</v>
      </c>
      <c r="D14806" s="2" t="str">
        <f>"飲食店営業"</f>
        <v>飲食店営業</v>
      </c>
      <c r="E14806" s="2" t="str">
        <f t="shared" si="743"/>
        <v>R02.05.22</v>
      </c>
    </row>
    <row r="14807" spans="1:5" x14ac:dyDescent="0.45">
      <c r="A14807" s="2" t="s">
        <v>8766</v>
      </c>
      <c r="B14807" s="2" t="s">
        <v>20444</v>
      </c>
      <c r="C14807" s="2" t="s">
        <v>32088</v>
      </c>
      <c r="D14807" s="2" t="str">
        <f>"飲食店営業"</f>
        <v>飲食店営業</v>
      </c>
      <c r="E14807" s="2" t="str">
        <f t="shared" si="743"/>
        <v>R02.05.22</v>
      </c>
    </row>
    <row r="14808" spans="1:5" x14ac:dyDescent="0.45">
      <c r="A14808" s="2" t="s">
        <v>8767</v>
      </c>
      <c r="B14808" s="2" t="s">
        <v>20445</v>
      </c>
      <c r="C14808" s="2" t="s">
        <v>32089</v>
      </c>
      <c r="D14808" s="2" t="str">
        <f>"そうざい製造業"</f>
        <v>そうざい製造業</v>
      </c>
      <c r="E14808" s="2" t="str">
        <f t="shared" si="743"/>
        <v>R02.05.22</v>
      </c>
    </row>
    <row r="14809" spans="1:5" x14ac:dyDescent="0.45">
      <c r="A14809" s="2" t="s">
        <v>8322</v>
      </c>
      <c r="B14809" s="2" t="s">
        <v>14346</v>
      </c>
      <c r="C14809" s="2" t="s">
        <v>32090</v>
      </c>
      <c r="D14809" s="2" t="str">
        <f>"魚介類販売業"</f>
        <v>魚介類販売業</v>
      </c>
      <c r="E14809" s="2" t="str">
        <f t="shared" ref="E14809:E14840" si="744">"R02.05.22"</f>
        <v>R02.05.22</v>
      </c>
    </row>
    <row r="14810" spans="1:5" x14ac:dyDescent="0.45">
      <c r="A14810" s="2" t="s">
        <v>7985</v>
      </c>
      <c r="B14810" s="2" t="s">
        <v>19542</v>
      </c>
      <c r="C14810" s="2" t="s">
        <v>31113</v>
      </c>
      <c r="D14810" s="2" t="str">
        <f>"飲食店営業"</f>
        <v>飲食店営業</v>
      </c>
      <c r="E14810" s="2" t="str">
        <f t="shared" si="744"/>
        <v>R02.05.22</v>
      </c>
    </row>
    <row r="14811" spans="1:5" x14ac:dyDescent="0.45">
      <c r="A14811" s="2" t="s">
        <v>8662</v>
      </c>
      <c r="B14811" s="2" t="s">
        <v>20334</v>
      </c>
      <c r="C14811" s="2" t="s">
        <v>32092</v>
      </c>
      <c r="D14811" s="2" t="str">
        <f>"飲食店営業"</f>
        <v>飲食店営業</v>
      </c>
      <c r="E14811" s="2" t="str">
        <f t="shared" si="744"/>
        <v>R02.05.22</v>
      </c>
    </row>
    <row r="14812" spans="1:5" x14ac:dyDescent="0.45">
      <c r="A14812" s="2" t="s">
        <v>8769</v>
      </c>
      <c r="B14812" s="2" t="s">
        <v>20447</v>
      </c>
      <c r="C14812" s="2" t="s">
        <v>32093</v>
      </c>
      <c r="D14812" s="2" t="str">
        <f>"そうざい製造業"</f>
        <v>そうざい製造業</v>
      </c>
      <c r="E14812" s="2" t="str">
        <f t="shared" si="744"/>
        <v>R02.05.22</v>
      </c>
    </row>
    <row r="14813" spans="1:5" x14ac:dyDescent="0.45">
      <c r="A14813" s="2" t="s">
        <v>8739</v>
      </c>
      <c r="B14813" s="2" t="s">
        <v>20415</v>
      </c>
      <c r="C14813" s="2" t="s">
        <v>32055</v>
      </c>
      <c r="D14813" s="2" t="str">
        <f>"飲食店営業"</f>
        <v>飲食店営業</v>
      </c>
      <c r="E14813" s="2" t="str">
        <f t="shared" si="744"/>
        <v>R02.05.22</v>
      </c>
    </row>
    <row r="14814" spans="1:5" x14ac:dyDescent="0.45">
      <c r="A14814" s="2" t="s">
        <v>8774</v>
      </c>
      <c r="B14814" s="2" t="s">
        <v>20452</v>
      </c>
      <c r="C14814" s="2" t="s">
        <v>32097</v>
      </c>
      <c r="D14814" s="2" t="str">
        <f t="shared" ref="D14814:D14821" si="745">"食品販売業"</f>
        <v>食品販売業</v>
      </c>
      <c r="E14814" s="2" t="str">
        <f t="shared" si="744"/>
        <v>R02.05.22</v>
      </c>
    </row>
    <row r="14815" spans="1:5" x14ac:dyDescent="0.45">
      <c r="A14815" s="2" t="s">
        <v>8775</v>
      </c>
      <c r="B14815" s="2" t="s">
        <v>20453</v>
      </c>
      <c r="C14815" s="2" t="s">
        <v>32098</v>
      </c>
      <c r="D14815" s="2" t="str">
        <f t="shared" si="745"/>
        <v>食品販売業</v>
      </c>
      <c r="E14815" s="2" t="str">
        <f t="shared" si="744"/>
        <v>R02.05.22</v>
      </c>
    </row>
    <row r="14816" spans="1:5" x14ac:dyDescent="0.45">
      <c r="A14816" s="2" t="s">
        <v>8776</v>
      </c>
      <c r="B14816" s="2" t="s">
        <v>20454</v>
      </c>
      <c r="C14816" s="2" t="s">
        <v>32099</v>
      </c>
      <c r="D14816" s="2" t="str">
        <f t="shared" si="745"/>
        <v>食品販売業</v>
      </c>
      <c r="E14816" s="2" t="str">
        <f t="shared" si="744"/>
        <v>R02.05.22</v>
      </c>
    </row>
    <row r="14817" spans="1:5" x14ac:dyDescent="0.45">
      <c r="A14817" s="2" t="s">
        <v>8531</v>
      </c>
      <c r="B14817" s="2" t="s">
        <v>20179</v>
      </c>
      <c r="C14817" s="2" t="s">
        <v>32100</v>
      </c>
      <c r="D14817" s="2" t="str">
        <f t="shared" si="745"/>
        <v>食品販売業</v>
      </c>
      <c r="E14817" s="2" t="str">
        <f t="shared" si="744"/>
        <v>R02.05.22</v>
      </c>
    </row>
    <row r="14818" spans="1:5" x14ac:dyDescent="0.45">
      <c r="A14818" s="2" t="s">
        <v>8526</v>
      </c>
      <c r="B14818" s="2" t="s">
        <v>20174</v>
      </c>
      <c r="C14818" s="2" t="s">
        <v>32101</v>
      </c>
      <c r="D14818" s="2" t="str">
        <f t="shared" si="745"/>
        <v>食品販売業</v>
      </c>
      <c r="E14818" s="2" t="str">
        <f t="shared" si="744"/>
        <v>R02.05.22</v>
      </c>
    </row>
    <row r="14819" spans="1:5" x14ac:dyDescent="0.45">
      <c r="A14819" s="2" t="s">
        <v>8746</v>
      </c>
      <c r="B14819" s="2" t="s">
        <v>20422</v>
      </c>
      <c r="C14819" s="2" t="s">
        <v>32102</v>
      </c>
      <c r="D14819" s="2" t="str">
        <f t="shared" si="745"/>
        <v>食品販売業</v>
      </c>
      <c r="E14819" s="2" t="str">
        <f t="shared" si="744"/>
        <v>R02.05.22</v>
      </c>
    </row>
    <row r="14820" spans="1:5" x14ac:dyDescent="0.45">
      <c r="A14820" s="2" t="s">
        <v>8777</v>
      </c>
      <c r="B14820" s="2" t="s">
        <v>20455</v>
      </c>
      <c r="C14820" s="2" t="s">
        <v>32103</v>
      </c>
      <c r="D14820" s="2" t="str">
        <f t="shared" si="745"/>
        <v>食品販売業</v>
      </c>
      <c r="E14820" s="2" t="str">
        <f t="shared" si="744"/>
        <v>R02.05.22</v>
      </c>
    </row>
    <row r="14821" spans="1:5" x14ac:dyDescent="0.45">
      <c r="A14821" s="2" t="s">
        <v>8778</v>
      </c>
      <c r="B14821" s="2" t="s">
        <v>19328</v>
      </c>
      <c r="C14821" s="2" t="s">
        <v>32104</v>
      </c>
      <c r="D14821" s="2" t="str">
        <f t="shared" si="745"/>
        <v>食品販売業</v>
      </c>
      <c r="E14821" s="2" t="str">
        <f t="shared" si="744"/>
        <v>R02.05.22</v>
      </c>
    </row>
    <row r="14822" spans="1:5" x14ac:dyDescent="0.45">
      <c r="A14822" s="2" t="s">
        <v>8779</v>
      </c>
      <c r="B14822" s="2" t="s">
        <v>20456</v>
      </c>
      <c r="C14822" s="2" t="s">
        <v>32105</v>
      </c>
      <c r="D14822" s="2" t="str">
        <f>"食品製造業"</f>
        <v>食品製造業</v>
      </c>
      <c r="E14822" s="2" t="str">
        <f t="shared" si="744"/>
        <v>R02.05.22</v>
      </c>
    </row>
    <row r="14823" spans="1:5" x14ac:dyDescent="0.45">
      <c r="A14823" s="2" t="s">
        <v>8780</v>
      </c>
      <c r="B14823" s="2" t="s">
        <v>20457</v>
      </c>
      <c r="C14823" s="2" t="s">
        <v>32106</v>
      </c>
      <c r="D14823" s="2" t="str">
        <f>"食品販売業"</f>
        <v>食品販売業</v>
      </c>
      <c r="E14823" s="2" t="str">
        <f t="shared" si="744"/>
        <v>R02.05.22</v>
      </c>
    </row>
    <row r="14824" spans="1:5" x14ac:dyDescent="0.45">
      <c r="A14824" s="2" t="s">
        <v>7834</v>
      </c>
      <c r="B14824" s="2" t="s">
        <v>19387</v>
      </c>
      <c r="C14824" s="2" t="s">
        <v>30952</v>
      </c>
      <c r="D14824" s="2" t="str">
        <f>"食品販売業"</f>
        <v>食品販売業</v>
      </c>
      <c r="E14824" s="2" t="str">
        <f t="shared" si="744"/>
        <v>R02.05.22</v>
      </c>
    </row>
    <row r="14825" spans="1:5" x14ac:dyDescent="0.45">
      <c r="A14825" s="2" t="s">
        <v>8781</v>
      </c>
      <c r="B14825" s="2" t="s">
        <v>20458</v>
      </c>
      <c r="C14825" s="2" t="s">
        <v>32107</v>
      </c>
      <c r="D14825" s="2" t="str">
        <f>"食品販売業"</f>
        <v>食品販売業</v>
      </c>
      <c r="E14825" s="2" t="str">
        <f t="shared" si="744"/>
        <v>R02.05.22</v>
      </c>
    </row>
    <row r="14826" spans="1:5" x14ac:dyDescent="0.45">
      <c r="A14826" s="2" t="s">
        <v>8748</v>
      </c>
      <c r="B14826" s="2" t="s">
        <v>20426</v>
      </c>
      <c r="C14826" s="2" t="s">
        <v>32108</v>
      </c>
      <c r="D14826" s="2" t="str">
        <f>"食品販売業"</f>
        <v>食品販売業</v>
      </c>
      <c r="E14826" s="2" t="str">
        <f t="shared" si="744"/>
        <v>R02.05.22</v>
      </c>
    </row>
    <row r="14827" spans="1:5" x14ac:dyDescent="0.45">
      <c r="A14827" s="2" t="s">
        <v>8347</v>
      </c>
      <c r="B14827" s="2" t="s">
        <v>19958</v>
      </c>
      <c r="C14827" s="2" t="s">
        <v>32109</v>
      </c>
      <c r="D14827" s="2" t="str">
        <f>"食品製造業"</f>
        <v>食品製造業</v>
      </c>
      <c r="E14827" s="2" t="str">
        <f t="shared" si="744"/>
        <v>R02.05.22</v>
      </c>
    </row>
    <row r="14828" spans="1:5" x14ac:dyDescent="0.45">
      <c r="A14828" s="2" t="s">
        <v>8782</v>
      </c>
      <c r="B14828" s="2" t="s">
        <v>20459</v>
      </c>
      <c r="C14828" s="2" t="s">
        <v>32110</v>
      </c>
      <c r="D14828" s="2" t="str">
        <f>"食品販売業"</f>
        <v>食品販売業</v>
      </c>
      <c r="E14828" s="2" t="str">
        <f t="shared" si="744"/>
        <v>R02.05.22</v>
      </c>
    </row>
    <row r="14829" spans="1:5" x14ac:dyDescent="0.45">
      <c r="A14829" s="2" t="s">
        <v>8783</v>
      </c>
      <c r="B14829" s="2" t="s">
        <v>20460</v>
      </c>
      <c r="C14829" s="2" t="s">
        <v>32111</v>
      </c>
      <c r="D14829" s="2" t="str">
        <f>"食品製造業"</f>
        <v>食品製造業</v>
      </c>
      <c r="E14829" s="2" t="str">
        <f t="shared" si="744"/>
        <v>R02.05.22</v>
      </c>
    </row>
    <row r="14830" spans="1:5" x14ac:dyDescent="0.45">
      <c r="A14830" s="2" t="s">
        <v>8784</v>
      </c>
      <c r="B14830" s="2" t="s">
        <v>20461</v>
      </c>
      <c r="C14830" s="2" t="s">
        <v>32112</v>
      </c>
      <c r="D14830" s="2" t="str">
        <f>"食品販売業"</f>
        <v>食品販売業</v>
      </c>
      <c r="E14830" s="2" t="str">
        <f t="shared" si="744"/>
        <v>R02.05.22</v>
      </c>
    </row>
    <row r="14831" spans="1:5" x14ac:dyDescent="0.45">
      <c r="A14831" s="2" t="s">
        <v>8785</v>
      </c>
      <c r="B14831" s="2" t="s">
        <v>20462</v>
      </c>
      <c r="C14831" s="2" t="s">
        <v>32113</v>
      </c>
      <c r="D14831" s="2" t="str">
        <f>"食品製造業"</f>
        <v>食品製造業</v>
      </c>
      <c r="E14831" s="2" t="str">
        <f t="shared" si="744"/>
        <v>R02.05.22</v>
      </c>
    </row>
    <row r="14832" spans="1:5" x14ac:dyDescent="0.45">
      <c r="A14832" s="2" t="s">
        <v>8786</v>
      </c>
      <c r="B14832" s="2" t="s">
        <v>20463</v>
      </c>
      <c r="C14832" s="2" t="s">
        <v>32114</v>
      </c>
      <c r="D14832" s="2" t="str">
        <f>"食品販売業"</f>
        <v>食品販売業</v>
      </c>
      <c r="E14832" s="2" t="str">
        <f t="shared" si="744"/>
        <v>R02.05.22</v>
      </c>
    </row>
    <row r="14833" spans="1:5" x14ac:dyDescent="0.45">
      <c r="A14833" s="2" t="s">
        <v>8787</v>
      </c>
      <c r="B14833" s="2" t="s">
        <v>20464</v>
      </c>
      <c r="C14833" s="2" t="s">
        <v>32115</v>
      </c>
      <c r="D14833" s="2" t="str">
        <f>"食品販売業"</f>
        <v>食品販売業</v>
      </c>
      <c r="E14833" s="2" t="str">
        <f t="shared" si="744"/>
        <v>R02.05.22</v>
      </c>
    </row>
    <row r="14834" spans="1:5" x14ac:dyDescent="0.45">
      <c r="A14834" s="2" t="s">
        <v>8788</v>
      </c>
      <c r="B14834" s="2" t="s">
        <v>20465</v>
      </c>
      <c r="C14834" s="2" t="s">
        <v>32116</v>
      </c>
      <c r="D14834" s="2" t="str">
        <f>"食品販売業"</f>
        <v>食品販売業</v>
      </c>
      <c r="E14834" s="2" t="str">
        <f t="shared" si="744"/>
        <v>R02.05.22</v>
      </c>
    </row>
    <row r="14835" spans="1:5" x14ac:dyDescent="0.45">
      <c r="A14835" s="2" t="s">
        <v>8669</v>
      </c>
      <c r="B14835" s="2" t="s">
        <v>20340</v>
      </c>
      <c r="C14835" s="2" t="s">
        <v>32117</v>
      </c>
      <c r="D14835" s="2" t="str">
        <f>"食品製造業"</f>
        <v>食品製造業</v>
      </c>
      <c r="E14835" s="2" t="str">
        <f t="shared" si="744"/>
        <v>R02.05.22</v>
      </c>
    </row>
    <row r="14836" spans="1:5" x14ac:dyDescent="0.45">
      <c r="A14836" s="2" t="s">
        <v>8669</v>
      </c>
      <c r="B14836" s="2" t="s">
        <v>20340</v>
      </c>
      <c r="C14836" s="2" t="s">
        <v>32117</v>
      </c>
      <c r="D14836" s="2" t="str">
        <f>"食品販売業"</f>
        <v>食品販売業</v>
      </c>
      <c r="E14836" s="2" t="str">
        <f t="shared" si="744"/>
        <v>R02.05.22</v>
      </c>
    </row>
    <row r="14837" spans="1:5" x14ac:dyDescent="0.45">
      <c r="A14837" s="2" t="s">
        <v>8789</v>
      </c>
      <c r="B14837" s="2" t="s">
        <v>20466</v>
      </c>
      <c r="C14837" s="2" t="s">
        <v>32118</v>
      </c>
      <c r="D14837" s="2" t="str">
        <f>"食品製造業"</f>
        <v>食品製造業</v>
      </c>
      <c r="E14837" s="2" t="str">
        <f t="shared" si="744"/>
        <v>R02.05.22</v>
      </c>
    </row>
    <row r="14838" spans="1:5" x14ac:dyDescent="0.45">
      <c r="A14838" s="2" t="s">
        <v>8532</v>
      </c>
      <c r="B14838" s="2" t="s">
        <v>20180</v>
      </c>
      <c r="C14838" s="2" t="s">
        <v>32119</v>
      </c>
      <c r="D14838" s="2" t="str">
        <f>"食品製造業"</f>
        <v>食品製造業</v>
      </c>
      <c r="E14838" s="2" t="str">
        <f t="shared" si="744"/>
        <v>R02.05.22</v>
      </c>
    </row>
    <row r="14839" spans="1:5" x14ac:dyDescent="0.45">
      <c r="A14839" s="2" t="s">
        <v>8029</v>
      </c>
      <c r="B14839" s="2" t="s">
        <v>19594</v>
      </c>
      <c r="C14839" s="2" t="s">
        <v>32120</v>
      </c>
      <c r="D14839" s="2" t="str">
        <f>"食品製造業"</f>
        <v>食品製造業</v>
      </c>
      <c r="E14839" s="2" t="str">
        <f t="shared" si="744"/>
        <v>R02.05.22</v>
      </c>
    </row>
    <row r="14840" spans="1:5" x14ac:dyDescent="0.45">
      <c r="A14840" s="2" t="s">
        <v>7870</v>
      </c>
      <c r="B14840" s="2" t="s">
        <v>13176</v>
      </c>
      <c r="C14840" s="2" t="s">
        <v>30989</v>
      </c>
      <c r="D14840" s="2" t="str">
        <f t="shared" ref="D14840:D14853" si="746">"食品販売業"</f>
        <v>食品販売業</v>
      </c>
      <c r="E14840" s="2" t="str">
        <f t="shared" si="744"/>
        <v>R02.05.22</v>
      </c>
    </row>
    <row r="14841" spans="1:5" x14ac:dyDescent="0.45">
      <c r="A14841" s="2" t="s">
        <v>8616</v>
      </c>
      <c r="B14841" s="2" t="s">
        <v>20286</v>
      </c>
      <c r="C14841" s="2" t="s">
        <v>32121</v>
      </c>
      <c r="D14841" s="2" t="str">
        <f t="shared" si="746"/>
        <v>食品販売業</v>
      </c>
      <c r="E14841" s="2" t="str">
        <f t="shared" ref="E14841:E14856" si="747">"R02.05.22"</f>
        <v>R02.05.22</v>
      </c>
    </row>
    <row r="14842" spans="1:5" x14ac:dyDescent="0.45">
      <c r="A14842" s="2" t="s">
        <v>8345</v>
      </c>
      <c r="B14842" s="2" t="s">
        <v>19955</v>
      </c>
      <c r="C14842" s="2" t="s">
        <v>32122</v>
      </c>
      <c r="D14842" s="2" t="str">
        <f t="shared" si="746"/>
        <v>食品販売業</v>
      </c>
      <c r="E14842" s="2" t="str">
        <f t="shared" si="747"/>
        <v>R02.05.22</v>
      </c>
    </row>
    <row r="14843" spans="1:5" x14ac:dyDescent="0.45">
      <c r="A14843" s="2" t="s">
        <v>7835</v>
      </c>
      <c r="B14843" s="2" t="s">
        <v>19388</v>
      </c>
      <c r="C14843" s="2" t="s">
        <v>30953</v>
      </c>
      <c r="D14843" s="2" t="str">
        <f t="shared" si="746"/>
        <v>食品販売業</v>
      </c>
      <c r="E14843" s="2" t="str">
        <f t="shared" si="747"/>
        <v>R02.05.22</v>
      </c>
    </row>
    <row r="14844" spans="1:5" x14ac:dyDescent="0.45">
      <c r="A14844" s="2" t="s">
        <v>8790</v>
      </c>
      <c r="B14844" s="2" t="s">
        <v>20467</v>
      </c>
      <c r="C14844" s="2" t="s">
        <v>32123</v>
      </c>
      <c r="D14844" s="2" t="str">
        <f t="shared" si="746"/>
        <v>食品販売業</v>
      </c>
      <c r="E14844" s="2" t="str">
        <f t="shared" si="747"/>
        <v>R02.05.22</v>
      </c>
    </row>
    <row r="14845" spans="1:5" x14ac:dyDescent="0.45">
      <c r="A14845" s="2" t="s">
        <v>8791</v>
      </c>
      <c r="B14845" s="2" t="s">
        <v>20468</v>
      </c>
      <c r="C14845" s="2" t="s">
        <v>32124</v>
      </c>
      <c r="D14845" s="2" t="str">
        <f t="shared" si="746"/>
        <v>食品販売業</v>
      </c>
      <c r="E14845" s="2" t="str">
        <f t="shared" si="747"/>
        <v>R02.05.22</v>
      </c>
    </row>
    <row r="14846" spans="1:5" x14ac:dyDescent="0.45">
      <c r="A14846" s="2" t="s">
        <v>8792</v>
      </c>
      <c r="B14846" s="2" t="s">
        <v>20469</v>
      </c>
      <c r="C14846" s="2" t="s">
        <v>32125</v>
      </c>
      <c r="D14846" s="2" t="str">
        <f t="shared" si="746"/>
        <v>食品販売業</v>
      </c>
      <c r="E14846" s="2" t="str">
        <f t="shared" si="747"/>
        <v>R02.05.22</v>
      </c>
    </row>
    <row r="14847" spans="1:5" x14ac:dyDescent="0.45">
      <c r="A14847" s="2" t="s">
        <v>7807</v>
      </c>
      <c r="B14847" s="2" t="s">
        <v>20470</v>
      </c>
      <c r="C14847" s="2" t="s">
        <v>32126</v>
      </c>
      <c r="D14847" s="2" t="str">
        <f t="shared" si="746"/>
        <v>食品販売業</v>
      </c>
      <c r="E14847" s="2" t="str">
        <f t="shared" si="747"/>
        <v>R02.05.22</v>
      </c>
    </row>
    <row r="14848" spans="1:5" x14ac:dyDescent="0.45">
      <c r="A14848" s="2" t="s">
        <v>7807</v>
      </c>
      <c r="B14848" s="2" t="s">
        <v>20471</v>
      </c>
      <c r="C14848" s="2" t="s">
        <v>32126</v>
      </c>
      <c r="D14848" s="2" t="str">
        <f t="shared" si="746"/>
        <v>食品販売業</v>
      </c>
      <c r="E14848" s="2" t="str">
        <f t="shared" si="747"/>
        <v>R02.05.22</v>
      </c>
    </row>
    <row r="14849" spans="1:5" x14ac:dyDescent="0.45">
      <c r="A14849" s="2" t="s">
        <v>8793</v>
      </c>
      <c r="B14849" s="2" t="s">
        <v>20472</v>
      </c>
      <c r="C14849" s="2" t="s">
        <v>32127</v>
      </c>
      <c r="D14849" s="2" t="str">
        <f t="shared" si="746"/>
        <v>食品販売業</v>
      </c>
      <c r="E14849" s="2" t="str">
        <f t="shared" si="747"/>
        <v>R02.05.22</v>
      </c>
    </row>
    <row r="14850" spans="1:5" x14ac:dyDescent="0.45">
      <c r="A14850" s="2" t="s">
        <v>8794</v>
      </c>
      <c r="B14850" s="2" t="s">
        <v>20473</v>
      </c>
      <c r="C14850" s="2" t="s">
        <v>32128</v>
      </c>
      <c r="D14850" s="2" t="str">
        <f t="shared" si="746"/>
        <v>食品販売業</v>
      </c>
      <c r="E14850" s="2" t="str">
        <f t="shared" si="747"/>
        <v>R02.05.22</v>
      </c>
    </row>
    <row r="14851" spans="1:5" x14ac:dyDescent="0.45">
      <c r="A14851" s="2" t="s">
        <v>8795</v>
      </c>
      <c r="B14851" s="2" t="s">
        <v>20474</v>
      </c>
      <c r="C14851" s="2" t="s">
        <v>32129</v>
      </c>
      <c r="D14851" s="2" t="str">
        <f t="shared" si="746"/>
        <v>食品販売業</v>
      </c>
      <c r="E14851" s="2" t="str">
        <f t="shared" si="747"/>
        <v>R02.05.22</v>
      </c>
    </row>
    <row r="14852" spans="1:5" x14ac:dyDescent="0.45">
      <c r="A14852" s="2" t="s">
        <v>8796</v>
      </c>
      <c r="B14852" s="2" t="s">
        <v>20475</v>
      </c>
      <c r="C14852" s="2" t="s">
        <v>32130</v>
      </c>
      <c r="D14852" s="2" t="str">
        <f t="shared" si="746"/>
        <v>食品販売業</v>
      </c>
      <c r="E14852" s="2" t="str">
        <f t="shared" si="747"/>
        <v>R02.05.22</v>
      </c>
    </row>
    <row r="14853" spans="1:5" x14ac:dyDescent="0.45">
      <c r="A14853" s="2" t="s">
        <v>7884</v>
      </c>
      <c r="B14853" s="2" t="s">
        <v>20476</v>
      </c>
      <c r="C14853" s="2" t="s">
        <v>31003</v>
      </c>
      <c r="D14853" s="2" t="str">
        <f t="shared" si="746"/>
        <v>食品販売業</v>
      </c>
      <c r="E14853" s="2" t="str">
        <f t="shared" si="747"/>
        <v>R02.05.22</v>
      </c>
    </row>
    <row r="14854" spans="1:5" x14ac:dyDescent="0.45">
      <c r="A14854" s="2" t="s">
        <v>8797</v>
      </c>
      <c r="B14854" s="2" t="s">
        <v>20477</v>
      </c>
      <c r="C14854" s="2" t="s">
        <v>32131</v>
      </c>
      <c r="D14854" s="2" t="str">
        <f>"食品製造業"</f>
        <v>食品製造業</v>
      </c>
      <c r="E14854" s="2" t="str">
        <f t="shared" si="747"/>
        <v>R02.05.22</v>
      </c>
    </row>
    <row r="14855" spans="1:5" x14ac:dyDescent="0.45">
      <c r="A14855" s="2" t="s">
        <v>7989</v>
      </c>
      <c r="B14855" s="2" t="s">
        <v>20478</v>
      </c>
      <c r="C14855" s="2" t="s">
        <v>31117</v>
      </c>
      <c r="D14855" s="2" t="str">
        <f>"食品販売業"</f>
        <v>食品販売業</v>
      </c>
      <c r="E14855" s="2" t="str">
        <f t="shared" si="747"/>
        <v>R02.05.22</v>
      </c>
    </row>
    <row r="14856" spans="1:5" x14ac:dyDescent="0.45">
      <c r="A14856" s="2" t="s">
        <v>8795</v>
      </c>
      <c r="B14856" s="2" t="s">
        <v>20474</v>
      </c>
      <c r="C14856" s="2" t="s">
        <v>32129</v>
      </c>
      <c r="D14856" s="2" t="str">
        <f>"魚介類販売業"</f>
        <v>魚介類販売業</v>
      </c>
      <c r="E14856" s="2" t="str">
        <f t="shared" si="747"/>
        <v>R02.05.22</v>
      </c>
    </row>
    <row r="14857" spans="1:5" x14ac:dyDescent="0.45">
      <c r="A14857" s="2" t="s">
        <v>165</v>
      </c>
      <c r="B14857" s="2" t="s">
        <v>20481</v>
      </c>
      <c r="C14857" s="2" t="s">
        <v>32134</v>
      </c>
      <c r="D14857" s="2" t="str">
        <f>"喫茶店営業"</f>
        <v>喫茶店営業</v>
      </c>
      <c r="E14857" s="2" t="str">
        <f>"R02.05.28"</f>
        <v>R02.05.28</v>
      </c>
    </row>
    <row r="14858" spans="1:5" x14ac:dyDescent="0.45">
      <c r="A14858" s="2" t="s">
        <v>165</v>
      </c>
      <c r="B14858" s="2" t="s">
        <v>20482</v>
      </c>
      <c r="C14858" s="2" t="s">
        <v>32135</v>
      </c>
      <c r="D14858" s="2" t="str">
        <f>"喫茶店営業"</f>
        <v>喫茶店営業</v>
      </c>
      <c r="E14858" s="2" t="str">
        <f>"R02.05.28"</f>
        <v>R02.05.28</v>
      </c>
    </row>
    <row r="14859" spans="1:5" x14ac:dyDescent="0.45">
      <c r="A14859" s="2" t="s">
        <v>8799</v>
      </c>
      <c r="B14859" s="2" t="s">
        <v>20483</v>
      </c>
      <c r="C14859" s="2" t="s">
        <v>32136</v>
      </c>
      <c r="D14859" s="2" t="str">
        <f>"飲食店営業"</f>
        <v>飲食店営業</v>
      </c>
      <c r="E14859" s="2" t="str">
        <f>"R02.05.28"</f>
        <v>R02.05.28</v>
      </c>
    </row>
    <row r="14860" spans="1:5" x14ac:dyDescent="0.45">
      <c r="A14860" s="2" t="s">
        <v>8799</v>
      </c>
      <c r="B14860" s="2" t="s">
        <v>20483</v>
      </c>
      <c r="C14860" s="2" t="s">
        <v>32136</v>
      </c>
      <c r="D14860" s="2" t="str">
        <f>"食品販売業"</f>
        <v>食品販売業</v>
      </c>
      <c r="E14860" s="2" t="str">
        <f>"R02.05.28"</f>
        <v>R02.05.28</v>
      </c>
    </row>
    <row r="14861" spans="1:5" x14ac:dyDescent="0.45">
      <c r="A14861" s="2" t="s">
        <v>8800</v>
      </c>
      <c r="B14861" s="2" t="s">
        <v>20484</v>
      </c>
      <c r="C14861" s="2" t="s">
        <v>32137</v>
      </c>
      <c r="D14861" s="2" t="str">
        <f>"食品製造業"</f>
        <v>食品製造業</v>
      </c>
      <c r="E14861" s="2" t="str">
        <f>"R02.05.28"</f>
        <v>R02.05.28</v>
      </c>
    </row>
    <row r="14862" spans="1:5" x14ac:dyDescent="0.45">
      <c r="A14862" s="2" t="s">
        <v>8801</v>
      </c>
      <c r="B14862" s="2" t="s">
        <v>9495</v>
      </c>
      <c r="C14862" s="2" t="s">
        <v>32138</v>
      </c>
      <c r="D14862" s="2" t="str">
        <f>"魚介類販売業"</f>
        <v>魚介類販売業</v>
      </c>
      <c r="E14862" s="2" t="str">
        <f t="shared" ref="E14862:E14872" si="748">"R02.06.02"</f>
        <v>R02.06.02</v>
      </c>
    </row>
    <row r="14863" spans="1:5" x14ac:dyDescent="0.45">
      <c r="A14863" s="2" t="s">
        <v>8805</v>
      </c>
      <c r="B14863" s="2" t="s">
        <v>20489</v>
      </c>
      <c r="C14863" s="2" t="s">
        <v>32144</v>
      </c>
      <c r="D14863" s="2" t="str">
        <f>"魚介類販売業"</f>
        <v>魚介類販売業</v>
      </c>
      <c r="E14863" s="2" t="str">
        <f t="shared" si="748"/>
        <v>R02.06.02</v>
      </c>
    </row>
    <row r="14864" spans="1:5" x14ac:dyDescent="0.45">
      <c r="A14864" s="2" t="s">
        <v>8805</v>
      </c>
      <c r="B14864" s="2" t="s">
        <v>20489</v>
      </c>
      <c r="C14864" s="2" t="s">
        <v>32144</v>
      </c>
      <c r="D14864" s="2" t="str">
        <f>"飲食店営業"</f>
        <v>飲食店営業</v>
      </c>
      <c r="E14864" s="2" t="str">
        <f t="shared" si="748"/>
        <v>R02.06.02</v>
      </c>
    </row>
    <row r="14865" spans="1:5" x14ac:dyDescent="0.45">
      <c r="A14865" s="2" t="s">
        <v>8811</v>
      </c>
      <c r="B14865" s="2" t="s">
        <v>20498</v>
      </c>
      <c r="C14865" s="2" t="s">
        <v>32154</v>
      </c>
      <c r="D14865" s="2" t="str">
        <f>"菓子製造業"</f>
        <v>菓子製造業</v>
      </c>
      <c r="E14865" s="2" t="str">
        <f t="shared" si="748"/>
        <v>R02.06.02</v>
      </c>
    </row>
    <row r="14866" spans="1:5" x14ac:dyDescent="0.45">
      <c r="A14866" s="2" t="s">
        <v>8811</v>
      </c>
      <c r="B14866" s="2" t="s">
        <v>20498</v>
      </c>
      <c r="C14866" s="2" t="s">
        <v>32155</v>
      </c>
      <c r="D14866" s="2" t="str">
        <f>"飲食店営業"</f>
        <v>飲食店営業</v>
      </c>
      <c r="E14866" s="2" t="str">
        <f t="shared" si="748"/>
        <v>R02.06.02</v>
      </c>
    </row>
    <row r="14867" spans="1:5" x14ac:dyDescent="0.45">
      <c r="A14867" s="2" t="s">
        <v>8813</v>
      </c>
      <c r="B14867" s="2" t="s">
        <v>20500</v>
      </c>
      <c r="C14867" s="2" t="s">
        <v>32159</v>
      </c>
      <c r="D14867" s="2" t="str">
        <f>"食品製造業"</f>
        <v>食品製造業</v>
      </c>
      <c r="E14867" s="2" t="str">
        <f t="shared" si="748"/>
        <v>R02.06.02</v>
      </c>
    </row>
    <row r="14868" spans="1:5" x14ac:dyDescent="0.45">
      <c r="A14868" s="2" t="s">
        <v>453</v>
      </c>
      <c r="B14868" s="2" t="s">
        <v>19592</v>
      </c>
      <c r="C14868" s="2" t="s">
        <v>32171</v>
      </c>
      <c r="D14868" s="2" t="str">
        <f>"食品販売業"</f>
        <v>食品販売業</v>
      </c>
      <c r="E14868" s="2" t="str">
        <f t="shared" si="748"/>
        <v>R02.06.02</v>
      </c>
    </row>
    <row r="14869" spans="1:5" x14ac:dyDescent="0.45">
      <c r="A14869" s="2" t="s">
        <v>8828</v>
      </c>
      <c r="B14869" s="2" t="s">
        <v>20511</v>
      </c>
      <c r="C14869" s="2" t="s">
        <v>32180</v>
      </c>
      <c r="D14869" s="2" t="str">
        <f>"食品販売業"</f>
        <v>食品販売業</v>
      </c>
      <c r="E14869" s="2" t="str">
        <f t="shared" si="748"/>
        <v>R02.06.02</v>
      </c>
    </row>
    <row r="14870" spans="1:5" x14ac:dyDescent="0.45">
      <c r="A14870" s="2" t="s">
        <v>1134</v>
      </c>
      <c r="B14870" s="2" t="s">
        <v>20051</v>
      </c>
      <c r="C14870" s="2" t="s">
        <v>32184</v>
      </c>
      <c r="D14870" s="2" t="str">
        <f>"食品販売業"</f>
        <v>食品販売業</v>
      </c>
      <c r="E14870" s="2" t="str">
        <f t="shared" si="748"/>
        <v>R02.06.02</v>
      </c>
    </row>
    <row r="14871" spans="1:5" x14ac:dyDescent="0.45">
      <c r="A14871" s="2" t="s">
        <v>8309</v>
      </c>
      <c r="B14871" s="2" t="s">
        <v>20516</v>
      </c>
      <c r="C14871" s="2" t="s">
        <v>32186</v>
      </c>
      <c r="D14871" s="2" t="str">
        <f>"食品販売業"</f>
        <v>食品販売業</v>
      </c>
      <c r="E14871" s="2" t="str">
        <f t="shared" si="748"/>
        <v>R02.06.02</v>
      </c>
    </row>
    <row r="14872" spans="1:5" x14ac:dyDescent="0.45">
      <c r="A14872" s="2" t="s">
        <v>8110</v>
      </c>
      <c r="B14872" s="2" t="s">
        <v>13941</v>
      </c>
      <c r="C14872" s="2" t="s">
        <v>32187</v>
      </c>
      <c r="D14872" s="2" t="str">
        <f>"食品行商"</f>
        <v>食品行商</v>
      </c>
      <c r="E14872" s="2" t="str">
        <f t="shared" si="748"/>
        <v>R02.06.02</v>
      </c>
    </row>
    <row r="14873" spans="1:5" x14ac:dyDescent="0.45">
      <c r="A14873" s="2" t="s">
        <v>421</v>
      </c>
      <c r="B14873" s="2" t="s">
        <v>20521</v>
      </c>
      <c r="C14873" s="2" t="s">
        <v>31830</v>
      </c>
      <c r="D14873" s="2" t="str">
        <f>"乳類販売業"</f>
        <v>乳類販売業</v>
      </c>
      <c r="E14873" s="2" t="str">
        <f>"R02.06.05"</f>
        <v>R02.06.05</v>
      </c>
    </row>
    <row r="14874" spans="1:5" x14ac:dyDescent="0.45">
      <c r="A14874" s="2" t="s">
        <v>421</v>
      </c>
      <c r="B14874" s="2" t="s">
        <v>20522</v>
      </c>
      <c r="C14874" s="2" t="s">
        <v>32192</v>
      </c>
      <c r="D14874" s="2" t="str">
        <f>"乳類販売業"</f>
        <v>乳類販売業</v>
      </c>
      <c r="E14874" s="2" t="str">
        <f>"R02.06.05"</f>
        <v>R02.06.05</v>
      </c>
    </row>
    <row r="14875" spans="1:5" x14ac:dyDescent="0.45">
      <c r="A14875" s="2" t="s">
        <v>421</v>
      </c>
      <c r="B14875" s="2" t="s">
        <v>20523</v>
      </c>
      <c r="C14875" s="2" t="s">
        <v>32193</v>
      </c>
      <c r="D14875" s="2" t="str">
        <f>"乳類販売業"</f>
        <v>乳類販売業</v>
      </c>
      <c r="E14875" s="2" t="str">
        <f>"R02.06.05"</f>
        <v>R02.06.05</v>
      </c>
    </row>
    <row r="14876" spans="1:5" x14ac:dyDescent="0.45">
      <c r="A14876" s="2" t="s">
        <v>8839</v>
      </c>
      <c r="B14876" s="2" t="s">
        <v>20526</v>
      </c>
      <c r="C14876" s="2" t="s">
        <v>32196</v>
      </c>
      <c r="D14876" s="2" t="str">
        <f>"菓子製造業"</f>
        <v>菓子製造業</v>
      </c>
      <c r="E14876" s="2" t="str">
        <f>"H29.05.31"</f>
        <v>H29.05.31</v>
      </c>
    </row>
    <row r="14877" spans="1:5" x14ac:dyDescent="0.45">
      <c r="A14877" s="2" t="s">
        <v>8840</v>
      </c>
      <c r="B14877" s="2" t="s">
        <v>20527</v>
      </c>
      <c r="C14877" s="2" t="s">
        <v>32197</v>
      </c>
      <c r="D14877" s="2" t="str">
        <f>"飲食店営業"</f>
        <v>飲食店営業</v>
      </c>
      <c r="E14877" s="2" t="str">
        <f>"R02.06.12"</f>
        <v>R02.06.12</v>
      </c>
    </row>
    <row r="14878" spans="1:5" x14ac:dyDescent="0.45">
      <c r="A14878" s="2" t="s">
        <v>7775</v>
      </c>
      <c r="B14878" s="2" t="s">
        <v>7775</v>
      </c>
      <c r="C14878" s="2" t="s">
        <v>30891</v>
      </c>
      <c r="D14878" s="2" t="str">
        <f>"食品販売業"</f>
        <v>食品販売業</v>
      </c>
      <c r="E14878" s="2" t="str">
        <f>"R02.06.12"</f>
        <v>R02.06.12</v>
      </c>
    </row>
    <row r="14879" spans="1:5" x14ac:dyDescent="0.45">
      <c r="A14879" s="2" t="s">
        <v>8841</v>
      </c>
      <c r="B14879" s="2" t="s">
        <v>9951</v>
      </c>
      <c r="C14879" s="2" t="s">
        <v>32117</v>
      </c>
      <c r="D14879" s="2" t="str">
        <f>"食品製造業"</f>
        <v>食品製造業</v>
      </c>
      <c r="E14879" s="2" t="str">
        <f>"R02.06.12"</f>
        <v>R02.06.12</v>
      </c>
    </row>
    <row r="14880" spans="1:5" x14ac:dyDescent="0.45">
      <c r="A14880" s="2" t="s">
        <v>8841</v>
      </c>
      <c r="B14880" s="2" t="s">
        <v>9951</v>
      </c>
      <c r="C14880" s="2" t="s">
        <v>32117</v>
      </c>
      <c r="D14880" s="2" t="str">
        <f>"食品販売業"</f>
        <v>食品販売業</v>
      </c>
      <c r="E14880" s="2" t="str">
        <f>"R02.06.12"</f>
        <v>R02.06.12</v>
      </c>
    </row>
    <row r="14881" spans="1:5" x14ac:dyDescent="0.45">
      <c r="A14881" s="2" t="s">
        <v>8842</v>
      </c>
      <c r="B14881" s="2" t="s">
        <v>20530</v>
      </c>
      <c r="C14881" s="2" t="s">
        <v>32199</v>
      </c>
      <c r="D14881" s="2" t="str">
        <f>"飲食店営業"</f>
        <v>飲食店営業</v>
      </c>
      <c r="E14881" s="2" t="str">
        <f>"R02.06.08"</f>
        <v>R02.06.08</v>
      </c>
    </row>
    <row r="14882" spans="1:5" x14ac:dyDescent="0.45">
      <c r="A14882" s="2" t="s">
        <v>8843</v>
      </c>
      <c r="B14882" s="2" t="s">
        <v>9861</v>
      </c>
      <c r="C14882" s="2" t="s">
        <v>32200</v>
      </c>
      <c r="D14882" s="2" t="str">
        <f>"飲食店営業"</f>
        <v>飲食店営業</v>
      </c>
      <c r="E14882" s="2" t="str">
        <f>"R02.06.08"</f>
        <v>R02.06.08</v>
      </c>
    </row>
    <row r="14883" spans="1:5" x14ac:dyDescent="0.45">
      <c r="A14883" s="2" t="s">
        <v>8045</v>
      </c>
      <c r="B14883" s="2" t="s">
        <v>20533</v>
      </c>
      <c r="C14883" s="2" t="s">
        <v>32202</v>
      </c>
      <c r="D14883" s="2" t="str">
        <f>"食品販売業"</f>
        <v>食品販売業</v>
      </c>
      <c r="E14883" s="2" t="str">
        <f>"R01.05.09"</f>
        <v>R01.05.09</v>
      </c>
    </row>
    <row r="14884" spans="1:5" x14ac:dyDescent="0.45">
      <c r="A14884" s="2" t="s">
        <v>8045</v>
      </c>
      <c r="B14884" s="2" t="s">
        <v>20533</v>
      </c>
      <c r="C14884" s="2" t="s">
        <v>32203</v>
      </c>
      <c r="D14884" s="2" t="str">
        <f>"乳類販売業"</f>
        <v>乳類販売業</v>
      </c>
      <c r="E14884" s="2" t="str">
        <f>"R02.05.22"</f>
        <v>R02.05.22</v>
      </c>
    </row>
    <row r="14885" spans="1:5" x14ac:dyDescent="0.45">
      <c r="A14885" s="2" t="s">
        <v>8045</v>
      </c>
      <c r="B14885" s="2" t="s">
        <v>20533</v>
      </c>
      <c r="C14885" s="2" t="s">
        <v>32203</v>
      </c>
      <c r="D14885" s="2" t="str">
        <f>"魚介類販売業"</f>
        <v>魚介類販売業</v>
      </c>
      <c r="E14885" s="2" t="str">
        <f>"R02.05.22"</f>
        <v>R02.05.22</v>
      </c>
    </row>
    <row r="14886" spans="1:5" x14ac:dyDescent="0.45">
      <c r="A14886" s="2" t="s">
        <v>8045</v>
      </c>
      <c r="B14886" s="2" t="s">
        <v>20533</v>
      </c>
      <c r="C14886" s="2" t="s">
        <v>32203</v>
      </c>
      <c r="D14886" s="2" t="str">
        <f>"食肉販売業"</f>
        <v>食肉販売業</v>
      </c>
      <c r="E14886" s="2" t="str">
        <f>"R02.05.22"</f>
        <v>R02.05.22</v>
      </c>
    </row>
    <row r="14887" spans="1:5" x14ac:dyDescent="0.45">
      <c r="A14887" s="2" t="s">
        <v>8045</v>
      </c>
      <c r="B14887" s="2" t="s">
        <v>20533</v>
      </c>
      <c r="C14887" s="2" t="s">
        <v>32203</v>
      </c>
      <c r="D14887" s="2" t="str">
        <f>"飲食店営業"</f>
        <v>飲食店営業</v>
      </c>
      <c r="E14887" s="2" t="str">
        <f>"R02.05.22"</f>
        <v>R02.05.22</v>
      </c>
    </row>
    <row r="14888" spans="1:5" x14ac:dyDescent="0.45">
      <c r="A14888" s="2" t="s">
        <v>8845</v>
      </c>
      <c r="B14888" s="2" t="s">
        <v>20534</v>
      </c>
      <c r="C14888" s="2" t="s">
        <v>32204</v>
      </c>
      <c r="D14888" s="2" t="str">
        <f>"食品販売業"</f>
        <v>食品販売業</v>
      </c>
      <c r="E14888" s="2" t="str">
        <f>"R02.06.12"</f>
        <v>R02.06.12</v>
      </c>
    </row>
    <row r="14889" spans="1:5" x14ac:dyDescent="0.45">
      <c r="A14889" s="2" t="s">
        <v>8846</v>
      </c>
      <c r="B14889" s="2" t="s">
        <v>20535</v>
      </c>
      <c r="C14889" s="2" t="s">
        <v>32205</v>
      </c>
      <c r="D14889" s="2" t="str">
        <f>"飲食店営業"</f>
        <v>飲食店営業</v>
      </c>
      <c r="E14889" s="2" t="str">
        <f>"R02.06.17"</f>
        <v>R02.06.17</v>
      </c>
    </row>
    <row r="14890" spans="1:5" x14ac:dyDescent="0.45">
      <c r="A14890" s="2" t="s">
        <v>8033</v>
      </c>
      <c r="B14890" s="2" t="s">
        <v>19609</v>
      </c>
      <c r="C14890" s="2" t="s">
        <v>32206</v>
      </c>
      <c r="D14890" s="2" t="str">
        <f>"魚介類販売業"</f>
        <v>魚介類販売業</v>
      </c>
      <c r="E14890" s="2" t="str">
        <f>"R02.06.19"</f>
        <v>R02.06.19</v>
      </c>
    </row>
    <row r="14891" spans="1:5" x14ac:dyDescent="0.45">
      <c r="A14891" s="2" t="s">
        <v>8033</v>
      </c>
      <c r="B14891" s="2" t="s">
        <v>19609</v>
      </c>
      <c r="C14891" s="2" t="s">
        <v>32206</v>
      </c>
      <c r="D14891" s="2" t="str">
        <f>"飲食店営業"</f>
        <v>飲食店営業</v>
      </c>
      <c r="E14891" s="2" t="str">
        <f>"R02.06.19"</f>
        <v>R02.06.19</v>
      </c>
    </row>
    <row r="14892" spans="1:5" x14ac:dyDescent="0.45">
      <c r="A14892" s="2" t="s">
        <v>564</v>
      </c>
      <c r="B14892" s="2" t="s">
        <v>20536</v>
      </c>
      <c r="C14892" s="2" t="s">
        <v>32207</v>
      </c>
      <c r="D14892" s="2" t="str">
        <f>"飲食店営業"</f>
        <v>飲食店営業</v>
      </c>
      <c r="E14892" s="2" t="str">
        <f>"R02.06.18"</f>
        <v>R02.06.18</v>
      </c>
    </row>
    <row r="14893" spans="1:5" x14ac:dyDescent="0.45">
      <c r="A14893" s="2" t="s">
        <v>8847</v>
      </c>
      <c r="B14893" s="2" t="s">
        <v>20537</v>
      </c>
      <c r="C14893" s="2" t="s">
        <v>32208</v>
      </c>
      <c r="D14893" s="2" t="str">
        <f>"飲食店営業"</f>
        <v>飲食店営業</v>
      </c>
      <c r="E14893" s="2" t="str">
        <f>"R02.06.18"</f>
        <v>R02.06.18</v>
      </c>
    </row>
    <row r="14894" spans="1:5" x14ac:dyDescent="0.45">
      <c r="A14894" s="2" t="s">
        <v>8848</v>
      </c>
      <c r="B14894" s="2" t="s">
        <v>20539</v>
      </c>
      <c r="C14894" s="2" t="s">
        <v>32210</v>
      </c>
      <c r="D14894" s="2" t="str">
        <f>"飲食店営業"</f>
        <v>飲食店営業</v>
      </c>
      <c r="E14894" s="2" t="str">
        <f>"R02.06.23"</f>
        <v>R02.06.23</v>
      </c>
    </row>
    <row r="14895" spans="1:5" x14ac:dyDescent="0.45">
      <c r="A14895" s="2" t="s">
        <v>8849</v>
      </c>
      <c r="B14895" s="2" t="s">
        <v>20540</v>
      </c>
      <c r="C14895" s="2" t="s">
        <v>32211</v>
      </c>
      <c r="D14895" s="2" t="str">
        <f>"飲食店営業"</f>
        <v>飲食店営業</v>
      </c>
      <c r="E14895" s="2" t="str">
        <f>"R02.06.25"</f>
        <v>R02.06.25</v>
      </c>
    </row>
    <row r="14896" spans="1:5" x14ac:dyDescent="0.45">
      <c r="A14896" s="2" t="s">
        <v>8852</v>
      </c>
      <c r="B14896" s="2" t="s">
        <v>20542</v>
      </c>
      <c r="C14896" s="2" t="s">
        <v>32213</v>
      </c>
      <c r="D14896" s="2" t="str">
        <f>"喫茶店営業"</f>
        <v>喫茶店営業</v>
      </c>
      <c r="E14896" s="2" t="str">
        <f>"R02.07.01"</f>
        <v>R02.07.01</v>
      </c>
    </row>
    <row r="14897" spans="1:5" x14ac:dyDescent="0.45">
      <c r="A14897" s="2" t="s">
        <v>8853</v>
      </c>
      <c r="B14897" s="2" t="s">
        <v>20543</v>
      </c>
      <c r="C14897" s="2" t="s">
        <v>32214</v>
      </c>
      <c r="D14897" s="2" t="str">
        <f>"飲食店営業"</f>
        <v>飲食店営業</v>
      </c>
      <c r="E14897" s="2" t="str">
        <f>"R02.07.01"</f>
        <v>R02.07.01</v>
      </c>
    </row>
    <row r="14898" spans="1:5" x14ac:dyDescent="0.45">
      <c r="A14898" s="2" t="s">
        <v>8084</v>
      </c>
      <c r="B14898" s="2" t="s">
        <v>19658</v>
      </c>
      <c r="C14898" s="2" t="s">
        <v>31235</v>
      </c>
      <c r="D14898" s="2" t="str">
        <f>"食肉販売業"</f>
        <v>食肉販売業</v>
      </c>
      <c r="E14898" s="2" t="str">
        <f>"R02.07.10"</f>
        <v>R02.07.10</v>
      </c>
    </row>
    <row r="14899" spans="1:5" x14ac:dyDescent="0.45">
      <c r="A14899" s="2" t="s">
        <v>8683</v>
      </c>
      <c r="B14899" s="2" t="s">
        <v>20354</v>
      </c>
      <c r="C14899" s="2" t="s">
        <v>32216</v>
      </c>
      <c r="D14899" s="2" t="str">
        <f>"魚介類販売業"</f>
        <v>魚介類販売業</v>
      </c>
      <c r="E14899" s="2" t="str">
        <f>"R02.07.10"</f>
        <v>R02.07.10</v>
      </c>
    </row>
    <row r="14900" spans="1:5" x14ac:dyDescent="0.45">
      <c r="A14900" s="2" t="s">
        <v>8856</v>
      </c>
      <c r="B14900" s="2" t="s">
        <v>20545</v>
      </c>
      <c r="C14900" s="2" t="s">
        <v>32218</v>
      </c>
      <c r="D14900" s="2" t="str">
        <f>"飲食店営業"</f>
        <v>飲食店営業</v>
      </c>
      <c r="E14900" s="2" t="str">
        <f>"R02.07.16"</f>
        <v>R02.07.16</v>
      </c>
    </row>
    <row r="14901" spans="1:5" x14ac:dyDescent="0.45">
      <c r="A14901" s="2" t="s">
        <v>8858</v>
      </c>
      <c r="B14901" s="2" t="s">
        <v>20547</v>
      </c>
      <c r="C14901" s="2" t="s">
        <v>32220</v>
      </c>
      <c r="D14901" s="2" t="str">
        <f>"そうざい製造業"</f>
        <v>そうざい製造業</v>
      </c>
      <c r="E14901" s="2" t="str">
        <f>"R02.07.22"</f>
        <v>R02.07.22</v>
      </c>
    </row>
    <row r="14902" spans="1:5" x14ac:dyDescent="0.45">
      <c r="A14902" s="2" t="s">
        <v>8859</v>
      </c>
      <c r="B14902" s="2" t="s">
        <v>20548</v>
      </c>
      <c r="C14902" s="2" t="s">
        <v>32221</v>
      </c>
      <c r="D14902" s="2" t="str">
        <f>"そうざい製造業"</f>
        <v>そうざい製造業</v>
      </c>
      <c r="E14902" s="2" t="str">
        <f>"H31.02.14"</f>
        <v>H31.02.14</v>
      </c>
    </row>
    <row r="14903" spans="1:5" x14ac:dyDescent="0.45">
      <c r="A14903" s="2" t="s">
        <v>8859</v>
      </c>
      <c r="B14903" s="2" t="s">
        <v>20549</v>
      </c>
      <c r="C14903" s="2" t="s">
        <v>32221</v>
      </c>
      <c r="D14903" s="2" t="str">
        <f>"食品製造業"</f>
        <v>食品製造業</v>
      </c>
      <c r="E14903" s="2" t="str">
        <f>"H30.08.23"</f>
        <v>H30.08.23</v>
      </c>
    </row>
    <row r="14904" spans="1:5" x14ac:dyDescent="0.45">
      <c r="A14904" s="2" t="s">
        <v>8863</v>
      </c>
      <c r="B14904" s="2" t="s">
        <v>19331</v>
      </c>
      <c r="C14904" s="2" t="s">
        <v>32224</v>
      </c>
      <c r="D14904" s="2" t="str">
        <f>"食品販売業"</f>
        <v>食品販売業</v>
      </c>
      <c r="E14904" s="2" t="str">
        <f>"R02.07.30"</f>
        <v>R02.07.30</v>
      </c>
    </row>
    <row r="14905" spans="1:5" x14ac:dyDescent="0.45">
      <c r="A14905" s="2" t="s">
        <v>8864</v>
      </c>
      <c r="B14905" s="2" t="s">
        <v>20553</v>
      </c>
      <c r="C14905" s="2" t="s">
        <v>32225</v>
      </c>
      <c r="D14905" s="2" t="str">
        <f>"飲食店営業"</f>
        <v>飲食店営業</v>
      </c>
      <c r="E14905" s="2" t="str">
        <f>"R02.07.30"</f>
        <v>R02.07.30</v>
      </c>
    </row>
    <row r="14906" spans="1:5" x14ac:dyDescent="0.45">
      <c r="A14906" s="2" t="s">
        <v>8865</v>
      </c>
      <c r="B14906" s="2" t="s">
        <v>20554</v>
      </c>
      <c r="C14906" s="2" t="s">
        <v>32226</v>
      </c>
      <c r="D14906" s="2" t="str">
        <f>"食肉販売業"</f>
        <v>食肉販売業</v>
      </c>
      <c r="E14906" s="2" t="str">
        <f>"R02.07.30"</f>
        <v>R02.07.30</v>
      </c>
    </row>
    <row r="14907" spans="1:5" x14ac:dyDescent="0.45">
      <c r="A14907" s="2" t="s">
        <v>8866</v>
      </c>
      <c r="B14907" s="2" t="s">
        <v>13941</v>
      </c>
      <c r="C14907" s="2" t="s">
        <v>32227</v>
      </c>
      <c r="D14907" s="2" t="str">
        <f>"食品行商"</f>
        <v>食品行商</v>
      </c>
      <c r="E14907" s="2" t="str">
        <f>"R02.07.30"</f>
        <v>R02.07.30</v>
      </c>
    </row>
    <row r="14908" spans="1:5" x14ac:dyDescent="0.45">
      <c r="A14908" s="2" t="s">
        <v>8867</v>
      </c>
      <c r="B14908" s="2" t="s">
        <v>20555</v>
      </c>
      <c r="C14908" s="2" t="s">
        <v>32228</v>
      </c>
      <c r="D14908" s="2" t="str">
        <f>"食品販売業"</f>
        <v>食品販売業</v>
      </c>
      <c r="E14908" s="2" t="str">
        <f>"R02.07.30"</f>
        <v>R02.07.30</v>
      </c>
    </row>
    <row r="14909" spans="1:5" x14ac:dyDescent="0.45">
      <c r="A14909" s="2" t="s">
        <v>8868</v>
      </c>
      <c r="B14909" s="2" t="s">
        <v>20556</v>
      </c>
      <c r="C14909" s="2" t="s">
        <v>32229</v>
      </c>
      <c r="D14909" s="2" t="str">
        <f>"喫茶店営業"</f>
        <v>喫茶店営業</v>
      </c>
      <c r="E14909" s="2" t="str">
        <f>"R02.07.31"</f>
        <v>R02.07.31</v>
      </c>
    </row>
    <row r="14910" spans="1:5" x14ac:dyDescent="0.45">
      <c r="A14910" s="2" t="s">
        <v>8868</v>
      </c>
      <c r="B14910" s="2" t="s">
        <v>20556</v>
      </c>
      <c r="C14910" s="2" t="s">
        <v>32229</v>
      </c>
      <c r="D14910" s="2" t="str">
        <f>"食品販売業"</f>
        <v>食品販売業</v>
      </c>
      <c r="E14910" s="2" t="str">
        <f>"R02.07.31"</f>
        <v>R02.07.31</v>
      </c>
    </row>
    <row r="14911" spans="1:5" x14ac:dyDescent="0.45">
      <c r="A14911" s="2" t="s">
        <v>7991</v>
      </c>
      <c r="B14911" s="2" t="s">
        <v>20557</v>
      </c>
      <c r="C14911" s="2" t="s">
        <v>32230</v>
      </c>
      <c r="D14911" s="2" t="str">
        <f>"乳類販売業"</f>
        <v>乳類販売業</v>
      </c>
      <c r="E14911" s="2" t="str">
        <f>"R02.08.06"</f>
        <v>R02.08.06</v>
      </c>
    </row>
    <row r="14912" spans="1:5" x14ac:dyDescent="0.45">
      <c r="A14912" s="2" t="s">
        <v>7991</v>
      </c>
      <c r="B14912" s="2" t="s">
        <v>20557</v>
      </c>
      <c r="C14912" s="2" t="s">
        <v>32230</v>
      </c>
      <c r="D14912" s="2" t="str">
        <f>"食肉販売業"</f>
        <v>食肉販売業</v>
      </c>
      <c r="E14912" s="2" t="str">
        <f>"R02.08.06"</f>
        <v>R02.08.06</v>
      </c>
    </row>
    <row r="14913" spans="1:5" x14ac:dyDescent="0.45">
      <c r="A14913" s="2" t="s">
        <v>7991</v>
      </c>
      <c r="B14913" s="2" t="s">
        <v>20557</v>
      </c>
      <c r="C14913" s="2" t="s">
        <v>32230</v>
      </c>
      <c r="D14913" s="2" t="str">
        <f>"食品販売業"</f>
        <v>食品販売業</v>
      </c>
      <c r="E14913" s="2" t="str">
        <f>"R02.08.06"</f>
        <v>R02.08.06</v>
      </c>
    </row>
    <row r="14914" spans="1:5" x14ac:dyDescent="0.45">
      <c r="A14914" s="2" t="s">
        <v>8869</v>
      </c>
      <c r="B14914" s="2" t="s">
        <v>20558</v>
      </c>
      <c r="C14914" s="2" t="s">
        <v>32231</v>
      </c>
      <c r="D14914" s="2" t="str">
        <f>"食品販売業"</f>
        <v>食品販売業</v>
      </c>
      <c r="E14914" s="2" t="str">
        <f>"R02.08.06"</f>
        <v>R02.08.06</v>
      </c>
    </row>
    <row r="14915" spans="1:5" x14ac:dyDescent="0.45">
      <c r="A14915" s="2" t="s">
        <v>8870</v>
      </c>
      <c r="B14915" s="2" t="s">
        <v>20559</v>
      </c>
      <c r="C14915" s="2" t="s">
        <v>32232</v>
      </c>
      <c r="D14915" s="2" t="str">
        <f>"魚介類販売業"</f>
        <v>魚介類販売業</v>
      </c>
      <c r="E14915" s="2" t="str">
        <f>"R02.08.12"</f>
        <v>R02.08.12</v>
      </c>
    </row>
    <row r="14916" spans="1:5" x14ac:dyDescent="0.45">
      <c r="A14916" s="2" t="s">
        <v>8870</v>
      </c>
      <c r="B14916" s="2" t="s">
        <v>20559</v>
      </c>
      <c r="C14916" s="2" t="s">
        <v>32232</v>
      </c>
      <c r="D14916" s="2" t="str">
        <f>"食肉販売業"</f>
        <v>食肉販売業</v>
      </c>
      <c r="E14916" s="2" t="str">
        <f>"R02.08.12"</f>
        <v>R02.08.12</v>
      </c>
    </row>
    <row r="14917" spans="1:5" x14ac:dyDescent="0.45">
      <c r="A14917" s="2" t="s">
        <v>8871</v>
      </c>
      <c r="B14917" s="2" t="s">
        <v>20560</v>
      </c>
      <c r="C14917" s="2" t="s">
        <v>32233</v>
      </c>
      <c r="D14917" s="2" t="str">
        <f>"飲食店営業"</f>
        <v>飲食店営業</v>
      </c>
      <c r="E14917" s="2" t="str">
        <f t="shared" ref="E14917:E14924" si="749">"R02.08.14"</f>
        <v>R02.08.14</v>
      </c>
    </row>
    <row r="14918" spans="1:5" x14ac:dyDescent="0.45">
      <c r="A14918" s="2" t="s">
        <v>8872</v>
      </c>
      <c r="B14918" s="2" t="s">
        <v>20561</v>
      </c>
      <c r="C14918" s="2" t="s">
        <v>32234</v>
      </c>
      <c r="D14918" s="2" t="str">
        <f>"飲食店営業"</f>
        <v>飲食店営業</v>
      </c>
      <c r="E14918" s="2" t="str">
        <f t="shared" si="749"/>
        <v>R02.08.14</v>
      </c>
    </row>
    <row r="14919" spans="1:5" x14ac:dyDescent="0.45">
      <c r="A14919" s="2" t="s">
        <v>8044</v>
      </c>
      <c r="B14919" s="2" t="s">
        <v>19608</v>
      </c>
      <c r="C14919" s="2" t="s">
        <v>32235</v>
      </c>
      <c r="D14919" s="2" t="str">
        <f>"魚介類販売業"</f>
        <v>魚介類販売業</v>
      </c>
      <c r="E14919" s="2" t="str">
        <f t="shared" si="749"/>
        <v>R02.08.14</v>
      </c>
    </row>
    <row r="14920" spans="1:5" x14ac:dyDescent="0.45">
      <c r="A14920" s="2" t="s">
        <v>8044</v>
      </c>
      <c r="B14920" s="2" t="s">
        <v>19608</v>
      </c>
      <c r="C14920" s="2" t="s">
        <v>32235</v>
      </c>
      <c r="D14920" s="2" t="str">
        <f>"飲食店営業"</f>
        <v>飲食店営業</v>
      </c>
      <c r="E14920" s="2" t="str">
        <f t="shared" si="749"/>
        <v>R02.08.14</v>
      </c>
    </row>
    <row r="14921" spans="1:5" x14ac:dyDescent="0.45">
      <c r="A14921" s="2" t="s">
        <v>8873</v>
      </c>
      <c r="B14921" s="2" t="s">
        <v>20562</v>
      </c>
      <c r="C14921" s="2" t="s">
        <v>32236</v>
      </c>
      <c r="D14921" s="2" t="str">
        <f>"飲食店営業"</f>
        <v>飲食店営業</v>
      </c>
      <c r="E14921" s="2" t="str">
        <f t="shared" si="749"/>
        <v>R02.08.14</v>
      </c>
    </row>
    <row r="14922" spans="1:5" x14ac:dyDescent="0.45">
      <c r="A14922" s="2" t="s">
        <v>7769</v>
      </c>
      <c r="B14922" s="2" t="s">
        <v>20563</v>
      </c>
      <c r="C14922" s="2" t="s">
        <v>31182</v>
      </c>
      <c r="D14922" s="2" t="str">
        <f>"乳類販売業"</f>
        <v>乳類販売業</v>
      </c>
      <c r="E14922" s="2" t="str">
        <f t="shared" si="749"/>
        <v>R02.08.14</v>
      </c>
    </row>
    <row r="14923" spans="1:5" x14ac:dyDescent="0.45">
      <c r="A14923" s="2" t="s">
        <v>8874</v>
      </c>
      <c r="B14923" s="2" t="s">
        <v>20564</v>
      </c>
      <c r="C14923" s="2" t="s">
        <v>32237</v>
      </c>
      <c r="D14923" s="2" t="str">
        <f>"飲食店営業"</f>
        <v>飲食店営業</v>
      </c>
      <c r="E14923" s="2" t="str">
        <f t="shared" si="749"/>
        <v>R02.08.14</v>
      </c>
    </row>
    <row r="14924" spans="1:5" x14ac:dyDescent="0.45">
      <c r="A14924" s="2" t="s">
        <v>8875</v>
      </c>
      <c r="B14924" s="2" t="s">
        <v>20565</v>
      </c>
      <c r="C14924" s="2" t="s">
        <v>32238</v>
      </c>
      <c r="D14924" s="2" t="str">
        <f>"飲食店営業"</f>
        <v>飲食店営業</v>
      </c>
      <c r="E14924" s="2" t="str">
        <f t="shared" si="749"/>
        <v>R02.08.14</v>
      </c>
    </row>
    <row r="14925" spans="1:5" x14ac:dyDescent="0.45">
      <c r="A14925" s="2" t="s">
        <v>8114</v>
      </c>
      <c r="B14925" s="2" t="s">
        <v>19698</v>
      </c>
      <c r="C14925" s="2" t="s">
        <v>32239</v>
      </c>
      <c r="D14925" s="2" t="str">
        <f>"食肉販売業"</f>
        <v>食肉販売業</v>
      </c>
      <c r="E14925" s="2" t="str">
        <f>"R02.08.20"</f>
        <v>R02.08.20</v>
      </c>
    </row>
    <row r="14926" spans="1:5" x14ac:dyDescent="0.45">
      <c r="A14926" s="2" t="s">
        <v>8114</v>
      </c>
      <c r="B14926" s="2" t="s">
        <v>19698</v>
      </c>
      <c r="C14926" s="2" t="s">
        <v>32239</v>
      </c>
      <c r="D14926" s="2" t="str">
        <f>"魚介類販売業"</f>
        <v>魚介類販売業</v>
      </c>
      <c r="E14926" s="2" t="str">
        <f>"R02.08.20"</f>
        <v>R02.08.20</v>
      </c>
    </row>
    <row r="14927" spans="1:5" x14ac:dyDescent="0.45">
      <c r="A14927" s="2" t="s">
        <v>8876</v>
      </c>
      <c r="B14927" s="2" t="s">
        <v>8876</v>
      </c>
      <c r="C14927" s="2" t="s">
        <v>32240</v>
      </c>
      <c r="D14927" s="2" t="str">
        <f>"魚介類販売業"</f>
        <v>魚介類販売業</v>
      </c>
      <c r="E14927" s="2" t="str">
        <f>"H30.11.13"</f>
        <v>H30.11.13</v>
      </c>
    </row>
    <row r="14928" spans="1:5" x14ac:dyDescent="0.45">
      <c r="A14928" s="2" t="s">
        <v>7836</v>
      </c>
      <c r="B14928" s="2" t="s">
        <v>19390</v>
      </c>
      <c r="C14928" s="2" t="s">
        <v>30955</v>
      </c>
      <c r="D14928" s="2" t="str">
        <f>"食品販売業"</f>
        <v>食品販売業</v>
      </c>
      <c r="E14928" s="2" t="str">
        <f t="shared" ref="E14928:E14970" si="750">"R02.08.20"</f>
        <v>R02.08.20</v>
      </c>
    </row>
    <row r="14929" spans="1:5" x14ac:dyDescent="0.45">
      <c r="A14929" s="2" t="s">
        <v>8877</v>
      </c>
      <c r="B14929" s="2" t="s">
        <v>20567</v>
      </c>
      <c r="C14929" s="2" t="s">
        <v>32241</v>
      </c>
      <c r="D14929" s="2" t="str">
        <f>"食品販売業"</f>
        <v>食品販売業</v>
      </c>
      <c r="E14929" s="2" t="str">
        <f t="shared" si="750"/>
        <v>R02.08.20</v>
      </c>
    </row>
    <row r="14930" spans="1:5" x14ac:dyDescent="0.45">
      <c r="A14930" s="2" t="s">
        <v>8878</v>
      </c>
      <c r="B14930" s="2" t="s">
        <v>20568</v>
      </c>
      <c r="C14930" s="2" t="s">
        <v>32242</v>
      </c>
      <c r="D14930" s="2" t="str">
        <f>"食品販売業"</f>
        <v>食品販売業</v>
      </c>
      <c r="E14930" s="2" t="str">
        <f t="shared" si="750"/>
        <v>R02.08.20</v>
      </c>
    </row>
    <row r="14931" spans="1:5" x14ac:dyDescent="0.45">
      <c r="A14931" s="2" t="s">
        <v>8162</v>
      </c>
      <c r="B14931" s="2" t="s">
        <v>19755</v>
      </c>
      <c r="C14931" s="2" t="s">
        <v>32243</v>
      </c>
      <c r="D14931" s="2" t="str">
        <f>"魚介類販売業"</f>
        <v>魚介類販売業</v>
      </c>
      <c r="E14931" s="2" t="str">
        <f t="shared" si="750"/>
        <v>R02.08.20</v>
      </c>
    </row>
    <row r="14932" spans="1:5" x14ac:dyDescent="0.45">
      <c r="A14932" s="2" t="s">
        <v>8746</v>
      </c>
      <c r="B14932" s="2" t="s">
        <v>20569</v>
      </c>
      <c r="C14932" s="2" t="s">
        <v>32102</v>
      </c>
      <c r="D14932" s="2" t="str">
        <f>"魚介類販売業"</f>
        <v>魚介類販売業</v>
      </c>
      <c r="E14932" s="2" t="str">
        <f t="shared" si="750"/>
        <v>R02.08.20</v>
      </c>
    </row>
    <row r="14933" spans="1:5" x14ac:dyDescent="0.45">
      <c r="A14933" s="2" t="s">
        <v>8115</v>
      </c>
      <c r="B14933" s="2" t="s">
        <v>8115</v>
      </c>
      <c r="C14933" s="2" t="s">
        <v>31278</v>
      </c>
      <c r="D14933" s="2" t="str">
        <f>"飲食店営業"</f>
        <v>飲食店営業</v>
      </c>
      <c r="E14933" s="2" t="str">
        <f t="shared" si="750"/>
        <v>R02.08.20</v>
      </c>
    </row>
    <row r="14934" spans="1:5" x14ac:dyDescent="0.45">
      <c r="A14934" s="2" t="s">
        <v>8879</v>
      </c>
      <c r="B14934" s="2" t="s">
        <v>20570</v>
      </c>
      <c r="C14934" s="2" t="s">
        <v>32244</v>
      </c>
      <c r="D14934" s="2" t="str">
        <f>"そうざい製造業"</f>
        <v>そうざい製造業</v>
      </c>
      <c r="E14934" s="2" t="str">
        <f t="shared" si="750"/>
        <v>R02.08.20</v>
      </c>
    </row>
    <row r="14935" spans="1:5" x14ac:dyDescent="0.45">
      <c r="A14935" s="2" t="s">
        <v>8880</v>
      </c>
      <c r="B14935" s="2" t="s">
        <v>20571</v>
      </c>
      <c r="C14935" s="2" t="s">
        <v>32245</v>
      </c>
      <c r="D14935" s="2" t="str">
        <f>"そうざい製造業"</f>
        <v>そうざい製造業</v>
      </c>
      <c r="E14935" s="2" t="str">
        <f t="shared" si="750"/>
        <v>R02.08.20</v>
      </c>
    </row>
    <row r="14936" spans="1:5" x14ac:dyDescent="0.45">
      <c r="A14936" s="2" t="s">
        <v>8098</v>
      </c>
      <c r="B14936" s="2" t="s">
        <v>19677</v>
      </c>
      <c r="C14936" s="2" t="s">
        <v>32246</v>
      </c>
      <c r="D14936" s="2" t="str">
        <f>"菓子製造業"</f>
        <v>菓子製造業</v>
      </c>
      <c r="E14936" s="2" t="str">
        <f t="shared" si="750"/>
        <v>R02.08.20</v>
      </c>
    </row>
    <row r="14937" spans="1:5" x14ac:dyDescent="0.45">
      <c r="A14937" s="2" t="s">
        <v>8098</v>
      </c>
      <c r="B14937" s="2" t="s">
        <v>19677</v>
      </c>
      <c r="C14937" s="2" t="s">
        <v>32247</v>
      </c>
      <c r="D14937" s="2" t="str">
        <f>"そうざい製造業"</f>
        <v>そうざい製造業</v>
      </c>
      <c r="E14937" s="2" t="str">
        <f t="shared" si="750"/>
        <v>R02.08.20</v>
      </c>
    </row>
    <row r="14938" spans="1:5" x14ac:dyDescent="0.45">
      <c r="A14938" s="2" t="s">
        <v>8879</v>
      </c>
      <c r="B14938" s="2" t="s">
        <v>20572</v>
      </c>
      <c r="C14938" s="2" t="s">
        <v>32248</v>
      </c>
      <c r="D14938" s="2" t="str">
        <f>"菓子製造業"</f>
        <v>菓子製造業</v>
      </c>
      <c r="E14938" s="2" t="str">
        <f t="shared" si="750"/>
        <v>R02.08.20</v>
      </c>
    </row>
    <row r="14939" spans="1:5" x14ac:dyDescent="0.45">
      <c r="A14939" s="2" t="s">
        <v>8343</v>
      </c>
      <c r="B14939" s="2" t="s">
        <v>20055</v>
      </c>
      <c r="C14939" s="2" t="s">
        <v>32249</v>
      </c>
      <c r="D14939" s="2" t="str">
        <f>"菓子製造業"</f>
        <v>菓子製造業</v>
      </c>
      <c r="E14939" s="2" t="str">
        <f t="shared" si="750"/>
        <v>R02.08.20</v>
      </c>
    </row>
    <row r="14940" spans="1:5" x14ac:dyDescent="0.45">
      <c r="A14940" s="2" t="s">
        <v>8881</v>
      </c>
      <c r="B14940" s="2" t="s">
        <v>20573</v>
      </c>
      <c r="C14940" s="2" t="s">
        <v>32250</v>
      </c>
      <c r="D14940" s="2" t="str">
        <f>"食肉販売業"</f>
        <v>食肉販売業</v>
      </c>
      <c r="E14940" s="2" t="str">
        <f t="shared" si="750"/>
        <v>R02.08.20</v>
      </c>
    </row>
    <row r="14941" spans="1:5" x14ac:dyDescent="0.45">
      <c r="A14941" s="2" t="s">
        <v>8215</v>
      </c>
      <c r="B14941" s="2" t="s">
        <v>19811</v>
      </c>
      <c r="C14941" s="2" t="s">
        <v>32251</v>
      </c>
      <c r="D14941" s="2" t="str">
        <f>"乳類販売業"</f>
        <v>乳類販売業</v>
      </c>
      <c r="E14941" s="2" t="str">
        <f t="shared" si="750"/>
        <v>R02.08.20</v>
      </c>
    </row>
    <row r="14942" spans="1:5" x14ac:dyDescent="0.45">
      <c r="A14942" s="2" t="s">
        <v>8105</v>
      </c>
      <c r="B14942" s="2" t="s">
        <v>18927</v>
      </c>
      <c r="C14942" s="2" t="s">
        <v>32252</v>
      </c>
      <c r="D14942" s="2" t="str">
        <f>"飲食店営業"</f>
        <v>飲食店営業</v>
      </c>
      <c r="E14942" s="2" t="str">
        <f t="shared" si="750"/>
        <v>R02.08.20</v>
      </c>
    </row>
    <row r="14943" spans="1:5" x14ac:dyDescent="0.45">
      <c r="A14943" s="2" t="s">
        <v>8105</v>
      </c>
      <c r="B14943" s="2" t="s">
        <v>18927</v>
      </c>
      <c r="C14943" s="2" t="s">
        <v>32253</v>
      </c>
      <c r="D14943" s="2" t="str">
        <f>"菓子製造業"</f>
        <v>菓子製造業</v>
      </c>
      <c r="E14943" s="2" t="str">
        <f t="shared" si="750"/>
        <v>R02.08.20</v>
      </c>
    </row>
    <row r="14944" spans="1:5" x14ac:dyDescent="0.45">
      <c r="A14944" s="2" t="s">
        <v>8105</v>
      </c>
      <c r="B14944" s="2" t="s">
        <v>18927</v>
      </c>
      <c r="C14944" s="2" t="s">
        <v>32252</v>
      </c>
      <c r="D14944" s="2" t="str">
        <f>"魚介類販売業"</f>
        <v>魚介類販売業</v>
      </c>
      <c r="E14944" s="2" t="str">
        <f t="shared" si="750"/>
        <v>R02.08.20</v>
      </c>
    </row>
    <row r="14945" spans="1:5" x14ac:dyDescent="0.45">
      <c r="A14945" s="2" t="s">
        <v>8105</v>
      </c>
      <c r="B14945" s="2" t="s">
        <v>18927</v>
      </c>
      <c r="C14945" s="2" t="s">
        <v>32252</v>
      </c>
      <c r="D14945" s="2" t="str">
        <f>"そうざい製造業"</f>
        <v>そうざい製造業</v>
      </c>
      <c r="E14945" s="2" t="str">
        <f t="shared" si="750"/>
        <v>R02.08.20</v>
      </c>
    </row>
    <row r="14946" spans="1:5" x14ac:dyDescent="0.45">
      <c r="A14946" s="2" t="s">
        <v>8882</v>
      </c>
      <c r="B14946" s="2" t="s">
        <v>20574</v>
      </c>
      <c r="C14946" s="2" t="s">
        <v>32254</v>
      </c>
      <c r="D14946" s="2" t="str">
        <f>"飲食店営業"</f>
        <v>飲食店営業</v>
      </c>
      <c r="E14946" s="2" t="str">
        <f t="shared" si="750"/>
        <v>R02.08.20</v>
      </c>
    </row>
    <row r="14947" spans="1:5" x14ac:dyDescent="0.45">
      <c r="A14947" s="2" t="s">
        <v>8882</v>
      </c>
      <c r="B14947" s="2" t="s">
        <v>20575</v>
      </c>
      <c r="C14947" s="2" t="s">
        <v>32254</v>
      </c>
      <c r="D14947" s="2" t="str">
        <f>"飲食店営業"</f>
        <v>飲食店営業</v>
      </c>
      <c r="E14947" s="2" t="str">
        <f t="shared" si="750"/>
        <v>R02.08.20</v>
      </c>
    </row>
    <row r="14948" spans="1:5" x14ac:dyDescent="0.45">
      <c r="A14948" s="2" t="s">
        <v>8256</v>
      </c>
      <c r="B14948" s="2" t="s">
        <v>20576</v>
      </c>
      <c r="C14948" s="2" t="s">
        <v>32255</v>
      </c>
      <c r="D14948" s="2" t="str">
        <f>"魚介類販売業"</f>
        <v>魚介類販売業</v>
      </c>
      <c r="E14948" s="2" t="str">
        <f t="shared" si="750"/>
        <v>R02.08.20</v>
      </c>
    </row>
    <row r="14949" spans="1:5" x14ac:dyDescent="0.45">
      <c r="A14949" s="2" t="s">
        <v>8256</v>
      </c>
      <c r="B14949" s="2" t="s">
        <v>20576</v>
      </c>
      <c r="C14949" s="2" t="s">
        <v>32255</v>
      </c>
      <c r="D14949" s="2" t="str">
        <f>"食肉販売業"</f>
        <v>食肉販売業</v>
      </c>
      <c r="E14949" s="2" t="str">
        <f t="shared" si="750"/>
        <v>R02.08.20</v>
      </c>
    </row>
    <row r="14950" spans="1:5" x14ac:dyDescent="0.45">
      <c r="A14950" s="2" t="s">
        <v>8883</v>
      </c>
      <c r="B14950" s="2" t="s">
        <v>20577</v>
      </c>
      <c r="C14950" s="2" t="s">
        <v>32256</v>
      </c>
      <c r="D14950" s="2" t="str">
        <f>"魚介類販売業"</f>
        <v>魚介類販売業</v>
      </c>
      <c r="E14950" s="2" t="str">
        <f t="shared" si="750"/>
        <v>R02.08.20</v>
      </c>
    </row>
    <row r="14951" spans="1:5" x14ac:dyDescent="0.45">
      <c r="A14951" s="2" t="s">
        <v>8884</v>
      </c>
      <c r="B14951" s="2" t="s">
        <v>20578</v>
      </c>
      <c r="C14951" s="2" t="s">
        <v>32257</v>
      </c>
      <c r="D14951" s="2" t="str">
        <f>"魚介類販売業"</f>
        <v>魚介類販売業</v>
      </c>
      <c r="E14951" s="2" t="str">
        <f t="shared" si="750"/>
        <v>R02.08.20</v>
      </c>
    </row>
    <row r="14952" spans="1:5" x14ac:dyDescent="0.45">
      <c r="A14952" s="2" t="s">
        <v>8885</v>
      </c>
      <c r="B14952" s="2" t="s">
        <v>20579</v>
      </c>
      <c r="C14952" s="2" t="s">
        <v>32258</v>
      </c>
      <c r="D14952" s="2" t="str">
        <f>"飲食店営業"</f>
        <v>飲食店営業</v>
      </c>
      <c r="E14952" s="2" t="str">
        <f t="shared" si="750"/>
        <v>R02.08.20</v>
      </c>
    </row>
    <row r="14953" spans="1:5" x14ac:dyDescent="0.45">
      <c r="A14953" s="2" t="s">
        <v>8886</v>
      </c>
      <c r="B14953" s="2" t="s">
        <v>20580</v>
      </c>
      <c r="C14953" s="2" t="s">
        <v>32259</v>
      </c>
      <c r="D14953" s="2" t="str">
        <f>"飲食店営業"</f>
        <v>飲食店営業</v>
      </c>
      <c r="E14953" s="2" t="str">
        <f t="shared" si="750"/>
        <v>R02.08.20</v>
      </c>
    </row>
    <row r="14954" spans="1:5" x14ac:dyDescent="0.45">
      <c r="A14954" s="2" t="s">
        <v>8887</v>
      </c>
      <c r="B14954" s="2" t="s">
        <v>20581</v>
      </c>
      <c r="C14954" s="2" t="s">
        <v>32260</v>
      </c>
      <c r="D14954" s="2" t="str">
        <f>"乳類販売業"</f>
        <v>乳類販売業</v>
      </c>
      <c r="E14954" s="2" t="str">
        <f t="shared" si="750"/>
        <v>R02.08.20</v>
      </c>
    </row>
    <row r="14955" spans="1:5" x14ac:dyDescent="0.45">
      <c r="A14955" s="2" t="s">
        <v>8888</v>
      </c>
      <c r="B14955" s="2" t="s">
        <v>20582</v>
      </c>
      <c r="C14955" s="2" t="s">
        <v>32261</v>
      </c>
      <c r="D14955" s="2" t="str">
        <f>"そうざい製造業"</f>
        <v>そうざい製造業</v>
      </c>
      <c r="E14955" s="2" t="str">
        <f t="shared" si="750"/>
        <v>R02.08.20</v>
      </c>
    </row>
    <row r="14956" spans="1:5" x14ac:dyDescent="0.45">
      <c r="A14956" s="2" t="s">
        <v>8889</v>
      </c>
      <c r="B14956" s="2" t="s">
        <v>20583</v>
      </c>
      <c r="C14956" s="2" t="s">
        <v>32262</v>
      </c>
      <c r="D14956" s="2" t="str">
        <f>"飲食店営業"</f>
        <v>飲食店営業</v>
      </c>
      <c r="E14956" s="2" t="str">
        <f t="shared" si="750"/>
        <v>R02.08.20</v>
      </c>
    </row>
    <row r="14957" spans="1:5" x14ac:dyDescent="0.45">
      <c r="A14957" s="2" t="s">
        <v>8256</v>
      </c>
      <c r="B14957" s="2" t="s">
        <v>20576</v>
      </c>
      <c r="C14957" s="2" t="s">
        <v>32263</v>
      </c>
      <c r="D14957" s="2" t="str">
        <f>"そうざい製造業"</f>
        <v>そうざい製造業</v>
      </c>
      <c r="E14957" s="2" t="str">
        <f t="shared" si="750"/>
        <v>R02.08.20</v>
      </c>
    </row>
    <row r="14958" spans="1:5" x14ac:dyDescent="0.45">
      <c r="A14958" s="2" t="s">
        <v>8890</v>
      </c>
      <c r="B14958" s="2" t="s">
        <v>20584</v>
      </c>
      <c r="C14958" s="2" t="s">
        <v>32264</v>
      </c>
      <c r="D14958" s="2" t="str">
        <f>"飲食店営業"</f>
        <v>飲食店営業</v>
      </c>
      <c r="E14958" s="2" t="str">
        <f t="shared" si="750"/>
        <v>R02.08.20</v>
      </c>
    </row>
    <row r="14959" spans="1:5" x14ac:dyDescent="0.45">
      <c r="A14959" s="2" t="s">
        <v>8634</v>
      </c>
      <c r="B14959" s="2" t="s">
        <v>20578</v>
      </c>
      <c r="C14959" s="2" t="s">
        <v>32257</v>
      </c>
      <c r="D14959" s="2" t="str">
        <f>"飲食店営業"</f>
        <v>飲食店営業</v>
      </c>
      <c r="E14959" s="2" t="str">
        <f t="shared" si="750"/>
        <v>R02.08.20</v>
      </c>
    </row>
    <row r="14960" spans="1:5" x14ac:dyDescent="0.45">
      <c r="A14960" s="2" t="s">
        <v>8634</v>
      </c>
      <c r="B14960" s="2" t="s">
        <v>20578</v>
      </c>
      <c r="C14960" s="2" t="s">
        <v>32257</v>
      </c>
      <c r="D14960" s="2" t="str">
        <f>"食肉販売業"</f>
        <v>食肉販売業</v>
      </c>
      <c r="E14960" s="2" t="str">
        <f t="shared" si="750"/>
        <v>R02.08.20</v>
      </c>
    </row>
    <row r="14961" spans="1:5" x14ac:dyDescent="0.45">
      <c r="A14961" s="2" t="s">
        <v>8891</v>
      </c>
      <c r="B14961" s="2" t="s">
        <v>20585</v>
      </c>
      <c r="C14961" s="2" t="s">
        <v>32265</v>
      </c>
      <c r="D14961" s="2" t="str">
        <f>"魚介類販売業"</f>
        <v>魚介類販売業</v>
      </c>
      <c r="E14961" s="2" t="str">
        <f t="shared" si="750"/>
        <v>R02.08.20</v>
      </c>
    </row>
    <row r="14962" spans="1:5" x14ac:dyDescent="0.45">
      <c r="A14962" s="2" t="s">
        <v>8892</v>
      </c>
      <c r="B14962" s="2" t="s">
        <v>20586</v>
      </c>
      <c r="C14962" s="2" t="s">
        <v>32266</v>
      </c>
      <c r="D14962" s="2" t="str">
        <f>"飲食店営業"</f>
        <v>飲食店営業</v>
      </c>
      <c r="E14962" s="2" t="str">
        <f t="shared" si="750"/>
        <v>R02.08.20</v>
      </c>
    </row>
    <row r="14963" spans="1:5" x14ac:dyDescent="0.45">
      <c r="A14963" s="2" t="s">
        <v>8893</v>
      </c>
      <c r="B14963" s="2" t="s">
        <v>20587</v>
      </c>
      <c r="C14963" s="2" t="s">
        <v>32267</v>
      </c>
      <c r="D14963" s="2" t="str">
        <f>"飲食店営業"</f>
        <v>飲食店営業</v>
      </c>
      <c r="E14963" s="2" t="str">
        <f t="shared" si="750"/>
        <v>R02.08.20</v>
      </c>
    </row>
    <row r="14964" spans="1:5" x14ac:dyDescent="0.45">
      <c r="A14964" s="2" t="s">
        <v>8894</v>
      </c>
      <c r="B14964" s="2" t="s">
        <v>20588</v>
      </c>
      <c r="C14964" s="2" t="s">
        <v>32268</v>
      </c>
      <c r="D14964" s="2" t="str">
        <f>"食品販売業"</f>
        <v>食品販売業</v>
      </c>
      <c r="E14964" s="2" t="str">
        <f t="shared" si="750"/>
        <v>R02.08.20</v>
      </c>
    </row>
    <row r="14965" spans="1:5" x14ac:dyDescent="0.45">
      <c r="A14965" s="2" t="s">
        <v>8450</v>
      </c>
      <c r="B14965" s="2" t="s">
        <v>20086</v>
      </c>
      <c r="C14965" s="2" t="s">
        <v>32269</v>
      </c>
      <c r="D14965" s="2" t="str">
        <f>"食品販売業"</f>
        <v>食品販売業</v>
      </c>
      <c r="E14965" s="2" t="str">
        <f t="shared" si="750"/>
        <v>R02.08.20</v>
      </c>
    </row>
    <row r="14966" spans="1:5" x14ac:dyDescent="0.45">
      <c r="A14966" s="2" t="s">
        <v>8105</v>
      </c>
      <c r="B14966" s="2" t="s">
        <v>18927</v>
      </c>
      <c r="C14966" s="2" t="s">
        <v>32252</v>
      </c>
      <c r="D14966" s="2" t="str">
        <f>"食品製造業"</f>
        <v>食品製造業</v>
      </c>
      <c r="E14966" s="2" t="str">
        <f t="shared" si="750"/>
        <v>R02.08.20</v>
      </c>
    </row>
    <row r="14967" spans="1:5" x14ac:dyDescent="0.45">
      <c r="A14967" s="2" t="s">
        <v>8895</v>
      </c>
      <c r="B14967" s="2" t="s">
        <v>20589</v>
      </c>
      <c r="C14967" s="2" t="s">
        <v>32270</v>
      </c>
      <c r="D14967" s="2" t="str">
        <f>"食品製造業"</f>
        <v>食品製造業</v>
      </c>
      <c r="E14967" s="2" t="str">
        <f t="shared" si="750"/>
        <v>R02.08.20</v>
      </c>
    </row>
    <row r="14968" spans="1:5" x14ac:dyDescent="0.45">
      <c r="A14968" s="2" t="s">
        <v>8896</v>
      </c>
      <c r="B14968" s="2" t="s">
        <v>20590</v>
      </c>
      <c r="C14968" s="2" t="s">
        <v>32271</v>
      </c>
      <c r="D14968" s="2" t="str">
        <f>"食品製造業"</f>
        <v>食品製造業</v>
      </c>
      <c r="E14968" s="2" t="str">
        <f t="shared" si="750"/>
        <v>R02.08.20</v>
      </c>
    </row>
    <row r="14969" spans="1:5" x14ac:dyDescent="0.45">
      <c r="A14969" s="2" t="s">
        <v>8634</v>
      </c>
      <c r="B14969" s="2" t="s">
        <v>20591</v>
      </c>
      <c r="C14969" s="2" t="s">
        <v>32272</v>
      </c>
      <c r="D14969" s="2" t="str">
        <f>"食品販売業"</f>
        <v>食品販売業</v>
      </c>
      <c r="E14969" s="2" t="str">
        <f t="shared" si="750"/>
        <v>R02.08.20</v>
      </c>
    </row>
    <row r="14970" spans="1:5" x14ac:dyDescent="0.45">
      <c r="A14970" s="2" t="s">
        <v>8897</v>
      </c>
      <c r="B14970" s="2" t="s">
        <v>8897</v>
      </c>
      <c r="C14970" s="2" t="s">
        <v>32273</v>
      </c>
      <c r="D14970" s="2" t="str">
        <f>"食品販売業"</f>
        <v>食品販売業</v>
      </c>
      <c r="E14970" s="2" t="str">
        <f t="shared" si="750"/>
        <v>R02.08.20</v>
      </c>
    </row>
    <row r="14971" spans="1:5" x14ac:dyDescent="0.45">
      <c r="A14971" s="2" t="s">
        <v>8898</v>
      </c>
      <c r="B14971" s="2" t="s">
        <v>20592</v>
      </c>
      <c r="C14971" s="2" t="s">
        <v>32274</v>
      </c>
      <c r="D14971" s="2" t="str">
        <f>"食肉販売業"</f>
        <v>食肉販売業</v>
      </c>
      <c r="E14971" s="2" t="str">
        <f t="shared" ref="E14971:E14996" si="751">"R02.08.19"</f>
        <v>R02.08.19</v>
      </c>
    </row>
    <row r="14972" spans="1:5" x14ac:dyDescent="0.45">
      <c r="A14972" s="2" t="s">
        <v>8899</v>
      </c>
      <c r="B14972" s="2" t="s">
        <v>20593</v>
      </c>
      <c r="C14972" s="2" t="s">
        <v>32275</v>
      </c>
      <c r="D14972" s="2" t="str">
        <f>"飲食店営業"</f>
        <v>飲食店営業</v>
      </c>
      <c r="E14972" s="2" t="str">
        <f t="shared" si="751"/>
        <v>R02.08.19</v>
      </c>
    </row>
    <row r="14973" spans="1:5" x14ac:dyDescent="0.45">
      <c r="A14973" s="2" t="s">
        <v>8432</v>
      </c>
      <c r="B14973" s="2" t="s">
        <v>20070</v>
      </c>
      <c r="C14973" s="2" t="s">
        <v>32276</v>
      </c>
      <c r="D14973" s="2" t="str">
        <f>"食肉販売業"</f>
        <v>食肉販売業</v>
      </c>
      <c r="E14973" s="2" t="str">
        <f t="shared" si="751"/>
        <v>R02.08.19</v>
      </c>
    </row>
    <row r="14974" spans="1:5" x14ac:dyDescent="0.45">
      <c r="A14974" s="2" t="s">
        <v>8900</v>
      </c>
      <c r="B14974" s="2" t="s">
        <v>20594</v>
      </c>
      <c r="C14974" s="2" t="s">
        <v>32277</v>
      </c>
      <c r="D14974" s="2" t="str">
        <f t="shared" ref="D14974:D14980" si="752">"飲食店営業"</f>
        <v>飲食店営業</v>
      </c>
      <c r="E14974" s="2" t="str">
        <f t="shared" si="751"/>
        <v>R02.08.19</v>
      </c>
    </row>
    <row r="14975" spans="1:5" x14ac:dyDescent="0.45">
      <c r="A14975" s="2" t="s">
        <v>8902</v>
      </c>
      <c r="B14975" s="2" t="s">
        <v>20596</v>
      </c>
      <c r="C14975" s="2" t="s">
        <v>32279</v>
      </c>
      <c r="D14975" s="2" t="str">
        <f t="shared" si="752"/>
        <v>飲食店営業</v>
      </c>
      <c r="E14975" s="2" t="str">
        <f t="shared" si="751"/>
        <v>R02.08.19</v>
      </c>
    </row>
    <row r="14976" spans="1:5" x14ac:dyDescent="0.45">
      <c r="A14976" s="2" t="s">
        <v>8904</v>
      </c>
      <c r="B14976" s="2" t="s">
        <v>20598</v>
      </c>
      <c r="C14976" s="2" t="s">
        <v>32281</v>
      </c>
      <c r="D14976" s="2" t="str">
        <f t="shared" si="752"/>
        <v>飲食店営業</v>
      </c>
      <c r="E14976" s="2" t="str">
        <f t="shared" si="751"/>
        <v>R02.08.19</v>
      </c>
    </row>
    <row r="14977" spans="1:5" x14ac:dyDescent="0.45">
      <c r="A14977" s="2" t="s">
        <v>7942</v>
      </c>
      <c r="B14977" s="2" t="s">
        <v>20599</v>
      </c>
      <c r="C14977" s="2" t="s">
        <v>32282</v>
      </c>
      <c r="D14977" s="2" t="str">
        <f t="shared" si="752"/>
        <v>飲食店営業</v>
      </c>
      <c r="E14977" s="2" t="str">
        <f t="shared" si="751"/>
        <v>R02.08.19</v>
      </c>
    </row>
    <row r="14978" spans="1:5" x14ac:dyDescent="0.45">
      <c r="A14978" s="2" t="s">
        <v>7942</v>
      </c>
      <c r="B14978" s="2" t="s">
        <v>20599</v>
      </c>
      <c r="C14978" s="2" t="s">
        <v>32282</v>
      </c>
      <c r="D14978" s="2" t="str">
        <f t="shared" si="752"/>
        <v>飲食店営業</v>
      </c>
      <c r="E14978" s="2" t="str">
        <f t="shared" si="751"/>
        <v>R02.08.19</v>
      </c>
    </row>
    <row r="14979" spans="1:5" x14ac:dyDescent="0.45">
      <c r="A14979" s="2" t="s">
        <v>8906</v>
      </c>
      <c r="B14979" s="2" t="s">
        <v>20601</v>
      </c>
      <c r="C14979" s="2" t="s">
        <v>32284</v>
      </c>
      <c r="D14979" s="2" t="str">
        <f t="shared" si="752"/>
        <v>飲食店営業</v>
      </c>
      <c r="E14979" s="2" t="str">
        <f t="shared" si="751"/>
        <v>R02.08.19</v>
      </c>
    </row>
    <row r="14980" spans="1:5" x14ac:dyDescent="0.45">
      <c r="A14980" s="2" t="s">
        <v>7864</v>
      </c>
      <c r="B14980" s="2" t="s">
        <v>19689</v>
      </c>
      <c r="C14980" s="2" t="s">
        <v>32286</v>
      </c>
      <c r="D14980" s="2" t="str">
        <f t="shared" si="752"/>
        <v>飲食店営業</v>
      </c>
      <c r="E14980" s="2" t="str">
        <f t="shared" si="751"/>
        <v>R02.08.19</v>
      </c>
    </row>
    <row r="14981" spans="1:5" x14ac:dyDescent="0.45">
      <c r="A14981" s="2" t="s">
        <v>7864</v>
      </c>
      <c r="B14981" s="2" t="s">
        <v>19689</v>
      </c>
      <c r="C14981" s="2" t="s">
        <v>32286</v>
      </c>
      <c r="D14981" s="2" t="str">
        <f>"乳類販売業"</f>
        <v>乳類販売業</v>
      </c>
      <c r="E14981" s="2" t="str">
        <f t="shared" si="751"/>
        <v>R02.08.19</v>
      </c>
    </row>
    <row r="14982" spans="1:5" x14ac:dyDescent="0.45">
      <c r="A14982" s="2" t="s">
        <v>7864</v>
      </c>
      <c r="B14982" s="2" t="s">
        <v>19689</v>
      </c>
      <c r="C14982" s="2" t="s">
        <v>32286</v>
      </c>
      <c r="D14982" s="2" t="str">
        <f>"食肉販売業"</f>
        <v>食肉販売業</v>
      </c>
      <c r="E14982" s="2" t="str">
        <f t="shared" si="751"/>
        <v>R02.08.19</v>
      </c>
    </row>
    <row r="14983" spans="1:5" x14ac:dyDescent="0.45">
      <c r="A14983" s="2" t="s">
        <v>7864</v>
      </c>
      <c r="B14983" s="2" t="s">
        <v>19689</v>
      </c>
      <c r="C14983" s="2" t="s">
        <v>32286</v>
      </c>
      <c r="D14983" s="2" t="str">
        <f>"魚介類販売業"</f>
        <v>魚介類販売業</v>
      </c>
      <c r="E14983" s="2" t="str">
        <f t="shared" si="751"/>
        <v>R02.08.19</v>
      </c>
    </row>
    <row r="14984" spans="1:5" x14ac:dyDescent="0.45">
      <c r="A14984" s="2" t="s">
        <v>8106</v>
      </c>
      <c r="B14984" s="2" t="s">
        <v>19686</v>
      </c>
      <c r="C14984" s="2" t="s">
        <v>32287</v>
      </c>
      <c r="D14984" s="2" t="str">
        <f>"食肉販売業"</f>
        <v>食肉販売業</v>
      </c>
      <c r="E14984" s="2" t="str">
        <f t="shared" si="751"/>
        <v>R02.08.19</v>
      </c>
    </row>
    <row r="14985" spans="1:5" x14ac:dyDescent="0.45">
      <c r="A14985" s="2" t="s">
        <v>8106</v>
      </c>
      <c r="B14985" s="2" t="s">
        <v>19686</v>
      </c>
      <c r="C14985" s="2" t="s">
        <v>32287</v>
      </c>
      <c r="D14985" s="2" t="str">
        <f>"乳類販売業"</f>
        <v>乳類販売業</v>
      </c>
      <c r="E14985" s="2" t="str">
        <f t="shared" si="751"/>
        <v>R02.08.19</v>
      </c>
    </row>
    <row r="14986" spans="1:5" x14ac:dyDescent="0.45">
      <c r="A14986" s="2" t="s">
        <v>8106</v>
      </c>
      <c r="B14986" s="2" t="s">
        <v>19686</v>
      </c>
      <c r="C14986" s="2" t="s">
        <v>32287</v>
      </c>
      <c r="D14986" s="2" t="str">
        <f>"飲食店営業"</f>
        <v>飲食店営業</v>
      </c>
      <c r="E14986" s="2" t="str">
        <f t="shared" si="751"/>
        <v>R02.08.19</v>
      </c>
    </row>
    <row r="14987" spans="1:5" x14ac:dyDescent="0.45">
      <c r="A14987" s="2" t="s">
        <v>7876</v>
      </c>
      <c r="B14987" s="2" t="s">
        <v>10932</v>
      </c>
      <c r="C14987" s="2" t="s">
        <v>32289</v>
      </c>
      <c r="D14987" s="2" t="str">
        <f>"飲食店営業"</f>
        <v>飲食店営業</v>
      </c>
      <c r="E14987" s="2" t="str">
        <f t="shared" si="751"/>
        <v>R02.08.19</v>
      </c>
    </row>
    <row r="14988" spans="1:5" x14ac:dyDescent="0.45">
      <c r="A14988" s="2" t="s">
        <v>8908</v>
      </c>
      <c r="B14988" s="2" t="s">
        <v>20604</v>
      </c>
      <c r="C14988" s="2" t="s">
        <v>32290</v>
      </c>
      <c r="D14988" s="2" t="str">
        <f>"乳類販売業"</f>
        <v>乳類販売業</v>
      </c>
      <c r="E14988" s="2" t="str">
        <f t="shared" si="751"/>
        <v>R02.08.19</v>
      </c>
    </row>
    <row r="14989" spans="1:5" x14ac:dyDescent="0.45">
      <c r="A14989" s="2" t="s">
        <v>8898</v>
      </c>
      <c r="B14989" s="2" t="s">
        <v>20592</v>
      </c>
      <c r="C14989" s="2" t="s">
        <v>32274</v>
      </c>
      <c r="D14989" s="2" t="str">
        <f t="shared" ref="D14989:D14994" si="753">"食品販売業"</f>
        <v>食品販売業</v>
      </c>
      <c r="E14989" s="2" t="str">
        <f t="shared" si="751"/>
        <v>R02.08.19</v>
      </c>
    </row>
    <row r="14990" spans="1:5" x14ac:dyDescent="0.45">
      <c r="A14990" s="2" t="s">
        <v>8432</v>
      </c>
      <c r="B14990" s="2" t="s">
        <v>20070</v>
      </c>
      <c r="C14990" s="2" t="s">
        <v>32276</v>
      </c>
      <c r="D14990" s="2" t="str">
        <f t="shared" si="753"/>
        <v>食品販売業</v>
      </c>
      <c r="E14990" s="2" t="str">
        <f t="shared" si="751"/>
        <v>R02.08.19</v>
      </c>
    </row>
    <row r="14991" spans="1:5" x14ac:dyDescent="0.45">
      <c r="A14991" s="2" t="s">
        <v>8235</v>
      </c>
      <c r="B14991" s="2" t="s">
        <v>19836</v>
      </c>
      <c r="C14991" s="2" t="s">
        <v>32295</v>
      </c>
      <c r="D14991" s="2" t="str">
        <f t="shared" si="753"/>
        <v>食品販売業</v>
      </c>
      <c r="E14991" s="2" t="str">
        <f t="shared" si="751"/>
        <v>R02.08.19</v>
      </c>
    </row>
    <row r="14992" spans="1:5" x14ac:dyDescent="0.45">
      <c r="A14992" s="2" t="s">
        <v>7892</v>
      </c>
      <c r="B14992" s="2" t="s">
        <v>19446</v>
      </c>
      <c r="C14992" s="2" t="s">
        <v>31013</v>
      </c>
      <c r="D14992" s="2" t="str">
        <f t="shared" si="753"/>
        <v>食品販売業</v>
      </c>
      <c r="E14992" s="2" t="str">
        <f t="shared" si="751"/>
        <v>R02.08.19</v>
      </c>
    </row>
    <row r="14993" spans="1:5" x14ac:dyDescent="0.45">
      <c r="A14993" s="2" t="s">
        <v>7892</v>
      </c>
      <c r="B14993" s="2" t="s">
        <v>19447</v>
      </c>
      <c r="C14993" s="2" t="s">
        <v>31013</v>
      </c>
      <c r="D14993" s="2" t="str">
        <f t="shared" si="753"/>
        <v>食品販売業</v>
      </c>
      <c r="E14993" s="2" t="str">
        <f t="shared" si="751"/>
        <v>R02.08.19</v>
      </c>
    </row>
    <row r="14994" spans="1:5" x14ac:dyDescent="0.45">
      <c r="A14994" s="2" t="s">
        <v>8417</v>
      </c>
      <c r="B14994" s="2" t="s">
        <v>20043</v>
      </c>
      <c r="C14994" s="2" t="s">
        <v>32296</v>
      </c>
      <c r="D14994" s="2" t="str">
        <f t="shared" si="753"/>
        <v>食品販売業</v>
      </c>
      <c r="E14994" s="2" t="str">
        <f t="shared" si="751"/>
        <v>R02.08.19</v>
      </c>
    </row>
    <row r="14995" spans="1:5" x14ac:dyDescent="0.45">
      <c r="A14995" s="2" t="s">
        <v>8912</v>
      </c>
      <c r="B14995" s="2" t="s">
        <v>8912</v>
      </c>
      <c r="C14995" s="2" t="s">
        <v>32298</v>
      </c>
      <c r="D14995" s="2" t="str">
        <f>"食品製造業"</f>
        <v>食品製造業</v>
      </c>
      <c r="E14995" s="2" t="str">
        <f t="shared" si="751"/>
        <v>R02.08.19</v>
      </c>
    </row>
    <row r="14996" spans="1:5" x14ac:dyDescent="0.45">
      <c r="A14996" s="2" t="s">
        <v>7894</v>
      </c>
      <c r="B14996" s="2" t="s">
        <v>19449</v>
      </c>
      <c r="C14996" s="2" t="s">
        <v>31015</v>
      </c>
      <c r="D14996" s="2" t="str">
        <f>"食品製造業"</f>
        <v>食品製造業</v>
      </c>
      <c r="E14996" s="2" t="str">
        <f t="shared" si="751"/>
        <v>R02.08.19</v>
      </c>
    </row>
    <row r="14997" spans="1:5" x14ac:dyDescent="0.45">
      <c r="A14997" s="2" t="s">
        <v>7974</v>
      </c>
      <c r="B14997" s="2" t="s">
        <v>20618</v>
      </c>
      <c r="C14997" s="2" t="s">
        <v>32311</v>
      </c>
      <c r="D14997" s="2" t="str">
        <f>"飲食店営業"</f>
        <v>飲食店営業</v>
      </c>
      <c r="E14997" s="2" t="str">
        <f>"R02.08.20"</f>
        <v>R02.08.20</v>
      </c>
    </row>
    <row r="14998" spans="1:5" x14ac:dyDescent="0.45">
      <c r="A14998" s="2" t="s">
        <v>8924</v>
      </c>
      <c r="B14998" s="2" t="s">
        <v>20621</v>
      </c>
      <c r="C14998" s="2" t="s">
        <v>32314</v>
      </c>
      <c r="D14998" s="2" t="str">
        <f>"飲食店営業"</f>
        <v>飲食店営業</v>
      </c>
      <c r="E14998" s="2" t="str">
        <f>"R02.08.20"</f>
        <v>R02.08.20</v>
      </c>
    </row>
    <row r="14999" spans="1:5" x14ac:dyDescent="0.45">
      <c r="A14999" s="2" t="s">
        <v>8924</v>
      </c>
      <c r="B14999" s="2" t="s">
        <v>20622</v>
      </c>
      <c r="C14999" s="2" t="s">
        <v>32171</v>
      </c>
      <c r="D14999" s="2" t="str">
        <f>"飲食店営業"</f>
        <v>飲食店営業</v>
      </c>
      <c r="E14999" s="2" t="str">
        <f>"R02.08.20"</f>
        <v>R02.08.20</v>
      </c>
    </row>
    <row r="15000" spans="1:5" x14ac:dyDescent="0.45">
      <c r="A15000" s="2" t="s">
        <v>8904</v>
      </c>
      <c r="B15000" s="2" t="s">
        <v>20633</v>
      </c>
      <c r="C15000" s="2" t="s">
        <v>32281</v>
      </c>
      <c r="D15000" s="2" t="str">
        <f>"飲食店営業"</f>
        <v>飲食店営業</v>
      </c>
      <c r="E15000" s="2" t="str">
        <f>"R02.08.19"</f>
        <v>R02.08.19</v>
      </c>
    </row>
    <row r="15001" spans="1:5" x14ac:dyDescent="0.45">
      <c r="A15001" s="2" t="s">
        <v>8934</v>
      </c>
      <c r="B15001" s="2" t="s">
        <v>20634</v>
      </c>
      <c r="C15001" s="2" t="s">
        <v>32332</v>
      </c>
      <c r="D15001" s="2" t="str">
        <f>"魚介類販売業"</f>
        <v>魚介類販売業</v>
      </c>
      <c r="E15001" s="2" t="str">
        <f t="shared" ref="E15001:E15036" si="754">"R02.08.27"</f>
        <v>R02.08.27</v>
      </c>
    </row>
    <row r="15002" spans="1:5" x14ac:dyDescent="0.45">
      <c r="A15002" s="2" t="s">
        <v>8935</v>
      </c>
      <c r="B15002" s="2" t="s">
        <v>20635</v>
      </c>
      <c r="C15002" s="2" t="s">
        <v>32333</v>
      </c>
      <c r="D15002" s="2" t="str">
        <f>"飲食店営業"</f>
        <v>飲食店営業</v>
      </c>
      <c r="E15002" s="2" t="str">
        <f t="shared" si="754"/>
        <v>R02.08.27</v>
      </c>
    </row>
    <row r="15003" spans="1:5" x14ac:dyDescent="0.45">
      <c r="A15003" s="2" t="s">
        <v>8936</v>
      </c>
      <c r="B15003" s="2" t="s">
        <v>20636</v>
      </c>
      <c r="C15003" s="2" t="s">
        <v>32334</v>
      </c>
      <c r="D15003" s="2" t="str">
        <f>"飲食店営業"</f>
        <v>飲食店営業</v>
      </c>
      <c r="E15003" s="2" t="str">
        <f t="shared" si="754"/>
        <v>R02.08.27</v>
      </c>
    </row>
    <row r="15004" spans="1:5" x14ac:dyDescent="0.45">
      <c r="A15004" s="2" t="s">
        <v>8937</v>
      </c>
      <c r="B15004" s="2" t="s">
        <v>20637</v>
      </c>
      <c r="C15004" s="2" t="s">
        <v>32335</v>
      </c>
      <c r="D15004" s="2" t="str">
        <f>"飲食店営業"</f>
        <v>飲食店営業</v>
      </c>
      <c r="E15004" s="2" t="str">
        <f t="shared" si="754"/>
        <v>R02.08.27</v>
      </c>
    </row>
    <row r="15005" spans="1:5" x14ac:dyDescent="0.45">
      <c r="A15005" s="2" t="s">
        <v>8938</v>
      </c>
      <c r="B15005" s="2" t="s">
        <v>20638</v>
      </c>
      <c r="C15005" s="2" t="s">
        <v>32336</v>
      </c>
      <c r="D15005" s="2" t="str">
        <f>"飲食店営業"</f>
        <v>飲食店営業</v>
      </c>
      <c r="E15005" s="2" t="str">
        <f t="shared" si="754"/>
        <v>R02.08.27</v>
      </c>
    </row>
    <row r="15006" spans="1:5" x14ac:dyDescent="0.45">
      <c r="A15006" s="2" t="s">
        <v>7779</v>
      </c>
      <c r="B15006" s="2" t="s">
        <v>19333</v>
      </c>
      <c r="C15006" s="2" t="s">
        <v>30895</v>
      </c>
      <c r="D15006" s="2" t="str">
        <f>"菓子製造業"</f>
        <v>菓子製造業</v>
      </c>
      <c r="E15006" s="2" t="str">
        <f t="shared" si="754"/>
        <v>R02.08.27</v>
      </c>
    </row>
    <row r="15007" spans="1:5" x14ac:dyDescent="0.45">
      <c r="A15007" s="2" t="s">
        <v>8769</v>
      </c>
      <c r="B15007" s="2" t="s">
        <v>20639</v>
      </c>
      <c r="C15007" s="2" t="s">
        <v>32337</v>
      </c>
      <c r="D15007" s="2" t="str">
        <f>"食肉販売業"</f>
        <v>食肉販売業</v>
      </c>
      <c r="E15007" s="2" t="str">
        <f t="shared" si="754"/>
        <v>R02.08.27</v>
      </c>
    </row>
    <row r="15008" spans="1:5" x14ac:dyDescent="0.45">
      <c r="A15008" s="2" t="s">
        <v>8769</v>
      </c>
      <c r="B15008" s="2" t="s">
        <v>20639</v>
      </c>
      <c r="C15008" s="2" t="s">
        <v>32337</v>
      </c>
      <c r="D15008" s="2" t="str">
        <f>"魚介類販売業"</f>
        <v>魚介類販売業</v>
      </c>
      <c r="E15008" s="2" t="str">
        <f t="shared" si="754"/>
        <v>R02.08.27</v>
      </c>
    </row>
    <row r="15009" spans="1:5" x14ac:dyDescent="0.45">
      <c r="A15009" s="2" t="s">
        <v>8939</v>
      </c>
      <c r="B15009" s="2" t="s">
        <v>20640</v>
      </c>
      <c r="C15009" s="2" t="s">
        <v>32338</v>
      </c>
      <c r="D15009" s="2" t="str">
        <f>"飲食店営業"</f>
        <v>飲食店営業</v>
      </c>
      <c r="E15009" s="2" t="str">
        <f t="shared" si="754"/>
        <v>R02.08.27</v>
      </c>
    </row>
    <row r="15010" spans="1:5" x14ac:dyDescent="0.45">
      <c r="A15010" s="2" t="s">
        <v>8420</v>
      </c>
      <c r="B15010" s="2" t="s">
        <v>8420</v>
      </c>
      <c r="C15010" s="2" t="s">
        <v>32339</v>
      </c>
      <c r="D15010" s="2" t="str">
        <f>"魚介類販売業"</f>
        <v>魚介類販売業</v>
      </c>
      <c r="E15010" s="2" t="str">
        <f t="shared" si="754"/>
        <v>R02.08.27</v>
      </c>
    </row>
    <row r="15011" spans="1:5" x14ac:dyDescent="0.45">
      <c r="A15011" s="2" t="s">
        <v>8940</v>
      </c>
      <c r="B15011" s="2" t="s">
        <v>20641</v>
      </c>
      <c r="C15011" s="2" t="s">
        <v>32340</v>
      </c>
      <c r="D15011" s="2" t="str">
        <f>"魚介類販売業"</f>
        <v>魚介類販売業</v>
      </c>
      <c r="E15011" s="2" t="str">
        <f t="shared" si="754"/>
        <v>R02.08.27</v>
      </c>
    </row>
    <row r="15012" spans="1:5" x14ac:dyDescent="0.45">
      <c r="A15012" s="2" t="s">
        <v>8941</v>
      </c>
      <c r="B15012" s="2" t="s">
        <v>20642</v>
      </c>
      <c r="C15012" s="2" t="s">
        <v>32341</v>
      </c>
      <c r="D15012" s="2" t="str">
        <f>"飲食店営業"</f>
        <v>飲食店営業</v>
      </c>
      <c r="E15012" s="2" t="str">
        <f t="shared" si="754"/>
        <v>R02.08.27</v>
      </c>
    </row>
    <row r="15013" spans="1:5" x14ac:dyDescent="0.45">
      <c r="A15013" s="2" t="s">
        <v>8942</v>
      </c>
      <c r="B15013" s="2" t="s">
        <v>20643</v>
      </c>
      <c r="C15013" s="2" t="s">
        <v>32342</v>
      </c>
      <c r="D15013" s="2" t="str">
        <f>"飲食店営業"</f>
        <v>飲食店営業</v>
      </c>
      <c r="E15013" s="2" t="str">
        <f t="shared" si="754"/>
        <v>R02.08.27</v>
      </c>
    </row>
    <row r="15014" spans="1:5" x14ac:dyDescent="0.45">
      <c r="A15014" s="2" t="s">
        <v>7835</v>
      </c>
      <c r="B15014" s="2" t="s">
        <v>19388</v>
      </c>
      <c r="C15014" s="2" t="s">
        <v>30953</v>
      </c>
      <c r="D15014" s="2" t="str">
        <f>"食肉販売業"</f>
        <v>食肉販売業</v>
      </c>
      <c r="E15014" s="2" t="str">
        <f t="shared" si="754"/>
        <v>R02.08.27</v>
      </c>
    </row>
    <row r="15015" spans="1:5" x14ac:dyDescent="0.45">
      <c r="A15015" s="2" t="s">
        <v>8943</v>
      </c>
      <c r="B15015" s="2" t="s">
        <v>20644</v>
      </c>
      <c r="C15015" s="2" t="s">
        <v>32343</v>
      </c>
      <c r="D15015" s="2" t="str">
        <f>"菓子製造業"</f>
        <v>菓子製造業</v>
      </c>
      <c r="E15015" s="2" t="str">
        <f t="shared" si="754"/>
        <v>R02.08.27</v>
      </c>
    </row>
    <row r="15016" spans="1:5" x14ac:dyDescent="0.45">
      <c r="A15016" s="2" t="s">
        <v>8944</v>
      </c>
      <c r="B15016" s="2" t="s">
        <v>20645</v>
      </c>
      <c r="C15016" s="2" t="s">
        <v>32344</v>
      </c>
      <c r="D15016" s="2" t="str">
        <f>"飲食店営業"</f>
        <v>飲食店営業</v>
      </c>
      <c r="E15016" s="2" t="str">
        <f t="shared" si="754"/>
        <v>R02.08.27</v>
      </c>
    </row>
    <row r="15017" spans="1:5" x14ac:dyDescent="0.45">
      <c r="A15017" s="2" t="s">
        <v>7903</v>
      </c>
      <c r="B15017" s="2" t="s">
        <v>19458</v>
      </c>
      <c r="C15017" s="2" t="s">
        <v>31024</v>
      </c>
      <c r="D15017" s="2" t="str">
        <f>"飲食店営業"</f>
        <v>飲食店営業</v>
      </c>
      <c r="E15017" s="2" t="str">
        <f t="shared" si="754"/>
        <v>R02.08.27</v>
      </c>
    </row>
    <row r="15018" spans="1:5" x14ac:dyDescent="0.45">
      <c r="A15018" s="2" t="s">
        <v>7903</v>
      </c>
      <c r="B15018" s="2" t="s">
        <v>19458</v>
      </c>
      <c r="C15018" s="2" t="s">
        <v>31024</v>
      </c>
      <c r="D15018" s="2" t="str">
        <f>"そうざい製造業"</f>
        <v>そうざい製造業</v>
      </c>
      <c r="E15018" s="2" t="str">
        <f t="shared" si="754"/>
        <v>R02.08.27</v>
      </c>
    </row>
    <row r="15019" spans="1:5" x14ac:dyDescent="0.45">
      <c r="A15019" s="2" t="s">
        <v>7990</v>
      </c>
      <c r="B15019" s="2" t="s">
        <v>20646</v>
      </c>
      <c r="C15019" s="2" t="s">
        <v>32345</v>
      </c>
      <c r="D15019" s="2" t="str">
        <f>"そうざい製造業"</f>
        <v>そうざい製造業</v>
      </c>
      <c r="E15019" s="2" t="str">
        <f t="shared" si="754"/>
        <v>R02.08.27</v>
      </c>
    </row>
    <row r="15020" spans="1:5" x14ac:dyDescent="0.45">
      <c r="A15020" s="2" t="s">
        <v>8438</v>
      </c>
      <c r="B15020" s="2" t="s">
        <v>20077</v>
      </c>
      <c r="C15020" s="2" t="s">
        <v>32346</v>
      </c>
      <c r="D15020" s="2" t="str">
        <f>"乳類販売業"</f>
        <v>乳類販売業</v>
      </c>
      <c r="E15020" s="2" t="str">
        <f t="shared" si="754"/>
        <v>R02.08.27</v>
      </c>
    </row>
    <row r="15021" spans="1:5" x14ac:dyDescent="0.45">
      <c r="A15021" s="2" t="s">
        <v>8795</v>
      </c>
      <c r="B15021" s="2" t="s">
        <v>20474</v>
      </c>
      <c r="C15021" s="2" t="s">
        <v>32129</v>
      </c>
      <c r="D15021" s="2" t="str">
        <f>"食肉販売業"</f>
        <v>食肉販売業</v>
      </c>
      <c r="E15021" s="2" t="str">
        <f t="shared" si="754"/>
        <v>R02.08.27</v>
      </c>
    </row>
    <row r="15022" spans="1:5" x14ac:dyDescent="0.45">
      <c r="A15022" s="2" t="s">
        <v>8945</v>
      </c>
      <c r="B15022" s="2" t="s">
        <v>18134</v>
      </c>
      <c r="C15022" s="2" t="s">
        <v>32347</v>
      </c>
      <c r="D15022" s="2" t="str">
        <f>"食品販売業"</f>
        <v>食品販売業</v>
      </c>
      <c r="E15022" s="2" t="str">
        <f t="shared" si="754"/>
        <v>R02.08.27</v>
      </c>
    </row>
    <row r="15023" spans="1:5" x14ac:dyDescent="0.45">
      <c r="A15023" s="2" t="s">
        <v>8946</v>
      </c>
      <c r="B15023" s="2" t="s">
        <v>20647</v>
      </c>
      <c r="C15023" s="2" t="s">
        <v>32348</v>
      </c>
      <c r="D15023" s="2" t="str">
        <f>"食品製造業"</f>
        <v>食品製造業</v>
      </c>
      <c r="E15023" s="2" t="str">
        <f t="shared" si="754"/>
        <v>R02.08.27</v>
      </c>
    </row>
    <row r="15024" spans="1:5" x14ac:dyDescent="0.45">
      <c r="A15024" s="2" t="s">
        <v>8947</v>
      </c>
      <c r="B15024" s="2" t="s">
        <v>20648</v>
      </c>
      <c r="C15024" s="2" t="s">
        <v>32349</v>
      </c>
      <c r="D15024" s="2" t="str">
        <f>"食品販売業"</f>
        <v>食品販売業</v>
      </c>
      <c r="E15024" s="2" t="str">
        <f t="shared" si="754"/>
        <v>R02.08.27</v>
      </c>
    </row>
    <row r="15025" spans="1:5" x14ac:dyDescent="0.45">
      <c r="A15025" s="2" t="s">
        <v>8948</v>
      </c>
      <c r="B15025" s="2" t="s">
        <v>20649</v>
      </c>
      <c r="C15025" s="2" t="s">
        <v>32350</v>
      </c>
      <c r="D15025" s="2" t="str">
        <f>"食品製造業"</f>
        <v>食品製造業</v>
      </c>
      <c r="E15025" s="2" t="str">
        <f t="shared" si="754"/>
        <v>R02.08.27</v>
      </c>
    </row>
    <row r="15026" spans="1:5" x14ac:dyDescent="0.45">
      <c r="A15026" s="2" t="s">
        <v>8948</v>
      </c>
      <c r="B15026" s="2" t="s">
        <v>20649</v>
      </c>
      <c r="C15026" s="2" t="s">
        <v>32350</v>
      </c>
      <c r="D15026" s="2" t="str">
        <f t="shared" ref="D15026:D15031" si="755">"食品販売業"</f>
        <v>食品販売業</v>
      </c>
      <c r="E15026" s="2" t="str">
        <f t="shared" si="754"/>
        <v>R02.08.27</v>
      </c>
    </row>
    <row r="15027" spans="1:5" x14ac:dyDescent="0.45">
      <c r="A15027" s="2" t="s">
        <v>8949</v>
      </c>
      <c r="B15027" s="2" t="s">
        <v>20650</v>
      </c>
      <c r="C15027" s="2" t="s">
        <v>32351</v>
      </c>
      <c r="D15027" s="2" t="str">
        <f t="shared" si="755"/>
        <v>食品販売業</v>
      </c>
      <c r="E15027" s="2" t="str">
        <f t="shared" si="754"/>
        <v>R02.08.27</v>
      </c>
    </row>
    <row r="15028" spans="1:5" x14ac:dyDescent="0.45">
      <c r="A15028" s="2" t="s">
        <v>8769</v>
      </c>
      <c r="B15028" s="2" t="s">
        <v>20639</v>
      </c>
      <c r="C15028" s="2" t="s">
        <v>32093</v>
      </c>
      <c r="D15028" s="2" t="str">
        <f t="shared" si="755"/>
        <v>食品販売業</v>
      </c>
      <c r="E15028" s="2" t="str">
        <f t="shared" si="754"/>
        <v>R02.08.27</v>
      </c>
    </row>
    <row r="15029" spans="1:5" x14ac:dyDescent="0.45">
      <c r="A15029" s="2" t="s">
        <v>8244</v>
      </c>
      <c r="B15029" s="2" t="s">
        <v>19850</v>
      </c>
      <c r="C15029" s="2" t="s">
        <v>32124</v>
      </c>
      <c r="D15029" s="2" t="str">
        <f t="shared" si="755"/>
        <v>食品販売業</v>
      </c>
      <c r="E15029" s="2" t="str">
        <f t="shared" si="754"/>
        <v>R02.08.27</v>
      </c>
    </row>
    <row r="15030" spans="1:5" x14ac:dyDescent="0.45">
      <c r="A15030" s="2" t="s">
        <v>7871</v>
      </c>
      <c r="B15030" s="2" t="s">
        <v>19424</v>
      </c>
      <c r="C15030" s="2" t="s">
        <v>30990</v>
      </c>
      <c r="D15030" s="2" t="str">
        <f t="shared" si="755"/>
        <v>食品販売業</v>
      </c>
      <c r="E15030" s="2" t="str">
        <f t="shared" si="754"/>
        <v>R02.08.27</v>
      </c>
    </row>
    <row r="15031" spans="1:5" x14ac:dyDescent="0.45">
      <c r="A15031" s="2" t="s">
        <v>8950</v>
      </c>
      <c r="B15031" s="2" t="s">
        <v>20651</v>
      </c>
      <c r="C15031" s="2" t="s">
        <v>32352</v>
      </c>
      <c r="D15031" s="2" t="str">
        <f t="shared" si="755"/>
        <v>食品販売業</v>
      </c>
      <c r="E15031" s="2" t="str">
        <f t="shared" si="754"/>
        <v>R02.08.27</v>
      </c>
    </row>
    <row r="15032" spans="1:5" x14ac:dyDescent="0.45">
      <c r="A15032" s="2" t="s">
        <v>8951</v>
      </c>
      <c r="B15032" s="2" t="s">
        <v>13941</v>
      </c>
      <c r="C15032" s="2" t="s">
        <v>32353</v>
      </c>
      <c r="D15032" s="2" t="str">
        <f>"食品行商"</f>
        <v>食品行商</v>
      </c>
      <c r="E15032" s="2" t="str">
        <f t="shared" si="754"/>
        <v>R02.08.27</v>
      </c>
    </row>
    <row r="15033" spans="1:5" x14ac:dyDescent="0.45">
      <c r="A15033" s="2" t="s">
        <v>8953</v>
      </c>
      <c r="B15033" s="2" t="s">
        <v>20653</v>
      </c>
      <c r="C15033" s="2" t="s">
        <v>32355</v>
      </c>
      <c r="D15033" s="2" t="str">
        <f>"食品製造業"</f>
        <v>食品製造業</v>
      </c>
      <c r="E15033" s="2" t="str">
        <f t="shared" si="754"/>
        <v>R02.08.27</v>
      </c>
    </row>
    <row r="15034" spans="1:5" x14ac:dyDescent="0.45">
      <c r="A15034" s="2" t="s">
        <v>8954</v>
      </c>
      <c r="B15034" s="2" t="s">
        <v>20654</v>
      </c>
      <c r="C15034" s="2" t="s">
        <v>32356</v>
      </c>
      <c r="D15034" s="2" t="str">
        <f>"飲食店営業"</f>
        <v>飲食店営業</v>
      </c>
      <c r="E15034" s="2" t="str">
        <f t="shared" si="754"/>
        <v>R02.08.27</v>
      </c>
    </row>
    <row r="15035" spans="1:5" x14ac:dyDescent="0.45">
      <c r="A15035" s="2" t="s">
        <v>7778</v>
      </c>
      <c r="B15035" s="2" t="s">
        <v>20655</v>
      </c>
      <c r="C15035" s="2" t="s">
        <v>30894</v>
      </c>
      <c r="D15035" s="2" t="str">
        <f>"魚介類販売業"</f>
        <v>魚介類販売業</v>
      </c>
      <c r="E15035" s="2" t="str">
        <f t="shared" si="754"/>
        <v>R02.08.27</v>
      </c>
    </row>
    <row r="15036" spans="1:5" x14ac:dyDescent="0.45">
      <c r="A15036" s="2" t="s">
        <v>8955</v>
      </c>
      <c r="B15036" s="2" t="s">
        <v>20656</v>
      </c>
      <c r="C15036" s="2" t="s">
        <v>32357</v>
      </c>
      <c r="D15036" s="2" t="str">
        <f>"食品製造業"</f>
        <v>食品製造業</v>
      </c>
      <c r="E15036" s="2" t="str">
        <f t="shared" si="754"/>
        <v>R02.08.27</v>
      </c>
    </row>
    <row r="15037" spans="1:5" x14ac:dyDescent="0.45">
      <c r="A15037" s="2" t="s">
        <v>8238</v>
      </c>
      <c r="B15037" s="2" t="s">
        <v>20657</v>
      </c>
      <c r="C15037" s="2" t="s">
        <v>32358</v>
      </c>
      <c r="D15037" s="2" t="str">
        <f>"魚介類せり売り営業"</f>
        <v>魚介類せり売り営業</v>
      </c>
      <c r="E15037" s="2" t="str">
        <f>"R02.08.25"</f>
        <v>R02.08.25</v>
      </c>
    </row>
    <row r="15038" spans="1:5" x14ac:dyDescent="0.45">
      <c r="A15038" s="2" t="s">
        <v>8956</v>
      </c>
      <c r="B15038" s="2" t="s">
        <v>20658</v>
      </c>
      <c r="C15038" s="2" t="s">
        <v>32359</v>
      </c>
      <c r="D15038" s="2" t="str">
        <f>"食用油脂製造業"</f>
        <v>食用油脂製造業</v>
      </c>
      <c r="E15038" s="2" t="str">
        <f>"R02.08.27"</f>
        <v>R02.08.27</v>
      </c>
    </row>
    <row r="15039" spans="1:5" x14ac:dyDescent="0.45">
      <c r="A15039" s="2" t="s">
        <v>8956</v>
      </c>
      <c r="B15039" s="2" t="s">
        <v>20658</v>
      </c>
      <c r="C15039" s="2" t="s">
        <v>32359</v>
      </c>
      <c r="D15039" s="2" t="str">
        <f>"食品製造業"</f>
        <v>食品製造業</v>
      </c>
      <c r="E15039" s="2" t="str">
        <f>"R02.08.27"</f>
        <v>R02.08.27</v>
      </c>
    </row>
    <row r="15040" spans="1:5" x14ac:dyDescent="0.45">
      <c r="A15040" s="2" t="s">
        <v>8622</v>
      </c>
      <c r="B15040" s="2" t="s">
        <v>20659</v>
      </c>
      <c r="C15040" s="2" t="s">
        <v>32360</v>
      </c>
      <c r="D15040" s="2" t="str">
        <f>"乳処理業"</f>
        <v>乳処理業</v>
      </c>
      <c r="E15040" s="2" t="str">
        <f>"R02.08.28"</f>
        <v>R02.08.28</v>
      </c>
    </row>
    <row r="15041" spans="1:5" x14ac:dyDescent="0.45">
      <c r="A15041" s="2" t="s">
        <v>7794</v>
      </c>
      <c r="B15041" s="2" t="s">
        <v>7794</v>
      </c>
      <c r="C15041" s="2" t="s">
        <v>32361</v>
      </c>
      <c r="D15041" s="2" t="str">
        <f>"魚肉ねり製品製造業"</f>
        <v>魚肉ねり製品製造業</v>
      </c>
      <c r="E15041" s="2" t="str">
        <f>"R02.08.28"</f>
        <v>R02.08.28</v>
      </c>
    </row>
    <row r="15042" spans="1:5" x14ac:dyDescent="0.45">
      <c r="A15042" s="2" t="s">
        <v>8957</v>
      </c>
      <c r="B15042" s="2" t="s">
        <v>20660</v>
      </c>
      <c r="C15042" s="2" t="s">
        <v>32362</v>
      </c>
      <c r="D15042" s="2" t="str">
        <f>"食肉処理業"</f>
        <v>食肉処理業</v>
      </c>
      <c r="E15042" s="2" t="str">
        <f>"R02.08.28"</f>
        <v>R02.08.28</v>
      </c>
    </row>
    <row r="15043" spans="1:5" x14ac:dyDescent="0.45">
      <c r="A15043" s="2" t="s">
        <v>8958</v>
      </c>
      <c r="B15043" s="2" t="s">
        <v>20661</v>
      </c>
      <c r="C15043" s="2" t="s">
        <v>32363</v>
      </c>
      <c r="D15043" s="2" t="str">
        <f>"食品製造業"</f>
        <v>食品製造業</v>
      </c>
      <c r="E15043" s="2" t="str">
        <f>"R02.08.28"</f>
        <v>R02.08.28</v>
      </c>
    </row>
    <row r="15044" spans="1:5" x14ac:dyDescent="0.45">
      <c r="A15044" s="2" t="s">
        <v>8959</v>
      </c>
      <c r="B15044" s="2" t="s">
        <v>20662</v>
      </c>
      <c r="C15044" s="2" t="s">
        <v>32364</v>
      </c>
      <c r="D15044" s="2" t="str">
        <f>"食品販売業"</f>
        <v>食品販売業</v>
      </c>
      <c r="E15044" s="2" t="str">
        <f t="shared" ref="E15044:E15049" si="756">"R02.08.31"</f>
        <v>R02.08.31</v>
      </c>
    </row>
    <row r="15045" spans="1:5" x14ac:dyDescent="0.45">
      <c r="A15045" s="2" t="s">
        <v>8622</v>
      </c>
      <c r="B15045" s="2" t="s">
        <v>19875</v>
      </c>
      <c r="C15045" s="2" t="s">
        <v>32365</v>
      </c>
      <c r="D15045" s="2" t="str">
        <f>"乳類販売業"</f>
        <v>乳類販売業</v>
      </c>
      <c r="E15045" s="2" t="str">
        <f t="shared" si="756"/>
        <v>R02.08.31</v>
      </c>
    </row>
    <row r="15046" spans="1:5" x14ac:dyDescent="0.45">
      <c r="A15046" s="2" t="s">
        <v>8051</v>
      </c>
      <c r="B15046" s="2" t="s">
        <v>20663</v>
      </c>
      <c r="C15046" s="2" t="s">
        <v>32366</v>
      </c>
      <c r="D15046" s="2" t="str">
        <f>"食品製造業"</f>
        <v>食品製造業</v>
      </c>
      <c r="E15046" s="2" t="str">
        <f t="shared" si="756"/>
        <v>R02.08.31</v>
      </c>
    </row>
    <row r="15047" spans="1:5" x14ac:dyDescent="0.45">
      <c r="A15047" s="2" t="s">
        <v>8051</v>
      </c>
      <c r="B15047" s="2" t="s">
        <v>20663</v>
      </c>
      <c r="C15047" s="2" t="s">
        <v>32367</v>
      </c>
      <c r="D15047" s="2" t="str">
        <f>"食品販売業"</f>
        <v>食品販売業</v>
      </c>
      <c r="E15047" s="2" t="str">
        <f t="shared" si="756"/>
        <v>R02.08.31</v>
      </c>
    </row>
    <row r="15048" spans="1:5" x14ac:dyDescent="0.45">
      <c r="A15048" s="2" t="s">
        <v>8051</v>
      </c>
      <c r="B15048" s="2" t="s">
        <v>20664</v>
      </c>
      <c r="C15048" s="2" t="s">
        <v>32368</v>
      </c>
      <c r="D15048" s="2" t="str">
        <f>"食品販売業"</f>
        <v>食品販売業</v>
      </c>
      <c r="E15048" s="2" t="str">
        <f t="shared" si="756"/>
        <v>R02.08.31</v>
      </c>
    </row>
    <row r="15049" spans="1:5" x14ac:dyDescent="0.45">
      <c r="A15049" s="2" t="s">
        <v>8960</v>
      </c>
      <c r="B15049" s="2" t="s">
        <v>20336</v>
      </c>
      <c r="C15049" s="2" t="s">
        <v>32369</v>
      </c>
      <c r="D15049" s="2" t="str">
        <f>"食品販売業"</f>
        <v>食品販売業</v>
      </c>
      <c r="E15049" s="2" t="str">
        <f t="shared" si="756"/>
        <v>R02.08.31</v>
      </c>
    </row>
    <row r="15050" spans="1:5" x14ac:dyDescent="0.45">
      <c r="A15050" s="2" t="s">
        <v>165</v>
      </c>
      <c r="B15050" s="2" t="s">
        <v>20666</v>
      </c>
      <c r="C15050" s="2" t="s">
        <v>32372</v>
      </c>
      <c r="D15050" s="2" t="str">
        <f>"喫茶店営業"</f>
        <v>喫茶店営業</v>
      </c>
      <c r="E15050" s="2" t="str">
        <f>"R02.09.03"</f>
        <v>R02.09.03</v>
      </c>
    </row>
    <row r="15051" spans="1:5" x14ac:dyDescent="0.45">
      <c r="A15051" s="2" t="s">
        <v>8963</v>
      </c>
      <c r="B15051" s="2" t="s">
        <v>20668</v>
      </c>
      <c r="C15051" s="2" t="s">
        <v>32374</v>
      </c>
      <c r="D15051" s="2" t="str">
        <f>"飲食店営業"</f>
        <v>飲食店営業</v>
      </c>
      <c r="E15051" s="2" t="str">
        <f>"R02.09.04"</f>
        <v>R02.09.04</v>
      </c>
    </row>
    <row r="15052" spans="1:5" x14ac:dyDescent="0.45">
      <c r="A15052" s="2" t="s">
        <v>8238</v>
      </c>
      <c r="B15052" s="2" t="s">
        <v>20669</v>
      </c>
      <c r="C15052" s="2" t="s">
        <v>32375</v>
      </c>
      <c r="D15052" s="2" t="str">
        <f>"魚介類販売業"</f>
        <v>魚介類販売業</v>
      </c>
      <c r="E15052" s="2" t="str">
        <f t="shared" ref="E15052:E15057" si="757">"R02.09.08"</f>
        <v>R02.09.08</v>
      </c>
    </row>
    <row r="15053" spans="1:5" x14ac:dyDescent="0.45">
      <c r="A15053" s="2" t="s">
        <v>8596</v>
      </c>
      <c r="B15053" s="2" t="s">
        <v>20257</v>
      </c>
      <c r="C15053" s="2" t="s">
        <v>21058</v>
      </c>
      <c r="D15053" s="2" t="str">
        <f>"飲食店営業"</f>
        <v>飲食店営業</v>
      </c>
      <c r="E15053" s="2" t="str">
        <f t="shared" si="757"/>
        <v>R02.09.08</v>
      </c>
    </row>
    <row r="15054" spans="1:5" x14ac:dyDescent="0.45">
      <c r="A15054" s="2" t="s">
        <v>8964</v>
      </c>
      <c r="B15054" s="2" t="s">
        <v>20670</v>
      </c>
      <c r="C15054" s="2" t="s">
        <v>32364</v>
      </c>
      <c r="D15054" s="2" t="str">
        <f>"飲食店営業"</f>
        <v>飲食店営業</v>
      </c>
      <c r="E15054" s="2" t="str">
        <f t="shared" si="757"/>
        <v>R02.09.08</v>
      </c>
    </row>
    <row r="15055" spans="1:5" x14ac:dyDescent="0.45">
      <c r="A15055" s="2" t="s">
        <v>8966</v>
      </c>
      <c r="B15055" s="2" t="s">
        <v>20672</v>
      </c>
      <c r="C15055" s="2" t="s">
        <v>32377</v>
      </c>
      <c r="D15055" s="2" t="str">
        <f>"食品販売業"</f>
        <v>食品販売業</v>
      </c>
      <c r="E15055" s="2" t="str">
        <f t="shared" si="757"/>
        <v>R02.09.08</v>
      </c>
    </row>
    <row r="15056" spans="1:5" x14ac:dyDescent="0.45">
      <c r="A15056" s="2" t="s">
        <v>8238</v>
      </c>
      <c r="B15056" s="2" t="s">
        <v>20298</v>
      </c>
      <c r="C15056" s="2" t="s">
        <v>32378</v>
      </c>
      <c r="D15056" s="2" t="str">
        <f>"食品製造業"</f>
        <v>食品製造業</v>
      </c>
      <c r="E15056" s="2" t="str">
        <f t="shared" si="757"/>
        <v>R02.09.08</v>
      </c>
    </row>
    <row r="15057" spans="1:5" x14ac:dyDescent="0.45">
      <c r="A15057" s="2" t="s">
        <v>8270</v>
      </c>
      <c r="B15057" s="2" t="s">
        <v>20673</v>
      </c>
      <c r="C15057" s="2" t="s">
        <v>32379</v>
      </c>
      <c r="D15057" s="2" t="str">
        <f>"食品販売業"</f>
        <v>食品販売業</v>
      </c>
      <c r="E15057" s="2" t="str">
        <f t="shared" si="757"/>
        <v>R02.09.08</v>
      </c>
    </row>
    <row r="15058" spans="1:5" x14ac:dyDescent="0.45">
      <c r="A15058" s="2" t="s">
        <v>8968</v>
      </c>
      <c r="B15058" s="2" t="s">
        <v>20675</v>
      </c>
      <c r="C15058" s="2" t="s">
        <v>32381</v>
      </c>
      <c r="D15058" s="2" t="str">
        <f>"みそ製造業"</f>
        <v>みそ製造業</v>
      </c>
      <c r="E15058" s="2" t="str">
        <f>"R02.08.27"</f>
        <v>R02.08.27</v>
      </c>
    </row>
    <row r="15059" spans="1:5" x14ac:dyDescent="0.45">
      <c r="A15059" s="2" t="s">
        <v>8968</v>
      </c>
      <c r="B15059" s="2" t="s">
        <v>20676</v>
      </c>
      <c r="C15059" s="2" t="s">
        <v>32382</v>
      </c>
      <c r="D15059" s="2" t="str">
        <f>"菓子製造業"</f>
        <v>菓子製造業</v>
      </c>
      <c r="E15059" s="2" t="str">
        <f>"R02.08.27"</f>
        <v>R02.08.27</v>
      </c>
    </row>
    <row r="15060" spans="1:5" x14ac:dyDescent="0.45">
      <c r="A15060" s="2" t="s">
        <v>8968</v>
      </c>
      <c r="B15060" s="2" t="s">
        <v>20676</v>
      </c>
      <c r="C15060" s="2" t="s">
        <v>32382</v>
      </c>
      <c r="D15060" s="2" t="str">
        <f>"みそ製造業"</f>
        <v>みそ製造業</v>
      </c>
      <c r="E15060" s="2" t="str">
        <f>"R02.08.27"</f>
        <v>R02.08.27</v>
      </c>
    </row>
    <row r="15061" spans="1:5" x14ac:dyDescent="0.45">
      <c r="A15061" s="2" t="s">
        <v>8968</v>
      </c>
      <c r="B15061" s="2" t="s">
        <v>20676</v>
      </c>
      <c r="C15061" s="2" t="s">
        <v>32382</v>
      </c>
      <c r="D15061" s="2" t="str">
        <f>"食品製造業"</f>
        <v>食品製造業</v>
      </c>
      <c r="E15061" s="2" t="str">
        <f>"R02.08.27"</f>
        <v>R02.08.27</v>
      </c>
    </row>
    <row r="15062" spans="1:5" x14ac:dyDescent="0.45">
      <c r="A15062" s="2" t="s">
        <v>8970</v>
      </c>
      <c r="B15062" s="2" t="s">
        <v>20678</v>
      </c>
      <c r="C15062" s="2" t="s">
        <v>32383</v>
      </c>
      <c r="D15062" s="2" t="str">
        <f>"魚介類販売業"</f>
        <v>魚介類販売業</v>
      </c>
      <c r="E15062" s="2" t="str">
        <f>"R02.09.16"</f>
        <v>R02.09.16</v>
      </c>
    </row>
    <row r="15063" spans="1:5" x14ac:dyDescent="0.45">
      <c r="A15063" s="2" t="s">
        <v>8970</v>
      </c>
      <c r="B15063" s="2" t="s">
        <v>20678</v>
      </c>
      <c r="C15063" s="2" t="s">
        <v>32383</v>
      </c>
      <c r="D15063" s="2" t="str">
        <f>"そうざい製造業"</f>
        <v>そうざい製造業</v>
      </c>
      <c r="E15063" s="2" t="str">
        <f>"R02.09.16"</f>
        <v>R02.09.16</v>
      </c>
    </row>
    <row r="15064" spans="1:5" x14ac:dyDescent="0.45">
      <c r="A15064" s="2" t="s">
        <v>8004</v>
      </c>
      <c r="B15064" s="2" t="s">
        <v>19733</v>
      </c>
      <c r="C15064" s="2" t="s">
        <v>32386</v>
      </c>
      <c r="D15064" s="2" t="str">
        <f>"魚介類販売業"</f>
        <v>魚介類販売業</v>
      </c>
      <c r="E15064" s="2" t="str">
        <f>"R02.08.27"</f>
        <v>R02.08.27</v>
      </c>
    </row>
    <row r="15065" spans="1:5" x14ac:dyDescent="0.45">
      <c r="A15065" s="2" t="s">
        <v>8004</v>
      </c>
      <c r="B15065" s="2" t="s">
        <v>19733</v>
      </c>
      <c r="C15065" s="2" t="s">
        <v>32386</v>
      </c>
      <c r="D15065" s="2" t="str">
        <f>"食肉販売業"</f>
        <v>食肉販売業</v>
      </c>
      <c r="E15065" s="2" t="str">
        <f>"R02.08.27"</f>
        <v>R02.08.27</v>
      </c>
    </row>
    <row r="15066" spans="1:5" x14ac:dyDescent="0.45">
      <c r="A15066" s="2" t="s">
        <v>8971</v>
      </c>
      <c r="B15066" s="2" t="s">
        <v>20680</v>
      </c>
      <c r="C15066" s="2" t="s">
        <v>32387</v>
      </c>
      <c r="D15066" s="2" t="str">
        <f>"飲食店営業"</f>
        <v>飲食店営業</v>
      </c>
      <c r="E15066" s="2" t="str">
        <f>"R02.09.17"</f>
        <v>R02.09.17</v>
      </c>
    </row>
    <row r="15067" spans="1:5" x14ac:dyDescent="0.45">
      <c r="A15067" s="2" t="s">
        <v>8004</v>
      </c>
      <c r="B15067" s="2" t="s">
        <v>19733</v>
      </c>
      <c r="C15067" s="2" t="s">
        <v>32386</v>
      </c>
      <c r="D15067" s="2" t="str">
        <f>"乳類販売業"</f>
        <v>乳類販売業</v>
      </c>
      <c r="E15067" s="2" t="str">
        <f>"R02.08.27"</f>
        <v>R02.08.27</v>
      </c>
    </row>
    <row r="15068" spans="1:5" x14ac:dyDescent="0.45">
      <c r="A15068" s="2" t="s">
        <v>8974</v>
      </c>
      <c r="B15068" s="2" t="s">
        <v>20683</v>
      </c>
      <c r="C15068" s="2" t="s">
        <v>32390</v>
      </c>
      <c r="D15068" s="2" t="str">
        <f>"飲食店営業"</f>
        <v>飲食店営業</v>
      </c>
      <c r="E15068" s="2" t="str">
        <f>"R02.09.24"</f>
        <v>R02.09.24</v>
      </c>
    </row>
    <row r="15069" spans="1:5" x14ac:dyDescent="0.45">
      <c r="A15069" s="2" t="s">
        <v>4036</v>
      </c>
      <c r="B15069" s="2" t="s">
        <v>20684</v>
      </c>
      <c r="C15069" s="2" t="s">
        <v>32391</v>
      </c>
      <c r="D15069" s="2" t="str">
        <f>"食品販売業"</f>
        <v>食品販売業</v>
      </c>
      <c r="E15069" s="2" t="str">
        <f>"R02.09.24"</f>
        <v>R02.09.24</v>
      </c>
    </row>
    <row r="15070" spans="1:5" x14ac:dyDescent="0.45">
      <c r="A15070" s="2" t="s">
        <v>8971</v>
      </c>
      <c r="B15070" s="2" t="s">
        <v>20685</v>
      </c>
      <c r="C15070" s="2" t="s">
        <v>32392</v>
      </c>
      <c r="D15070" s="2" t="str">
        <f>"飲食店営業"</f>
        <v>飲食店営業</v>
      </c>
      <c r="E15070" s="2" t="str">
        <f>"R02.09.28"</f>
        <v>R02.09.28</v>
      </c>
    </row>
    <row r="15071" spans="1:5" x14ac:dyDescent="0.45">
      <c r="A15071" s="2" t="s">
        <v>8971</v>
      </c>
      <c r="B15071" s="2" t="s">
        <v>20686</v>
      </c>
      <c r="C15071" s="2" t="s">
        <v>32393</v>
      </c>
      <c r="D15071" s="2" t="str">
        <f>"飲食店営業"</f>
        <v>飲食店営業</v>
      </c>
      <c r="E15071" s="2" t="str">
        <f>"R02.09.29"</f>
        <v>R02.09.29</v>
      </c>
    </row>
    <row r="15072" spans="1:5" x14ac:dyDescent="0.45">
      <c r="A15072" s="2" t="s">
        <v>8971</v>
      </c>
      <c r="B15072" s="2" t="s">
        <v>20687</v>
      </c>
      <c r="C15072" s="2" t="s">
        <v>32394</v>
      </c>
      <c r="D15072" s="2" t="str">
        <f>"飲食店営業"</f>
        <v>飲食店営業</v>
      </c>
      <c r="E15072" s="2" t="str">
        <f>"R02.09.29"</f>
        <v>R02.09.29</v>
      </c>
    </row>
    <row r="15073" spans="1:5" x14ac:dyDescent="0.45">
      <c r="A15073" s="2" t="s">
        <v>8975</v>
      </c>
      <c r="B15073" s="2" t="s">
        <v>20688</v>
      </c>
      <c r="C15073" s="2" t="s">
        <v>32395</v>
      </c>
      <c r="D15073" s="2" t="str">
        <f>"飲食店営業"</f>
        <v>飲食店営業</v>
      </c>
      <c r="E15073" s="2" t="str">
        <f>"R02.10.07"</f>
        <v>R02.10.07</v>
      </c>
    </row>
    <row r="15074" spans="1:5" x14ac:dyDescent="0.45">
      <c r="A15074" s="2" t="s">
        <v>8968</v>
      </c>
      <c r="B15074" s="2" t="s">
        <v>20690</v>
      </c>
      <c r="C15074" s="2" t="s">
        <v>32397</v>
      </c>
      <c r="D15074" s="2" t="str">
        <f>"乳類販売業"</f>
        <v>乳類販売業</v>
      </c>
      <c r="E15074" s="2" t="str">
        <f t="shared" ref="E15074:E15081" si="758">"R02.06.12"</f>
        <v>R02.06.12</v>
      </c>
    </row>
    <row r="15075" spans="1:5" x14ac:dyDescent="0.45">
      <c r="A15075" s="2" t="s">
        <v>8968</v>
      </c>
      <c r="B15075" s="2" t="s">
        <v>20691</v>
      </c>
      <c r="C15075" s="2" t="s">
        <v>32398</v>
      </c>
      <c r="D15075" s="2" t="str">
        <f>"乳類販売業"</f>
        <v>乳類販売業</v>
      </c>
      <c r="E15075" s="2" t="str">
        <f t="shared" si="758"/>
        <v>R02.06.12</v>
      </c>
    </row>
    <row r="15076" spans="1:5" x14ac:dyDescent="0.45">
      <c r="A15076" s="2" t="s">
        <v>8968</v>
      </c>
      <c r="B15076" s="2" t="s">
        <v>20692</v>
      </c>
      <c r="C15076" s="2" t="s">
        <v>32399</v>
      </c>
      <c r="D15076" s="2" t="str">
        <f t="shared" ref="D15076:D15081" si="759">"食品販売業"</f>
        <v>食品販売業</v>
      </c>
      <c r="E15076" s="2" t="str">
        <f t="shared" si="758"/>
        <v>R02.06.12</v>
      </c>
    </row>
    <row r="15077" spans="1:5" x14ac:dyDescent="0.45">
      <c r="A15077" s="2" t="s">
        <v>8968</v>
      </c>
      <c r="B15077" s="2" t="s">
        <v>20693</v>
      </c>
      <c r="C15077" s="2" t="s">
        <v>32400</v>
      </c>
      <c r="D15077" s="2" t="str">
        <f t="shared" si="759"/>
        <v>食品販売業</v>
      </c>
      <c r="E15077" s="2" t="str">
        <f t="shared" si="758"/>
        <v>R02.06.12</v>
      </c>
    </row>
    <row r="15078" spans="1:5" x14ac:dyDescent="0.45">
      <c r="A15078" s="2" t="s">
        <v>8968</v>
      </c>
      <c r="B15078" s="2" t="s">
        <v>20694</v>
      </c>
      <c r="C15078" s="2" t="s">
        <v>32401</v>
      </c>
      <c r="D15078" s="2" t="str">
        <f t="shared" si="759"/>
        <v>食品販売業</v>
      </c>
      <c r="E15078" s="2" t="str">
        <f t="shared" si="758"/>
        <v>R02.06.12</v>
      </c>
    </row>
    <row r="15079" spans="1:5" x14ac:dyDescent="0.45">
      <c r="A15079" s="2" t="s">
        <v>8968</v>
      </c>
      <c r="B15079" s="2" t="s">
        <v>20690</v>
      </c>
      <c r="C15079" s="2" t="s">
        <v>32397</v>
      </c>
      <c r="D15079" s="2" t="str">
        <f t="shared" si="759"/>
        <v>食品販売業</v>
      </c>
      <c r="E15079" s="2" t="str">
        <f t="shared" si="758"/>
        <v>R02.06.12</v>
      </c>
    </row>
    <row r="15080" spans="1:5" x14ac:dyDescent="0.45">
      <c r="A15080" s="2" t="s">
        <v>8968</v>
      </c>
      <c r="B15080" s="2" t="s">
        <v>20691</v>
      </c>
      <c r="C15080" s="2" t="s">
        <v>32398</v>
      </c>
      <c r="D15080" s="2" t="str">
        <f t="shared" si="759"/>
        <v>食品販売業</v>
      </c>
      <c r="E15080" s="2" t="str">
        <f t="shared" si="758"/>
        <v>R02.06.12</v>
      </c>
    </row>
    <row r="15081" spans="1:5" x14ac:dyDescent="0.45">
      <c r="A15081" s="2" t="s">
        <v>8968</v>
      </c>
      <c r="B15081" s="2" t="s">
        <v>20695</v>
      </c>
      <c r="C15081" s="2" t="s">
        <v>32402</v>
      </c>
      <c r="D15081" s="2" t="str">
        <f t="shared" si="759"/>
        <v>食品販売業</v>
      </c>
      <c r="E15081" s="2" t="str">
        <f t="shared" si="758"/>
        <v>R02.06.12</v>
      </c>
    </row>
    <row r="15082" spans="1:5" x14ac:dyDescent="0.45">
      <c r="A15082" s="2" t="s">
        <v>8968</v>
      </c>
      <c r="B15082" s="2" t="s">
        <v>20696</v>
      </c>
      <c r="C15082" s="2" t="s">
        <v>32403</v>
      </c>
      <c r="D15082" s="2" t="str">
        <f>"乳類販売業"</f>
        <v>乳類販売業</v>
      </c>
      <c r="E15082" s="2" t="str">
        <f>"H29.08.31"</f>
        <v>H29.08.31</v>
      </c>
    </row>
    <row r="15083" spans="1:5" x14ac:dyDescent="0.45">
      <c r="A15083" s="2" t="s">
        <v>8968</v>
      </c>
      <c r="B15083" s="2" t="s">
        <v>20694</v>
      </c>
      <c r="C15083" s="2" t="s">
        <v>32401</v>
      </c>
      <c r="D15083" s="2" t="str">
        <f>"魚介類販売業"</f>
        <v>魚介類販売業</v>
      </c>
      <c r="E15083" s="2" t="str">
        <f>"H29.05.26"</f>
        <v>H29.05.26</v>
      </c>
    </row>
    <row r="15084" spans="1:5" x14ac:dyDescent="0.45">
      <c r="A15084" s="2" t="s">
        <v>8968</v>
      </c>
      <c r="B15084" s="2" t="s">
        <v>20694</v>
      </c>
      <c r="C15084" s="2" t="s">
        <v>32401</v>
      </c>
      <c r="D15084" s="2" t="str">
        <f>"食肉販売業"</f>
        <v>食肉販売業</v>
      </c>
      <c r="E15084" s="2" t="str">
        <f>"H29.05.29"</f>
        <v>H29.05.29</v>
      </c>
    </row>
    <row r="15085" spans="1:5" x14ac:dyDescent="0.45">
      <c r="A15085" s="2" t="s">
        <v>8968</v>
      </c>
      <c r="B15085" s="2" t="s">
        <v>20694</v>
      </c>
      <c r="C15085" s="2" t="s">
        <v>32401</v>
      </c>
      <c r="D15085" s="2" t="str">
        <f>"乳類販売業"</f>
        <v>乳類販売業</v>
      </c>
      <c r="E15085" s="2" t="str">
        <f>"H29.05.29"</f>
        <v>H29.05.29</v>
      </c>
    </row>
    <row r="15086" spans="1:5" x14ac:dyDescent="0.45">
      <c r="A15086" s="2" t="s">
        <v>8968</v>
      </c>
      <c r="B15086" s="2" t="s">
        <v>20698</v>
      </c>
      <c r="C15086" s="2" t="s">
        <v>32405</v>
      </c>
      <c r="D15086" s="2" t="str">
        <f>"食肉販売業"</f>
        <v>食肉販売業</v>
      </c>
      <c r="E15086" s="2" t="str">
        <f>"R02.01.27"</f>
        <v>R02.01.27</v>
      </c>
    </row>
    <row r="15087" spans="1:5" x14ac:dyDescent="0.45">
      <c r="A15087" s="2" t="s">
        <v>8968</v>
      </c>
      <c r="B15087" s="2" t="s">
        <v>20698</v>
      </c>
      <c r="C15087" s="2" t="s">
        <v>32405</v>
      </c>
      <c r="D15087" s="2" t="str">
        <f>"魚介類販売業"</f>
        <v>魚介類販売業</v>
      </c>
      <c r="E15087" s="2" t="str">
        <f>"R02.01.27"</f>
        <v>R02.01.27</v>
      </c>
    </row>
    <row r="15088" spans="1:5" x14ac:dyDescent="0.45">
      <c r="A15088" s="2" t="s">
        <v>8968</v>
      </c>
      <c r="B15088" s="2" t="s">
        <v>20698</v>
      </c>
      <c r="C15088" s="2" t="s">
        <v>32405</v>
      </c>
      <c r="D15088" s="2" t="str">
        <f>"食品販売業"</f>
        <v>食品販売業</v>
      </c>
      <c r="E15088" s="2" t="str">
        <f>"R02.01.27"</f>
        <v>R02.01.27</v>
      </c>
    </row>
    <row r="15089" spans="1:5" x14ac:dyDescent="0.45">
      <c r="A15089" s="2" t="s">
        <v>8968</v>
      </c>
      <c r="B15089" s="2" t="s">
        <v>20699</v>
      </c>
      <c r="C15089" s="2" t="s">
        <v>32406</v>
      </c>
      <c r="D15089" s="2" t="str">
        <f>"食品販売業"</f>
        <v>食品販売業</v>
      </c>
      <c r="E15089" s="2" t="str">
        <f t="shared" ref="E15089:E15094" si="760">"R01.11.29"</f>
        <v>R01.11.29</v>
      </c>
    </row>
    <row r="15090" spans="1:5" x14ac:dyDescent="0.45">
      <c r="A15090" s="2" t="s">
        <v>8968</v>
      </c>
      <c r="B15090" s="2" t="s">
        <v>20700</v>
      </c>
      <c r="C15090" s="2" t="s">
        <v>32407</v>
      </c>
      <c r="D15090" s="2" t="str">
        <f>"食品販売業"</f>
        <v>食品販売業</v>
      </c>
      <c r="E15090" s="2" t="str">
        <f t="shared" si="760"/>
        <v>R01.11.29</v>
      </c>
    </row>
    <row r="15091" spans="1:5" x14ac:dyDescent="0.45">
      <c r="A15091" s="2" t="s">
        <v>8968</v>
      </c>
      <c r="B15091" s="2" t="s">
        <v>20701</v>
      </c>
      <c r="C15091" s="2" t="s">
        <v>32408</v>
      </c>
      <c r="D15091" s="2" t="str">
        <f>"乳類販売業"</f>
        <v>乳類販売業</v>
      </c>
      <c r="E15091" s="2" t="str">
        <f t="shared" si="760"/>
        <v>R01.11.29</v>
      </c>
    </row>
    <row r="15092" spans="1:5" x14ac:dyDescent="0.45">
      <c r="A15092" s="2" t="s">
        <v>8968</v>
      </c>
      <c r="B15092" s="2" t="s">
        <v>20699</v>
      </c>
      <c r="C15092" s="2" t="s">
        <v>32406</v>
      </c>
      <c r="D15092" s="2" t="str">
        <f>"食肉販売業"</f>
        <v>食肉販売業</v>
      </c>
      <c r="E15092" s="2" t="str">
        <f t="shared" si="760"/>
        <v>R01.11.29</v>
      </c>
    </row>
    <row r="15093" spans="1:5" x14ac:dyDescent="0.45">
      <c r="A15093" s="2" t="s">
        <v>8968</v>
      </c>
      <c r="B15093" s="2" t="s">
        <v>20701</v>
      </c>
      <c r="C15093" s="2" t="s">
        <v>32408</v>
      </c>
      <c r="D15093" s="2" t="str">
        <f>"食肉販売業"</f>
        <v>食肉販売業</v>
      </c>
      <c r="E15093" s="2" t="str">
        <f t="shared" si="760"/>
        <v>R01.11.29</v>
      </c>
    </row>
    <row r="15094" spans="1:5" x14ac:dyDescent="0.45">
      <c r="A15094" s="2" t="s">
        <v>8968</v>
      </c>
      <c r="B15094" s="2" t="s">
        <v>20701</v>
      </c>
      <c r="C15094" s="2" t="s">
        <v>32408</v>
      </c>
      <c r="D15094" s="2" t="str">
        <f>"魚介類販売業"</f>
        <v>魚介類販売業</v>
      </c>
      <c r="E15094" s="2" t="str">
        <f t="shared" si="760"/>
        <v>R01.11.29</v>
      </c>
    </row>
    <row r="15095" spans="1:5" x14ac:dyDescent="0.45">
      <c r="A15095" s="2" t="s">
        <v>8968</v>
      </c>
      <c r="B15095" s="2" t="s">
        <v>20702</v>
      </c>
      <c r="C15095" s="2" t="s">
        <v>32409</v>
      </c>
      <c r="D15095" s="2" t="str">
        <f>"魚介類販売業"</f>
        <v>魚介類販売業</v>
      </c>
      <c r="E15095" s="2" t="str">
        <f>"R01.08.05"</f>
        <v>R01.08.05</v>
      </c>
    </row>
    <row r="15096" spans="1:5" x14ac:dyDescent="0.45">
      <c r="A15096" s="2" t="s">
        <v>8968</v>
      </c>
      <c r="B15096" s="2" t="s">
        <v>20705</v>
      </c>
      <c r="C15096" s="2" t="s">
        <v>32411</v>
      </c>
      <c r="D15096" s="2" t="str">
        <f>"魚介類販売業"</f>
        <v>魚介類販売業</v>
      </c>
      <c r="E15096" s="2" t="str">
        <f>"H31.02.14"</f>
        <v>H31.02.14</v>
      </c>
    </row>
    <row r="15097" spans="1:5" x14ac:dyDescent="0.45">
      <c r="A15097" s="2" t="s">
        <v>8968</v>
      </c>
      <c r="B15097" s="2" t="s">
        <v>20690</v>
      </c>
      <c r="C15097" s="2" t="s">
        <v>32397</v>
      </c>
      <c r="D15097" s="2" t="str">
        <f>"魚介類販売業"</f>
        <v>魚介類販売業</v>
      </c>
      <c r="E15097" s="2" t="str">
        <f>"H31.02.14"</f>
        <v>H31.02.14</v>
      </c>
    </row>
    <row r="15098" spans="1:5" x14ac:dyDescent="0.45">
      <c r="A15098" s="2" t="s">
        <v>8968</v>
      </c>
      <c r="B15098" s="2" t="s">
        <v>20699</v>
      </c>
      <c r="C15098" s="2" t="s">
        <v>32406</v>
      </c>
      <c r="D15098" s="2" t="str">
        <f>"魚介類販売業"</f>
        <v>魚介類販売業</v>
      </c>
      <c r="E15098" s="2" t="str">
        <f>"H30.11.13"</f>
        <v>H30.11.13</v>
      </c>
    </row>
    <row r="15099" spans="1:5" x14ac:dyDescent="0.45">
      <c r="A15099" s="2" t="s">
        <v>8968</v>
      </c>
      <c r="B15099" s="2" t="s">
        <v>20699</v>
      </c>
      <c r="C15099" s="2" t="s">
        <v>32406</v>
      </c>
      <c r="D15099" s="2" t="str">
        <f>"飲食店営業"</f>
        <v>飲食店営業</v>
      </c>
      <c r="E15099" s="2" t="str">
        <f>"H30.11.13"</f>
        <v>H30.11.13</v>
      </c>
    </row>
    <row r="15100" spans="1:5" x14ac:dyDescent="0.45">
      <c r="A15100" s="2" t="s">
        <v>8968</v>
      </c>
      <c r="B15100" s="2" t="s">
        <v>20692</v>
      </c>
      <c r="C15100" s="2" t="s">
        <v>32399</v>
      </c>
      <c r="D15100" s="2" t="str">
        <f>"乳類販売業"</f>
        <v>乳類販売業</v>
      </c>
      <c r="E15100" s="2" t="str">
        <f>"H29.11.13"</f>
        <v>H29.11.13</v>
      </c>
    </row>
    <row r="15101" spans="1:5" x14ac:dyDescent="0.45">
      <c r="A15101" s="2" t="s">
        <v>8976</v>
      </c>
      <c r="B15101" s="2" t="s">
        <v>20708</v>
      </c>
      <c r="C15101" s="2" t="s">
        <v>32414</v>
      </c>
      <c r="D15101" s="2" t="str">
        <f>"飲食店営業"</f>
        <v>飲食店営業</v>
      </c>
      <c r="E15101" s="2" t="str">
        <f>"R02.10.19"</f>
        <v>R02.10.19</v>
      </c>
    </row>
    <row r="15102" spans="1:5" x14ac:dyDescent="0.45">
      <c r="A15102" s="2" t="s">
        <v>8977</v>
      </c>
      <c r="B15102" s="2" t="s">
        <v>20709</v>
      </c>
      <c r="C15102" s="2" t="s">
        <v>32415</v>
      </c>
      <c r="D15102" s="2" t="str">
        <f>"飲食店営業"</f>
        <v>飲食店営業</v>
      </c>
      <c r="E15102" s="2" t="str">
        <f>"R02.10.19"</f>
        <v>R02.10.19</v>
      </c>
    </row>
    <row r="15103" spans="1:5" x14ac:dyDescent="0.45">
      <c r="A15103" s="2" t="s">
        <v>8968</v>
      </c>
      <c r="B15103" s="2" t="s">
        <v>20710</v>
      </c>
      <c r="C15103" s="2" t="s">
        <v>32416</v>
      </c>
      <c r="D15103" s="2" t="str">
        <f>"乳類販売業"</f>
        <v>乳類販売業</v>
      </c>
      <c r="E15103" s="2" t="str">
        <f>"H30.05.31"</f>
        <v>H30.05.31</v>
      </c>
    </row>
    <row r="15104" spans="1:5" x14ac:dyDescent="0.45">
      <c r="A15104" s="2" t="s">
        <v>8968</v>
      </c>
      <c r="B15104" s="2" t="s">
        <v>20710</v>
      </c>
      <c r="C15104" s="2" t="s">
        <v>32416</v>
      </c>
      <c r="D15104" s="2" t="str">
        <f>"魚介類販売業"</f>
        <v>魚介類販売業</v>
      </c>
      <c r="E15104" s="2" t="str">
        <f>"H30.05.31"</f>
        <v>H30.05.31</v>
      </c>
    </row>
    <row r="15105" spans="1:5" x14ac:dyDescent="0.45">
      <c r="A15105" s="2" t="s">
        <v>8968</v>
      </c>
      <c r="B15105" s="2" t="s">
        <v>20710</v>
      </c>
      <c r="C15105" s="2" t="s">
        <v>32416</v>
      </c>
      <c r="D15105" s="2" t="str">
        <f>"食肉販売業"</f>
        <v>食肉販売業</v>
      </c>
      <c r="E15105" s="2" t="str">
        <f>"H30.05.31"</f>
        <v>H30.05.31</v>
      </c>
    </row>
    <row r="15106" spans="1:5" x14ac:dyDescent="0.45">
      <c r="A15106" s="2" t="s">
        <v>8968</v>
      </c>
      <c r="B15106" s="2" t="s">
        <v>20711</v>
      </c>
      <c r="C15106" s="2" t="s">
        <v>32417</v>
      </c>
      <c r="D15106" s="2" t="str">
        <f>"乳類販売業"</f>
        <v>乳類販売業</v>
      </c>
      <c r="E15106" s="2" t="str">
        <f>"H29.05.29"</f>
        <v>H29.05.29</v>
      </c>
    </row>
    <row r="15107" spans="1:5" x14ac:dyDescent="0.45">
      <c r="A15107" s="2" t="s">
        <v>8968</v>
      </c>
      <c r="B15107" s="2" t="s">
        <v>20711</v>
      </c>
      <c r="C15107" s="2" t="s">
        <v>32417</v>
      </c>
      <c r="D15107" s="2" t="str">
        <f>"食品販売業"</f>
        <v>食品販売業</v>
      </c>
      <c r="E15107" s="2" t="str">
        <f>"R01.05.09"</f>
        <v>R01.05.09</v>
      </c>
    </row>
    <row r="15108" spans="1:5" x14ac:dyDescent="0.45">
      <c r="A15108" s="2" t="s">
        <v>8968</v>
      </c>
      <c r="B15108" s="2" t="s">
        <v>20711</v>
      </c>
      <c r="C15108" s="2" t="s">
        <v>32417</v>
      </c>
      <c r="D15108" s="2" t="str">
        <f>"食肉販売業"</f>
        <v>食肉販売業</v>
      </c>
      <c r="E15108" s="2" t="str">
        <f>"H29.05.29"</f>
        <v>H29.05.29</v>
      </c>
    </row>
    <row r="15109" spans="1:5" x14ac:dyDescent="0.45">
      <c r="A15109" s="2" t="s">
        <v>8968</v>
      </c>
      <c r="B15109" s="2" t="s">
        <v>20675</v>
      </c>
      <c r="C15109" s="2" t="s">
        <v>32418</v>
      </c>
      <c r="D15109" s="2" t="str">
        <f>"そうざい製造業"</f>
        <v>そうざい製造業</v>
      </c>
      <c r="E15109" s="2" t="str">
        <f>"H29.08.31"</f>
        <v>H29.08.31</v>
      </c>
    </row>
    <row r="15110" spans="1:5" x14ac:dyDescent="0.45">
      <c r="A15110" s="2" t="s">
        <v>8978</v>
      </c>
      <c r="B15110" s="2" t="s">
        <v>20712</v>
      </c>
      <c r="C15110" s="2" t="s">
        <v>32419</v>
      </c>
      <c r="D15110" s="2" t="str">
        <f>"飲食店営業"</f>
        <v>飲食店営業</v>
      </c>
      <c r="E15110" s="2" t="str">
        <f>"R02.10.20"</f>
        <v>R02.10.20</v>
      </c>
    </row>
    <row r="15111" spans="1:5" x14ac:dyDescent="0.45">
      <c r="A15111" s="2" t="s">
        <v>8979</v>
      </c>
      <c r="B15111" s="2" t="s">
        <v>20713</v>
      </c>
      <c r="C15111" s="2" t="s">
        <v>32420</v>
      </c>
      <c r="D15111" s="2" t="str">
        <f>"飲食店営業"</f>
        <v>飲食店営業</v>
      </c>
      <c r="E15111" s="2" t="str">
        <f t="shared" ref="E15111:E15116" si="761">"R02.10.26"</f>
        <v>R02.10.26</v>
      </c>
    </row>
    <row r="15112" spans="1:5" x14ac:dyDescent="0.45">
      <c r="A15112" s="2" t="s">
        <v>8412</v>
      </c>
      <c r="B15112" s="2" t="s">
        <v>8412</v>
      </c>
      <c r="C15112" s="2" t="s">
        <v>32421</v>
      </c>
      <c r="D15112" s="2" t="str">
        <f>"食肉販売業"</f>
        <v>食肉販売業</v>
      </c>
      <c r="E15112" s="2" t="str">
        <f t="shared" si="761"/>
        <v>R02.10.26</v>
      </c>
    </row>
    <row r="15113" spans="1:5" x14ac:dyDescent="0.45">
      <c r="A15113" s="2" t="s">
        <v>8775</v>
      </c>
      <c r="B15113" s="2" t="s">
        <v>20453</v>
      </c>
      <c r="C15113" s="2" t="s">
        <v>32422</v>
      </c>
      <c r="D15113" s="2" t="str">
        <f>"食肉販売業"</f>
        <v>食肉販売業</v>
      </c>
      <c r="E15113" s="2" t="str">
        <f t="shared" si="761"/>
        <v>R02.10.26</v>
      </c>
    </row>
    <row r="15114" spans="1:5" x14ac:dyDescent="0.45">
      <c r="A15114" s="2" t="s">
        <v>8980</v>
      </c>
      <c r="B15114" s="2" t="s">
        <v>20714</v>
      </c>
      <c r="C15114" s="2" t="s">
        <v>32423</v>
      </c>
      <c r="D15114" s="2" t="str">
        <f>"食品販売業"</f>
        <v>食品販売業</v>
      </c>
      <c r="E15114" s="2" t="str">
        <f t="shared" si="761"/>
        <v>R02.10.26</v>
      </c>
    </row>
    <row r="15115" spans="1:5" x14ac:dyDescent="0.45">
      <c r="A15115" s="2" t="s">
        <v>7842</v>
      </c>
      <c r="B15115" s="2" t="s">
        <v>19396</v>
      </c>
      <c r="C15115" s="2" t="s">
        <v>30961</v>
      </c>
      <c r="D15115" s="2" t="str">
        <f>"食品販売業"</f>
        <v>食品販売業</v>
      </c>
      <c r="E15115" s="2" t="str">
        <f t="shared" si="761"/>
        <v>R02.10.26</v>
      </c>
    </row>
    <row r="15116" spans="1:5" x14ac:dyDescent="0.45">
      <c r="A15116" s="2" t="s">
        <v>8530</v>
      </c>
      <c r="B15116" s="2" t="s">
        <v>20178</v>
      </c>
      <c r="C15116" s="2" t="s">
        <v>32424</v>
      </c>
      <c r="D15116" s="2" t="str">
        <f>"食品販売業"</f>
        <v>食品販売業</v>
      </c>
      <c r="E15116" s="2" t="str">
        <f t="shared" si="761"/>
        <v>R02.10.26</v>
      </c>
    </row>
    <row r="15117" spans="1:5" x14ac:dyDescent="0.45">
      <c r="A15117" s="2" t="s">
        <v>8982</v>
      </c>
      <c r="B15117" s="2" t="s">
        <v>20716</v>
      </c>
      <c r="C15117" s="2" t="s">
        <v>32426</v>
      </c>
      <c r="D15117" s="2" t="str">
        <f>"飲食店営業"</f>
        <v>飲食店営業</v>
      </c>
      <c r="E15117" s="2" t="str">
        <f>"R02.11.05"</f>
        <v>R02.11.05</v>
      </c>
    </row>
    <row r="15118" spans="1:5" x14ac:dyDescent="0.45">
      <c r="A15118" s="2" t="s">
        <v>8983</v>
      </c>
      <c r="B15118" s="2" t="s">
        <v>20717</v>
      </c>
      <c r="C15118" s="2" t="s">
        <v>32427</v>
      </c>
      <c r="D15118" s="2" t="str">
        <f>"飲食店営業"</f>
        <v>飲食店営業</v>
      </c>
      <c r="E15118" s="2" t="str">
        <f>"R02.10.26"</f>
        <v>R02.10.26</v>
      </c>
    </row>
    <row r="15119" spans="1:5" x14ac:dyDescent="0.45">
      <c r="A15119" s="2" t="s">
        <v>8126</v>
      </c>
      <c r="B15119" s="2" t="s">
        <v>19711</v>
      </c>
      <c r="C15119" s="2" t="s">
        <v>32429</v>
      </c>
      <c r="D15119" s="2" t="str">
        <f>"そうざい製造業"</f>
        <v>そうざい製造業</v>
      </c>
      <c r="E15119" s="2" t="str">
        <f>"R02.11.06"</f>
        <v>R02.11.06</v>
      </c>
    </row>
    <row r="15120" spans="1:5" x14ac:dyDescent="0.45">
      <c r="A15120" s="2" t="s">
        <v>8984</v>
      </c>
      <c r="B15120" s="2" t="s">
        <v>20718</v>
      </c>
      <c r="C15120" s="2" t="s">
        <v>32430</v>
      </c>
      <c r="D15120" s="2" t="str">
        <f>"飲食店営業"</f>
        <v>飲食店営業</v>
      </c>
      <c r="E15120" s="2" t="str">
        <f>"R02.11.06"</f>
        <v>R02.11.06</v>
      </c>
    </row>
    <row r="15121" spans="1:5" x14ac:dyDescent="0.45">
      <c r="A15121" s="2" t="s">
        <v>8987</v>
      </c>
      <c r="B15121" s="2" t="s">
        <v>20720</v>
      </c>
      <c r="C15121" s="2" t="s">
        <v>32431</v>
      </c>
      <c r="D15121" s="2" t="str">
        <f>"飲食店営業"</f>
        <v>飲食店営業</v>
      </c>
      <c r="E15121" s="2" t="str">
        <f>"R02.11.06"</f>
        <v>R02.11.06</v>
      </c>
    </row>
    <row r="15122" spans="1:5" x14ac:dyDescent="0.45">
      <c r="A15122" s="2" t="s">
        <v>8989</v>
      </c>
      <c r="B15122" s="2" t="s">
        <v>20722</v>
      </c>
      <c r="C15122" s="2" t="s">
        <v>32432</v>
      </c>
      <c r="D15122" s="2" t="str">
        <f>"飲食店営業"</f>
        <v>飲食店営業</v>
      </c>
      <c r="E15122" s="2" t="str">
        <f>"R02.11.10"</f>
        <v>R02.11.10</v>
      </c>
    </row>
    <row r="15123" spans="1:5" x14ac:dyDescent="0.45">
      <c r="A15123" s="2" t="s">
        <v>8991</v>
      </c>
      <c r="B15123" s="2" t="s">
        <v>16340</v>
      </c>
      <c r="C15123" s="2" t="s">
        <v>32434</v>
      </c>
      <c r="D15123" s="2" t="str">
        <f>"飲食店営業"</f>
        <v>飲食店営業</v>
      </c>
      <c r="E15123" s="2" t="str">
        <f>"R02.11.18"</f>
        <v>R02.11.18</v>
      </c>
    </row>
    <row r="15124" spans="1:5" x14ac:dyDescent="0.45">
      <c r="A15124" s="2" t="s">
        <v>8992</v>
      </c>
      <c r="B15124" s="2" t="s">
        <v>20723</v>
      </c>
      <c r="C15124" s="2" t="s">
        <v>32435</v>
      </c>
      <c r="D15124" s="2" t="str">
        <f>"飲食店営業"</f>
        <v>飲食店営業</v>
      </c>
      <c r="E15124" s="2" t="str">
        <f>"R02.11.18"</f>
        <v>R02.11.18</v>
      </c>
    </row>
    <row r="15125" spans="1:5" x14ac:dyDescent="0.45">
      <c r="A15125" s="2" t="s">
        <v>8995</v>
      </c>
      <c r="B15125" s="2" t="s">
        <v>13941</v>
      </c>
      <c r="C15125" s="2" t="s">
        <v>32438</v>
      </c>
      <c r="D15125" s="2" t="str">
        <f>"食品行商"</f>
        <v>食品行商</v>
      </c>
      <c r="E15125" s="2" t="str">
        <f>"R02.11.20"</f>
        <v>R02.11.20</v>
      </c>
    </row>
    <row r="15126" spans="1:5" x14ac:dyDescent="0.45">
      <c r="A15126" s="2" t="s">
        <v>8998</v>
      </c>
      <c r="B15126" s="2" t="s">
        <v>20727</v>
      </c>
      <c r="C15126" s="2" t="s">
        <v>32441</v>
      </c>
      <c r="D15126" s="2" t="str">
        <f>"飲食店営業"</f>
        <v>飲食店営業</v>
      </c>
      <c r="E15126" s="2" t="str">
        <f t="shared" ref="E15126:E15157" si="762">"R02.11.26"</f>
        <v>R02.11.26</v>
      </c>
    </row>
    <row r="15127" spans="1:5" x14ac:dyDescent="0.45">
      <c r="A15127" s="2" t="s">
        <v>8644</v>
      </c>
      <c r="B15127" s="2" t="s">
        <v>8644</v>
      </c>
      <c r="C15127" s="2" t="s">
        <v>31931</v>
      </c>
      <c r="D15127" s="2" t="str">
        <f>"食肉販売業"</f>
        <v>食肉販売業</v>
      </c>
      <c r="E15127" s="2" t="str">
        <f t="shared" si="762"/>
        <v>R02.11.26</v>
      </c>
    </row>
    <row r="15128" spans="1:5" x14ac:dyDescent="0.45">
      <c r="A15128" s="2" t="s">
        <v>8111</v>
      </c>
      <c r="B15128" s="2" t="s">
        <v>20733</v>
      </c>
      <c r="C15128" s="2" t="s">
        <v>32447</v>
      </c>
      <c r="D15128" s="2" t="str">
        <f>"飲食店営業"</f>
        <v>飲食店営業</v>
      </c>
      <c r="E15128" s="2" t="str">
        <f t="shared" si="762"/>
        <v>R02.11.26</v>
      </c>
    </row>
    <row r="15129" spans="1:5" x14ac:dyDescent="0.45">
      <c r="A15129" s="2" t="s">
        <v>9003</v>
      </c>
      <c r="B15129" s="2" t="s">
        <v>20734</v>
      </c>
      <c r="C15129" s="2" t="s">
        <v>32448</v>
      </c>
      <c r="D15129" s="2" t="str">
        <f>"飲食店営業"</f>
        <v>飲食店営業</v>
      </c>
      <c r="E15129" s="2" t="str">
        <f t="shared" si="762"/>
        <v>R02.11.26</v>
      </c>
    </row>
    <row r="15130" spans="1:5" x14ac:dyDescent="0.45">
      <c r="A15130" s="2" t="s">
        <v>9004</v>
      </c>
      <c r="B15130" s="2" t="s">
        <v>20735</v>
      </c>
      <c r="C15130" s="2" t="s">
        <v>32449</v>
      </c>
      <c r="D15130" s="2" t="str">
        <f>"飲食店営業"</f>
        <v>飲食店営業</v>
      </c>
      <c r="E15130" s="2" t="str">
        <f t="shared" si="762"/>
        <v>R02.11.26</v>
      </c>
    </row>
    <row r="15131" spans="1:5" x14ac:dyDescent="0.45">
      <c r="A15131" s="2" t="s">
        <v>7775</v>
      </c>
      <c r="B15131" s="2" t="s">
        <v>20736</v>
      </c>
      <c r="C15131" s="2" t="s">
        <v>31806</v>
      </c>
      <c r="D15131" s="2" t="str">
        <f>"乳類販売業"</f>
        <v>乳類販売業</v>
      </c>
      <c r="E15131" s="2" t="str">
        <f t="shared" si="762"/>
        <v>R02.11.26</v>
      </c>
    </row>
    <row r="15132" spans="1:5" x14ac:dyDescent="0.45">
      <c r="A15132" s="2" t="s">
        <v>7987</v>
      </c>
      <c r="B15132" s="2" t="s">
        <v>19544</v>
      </c>
      <c r="C15132" s="2" t="s">
        <v>31350</v>
      </c>
      <c r="D15132" s="2" t="str">
        <f>"乳類販売業"</f>
        <v>乳類販売業</v>
      </c>
      <c r="E15132" s="2" t="str">
        <f t="shared" si="762"/>
        <v>R02.11.26</v>
      </c>
    </row>
    <row r="15133" spans="1:5" x14ac:dyDescent="0.45">
      <c r="A15133" s="2" t="s">
        <v>9005</v>
      </c>
      <c r="B15133" s="2" t="s">
        <v>11863</v>
      </c>
      <c r="C15133" s="2" t="s">
        <v>32450</v>
      </c>
      <c r="D15133" s="2" t="str">
        <f>"飲食店営業"</f>
        <v>飲食店営業</v>
      </c>
      <c r="E15133" s="2" t="str">
        <f t="shared" si="762"/>
        <v>R02.11.26</v>
      </c>
    </row>
    <row r="15134" spans="1:5" x14ac:dyDescent="0.45">
      <c r="A15134" s="2" t="s">
        <v>9006</v>
      </c>
      <c r="B15134" s="2" t="s">
        <v>20737</v>
      </c>
      <c r="C15134" s="2" t="s">
        <v>32451</v>
      </c>
      <c r="D15134" s="2" t="str">
        <f>"食用油脂製造業"</f>
        <v>食用油脂製造業</v>
      </c>
      <c r="E15134" s="2" t="str">
        <f t="shared" si="762"/>
        <v>R02.11.26</v>
      </c>
    </row>
    <row r="15135" spans="1:5" x14ac:dyDescent="0.45">
      <c r="A15135" s="2" t="s">
        <v>8633</v>
      </c>
      <c r="B15135" s="2" t="s">
        <v>20738</v>
      </c>
      <c r="C15135" s="2" t="s">
        <v>32452</v>
      </c>
      <c r="D15135" s="2" t="str">
        <f>"飲食店営業"</f>
        <v>飲食店営業</v>
      </c>
      <c r="E15135" s="2" t="str">
        <f t="shared" si="762"/>
        <v>R02.11.26</v>
      </c>
    </row>
    <row r="15136" spans="1:5" x14ac:dyDescent="0.45">
      <c r="A15136" s="2" t="s">
        <v>9007</v>
      </c>
      <c r="B15136" s="2" t="s">
        <v>20739</v>
      </c>
      <c r="C15136" s="2" t="s">
        <v>31021</v>
      </c>
      <c r="D15136" s="2" t="str">
        <f>"飲食店営業"</f>
        <v>飲食店営業</v>
      </c>
      <c r="E15136" s="2" t="str">
        <f t="shared" si="762"/>
        <v>R02.11.26</v>
      </c>
    </row>
    <row r="15137" spans="1:5" x14ac:dyDescent="0.45">
      <c r="A15137" s="2" t="s">
        <v>9008</v>
      </c>
      <c r="B15137" s="2" t="s">
        <v>20740</v>
      </c>
      <c r="C15137" s="2" t="s">
        <v>32453</v>
      </c>
      <c r="D15137" s="2" t="str">
        <f>"飲食店営業"</f>
        <v>飲食店営業</v>
      </c>
      <c r="E15137" s="2" t="str">
        <f t="shared" si="762"/>
        <v>R02.11.26</v>
      </c>
    </row>
    <row r="15138" spans="1:5" x14ac:dyDescent="0.45">
      <c r="A15138" s="2" t="s">
        <v>7830</v>
      </c>
      <c r="B15138" s="2" t="s">
        <v>19383</v>
      </c>
      <c r="C15138" s="2" t="s">
        <v>30948</v>
      </c>
      <c r="D15138" s="2" t="str">
        <f>"飲食店営業"</f>
        <v>飲食店営業</v>
      </c>
      <c r="E15138" s="2" t="str">
        <f t="shared" si="762"/>
        <v>R02.11.26</v>
      </c>
    </row>
    <row r="15139" spans="1:5" x14ac:dyDescent="0.45">
      <c r="A15139" s="2" t="s">
        <v>9009</v>
      </c>
      <c r="B15139" s="2" t="s">
        <v>20741</v>
      </c>
      <c r="C15139" s="2" t="s">
        <v>32454</v>
      </c>
      <c r="D15139" s="2" t="str">
        <f>"飲食店営業"</f>
        <v>飲食店営業</v>
      </c>
      <c r="E15139" s="2" t="str">
        <f t="shared" si="762"/>
        <v>R02.11.26</v>
      </c>
    </row>
    <row r="15140" spans="1:5" x14ac:dyDescent="0.45">
      <c r="A15140" s="2" t="s">
        <v>9010</v>
      </c>
      <c r="B15140" s="2" t="s">
        <v>9654</v>
      </c>
      <c r="C15140" s="2" t="s">
        <v>32455</v>
      </c>
      <c r="D15140" s="2" t="str">
        <f>"食品販売業"</f>
        <v>食品販売業</v>
      </c>
      <c r="E15140" s="2" t="str">
        <f t="shared" si="762"/>
        <v>R02.11.26</v>
      </c>
    </row>
    <row r="15141" spans="1:5" x14ac:dyDescent="0.45">
      <c r="A15141" s="2" t="s">
        <v>8631</v>
      </c>
      <c r="B15141" s="2" t="s">
        <v>20742</v>
      </c>
      <c r="C15141" s="2" t="s">
        <v>32372</v>
      </c>
      <c r="D15141" s="2" t="str">
        <f>"食品販売業"</f>
        <v>食品販売業</v>
      </c>
      <c r="E15141" s="2" t="str">
        <f t="shared" si="762"/>
        <v>R02.11.26</v>
      </c>
    </row>
    <row r="15142" spans="1:5" x14ac:dyDescent="0.45">
      <c r="A15142" s="2" t="s">
        <v>8191</v>
      </c>
      <c r="B15142" s="2" t="s">
        <v>20743</v>
      </c>
      <c r="C15142" s="2" t="s">
        <v>32456</v>
      </c>
      <c r="D15142" s="2" t="str">
        <f>"食品販売業"</f>
        <v>食品販売業</v>
      </c>
      <c r="E15142" s="2" t="str">
        <f t="shared" si="762"/>
        <v>R02.11.26</v>
      </c>
    </row>
    <row r="15143" spans="1:5" x14ac:dyDescent="0.45">
      <c r="A15143" s="2" t="s">
        <v>9011</v>
      </c>
      <c r="B15143" s="2" t="s">
        <v>20744</v>
      </c>
      <c r="C15143" s="2" t="s">
        <v>32457</v>
      </c>
      <c r="D15143" s="2" t="str">
        <f>"食品販売業"</f>
        <v>食品販売業</v>
      </c>
      <c r="E15143" s="2" t="str">
        <f t="shared" si="762"/>
        <v>R02.11.26</v>
      </c>
    </row>
    <row r="15144" spans="1:5" x14ac:dyDescent="0.45">
      <c r="A15144" s="2" t="s">
        <v>9012</v>
      </c>
      <c r="B15144" s="2" t="s">
        <v>20745</v>
      </c>
      <c r="C15144" s="2" t="s">
        <v>32458</v>
      </c>
      <c r="D15144" s="2" t="str">
        <f>"食品製造業"</f>
        <v>食品製造業</v>
      </c>
      <c r="E15144" s="2" t="str">
        <f t="shared" si="762"/>
        <v>R02.11.26</v>
      </c>
    </row>
    <row r="15145" spans="1:5" x14ac:dyDescent="0.45">
      <c r="A15145" s="2" t="s">
        <v>8492</v>
      </c>
      <c r="B15145" s="2" t="s">
        <v>20131</v>
      </c>
      <c r="C15145" s="2" t="s">
        <v>32459</v>
      </c>
      <c r="D15145" s="2" t="str">
        <f>"そうざい製造業"</f>
        <v>そうざい製造業</v>
      </c>
      <c r="E15145" s="2" t="str">
        <f t="shared" si="762"/>
        <v>R02.11.26</v>
      </c>
    </row>
    <row r="15146" spans="1:5" x14ac:dyDescent="0.45">
      <c r="A15146" s="2" t="s">
        <v>8515</v>
      </c>
      <c r="B15146" s="2" t="s">
        <v>14702</v>
      </c>
      <c r="C15146" s="2" t="s">
        <v>32460</v>
      </c>
      <c r="D15146" s="2" t="str">
        <f>"乳類販売業"</f>
        <v>乳類販売業</v>
      </c>
      <c r="E15146" s="2" t="str">
        <f t="shared" si="762"/>
        <v>R02.11.26</v>
      </c>
    </row>
    <row r="15147" spans="1:5" x14ac:dyDescent="0.45">
      <c r="A15147" s="2" t="s">
        <v>9013</v>
      </c>
      <c r="B15147" s="2" t="s">
        <v>20746</v>
      </c>
      <c r="C15147" s="2" t="s">
        <v>32461</v>
      </c>
      <c r="D15147" s="2" t="str">
        <f>"飲食店営業"</f>
        <v>飲食店営業</v>
      </c>
      <c r="E15147" s="2" t="str">
        <f t="shared" si="762"/>
        <v>R02.11.26</v>
      </c>
    </row>
    <row r="15148" spans="1:5" x14ac:dyDescent="0.45">
      <c r="A15148" s="2" t="s">
        <v>9013</v>
      </c>
      <c r="B15148" s="2" t="s">
        <v>20746</v>
      </c>
      <c r="C15148" s="2" t="s">
        <v>32461</v>
      </c>
      <c r="D15148" s="2" t="str">
        <f>"食肉販売業"</f>
        <v>食肉販売業</v>
      </c>
      <c r="E15148" s="2" t="str">
        <f t="shared" si="762"/>
        <v>R02.11.26</v>
      </c>
    </row>
    <row r="15149" spans="1:5" x14ac:dyDescent="0.45">
      <c r="A15149" s="2" t="s">
        <v>9014</v>
      </c>
      <c r="B15149" s="2" t="s">
        <v>20747</v>
      </c>
      <c r="C15149" s="2" t="s">
        <v>32462</v>
      </c>
      <c r="D15149" s="2" t="str">
        <f>"飲食店営業"</f>
        <v>飲食店営業</v>
      </c>
      <c r="E15149" s="2" t="str">
        <f t="shared" si="762"/>
        <v>R02.11.26</v>
      </c>
    </row>
    <row r="15150" spans="1:5" x14ac:dyDescent="0.45">
      <c r="A15150" s="2" t="s">
        <v>9015</v>
      </c>
      <c r="B15150" s="2" t="s">
        <v>20748</v>
      </c>
      <c r="C15150" s="2" t="s">
        <v>32463</v>
      </c>
      <c r="D15150" s="2" t="str">
        <f>"魚介類販売業"</f>
        <v>魚介類販売業</v>
      </c>
      <c r="E15150" s="2" t="str">
        <f t="shared" si="762"/>
        <v>R02.11.26</v>
      </c>
    </row>
    <row r="15151" spans="1:5" x14ac:dyDescent="0.45">
      <c r="A15151" s="2" t="s">
        <v>9016</v>
      </c>
      <c r="B15151" s="2" t="s">
        <v>20749</v>
      </c>
      <c r="C15151" s="2" t="s">
        <v>32464</v>
      </c>
      <c r="D15151" s="2" t="str">
        <f>"飲食店営業"</f>
        <v>飲食店営業</v>
      </c>
      <c r="E15151" s="2" t="str">
        <f t="shared" si="762"/>
        <v>R02.11.26</v>
      </c>
    </row>
    <row r="15152" spans="1:5" x14ac:dyDescent="0.45">
      <c r="A15152" s="2" t="s">
        <v>8662</v>
      </c>
      <c r="B15152" s="2" t="s">
        <v>20334</v>
      </c>
      <c r="C15152" s="2" t="s">
        <v>32092</v>
      </c>
      <c r="D15152" s="2" t="str">
        <f>"菓子製造業"</f>
        <v>菓子製造業</v>
      </c>
      <c r="E15152" s="2" t="str">
        <f t="shared" si="762"/>
        <v>R02.11.26</v>
      </c>
    </row>
    <row r="15153" spans="1:5" x14ac:dyDescent="0.45">
      <c r="A15153" s="2" t="s">
        <v>8517</v>
      </c>
      <c r="B15153" s="2" t="s">
        <v>20164</v>
      </c>
      <c r="C15153" s="2" t="s">
        <v>32465</v>
      </c>
      <c r="D15153" s="2" t="str">
        <f>"飲食店営業"</f>
        <v>飲食店営業</v>
      </c>
      <c r="E15153" s="2" t="str">
        <f t="shared" si="762"/>
        <v>R02.11.26</v>
      </c>
    </row>
    <row r="15154" spans="1:5" x14ac:dyDescent="0.45">
      <c r="A15154" s="2" t="s">
        <v>8517</v>
      </c>
      <c r="B15154" s="2" t="s">
        <v>20164</v>
      </c>
      <c r="C15154" s="2" t="s">
        <v>32465</v>
      </c>
      <c r="D15154" s="2" t="str">
        <f>"魚介類販売業"</f>
        <v>魚介類販売業</v>
      </c>
      <c r="E15154" s="2" t="str">
        <f t="shared" si="762"/>
        <v>R02.11.26</v>
      </c>
    </row>
    <row r="15155" spans="1:5" x14ac:dyDescent="0.45">
      <c r="A15155" s="2" t="s">
        <v>8517</v>
      </c>
      <c r="B15155" s="2" t="s">
        <v>20164</v>
      </c>
      <c r="C15155" s="2" t="s">
        <v>32465</v>
      </c>
      <c r="D15155" s="2" t="str">
        <f>"乳類販売業"</f>
        <v>乳類販売業</v>
      </c>
      <c r="E15155" s="2" t="str">
        <f t="shared" si="762"/>
        <v>R02.11.26</v>
      </c>
    </row>
    <row r="15156" spans="1:5" x14ac:dyDescent="0.45">
      <c r="A15156" s="2" t="s">
        <v>8517</v>
      </c>
      <c r="B15156" s="2" t="s">
        <v>20164</v>
      </c>
      <c r="C15156" s="2" t="s">
        <v>32465</v>
      </c>
      <c r="D15156" s="2" t="str">
        <f>"食肉販売業"</f>
        <v>食肉販売業</v>
      </c>
      <c r="E15156" s="2" t="str">
        <f t="shared" si="762"/>
        <v>R02.11.26</v>
      </c>
    </row>
    <row r="15157" spans="1:5" x14ac:dyDescent="0.45">
      <c r="A15157" s="2" t="s">
        <v>8514</v>
      </c>
      <c r="B15157" s="2" t="s">
        <v>20161</v>
      </c>
      <c r="C15157" s="2" t="s">
        <v>32466</v>
      </c>
      <c r="D15157" s="2" t="str">
        <f>"食品販売業"</f>
        <v>食品販売業</v>
      </c>
      <c r="E15157" s="2" t="str">
        <f t="shared" si="762"/>
        <v>R02.11.26</v>
      </c>
    </row>
    <row r="15158" spans="1:5" x14ac:dyDescent="0.45">
      <c r="A15158" s="2" t="s">
        <v>8298</v>
      </c>
      <c r="B15158" s="2" t="s">
        <v>19905</v>
      </c>
      <c r="C15158" s="2" t="s">
        <v>32467</v>
      </c>
      <c r="D15158" s="2" t="str">
        <f>"食品製造業"</f>
        <v>食品製造業</v>
      </c>
      <c r="E15158" s="2" t="str">
        <f t="shared" ref="E15158:E15189" si="763">"R02.11.26"</f>
        <v>R02.11.26</v>
      </c>
    </row>
    <row r="15159" spans="1:5" x14ac:dyDescent="0.45">
      <c r="A15159" s="2" t="s">
        <v>7898</v>
      </c>
      <c r="B15159" s="2" t="s">
        <v>20750</v>
      </c>
      <c r="C15159" s="2" t="s">
        <v>32468</v>
      </c>
      <c r="D15159" s="2" t="str">
        <f>"食品製造業"</f>
        <v>食品製造業</v>
      </c>
      <c r="E15159" s="2" t="str">
        <f t="shared" si="763"/>
        <v>R02.11.26</v>
      </c>
    </row>
    <row r="15160" spans="1:5" x14ac:dyDescent="0.45">
      <c r="A15160" s="2" t="s">
        <v>8857</v>
      </c>
      <c r="B15160" s="2" t="s">
        <v>20546</v>
      </c>
      <c r="C15160" s="2" t="s">
        <v>32471</v>
      </c>
      <c r="D15160" s="2" t="str">
        <f>"食肉販売業"</f>
        <v>食肉販売業</v>
      </c>
      <c r="E15160" s="2" t="str">
        <f t="shared" si="763"/>
        <v>R02.11.26</v>
      </c>
    </row>
    <row r="15161" spans="1:5" x14ac:dyDescent="0.45">
      <c r="A15161" s="2" t="s">
        <v>9018</v>
      </c>
      <c r="B15161" s="2" t="s">
        <v>12654</v>
      </c>
      <c r="C15161" s="2" t="s">
        <v>32473</v>
      </c>
      <c r="D15161" s="2" t="str">
        <f>"食品販売業"</f>
        <v>食品販売業</v>
      </c>
      <c r="E15161" s="2" t="str">
        <f t="shared" si="763"/>
        <v>R02.11.26</v>
      </c>
    </row>
    <row r="15162" spans="1:5" x14ac:dyDescent="0.45">
      <c r="A15162" s="2" t="s">
        <v>7946</v>
      </c>
      <c r="B15162" s="2" t="s">
        <v>19500</v>
      </c>
      <c r="C15162" s="2" t="s">
        <v>31069</v>
      </c>
      <c r="D15162" s="2" t="str">
        <f>"食品製造業"</f>
        <v>食品製造業</v>
      </c>
      <c r="E15162" s="2" t="str">
        <f t="shared" si="763"/>
        <v>R02.11.26</v>
      </c>
    </row>
    <row r="15163" spans="1:5" x14ac:dyDescent="0.45">
      <c r="A15163" s="2" t="s">
        <v>9019</v>
      </c>
      <c r="B15163" s="2" t="s">
        <v>20752</v>
      </c>
      <c r="C15163" s="2" t="s">
        <v>32475</v>
      </c>
      <c r="D15163" s="2" t="str">
        <f>"めん類製造業"</f>
        <v>めん類製造業</v>
      </c>
      <c r="E15163" s="2" t="str">
        <f t="shared" si="763"/>
        <v>R02.11.26</v>
      </c>
    </row>
    <row r="15164" spans="1:5" x14ac:dyDescent="0.45">
      <c r="A15164" s="2" t="s">
        <v>9020</v>
      </c>
      <c r="B15164" s="2" t="s">
        <v>20753</v>
      </c>
      <c r="C15164" s="2" t="s">
        <v>32476</v>
      </c>
      <c r="D15164" s="2" t="str">
        <f>"飲食店営業"</f>
        <v>飲食店営業</v>
      </c>
      <c r="E15164" s="2" t="str">
        <f t="shared" si="763"/>
        <v>R02.11.26</v>
      </c>
    </row>
    <row r="15165" spans="1:5" x14ac:dyDescent="0.45">
      <c r="A15165" s="2" t="s">
        <v>9021</v>
      </c>
      <c r="B15165" s="2" t="s">
        <v>20754</v>
      </c>
      <c r="C15165" s="2" t="s">
        <v>32477</v>
      </c>
      <c r="D15165" s="2" t="str">
        <f>"魚肉ねり製品製造業"</f>
        <v>魚肉ねり製品製造業</v>
      </c>
      <c r="E15165" s="2" t="str">
        <f t="shared" si="763"/>
        <v>R02.11.26</v>
      </c>
    </row>
    <row r="15166" spans="1:5" x14ac:dyDescent="0.45">
      <c r="A15166" s="2" t="s">
        <v>9022</v>
      </c>
      <c r="B15166" s="2" t="s">
        <v>20755</v>
      </c>
      <c r="C15166" s="2" t="s">
        <v>32478</v>
      </c>
      <c r="D15166" s="2" t="str">
        <f>"菓子製造業"</f>
        <v>菓子製造業</v>
      </c>
      <c r="E15166" s="2" t="str">
        <f t="shared" si="763"/>
        <v>R02.11.26</v>
      </c>
    </row>
    <row r="15167" spans="1:5" x14ac:dyDescent="0.45">
      <c r="A15167" s="2" t="s">
        <v>9023</v>
      </c>
      <c r="B15167" s="2" t="s">
        <v>20756</v>
      </c>
      <c r="C15167" s="2" t="s">
        <v>32479</v>
      </c>
      <c r="D15167" s="2" t="str">
        <f>"飲食店営業"</f>
        <v>飲食店営業</v>
      </c>
      <c r="E15167" s="2" t="str">
        <f t="shared" si="763"/>
        <v>R02.11.26</v>
      </c>
    </row>
    <row r="15168" spans="1:5" x14ac:dyDescent="0.45">
      <c r="A15168" s="2" t="s">
        <v>9024</v>
      </c>
      <c r="B15168" s="2" t="s">
        <v>20757</v>
      </c>
      <c r="C15168" s="2" t="s">
        <v>32480</v>
      </c>
      <c r="D15168" s="2" t="str">
        <f>"魚介類販売業"</f>
        <v>魚介類販売業</v>
      </c>
      <c r="E15168" s="2" t="str">
        <f t="shared" si="763"/>
        <v>R02.11.26</v>
      </c>
    </row>
    <row r="15169" spans="1:5" x14ac:dyDescent="0.45">
      <c r="A15169" s="2" t="s">
        <v>9025</v>
      </c>
      <c r="B15169" s="2" t="s">
        <v>20758</v>
      </c>
      <c r="C15169" s="2" t="s">
        <v>32481</v>
      </c>
      <c r="D15169" s="2" t="str">
        <f>"魚介類販売業"</f>
        <v>魚介類販売業</v>
      </c>
      <c r="E15169" s="2" t="str">
        <f t="shared" si="763"/>
        <v>R02.11.26</v>
      </c>
    </row>
    <row r="15170" spans="1:5" x14ac:dyDescent="0.45">
      <c r="A15170" s="2" t="s">
        <v>7935</v>
      </c>
      <c r="B15170" s="2" t="s">
        <v>19489</v>
      </c>
      <c r="C15170" s="2" t="s">
        <v>32482</v>
      </c>
      <c r="D15170" s="2" t="str">
        <f>"菓子製造業"</f>
        <v>菓子製造業</v>
      </c>
      <c r="E15170" s="2" t="str">
        <f t="shared" si="763"/>
        <v>R02.11.26</v>
      </c>
    </row>
    <row r="15171" spans="1:5" x14ac:dyDescent="0.45">
      <c r="A15171" s="2" t="s">
        <v>9026</v>
      </c>
      <c r="B15171" s="2" t="s">
        <v>20759</v>
      </c>
      <c r="C15171" s="2" t="s">
        <v>32483</v>
      </c>
      <c r="D15171" s="2" t="str">
        <f>"魚介類販売業"</f>
        <v>魚介類販売業</v>
      </c>
      <c r="E15171" s="2" t="str">
        <f t="shared" si="763"/>
        <v>R02.11.26</v>
      </c>
    </row>
    <row r="15172" spans="1:5" x14ac:dyDescent="0.45">
      <c r="A15172" s="2" t="s">
        <v>7817</v>
      </c>
      <c r="B15172" s="2" t="s">
        <v>19369</v>
      </c>
      <c r="C15172" s="2" t="s">
        <v>30934</v>
      </c>
      <c r="D15172" s="2" t="str">
        <f>"魚介類販売業"</f>
        <v>魚介類販売業</v>
      </c>
      <c r="E15172" s="2" t="str">
        <f t="shared" si="763"/>
        <v>R02.11.26</v>
      </c>
    </row>
    <row r="15173" spans="1:5" x14ac:dyDescent="0.45">
      <c r="A15173" s="2" t="s">
        <v>9027</v>
      </c>
      <c r="B15173" s="2" t="s">
        <v>20760</v>
      </c>
      <c r="C15173" s="2" t="s">
        <v>32484</v>
      </c>
      <c r="D15173" s="2" t="str">
        <f>"飲食店営業"</f>
        <v>飲食店営業</v>
      </c>
      <c r="E15173" s="2" t="str">
        <f t="shared" si="763"/>
        <v>R02.11.26</v>
      </c>
    </row>
    <row r="15174" spans="1:5" x14ac:dyDescent="0.45">
      <c r="A15174" s="2" t="s">
        <v>9028</v>
      </c>
      <c r="B15174" s="2" t="s">
        <v>9028</v>
      </c>
      <c r="C15174" s="2" t="s">
        <v>32485</v>
      </c>
      <c r="D15174" s="2" t="str">
        <f>"食用油脂製造業"</f>
        <v>食用油脂製造業</v>
      </c>
      <c r="E15174" s="2" t="str">
        <f t="shared" si="763"/>
        <v>R02.11.26</v>
      </c>
    </row>
    <row r="15175" spans="1:5" x14ac:dyDescent="0.45">
      <c r="A15175" s="2" t="s">
        <v>8217</v>
      </c>
      <c r="B15175" s="2" t="s">
        <v>20761</v>
      </c>
      <c r="C15175" s="2" t="s">
        <v>32486</v>
      </c>
      <c r="D15175" s="2" t="str">
        <f>"食品販売業"</f>
        <v>食品販売業</v>
      </c>
      <c r="E15175" s="2" t="str">
        <f t="shared" si="763"/>
        <v>R02.11.26</v>
      </c>
    </row>
    <row r="15176" spans="1:5" x14ac:dyDescent="0.45">
      <c r="A15176" s="2" t="s">
        <v>7921</v>
      </c>
      <c r="B15176" s="2" t="s">
        <v>12654</v>
      </c>
      <c r="C15176" s="2" t="s">
        <v>31044</v>
      </c>
      <c r="D15176" s="2" t="str">
        <f>"食品販売業"</f>
        <v>食品販売業</v>
      </c>
      <c r="E15176" s="2" t="str">
        <f t="shared" si="763"/>
        <v>R02.11.26</v>
      </c>
    </row>
    <row r="15177" spans="1:5" x14ac:dyDescent="0.45">
      <c r="A15177" s="2" t="s">
        <v>7928</v>
      </c>
      <c r="B15177" s="2" t="s">
        <v>19482</v>
      </c>
      <c r="C15177" s="2" t="s">
        <v>31051</v>
      </c>
      <c r="D15177" s="2" t="str">
        <f>"食品製造業"</f>
        <v>食品製造業</v>
      </c>
      <c r="E15177" s="2" t="str">
        <f t="shared" si="763"/>
        <v>R02.11.26</v>
      </c>
    </row>
    <row r="15178" spans="1:5" x14ac:dyDescent="0.45">
      <c r="A15178" s="2" t="s">
        <v>9029</v>
      </c>
      <c r="B15178" s="2" t="s">
        <v>20762</v>
      </c>
      <c r="C15178" s="2" t="s">
        <v>32487</v>
      </c>
      <c r="D15178" s="2" t="str">
        <f>"食品販売業"</f>
        <v>食品販売業</v>
      </c>
      <c r="E15178" s="2" t="str">
        <f t="shared" si="763"/>
        <v>R02.11.26</v>
      </c>
    </row>
    <row r="15179" spans="1:5" x14ac:dyDescent="0.45">
      <c r="A15179" s="2" t="s">
        <v>8238</v>
      </c>
      <c r="B15179" s="2" t="s">
        <v>20764</v>
      </c>
      <c r="C15179" s="2" t="s">
        <v>32490</v>
      </c>
      <c r="D15179" s="2" t="str">
        <f>"魚介類せり売り営業"</f>
        <v>魚介類せり売り営業</v>
      </c>
      <c r="E15179" s="2" t="str">
        <f t="shared" si="763"/>
        <v>R02.11.26</v>
      </c>
    </row>
    <row r="15180" spans="1:5" x14ac:dyDescent="0.45">
      <c r="A15180" s="2" t="s">
        <v>8238</v>
      </c>
      <c r="B15180" s="2" t="s">
        <v>20765</v>
      </c>
      <c r="C15180" s="2" t="s">
        <v>32491</v>
      </c>
      <c r="D15180" s="2" t="str">
        <f>"魚介類せり売り営業"</f>
        <v>魚介類せり売り営業</v>
      </c>
      <c r="E15180" s="2" t="str">
        <f t="shared" si="763"/>
        <v>R02.11.26</v>
      </c>
    </row>
    <row r="15181" spans="1:5" x14ac:dyDescent="0.45">
      <c r="A15181" s="2" t="s">
        <v>8968</v>
      </c>
      <c r="B15181" s="2" t="s">
        <v>20699</v>
      </c>
      <c r="C15181" s="2" t="s">
        <v>32406</v>
      </c>
      <c r="D15181" s="2" t="str">
        <f>"乳類販売業"</f>
        <v>乳類販売業</v>
      </c>
      <c r="E15181" s="2" t="str">
        <f t="shared" si="763"/>
        <v>R02.11.26</v>
      </c>
    </row>
    <row r="15182" spans="1:5" x14ac:dyDescent="0.45">
      <c r="A15182" s="2" t="s">
        <v>9035</v>
      </c>
      <c r="B15182" s="2" t="s">
        <v>9035</v>
      </c>
      <c r="C15182" s="2" t="s">
        <v>32499</v>
      </c>
      <c r="D15182" s="2" t="str">
        <f>"魚介類販売業"</f>
        <v>魚介類販売業</v>
      </c>
      <c r="E15182" s="2" t="str">
        <f t="shared" si="763"/>
        <v>R02.11.26</v>
      </c>
    </row>
    <row r="15183" spans="1:5" x14ac:dyDescent="0.45">
      <c r="A15183" s="2" t="s">
        <v>9035</v>
      </c>
      <c r="B15183" s="2" t="s">
        <v>9035</v>
      </c>
      <c r="C15183" s="2" t="s">
        <v>32499</v>
      </c>
      <c r="D15183" s="2" t="str">
        <f>"魚肉ねり製品製造業"</f>
        <v>魚肉ねり製品製造業</v>
      </c>
      <c r="E15183" s="2" t="str">
        <f t="shared" si="763"/>
        <v>R02.11.26</v>
      </c>
    </row>
    <row r="15184" spans="1:5" x14ac:dyDescent="0.45">
      <c r="A15184" s="2" t="s">
        <v>9040</v>
      </c>
      <c r="B15184" s="2" t="s">
        <v>9040</v>
      </c>
      <c r="C15184" s="2" t="s">
        <v>32507</v>
      </c>
      <c r="D15184" s="2" t="str">
        <f>"飲食店営業"</f>
        <v>飲食店営業</v>
      </c>
      <c r="E15184" s="2" t="str">
        <f t="shared" si="763"/>
        <v>R02.11.26</v>
      </c>
    </row>
    <row r="15185" spans="1:5" x14ac:dyDescent="0.45">
      <c r="A15185" s="2" t="s">
        <v>9040</v>
      </c>
      <c r="B15185" s="2" t="s">
        <v>9040</v>
      </c>
      <c r="C15185" s="2" t="s">
        <v>32507</v>
      </c>
      <c r="D15185" s="2" t="str">
        <f>"菓子製造業"</f>
        <v>菓子製造業</v>
      </c>
      <c r="E15185" s="2" t="str">
        <f t="shared" si="763"/>
        <v>R02.11.26</v>
      </c>
    </row>
    <row r="15186" spans="1:5" x14ac:dyDescent="0.45">
      <c r="A15186" s="2" t="s">
        <v>9042</v>
      </c>
      <c r="B15186" s="2" t="s">
        <v>20652</v>
      </c>
      <c r="C15186" s="2" t="s">
        <v>32509</v>
      </c>
      <c r="D15186" s="2" t="str">
        <f>"魚介類販売業"</f>
        <v>魚介類販売業</v>
      </c>
      <c r="E15186" s="2" t="str">
        <f t="shared" si="763"/>
        <v>R02.11.26</v>
      </c>
    </row>
    <row r="15187" spans="1:5" x14ac:dyDescent="0.45">
      <c r="A15187" s="2" t="s">
        <v>8444</v>
      </c>
      <c r="B15187" s="2" t="s">
        <v>8444</v>
      </c>
      <c r="C15187" s="2" t="s">
        <v>31684</v>
      </c>
      <c r="D15187" s="2" t="str">
        <f>"そうざい製造業"</f>
        <v>そうざい製造業</v>
      </c>
      <c r="E15187" s="2" t="str">
        <f t="shared" si="763"/>
        <v>R02.11.26</v>
      </c>
    </row>
    <row r="15188" spans="1:5" x14ac:dyDescent="0.45">
      <c r="A15188" s="2" t="s">
        <v>7794</v>
      </c>
      <c r="B15188" s="2" t="s">
        <v>20780</v>
      </c>
      <c r="C15188" s="2" t="s">
        <v>32511</v>
      </c>
      <c r="D15188" s="2" t="str">
        <f>"飲食店営業"</f>
        <v>飲食店営業</v>
      </c>
      <c r="E15188" s="2" t="str">
        <f t="shared" si="763"/>
        <v>R02.11.26</v>
      </c>
    </row>
    <row r="15189" spans="1:5" x14ac:dyDescent="0.45">
      <c r="A15189" s="2" t="s">
        <v>8534</v>
      </c>
      <c r="B15189" s="2" t="s">
        <v>20182</v>
      </c>
      <c r="C15189" s="2" t="s">
        <v>32513</v>
      </c>
      <c r="D15189" s="2" t="str">
        <f>"菓子製造業"</f>
        <v>菓子製造業</v>
      </c>
      <c r="E15189" s="2" t="str">
        <f t="shared" si="763"/>
        <v>R02.11.26</v>
      </c>
    </row>
    <row r="15190" spans="1:5" x14ac:dyDescent="0.45">
      <c r="A15190" s="2" t="s">
        <v>8534</v>
      </c>
      <c r="B15190" s="2" t="s">
        <v>20182</v>
      </c>
      <c r="C15190" s="2" t="s">
        <v>32513</v>
      </c>
      <c r="D15190" s="2" t="str">
        <f>"そうざい製造業"</f>
        <v>そうざい製造業</v>
      </c>
      <c r="E15190" s="2" t="str">
        <f t="shared" ref="E15190:E15196" si="764">"R02.11.26"</f>
        <v>R02.11.26</v>
      </c>
    </row>
    <row r="15191" spans="1:5" x14ac:dyDescent="0.45">
      <c r="A15191" s="2" t="s">
        <v>9044</v>
      </c>
      <c r="B15191" s="2" t="s">
        <v>20330</v>
      </c>
      <c r="C15191" s="2" t="s">
        <v>32514</v>
      </c>
      <c r="D15191" s="2" t="str">
        <f>"食肉販売業"</f>
        <v>食肉販売業</v>
      </c>
      <c r="E15191" s="2" t="str">
        <f t="shared" si="764"/>
        <v>R02.11.26</v>
      </c>
    </row>
    <row r="15192" spans="1:5" x14ac:dyDescent="0.45">
      <c r="A15192" s="2" t="s">
        <v>9044</v>
      </c>
      <c r="B15192" s="2" t="s">
        <v>20330</v>
      </c>
      <c r="C15192" s="2" t="s">
        <v>32514</v>
      </c>
      <c r="D15192" s="2" t="str">
        <f>"食品の冷凍又は冷蔵業"</f>
        <v>食品の冷凍又は冷蔵業</v>
      </c>
      <c r="E15192" s="2" t="str">
        <f t="shared" si="764"/>
        <v>R02.11.26</v>
      </c>
    </row>
    <row r="15193" spans="1:5" x14ac:dyDescent="0.45">
      <c r="A15193" s="2" t="s">
        <v>9045</v>
      </c>
      <c r="B15193" s="2" t="s">
        <v>16031</v>
      </c>
      <c r="C15193" s="2" t="s">
        <v>32515</v>
      </c>
      <c r="D15193" s="2" t="str">
        <f>"飲食店営業"</f>
        <v>飲食店営業</v>
      </c>
      <c r="E15193" s="2" t="str">
        <f t="shared" si="764"/>
        <v>R02.11.26</v>
      </c>
    </row>
    <row r="15194" spans="1:5" x14ac:dyDescent="0.45">
      <c r="A15194" s="2" t="s">
        <v>9045</v>
      </c>
      <c r="B15194" s="2" t="s">
        <v>16031</v>
      </c>
      <c r="C15194" s="2" t="s">
        <v>32515</v>
      </c>
      <c r="D15194" s="2" t="str">
        <f>"菓子製造業"</f>
        <v>菓子製造業</v>
      </c>
      <c r="E15194" s="2" t="str">
        <f t="shared" si="764"/>
        <v>R02.11.26</v>
      </c>
    </row>
    <row r="15195" spans="1:5" x14ac:dyDescent="0.45">
      <c r="A15195" s="2" t="s">
        <v>9045</v>
      </c>
      <c r="B15195" s="2" t="s">
        <v>16031</v>
      </c>
      <c r="C15195" s="2" t="s">
        <v>32515</v>
      </c>
      <c r="D15195" s="2" t="str">
        <f>"乳類販売業"</f>
        <v>乳類販売業</v>
      </c>
      <c r="E15195" s="2" t="str">
        <f t="shared" si="764"/>
        <v>R02.11.26</v>
      </c>
    </row>
    <row r="15196" spans="1:5" x14ac:dyDescent="0.45">
      <c r="A15196" s="2" t="s">
        <v>8444</v>
      </c>
      <c r="B15196" s="2" t="s">
        <v>8444</v>
      </c>
      <c r="C15196" s="2" t="s">
        <v>32516</v>
      </c>
      <c r="D15196" s="2" t="str">
        <f>"食品製造業"</f>
        <v>食品製造業</v>
      </c>
      <c r="E15196" s="2" t="str">
        <f t="shared" si="764"/>
        <v>R02.11.26</v>
      </c>
    </row>
    <row r="15197" spans="1:5" x14ac:dyDescent="0.45">
      <c r="A15197" s="2" t="s">
        <v>9046</v>
      </c>
      <c r="B15197" s="2" t="s">
        <v>20781</v>
      </c>
      <c r="C15197" s="2" t="s">
        <v>32517</v>
      </c>
      <c r="D15197" s="2" t="str">
        <f>"菓子製造業"</f>
        <v>菓子製造業</v>
      </c>
      <c r="E15197" s="2" t="str">
        <f>"R02.11.30"</f>
        <v>R02.11.30</v>
      </c>
    </row>
    <row r="15198" spans="1:5" x14ac:dyDescent="0.45">
      <c r="A15198" s="2" t="s">
        <v>9047</v>
      </c>
      <c r="B15198" s="2" t="s">
        <v>20782</v>
      </c>
      <c r="C15198" s="2" t="s">
        <v>32518</v>
      </c>
      <c r="D15198" s="2" t="str">
        <f>"飲食店営業"</f>
        <v>飲食店営業</v>
      </c>
      <c r="E15198" s="2" t="str">
        <f>"R02.11.30"</f>
        <v>R02.11.30</v>
      </c>
    </row>
    <row r="15199" spans="1:5" x14ac:dyDescent="0.45">
      <c r="A15199" s="2" t="s">
        <v>9048</v>
      </c>
      <c r="B15199" s="2" t="s">
        <v>20783</v>
      </c>
      <c r="C15199" s="2" t="s">
        <v>32519</v>
      </c>
      <c r="D15199" s="2" t="str">
        <f>"飲食店営業"</f>
        <v>飲食店営業</v>
      </c>
      <c r="E15199" s="2" t="str">
        <f>"R02.11.30"</f>
        <v>R02.11.30</v>
      </c>
    </row>
    <row r="15200" spans="1:5" x14ac:dyDescent="0.45">
      <c r="A15200" s="2" t="s">
        <v>8876</v>
      </c>
      <c r="B15200" s="2" t="s">
        <v>20784</v>
      </c>
      <c r="C15200" s="2" t="s">
        <v>32520</v>
      </c>
      <c r="D15200" s="2" t="str">
        <f>"食品製造業"</f>
        <v>食品製造業</v>
      </c>
      <c r="E15200" s="2" t="str">
        <f>"R02.08.19"</f>
        <v>R02.08.19</v>
      </c>
    </row>
    <row r="15201" spans="1:5" x14ac:dyDescent="0.45">
      <c r="A15201" s="2" t="s">
        <v>8876</v>
      </c>
      <c r="B15201" s="2" t="s">
        <v>20784</v>
      </c>
      <c r="C15201" s="2" t="s">
        <v>32521</v>
      </c>
      <c r="D15201" s="2" t="str">
        <f>"食品の冷凍又は冷蔵業"</f>
        <v>食品の冷凍又は冷蔵業</v>
      </c>
      <c r="E15201" s="2" t="str">
        <f>"R01.07.25"</f>
        <v>R01.07.25</v>
      </c>
    </row>
    <row r="15202" spans="1:5" x14ac:dyDescent="0.45">
      <c r="A15202" s="2" t="s">
        <v>9049</v>
      </c>
      <c r="B15202" s="2" t="s">
        <v>9049</v>
      </c>
      <c r="C15202" s="2" t="s">
        <v>32522</v>
      </c>
      <c r="D15202" s="2" t="str">
        <f>"菓子製造業"</f>
        <v>菓子製造業</v>
      </c>
      <c r="E15202" s="2" t="str">
        <f>"R02.12.03"</f>
        <v>R02.12.03</v>
      </c>
    </row>
    <row r="15203" spans="1:5" x14ac:dyDescent="0.45">
      <c r="A15203" s="2" t="s">
        <v>1262</v>
      </c>
      <c r="B15203" s="2" t="s">
        <v>20255</v>
      </c>
      <c r="C15203" s="2" t="s">
        <v>31865</v>
      </c>
      <c r="D15203" s="2" t="str">
        <f>"食肉販売業"</f>
        <v>食肉販売業</v>
      </c>
      <c r="E15203" s="2" t="str">
        <f>"R02.12.01"</f>
        <v>R02.12.01</v>
      </c>
    </row>
    <row r="15204" spans="1:5" x14ac:dyDescent="0.45">
      <c r="A15204" s="2" t="s">
        <v>8272</v>
      </c>
      <c r="B15204" s="2" t="s">
        <v>13639</v>
      </c>
      <c r="C15204" s="2" t="s">
        <v>32523</v>
      </c>
      <c r="D15204" s="2" t="str">
        <f>"食品製造業"</f>
        <v>食品製造業</v>
      </c>
      <c r="E15204" s="2" t="str">
        <f>"R02.12.01"</f>
        <v>R02.12.01</v>
      </c>
    </row>
    <row r="15205" spans="1:5" x14ac:dyDescent="0.45">
      <c r="A15205" s="2" t="s">
        <v>9050</v>
      </c>
      <c r="B15205" s="2" t="s">
        <v>20785</v>
      </c>
      <c r="C15205" s="2" t="s">
        <v>32524</v>
      </c>
      <c r="D15205" s="2" t="str">
        <f>"食品販売業"</f>
        <v>食品販売業</v>
      </c>
      <c r="E15205" s="2" t="str">
        <f>"R02.12.01"</f>
        <v>R02.12.01</v>
      </c>
    </row>
    <row r="15206" spans="1:5" x14ac:dyDescent="0.45">
      <c r="A15206" s="2" t="s">
        <v>9051</v>
      </c>
      <c r="B15206" s="2" t="s">
        <v>19388</v>
      </c>
      <c r="C15206" s="2" t="s">
        <v>32525</v>
      </c>
      <c r="D15206" s="2" t="str">
        <f>"食品販売業"</f>
        <v>食品販売業</v>
      </c>
      <c r="E15206" s="2" t="str">
        <f>"R02.11.30"</f>
        <v>R02.11.30</v>
      </c>
    </row>
    <row r="15207" spans="1:5" x14ac:dyDescent="0.45">
      <c r="A15207" s="2" t="s">
        <v>9052</v>
      </c>
      <c r="B15207" s="2" t="s">
        <v>20786</v>
      </c>
      <c r="C15207" s="2" t="s">
        <v>32526</v>
      </c>
      <c r="D15207" s="2" t="str">
        <f>"飲食店営業"</f>
        <v>飲食店営業</v>
      </c>
      <c r="E15207" s="2" t="str">
        <f>"R02.12.03"</f>
        <v>R02.12.03</v>
      </c>
    </row>
    <row r="15208" spans="1:5" x14ac:dyDescent="0.45">
      <c r="A15208" s="2" t="s">
        <v>9053</v>
      </c>
      <c r="B15208" s="2" t="s">
        <v>20787</v>
      </c>
      <c r="C15208" s="2" t="s">
        <v>32527</v>
      </c>
      <c r="D15208" s="2" t="str">
        <f>"飲食店営業"</f>
        <v>飲食店営業</v>
      </c>
      <c r="E15208" s="2" t="str">
        <f>"R02.11.26"</f>
        <v>R02.11.26</v>
      </c>
    </row>
    <row r="15209" spans="1:5" x14ac:dyDescent="0.45">
      <c r="A15209" s="2" t="s">
        <v>9054</v>
      </c>
      <c r="B15209" s="2" t="s">
        <v>20788</v>
      </c>
      <c r="C15209" s="2" t="s">
        <v>32528</v>
      </c>
      <c r="D15209" s="2" t="str">
        <f>"飲食店営業"</f>
        <v>飲食店営業</v>
      </c>
      <c r="E15209" s="2" t="str">
        <f>"R02.11.26"</f>
        <v>R02.11.26</v>
      </c>
    </row>
    <row r="15210" spans="1:5" x14ac:dyDescent="0.45">
      <c r="A15210" s="2" t="s">
        <v>9056</v>
      </c>
      <c r="B15210" s="2" t="s">
        <v>20790</v>
      </c>
      <c r="C15210" s="2" t="s">
        <v>32531</v>
      </c>
      <c r="D15210" s="2" t="str">
        <f>"菓子製造業"</f>
        <v>菓子製造業</v>
      </c>
      <c r="E15210" s="2" t="str">
        <f>"R02.12.08"</f>
        <v>R02.12.08</v>
      </c>
    </row>
    <row r="15211" spans="1:5" x14ac:dyDescent="0.45">
      <c r="A15211" s="2" t="s">
        <v>9057</v>
      </c>
      <c r="B15211" s="2" t="s">
        <v>20791</v>
      </c>
      <c r="C15211" s="2" t="s">
        <v>32532</v>
      </c>
      <c r="D15211" s="2" t="str">
        <f>"そうざい製造業"</f>
        <v>そうざい製造業</v>
      </c>
      <c r="E15211" s="2" t="str">
        <f>"R02.12.17"</f>
        <v>R02.12.17</v>
      </c>
    </row>
    <row r="15212" spans="1:5" x14ac:dyDescent="0.45">
      <c r="A15212" s="2" t="s">
        <v>9058</v>
      </c>
      <c r="B15212" s="2" t="s">
        <v>20792</v>
      </c>
      <c r="C15212" s="2" t="s">
        <v>32533</v>
      </c>
      <c r="D15212" s="2" t="str">
        <f>"飲食店営業"</f>
        <v>飲食店営業</v>
      </c>
      <c r="E15212" s="2" t="str">
        <f>"R02.12.17"</f>
        <v>R02.12.17</v>
      </c>
    </row>
    <row r="15213" spans="1:5" x14ac:dyDescent="0.45">
      <c r="A15213" s="2" t="s">
        <v>9059</v>
      </c>
      <c r="B15213" s="2" t="s">
        <v>19491</v>
      </c>
      <c r="C15213" s="2" t="s">
        <v>32534</v>
      </c>
      <c r="D15213" s="2" t="str">
        <f>"食品製造業"</f>
        <v>食品製造業</v>
      </c>
      <c r="E15213" s="2" t="str">
        <f>"R02.12.17"</f>
        <v>R02.12.17</v>
      </c>
    </row>
    <row r="15214" spans="1:5" x14ac:dyDescent="0.45">
      <c r="A15214" s="2" t="s">
        <v>9060</v>
      </c>
      <c r="B15214" s="2" t="s">
        <v>20793</v>
      </c>
      <c r="C15214" s="2" t="s">
        <v>32535</v>
      </c>
      <c r="D15214" s="2" t="str">
        <f>"飲食店営業"</f>
        <v>飲食店営業</v>
      </c>
      <c r="E15214" s="2" t="str">
        <f>"R02.12.21"</f>
        <v>R02.12.21</v>
      </c>
    </row>
    <row r="15215" spans="1:5" x14ac:dyDescent="0.45">
      <c r="A15215" s="2" t="s">
        <v>9061</v>
      </c>
      <c r="B15215" s="2" t="s">
        <v>20794</v>
      </c>
      <c r="C15215" s="2" t="s">
        <v>32536</v>
      </c>
      <c r="D15215" s="2" t="str">
        <f>"飲食店営業"</f>
        <v>飲食店営業</v>
      </c>
      <c r="E15215" s="2" t="str">
        <f>"R02.12.21"</f>
        <v>R02.12.21</v>
      </c>
    </row>
    <row r="15216" spans="1:5" x14ac:dyDescent="0.45">
      <c r="A15216" s="2" t="s">
        <v>9064</v>
      </c>
      <c r="B15216" s="2" t="s">
        <v>20796</v>
      </c>
      <c r="C15216" s="2" t="s">
        <v>31739</v>
      </c>
      <c r="D15216" s="2" t="str">
        <f>"飲食店営業"</f>
        <v>飲食店営業</v>
      </c>
      <c r="E15216" s="2" t="str">
        <f>"R02.12.28"</f>
        <v>R02.12.28</v>
      </c>
    </row>
    <row r="15217" spans="1:5" x14ac:dyDescent="0.45">
      <c r="A15217" s="2" t="s">
        <v>165</v>
      </c>
      <c r="B15217" s="2" t="s">
        <v>20797</v>
      </c>
      <c r="C15217" s="2" t="s">
        <v>32538</v>
      </c>
      <c r="D15217" s="2" t="str">
        <f>"喫茶店営業"</f>
        <v>喫茶店営業</v>
      </c>
      <c r="E15217" s="2" t="str">
        <f>"R02.12.28"</f>
        <v>R02.12.28</v>
      </c>
    </row>
    <row r="15218" spans="1:5" x14ac:dyDescent="0.45">
      <c r="A15218" s="2" t="s">
        <v>8229</v>
      </c>
      <c r="B15218" s="2" t="s">
        <v>8229</v>
      </c>
      <c r="C15218" s="2" t="s">
        <v>32539</v>
      </c>
      <c r="D15218" s="2" t="str">
        <f>"食肉製品製造業"</f>
        <v>食肉製品製造業</v>
      </c>
      <c r="E15218" s="2" t="str">
        <f>"R02.11.18"</f>
        <v>R02.11.18</v>
      </c>
    </row>
    <row r="15219" spans="1:5" x14ac:dyDescent="0.45">
      <c r="A15219" s="2" t="s">
        <v>8229</v>
      </c>
      <c r="B15219" s="2" t="s">
        <v>8229</v>
      </c>
      <c r="C15219" s="2" t="s">
        <v>31195</v>
      </c>
      <c r="D15219" s="2" t="str">
        <f>"乳酸菌飲料製造業"</f>
        <v>乳酸菌飲料製造業</v>
      </c>
      <c r="E15219" s="2" t="str">
        <f>"H31.04.25"</f>
        <v>H31.04.25</v>
      </c>
    </row>
    <row r="15220" spans="1:5" x14ac:dyDescent="0.45">
      <c r="A15220" s="2" t="s">
        <v>7924</v>
      </c>
      <c r="B15220" s="2" t="s">
        <v>20799</v>
      </c>
      <c r="C15220" s="2" t="s">
        <v>32540</v>
      </c>
      <c r="D15220" s="2" t="str">
        <f>"そうざい製造業"</f>
        <v>そうざい製造業</v>
      </c>
      <c r="E15220" s="2" t="str">
        <f>"H29.11.17"</f>
        <v>H29.11.17</v>
      </c>
    </row>
    <row r="15221" spans="1:5" x14ac:dyDescent="0.45">
      <c r="A15221" s="2" t="s">
        <v>9065</v>
      </c>
      <c r="B15221" s="2" t="s">
        <v>20800</v>
      </c>
      <c r="C15221" s="2" t="s">
        <v>32541</v>
      </c>
      <c r="D15221" s="2" t="str">
        <f>"菓子製造業"</f>
        <v>菓子製造業</v>
      </c>
      <c r="E15221" s="2" t="str">
        <f>"H30.01.30"</f>
        <v>H30.01.30</v>
      </c>
    </row>
    <row r="15222" spans="1:5" x14ac:dyDescent="0.45">
      <c r="A15222" s="2" t="s">
        <v>9068</v>
      </c>
      <c r="B15222" s="2" t="s">
        <v>20802</v>
      </c>
      <c r="C15222" s="2" t="s">
        <v>32544</v>
      </c>
      <c r="D15222" s="2" t="str">
        <f>"食品販売業"</f>
        <v>食品販売業</v>
      </c>
      <c r="E15222" s="2" t="str">
        <f>"R02.12.28"</f>
        <v>R02.12.28</v>
      </c>
    </row>
    <row r="15223" spans="1:5" x14ac:dyDescent="0.45">
      <c r="A15223" s="2" t="s">
        <v>9069</v>
      </c>
      <c r="B15223" s="2" t="s">
        <v>20803</v>
      </c>
      <c r="C15223" s="2" t="s">
        <v>32545</v>
      </c>
      <c r="D15223" s="2" t="str">
        <f>"食品販売業"</f>
        <v>食品販売業</v>
      </c>
      <c r="E15223" s="2" t="str">
        <f>"R02.12.28"</f>
        <v>R02.12.28</v>
      </c>
    </row>
    <row r="15224" spans="1:5" x14ac:dyDescent="0.45">
      <c r="A15224" s="2" t="s">
        <v>8237</v>
      </c>
      <c r="B15224" s="2" t="s">
        <v>19838</v>
      </c>
      <c r="C15224" s="2" t="s">
        <v>32546</v>
      </c>
      <c r="D15224" s="2" t="str">
        <f>"そうざい製造業"</f>
        <v>そうざい製造業</v>
      </c>
      <c r="E15224" s="2" t="str">
        <f>"R03.01.20"</f>
        <v>R03.01.20</v>
      </c>
    </row>
    <row r="15225" spans="1:5" x14ac:dyDescent="0.45">
      <c r="A15225" s="2" t="s">
        <v>9070</v>
      </c>
      <c r="B15225" s="2" t="s">
        <v>20804</v>
      </c>
      <c r="C15225" s="2" t="s">
        <v>32547</v>
      </c>
      <c r="D15225" s="2" t="str">
        <f>"飲食店営業"</f>
        <v>飲食店営業</v>
      </c>
      <c r="E15225" s="2" t="str">
        <f>"R03.01.21"</f>
        <v>R03.01.21</v>
      </c>
    </row>
    <row r="15226" spans="1:5" x14ac:dyDescent="0.45">
      <c r="A15226" s="2" t="s">
        <v>9071</v>
      </c>
      <c r="B15226" s="2" t="s">
        <v>20805</v>
      </c>
      <c r="C15226" s="2" t="s">
        <v>32548</v>
      </c>
      <c r="D15226" s="2" t="str">
        <f>"食品製造業"</f>
        <v>食品製造業</v>
      </c>
      <c r="E15226" s="2" t="str">
        <f>"R03.02.08"</f>
        <v>R03.02.08</v>
      </c>
    </row>
    <row r="15227" spans="1:5" x14ac:dyDescent="0.45">
      <c r="A15227" s="2" t="s">
        <v>9072</v>
      </c>
      <c r="B15227" s="2" t="s">
        <v>20806</v>
      </c>
      <c r="C15227" s="2" t="s">
        <v>32549</v>
      </c>
      <c r="D15227" s="2" t="str">
        <f>"食品製造業"</f>
        <v>食品製造業</v>
      </c>
      <c r="E15227" s="2" t="str">
        <f>"R03.02.08"</f>
        <v>R03.02.08</v>
      </c>
    </row>
    <row r="15228" spans="1:5" x14ac:dyDescent="0.45">
      <c r="A15228" s="2" t="s">
        <v>9073</v>
      </c>
      <c r="B15228" s="2" t="s">
        <v>20807</v>
      </c>
      <c r="C15228" s="2" t="s">
        <v>31017</v>
      </c>
      <c r="D15228" s="2" t="str">
        <f>"飲食店営業"</f>
        <v>飲食店営業</v>
      </c>
      <c r="E15228" s="2" t="str">
        <f>"R03.02.08"</f>
        <v>R03.02.08</v>
      </c>
    </row>
    <row r="15229" spans="1:5" x14ac:dyDescent="0.45">
      <c r="A15229" s="2" t="s">
        <v>7775</v>
      </c>
      <c r="B15229" s="2" t="s">
        <v>19329</v>
      </c>
      <c r="C15229" s="2" t="s">
        <v>30891</v>
      </c>
      <c r="D15229" s="2" t="str">
        <f>"乳類販売業"</f>
        <v>乳類販売業</v>
      </c>
      <c r="E15229" s="2" t="str">
        <f t="shared" ref="E15229:E15254" si="765">"R03.02.12"</f>
        <v>R03.02.12</v>
      </c>
    </row>
    <row r="15230" spans="1:5" x14ac:dyDescent="0.45">
      <c r="A15230" s="2" t="s">
        <v>8238</v>
      </c>
      <c r="B15230" s="2" t="s">
        <v>20808</v>
      </c>
      <c r="C15230" s="2" t="s">
        <v>32551</v>
      </c>
      <c r="D15230" s="2" t="str">
        <f>"魚介類販売業"</f>
        <v>魚介類販売業</v>
      </c>
      <c r="E15230" s="2" t="str">
        <f t="shared" si="765"/>
        <v>R03.02.12</v>
      </c>
    </row>
    <row r="15231" spans="1:5" x14ac:dyDescent="0.45">
      <c r="A15231" s="2" t="s">
        <v>8781</v>
      </c>
      <c r="B15231" s="2" t="s">
        <v>8781</v>
      </c>
      <c r="C15231" s="2" t="s">
        <v>32107</v>
      </c>
      <c r="D15231" s="2" t="str">
        <f>"乳類販売業"</f>
        <v>乳類販売業</v>
      </c>
      <c r="E15231" s="2" t="str">
        <f t="shared" si="765"/>
        <v>R03.02.12</v>
      </c>
    </row>
    <row r="15232" spans="1:5" x14ac:dyDescent="0.45">
      <c r="A15232" s="2" t="s">
        <v>9074</v>
      </c>
      <c r="B15232" s="2" t="s">
        <v>20809</v>
      </c>
      <c r="C15232" s="2" t="s">
        <v>32552</v>
      </c>
      <c r="D15232" s="2" t="str">
        <f>"乳類販売業"</f>
        <v>乳類販売業</v>
      </c>
      <c r="E15232" s="2" t="str">
        <f t="shared" si="765"/>
        <v>R03.02.12</v>
      </c>
    </row>
    <row r="15233" spans="1:5" x14ac:dyDescent="0.45">
      <c r="A15233" s="2" t="s">
        <v>9075</v>
      </c>
      <c r="B15233" s="2" t="s">
        <v>20810</v>
      </c>
      <c r="C15233" s="2" t="s">
        <v>32553</v>
      </c>
      <c r="D15233" s="2" t="str">
        <f>"飲食店営業"</f>
        <v>飲食店営業</v>
      </c>
      <c r="E15233" s="2" t="str">
        <f t="shared" si="765"/>
        <v>R03.02.12</v>
      </c>
    </row>
    <row r="15234" spans="1:5" x14ac:dyDescent="0.45">
      <c r="A15234" s="2" t="s">
        <v>9076</v>
      </c>
      <c r="B15234" s="2" t="s">
        <v>20811</v>
      </c>
      <c r="C15234" s="2" t="s">
        <v>32554</v>
      </c>
      <c r="D15234" s="2" t="str">
        <f>"飲食店営業"</f>
        <v>飲食店営業</v>
      </c>
      <c r="E15234" s="2" t="str">
        <f t="shared" si="765"/>
        <v>R03.02.12</v>
      </c>
    </row>
    <row r="15235" spans="1:5" x14ac:dyDescent="0.45">
      <c r="A15235" s="2" t="s">
        <v>8888</v>
      </c>
      <c r="B15235" s="2" t="s">
        <v>20812</v>
      </c>
      <c r="C15235" s="2" t="s">
        <v>32261</v>
      </c>
      <c r="D15235" s="2" t="str">
        <f>"飲食店営業"</f>
        <v>飲食店営業</v>
      </c>
      <c r="E15235" s="2" t="str">
        <f t="shared" si="765"/>
        <v>R03.02.12</v>
      </c>
    </row>
    <row r="15236" spans="1:5" x14ac:dyDescent="0.45">
      <c r="A15236" s="2" t="s">
        <v>8420</v>
      </c>
      <c r="B15236" s="2" t="s">
        <v>8420</v>
      </c>
      <c r="C15236" s="2" t="s">
        <v>32339</v>
      </c>
      <c r="D15236" s="2" t="str">
        <f>"そうざい製造業"</f>
        <v>そうざい製造業</v>
      </c>
      <c r="E15236" s="2" t="str">
        <f t="shared" si="765"/>
        <v>R03.02.12</v>
      </c>
    </row>
    <row r="15237" spans="1:5" x14ac:dyDescent="0.45">
      <c r="A15237" s="2" t="s">
        <v>8004</v>
      </c>
      <c r="B15237" s="2" t="s">
        <v>20813</v>
      </c>
      <c r="C15237" s="2" t="s">
        <v>31135</v>
      </c>
      <c r="D15237" s="2" t="str">
        <f>"乳類販売業"</f>
        <v>乳類販売業</v>
      </c>
      <c r="E15237" s="2" t="str">
        <f t="shared" si="765"/>
        <v>R03.02.12</v>
      </c>
    </row>
    <row r="15238" spans="1:5" x14ac:dyDescent="0.45">
      <c r="A15238" s="2" t="s">
        <v>9077</v>
      </c>
      <c r="B15238" s="2" t="s">
        <v>9077</v>
      </c>
      <c r="C15238" s="2" t="s">
        <v>32555</v>
      </c>
      <c r="D15238" s="2" t="str">
        <f>"魚介類販売業"</f>
        <v>魚介類販売業</v>
      </c>
      <c r="E15238" s="2" t="str">
        <f t="shared" si="765"/>
        <v>R03.02.12</v>
      </c>
    </row>
    <row r="15239" spans="1:5" x14ac:dyDescent="0.45">
      <c r="A15239" s="2" t="s">
        <v>8208</v>
      </c>
      <c r="B15239" s="2" t="s">
        <v>19870</v>
      </c>
      <c r="C15239" s="2" t="s">
        <v>32558</v>
      </c>
      <c r="D15239" s="2" t="str">
        <f>"乳類販売業"</f>
        <v>乳類販売業</v>
      </c>
      <c r="E15239" s="2" t="str">
        <f t="shared" si="765"/>
        <v>R03.02.12</v>
      </c>
    </row>
    <row r="15240" spans="1:5" x14ac:dyDescent="0.45">
      <c r="A15240" s="2" t="s">
        <v>8263</v>
      </c>
      <c r="B15240" s="2" t="s">
        <v>20816</v>
      </c>
      <c r="C15240" s="2" t="s">
        <v>32559</v>
      </c>
      <c r="D15240" s="2" t="str">
        <f>"喫茶店営業"</f>
        <v>喫茶店営業</v>
      </c>
      <c r="E15240" s="2" t="str">
        <f t="shared" si="765"/>
        <v>R03.02.12</v>
      </c>
    </row>
    <row r="15241" spans="1:5" x14ac:dyDescent="0.45">
      <c r="A15241" s="2" t="s">
        <v>8622</v>
      </c>
      <c r="B15241" s="2" t="s">
        <v>20817</v>
      </c>
      <c r="C15241" s="2" t="s">
        <v>32535</v>
      </c>
      <c r="D15241" s="2" t="str">
        <f>"乳類販売業"</f>
        <v>乳類販売業</v>
      </c>
      <c r="E15241" s="2" t="str">
        <f t="shared" si="765"/>
        <v>R03.02.12</v>
      </c>
    </row>
    <row r="15242" spans="1:5" x14ac:dyDescent="0.45">
      <c r="A15242" s="2" t="s">
        <v>9080</v>
      </c>
      <c r="B15242" s="2" t="s">
        <v>20818</v>
      </c>
      <c r="C15242" s="2" t="s">
        <v>32560</v>
      </c>
      <c r="D15242" s="2" t="str">
        <f>"飲食店営業"</f>
        <v>飲食店営業</v>
      </c>
      <c r="E15242" s="2" t="str">
        <f t="shared" si="765"/>
        <v>R03.02.12</v>
      </c>
    </row>
    <row r="15243" spans="1:5" x14ac:dyDescent="0.45">
      <c r="A15243" s="2" t="s">
        <v>8638</v>
      </c>
      <c r="B15243" s="2" t="s">
        <v>20307</v>
      </c>
      <c r="C15243" s="2" t="s">
        <v>32561</v>
      </c>
      <c r="D15243" s="2" t="str">
        <f>"食品製造業"</f>
        <v>食品製造業</v>
      </c>
      <c r="E15243" s="2" t="str">
        <f t="shared" si="765"/>
        <v>R03.02.12</v>
      </c>
    </row>
    <row r="15244" spans="1:5" x14ac:dyDescent="0.45">
      <c r="A15244" s="2" t="s">
        <v>7778</v>
      </c>
      <c r="B15244" s="2" t="s">
        <v>19332</v>
      </c>
      <c r="C15244" s="2" t="s">
        <v>30894</v>
      </c>
      <c r="D15244" s="2" t="str">
        <f t="shared" ref="D15244:D15251" si="766">"食品販売業"</f>
        <v>食品販売業</v>
      </c>
      <c r="E15244" s="2" t="str">
        <f t="shared" si="765"/>
        <v>R03.02.12</v>
      </c>
    </row>
    <row r="15245" spans="1:5" x14ac:dyDescent="0.45">
      <c r="A15245" s="2" t="s">
        <v>8131</v>
      </c>
      <c r="B15245" s="2" t="s">
        <v>19719</v>
      </c>
      <c r="C15245" s="2" t="s">
        <v>32562</v>
      </c>
      <c r="D15245" s="2" t="str">
        <f t="shared" si="766"/>
        <v>食品販売業</v>
      </c>
      <c r="E15245" s="2" t="str">
        <f t="shared" si="765"/>
        <v>R03.02.12</v>
      </c>
    </row>
    <row r="15246" spans="1:5" x14ac:dyDescent="0.45">
      <c r="A15246" s="2" t="s">
        <v>8631</v>
      </c>
      <c r="B15246" s="2" t="s">
        <v>20819</v>
      </c>
      <c r="C15246" s="2" t="s">
        <v>32563</v>
      </c>
      <c r="D15246" s="2" t="str">
        <f t="shared" si="766"/>
        <v>食品販売業</v>
      </c>
      <c r="E15246" s="2" t="str">
        <f t="shared" si="765"/>
        <v>R03.02.12</v>
      </c>
    </row>
    <row r="15247" spans="1:5" x14ac:dyDescent="0.45">
      <c r="A15247" s="2" t="s">
        <v>9074</v>
      </c>
      <c r="B15247" s="2" t="s">
        <v>20809</v>
      </c>
      <c r="C15247" s="2" t="s">
        <v>32552</v>
      </c>
      <c r="D15247" s="2" t="str">
        <f t="shared" si="766"/>
        <v>食品販売業</v>
      </c>
      <c r="E15247" s="2" t="str">
        <f t="shared" si="765"/>
        <v>R03.02.12</v>
      </c>
    </row>
    <row r="15248" spans="1:5" x14ac:dyDescent="0.45">
      <c r="A15248" s="2" t="s">
        <v>7881</v>
      </c>
      <c r="B15248" s="2" t="s">
        <v>20821</v>
      </c>
      <c r="C15248" s="2" t="s">
        <v>32564</v>
      </c>
      <c r="D15248" s="2" t="str">
        <f t="shared" si="766"/>
        <v>食品販売業</v>
      </c>
      <c r="E15248" s="2" t="str">
        <f t="shared" si="765"/>
        <v>R03.02.12</v>
      </c>
    </row>
    <row r="15249" spans="1:5" x14ac:dyDescent="0.45">
      <c r="A15249" s="2" t="s">
        <v>9081</v>
      </c>
      <c r="B15249" s="2" t="s">
        <v>9081</v>
      </c>
      <c r="C15249" s="2" t="s">
        <v>32565</v>
      </c>
      <c r="D15249" s="2" t="str">
        <f t="shared" si="766"/>
        <v>食品販売業</v>
      </c>
      <c r="E15249" s="2" t="str">
        <f t="shared" si="765"/>
        <v>R03.02.12</v>
      </c>
    </row>
    <row r="15250" spans="1:5" x14ac:dyDescent="0.45">
      <c r="A15250" s="2" t="s">
        <v>7780</v>
      </c>
      <c r="B15250" s="2" t="s">
        <v>19334</v>
      </c>
      <c r="C15250" s="2" t="s">
        <v>30896</v>
      </c>
      <c r="D15250" s="2" t="str">
        <f t="shared" si="766"/>
        <v>食品販売業</v>
      </c>
      <c r="E15250" s="2" t="str">
        <f t="shared" si="765"/>
        <v>R03.02.12</v>
      </c>
    </row>
    <row r="15251" spans="1:5" x14ac:dyDescent="0.45">
      <c r="A15251" s="2" t="s">
        <v>8310</v>
      </c>
      <c r="B15251" s="2" t="s">
        <v>19918</v>
      </c>
      <c r="C15251" s="2" t="s">
        <v>32566</v>
      </c>
      <c r="D15251" s="2" t="str">
        <f t="shared" si="766"/>
        <v>食品販売業</v>
      </c>
      <c r="E15251" s="2" t="str">
        <f t="shared" si="765"/>
        <v>R03.02.12</v>
      </c>
    </row>
    <row r="15252" spans="1:5" x14ac:dyDescent="0.45">
      <c r="A15252" s="2" t="s">
        <v>9082</v>
      </c>
      <c r="B15252" s="2" t="s">
        <v>15954</v>
      </c>
      <c r="C15252" s="2" t="s">
        <v>32567</v>
      </c>
      <c r="D15252" s="2" t="str">
        <f>"食品製造業"</f>
        <v>食品製造業</v>
      </c>
      <c r="E15252" s="2" t="str">
        <f t="shared" si="765"/>
        <v>R03.02.12</v>
      </c>
    </row>
    <row r="15253" spans="1:5" x14ac:dyDescent="0.45">
      <c r="A15253" s="2" t="s">
        <v>9082</v>
      </c>
      <c r="B15253" s="2" t="s">
        <v>15954</v>
      </c>
      <c r="C15253" s="2" t="s">
        <v>32567</v>
      </c>
      <c r="D15253" s="2" t="str">
        <f>"食品販売業"</f>
        <v>食品販売業</v>
      </c>
      <c r="E15253" s="2" t="str">
        <f t="shared" si="765"/>
        <v>R03.02.12</v>
      </c>
    </row>
    <row r="15254" spans="1:5" x14ac:dyDescent="0.45">
      <c r="A15254" s="2" t="s">
        <v>9083</v>
      </c>
      <c r="B15254" s="2" t="s">
        <v>20822</v>
      </c>
      <c r="C15254" s="2" t="s">
        <v>32568</v>
      </c>
      <c r="D15254" s="2" t="str">
        <f>"食品販売業"</f>
        <v>食品販売業</v>
      </c>
      <c r="E15254" s="2" t="str">
        <f t="shared" si="765"/>
        <v>R03.02.12</v>
      </c>
    </row>
    <row r="15255" spans="1:5" x14ac:dyDescent="0.45">
      <c r="A15255" s="2" t="s">
        <v>9084</v>
      </c>
      <c r="B15255" s="2" t="s">
        <v>20823</v>
      </c>
      <c r="C15255" s="2" t="s">
        <v>32569</v>
      </c>
      <c r="D15255" s="2" t="str">
        <f>"飲食店営業"</f>
        <v>飲食店営業</v>
      </c>
      <c r="E15255" s="2" t="str">
        <f>"R02.01.30"</f>
        <v>R02.01.30</v>
      </c>
    </row>
    <row r="15256" spans="1:5" x14ac:dyDescent="0.45">
      <c r="A15256" s="2" t="s">
        <v>7906</v>
      </c>
      <c r="B15256" s="2" t="s">
        <v>19461</v>
      </c>
      <c r="C15256" s="2" t="s">
        <v>31028</v>
      </c>
      <c r="D15256" s="2" t="str">
        <f>"食品販売業"</f>
        <v>食品販売業</v>
      </c>
      <c r="E15256" s="2" t="str">
        <f>"R03.02.17"</f>
        <v>R03.02.17</v>
      </c>
    </row>
    <row r="15257" spans="1:5" x14ac:dyDescent="0.45">
      <c r="A15257" s="2" t="s">
        <v>8968</v>
      </c>
      <c r="B15257" s="2" t="s">
        <v>20705</v>
      </c>
      <c r="C15257" s="2" t="s">
        <v>32411</v>
      </c>
      <c r="D15257" s="2" t="str">
        <f>"食肉販売業"</f>
        <v>食肉販売業</v>
      </c>
      <c r="E15257" s="2" t="str">
        <f t="shared" ref="E15257:E15269" si="767">"R03.02.15"</f>
        <v>R03.02.15</v>
      </c>
    </row>
    <row r="15258" spans="1:5" x14ac:dyDescent="0.45">
      <c r="A15258" s="2" t="s">
        <v>8968</v>
      </c>
      <c r="B15258" s="2" t="s">
        <v>20698</v>
      </c>
      <c r="C15258" s="2" t="s">
        <v>32405</v>
      </c>
      <c r="D15258" s="2" t="str">
        <f>"乳類販売業"</f>
        <v>乳類販売業</v>
      </c>
      <c r="E15258" s="2" t="str">
        <f t="shared" si="767"/>
        <v>R03.02.15</v>
      </c>
    </row>
    <row r="15259" spans="1:5" x14ac:dyDescent="0.45">
      <c r="A15259" s="2" t="s">
        <v>9085</v>
      </c>
      <c r="B15259" s="2" t="s">
        <v>20824</v>
      </c>
      <c r="C15259" s="2" t="s">
        <v>32570</v>
      </c>
      <c r="D15259" s="2" t="str">
        <f>"乳類販売業"</f>
        <v>乳類販売業</v>
      </c>
      <c r="E15259" s="2" t="str">
        <f t="shared" si="767"/>
        <v>R03.02.15</v>
      </c>
    </row>
    <row r="15260" spans="1:5" x14ac:dyDescent="0.45">
      <c r="A15260" s="2" t="s">
        <v>8870</v>
      </c>
      <c r="B15260" s="2" t="s">
        <v>20559</v>
      </c>
      <c r="C15260" s="2" t="s">
        <v>32571</v>
      </c>
      <c r="D15260" s="2" t="str">
        <f>"飲食店営業"</f>
        <v>飲食店営業</v>
      </c>
      <c r="E15260" s="2" t="str">
        <f t="shared" si="767"/>
        <v>R03.02.15</v>
      </c>
    </row>
    <row r="15261" spans="1:5" x14ac:dyDescent="0.45">
      <c r="A15261" s="2" t="s">
        <v>8302</v>
      </c>
      <c r="B15261" s="2" t="s">
        <v>19907</v>
      </c>
      <c r="C15261" s="2" t="s">
        <v>32572</v>
      </c>
      <c r="D15261" s="2" t="str">
        <f>"魚介類販売業"</f>
        <v>魚介類販売業</v>
      </c>
      <c r="E15261" s="2" t="str">
        <f t="shared" si="767"/>
        <v>R03.02.15</v>
      </c>
    </row>
    <row r="15262" spans="1:5" x14ac:dyDescent="0.45">
      <c r="A15262" s="2" t="s">
        <v>8302</v>
      </c>
      <c r="B15262" s="2" t="s">
        <v>19907</v>
      </c>
      <c r="C15262" s="2" t="s">
        <v>32572</v>
      </c>
      <c r="D15262" s="2" t="str">
        <f>"食肉販売業"</f>
        <v>食肉販売業</v>
      </c>
      <c r="E15262" s="2" t="str">
        <f t="shared" si="767"/>
        <v>R03.02.15</v>
      </c>
    </row>
    <row r="15263" spans="1:5" x14ac:dyDescent="0.45">
      <c r="A15263" s="2" t="s">
        <v>8302</v>
      </c>
      <c r="B15263" s="2" t="s">
        <v>19907</v>
      </c>
      <c r="C15263" s="2" t="s">
        <v>32572</v>
      </c>
      <c r="D15263" s="2" t="str">
        <f>"乳類販売業"</f>
        <v>乳類販売業</v>
      </c>
      <c r="E15263" s="2" t="str">
        <f t="shared" si="767"/>
        <v>R03.02.15</v>
      </c>
    </row>
    <row r="15264" spans="1:5" x14ac:dyDescent="0.45">
      <c r="A15264" s="2" t="s">
        <v>7785</v>
      </c>
      <c r="B15264" s="2" t="s">
        <v>19339</v>
      </c>
      <c r="C15264" s="2" t="s">
        <v>30901</v>
      </c>
      <c r="D15264" s="2" t="str">
        <f>"そうざい製造業"</f>
        <v>そうざい製造業</v>
      </c>
      <c r="E15264" s="2" t="str">
        <f t="shared" si="767"/>
        <v>R03.02.15</v>
      </c>
    </row>
    <row r="15265" spans="1:5" x14ac:dyDescent="0.45">
      <c r="A15265" s="2" t="s">
        <v>8968</v>
      </c>
      <c r="B15265" s="2" t="s">
        <v>20705</v>
      </c>
      <c r="C15265" s="2" t="s">
        <v>32411</v>
      </c>
      <c r="D15265" s="2" t="str">
        <f>"食品販売業"</f>
        <v>食品販売業</v>
      </c>
      <c r="E15265" s="2" t="str">
        <f t="shared" si="767"/>
        <v>R03.02.15</v>
      </c>
    </row>
    <row r="15266" spans="1:5" x14ac:dyDescent="0.45">
      <c r="A15266" s="2" t="s">
        <v>8968</v>
      </c>
      <c r="B15266" s="2" t="s">
        <v>20825</v>
      </c>
      <c r="C15266" s="2" t="s">
        <v>32573</v>
      </c>
      <c r="D15266" s="2" t="str">
        <f>"食品販売業"</f>
        <v>食品販売業</v>
      </c>
      <c r="E15266" s="2" t="str">
        <f t="shared" si="767"/>
        <v>R03.02.15</v>
      </c>
    </row>
    <row r="15267" spans="1:5" x14ac:dyDescent="0.45">
      <c r="A15267" s="2" t="s">
        <v>9085</v>
      </c>
      <c r="B15267" s="2" t="s">
        <v>20824</v>
      </c>
      <c r="C15267" s="2" t="s">
        <v>32570</v>
      </c>
      <c r="D15267" s="2" t="str">
        <f>"食品販売業"</f>
        <v>食品販売業</v>
      </c>
      <c r="E15267" s="2" t="str">
        <f t="shared" si="767"/>
        <v>R03.02.15</v>
      </c>
    </row>
    <row r="15268" spans="1:5" x14ac:dyDescent="0.45">
      <c r="A15268" s="2" t="s">
        <v>7990</v>
      </c>
      <c r="B15268" s="2" t="s">
        <v>19547</v>
      </c>
      <c r="C15268" s="2" t="s">
        <v>31118</v>
      </c>
      <c r="D15268" s="2" t="str">
        <f>"食品製造業"</f>
        <v>食品製造業</v>
      </c>
      <c r="E15268" s="2" t="str">
        <f t="shared" si="767"/>
        <v>R03.02.15</v>
      </c>
    </row>
    <row r="15269" spans="1:5" x14ac:dyDescent="0.45">
      <c r="A15269" s="2" t="s">
        <v>7985</v>
      </c>
      <c r="B15269" s="2" t="s">
        <v>19542</v>
      </c>
      <c r="C15269" s="2" t="s">
        <v>31113</v>
      </c>
      <c r="D15269" s="2" t="str">
        <f>"食品販売業"</f>
        <v>食品販売業</v>
      </c>
      <c r="E15269" s="2" t="str">
        <f t="shared" si="767"/>
        <v>R03.02.15</v>
      </c>
    </row>
    <row r="15270" spans="1:5" x14ac:dyDescent="0.45">
      <c r="A15270" s="2" t="s">
        <v>9086</v>
      </c>
      <c r="B15270" s="2" t="s">
        <v>20826</v>
      </c>
      <c r="C15270" s="2" t="s">
        <v>32574</v>
      </c>
      <c r="D15270" s="2" t="str">
        <f>"そうざい製造業"</f>
        <v>そうざい製造業</v>
      </c>
      <c r="E15270" s="2" t="str">
        <f>"R03.02.17"</f>
        <v>R03.02.17</v>
      </c>
    </row>
    <row r="15271" spans="1:5" x14ac:dyDescent="0.45">
      <c r="A15271" s="2" t="s">
        <v>9086</v>
      </c>
      <c r="B15271" s="2" t="s">
        <v>20826</v>
      </c>
      <c r="C15271" s="2" t="s">
        <v>32574</v>
      </c>
      <c r="D15271" s="2" t="str">
        <f>"食品製造業"</f>
        <v>食品製造業</v>
      </c>
      <c r="E15271" s="2" t="str">
        <f>"R03.02.17"</f>
        <v>R03.02.17</v>
      </c>
    </row>
    <row r="15272" spans="1:5" x14ac:dyDescent="0.45">
      <c r="A15272" s="2" t="s">
        <v>8033</v>
      </c>
      <c r="B15272" s="2" t="s">
        <v>19609</v>
      </c>
      <c r="C15272" s="2" t="s">
        <v>32575</v>
      </c>
      <c r="D15272" s="2" t="str">
        <f>"飲食店営業"</f>
        <v>飲食店営業</v>
      </c>
      <c r="E15272" s="2" t="str">
        <f t="shared" ref="E15272:E15277" si="768">"R03.02.18"</f>
        <v>R03.02.18</v>
      </c>
    </row>
    <row r="15273" spans="1:5" x14ac:dyDescent="0.45">
      <c r="A15273" s="2" t="s">
        <v>9087</v>
      </c>
      <c r="B15273" s="2" t="s">
        <v>20827</v>
      </c>
      <c r="C15273" s="2" t="s">
        <v>32576</v>
      </c>
      <c r="D15273" s="2" t="str">
        <f>"飲食店営業"</f>
        <v>飲食店営業</v>
      </c>
      <c r="E15273" s="2" t="str">
        <f t="shared" si="768"/>
        <v>R03.02.18</v>
      </c>
    </row>
    <row r="15274" spans="1:5" x14ac:dyDescent="0.45">
      <c r="A15274" s="2" t="s">
        <v>297</v>
      </c>
      <c r="B15274" s="2" t="s">
        <v>20813</v>
      </c>
      <c r="C15274" s="2" t="s">
        <v>31135</v>
      </c>
      <c r="D15274" s="2" t="str">
        <f>"食肉販売業"</f>
        <v>食肉販売業</v>
      </c>
      <c r="E15274" s="2" t="str">
        <f t="shared" si="768"/>
        <v>R03.02.18</v>
      </c>
    </row>
    <row r="15275" spans="1:5" x14ac:dyDescent="0.45">
      <c r="A15275" s="2" t="s">
        <v>297</v>
      </c>
      <c r="B15275" s="2" t="s">
        <v>20813</v>
      </c>
      <c r="C15275" s="2" t="s">
        <v>31135</v>
      </c>
      <c r="D15275" s="2" t="str">
        <f>"魚介類販売業"</f>
        <v>魚介類販売業</v>
      </c>
      <c r="E15275" s="2" t="str">
        <f t="shared" si="768"/>
        <v>R03.02.18</v>
      </c>
    </row>
    <row r="15276" spans="1:5" x14ac:dyDescent="0.45">
      <c r="A15276" s="2" t="s">
        <v>297</v>
      </c>
      <c r="B15276" s="2" t="s">
        <v>20813</v>
      </c>
      <c r="C15276" s="2" t="s">
        <v>31135</v>
      </c>
      <c r="D15276" s="2" t="str">
        <f>"飲食店営業"</f>
        <v>飲食店営業</v>
      </c>
      <c r="E15276" s="2" t="str">
        <f t="shared" si="768"/>
        <v>R03.02.18</v>
      </c>
    </row>
    <row r="15277" spans="1:5" x14ac:dyDescent="0.45">
      <c r="A15277" s="2" t="s">
        <v>297</v>
      </c>
      <c r="B15277" s="2" t="s">
        <v>20813</v>
      </c>
      <c r="C15277" s="2" t="s">
        <v>31135</v>
      </c>
      <c r="D15277" s="2" t="str">
        <f>"飲食店営業"</f>
        <v>飲食店営業</v>
      </c>
      <c r="E15277" s="2" t="str">
        <f t="shared" si="768"/>
        <v>R03.02.18</v>
      </c>
    </row>
    <row r="15278" spans="1:5" x14ac:dyDescent="0.45">
      <c r="A15278" s="2" t="s">
        <v>8309</v>
      </c>
      <c r="B15278" s="2" t="s">
        <v>20830</v>
      </c>
      <c r="C15278" s="2" t="s">
        <v>32579</v>
      </c>
      <c r="D15278" s="2" t="str">
        <f>"乳類販売業"</f>
        <v>乳類販売業</v>
      </c>
      <c r="E15278" s="2" t="str">
        <f>"R03.02.25"</f>
        <v>R03.02.25</v>
      </c>
    </row>
    <row r="15279" spans="1:5" x14ac:dyDescent="0.45">
      <c r="A15279" s="2" t="s">
        <v>8309</v>
      </c>
      <c r="B15279" s="2" t="s">
        <v>20830</v>
      </c>
      <c r="C15279" s="2" t="s">
        <v>32579</v>
      </c>
      <c r="D15279" s="2" t="str">
        <f>"魚介類販売業"</f>
        <v>魚介類販売業</v>
      </c>
      <c r="E15279" s="2" t="str">
        <f>"R03.02.25"</f>
        <v>R03.02.25</v>
      </c>
    </row>
    <row r="15280" spans="1:5" x14ac:dyDescent="0.45">
      <c r="A15280" s="2" t="s">
        <v>8309</v>
      </c>
      <c r="B15280" s="2" t="s">
        <v>20830</v>
      </c>
      <c r="C15280" s="2" t="s">
        <v>32579</v>
      </c>
      <c r="D15280" s="2" t="str">
        <f>"食肉販売業"</f>
        <v>食肉販売業</v>
      </c>
      <c r="E15280" s="2" t="str">
        <f>"R03.02.25"</f>
        <v>R03.02.25</v>
      </c>
    </row>
    <row r="15281" spans="1:5" x14ac:dyDescent="0.45">
      <c r="A15281" s="2" t="s">
        <v>9090</v>
      </c>
      <c r="B15281" s="2" t="s">
        <v>20831</v>
      </c>
      <c r="C15281" s="2" t="s">
        <v>32580</v>
      </c>
      <c r="D15281" s="2" t="str">
        <f>"魚介類販売業"</f>
        <v>魚介類販売業</v>
      </c>
      <c r="E15281" s="2" t="str">
        <f>"R03.02.18"</f>
        <v>R03.02.18</v>
      </c>
    </row>
    <row r="15282" spans="1:5" x14ac:dyDescent="0.45">
      <c r="A15282" s="2" t="s">
        <v>9091</v>
      </c>
      <c r="B15282" s="2" t="s">
        <v>20832</v>
      </c>
      <c r="C15282" s="2" t="s">
        <v>32581</v>
      </c>
      <c r="D15282" s="2" t="str">
        <f>"乳類販売業"</f>
        <v>乳類販売業</v>
      </c>
      <c r="E15282" s="2" t="str">
        <f>"R03.02.18"</f>
        <v>R03.02.18</v>
      </c>
    </row>
    <row r="15283" spans="1:5" x14ac:dyDescent="0.45">
      <c r="A15283" s="2" t="s">
        <v>9092</v>
      </c>
      <c r="B15283" s="2" t="s">
        <v>20833</v>
      </c>
      <c r="C15283" s="2" t="s">
        <v>32582</v>
      </c>
      <c r="D15283" s="2" t="str">
        <f>"菓子製造業"</f>
        <v>菓子製造業</v>
      </c>
      <c r="E15283" s="2" t="str">
        <f>"R03.02.18"</f>
        <v>R03.02.18</v>
      </c>
    </row>
    <row r="15284" spans="1:5" x14ac:dyDescent="0.45">
      <c r="A15284" s="2" t="s">
        <v>9093</v>
      </c>
      <c r="B15284" s="2" t="s">
        <v>9093</v>
      </c>
      <c r="C15284" s="2" t="s">
        <v>32586</v>
      </c>
      <c r="D15284" s="2" t="str">
        <f>"食品製造業"</f>
        <v>食品製造業</v>
      </c>
      <c r="E15284" s="2" t="str">
        <f>"R03.02.18"</f>
        <v>R03.02.18</v>
      </c>
    </row>
    <row r="15285" spans="1:5" x14ac:dyDescent="0.45">
      <c r="A15285" s="2" t="s">
        <v>9095</v>
      </c>
      <c r="B15285" s="2" t="s">
        <v>20838</v>
      </c>
      <c r="C15285" s="2" t="s">
        <v>32591</v>
      </c>
      <c r="D15285" s="2" t="str">
        <f>"飲食店営業"</f>
        <v>飲食店営業</v>
      </c>
      <c r="E15285" s="2" t="str">
        <f>"H30.11.26"</f>
        <v>H30.11.26</v>
      </c>
    </row>
    <row r="15286" spans="1:5" x14ac:dyDescent="0.45">
      <c r="A15286" s="2" t="s">
        <v>9096</v>
      </c>
      <c r="B15286" s="2" t="s">
        <v>20839</v>
      </c>
      <c r="C15286" s="2" t="s">
        <v>32592</v>
      </c>
      <c r="D15286" s="2" t="str">
        <f>"食品製造業"</f>
        <v>食品製造業</v>
      </c>
      <c r="E15286" s="2" t="str">
        <f>"R03.02.19"</f>
        <v>R03.02.19</v>
      </c>
    </row>
    <row r="15287" spans="1:5" x14ac:dyDescent="0.45">
      <c r="A15287" s="2" t="s">
        <v>9097</v>
      </c>
      <c r="B15287" s="2" t="s">
        <v>20840</v>
      </c>
      <c r="C15287" s="2" t="s">
        <v>32593</v>
      </c>
      <c r="D15287" s="2" t="str">
        <f>"そうざい製造業"</f>
        <v>そうざい製造業</v>
      </c>
      <c r="E15287" s="2" t="str">
        <f>"R01.08.05"</f>
        <v>R01.08.05</v>
      </c>
    </row>
    <row r="15288" spans="1:5" x14ac:dyDescent="0.45">
      <c r="A15288" s="2" t="s">
        <v>9098</v>
      </c>
      <c r="B15288" s="2" t="s">
        <v>20841</v>
      </c>
      <c r="C15288" s="2" t="s">
        <v>32594</v>
      </c>
      <c r="D15288" s="2" t="str">
        <f>"食肉販売業"</f>
        <v>食肉販売業</v>
      </c>
      <c r="E15288" s="2" t="str">
        <f>"R01.05.09"</f>
        <v>R01.05.09</v>
      </c>
    </row>
    <row r="15289" spans="1:5" x14ac:dyDescent="0.45">
      <c r="A15289" s="2" t="s">
        <v>9098</v>
      </c>
      <c r="B15289" s="2" t="s">
        <v>20841</v>
      </c>
      <c r="C15289" s="2" t="s">
        <v>32594</v>
      </c>
      <c r="D15289" s="2" t="str">
        <f>"魚介類販売業"</f>
        <v>魚介類販売業</v>
      </c>
      <c r="E15289" s="2" t="str">
        <f>"R01.05.09"</f>
        <v>R01.05.09</v>
      </c>
    </row>
    <row r="15290" spans="1:5" x14ac:dyDescent="0.45">
      <c r="A15290" s="2" t="s">
        <v>9098</v>
      </c>
      <c r="B15290" s="2" t="s">
        <v>20841</v>
      </c>
      <c r="C15290" s="2" t="s">
        <v>32594</v>
      </c>
      <c r="D15290" s="2" t="str">
        <f>"乳類販売業"</f>
        <v>乳類販売業</v>
      </c>
      <c r="E15290" s="2" t="str">
        <f>"R01.05.09"</f>
        <v>R01.05.09</v>
      </c>
    </row>
    <row r="15291" spans="1:5" x14ac:dyDescent="0.45">
      <c r="A15291" s="2" t="s">
        <v>9100</v>
      </c>
      <c r="B15291" s="2" t="s">
        <v>9100</v>
      </c>
      <c r="C15291" s="2" t="s">
        <v>32596</v>
      </c>
      <c r="D15291" s="2" t="str">
        <f>"食品販売業"</f>
        <v>食品販売業</v>
      </c>
      <c r="E15291" s="2" t="str">
        <f>"R02.05.08"</f>
        <v>R02.05.08</v>
      </c>
    </row>
    <row r="15292" spans="1:5" x14ac:dyDescent="0.45">
      <c r="A15292" s="2" t="s">
        <v>9100</v>
      </c>
      <c r="B15292" s="2" t="s">
        <v>9100</v>
      </c>
      <c r="C15292" s="2" t="s">
        <v>31716</v>
      </c>
      <c r="D15292" s="2" t="str">
        <f>"魚介類販売業"</f>
        <v>魚介類販売業</v>
      </c>
      <c r="E15292" s="2" t="str">
        <f>"H30.11.13"</f>
        <v>H30.11.13</v>
      </c>
    </row>
    <row r="15293" spans="1:5" x14ac:dyDescent="0.45">
      <c r="A15293" s="2" t="s">
        <v>9100</v>
      </c>
      <c r="B15293" s="2" t="s">
        <v>9100</v>
      </c>
      <c r="C15293" s="2" t="s">
        <v>31716</v>
      </c>
      <c r="D15293" s="2" t="str">
        <f>"そうざい製造業"</f>
        <v>そうざい製造業</v>
      </c>
      <c r="E15293" s="2" t="str">
        <f>"R01.08.05"</f>
        <v>R01.08.05</v>
      </c>
    </row>
    <row r="15294" spans="1:5" x14ac:dyDescent="0.45">
      <c r="A15294" s="2" t="s">
        <v>9100</v>
      </c>
      <c r="B15294" s="2" t="s">
        <v>9100</v>
      </c>
      <c r="C15294" s="2" t="s">
        <v>31716</v>
      </c>
      <c r="D15294" s="2" t="str">
        <f>"菓子製造業"</f>
        <v>菓子製造業</v>
      </c>
      <c r="E15294" s="2" t="str">
        <f>"H31.02.14"</f>
        <v>H31.02.14</v>
      </c>
    </row>
    <row r="15295" spans="1:5" x14ac:dyDescent="0.45">
      <c r="A15295" s="2" t="s">
        <v>8301</v>
      </c>
      <c r="B15295" s="2" t="s">
        <v>8301</v>
      </c>
      <c r="C15295" s="2" t="s">
        <v>31507</v>
      </c>
      <c r="D15295" s="2" t="str">
        <f>"魚介類販売業"</f>
        <v>魚介類販売業</v>
      </c>
      <c r="E15295" s="2" t="str">
        <f t="shared" ref="E15295:E15300" si="769">"R03.02.25"</f>
        <v>R03.02.25</v>
      </c>
    </row>
    <row r="15296" spans="1:5" x14ac:dyDescent="0.45">
      <c r="A15296" s="2" t="s">
        <v>8301</v>
      </c>
      <c r="B15296" s="2" t="s">
        <v>8301</v>
      </c>
      <c r="C15296" s="2" t="s">
        <v>31507</v>
      </c>
      <c r="D15296" s="2" t="str">
        <f>"乳類販売業"</f>
        <v>乳類販売業</v>
      </c>
      <c r="E15296" s="2" t="str">
        <f t="shared" si="769"/>
        <v>R03.02.25</v>
      </c>
    </row>
    <row r="15297" spans="1:5" x14ac:dyDescent="0.45">
      <c r="A15297" s="2" t="s">
        <v>8629</v>
      </c>
      <c r="B15297" s="2" t="s">
        <v>20844</v>
      </c>
      <c r="C15297" s="2" t="s">
        <v>32599</v>
      </c>
      <c r="D15297" s="2" t="str">
        <f>"食品製造業"</f>
        <v>食品製造業</v>
      </c>
      <c r="E15297" s="2" t="str">
        <f t="shared" si="769"/>
        <v>R03.02.25</v>
      </c>
    </row>
    <row r="15298" spans="1:5" x14ac:dyDescent="0.45">
      <c r="A15298" s="2" t="s">
        <v>8884</v>
      </c>
      <c r="B15298" s="2" t="s">
        <v>20845</v>
      </c>
      <c r="C15298" s="2" t="s">
        <v>32601</v>
      </c>
      <c r="D15298" s="2" t="str">
        <f>"飲食店営業"</f>
        <v>飲食店営業</v>
      </c>
      <c r="E15298" s="2" t="str">
        <f t="shared" si="769"/>
        <v>R03.02.25</v>
      </c>
    </row>
    <row r="15299" spans="1:5" x14ac:dyDescent="0.45">
      <c r="A15299" s="2" t="s">
        <v>8884</v>
      </c>
      <c r="B15299" s="2" t="s">
        <v>20845</v>
      </c>
      <c r="C15299" s="2" t="s">
        <v>32601</v>
      </c>
      <c r="D15299" s="2" t="str">
        <f>"魚介類販売業"</f>
        <v>魚介類販売業</v>
      </c>
      <c r="E15299" s="2" t="str">
        <f t="shared" si="769"/>
        <v>R03.02.25</v>
      </c>
    </row>
    <row r="15300" spans="1:5" x14ac:dyDescent="0.45">
      <c r="A15300" s="2" t="s">
        <v>8434</v>
      </c>
      <c r="B15300" s="2" t="s">
        <v>20072</v>
      </c>
      <c r="C15300" s="2" t="s">
        <v>32604</v>
      </c>
      <c r="D15300" s="2" t="str">
        <f>"食品製造業"</f>
        <v>食品製造業</v>
      </c>
      <c r="E15300" s="2" t="str">
        <f t="shared" si="769"/>
        <v>R03.02.25</v>
      </c>
    </row>
    <row r="15301" spans="1:5" x14ac:dyDescent="0.45">
      <c r="A15301" s="2" t="s">
        <v>9103</v>
      </c>
      <c r="B15301" s="2" t="s">
        <v>20847</v>
      </c>
      <c r="C15301" s="2" t="s">
        <v>32605</v>
      </c>
      <c r="D15301" s="2" t="str">
        <f>"みそ製造業"</f>
        <v>みそ製造業</v>
      </c>
      <c r="E15301" s="2" t="str">
        <f>"R03.02.26"</f>
        <v>R03.02.26</v>
      </c>
    </row>
    <row r="15302" spans="1:5" x14ac:dyDescent="0.45">
      <c r="A15302" s="2" t="s">
        <v>165</v>
      </c>
      <c r="B15302" s="2" t="s">
        <v>20848</v>
      </c>
      <c r="C15302" s="2" t="s">
        <v>32606</v>
      </c>
      <c r="D15302" s="2" t="str">
        <f>"喫茶店営業"</f>
        <v>喫茶店営業</v>
      </c>
      <c r="E15302" s="2" t="str">
        <f>"R03.03.02"</f>
        <v>R03.03.02</v>
      </c>
    </row>
    <row r="15303" spans="1:5" x14ac:dyDescent="0.45">
      <c r="A15303" s="2" t="s">
        <v>8057</v>
      </c>
      <c r="B15303" s="2" t="s">
        <v>20849</v>
      </c>
      <c r="C15303" s="2" t="s">
        <v>32607</v>
      </c>
      <c r="D15303" s="2" t="str">
        <f>"食品製造業"</f>
        <v>食品製造業</v>
      </c>
      <c r="E15303" s="2" t="str">
        <f>"R03.02.26"</f>
        <v>R03.02.26</v>
      </c>
    </row>
    <row r="15304" spans="1:5" x14ac:dyDescent="0.45">
      <c r="A15304" s="2" t="s">
        <v>9105</v>
      </c>
      <c r="B15304" s="2" t="s">
        <v>20852</v>
      </c>
      <c r="C15304" s="2" t="s">
        <v>32609</v>
      </c>
      <c r="D15304" s="2" t="str">
        <f>"飲食店営業"</f>
        <v>飲食店営業</v>
      </c>
      <c r="E15304" s="2" t="str">
        <f>"R03.03.11"</f>
        <v>R03.03.11</v>
      </c>
    </row>
    <row r="15305" spans="1:5" x14ac:dyDescent="0.45">
      <c r="A15305" s="2" t="s">
        <v>8416</v>
      </c>
      <c r="B15305" s="2" t="s">
        <v>20853</v>
      </c>
      <c r="C15305" s="2" t="s">
        <v>32610</v>
      </c>
      <c r="D15305" s="2" t="str">
        <f>"飲食店営業"</f>
        <v>飲食店営業</v>
      </c>
      <c r="E15305" s="2" t="str">
        <f>"R03.03.15"</f>
        <v>R03.03.15</v>
      </c>
    </row>
    <row r="15306" spans="1:5" x14ac:dyDescent="0.45">
      <c r="A15306" s="2" t="s">
        <v>9106</v>
      </c>
      <c r="B15306" s="2" t="s">
        <v>20854</v>
      </c>
      <c r="C15306" s="2" t="s">
        <v>32611</v>
      </c>
      <c r="D15306" s="2" t="str">
        <f>"乳類販売業"</f>
        <v>乳類販売業</v>
      </c>
      <c r="E15306" s="2" t="str">
        <f>"R03.03.15"</f>
        <v>R03.03.15</v>
      </c>
    </row>
    <row r="15307" spans="1:5" x14ac:dyDescent="0.45">
      <c r="A15307" s="2" t="s">
        <v>9106</v>
      </c>
      <c r="B15307" s="2" t="s">
        <v>20854</v>
      </c>
      <c r="C15307" s="2" t="s">
        <v>32611</v>
      </c>
      <c r="D15307" s="2" t="str">
        <f>"食肉販売業"</f>
        <v>食肉販売業</v>
      </c>
      <c r="E15307" s="2" t="str">
        <f>"R03.03.15"</f>
        <v>R03.03.15</v>
      </c>
    </row>
    <row r="15308" spans="1:5" x14ac:dyDescent="0.45">
      <c r="A15308" s="2" t="s">
        <v>9106</v>
      </c>
      <c r="B15308" s="2" t="s">
        <v>20854</v>
      </c>
      <c r="C15308" s="2" t="s">
        <v>32611</v>
      </c>
      <c r="D15308" s="2" t="str">
        <f>"魚介類販売業"</f>
        <v>魚介類販売業</v>
      </c>
      <c r="E15308" s="2" t="str">
        <f>"R03.03.15"</f>
        <v>R03.03.15</v>
      </c>
    </row>
    <row r="15309" spans="1:5" x14ac:dyDescent="0.45">
      <c r="A15309" s="2" t="s">
        <v>9106</v>
      </c>
      <c r="B15309" s="2" t="s">
        <v>20854</v>
      </c>
      <c r="C15309" s="2" t="s">
        <v>32611</v>
      </c>
      <c r="D15309" s="2" t="str">
        <f>"食品販売業"</f>
        <v>食品販売業</v>
      </c>
      <c r="E15309" s="2" t="str">
        <f>"R03.03.15"</f>
        <v>R03.03.15</v>
      </c>
    </row>
    <row r="15310" spans="1:5" x14ac:dyDescent="0.45">
      <c r="A15310" s="2" t="s">
        <v>7932</v>
      </c>
      <c r="B15310" s="2" t="s">
        <v>19953</v>
      </c>
      <c r="C15310" s="2" t="s">
        <v>32612</v>
      </c>
      <c r="D15310" s="2" t="str">
        <f>"食肉販売業"</f>
        <v>食肉販売業</v>
      </c>
      <c r="E15310" s="2" t="str">
        <f>"R03.03.17"</f>
        <v>R03.03.17</v>
      </c>
    </row>
    <row r="15311" spans="1:5" x14ac:dyDescent="0.45">
      <c r="A15311" s="2" t="s">
        <v>8357</v>
      </c>
      <c r="B15311" s="2" t="s">
        <v>19968</v>
      </c>
      <c r="C15311" s="2" t="s">
        <v>32613</v>
      </c>
      <c r="D15311" s="2" t="str">
        <f>"食肉販売業"</f>
        <v>食肉販売業</v>
      </c>
      <c r="E15311" s="2" t="str">
        <f>"R03.03.17"</f>
        <v>R03.03.17</v>
      </c>
    </row>
    <row r="15312" spans="1:5" x14ac:dyDescent="0.45">
      <c r="A15312" s="2" t="s">
        <v>8416</v>
      </c>
      <c r="B15312" s="2" t="s">
        <v>20853</v>
      </c>
      <c r="C15312" s="2" t="s">
        <v>32614</v>
      </c>
      <c r="D15312" s="2" t="str">
        <f>"菓子製造業"</f>
        <v>菓子製造業</v>
      </c>
      <c r="E15312" s="2" t="str">
        <f>"R03.03.17"</f>
        <v>R03.03.17</v>
      </c>
    </row>
    <row r="15313" spans="1:5" x14ac:dyDescent="0.45">
      <c r="A15313" s="2" t="s">
        <v>8416</v>
      </c>
      <c r="B15313" s="2" t="s">
        <v>20853</v>
      </c>
      <c r="C15313" s="2" t="s">
        <v>32614</v>
      </c>
      <c r="D15313" s="2" t="str">
        <f>"そうざい製造業"</f>
        <v>そうざい製造業</v>
      </c>
      <c r="E15313" s="2" t="str">
        <f>"R03.03.17"</f>
        <v>R03.03.17</v>
      </c>
    </row>
    <row r="15314" spans="1:5" x14ac:dyDescent="0.45">
      <c r="A15314" s="2" t="s">
        <v>9107</v>
      </c>
      <c r="B15314" s="2" t="s">
        <v>20855</v>
      </c>
      <c r="C15314" s="2" t="s">
        <v>32615</v>
      </c>
      <c r="D15314" s="2" t="str">
        <f>"食品販売業"</f>
        <v>食品販売業</v>
      </c>
      <c r="E15314" s="2" t="str">
        <f>"R03.03.19"</f>
        <v>R03.03.19</v>
      </c>
    </row>
    <row r="15315" spans="1:5" x14ac:dyDescent="0.45">
      <c r="A15315" s="2" t="s">
        <v>8309</v>
      </c>
      <c r="B15315" s="2" t="s">
        <v>20856</v>
      </c>
      <c r="C15315" s="2" t="s">
        <v>32616</v>
      </c>
      <c r="D15315" s="2" t="str">
        <f>"食肉販売業"</f>
        <v>食肉販売業</v>
      </c>
      <c r="E15315" s="2" t="str">
        <f>"R02.08.14"</f>
        <v>R02.08.14</v>
      </c>
    </row>
    <row r="15316" spans="1:5" x14ac:dyDescent="0.45">
      <c r="A15316" s="2" t="s">
        <v>8309</v>
      </c>
      <c r="B15316" s="2" t="s">
        <v>20856</v>
      </c>
      <c r="C15316" s="2" t="s">
        <v>31981</v>
      </c>
      <c r="D15316" s="2" t="str">
        <f>"乳類販売業"</f>
        <v>乳類販売業</v>
      </c>
      <c r="E15316" s="2" t="str">
        <f>"R01.11.15"</f>
        <v>R01.11.15</v>
      </c>
    </row>
    <row r="15317" spans="1:5" x14ac:dyDescent="0.45">
      <c r="A15317" s="2" t="s">
        <v>8309</v>
      </c>
      <c r="B15317" s="2" t="s">
        <v>20856</v>
      </c>
      <c r="C15317" s="2" t="s">
        <v>32616</v>
      </c>
      <c r="D15317" s="2" t="str">
        <f>"魚介類販売業"</f>
        <v>魚介類販売業</v>
      </c>
      <c r="E15317" s="2" t="str">
        <f>"R02.08.14"</f>
        <v>R02.08.14</v>
      </c>
    </row>
    <row r="15318" spans="1:5" x14ac:dyDescent="0.45">
      <c r="A15318" s="2" t="s">
        <v>9108</v>
      </c>
      <c r="B15318" s="2" t="s">
        <v>20857</v>
      </c>
      <c r="C15318" s="2" t="s">
        <v>32617</v>
      </c>
      <c r="D15318" s="2" t="str">
        <f>"乳類販売業"</f>
        <v>乳類販売業</v>
      </c>
      <c r="E15318" s="2" t="str">
        <f>"R03.03.25"</f>
        <v>R03.03.25</v>
      </c>
    </row>
    <row r="15319" spans="1:5" x14ac:dyDescent="0.45">
      <c r="A15319" s="2" t="s">
        <v>9109</v>
      </c>
      <c r="B15319" s="2" t="s">
        <v>20858</v>
      </c>
      <c r="C15319" s="2" t="s">
        <v>32618</v>
      </c>
      <c r="D15319" s="2" t="str">
        <f>"乳類販売業"</f>
        <v>乳類販売業</v>
      </c>
      <c r="E15319" s="2" t="str">
        <f>"R03.03.25"</f>
        <v>R03.03.25</v>
      </c>
    </row>
    <row r="15320" spans="1:5" x14ac:dyDescent="0.45">
      <c r="A15320" s="2" t="s">
        <v>9109</v>
      </c>
      <c r="B15320" s="2" t="s">
        <v>20858</v>
      </c>
      <c r="C15320" s="2" t="s">
        <v>32618</v>
      </c>
      <c r="D15320" s="2" t="str">
        <f>"食品販売業"</f>
        <v>食品販売業</v>
      </c>
      <c r="E15320" s="2" t="str">
        <f>"R03.03.25"</f>
        <v>R03.03.25</v>
      </c>
    </row>
    <row r="15321" spans="1:5" x14ac:dyDescent="0.45">
      <c r="A15321" s="2" t="s">
        <v>2352</v>
      </c>
      <c r="B15321" s="2" t="s">
        <v>20859</v>
      </c>
      <c r="C15321" s="2" t="s">
        <v>32619</v>
      </c>
      <c r="D15321" s="2" t="str">
        <f>"食肉販売業"</f>
        <v>食肉販売業</v>
      </c>
      <c r="E15321" s="2" t="str">
        <f>"H30.05.17"</f>
        <v>H30.05.17</v>
      </c>
    </row>
    <row r="15322" spans="1:5" x14ac:dyDescent="0.45">
      <c r="A15322" s="2" t="s">
        <v>2352</v>
      </c>
      <c r="B15322" s="2" t="s">
        <v>20859</v>
      </c>
      <c r="C15322" s="2" t="s">
        <v>32619</v>
      </c>
      <c r="D15322" s="2" t="str">
        <f>"魚介類販売業"</f>
        <v>魚介類販売業</v>
      </c>
      <c r="E15322" s="2" t="str">
        <f>"H30.05.17"</f>
        <v>H30.05.17</v>
      </c>
    </row>
    <row r="15323" spans="1:5" x14ac:dyDescent="0.45">
      <c r="A15323" s="2" t="s">
        <v>2352</v>
      </c>
      <c r="B15323" s="2" t="s">
        <v>20859</v>
      </c>
      <c r="C15323" s="2" t="s">
        <v>32619</v>
      </c>
      <c r="D15323" s="2" t="str">
        <f>"乳類販売業"</f>
        <v>乳類販売業</v>
      </c>
      <c r="E15323" s="2" t="str">
        <f>"H30.05.17"</f>
        <v>H30.05.17</v>
      </c>
    </row>
    <row r="15324" spans="1:5" x14ac:dyDescent="0.45">
      <c r="A15324" s="2" t="s">
        <v>8869</v>
      </c>
      <c r="B15324" s="2" t="s">
        <v>20860</v>
      </c>
      <c r="C15324" s="2" t="s">
        <v>32620</v>
      </c>
      <c r="D15324" s="2" t="str">
        <f>"魚介類販売業"</f>
        <v>魚介類販売業</v>
      </c>
      <c r="E15324" s="2" t="str">
        <f>"R03.03.26"</f>
        <v>R03.03.26</v>
      </c>
    </row>
    <row r="15325" spans="1:5" x14ac:dyDescent="0.45">
      <c r="A15325" s="2" t="s">
        <v>8090</v>
      </c>
      <c r="B15325" s="2" t="s">
        <v>20861</v>
      </c>
      <c r="C15325" s="2" t="s">
        <v>32621</v>
      </c>
      <c r="D15325" s="2" t="str">
        <f>"そうざい製造業"</f>
        <v>そうざい製造業</v>
      </c>
      <c r="E15325" s="2" t="str">
        <f>"R03.03.30"</f>
        <v>R03.03.30</v>
      </c>
    </row>
    <row r="15326" spans="1:5" x14ac:dyDescent="0.45">
      <c r="A15326" s="2" t="s">
        <v>9110</v>
      </c>
      <c r="B15326" s="2" t="s">
        <v>20862</v>
      </c>
      <c r="C15326" s="2" t="s">
        <v>32622</v>
      </c>
      <c r="D15326" s="2" t="str">
        <f>"飲食店営業"</f>
        <v>飲食店営業</v>
      </c>
      <c r="E15326" s="2" t="str">
        <f>"R03.03.30"</f>
        <v>R03.03.30</v>
      </c>
    </row>
    <row r="15327" spans="1:5" x14ac:dyDescent="0.45">
      <c r="A15327" s="2" t="s">
        <v>9111</v>
      </c>
      <c r="B15327" s="2" t="s">
        <v>20863</v>
      </c>
      <c r="C15327" s="2" t="s">
        <v>32623</v>
      </c>
      <c r="D15327" s="2" t="str">
        <f>"飲食店営業"</f>
        <v>飲食店営業</v>
      </c>
      <c r="E15327" s="2" t="str">
        <f>"H29.08.09"</f>
        <v>H29.08.09</v>
      </c>
    </row>
    <row r="15328" spans="1:5" x14ac:dyDescent="0.45">
      <c r="A15328" s="2" t="s">
        <v>9112</v>
      </c>
      <c r="B15328" s="2" t="s">
        <v>20864</v>
      </c>
      <c r="C15328" s="2" t="s">
        <v>32624</v>
      </c>
      <c r="D15328" s="2" t="str">
        <f>"飲食店営業"</f>
        <v>飲食店営業</v>
      </c>
      <c r="E15328" s="2" t="str">
        <f>"H29.08.09"</f>
        <v>H29.08.09</v>
      </c>
    </row>
    <row r="15329" spans="1:5" x14ac:dyDescent="0.45">
      <c r="A15329" s="2" t="s">
        <v>9113</v>
      </c>
      <c r="B15329" s="2" t="s">
        <v>20865</v>
      </c>
      <c r="C15329" s="2" t="s">
        <v>32625</v>
      </c>
      <c r="D15329" s="2" t="str">
        <f>"飲食店営業"</f>
        <v>飲食店営業</v>
      </c>
      <c r="E15329" s="2" t="str">
        <f>"R03.03.31"</f>
        <v>R03.03.31</v>
      </c>
    </row>
    <row r="15330" spans="1:5" x14ac:dyDescent="0.45">
      <c r="A15330" s="2" t="s">
        <v>1831</v>
      </c>
      <c r="B15330" s="2" t="s">
        <v>20867</v>
      </c>
      <c r="C15330" s="2" t="s">
        <v>31294</v>
      </c>
      <c r="D15330" s="2" t="str">
        <f>"乳類販売業"</f>
        <v>乳類販売業</v>
      </c>
      <c r="E15330" s="2" t="str">
        <f>"R01.11.13"</f>
        <v>R01.11.13</v>
      </c>
    </row>
    <row r="15331" spans="1:5" x14ac:dyDescent="0.45">
      <c r="A15331" s="2" t="s">
        <v>1831</v>
      </c>
      <c r="B15331" s="2" t="s">
        <v>20867</v>
      </c>
      <c r="C15331" s="2" t="s">
        <v>32372</v>
      </c>
      <c r="D15331" s="2" t="str">
        <f>"魚介類販売業"</f>
        <v>魚介類販売業</v>
      </c>
      <c r="E15331" s="2" t="str">
        <f>"H29.05.11"</f>
        <v>H29.05.11</v>
      </c>
    </row>
    <row r="15332" spans="1:5" x14ac:dyDescent="0.45">
      <c r="A15332" s="2" t="s">
        <v>1831</v>
      </c>
      <c r="B15332" s="2" t="s">
        <v>20867</v>
      </c>
      <c r="C15332" s="2" t="s">
        <v>32372</v>
      </c>
      <c r="D15332" s="2" t="str">
        <f>"飲食店営業"</f>
        <v>飲食店営業</v>
      </c>
      <c r="E15332" s="2" t="str">
        <f>"H29.05.08"</f>
        <v>H29.05.08</v>
      </c>
    </row>
    <row r="15333" spans="1:5" x14ac:dyDescent="0.45">
      <c r="A15333" s="2" t="s">
        <v>259</v>
      </c>
      <c r="B15333" s="2" t="s">
        <v>20869</v>
      </c>
      <c r="C15333" s="2" t="s">
        <v>32626</v>
      </c>
      <c r="D15333" s="2" t="str">
        <f>"食品販売業"</f>
        <v>食品販売業</v>
      </c>
      <c r="E15333" s="2" t="str">
        <f>"H30.11.13"</f>
        <v>H30.11.13</v>
      </c>
    </row>
    <row r="15334" spans="1:5" x14ac:dyDescent="0.45">
      <c r="A15334" s="2" t="s">
        <v>9115</v>
      </c>
      <c r="B15334" s="2" t="s">
        <v>20870</v>
      </c>
      <c r="C15334" s="2" t="s">
        <v>32627</v>
      </c>
      <c r="D15334" s="2" t="str">
        <f>"飲食店営業"</f>
        <v>飲食店営業</v>
      </c>
      <c r="E15334" s="2" t="str">
        <f>"R02.08.31"</f>
        <v>R02.08.31</v>
      </c>
    </row>
    <row r="15335" spans="1:5" x14ac:dyDescent="0.45">
      <c r="A15335" s="2" t="s">
        <v>7818</v>
      </c>
      <c r="B15335" s="2" t="s">
        <v>19370</v>
      </c>
      <c r="C15335" s="2" t="s">
        <v>30935</v>
      </c>
      <c r="D15335" s="2" t="str">
        <f>"菓子製造業"</f>
        <v>菓子製造業</v>
      </c>
      <c r="E15335" s="2" t="str">
        <f>"R03.04.09"</f>
        <v>R03.04.09</v>
      </c>
    </row>
    <row r="15336" spans="1:5" x14ac:dyDescent="0.45">
      <c r="A15336" s="2" t="s">
        <v>9118</v>
      </c>
      <c r="B15336" s="2" t="s">
        <v>20875</v>
      </c>
      <c r="C15336" s="2" t="s">
        <v>32631</v>
      </c>
      <c r="D15336" s="2" t="str">
        <f>"飲食店営業"</f>
        <v>飲食店営業</v>
      </c>
      <c r="E15336" s="2" t="str">
        <f>"R03.04.20"</f>
        <v>R03.04.20</v>
      </c>
    </row>
    <row r="15337" spans="1:5" x14ac:dyDescent="0.45">
      <c r="A15337" s="2" t="s">
        <v>9119</v>
      </c>
      <c r="B15337" s="2" t="s">
        <v>20876</v>
      </c>
      <c r="C15337" s="2" t="s">
        <v>32632</v>
      </c>
      <c r="D15337" s="2" t="str">
        <f>"そうざい製造業"</f>
        <v>そうざい製造業</v>
      </c>
      <c r="E15337" s="2" t="str">
        <f>"R03.04.20"</f>
        <v>R03.04.20</v>
      </c>
    </row>
    <row r="15338" spans="1:5" x14ac:dyDescent="0.45">
      <c r="A15338" s="2" t="s">
        <v>9120</v>
      </c>
      <c r="B15338" s="2" t="s">
        <v>20877</v>
      </c>
      <c r="C15338" s="2" t="s">
        <v>32633</v>
      </c>
      <c r="D15338" s="2" t="str">
        <f>"そうざい製造業"</f>
        <v>そうざい製造業</v>
      </c>
      <c r="E15338" s="2" t="str">
        <f>"R03.04.22"</f>
        <v>R03.04.22</v>
      </c>
    </row>
    <row r="15339" spans="1:5" x14ac:dyDescent="0.45">
      <c r="A15339" s="2" t="s">
        <v>126</v>
      </c>
      <c r="B15339" s="2" t="s">
        <v>20878</v>
      </c>
      <c r="C15339" s="2" t="s">
        <v>32634</v>
      </c>
      <c r="D15339" s="2" t="str">
        <f>"飲食店営業"</f>
        <v>飲食店営業</v>
      </c>
      <c r="E15339" s="2" t="str">
        <f>"R03.04.22"</f>
        <v>R03.04.22</v>
      </c>
    </row>
    <row r="15340" spans="1:5" x14ac:dyDescent="0.45">
      <c r="A15340" s="2" t="s">
        <v>126</v>
      </c>
      <c r="B15340" s="2" t="s">
        <v>20879</v>
      </c>
      <c r="C15340" s="2" t="s">
        <v>32635</v>
      </c>
      <c r="D15340" s="2" t="str">
        <f>"飲食店営業"</f>
        <v>飲食店営業</v>
      </c>
      <c r="E15340" s="2" t="str">
        <f>"R03.04.26"</f>
        <v>R03.04.26</v>
      </c>
    </row>
    <row r="15341" spans="1:5" x14ac:dyDescent="0.45">
      <c r="A15341" s="2" t="s">
        <v>9118</v>
      </c>
      <c r="B15341" s="2" t="s">
        <v>20875</v>
      </c>
      <c r="C15341" s="2" t="s">
        <v>32631</v>
      </c>
      <c r="D15341" s="2" t="str">
        <f>"食品販売業"</f>
        <v>食品販売業</v>
      </c>
      <c r="E15341" s="2" t="str">
        <f>"R03.04.26"</f>
        <v>R03.04.26</v>
      </c>
    </row>
    <row r="15342" spans="1:5" x14ac:dyDescent="0.45">
      <c r="A15342" s="2" t="s">
        <v>9121</v>
      </c>
      <c r="B15342" s="2" t="s">
        <v>20882</v>
      </c>
      <c r="C15342" s="2" t="s">
        <v>32639</v>
      </c>
      <c r="D15342" s="2" t="str">
        <f>"菓子製造業"</f>
        <v>菓子製造業</v>
      </c>
      <c r="E15342" s="2" t="str">
        <f>"R03.05.07"</f>
        <v>R03.05.07</v>
      </c>
    </row>
    <row r="15343" spans="1:5" x14ac:dyDescent="0.45">
      <c r="A15343" s="2" t="s">
        <v>8603</v>
      </c>
      <c r="B15343" s="2" t="s">
        <v>20883</v>
      </c>
      <c r="C15343" s="2" t="s">
        <v>32640</v>
      </c>
      <c r="D15343" s="2" t="str">
        <f>"飲食店営業"</f>
        <v>飲食店営業</v>
      </c>
      <c r="E15343" s="2" t="str">
        <f>"R03.05.12"</f>
        <v>R03.05.12</v>
      </c>
    </row>
    <row r="15344" spans="1:5" x14ac:dyDescent="0.45">
      <c r="A15344" s="2" t="s">
        <v>9122</v>
      </c>
      <c r="B15344" s="2" t="s">
        <v>9122</v>
      </c>
      <c r="C15344" s="2" t="s">
        <v>32641</v>
      </c>
      <c r="D15344" s="2" t="str">
        <f>"魚介類販売業"</f>
        <v>魚介類販売業</v>
      </c>
      <c r="E15344" s="2" t="str">
        <f>"R03.05.20"</f>
        <v>R03.05.20</v>
      </c>
    </row>
    <row r="15345" spans="1:5" x14ac:dyDescent="0.45">
      <c r="A15345" s="2" t="s">
        <v>7881</v>
      </c>
      <c r="B15345" s="2" t="s">
        <v>20884</v>
      </c>
      <c r="C15345" s="2" t="s">
        <v>32642</v>
      </c>
      <c r="D15345" s="2" t="str">
        <f>"飲食店営業"</f>
        <v>飲食店営業</v>
      </c>
      <c r="E15345" s="2" t="str">
        <f>"R02.08.27"</f>
        <v>R02.08.27</v>
      </c>
    </row>
    <row r="15346" spans="1:5" x14ac:dyDescent="0.45">
      <c r="A15346" s="2" t="s">
        <v>7881</v>
      </c>
      <c r="B15346" s="2" t="s">
        <v>20429</v>
      </c>
      <c r="C15346" s="2" t="s">
        <v>32071</v>
      </c>
      <c r="D15346" s="2" t="str">
        <f>"魚介類販売業"</f>
        <v>魚介類販売業</v>
      </c>
      <c r="E15346" s="2" t="str">
        <f>"R02.05.22"</f>
        <v>R02.05.22</v>
      </c>
    </row>
    <row r="15347" spans="1:5" x14ac:dyDescent="0.45">
      <c r="A15347" s="2" t="s">
        <v>7881</v>
      </c>
      <c r="B15347" s="2" t="s">
        <v>20429</v>
      </c>
      <c r="C15347" s="2" t="s">
        <v>32071</v>
      </c>
      <c r="D15347" s="2" t="str">
        <f>"飲食店営業"</f>
        <v>飲食店営業</v>
      </c>
      <c r="E15347" s="2" t="str">
        <f>"R02.05.22"</f>
        <v>R02.05.22</v>
      </c>
    </row>
    <row r="15348" spans="1:5" x14ac:dyDescent="0.45">
      <c r="A15348" s="2" t="s">
        <v>7881</v>
      </c>
      <c r="B15348" s="2" t="s">
        <v>20429</v>
      </c>
      <c r="C15348" s="2" t="s">
        <v>32071</v>
      </c>
      <c r="D15348" s="2" t="str">
        <f>"飲食店営業"</f>
        <v>飲食店営業</v>
      </c>
      <c r="E15348" s="2" t="str">
        <f>"R02.05.22"</f>
        <v>R02.05.22</v>
      </c>
    </row>
    <row r="15349" spans="1:5" x14ac:dyDescent="0.45">
      <c r="A15349" s="2" t="s">
        <v>9124</v>
      </c>
      <c r="B15349" s="2" t="s">
        <v>20886</v>
      </c>
      <c r="C15349" s="2" t="s">
        <v>32644</v>
      </c>
      <c r="D15349" s="2" t="str">
        <f>"飲食店営業"</f>
        <v>飲食店営業</v>
      </c>
      <c r="E15349" s="2" t="str">
        <f>"R03.05.31"</f>
        <v>R03.05.31</v>
      </c>
    </row>
    <row r="15350" spans="1:5" x14ac:dyDescent="0.45">
      <c r="A15350" s="2" t="s">
        <v>9124</v>
      </c>
      <c r="B15350" s="2" t="s">
        <v>20886</v>
      </c>
      <c r="C15350" s="2" t="s">
        <v>32644</v>
      </c>
      <c r="D15350" s="2" t="str">
        <f>"そうざい製造業"</f>
        <v>そうざい製造業</v>
      </c>
      <c r="E15350" s="2" t="str">
        <f>"R03.05.31"</f>
        <v>R03.05.31</v>
      </c>
    </row>
    <row r="15351" spans="1:5" x14ac:dyDescent="0.45">
      <c r="A15351" s="2" t="s">
        <v>6700</v>
      </c>
      <c r="B15351" s="2" t="s">
        <v>20888</v>
      </c>
      <c r="C15351" s="2" t="s">
        <v>32647</v>
      </c>
      <c r="D15351" s="2" t="str">
        <f>"飲食店営業"</f>
        <v>飲食店営業</v>
      </c>
      <c r="E15351" s="2" t="str">
        <f>"H31.02.26"</f>
        <v>H31.02.26</v>
      </c>
    </row>
    <row r="15352" spans="1:5" x14ac:dyDescent="0.45">
      <c r="A15352" s="2" t="s">
        <v>1831</v>
      </c>
      <c r="B15352" s="2" t="s">
        <v>20889</v>
      </c>
      <c r="C15352" s="2" t="s">
        <v>31294</v>
      </c>
      <c r="D15352" s="2" t="str">
        <f>"食肉販売業"</f>
        <v>食肉販売業</v>
      </c>
      <c r="E15352" s="2" t="str">
        <f>"H29.06.20"</f>
        <v>H29.06.20</v>
      </c>
    </row>
    <row r="15353" spans="1:5" x14ac:dyDescent="0.45">
      <c r="A15353" s="2" t="s">
        <v>9125</v>
      </c>
      <c r="B15353" s="2" t="s">
        <v>20890</v>
      </c>
      <c r="C15353" s="2" t="s">
        <v>32648</v>
      </c>
      <c r="D15353" s="2" t="str">
        <f>"食品製造業"</f>
        <v>食品製造業</v>
      </c>
      <c r="E15353" s="2" t="str">
        <f>"H31.02.14"</f>
        <v>H31.02.14</v>
      </c>
    </row>
    <row r="15354" spans="1:5" x14ac:dyDescent="0.45">
      <c r="A15354" s="2" t="s">
        <v>8619</v>
      </c>
      <c r="B15354" s="2" t="s">
        <v>8619</v>
      </c>
      <c r="C15354" s="2" t="s">
        <v>31991</v>
      </c>
      <c r="D15354" s="2" t="str">
        <f>"魚介類販売業"</f>
        <v>魚介類販売業</v>
      </c>
      <c r="E15354" s="2" t="str">
        <f>"R02.03.03"</f>
        <v>R02.03.03</v>
      </c>
    </row>
    <row r="15355" spans="1:5" x14ac:dyDescent="0.45">
      <c r="A15355" s="2" t="s">
        <v>8594</v>
      </c>
      <c r="B15355" s="2" t="s">
        <v>20891</v>
      </c>
      <c r="C15355" s="2" t="s">
        <v>32649</v>
      </c>
      <c r="D15355" s="2" t="str">
        <f>"そうざい製造業"</f>
        <v>そうざい製造業</v>
      </c>
      <c r="E15355" s="2" t="str">
        <f>"R02.08.20"</f>
        <v>R02.08.20</v>
      </c>
    </row>
    <row r="15356" spans="1:5" x14ac:dyDescent="0.45">
      <c r="A15356" s="2" t="s">
        <v>7893</v>
      </c>
      <c r="B15356" s="2" t="s">
        <v>19537</v>
      </c>
      <c r="C15356" s="2" t="s">
        <v>31109</v>
      </c>
      <c r="D15356" s="2" t="str">
        <f>"食肉販売業"</f>
        <v>食肉販売業</v>
      </c>
      <c r="E15356" s="2" t="str">
        <f>"H30.02.14"</f>
        <v>H30.02.14</v>
      </c>
    </row>
    <row r="15357" spans="1:5" x14ac:dyDescent="0.45">
      <c r="A15357" s="2" t="s">
        <v>9127</v>
      </c>
      <c r="B15357" s="2" t="s">
        <v>20893</v>
      </c>
      <c r="C15357" s="2" t="s">
        <v>32650</v>
      </c>
      <c r="D15357" s="2" t="str">
        <f>"飲食店営業"</f>
        <v>飲食店営業</v>
      </c>
      <c r="E15357" s="2" t="str">
        <f>"R01.08.15"</f>
        <v>R01.08.15</v>
      </c>
    </row>
    <row r="15358" spans="1:5" x14ac:dyDescent="0.45">
      <c r="A15358" s="2" t="s">
        <v>9128</v>
      </c>
      <c r="B15358" s="2" t="s">
        <v>20894</v>
      </c>
      <c r="C15358" s="2" t="s">
        <v>32651</v>
      </c>
      <c r="D15358" s="2" t="str">
        <f>"飲食店営業"</f>
        <v>飲食店営業</v>
      </c>
      <c r="E15358" s="2" t="str">
        <f>"R01.06.18"</f>
        <v>R01.06.18</v>
      </c>
    </row>
    <row r="15359" spans="1:5" x14ac:dyDescent="0.45">
      <c r="A15359" s="2" t="s">
        <v>9130</v>
      </c>
      <c r="B15359" s="2" t="s">
        <v>20896</v>
      </c>
      <c r="C15359" s="2" t="s">
        <v>32652</v>
      </c>
      <c r="D15359" s="2" t="str">
        <f>"飲食店営業"</f>
        <v>飲食店営業</v>
      </c>
      <c r="E15359" s="2" t="str">
        <f>"R01.10.25"</f>
        <v>R01.10.25</v>
      </c>
    </row>
    <row r="15360" spans="1:5" x14ac:dyDescent="0.45">
      <c r="A15360" s="2" t="s">
        <v>3180</v>
      </c>
      <c r="B15360" s="2" t="s">
        <v>20897</v>
      </c>
      <c r="C15360" s="2" t="s">
        <v>32653</v>
      </c>
      <c r="D15360" s="2" t="str">
        <f>"飲食店営業"</f>
        <v>飲食店営業</v>
      </c>
      <c r="E15360" s="2" t="str">
        <f>"R01.11.13"</f>
        <v>R01.11.13</v>
      </c>
    </row>
    <row r="15361" spans="1:5" x14ac:dyDescent="0.45">
      <c r="A15361" s="2" t="s">
        <v>1831</v>
      </c>
      <c r="B15361" s="2" t="s">
        <v>20867</v>
      </c>
      <c r="C15361" s="2" t="s">
        <v>31294</v>
      </c>
      <c r="D15361" s="2" t="str">
        <f>"食品販売業"</f>
        <v>食品販売業</v>
      </c>
      <c r="E15361" s="2" t="str">
        <f>"R02.11.26"</f>
        <v>R02.11.26</v>
      </c>
    </row>
    <row r="15362" spans="1:5" x14ac:dyDescent="0.45">
      <c r="A15362" s="2" t="s">
        <v>8045</v>
      </c>
      <c r="B15362" s="2" t="s">
        <v>19612</v>
      </c>
      <c r="C15362" s="2" t="s">
        <v>31187</v>
      </c>
      <c r="D15362" s="2" t="str">
        <f>"飲食店営業"</f>
        <v>飲食店営業</v>
      </c>
      <c r="E15362" s="2" t="str">
        <f>"R01.05.09"</f>
        <v>R01.05.09</v>
      </c>
    </row>
    <row r="15363" spans="1:5" x14ac:dyDescent="0.45">
      <c r="A15363" s="2" t="s">
        <v>8005</v>
      </c>
      <c r="B15363" s="2" t="s">
        <v>20902</v>
      </c>
      <c r="C15363" s="2" t="s">
        <v>32655</v>
      </c>
      <c r="D15363" s="2" t="str">
        <f>"飲食店営業"</f>
        <v>飲食店営業</v>
      </c>
      <c r="E15363" s="2" t="str">
        <f>"H31.02.14"</f>
        <v>H31.02.14</v>
      </c>
    </row>
    <row r="15364" spans="1:5" x14ac:dyDescent="0.45">
      <c r="A15364" s="2" t="s">
        <v>9069</v>
      </c>
      <c r="B15364" s="2" t="s">
        <v>20903</v>
      </c>
      <c r="C15364" s="2" t="s">
        <v>32656</v>
      </c>
      <c r="D15364" s="2" t="str">
        <f>"魚介類販売業"</f>
        <v>魚介類販売業</v>
      </c>
      <c r="E15364" s="2" t="str">
        <f>"H30.05.31"</f>
        <v>H30.05.31</v>
      </c>
    </row>
    <row r="15365" spans="1:5" x14ac:dyDescent="0.45">
      <c r="A15365" s="2" t="s">
        <v>9069</v>
      </c>
      <c r="B15365" s="2" t="s">
        <v>20903</v>
      </c>
      <c r="C15365" s="2" t="s">
        <v>32656</v>
      </c>
      <c r="D15365" s="2" t="str">
        <f>"食肉販売業"</f>
        <v>食肉販売業</v>
      </c>
      <c r="E15365" s="2" t="str">
        <f>"H30.05.31"</f>
        <v>H30.05.31</v>
      </c>
    </row>
    <row r="15366" spans="1:5" x14ac:dyDescent="0.45">
      <c r="A15366" s="2" t="s">
        <v>9132</v>
      </c>
      <c r="B15366" s="2" t="s">
        <v>20904</v>
      </c>
      <c r="C15366" s="2" t="s">
        <v>31392</v>
      </c>
      <c r="D15366" s="2" t="str">
        <f>"飲食店営業"</f>
        <v>飲食店営業</v>
      </c>
      <c r="E15366" s="2" t="str">
        <f>"R02.01.30"</f>
        <v>R02.01.30</v>
      </c>
    </row>
    <row r="15367" spans="1:5" x14ac:dyDescent="0.45">
      <c r="A15367" s="2" t="s">
        <v>1910</v>
      </c>
      <c r="B15367" s="2" t="s">
        <v>20905</v>
      </c>
      <c r="C15367" s="2" t="s">
        <v>32657</v>
      </c>
      <c r="D15367" s="2" t="str">
        <f>"飲食店営業"</f>
        <v>飲食店営業</v>
      </c>
      <c r="E15367" s="2" t="str">
        <f>"H29.11.10"</f>
        <v>H29.11.10</v>
      </c>
    </row>
    <row r="15368" spans="1:5" x14ac:dyDescent="0.45">
      <c r="A15368" s="2" t="s">
        <v>9069</v>
      </c>
      <c r="B15368" s="2" t="s">
        <v>9069</v>
      </c>
      <c r="C15368" s="2" t="s">
        <v>32658</v>
      </c>
      <c r="D15368" s="2" t="str">
        <f>"食肉販売業"</f>
        <v>食肉販売業</v>
      </c>
      <c r="E15368" s="2" t="str">
        <f>"R02.12.28"</f>
        <v>R02.12.28</v>
      </c>
    </row>
    <row r="15369" spans="1:5" x14ac:dyDescent="0.45">
      <c r="A15369" s="2" t="s">
        <v>9069</v>
      </c>
      <c r="B15369" s="2" t="s">
        <v>9069</v>
      </c>
      <c r="C15369" s="2" t="s">
        <v>32658</v>
      </c>
      <c r="D15369" s="2" t="str">
        <f>"乳類販売業"</f>
        <v>乳類販売業</v>
      </c>
      <c r="E15369" s="2" t="str">
        <f>"R02.12.28"</f>
        <v>R02.12.28</v>
      </c>
    </row>
    <row r="15370" spans="1:5" x14ac:dyDescent="0.45">
      <c r="A15370" s="2" t="s">
        <v>1716</v>
      </c>
      <c r="B15370" s="2" t="s">
        <v>20906</v>
      </c>
      <c r="C15370" s="2" t="s">
        <v>32659</v>
      </c>
      <c r="D15370" s="2" t="str">
        <f>"飲食店営業"</f>
        <v>飲食店営業</v>
      </c>
      <c r="E15370" s="2" t="str">
        <f>"R02.03.03"</f>
        <v>R02.03.03</v>
      </c>
    </row>
    <row r="15371" spans="1:5" x14ac:dyDescent="0.45">
      <c r="A15371" s="2" t="s">
        <v>453</v>
      </c>
      <c r="B15371" s="2" t="s">
        <v>19592</v>
      </c>
      <c r="C15371" s="2" t="s">
        <v>31154</v>
      </c>
      <c r="D15371" s="2" t="str">
        <f>"食肉販売業"</f>
        <v>食肉販売業</v>
      </c>
      <c r="E15371" s="2" t="str">
        <f>"H30.05.17"</f>
        <v>H30.05.17</v>
      </c>
    </row>
    <row r="15372" spans="1:5" x14ac:dyDescent="0.45">
      <c r="A15372" s="2" t="s">
        <v>453</v>
      </c>
      <c r="B15372" s="2" t="s">
        <v>19592</v>
      </c>
      <c r="C15372" s="2" t="s">
        <v>31154</v>
      </c>
      <c r="D15372" s="2" t="str">
        <f>"菓子製造業"</f>
        <v>菓子製造業</v>
      </c>
      <c r="E15372" s="2" t="str">
        <f>"H30.05.17"</f>
        <v>H30.05.17</v>
      </c>
    </row>
    <row r="15373" spans="1:5" x14ac:dyDescent="0.45">
      <c r="A15373" s="2" t="s">
        <v>453</v>
      </c>
      <c r="B15373" s="2" t="s">
        <v>19592</v>
      </c>
      <c r="C15373" s="2" t="s">
        <v>31154</v>
      </c>
      <c r="D15373" s="2" t="str">
        <f>"飲食店営業"</f>
        <v>飲食店営業</v>
      </c>
      <c r="E15373" s="2" t="str">
        <f>"H30.05.17"</f>
        <v>H30.05.17</v>
      </c>
    </row>
    <row r="15374" spans="1:5" x14ac:dyDescent="0.45">
      <c r="A15374" s="2" t="s">
        <v>453</v>
      </c>
      <c r="B15374" s="2" t="s">
        <v>19592</v>
      </c>
      <c r="C15374" s="2" t="s">
        <v>31154</v>
      </c>
      <c r="D15374" s="2" t="str">
        <f>"飲食店営業"</f>
        <v>飲食店営業</v>
      </c>
      <c r="E15374" s="2" t="str">
        <f>"H30.05.17"</f>
        <v>H30.05.17</v>
      </c>
    </row>
    <row r="15375" spans="1:5" x14ac:dyDescent="0.45">
      <c r="A15375" s="2" t="s">
        <v>8010</v>
      </c>
      <c r="B15375" s="2" t="s">
        <v>20908</v>
      </c>
      <c r="C15375" s="2" t="s">
        <v>32661</v>
      </c>
      <c r="D15375" s="2" t="str">
        <f>"飲食店営業"</f>
        <v>飲食店営業</v>
      </c>
      <c r="E15375" s="2" t="str">
        <f>"H29.08.09"</f>
        <v>H29.08.09</v>
      </c>
    </row>
    <row r="15376" spans="1:5" x14ac:dyDescent="0.45">
      <c r="A15376" s="2" t="s">
        <v>231</v>
      </c>
      <c r="B15376" s="2" t="s">
        <v>20910</v>
      </c>
      <c r="C15376" s="2" t="s">
        <v>32663</v>
      </c>
      <c r="D15376" s="2" t="str">
        <f>"飲食店営業"</f>
        <v>飲食店営業</v>
      </c>
      <c r="E15376" s="2" t="str">
        <f>"R01.08.28"</f>
        <v>R01.08.28</v>
      </c>
    </row>
    <row r="15377" spans="1:5" x14ac:dyDescent="0.45">
      <c r="A15377" s="2" t="s">
        <v>1912</v>
      </c>
      <c r="B15377" s="2" t="s">
        <v>20911</v>
      </c>
      <c r="C15377" s="2" t="s">
        <v>32664</v>
      </c>
      <c r="D15377" s="2" t="str">
        <f>"飲食店営業"</f>
        <v>飲食店営業</v>
      </c>
      <c r="E15377" s="2" t="str">
        <f>"R01.05.31"</f>
        <v>R01.05.31</v>
      </c>
    </row>
    <row r="15378" spans="1:5" x14ac:dyDescent="0.45">
      <c r="A15378" s="2" t="s">
        <v>9134</v>
      </c>
      <c r="B15378" s="2" t="s">
        <v>9134</v>
      </c>
      <c r="C15378" s="2" t="s">
        <v>32665</v>
      </c>
      <c r="D15378" s="2" t="str">
        <f>"そうざい製造業"</f>
        <v>そうざい製造業</v>
      </c>
      <c r="E15378" s="2" t="str">
        <f>"H29.11.30"</f>
        <v>H29.11.30</v>
      </c>
    </row>
    <row r="15379" spans="1:5" x14ac:dyDescent="0.45">
      <c r="A15379" s="2" t="s">
        <v>9134</v>
      </c>
      <c r="B15379" s="2" t="s">
        <v>9134</v>
      </c>
      <c r="C15379" s="2" t="s">
        <v>32665</v>
      </c>
      <c r="D15379" s="2" t="str">
        <f>"魚介類販売業"</f>
        <v>魚介類販売業</v>
      </c>
      <c r="E15379" s="2" t="str">
        <f>"H29.11.30"</f>
        <v>H29.11.30</v>
      </c>
    </row>
    <row r="15380" spans="1:5" x14ac:dyDescent="0.45">
      <c r="A15380" s="2" t="s">
        <v>998</v>
      </c>
      <c r="B15380" s="2" t="s">
        <v>15336</v>
      </c>
      <c r="C15380" s="2" t="s">
        <v>26899</v>
      </c>
      <c r="D15380" s="2" t="str">
        <f>"飲食店営業"</f>
        <v>飲食店営業</v>
      </c>
      <c r="E15380" s="2" t="str">
        <f>"R02.12.09"</f>
        <v>R02.12.09</v>
      </c>
    </row>
    <row r="15381" spans="1:5" x14ac:dyDescent="0.45">
      <c r="A15381" s="2" t="s">
        <v>3748</v>
      </c>
      <c r="B15381" s="2" t="s">
        <v>14095</v>
      </c>
      <c r="C15381" s="2" t="s">
        <v>25678</v>
      </c>
      <c r="D15381" s="2" t="str">
        <f>"飲食店営業"</f>
        <v>飲食店営業</v>
      </c>
      <c r="E15381" s="2" t="str">
        <f>"H29.02.14"</f>
        <v>H29.02.14</v>
      </c>
    </row>
    <row r="15382" spans="1:5" x14ac:dyDescent="0.45">
      <c r="A15382" s="2" t="s">
        <v>3748</v>
      </c>
      <c r="B15382" s="2" t="s">
        <v>14095</v>
      </c>
      <c r="C15382" s="2" t="s">
        <v>25678</v>
      </c>
      <c r="D15382" s="2" t="str">
        <f>"食肉販売業"</f>
        <v>食肉販売業</v>
      </c>
      <c r="E15382" s="2" t="str">
        <f>"H29.02.14"</f>
        <v>H29.02.14</v>
      </c>
    </row>
    <row r="15383" spans="1:5" x14ac:dyDescent="0.45">
      <c r="A15383" s="2" t="s">
        <v>3748</v>
      </c>
      <c r="B15383" s="2" t="s">
        <v>14095</v>
      </c>
      <c r="C15383" s="2" t="s">
        <v>25678</v>
      </c>
      <c r="D15383" s="2" t="str">
        <f>"魚介類販売業"</f>
        <v>魚介類販売業</v>
      </c>
      <c r="E15383" s="2" t="str">
        <f>"H29.02.14"</f>
        <v>H29.02.14</v>
      </c>
    </row>
    <row r="15384" spans="1:5" x14ac:dyDescent="0.45">
      <c r="A15384" s="2" t="s">
        <v>3748</v>
      </c>
      <c r="B15384" s="2" t="s">
        <v>14095</v>
      </c>
      <c r="C15384" s="2" t="s">
        <v>25678</v>
      </c>
      <c r="D15384" s="2" t="str">
        <f>"乳類販売業"</f>
        <v>乳類販売業</v>
      </c>
      <c r="E15384" s="2" t="str">
        <f>"H29.02.14"</f>
        <v>H29.02.14</v>
      </c>
    </row>
    <row r="15385" spans="1:5" x14ac:dyDescent="0.45">
      <c r="A15385" s="2" t="s">
        <v>3767</v>
      </c>
      <c r="B15385" s="2" t="s">
        <v>14116</v>
      </c>
      <c r="C15385" s="2" t="s">
        <v>25699</v>
      </c>
      <c r="D15385" s="2" t="str">
        <f>"そうざい製造業"</f>
        <v>そうざい製造業</v>
      </c>
      <c r="E15385" s="2" t="str">
        <f>"H29.02.28"</f>
        <v>H29.02.28</v>
      </c>
    </row>
    <row r="15386" spans="1:5" x14ac:dyDescent="0.45">
      <c r="A15386" s="2" t="s">
        <v>3772</v>
      </c>
      <c r="B15386" s="2" t="s">
        <v>14121</v>
      </c>
      <c r="C15386" s="2" t="s">
        <v>25704</v>
      </c>
      <c r="D15386" s="2" t="str">
        <f>"食肉販売業"</f>
        <v>食肉販売業</v>
      </c>
      <c r="E15386" s="2" t="str">
        <f>"H29.03.03"</f>
        <v>H29.03.03</v>
      </c>
    </row>
    <row r="15387" spans="1:5" x14ac:dyDescent="0.45">
      <c r="A15387" s="2" t="s">
        <v>3783</v>
      </c>
      <c r="B15387" s="2" t="s">
        <v>14134</v>
      </c>
      <c r="C15387" s="2" t="s">
        <v>25715</v>
      </c>
      <c r="D15387" s="2" t="str">
        <f>"菓子製造業"</f>
        <v>菓子製造業</v>
      </c>
      <c r="E15387" s="2" t="str">
        <f>"H29.04.24"</f>
        <v>H29.04.24</v>
      </c>
    </row>
    <row r="15388" spans="1:5" x14ac:dyDescent="0.45">
      <c r="A15388" s="2" t="s">
        <v>3783</v>
      </c>
      <c r="B15388" s="2" t="s">
        <v>14134</v>
      </c>
      <c r="C15388" s="2" t="s">
        <v>25715</v>
      </c>
      <c r="D15388" s="2" t="str">
        <f>"そうざい製造業"</f>
        <v>そうざい製造業</v>
      </c>
      <c r="E15388" s="2" t="str">
        <f>"H29.04.24"</f>
        <v>H29.04.24</v>
      </c>
    </row>
    <row r="15389" spans="1:5" x14ac:dyDescent="0.45">
      <c r="A15389" s="2" t="s">
        <v>3794</v>
      </c>
      <c r="B15389" s="2" t="s">
        <v>14148</v>
      </c>
      <c r="C15389" s="2" t="s">
        <v>25730</v>
      </c>
      <c r="D15389" s="2" t="str">
        <f>"乳類販売業"</f>
        <v>乳類販売業</v>
      </c>
      <c r="E15389" s="2" t="str">
        <f>"H29.05.15"</f>
        <v>H29.05.15</v>
      </c>
    </row>
    <row r="15390" spans="1:5" x14ac:dyDescent="0.45">
      <c r="A15390" s="2" t="s">
        <v>595</v>
      </c>
      <c r="B15390" s="2" t="s">
        <v>14149</v>
      </c>
      <c r="C15390" s="2" t="s">
        <v>25731</v>
      </c>
      <c r="D15390" s="2" t="str">
        <f>"乳類販売業"</f>
        <v>乳類販売業</v>
      </c>
      <c r="E15390" s="2" t="str">
        <f>"H29.05.15"</f>
        <v>H29.05.15</v>
      </c>
    </row>
    <row r="15391" spans="1:5" x14ac:dyDescent="0.45">
      <c r="A15391" s="2" t="s">
        <v>3797</v>
      </c>
      <c r="B15391" s="2" t="s">
        <v>14152</v>
      </c>
      <c r="C15391" s="2" t="s">
        <v>25734</v>
      </c>
      <c r="D15391" s="2" t="str">
        <f>"食肉販売業"</f>
        <v>食肉販売業</v>
      </c>
      <c r="E15391" s="2" t="str">
        <f>"H29.05.15"</f>
        <v>H29.05.15</v>
      </c>
    </row>
    <row r="15392" spans="1:5" x14ac:dyDescent="0.45">
      <c r="A15392" s="2" t="s">
        <v>3803</v>
      </c>
      <c r="B15392" s="2" t="s">
        <v>14157</v>
      </c>
      <c r="C15392" s="2" t="s">
        <v>25740</v>
      </c>
      <c r="D15392" s="2" t="str">
        <f>"飲食店営業"</f>
        <v>飲食店営業</v>
      </c>
      <c r="E15392" s="2" t="str">
        <f>"H29.05.17"</f>
        <v>H29.05.17</v>
      </c>
    </row>
    <row r="15393" spans="1:5" x14ac:dyDescent="0.45">
      <c r="A15393" s="2" t="s">
        <v>3822</v>
      </c>
      <c r="B15393" s="2" t="s">
        <v>14183</v>
      </c>
      <c r="C15393" s="2" t="s">
        <v>25766</v>
      </c>
      <c r="D15393" s="2" t="str">
        <f>"乳類販売業"</f>
        <v>乳類販売業</v>
      </c>
      <c r="E15393" s="2" t="str">
        <f>"H29.08.14"</f>
        <v>H29.08.14</v>
      </c>
    </row>
    <row r="15394" spans="1:5" x14ac:dyDescent="0.45">
      <c r="A15394" s="2" t="s">
        <v>3831</v>
      </c>
      <c r="B15394" s="2" t="s">
        <v>14194</v>
      </c>
      <c r="C15394" s="2" t="s">
        <v>25780</v>
      </c>
      <c r="D15394" s="2" t="str">
        <f>"飲食店営業"</f>
        <v>飲食店営業</v>
      </c>
      <c r="E15394" s="2" t="str">
        <f>"H29.08.21"</f>
        <v>H29.08.21</v>
      </c>
    </row>
    <row r="15395" spans="1:5" x14ac:dyDescent="0.45">
      <c r="A15395" s="2" t="s">
        <v>3832</v>
      </c>
      <c r="B15395" s="2" t="s">
        <v>14195</v>
      </c>
      <c r="C15395" s="2" t="s">
        <v>25781</v>
      </c>
      <c r="D15395" s="2" t="str">
        <f>"飲食店営業"</f>
        <v>飲食店営業</v>
      </c>
      <c r="E15395" s="2" t="str">
        <f>"H29.08.21"</f>
        <v>H29.08.21</v>
      </c>
    </row>
    <row r="15396" spans="1:5" x14ac:dyDescent="0.45">
      <c r="A15396" s="2" t="s">
        <v>3844</v>
      </c>
      <c r="B15396" s="2" t="s">
        <v>14207</v>
      </c>
      <c r="C15396" s="2" t="s">
        <v>25794</v>
      </c>
      <c r="D15396" s="2" t="str">
        <f>"そうざい製造業"</f>
        <v>そうざい製造業</v>
      </c>
      <c r="E15396" s="2" t="str">
        <f>"H29.08.21"</f>
        <v>H29.08.21</v>
      </c>
    </row>
    <row r="15397" spans="1:5" x14ac:dyDescent="0.45">
      <c r="A15397" s="2" t="s">
        <v>3858</v>
      </c>
      <c r="B15397" s="2" t="s">
        <v>14222</v>
      </c>
      <c r="C15397" s="2" t="s">
        <v>25809</v>
      </c>
      <c r="D15397" s="2" t="str">
        <f>"菓子製造業"</f>
        <v>菓子製造業</v>
      </c>
      <c r="E15397" s="2" t="str">
        <f>"H29.10.25"</f>
        <v>H29.10.25</v>
      </c>
    </row>
    <row r="15398" spans="1:5" x14ac:dyDescent="0.45">
      <c r="A15398" s="2" t="s">
        <v>3858</v>
      </c>
      <c r="B15398" s="2" t="s">
        <v>14222</v>
      </c>
      <c r="C15398" s="2" t="s">
        <v>25809</v>
      </c>
      <c r="D15398" s="2" t="str">
        <f>"そうざい製造業"</f>
        <v>そうざい製造業</v>
      </c>
      <c r="E15398" s="2" t="str">
        <f>"H29.10.25"</f>
        <v>H29.10.25</v>
      </c>
    </row>
    <row r="15399" spans="1:5" x14ac:dyDescent="0.45">
      <c r="A15399" s="2" t="s">
        <v>3861</v>
      </c>
      <c r="B15399" s="2" t="s">
        <v>14225</v>
      </c>
      <c r="C15399" s="2" t="s">
        <v>25812</v>
      </c>
      <c r="D15399" s="2" t="str">
        <f>"そうざい製造業"</f>
        <v>そうざい製造業</v>
      </c>
      <c r="E15399" s="2" t="str">
        <f>"H29.10.31"</f>
        <v>H29.10.31</v>
      </c>
    </row>
    <row r="15400" spans="1:5" x14ac:dyDescent="0.45">
      <c r="A15400" s="2" t="s">
        <v>3876</v>
      </c>
      <c r="B15400" s="2" t="s">
        <v>14245</v>
      </c>
      <c r="C15400" s="2" t="s">
        <v>25830</v>
      </c>
      <c r="D15400" s="2" t="str">
        <f>"飲食店営業"</f>
        <v>飲食店営業</v>
      </c>
      <c r="E15400" s="2" t="str">
        <f>"H29.11.20"</f>
        <v>H29.11.20</v>
      </c>
    </row>
    <row r="15401" spans="1:5" x14ac:dyDescent="0.45">
      <c r="A15401" s="2" t="s">
        <v>3882</v>
      </c>
      <c r="B15401" s="2" t="s">
        <v>14251</v>
      </c>
      <c r="C15401" s="2" t="s">
        <v>25836</v>
      </c>
      <c r="D15401" s="2" t="str">
        <f>"食肉販売業"</f>
        <v>食肉販売業</v>
      </c>
      <c r="E15401" s="2" t="str">
        <f>"H29.11.20"</f>
        <v>H29.11.20</v>
      </c>
    </row>
    <row r="15402" spans="1:5" x14ac:dyDescent="0.45">
      <c r="A15402" s="2" t="s">
        <v>3882</v>
      </c>
      <c r="B15402" s="2" t="s">
        <v>14251</v>
      </c>
      <c r="C15402" s="2" t="s">
        <v>25836</v>
      </c>
      <c r="D15402" s="2" t="str">
        <f>"乳類販売業"</f>
        <v>乳類販売業</v>
      </c>
      <c r="E15402" s="2" t="str">
        <f>"H29.11.20"</f>
        <v>H29.11.20</v>
      </c>
    </row>
    <row r="15403" spans="1:5" x14ac:dyDescent="0.45">
      <c r="A15403" s="2" t="s">
        <v>3882</v>
      </c>
      <c r="B15403" s="2" t="s">
        <v>14251</v>
      </c>
      <c r="C15403" s="2" t="s">
        <v>25836</v>
      </c>
      <c r="D15403" s="2" t="str">
        <f>"魚介類販売業"</f>
        <v>魚介類販売業</v>
      </c>
      <c r="E15403" s="2" t="str">
        <f>"H29.11.20"</f>
        <v>H29.11.20</v>
      </c>
    </row>
    <row r="15404" spans="1:5" x14ac:dyDescent="0.45">
      <c r="A15404" s="2" t="s">
        <v>3920</v>
      </c>
      <c r="B15404" s="2" t="s">
        <v>14289</v>
      </c>
      <c r="C15404" s="2" t="s">
        <v>25874</v>
      </c>
      <c r="D15404" s="2" t="str">
        <f>"飲食店営業"</f>
        <v>飲食店営業</v>
      </c>
      <c r="E15404" s="2" t="str">
        <f>"H30.02.22"</f>
        <v>H30.02.22</v>
      </c>
    </row>
    <row r="15405" spans="1:5" x14ac:dyDescent="0.45">
      <c r="A15405" s="2" t="s">
        <v>3930</v>
      </c>
      <c r="B15405" s="2" t="s">
        <v>14301</v>
      </c>
      <c r="C15405" s="2" t="s">
        <v>25885</v>
      </c>
      <c r="D15405" s="2" t="str">
        <f>"食品製造業"</f>
        <v>食品製造業</v>
      </c>
      <c r="E15405" s="2" t="str">
        <f>"H30.02.22"</f>
        <v>H30.02.22</v>
      </c>
    </row>
    <row r="15406" spans="1:5" x14ac:dyDescent="0.45">
      <c r="A15406" s="2" t="s">
        <v>3951</v>
      </c>
      <c r="B15406" s="2" t="s">
        <v>14323</v>
      </c>
      <c r="C15406" s="2" t="s">
        <v>25910</v>
      </c>
      <c r="D15406" s="2" t="str">
        <f>"飲食店営業"</f>
        <v>飲食店営業</v>
      </c>
      <c r="E15406" s="2" t="str">
        <f>"H30.04.11"</f>
        <v>H30.04.11</v>
      </c>
    </row>
    <row r="15407" spans="1:5" x14ac:dyDescent="0.45">
      <c r="A15407" s="2" t="s">
        <v>1249</v>
      </c>
      <c r="B15407" s="2" t="s">
        <v>14337</v>
      </c>
      <c r="C15407" s="2" t="s">
        <v>25925</v>
      </c>
      <c r="D15407" s="2" t="str">
        <f>"食品販売業"</f>
        <v>食品販売業</v>
      </c>
      <c r="E15407" s="2" t="str">
        <f>"H30.05.11"</f>
        <v>H30.05.11</v>
      </c>
    </row>
    <row r="15408" spans="1:5" x14ac:dyDescent="0.45">
      <c r="A15408" s="2" t="s">
        <v>3960</v>
      </c>
      <c r="B15408" s="2" t="s">
        <v>14340</v>
      </c>
      <c r="C15408" s="2" t="s">
        <v>25928</v>
      </c>
      <c r="D15408" s="2" t="str">
        <f>"食品製造業"</f>
        <v>食品製造業</v>
      </c>
      <c r="E15408" s="2" t="str">
        <f>"H30.05.11"</f>
        <v>H30.05.11</v>
      </c>
    </row>
    <row r="15409" spans="1:5" x14ac:dyDescent="0.45">
      <c r="A15409" s="2" t="s">
        <v>165</v>
      </c>
      <c r="B15409" s="2" t="s">
        <v>14365</v>
      </c>
      <c r="C15409" s="2" t="s">
        <v>25953</v>
      </c>
      <c r="D15409" s="2" t="str">
        <f>"喫茶店営業"</f>
        <v>喫茶店営業</v>
      </c>
      <c r="E15409" s="2" t="str">
        <f>"H30.02.08"</f>
        <v>H30.02.08</v>
      </c>
    </row>
    <row r="15410" spans="1:5" x14ac:dyDescent="0.45">
      <c r="A15410" s="2" t="s">
        <v>3985</v>
      </c>
      <c r="B15410" s="2" t="s">
        <v>14379</v>
      </c>
      <c r="C15410" s="2" t="s">
        <v>25967</v>
      </c>
      <c r="D15410" s="2" t="str">
        <f>"そうざい製造業"</f>
        <v>そうざい製造業</v>
      </c>
      <c r="E15410" s="2" t="str">
        <f>"H30.06.06"</f>
        <v>H30.06.06</v>
      </c>
    </row>
    <row r="15411" spans="1:5" x14ac:dyDescent="0.45">
      <c r="A15411" s="2" t="s">
        <v>3986</v>
      </c>
      <c r="B15411" s="2" t="s">
        <v>14380</v>
      </c>
      <c r="C15411" s="2" t="s">
        <v>25968</v>
      </c>
      <c r="D15411" s="2" t="str">
        <f>"乳類販売業"</f>
        <v>乳類販売業</v>
      </c>
      <c r="E15411" s="2" t="str">
        <f>"H30.05.31"</f>
        <v>H30.05.31</v>
      </c>
    </row>
    <row r="15412" spans="1:5" x14ac:dyDescent="0.45">
      <c r="A15412" s="2" t="s">
        <v>3992</v>
      </c>
      <c r="B15412" s="2" t="s">
        <v>14386</v>
      </c>
      <c r="C15412" s="2" t="s">
        <v>25974</v>
      </c>
      <c r="D15412" s="2" t="str">
        <f>"飲食店営業"</f>
        <v>飲食店営業</v>
      </c>
      <c r="E15412" s="2" t="str">
        <f>"H30.06.25"</f>
        <v>H30.06.25</v>
      </c>
    </row>
    <row r="15413" spans="1:5" x14ac:dyDescent="0.45">
      <c r="A15413" s="2" t="s">
        <v>4000</v>
      </c>
      <c r="B15413" s="2" t="s">
        <v>14400</v>
      </c>
      <c r="C15413" s="2" t="s">
        <v>25986</v>
      </c>
      <c r="D15413" s="2" t="str">
        <f>"飲食店営業"</f>
        <v>飲食店営業</v>
      </c>
      <c r="E15413" s="2" t="str">
        <f>"H30.07.17"</f>
        <v>H30.07.17</v>
      </c>
    </row>
    <row r="15414" spans="1:5" x14ac:dyDescent="0.45">
      <c r="A15414" s="2" t="s">
        <v>4003</v>
      </c>
      <c r="B15414" s="2" t="s">
        <v>14403</v>
      </c>
      <c r="C15414" s="2" t="s">
        <v>25989</v>
      </c>
      <c r="D15414" s="2" t="str">
        <f>"飲食店営業"</f>
        <v>飲食店営業</v>
      </c>
      <c r="E15414" s="2" t="str">
        <f>"H29.06.28"</f>
        <v>H29.06.28</v>
      </c>
    </row>
    <row r="15415" spans="1:5" x14ac:dyDescent="0.45">
      <c r="A15415" s="2" t="s">
        <v>1249</v>
      </c>
      <c r="B15415" s="2" t="s">
        <v>14431</v>
      </c>
      <c r="C15415" s="2" t="s">
        <v>26016</v>
      </c>
      <c r="D15415" s="2" t="str">
        <f>"飲食店営業"</f>
        <v>飲食店営業</v>
      </c>
      <c r="E15415" s="2" t="str">
        <f>"H30.08.13"</f>
        <v>H30.08.13</v>
      </c>
    </row>
    <row r="15416" spans="1:5" x14ac:dyDescent="0.45">
      <c r="A15416" s="2" t="s">
        <v>1249</v>
      </c>
      <c r="B15416" s="2" t="s">
        <v>14431</v>
      </c>
      <c r="C15416" s="2" t="s">
        <v>26016</v>
      </c>
      <c r="D15416" s="2" t="str">
        <f>"菓子製造業"</f>
        <v>菓子製造業</v>
      </c>
      <c r="E15416" s="2" t="str">
        <f>"H30.08.13"</f>
        <v>H30.08.13</v>
      </c>
    </row>
    <row r="15417" spans="1:5" x14ac:dyDescent="0.45">
      <c r="A15417" s="2" t="s">
        <v>4024</v>
      </c>
      <c r="B15417" s="2" t="s">
        <v>14438</v>
      </c>
      <c r="C15417" s="2" t="s">
        <v>26022</v>
      </c>
      <c r="D15417" s="2" t="str">
        <f>"そうざい製造業"</f>
        <v>そうざい製造業</v>
      </c>
      <c r="E15417" s="2" t="str">
        <f>"H30.08.16"</f>
        <v>H30.08.16</v>
      </c>
    </row>
    <row r="15418" spans="1:5" x14ac:dyDescent="0.45">
      <c r="A15418" s="2" t="s">
        <v>4029</v>
      </c>
      <c r="B15418" s="2" t="s">
        <v>14443</v>
      </c>
      <c r="C15418" s="2" t="s">
        <v>26027</v>
      </c>
      <c r="D15418" s="2" t="str">
        <f>"食品製造業"</f>
        <v>食品製造業</v>
      </c>
      <c r="E15418" s="2" t="str">
        <f>"H30.08.16"</f>
        <v>H30.08.16</v>
      </c>
    </row>
    <row r="15419" spans="1:5" x14ac:dyDescent="0.45">
      <c r="A15419" s="2" t="s">
        <v>4030</v>
      </c>
      <c r="B15419" s="2" t="s">
        <v>14444</v>
      </c>
      <c r="C15419" s="2" t="s">
        <v>26028</v>
      </c>
      <c r="D15419" s="2" t="str">
        <f>"食品製造業"</f>
        <v>食品製造業</v>
      </c>
      <c r="E15419" s="2" t="str">
        <f>"H30.08.16"</f>
        <v>H30.08.16</v>
      </c>
    </row>
    <row r="15420" spans="1:5" x14ac:dyDescent="0.45">
      <c r="A15420" s="2" t="s">
        <v>4038</v>
      </c>
      <c r="B15420" s="2" t="s">
        <v>14452</v>
      </c>
      <c r="C15420" s="2" t="s">
        <v>26036</v>
      </c>
      <c r="D15420" s="2" t="str">
        <f>"飲食店営業"</f>
        <v>飲食店営業</v>
      </c>
      <c r="E15420" s="2" t="str">
        <f>"H30.08.28"</f>
        <v>H30.08.28</v>
      </c>
    </row>
    <row r="15421" spans="1:5" x14ac:dyDescent="0.45">
      <c r="A15421" s="2" t="s">
        <v>4038</v>
      </c>
      <c r="B15421" s="2" t="s">
        <v>14452</v>
      </c>
      <c r="C15421" s="2" t="s">
        <v>26036</v>
      </c>
      <c r="D15421" s="2" t="str">
        <f>"菓子製造業"</f>
        <v>菓子製造業</v>
      </c>
      <c r="E15421" s="2" t="str">
        <f>"H30.08.28"</f>
        <v>H30.08.28</v>
      </c>
    </row>
    <row r="15422" spans="1:5" x14ac:dyDescent="0.45">
      <c r="A15422" s="2" t="s">
        <v>4038</v>
      </c>
      <c r="B15422" s="2" t="s">
        <v>14452</v>
      </c>
      <c r="C15422" s="2" t="s">
        <v>26036</v>
      </c>
      <c r="D15422" s="2" t="str">
        <f>"乳類販売業"</f>
        <v>乳類販売業</v>
      </c>
      <c r="E15422" s="2" t="str">
        <f>"H30.08.28"</f>
        <v>H30.08.28</v>
      </c>
    </row>
    <row r="15423" spans="1:5" x14ac:dyDescent="0.45">
      <c r="A15423" s="2" t="s">
        <v>4038</v>
      </c>
      <c r="B15423" s="2" t="s">
        <v>14452</v>
      </c>
      <c r="C15423" s="2" t="s">
        <v>26036</v>
      </c>
      <c r="D15423" s="2" t="str">
        <f>"食肉販売業"</f>
        <v>食肉販売業</v>
      </c>
      <c r="E15423" s="2" t="str">
        <f>"H30.08.28"</f>
        <v>H30.08.28</v>
      </c>
    </row>
    <row r="15424" spans="1:5" x14ac:dyDescent="0.45">
      <c r="A15424" s="2" t="s">
        <v>4038</v>
      </c>
      <c r="B15424" s="2" t="s">
        <v>14452</v>
      </c>
      <c r="C15424" s="2" t="s">
        <v>26036</v>
      </c>
      <c r="D15424" s="2" t="str">
        <f>"魚介類販売業"</f>
        <v>魚介類販売業</v>
      </c>
      <c r="E15424" s="2" t="str">
        <f>"H30.08.28"</f>
        <v>H30.08.28</v>
      </c>
    </row>
    <row r="15425" spans="1:5" x14ac:dyDescent="0.45">
      <c r="A15425" s="2" t="s">
        <v>165</v>
      </c>
      <c r="B15425" s="2" t="s">
        <v>14453</v>
      </c>
      <c r="C15425" s="2" t="s">
        <v>25925</v>
      </c>
      <c r="D15425" s="2" t="str">
        <f>"喫茶店営業"</f>
        <v>喫茶店営業</v>
      </c>
      <c r="E15425" s="2" t="str">
        <f>"H30.08.31"</f>
        <v>H30.08.31</v>
      </c>
    </row>
    <row r="15426" spans="1:5" x14ac:dyDescent="0.45">
      <c r="A15426" s="2" t="s">
        <v>4044</v>
      </c>
      <c r="B15426" s="2" t="s">
        <v>14463</v>
      </c>
      <c r="C15426" s="2" t="s">
        <v>26045</v>
      </c>
      <c r="D15426" s="2" t="str">
        <f>"乳類販売業"</f>
        <v>乳類販売業</v>
      </c>
      <c r="E15426" s="2" t="str">
        <f>"H30.09.28"</f>
        <v>H30.09.28</v>
      </c>
    </row>
    <row r="15427" spans="1:5" x14ac:dyDescent="0.45">
      <c r="A15427" s="2" t="s">
        <v>4052</v>
      </c>
      <c r="B15427" s="2" t="s">
        <v>14471</v>
      </c>
      <c r="C15427" s="2" t="s">
        <v>26053</v>
      </c>
      <c r="D15427" s="2" t="str">
        <f>"菓子製造業"</f>
        <v>菓子製造業</v>
      </c>
      <c r="E15427" s="2" t="str">
        <f>"H30.02.22"</f>
        <v>H30.02.22</v>
      </c>
    </row>
    <row r="15428" spans="1:5" x14ac:dyDescent="0.45">
      <c r="A15428" s="2" t="s">
        <v>4066</v>
      </c>
      <c r="B15428" s="2" t="s">
        <v>14484</v>
      </c>
      <c r="C15428" s="2" t="s">
        <v>26065</v>
      </c>
      <c r="D15428" s="2" t="str">
        <f>"食品製造業"</f>
        <v>食品製造業</v>
      </c>
      <c r="E15428" s="2" t="str">
        <f>"H30.11.13"</f>
        <v>H30.11.13</v>
      </c>
    </row>
    <row r="15429" spans="1:5" x14ac:dyDescent="0.45">
      <c r="A15429" s="2" t="s">
        <v>4069</v>
      </c>
      <c r="B15429" s="2" t="s">
        <v>14487</v>
      </c>
      <c r="C15429" s="2" t="s">
        <v>26068</v>
      </c>
      <c r="D15429" s="2" t="str">
        <f>"食品製造業"</f>
        <v>食品製造業</v>
      </c>
      <c r="E15429" s="2" t="str">
        <f>"H30.11.13"</f>
        <v>H30.11.13</v>
      </c>
    </row>
    <row r="15430" spans="1:5" x14ac:dyDescent="0.45">
      <c r="A15430" s="2" t="s">
        <v>4070</v>
      </c>
      <c r="B15430" s="2" t="s">
        <v>14488</v>
      </c>
      <c r="C15430" s="2" t="s">
        <v>26069</v>
      </c>
      <c r="D15430" s="2" t="str">
        <f>"食品製造業"</f>
        <v>食品製造業</v>
      </c>
      <c r="E15430" s="2" t="str">
        <f>"H30.11.13"</f>
        <v>H30.11.13</v>
      </c>
    </row>
    <row r="15431" spans="1:5" x14ac:dyDescent="0.45">
      <c r="A15431" s="2" t="s">
        <v>4097</v>
      </c>
      <c r="B15431" s="2" t="s">
        <v>14521</v>
      </c>
      <c r="C15431" s="2" t="s">
        <v>26102</v>
      </c>
      <c r="D15431" s="2" t="str">
        <f>"菓子製造業"</f>
        <v>菓子製造業</v>
      </c>
      <c r="E15431" s="2" t="str">
        <f t="shared" ref="E15431:E15437" si="770">"H30.11.15"</f>
        <v>H30.11.15</v>
      </c>
    </row>
    <row r="15432" spans="1:5" x14ac:dyDescent="0.45">
      <c r="A15432" s="2" t="s">
        <v>1249</v>
      </c>
      <c r="B15432" s="2" t="s">
        <v>14431</v>
      </c>
      <c r="C15432" s="2" t="s">
        <v>26016</v>
      </c>
      <c r="D15432" s="2" t="str">
        <f>"飲食店営業"</f>
        <v>飲食店営業</v>
      </c>
      <c r="E15432" s="2" t="str">
        <f t="shared" si="770"/>
        <v>H30.11.15</v>
      </c>
    </row>
    <row r="15433" spans="1:5" x14ac:dyDescent="0.45">
      <c r="A15433" s="2" t="s">
        <v>1249</v>
      </c>
      <c r="B15433" s="2" t="s">
        <v>14527</v>
      </c>
      <c r="C15433" s="2" t="s">
        <v>26016</v>
      </c>
      <c r="D15433" s="2" t="str">
        <f>"飲食店営業"</f>
        <v>飲食店営業</v>
      </c>
      <c r="E15433" s="2" t="str">
        <f t="shared" si="770"/>
        <v>H30.11.15</v>
      </c>
    </row>
    <row r="15434" spans="1:5" x14ac:dyDescent="0.45">
      <c r="A15434" s="2" t="s">
        <v>1249</v>
      </c>
      <c r="B15434" s="2" t="s">
        <v>14528</v>
      </c>
      <c r="C15434" s="2" t="s">
        <v>26016</v>
      </c>
      <c r="D15434" s="2" t="str">
        <f>"飲食店営業"</f>
        <v>飲食店営業</v>
      </c>
      <c r="E15434" s="2" t="str">
        <f t="shared" si="770"/>
        <v>H30.11.15</v>
      </c>
    </row>
    <row r="15435" spans="1:5" x14ac:dyDescent="0.45">
      <c r="A15435" s="2" t="s">
        <v>1249</v>
      </c>
      <c r="B15435" s="2" t="s">
        <v>14529</v>
      </c>
      <c r="C15435" s="2" t="s">
        <v>26016</v>
      </c>
      <c r="D15435" s="2" t="str">
        <f>"飲食店営業"</f>
        <v>飲食店営業</v>
      </c>
      <c r="E15435" s="2" t="str">
        <f t="shared" si="770"/>
        <v>H30.11.15</v>
      </c>
    </row>
    <row r="15436" spans="1:5" x14ac:dyDescent="0.45">
      <c r="A15436" s="2" t="s">
        <v>1249</v>
      </c>
      <c r="B15436" s="2" t="s">
        <v>14431</v>
      </c>
      <c r="C15436" s="2" t="s">
        <v>26016</v>
      </c>
      <c r="D15436" s="2" t="str">
        <f>"乳類販売業"</f>
        <v>乳類販売業</v>
      </c>
      <c r="E15436" s="2" t="str">
        <f t="shared" si="770"/>
        <v>H30.11.15</v>
      </c>
    </row>
    <row r="15437" spans="1:5" x14ac:dyDescent="0.45">
      <c r="A15437" s="2" t="s">
        <v>1249</v>
      </c>
      <c r="B15437" s="2" t="s">
        <v>14431</v>
      </c>
      <c r="C15437" s="2" t="s">
        <v>26016</v>
      </c>
      <c r="D15437" s="2" t="str">
        <f>"食肉販売業"</f>
        <v>食肉販売業</v>
      </c>
      <c r="E15437" s="2" t="str">
        <f t="shared" si="770"/>
        <v>H30.11.15</v>
      </c>
    </row>
    <row r="15438" spans="1:5" x14ac:dyDescent="0.45">
      <c r="A15438" s="2" t="s">
        <v>1392</v>
      </c>
      <c r="B15438" s="2" t="s">
        <v>14540</v>
      </c>
      <c r="C15438" s="2" t="s">
        <v>26117</v>
      </c>
      <c r="D15438" s="2" t="str">
        <f>"飲食店営業"</f>
        <v>飲食店営業</v>
      </c>
      <c r="E15438" s="2" t="str">
        <f>"H30.11.22"</f>
        <v>H30.11.22</v>
      </c>
    </row>
    <row r="15439" spans="1:5" x14ac:dyDescent="0.45">
      <c r="A15439" s="2" t="s">
        <v>4121</v>
      </c>
      <c r="B15439" s="2" t="s">
        <v>14555</v>
      </c>
      <c r="C15439" s="2" t="s">
        <v>26130</v>
      </c>
      <c r="D15439" s="2" t="str">
        <f>"飲食店営業"</f>
        <v>飲食店営業</v>
      </c>
      <c r="E15439" s="2" t="str">
        <f>"H30.02.08"</f>
        <v>H30.02.08</v>
      </c>
    </row>
    <row r="15440" spans="1:5" x14ac:dyDescent="0.45">
      <c r="A15440" s="2" t="s">
        <v>4127</v>
      </c>
      <c r="B15440" s="2" t="s">
        <v>14563</v>
      </c>
      <c r="C15440" s="2" t="s">
        <v>26138</v>
      </c>
      <c r="D15440" s="2" t="str">
        <f>"飲食店営業"</f>
        <v>飲食店営業</v>
      </c>
      <c r="E15440" s="2" t="str">
        <f>"H31.01.18"</f>
        <v>H31.01.18</v>
      </c>
    </row>
    <row r="15441" spans="1:5" x14ac:dyDescent="0.45">
      <c r="A15441" s="2" t="s">
        <v>4141</v>
      </c>
      <c r="B15441" s="2" t="s">
        <v>4141</v>
      </c>
      <c r="C15441" s="2" t="s">
        <v>26152</v>
      </c>
      <c r="D15441" s="2" t="str">
        <f>"菓子製造業"</f>
        <v>菓子製造業</v>
      </c>
      <c r="E15441" s="2" t="str">
        <f>"H31.02.18"</f>
        <v>H31.02.18</v>
      </c>
    </row>
    <row r="15442" spans="1:5" x14ac:dyDescent="0.45">
      <c r="A15442" s="2" t="s">
        <v>4200</v>
      </c>
      <c r="B15442" s="2" t="s">
        <v>14644</v>
      </c>
      <c r="C15442" s="2" t="s">
        <v>26221</v>
      </c>
      <c r="D15442" s="2" t="str">
        <f>"そうざい製造業"</f>
        <v>そうざい製造業</v>
      </c>
      <c r="E15442" s="2" t="str">
        <f>"H31.04.04"</f>
        <v>H31.04.04</v>
      </c>
    </row>
    <row r="15443" spans="1:5" x14ac:dyDescent="0.45">
      <c r="A15443" s="2" t="s">
        <v>4121</v>
      </c>
      <c r="B15443" s="2" t="s">
        <v>14555</v>
      </c>
      <c r="C15443" s="2" t="s">
        <v>26130</v>
      </c>
      <c r="D15443" s="2" t="str">
        <f>"そうざい製造業"</f>
        <v>そうざい製造業</v>
      </c>
      <c r="E15443" s="2" t="str">
        <f>"R01.05.10"</f>
        <v>R01.05.10</v>
      </c>
    </row>
    <row r="15444" spans="1:5" x14ac:dyDescent="0.45">
      <c r="A15444" s="2" t="s">
        <v>4212</v>
      </c>
      <c r="B15444" s="2" t="s">
        <v>14658</v>
      </c>
      <c r="C15444" s="2" t="s">
        <v>26236</v>
      </c>
      <c r="D15444" s="2" t="str">
        <f>"食品製造業"</f>
        <v>食品製造業</v>
      </c>
      <c r="E15444" s="2" t="str">
        <f>"R01.05.20"</f>
        <v>R01.05.20</v>
      </c>
    </row>
    <row r="15445" spans="1:5" x14ac:dyDescent="0.45">
      <c r="A15445" s="2" t="s">
        <v>595</v>
      </c>
      <c r="B15445" s="2" t="s">
        <v>14149</v>
      </c>
      <c r="C15445" s="2" t="s">
        <v>25731</v>
      </c>
      <c r="D15445" s="2" t="str">
        <f>"食品販売業"</f>
        <v>食品販売業</v>
      </c>
      <c r="E15445" s="2" t="str">
        <f>"R01.05.20"</f>
        <v>R01.05.20</v>
      </c>
    </row>
    <row r="15446" spans="1:5" x14ac:dyDescent="0.45">
      <c r="A15446" s="2" t="s">
        <v>4127</v>
      </c>
      <c r="B15446" s="2" t="s">
        <v>14664</v>
      </c>
      <c r="C15446" s="2" t="s">
        <v>26138</v>
      </c>
      <c r="D15446" s="2" t="str">
        <f>"食品販売業"</f>
        <v>食品販売業</v>
      </c>
      <c r="E15446" s="2" t="str">
        <f>"R01.05.20"</f>
        <v>R01.05.20</v>
      </c>
    </row>
    <row r="15447" spans="1:5" x14ac:dyDescent="0.45">
      <c r="A15447" s="2" t="s">
        <v>165</v>
      </c>
      <c r="B15447" s="2" t="s">
        <v>14672</v>
      </c>
      <c r="C15447" s="2" t="s">
        <v>26016</v>
      </c>
      <c r="D15447" s="2" t="str">
        <f>"喫茶店営業"</f>
        <v>喫茶店営業</v>
      </c>
      <c r="E15447" s="2" t="str">
        <f>"R01.05.23"</f>
        <v>R01.05.23</v>
      </c>
    </row>
    <row r="15448" spans="1:5" x14ac:dyDescent="0.45">
      <c r="A15448" s="2" t="s">
        <v>4228</v>
      </c>
      <c r="B15448" s="2" t="s">
        <v>14685</v>
      </c>
      <c r="C15448" s="2" t="s">
        <v>26259</v>
      </c>
      <c r="D15448" s="2" t="str">
        <f>"飲食店営業"</f>
        <v>飲食店営業</v>
      </c>
      <c r="E15448" s="2" t="str">
        <f>"R01.05.23"</f>
        <v>R01.05.23</v>
      </c>
    </row>
    <row r="15449" spans="1:5" x14ac:dyDescent="0.45">
      <c r="A15449" s="2" t="s">
        <v>4234</v>
      </c>
      <c r="B15449" s="2" t="s">
        <v>14698</v>
      </c>
      <c r="C15449" s="2" t="s">
        <v>26271</v>
      </c>
      <c r="D15449" s="2" t="str">
        <f>"菓子製造業"</f>
        <v>菓子製造業</v>
      </c>
      <c r="E15449" s="2" t="str">
        <f>"R01.05.29"</f>
        <v>R01.05.29</v>
      </c>
    </row>
    <row r="15450" spans="1:5" x14ac:dyDescent="0.45">
      <c r="A15450" s="2" t="s">
        <v>4241</v>
      </c>
      <c r="B15450" s="2" t="s">
        <v>14704</v>
      </c>
      <c r="C15450" s="2" t="s">
        <v>26278</v>
      </c>
      <c r="D15450" s="2" t="str">
        <f>"そうざい製造業"</f>
        <v>そうざい製造業</v>
      </c>
      <c r="E15450" s="2" t="str">
        <f t="shared" ref="E15450:E15456" si="771">"R01.05.28"</f>
        <v>R01.05.28</v>
      </c>
    </row>
    <row r="15451" spans="1:5" x14ac:dyDescent="0.45">
      <c r="A15451" s="2" t="s">
        <v>4241</v>
      </c>
      <c r="B15451" s="2" t="s">
        <v>14704</v>
      </c>
      <c r="C15451" s="2" t="s">
        <v>26278</v>
      </c>
      <c r="D15451" s="2" t="str">
        <f>"魚介類販売業"</f>
        <v>魚介類販売業</v>
      </c>
      <c r="E15451" s="2" t="str">
        <f t="shared" si="771"/>
        <v>R01.05.28</v>
      </c>
    </row>
    <row r="15452" spans="1:5" x14ac:dyDescent="0.45">
      <c r="A15452" s="2" t="s">
        <v>4242</v>
      </c>
      <c r="B15452" s="2" t="s">
        <v>4242</v>
      </c>
      <c r="C15452" s="2" t="s">
        <v>26279</v>
      </c>
      <c r="D15452" s="2" t="str">
        <f>"食品の冷凍又は冷蔵業"</f>
        <v>食品の冷凍又は冷蔵業</v>
      </c>
      <c r="E15452" s="2" t="str">
        <f t="shared" si="771"/>
        <v>R01.05.28</v>
      </c>
    </row>
    <row r="15453" spans="1:5" x14ac:dyDescent="0.45">
      <c r="A15453" s="2" t="s">
        <v>4052</v>
      </c>
      <c r="B15453" s="2" t="s">
        <v>14705</v>
      </c>
      <c r="C15453" s="2" t="s">
        <v>26280</v>
      </c>
      <c r="D15453" s="2" t="str">
        <f>"みそ製造業"</f>
        <v>みそ製造業</v>
      </c>
      <c r="E15453" s="2" t="str">
        <f t="shared" si="771"/>
        <v>R01.05.28</v>
      </c>
    </row>
    <row r="15454" spans="1:5" x14ac:dyDescent="0.45">
      <c r="A15454" s="2" t="s">
        <v>165</v>
      </c>
      <c r="B15454" s="2" t="s">
        <v>14706</v>
      </c>
      <c r="C15454" s="2" t="s">
        <v>26053</v>
      </c>
      <c r="D15454" s="2" t="str">
        <f>"喫茶店営業"</f>
        <v>喫茶店営業</v>
      </c>
      <c r="E15454" s="2" t="str">
        <f t="shared" si="771"/>
        <v>R01.05.28</v>
      </c>
    </row>
    <row r="15455" spans="1:5" x14ac:dyDescent="0.45">
      <c r="A15455" s="2" t="s">
        <v>4241</v>
      </c>
      <c r="B15455" s="2" t="s">
        <v>14704</v>
      </c>
      <c r="C15455" s="2" t="s">
        <v>26278</v>
      </c>
      <c r="D15455" s="2" t="str">
        <f>"食品販売業"</f>
        <v>食品販売業</v>
      </c>
      <c r="E15455" s="2" t="str">
        <f t="shared" si="771"/>
        <v>R01.05.28</v>
      </c>
    </row>
    <row r="15456" spans="1:5" x14ac:dyDescent="0.45">
      <c r="A15456" s="2" t="s">
        <v>4244</v>
      </c>
      <c r="B15456" s="2" t="s">
        <v>14709</v>
      </c>
      <c r="C15456" s="2" t="s">
        <v>26283</v>
      </c>
      <c r="D15456" s="2" t="str">
        <f>"喫茶店営業"</f>
        <v>喫茶店営業</v>
      </c>
      <c r="E15456" s="2" t="str">
        <f t="shared" si="771"/>
        <v>R01.05.28</v>
      </c>
    </row>
    <row r="15457" spans="1:5" x14ac:dyDescent="0.45">
      <c r="A15457" s="2" t="s">
        <v>1249</v>
      </c>
      <c r="B15457" s="2" t="s">
        <v>14725</v>
      </c>
      <c r="C15457" s="2" t="s">
        <v>26302</v>
      </c>
      <c r="D15457" s="2" t="str">
        <f>"飲食店営業"</f>
        <v>飲食店営業</v>
      </c>
      <c r="E15457" s="2" t="str">
        <f>"R01.07.11"</f>
        <v>R01.07.11</v>
      </c>
    </row>
    <row r="15458" spans="1:5" x14ac:dyDescent="0.45">
      <c r="A15458" s="2" t="s">
        <v>1134</v>
      </c>
      <c r="B15458" s="2" t="s">
        <v>14733</v>
      </c>
      <c r="C15458" s="2" t="s">
        <v>26311</v>
      </c>
      <c r="D15458" s="2" t="str">
        <f>"魚介類販売業"</f>
        <v>魚介類販売業</v>
      </c>
      <c r="E15458" s="2" t="str">
        <f>"H30.08.30"</f>
        <v>H30.08.30</v>
      </c>
    </row>
    <row r="15459" spans="1:5" x14ac:dyDescent="0.45">
      <c r="A15459" s="2" t="s">
        <v>1134</v>
      </c>
      <c r="B15459" s="2" t="s">
        <v>14733</v>
      </c>
      <c r="C15459" s="2" t="s">
        <v>26312</v>
      </c>
      <c r="D15459" s="2" t="str">
        <f>"食品販売業"</f>
        <v>食品販売業</v>
      </c>
      <c r="E15459" s="2" t="str">
        <f>"R01.05.31"</f>
        <v>R01.05.31</v>
      </c>
    </row>
    <row r="15460" spans="1:5" x14ac:dyDescent="0.45">
      <c r="A15460" s="2" t="s">
        <v>4000</v>
      </c>
      <c r="B15460" s="2" t="s">
        <v>14763</v>
      </c>
      <c r="C15460" s="2" t="s">
        <v>26342</v>
      </c>
      <c r="D15460" s="2" t="str">
        <f>"飲食店営業"</f>
        <v>飲食店営業</v>
      </c>
      <c r="E15460" s="2" t="str">
        <f>"R01.08.22"</f>
        <v>R01.08.22</v>
      </c>
    </row>
    <row r="15461" spans="1:5" x14ac:dyDescent="0.45">
      <c r="A15461" s="2" t="s">
        <v>4279</v>
      </c>
      <c r="B15461" s="2" t="s">
        <v>4279</v>
      </c>
      <c r="C15461" s="2" t="s">
        <v>26347</v>
      </c>
      <c r="D15461" s="2" t="str">
        <f>"醤油製造業"</f>
        <v>醤油製造業</v>
      </c>
      <c r="E15461" s="2" t="str">
        <f>"R01.08.22"</f>
        <v>R01.08.22</v>
      </c>
    </row>
    <row r="15462" spans="1:5" x14ac:dyDescent="0.45">
      <c r="A15462" s="2" t="s">
        <v>4279</v>
      </c>
      <c r="B15462" s="2" t="s">
        <v>4279</v>
      </c>
      <c r="C15462" s="2" t="s">
        <v>26347</v>
      </c>
      <c r="D15462" s="2" t="str">
        <f>"みそ製造業"</f>
        <v>みそ製造業</v>
      </c>
      <c r="E15462" s="2" t="str">
        <f>"R01.08.22"</f>
        <v>R01.08.22</v>
      </c>
    </row>
    <row r="15463" spans="1:5" x14ac:dyDescent="0.45">
      <c r="A15463" s="2" t="s">
        <v>4294</v>
      </c>
      <c r="B15463" s="2" t="s">
        <v>14784</v>
      </c>
      <c r="C15463" s="2" t="s">
        <v>26365</v>
      </c>
      <c r="D15463" s="2" t="str">
        <f>"そうざい製造業"</f>
        <v>そうざい製造業</v>
      </c>
      <c r="E15463" s="2" t="str">
        <f>"R01.08.26"</f>
        <v>R01.08.26</v>
      </c>
    </row>
    <row r="15464" spans="1:5" x14ac:dyDescent="0.45">
      <c r="A15464" s="2" t="s">
        <v>4299</v>
      </c>
      <c r="B15464" s="2" t="s">
        <v>14790</v>
      </c>
      <c r="C15464" s="2" t="s">
        <v>26371</v>
      </c>
      <c r="D15464" s="2" t="str">
        <f>"豆腐製造業"</f>
        <v>豆腐製造業</v>
      </c>
      <c r="E15464" s="2" t="str">
        <f>"R01.08.29"</f>
        <v>R01.08.29</v>
      </c>
    </row>
    <row r="15465" spans="1:5" x14ac:dyDescent="0.45">
      <c r="A15465" s="2" t="s">
        <v>4300</v>
      </c>
      <c r="B15465" s="2" t="s">
        <v>14791</v>
      </c>
      <c r="C15465" s="2" t="s">
        <v>26373</v>
      </c>
      <c r="D15465" s="2" t="str">
        <f>"そうざい製造業"</f>
        <v>そうざい製造業</v>
      </c>
      <c r="E15465" s="2" t="str">
        <f>"R01.09.02"</f>
        <v>R01.09.02</v>
      </c>
    </row>
    <row r="15466" spans="1:5" x14ac:dyDescent="0.45">
      <c r="A15466" s="2" t="s">
        <v>4196</v>
      </c>
      <c r="B15466" s="2" t="s">
        <v>14637</v>
      </c>
      <c r="C15466" s="2" t="s">
        <v>26380</v>
      </c>
      <c r="D15466" s="2" t="str">
        <f>"そうざい製造業"</f>
        <v>そうざい製造業</v>
      </c>
      <c r="E15466" s="2" t="str">
        <f>"R01.09.10"</f>
        <v>R01.09.10</v>
      </c>
    </row>
    <row r="15467" spans="1:5" x14ac:dyDescent="0.45">
      <c r="A15467" s="2" t="s">
        <v>4196</v>
      </c>
      <c r="B15467" s="2" t="s">
        <v>14637</v>
      </c>
      <c r="C15467" s="2" t="s">
        <v>26380</v>
      </c>
      <c r="D15467" s="2" t="str">
        <f>"菓子製造業"</f>
        <v>菓子製造業</v>
      </c>
      <c r="E15467" s="2" t="str">
        <f>"R01.09.10"</f>
        <v>R01.09.10</v>
      </c>
    </row>
    <row r="15468" spans="1:5" x14ac:dyDescent="0.45">
      <c r="A15468" s="2" t="s">
        <v>4307</v>
      </c>
      <c r="B15468" s="2" t="s">
        <v>14444</v>
      </c>
      <c r="C15468" s="2" t="s">
        <v>26028</v>
      </c>
      <c r="D15468" s="2" t="str">
        <f>"菓子製造業"</f>
        <v>菓子製造業</v>
      </c>
      <c r="E15468" s="2" t="str">
        <f>"R01.09.17"</f>
        <v>R01.09.17</v>
      </c>
    </row>
    <row r="15469" spans="1:5" x14ac:dyDescent="0.45">
      <c r="A15469" s="2" t="s">
        <v>4307</v>
      </c>
      <c r="B15469" s="2" t="s">
        <v>14444</v>
      </c>
      <c r="C15469" s="2" t="s">
        <v>26028</v>
      </c>
      <c r="D15469" s="2" t="str">
        <f>"そうざい製造業"</f>
        <v>そうざい製造業</v>
      </c>
      <c r="E15469" s="2" t="str">
        <f>"R01.09.17"</f>
        <v>R01.09.17</v>
      </c>
    </row>
    <row r="15470" spans="1:5" x14ac:dyDescent="0.45">
      <c r="A15470" s="2" t="s">
        <v>4320</v>
      </c>
      <c r="B15470" s="2" t="s">
        <v>14812</v>
      </c>
      <c r="C15470" s="2" t="s">
        <v>26394</v>
      </c>
      <c r="D15470" s="2" t="str">
        <f>"飲食店営業"</f>
        <v>飲食店営業</v>
      </c>
      <c r="E15470" s="2" t="str">
        <f>"R01.10.29"</f>
        <v>R01.10.29</v>
      </c>
    </row>
    <row r="15471" spans="1:5" x14ac:dyDescent="0.45">
      <c r="A15471" s="2" t="s">
        <v>4321</v>
      </c>
      <c r="B15471" s="2" t="s">
        <v>14813</v>
      </c>
      <c r="C15471" s="2" t="s">
        <v>26394</v>
      </c>
      <c r="D15471" s="2" t="str">
        <f>"そうざい製造業"</f>
        <v>そうざい製造業</v>
      </c>
      <c r="E15471" s="2" t="str">
        <f>"R01.10.29"</f>
        <v>R01.10.29</v>
      </c>
    </row>
    <row r="15472" spans="1:5" x14ac:dyDescent="0.45">
      <c r="A15472" s="2" t="s">
        <v>3855</v>
      </c>
      <c r="B15472" s="2" t="s">
        <v>14817</v>
      </c>
      <c r="C15472" s="2" t="s">
        <v>26399</v>
      </c>
      <c r="D15472" s="2" t="str">
        <f>"飲食店営業"</f>
        <v>飲食店営業</v>
      </c>
      <c r="E15472" s="2" t="str">
        <f>"R01.10.31"</f>
        <v>R01.10.31</v>
      </c>
    </row>
    <row r="15473" spans="1:5" x14ac:dyDescent="0.45">
      <c r="A15473" s="2" t="s">
        <v>4052</v>
      </c>
      <c r="B15473" s="2" t="s">
        <v>14822</v>
      </c>
      <c r="C15473" s="2" t="s">
        <v>26404</v>
      </c>
      <c r="D15473" s="2" t="str">
        <f>"菓子製造業"</f>
        <v>菓子製造業</v>
      </c>
      <c r="E15473" s="2" t="str">
        <f>"H30.04.11"</f>
        <v>H30.04.11</v>
      </c>
    </row>
    <row r="15474" spans="1:5" x14ac:dyDescent="0.45">
      <c r="A15474" s="2" t="s">
        <v>4328</v>
      </c>
      <c r="B15474" s="2" t="s">
        <v>4328</v>
      </c>
      <c r="C15474" s="2" t="s">
        <v>26405</v>
      </c>
      <c r="D15474" s="2" t="str">
        <f>"そうざい製造業"</f>
        <v>そうざい製造業</v>
      </c>
      <c r="E15474" s="2" t="str">
        <f>"R01.11.15"</f>
        <v>R01.11.15</v>
      </c>
    </row>
    <row r="15475" spans="1:5" x14ac:dyDescent="0.45">
      <c r="A15475" s="2" t="s">
        <v>4330</v>
      </c>
      <c r="B15475" s="2" t="s">
        <v>14824</v>
      </c>
      <c r="C15475" s="2" t="s">
        <v>26407</v>
      </c>
      <c r="D15475" s="2" t="str">
        <f>"そうざい製造業"</f>
        <v>そうざい製造業</v>
      </c>
      <c r="E15475" s="2" t="str">
        <f>"R01.11.15"</f>
        <v>R01.11.15</v>
      </c>
    </row>
    <row r="15476" spans="1:5" x14ac:dyDescent="0.45">
      <c r="A15476" s="2" t="s">
        <v>4141</v>
      </c>
      <c r="B15476" s="2" t="s">
        <v>4141</v>
      </c>
      <c r="C15476" s="2" t="s">
        <v>26409</v>
      </c>
      <c r="D15476" s="2" t="str">
        <f>"そうざい製造業"</f>
        <v>そうざい製造業</v>
      </c>
      <c r="E15476" s="2" t="str">
        <f>"R01.11.15"</f>
        <v>R01.11.15</v>
      </c>
    </row>
    <row r="15477" spans="1:5" x14ac:dyDescent="0.45">
      <c r="A15477" s="2" t="s">
        <v>4347</v>
      </c>
      <c r="B15477" s="2" t="s">
        <v>14842</v>
      </c>
      <c r="C15477" s="2" t="s">
        <v>26426</v>
      </c>
      <c r="D15477" s="2" t="str">
        <f>"飲食店営業"</f>
        <v>飲食店営業</v>
      </c>
      <c r="E15477" s="2" t="str">
        <f>"R01.11.18"</f>
        <v>R01.11.18</v>
      </c>
    </row>
    <row r="15478" spans="1:5" x14ac:dyDescent="0.45">
      <c r="A15478" s="2" t="s">
        <v>4348</v>
      </c>
      <c r="B15478" s="2" t="s">
        <v>14843</v>
      </c>
      <c r="C15478" s="2" t="s">
        <v>26427</v>
      </c>
      <c r="D15478" s="2" t="str">
        <f>"飲食店営業"</f>
        <v>飲食店営業</v>
      </c>
      <c r="E15478" s="2" t="str">
        <f>"R01.11.18"</f>
        <v>R01.11.18</v>
      </c>
    </row>
    <row r="15479" spans="1:5" x14ac:dyDescent="0.45">
      <c r="A15479" s="2" t="s">
        <v>4351</v>
      </c>
      <c r="B15479" s="2" t="s">
        <v>14853</v>
      </c>
      <c r="C15479" s="2" t="s">
        <v>26436</v>
      </c>
      <c r="D15479" s="2" t="str">
        <f>"缶詰又は瓶詰食品製造業"</f>
        <v>缶詰又は瓶詰食品製造業</v>
      </c>
      <c r="E15479" s="2" t="str">
        <f>"R01.11.18"</f>
        <v>R01.11.18</v>
      </c>
    </row>
    <row r="15480" spans="1:5" x14ac:dyDescent="0.45">
      <c r="A15480" s="2" t="s">
        <v>4351</v>
      </c>
      <c r="B15480" s="2" t="s">
        <v>14853</v>
      </c>
      <c r="C15480" s="2" t="s">
        <v>26436</v>
      </c>
      <c r="D15480" s="2" t="str">
        <f>"みそ製造業"</f>
        <v>みそ製造業</v>
      </c>
      <c r="E15480" s="2" t="str">
        <f>"R01.11.18"</f>
        <v>R01.11.18</v>
      </c>
    </row>
    <row r="15481" spans="1:5" x14ac:dyDescent="0.45">
      <c r="A15481" s="2" t="s">
        <v>4351</v>
      </c>
      <c r="B15481" s="2" t="s">
        <v>14853</v>
      </c>
      <c r="C15481" s="2" t="s">
        <v>26436</v>
      </c>
      <c r="D15481" s="2" t="str">
        <f>"醤油製造業"</f>
        <v>醤油製造業</v>
      </c>
      <c r="E15481" s="2" t="str">
        <f>"R01.11.18"</f>
        <v>R01.11.18</v>
      </c>
    </row>
    <row r="15482" spans="1:5" x14ac:dyDescent="0.45">
      <c r="A15482" s="2" t="s">
        <v>4376</v>
      </c>
      <c r="B15482" s="2" t="s">
        <v>14886</v>
      </c>
      <c r="C15482" s="2" t="s">
        <v>26466</v>
      </c>
      <c r="D15482" s="2" t="str">
        <f>"食品販売業"</f>
        <v>食品販売業</v>
      </c>
      <c r="E15482" s="2" t="str">
        <f>"R01.11.26"</f>
        <v>R01.11.26</v>
      </c>
    </row>
    <row r="15483" spans="1:5" x14ac:dyDescent="0.45">
      <c r="A15483" s="2" t="s">
        <v>3882</v>
      </c>
      <c r="B15483" s="2" t="s">
        <v>14251</v>
      </c>
      <c r="C15483" s="2" t="s">
        <v>25836</v>
      </c>
      <c r="D15483" s="2" t="str">
        <f>"食品販売業"</f>
        <v>食品販売業</v>
      </c>
      <c r="E15483" s="2" t="str">
        <f>"R01.11.29"</f>
        <v>R01.11.29</v>
      </c>
    </row>
    <row r="15484" spans="1:5" x14ac:dyDescent="0.45">
      <c r="A15484" s="2" t="s">
        <v>4399</v>
      </c>
      <c r="B15484" s="2" t="s">
        <v>14927</v>
      </c>
      <c r="C15484" s="2" t="s">
        <v>26503</v>
      </c>
      <c r="D15484" s="2" t="str">
        <f>"そうざい製造業"</f>
        <v>そうざい製造業</v>
      </c>
      <c r="E15484" s="2" t="str">
        <f>"R02.02.14"</f>
        <v>R02.02.14</v>
      </c>
    </row>
    <row r="15485" spans="1:5" x14ac:dyDescent="0.45">
      <c r="A15485" s="2" t="s">
        <v>1137</v>
      </c>
      <c r="B15485" s="2" t="s">
        <v>14948</v>
      </c>
      <c r="C15485" s="2" t="s">
        <v>26523</v>
      </c>
      <c r="D15485" s="2" t="str">
        <f>"飲食店営業"</f>
        <v>飲食店営業</v>
      </c>
      <c r="E15485" s="2" t="str">
        <f t="shared" ref="E15485:E15491" si="772">"R02.02.17"</f>
        <v>R02.02.17</v>
      </c>
    </row>
    <row r="15486" spans="1:5" x14ac:dyDescent="0.45">
      <c r="A15486" s="2" t="s">
        <v>4417</v>
      </c>
      <c r="B15486" s="2" t="s">
        <v>9943</v>
      </c>
      <c r="C15486" s="2" t="s">
        <v>26527</v>
      </c>
      <c r="D15486" s="2" t="str">
        <f>"飲食店営業"</f>
        <v>飲食店営業</v>
      </c>
      <c r="E15486" s="2" t="str">
        <f t="shared" si="772"/>
        <v>R02.02.17</v>
      </c>
    </row>
    <row r="15487" spans="1:5" x14ac:dyDescent="0.45">
      <c r="A15487" s="2" t="s">
        <v>4417</v>
      </c>
      <c r="B15487" s="2" t="s">
        <v>9943</v>
      </c>
      <c r="C15487" s="2" t="s">
        <v>26527</v>
      </c>
      <c r="D15487" s="2" t="str">
        <f>"菓子製造業"</f>
        <v>菓子製造業</v>
      </c>
      <c r="E15487" s="2" t="str">
        <f t="shared" si="772"/>
        <v>R02.02.17</v>
      </c>
    </row>
    <row r="15488" spans="1:5" x14ac:dyDescent="0.45">
      <c r="A15488" s="2" t="s">
        <v>4390</v>
      </c>
      <c r="B15488" s="2" t="s">
        <v>14953</v>
      </c>
      <c r="C15488" s="2" t="s">
        <v>21058</v>
      </c>
      <c r="D15488" s="2" t="str">
        <f>"飲食店営業"</f>
        <v>飲食店営業</v>
      </c>
      <c r="E15488" s="2" t="str">
        <f t="shared" si="772"/>
        <v>R02.02.17</v>
      </c>
    </row>
    <row r="15489" spans="1:5" x14ac:dyDescent="0.45">
      <c r="A15489" s="2" t="s">
        <v>4419</v>
      </c>
      <c r="B15489" s="2" t="s">
        <v>14955</v>
      </c>
      <c r="C15489" s="2" t="s">
        <v>26529</v>
      </c>
      <c r="D15489" s="2" t="str">
        <f>"菓子製造業"</f>
        <v>菓子製造業</v>
      </c>
      <c r="E15489" s="2" t="str">
        <f t="shared" si="772"/>
        <v>R02.02.17</v>
      </c>
    </row>
    <row r="15490" spans="1:5" x14ac:dyDescent="0.45">
      <c r="A15490" s="2" t="s">
        <v>4399</v>
      </c>
      <c r="B15490" s="2" t="s">
        <v>14927</v>
      </c>
      <c r="C15490" s="2" t="s">
        <v>26530</v>
      </c>
      <c r="D15490" s="2" t="str">
        <f>"菓子製造業"</f>
        <v>菓子製造業</v>
      </c>
      <c r="E15490" s="2" t="str">
        <f t="shared" si="772"/>
        <v>R02.02.17</v>
      </c>
    </row>
    <row r="15491" spans="1:5" x14ac:dyDescent="0.45">
      <c r="A15491" s="2" t="s">
        <v>4241</v>
      </c>
      <c r="B15491" s="2" t="s">
        <v>4241</v>
      </c>
      <c r="C15491" s="2" t="s">
        <v>26533</v>
      </c>
      <c r="D15491" s="2" t="str">
        <f>"食肉販売業"</f>
        <v>食肉販売業</v>
      </c>
      <c r="E15491" s="2" t="str">
        <f t="shared" si="772"/>
        <v>R02.02.17</v>
      </c>
    </row>
    <row r="15492" spans="1:5" x14ac:dyDescent="0.45">
      <c r="A15492" s="2" t="s">
        <v>4432</v>
      </c>
      <c r="B15492" s="2" t="s">
        <v>14969</v>
      </c>
      <c r="C15492" s="2" t="s">
        <v>26545</v>
      </c>
      <c r="D15492" s="2" t="str">
        <f>"食品製造業"</f>
        <v>食品製造業</v>
      </c>
      <c r="E15492" s="2" t="str">
        <f>"R02.02.19"</f>
        <v>R02.02.19</v>
      </c>
    </row>
    <row r="15493" spans="1:5" x14ac:dyDescent="0.45">
      <c r="A15493" s="2" t="s">
        <v>4438</v>
      </c>
      <c r="B15493" s="2" t="s">
        <v>14977</v>
      </c>
      <c r="C15493" s="2" t="s">
        <v>26554</v>
      </c>
      <c r="D15493" s="2" t="str">
        <f>"食品販売業"</f>
        <v>食品販売業</v>
      </c>
      <c r="E15493" s="2" t="str">
        <f>"R02.02.25"</f>
        <v>R02.02.25</v>
      </c>
    </row>
    <row r="15494" spans="1:5" x14ac:dyDescent="0.45">
      <c r="A15494" s="2" t="s">
        <v>421</v>
      </c>
      <c r="B15494" s="2" t="s">
        <v>14985</v>
      </c>
      <c r="C15494" s="2" t="s">
        <v>26561</v>
      </c>
      <c r="D15494" s="2" t="str">
        <f>"乳類販売業"</f>
        <v>乳類販売業</v>
      </c>
      <c r="E15494" s="2" t="str">
        <f>"R02.02.28"</f>
        <v>R02.02.28</v>
      </c>
    </row>
    <row r="15495" spans="1:5" x14ac:dyDescent="0.45">
      <c r="A15495" s="2" t="s">
        <v>421</v>
      </c>
      <c r="B15495" s="2" t="s">
        <v>14986</v>
      </c>
      <c r="C15495" s="2" t="s">
        <v>26562</v>
      </c>
      <c r="D15495" s="2" t="str">
        <f>"乳類販売業"</f>
        <v>乳類販売業</v>
      </c>
      <c r="E15495" s="2" t="str">
        <f>"R02.02.28"</f>
        <v>R02.02.28</v>
      </c>
    </row>
    <row r="15496" spans="1:5" x14ac:dyDescent="0.45">
      <c r="A15496" s="2" t="s">
        <v>3767</v>
      </c>
      <c r="B15496" s="2" t="s">
        <v>14116</v>
      </c>
      <c r="C15496" s="2" t="s">
        <v>26569</v>
      </c>
      <c r="D15496" s="2" t="str">
        <f>"食品製造業"</f>
        <v>食品製造業</v>
      </c>
      <c r="E15496" s="2" t="str">
        <f>"R02.02.28"</f>
        <v>R02.02.28</v>
      </c>
    </row>
    <row r="15497" spans="1:5" x14ac:dyDescent="0.45">
      <c r="A15497" s="2" t="s">
        <v>4457</v>
      </c>
      <c r="B15497" s="2" t="s">
        <v>15009</v>
      </c>
      <c r="C15497" s="2" t="s">
        <v>26409</v>
      </c>
      <c r="D15497" s="2" t="str">
        <f>"食用油脂製造業"</f>
        <v>食用油脂製造業</v>
      </c>
      <c r="E15497" s="2" t="str">
        <f>"H30.11.15"</f>
        <v>H30.11.15</v>
      </c>
    </row>
    <row r="15498" spans="1:5" x14ac:dyDescent="0.45">
      <c r="A15498" s="2" t="s">
        <v>4228</v>
      </c>
      <c r="B15498" s="2" t="s">
        <v>15016</v>
      </c>
      <c r="C15498" s="2" t="s">
        <v>26588</v>
      </c>
      <c r="D15498" s="2" t="str">
        <f>"飲食店営業"</f>
        <v>飲食店営業</v>
      </c>
      <c r="E15498" s="2" t="str">
        <f>"R02.04.13"</f>
        <v>R02.04.13</v>
      </c>
    </row>
    <row r="15499" spans="1:5" x14ac:dyDescent="0.45">
      <c r="A15499" s="2" t="s">
        <v>165</v>
      </c>
      <c r="B15499" s="2" t="s">
        <v>15032</v>
      </c>
      <c r="C15499" s="2" t="s">
        <v>26302</v>
      </c>
      <c r="D15499" s="2" t="str">
        <f>"喫茶店営業"</f>
        <v>喫茶店営業</v>
      </c>
      <c r="E15499" s="2" t="str">
        <f>"R02.05.13"</f>
        <v>R02.05.13</v>
      </c>
    </row>
    <row r="15500" spans="1:5" x14ac:dyDescent="0.45">
      <c r="A15500" s="2" t="s">
        <v>3855</v>
      </c>
      <c r="B15500" s="2" t="s">
        <v>15052</v>
      </c>
      <c r="C15500" s="2" t="s">
        <v>26625</v>
      </c>
      <c r="D15500" s="2" t="str">
        <f>"飲食店営業"</f>
        <v>飲食店営業</v>
      </c>
      <c r="E15500" s="2" t="str">
        <f>"R02.05.20"</f>
        <v>R02.05.20</v>
      </c>
    </row>
    <row r="15501" spans="1:5" x14ac:dyDescent="0.45">
      <c r="A15501" s="2" t="s">
        <v>4495</v>
      </c>
      <c r="B15501" s="2" t="s">
        <v>15058</v>
      </c>
      <c r="C15501" s="2" t="s">
        <v>26631</v>
      </c>
      <c r="D15501" s="2" t="str">
        <f t="shared" ref="D15501:D15506" si="773">"食品販売業"</f>
        <v>食品販売業</v>
      </c>
      <c r="E15501" s="2" t="str">
        <f t="shared" ref="E15501:E15513" si="774">"R02.05.21"</f>
        <v>R02.05.21</v>
      </c>
    </row>
    <row r="15502" spans="1:5" x14ac:dyDescent="0.45">
      <c r="A15502" s="2" t="s">
        <v>4497</v>
      </c>
      <c r="B15502" s="2" t="s">
        <v>15060</v>
      </c>
      <c r="C15502" s="2" t="s">
        <v>26633</v>
      </c>
      <c r="D15502" s="2" t="str">
        <f t="shared" si="773"/>
        <v>食品販売業</v>
      </c>
      <c r="E15502" s="2" t="str">
        <f t="shared" si="774"/>
        <v>R02.05.21</v>
      </c>
    </row>
    <row r="15503" spans="1:5" x14ac:dyDescent="0.45">
      <c r="A15503" s="2" t="s">
        <v>3794</v>
      </c>
      <c r="B15503" s="2" t="s">
        <v>14148</v>
      </c>
      <c r="C15503" s="2" t="s">
        <v>25730</v>
      </c>
      <c r="D15503" s="2" t="str">
        <f t="shared" si="773"/>
        <v>食品販売業</v>
      </c>
      <c r="E15503" s="2" t="str">
        <f t="shared" si="774"/>
        <v>R02.05.21</v>
      </c>
    </row>
    <row r="15504" spans="1:5" x14ac:dyDescent="0.45">
      <c r="A15504" s="2" t="s">
        <v>3986</v>
      </c>
      <c r="B15504" s="2" t="s">
        <v>14380</v>
      </c>
      <c r="C15504" s="2" t="s">
        <v>25968</v>
      </c>
      <c r="D15504" s="2" t="str">
        <f t="shared" si="773"/>
        <v>食品販売業</v>
      </c>
      <c r="E15504" s="2" t="str">
        <f t="shared" si="774"/>
        <v>R02.05.21</v>
      </c>
    </row>
    <row r="15505" spans="1:5" x14ac:dyDescent="0.45">
      <c r="A15505" s="2" t="s">
        <v>4502</v>
      </c>
      <c r="B15505" s="2" t="s">
        <v>15065</v>
      </c>
      <c r="C15505" s="2" t="s">
        <v>26639</v>
      </c>
      <c r="D15505" s="2" t="str">
        <f t="shared" si="773"/>
        <v>食品販売業</v>
      </c>
      <c r="E15505" s="2" t="str">
        <f t="shared" si="774"/>
        <v>R02.05.21</v>
      </c>
    </row>
    <row r="15506" spans="1:5" x14ac:dyDescent="0.45">
      <c r="A15506" s="2" t="s">
        <v>4503</v>
      </c>
      <c r="B15506" s="2" t="s">
        <v>15066</v>
      </c>
      <c r="C15506" s="2" t="s">
        <v>26640</v>
      </c>
      <c r="D15506" s="2" t="str">
        <f t="shared" si="773"/>
        <v>食品販売業</v>
      </c>
      <c r="E15506" s="2" t="str">
        <f t="shared" si="774"/>
        <v>R02.05.21</v>
      </c>
    </row>
    <row r="15507" spans="1:5" x14ac:dyDescent="0.45">
      <c r="A15507" s="2" t="s">
        <v>4507</v>
      </c>
      <c r="B15507" s="2" t="s">
        <v>15071</v>
      </c>
      <c r="C15507" s="2" t="s">
        <v>26645</v>
      </c>
      <c r="D15507" s="2" t="str">
        <f>"食品製造業"</f>
        <v>食品製造業</v>
      </c>
      <c r="E15507" s="2" t="str">
        <f t="shared" si="774"/>
        <v>R02.05.21</v>
      </c>
    </row>
    <row r="15508" spans="1:5" x14ac:dyDescent="0.45">
      <c r="A15508" s="2" t="s">
        <v>1249</v>
      </c>
      <c r="B15508" s="2" t="s">
        <v>15074</v>
      </c>
      <c r="C15508" s="2" t="s">
        <v>25925</v>
      </c>
      <c r="D15508" s="2" t="str">
        <f>"乳類販売業"</f>
        <v>乳類販売業</v>
      </c>
      <c r="E15508" s="2" t="str">
        <f t="shared" si="774"/>
        <v>R02.05.21</v>
      </c>
    </row>
    <row r="15509" spans="1:5" x14ac:dyDescent="0.45">
      <c r="A15509" s="2" t="s">
        <v>1249</v>
      </c>
      <c r="B15509" s="2" t="s">
        <v>15074</v>
      </c>
      <c r="C15509" s="2" t="s">
        <v>25925</v>
      </c>
      <c r="D15509" s="2" t="str">
        <f>"食肉販売業"</f>
        <v>食肉販売業</v>
      </c>
      <c r="E15509" s="2" t="str">
        <f t="shared" si="774"/>
        <v>R02.05.21</v>
      </c>
    </row>
    <row r="15510" spans="1:5" x14ac:dyDescent="0.45">
      <c r="A15510" s="2" t="s">
        <v>1249</v>
      </c>
      <c r="B15510" s="2" t="s">
        <v>14725</v>
      </c>
      <c r="C15510" s="2" t="s">
        <v>25925</v>
      </c>
      <c r="D15510" s="2" t="str">
        <f>"菓子製造業"</f>
        <v>菓子製造業</v>
      </c>
      <c r="E15510" s="2" t="str">
        <f t="shared" si="774"/>
        <v>R02.05.21</v>
      </c>
    </row>
    <row r="15511" spans="1:5" x14ac:dyDescent="0.45">
      <c r="A15511" s="2" t="s">
        <v>1249</v>
      </c>
      <c r="B15511" s="2" t="s">
        <v>15075</v>
      </c>
      <c r="C15511" s="2" t="s">
        <v>25925</v>
      </c>
      <c r="D15511" s="2" t="str">
        <f>"飲食店営業"</f>
        <v>飲食店営業</v>
      </c>
      <c r="E15511" s="2" t="str">
        <f t="shared" si="774"/>
        <v>R02.05.21</v>
      </c>
    </row>
    <row r="15512" spans="1:5" x14ac:dyDescent="0.45">
      <c r="A15512" s="2" t="s">
        <v>1249</v>
      </c>
      <c r="B15512" s="2" t="s">
        <v>15076</v>
      </c>
      <c r="C15512" s="2" t="s">
        <v>25925</v>
      </c>
      <c r="D15512" s="2" t="str">
        <f>"飲食店営業"</f>
        <v>飲食店営業</v>
      </c>
      <c r="E15512" s="2" t="str">
        <f t="shared" si="774"/>
        <v>R02.05.21</v>
      </c>
    </row>
    <row r="15513" spans="1:5" x14ac:dyDescent="0.45">
      <c r="A15513" s="2" t="s">
        <v>1249</v>
      </c>
      <c r="B15513" s="2" t="s">
        <v>15077</v>
      </c>
      <c r="C15513" s="2" t="s">
        <v>25925</v>
      </c>
      <c r="D15513" s="2" t="str">
        <f>"飲食店営業"</f>
        <v>飲食店営業</v>
      </c>
      <c r="E15513" s="2" t="str">
        <f t="shared" si="774"/>
        <v>R02.05.21</v>
      </c>
    </row>
    <row r="15514" spans="1:5" x14ac:dyDescent="0.45">
      <c r="A15514" s="2" t="s">
        <v>4127</v>
      </c>
      <c r="B15514" s="2" t="s">
        <v>14664</v>
      </c>
      <c r="C15514" s="2" t="s">
        <v>26652</v>
      </c>
      <c r="D15514" s="2" t="str">
        <f>"魚介類販売業"</f>
        <v>魚介類販売業</v>
      </c>
      <c r="E15514" s="2" t="str">
        <f>"R02.05.25"</f>
        <v>R02.05.25</v>
      </c>
    </row>
    <row r="15515" spans="1:5" x14ac:dyDescent="0.45">
      <c r="A15515" s="2" t="s">
        <v>4127</v>
      </c>
      <c r="B15515" s="2" t="s">
        <v>14664</v>
      </c>
      <c r="C15515" s="2" t="s">
        <v>26652</v>
      </c>
      <c r="D15515" s="2" t="str">
        <f>"食肉販売業"</f>
        <v>食肉販売業</v>
      </c>
      <c r="E15515" s="2" t="str">
        <f>"R02.05.25"</f>
        <v>R02.05.25</v>
      </c>
    </row>
    <row r="15516" spans="1:5" x14ac:dyDescent="0.45">
      <c r="A15516" s="2" t="s">
        <v>4127</v>
      </c>
      <c r="B15516" s="2" t="s">
        <v>14664</v>
      </c>
      <c r="C15516" s="2" t="s">
        <v>26652</v>
      </c>
      <c r="D15516" s="2" t="str">
        <f>"乳類販売業"</f>
        <v>乳類販売業</v>
      </c>
      <c r="E15516" s="2" t="str">
        <f>"R02.05.25"</f>
        <v>R02.05.25</v>
      </c>
    </row>
    <row r="15517" spans="1:5" x14ac:dyDescent="0.45">
      <c r="A15517" s="2" t="s">
        <v>3797</v>
      </c>
      <c r="B15517" s="2" t="s">
        <v>14152</v>
      </c>
      <c r="C15517" s="2" t="s">
        <v>25734</v>
      </c>
      <c r="D15517" s="2" t="str">
        <f>"魚介類販売業"</f>
        <v>魚介類販売業</v>
      </c>
      <c r="E15517" s="2" t="str">
        <f>"R02.05.25"</f>
        <v>R02.05.25</v>
      </c>
    </row>
    <row r="15518" spans="1:5" x14ac:dyDescent="0.45">
      <c r="A15518" s="2" t="s">
        <v>4543</v>
      </c>
      <c r="B15518" s="2" t="s">
        <v>15110</v>
      </c>
      <c r="C15518" s="2" t="s">
        <v>26684</v>
      </c>
      <c r="D15518" s="2" t="str">
        <f>"そうざい製造業"</f>
        <v>そうざい製造業</v>
      </c>
      <c r="E15518" s="2" t="str">
        <f>"R02.06.12"</f>
        <v>R02.06.12</v>
      </c>
    </row>
    <row r="15519" spans="1:5" x14ac:dyDescent="0.45">
      <c r="A15519" s="2" t="s">
        <v>4052</v>
      </c>
      <c r="B15519" s="2" t="s">
        <v>14822</v>
      </c>
      <c r="C15519" s="2" t="s">
        <v>26404</v>
      </c>
      <c r="D15519" s="2" t="str">
        <f>"缶詰又は瓶詰食品製造業"</f>
        <v>缶詰又は瓶詰食品製造業</v>
      </c>
      <c r="E15519" s="2" t="str">
        <f>"H30.04.11"</f>
        <v>H30.04.11</v>
      </c>
    </row>
    <row r="15520" spans="1:5" x14ac:dyDescent="0.45">
      <c r="A15520" s="2" t="s">
        <v>4052</v>
      </c>
      <c r="B15520" s="2" t="s">
        <v>14822</v>
      </c>
      <c r="C15520" s="2" t="s">
        <v>26404</v>
      </c>
      <c r="D15520" s="2" t="str">
        <f>"そうざい製造業"</f>
        <v>そうざい製造業</v>
      </c>
      <c r="E15520" s="2" t="str">
        <f>"H30.04.11"</f>
        <v>H30.04.11</v>
      </c>
    </row>
    <row r="15521" spans="1:5" x14ac:dyDescent="0.45">
      <c r="A15521" s="2" t="s">
        <v>4052</v>
      </c>
      <c r="B15521" s="2" t="s">
        <v>14822</v>
      </c>
      <c r="C15521" s="2" t="s">
        <v>26404</v>
      </c>
      <c r="D15521" s="2" t="str">
        <f>"ソース類製造業"</f>
        <v>ソース類製造業</v>
      </c>
      <c r="E15521" s="2" t="str">
        <f>"H30.04.11"</f>
        <v>H30.04.11</v>
      </c>
    </row>
    <row r="15522" spans="1:5" x14ac:dyDescent="0.45">
      <c r="A15522" s="2" t="s">
        <v>4546</v>
      </c>
      <c r="B15522" s="2" t="s">
        <v>15114</v>
      </c>
      <c r="C15522" s="2" t="s">
        <v>26688</v>
      </c>
      <c r="D15522" s="2" t="str">
        <f>"そうざい製造業"</f>
        <v>そうざい製造業</v>
      </c>
      <c r="E15522" s="2" t="str">
        <f>"R01.11.29"</f>
        <v>R01.11.29</v>
      </c>
    </row>
    <row r="15523" spans="1:5" x14ac:dyDescent="0.45">
      <c r="A15523" s="2" t="s">
        <v>4546</v>
      </c>
      <c r="B15523" s="2" t="s">
        <v>15114</v>
      </c>
      <c r="C15523" s="2" t="s">
        <v>26688</v>
      </c>
      <c r="D15523" s="2" t="str">
        <f>"菓子製造業"</f>
        <v>菓子製造業</v>
      </c>
      <c r="E15523" s="2" t="str">
        <f>"R01.11.15"</f>
        <v>R01.11.15</v>
      </c>
    </row>
    <row r="15524" spans="1:5" x14ac:dyDescent="0.45">
      <c r="A15524" s="2" t="s">
        <v>4038</v>
      </c>
      <c r="B15524" s="2" t="s">
        <v>14452</v>
      </c>
      <c r="C15524" s="2" t="s">
        <v>26036</v>
      </c>
      <c r="D15524" s="2" t="str">
        <f>"食品販売業"</f>
        <v>食品販売業</v>
      </c>
      <c r="E15524" s="2" t="str">
        <f>"H30.08.28"</f>
        <v>H30.08.28</v>
      </c>
    </row>
    <row r="15525" spans="1:5" x14ac:dyDescent="0.45">
      <c r="A15525" s="2" t="s">
        <v>1864</v>
      </c>
      <c r="B15525" s="2" t="s">
        <v>15131</v>
      </c>
      <c r="C15525" s="2" t="s">
        <v>26703</v>
      </c>
      <c r="D15525" s="2" t="str">
        <f>"飲食店営業"</f>
        <v>飲食店営業</v>
      </c>
      <c r="E15525" s="2" t="str">
        <f>"R02.06.26"</f>
        <v>R02.06.26</v>
      </c>
    </row>
    <row r="15526" spans="1:5" x14ac:dyDescent="0.45">
      <c r="A15526" s="2" t="s">
        <v>4576</v>
      </c>
      <c r="B15526" s="2" t="s">
        <v>15164</v>
      </c>
      <c r="C15526" s="2" t="s">
        <v>26733</v>
      </c>
      <c r="D15526" s="2" t="str">
        <f>"飲食店営業"</f>
        <v>飲食店営業</v>
      </c>
      <c r="E15526" s="2" t="str">
        <f t="shared" ref="E15526:E15539" si="775">"R02.08.24"</f>
        <v>R02.08.24</v>
      </c>
    </row>
    <row r="15527" spans="1:5" x14ac:dyDescent="0.45">
      <c r="A15527" s="2" t="s">
        <v>4577</v>
      </c>
      <c r="B15527" s="2" t="s">
        <v>15165</v>
      </c>
      <c r="C15527" s="2" t="s">
        <v>26734</v>
      </c>
      <c r="D15527" s="2" t="str">
        <f>"飲食店営業"</f>
        <v>飲食店営業</v>
      </c>
      <c r="E15527" s="2" t="str">
        <f t="shared" si="775"/>
        <v>R02.08.24</v>
      </c>
    </row>
    <row r="15528" spans="1:5" x14ac:dyDescent="0.45">
      <c r="A15528" s="2" t="s">
        <v>4577</v>
      </c>
      <c r="B15528" s="2" t="s">
        <v>15165</v>
      </c>
      <c r="C15528" s="2" t="s">
        <v>26734</v>
      </c>
      <c r="D15528" s="2" t="str">
        <f>"魚介類販売業"</f>
        <v>魚介類販売業</v>
      </c>
      <c r="E15528" s="2" t="str">
        <f t="shared" si="775"/>
        <v>R02.08.24</v>
      </c>
    </row>
    <row r="15529" spans="1:5" x14ac:dyDescent="0.45">
      <c r="A15529" s="2" t="s">
        <v>4495</v>
      </c>
      <c r="B15529" s="2" t="s">
        <v>15058</v>
      </c>
      <c r="C15529" s="2" t="s">
        <v>26631</v>
      </c>
      <c r="D15529" s="2" t="str">
        <f>"乳類販売業"</f>
        <v>乳類販売業</v>
      </c>
      <c r="E15529" s="2" t="str">
        <f t="shared" si="775"/>
        <v>R02.08.24</v>
      </c>
    </row>
    <row r="15530" spans="1:5" x14ac:dyDescent="0.45">
      <c r="A15530" s="2" t="s">
        <v>4330</v>
      </c>
      <c r="B15530" s="2" t="s">
        <v>14824</v>
      </c>
      <c r="C15530" s="2" t="s">
        <v>26407</v>
      </c>
      <c r="D15530" s="2" t="str">
        <f>"菓子製造業"</f>
        <v>菓子製造業</v>
      </c>
      <c r="E15530" s="2" t="str">
        <f t="shared" si="775"/>
        <v>R02.08.24</v>
      </c>
    </row>
    <row r="15531" spans="1:5" x14ac:dyDescent="0.45">
      <c r="A15531" s="2" t="s">
        <v>4578</v>
      </c>
      <c r="B15531" s="2" t="s">
        <v>15166</v>
      </c>
      <c r="C15531" s="2" t="s">
        <v>26735</v>
      </c>
      <c r="D15531" s="2" t="str">
        <f>"菓子製造業"</f>
        <v>菓子製造業</v>
      </c>
      <c r="E15531" s="2" t="str">
        <f t="shared" si="775"/>
        <v>R02.08.24</v>
      </c>
    </row>
    <row r="15532" spans="1:5" x14ac:dyDescent="0.45">
      <c r="A15532" s="2" t="s">
        <v>4578</v>
      </c>
      <c r="B15532" s="2" t="s">
        <v>15166</v>
      </c>
      <c r="C15532" s="2" t="s">
        <v>26735</v>
      </c>
      <c r="D15532" s="2" t="str">
        <f>"そうざい製造業"</f>
        <v>そうざい製造業</v>
      </c>
      <c r="E15532" s="2" t="str">
        <f t="shared" si="775"/>
        <v>R02.08.24</v>
      </c>
    </row>
    <row r="15533" spans="1:5" x14ac:dyDescent="0.45">
      <c r="A15533" s="2" t="s">
        <v>4579</v>
      </c>
      <c r="B15533" s="2" t="s">
        <v>15167</v>
      </c>
      <c r="C15533" s="2" t="s">
        <v>26736</v>
      </c>
      <c r="D15533" s="2" t="str">
        <f>"そうざい製造業"</f>
        <v>そうざい製造業</v>
      </c>
      <c r="E15533" s="2" t="str">
        <f t="shared" si="775"/>
        <v>R02.08.24</v>
      </c>
    </row>
    <row r="15534" spans="1:5" x14ac:dyDescent="0.45">
      <c r="A15534" s="2" t="s">
        <v>4580</v>
      </c>
      <c r="B15534" s="2" t="s">
        <v>15168</v>
      </c>
      <c r="C15534" s="2" t="s">
        <v>26737</v>
      </c>
      <c r="D15534" s="2" t="str">
        <f>"そうざい製造業"</f>
        <v>そうざい製造業</v>
      </c>
      <c r="E15534" s="2" t="str">
        <f t="shared" si="775"/>
        <v>R02.08.24</v>
      </c>
    </row>
    <row r="15535" spans="1:5" x14ac:dyDescent="0.45">
      <c r="A15535" s="2" t="s">
        <v>4052</v>
      </c>
      <c r="B15535" s="2" t="s">
        <v>14471</v>
      </c>
      <c r="C15535" s="2" t="s">
        <v>26738</v>
      </c>
      <c r="D15535" s="2" t="str">
        <f>"飲食店営業"</f>
        <v>飲食店営業</v>
      </c>
      <c r="E15535" s="2" t="str">
        <f t="shared" si="775"/>
        <v>R02.08.24</v>
      </c>
    </row>
    <row r="15536" spans="1:5" x14ac:dyDescent="0.45">
      <c r="A15536" s="2" t="s">
        <v>4052</v>
      </c>
      <c r="B15536" s="2" t="s">
        <v>14471</v>
      </c>
      <c r="C15536" s="2" t="s">
        <v>26738</v>
      </c>
      <c r="D15536" s="2" t="str">
        <f>"飲食店営業"</f>
        <v>飲食店営業</v>
      </c>
      <c r="E15536" s="2" t="str">
        <f t="shared" si="775"/>
        <v>R02.08.24</v>
      </c>
    </row>
    <row r="15537" spans="1:5" x14ac:dyDescent="0.45">
      <c r="A15537" s="2" t="s">
        <v>4052</v>
      </c>
      <c r="B15537" s="2" t="s">
        <v>14471</v>
      </c>
      <c r="C15537" s="2" t="s">
        <v>26738</v>
      </c>
      <c r="D15537" s="2" t="str">
        <f>"魚介類販売業"</f>
        <v>魚介類販売業</v>
      </c>
      <c r="E15537" s="2" t="str">
        <f t="shared" si="775"/>
        <v>R02.08.24</v>
      </c>
    </row>
    <row r="15538" spans="1:5" x14ac:dyDescent="0.45">
      <c r="A15538" s="2" t="s">
        <v>4052</v>
      </c>
      <c r="B15538" s="2" t="s">
        <v>14471</v>
      </c>
      <c r="C15538" s="2" t="s">
        <v>26738</v>
      </c>
      <c r="D15538" s="2" t="str">
        <f>"乳類販売業"</f>
        <v>乳類販売業</v>
      </c>
      <c r="E15538" s="2" t="str">
        <f t="shared" si="775"/>
        <v>R02.08.24</v>
      </c>
    </row>
    <row r="15539" spans="1:5" x14ac:dyDescent="0.45">
      <c r="A15539" s="2" t="s">
        <v>4052</v>
      </c>
      <c r="B15539" s="2" t="s">
        <v>14471</v>
      </c>
      <c r="C15539" s="2" t="s">
        <v>26738</v>
      </c>
      <c r="D15539" s="2" t="str">
        <f>"食肉販売業"</f>
        <v>食肉販売業</v>
      </c>
      <c r="E15539" s="2" t="str">
        <f t="shared" si="775"/>
        <v>R02.08.24</v>
      </c>
    </row>
    <row r="15540" spans="1:5" x14ac:dyDescent="0.45">
      <c r="A15540" s="2" t="s">
        <v>3797</v>
      </c>
      <c r="B15540" s="2" t="s">
        <v>14152</v>
      </c>
      <c r="C15540" s="2" t="s">
        <v>25734</v>
      </c>
      <c r="D15540" s="2" t="str">
        <f>"飲食店営業"</f>
        <v>飲食店営業</v>
      </c>
      <c r="E15540" s="2" t="str">
        <f>"R02.08.25"</f>
        <v>R02.08.25</v>
      </c>
    </row>
    <row r="15541" spans="1:5" x14ac:dyDescent="0.45">
      <c r="A15541" s="2" t="s">
        <v>3822</v>
      </c>
      <c r="B15541" s="2" t="s">
        <v>15172</v>
      </c>
      <c r="C15541" s="2" t="s">
        <v>25766</v>
      </c>
      <c r="D15541" s="2" t="str">
        <f>"食品販売業"</f>
        <v>食品販売業</v>
      </c>
      <c r="E15541" s="2" t="str">
        <f>"R02.08.25"</f>
        <v>R02.08.25</v>
      </c>
    </row>
    <row r="15542" spans="1:5" x14ac:dyDescent="0.45">
      <c r="A15542" s="2" t="s">
        <v>4583</v>
      </c>
      <c r="B15542" s="2" t="s">
        <v>15176</v>
      </c>
      <c r="C15542" s="2" t="s">
        <v>26746</v>
      </c>
      <c r="D15542" s="2" t="str">
        <f>"食品販売業"</f>
        <v>食品販売業</v>
      </c>
      <c r="E15542" s="2" t="str">
        <f>"R01.08.09"</f>
        <v>R01.08.09</v>
      </c>
    </row>
    <row r="15543" spans="1:5" x14ac:dyDescent="0.45">
      <c r="A15543" s="2" t="s">
        <v>4583</v>
      </c>
      <c r="B15543" s="2" t="s">
        <v>15179</v>
      </c>
      <c r="C15543" s="2" t="s">
        <v>26749</v>
      </c>
      <c r="D15543" s="2" t="str">
        <f>"飲食店営業"</f>
        <v>飲食店営業</v>
      </c>
      <c r="E15543" s="2" t="str">
        <f>"H30.11.12"</f>
        <v>H30.11.12</v>
      </c>
    </row>
    <row r="15544" spans="1:5" x14ac:dyDescent="0.45">
      <c r="A15544" s="2" t="s">
        <v>4583</v>
      </c>
      <c r="B15544" s="2" t="s">
        <v>15180</v>
      </c>
      <c r="C15544" s="2" t="s">
        <v>26750</v>
      </c>
      <c r="D15544" s="2" t="str">
        <f>"乳類販売業"</f>
        <v>乳類販売業</v>
      </c>
      <c r="E15544" s="2" t="str">
        <f>"H29.08.28"</f>
        <v>H29.08.28</v>
      </c>
    </row>
    <row r="15545" spans="1:5" x14ac:dyDescent="0.45">
      <c r="A15545" s="2" t="s">
        <v>4583</v>
      </c>
      <c r="B15545" s="2" t="s">
        <v>15180</v>
      </c>
      <c r="C15545" s="2" t="s">
        <v>26750</v>
      </c>
      <c r="D15545" s="2" t="str">
        <f>"魚介類販売業"</f>
        <v>魚介類販売業</v>
      </c>
      <c r="E15545" s="2" t="str">
        <f>"H29.08.28"</f>
        <v>H29.08.28</v>
      </c>
    </row>
    <row r="15546" spans="1:5" x14ac:dyDescent="0.45">
      <c r="A15546" s="2" t="s">
        <v>4583</v>
      </c>
      <c r="B15546" s="2" t="s">
        <v>15180</v>
      </c>
      <c r="C15546" s="2" t="s">
        <v>26750</v>
      </c>
      <c r="D15546" s="2" t="str">
        <f>"食肉販売業"</f>
        <v>食肉販売業</v>
      </c>
      <c r="E15546" s="2" t="str">
        <f>"H29.08.28"</f>
        <v>H29.08.28</v>
      </c>
    </row>
    <row r="15547" spans="1:5" x14ac:dyDescent="0.45">
      <c r="A15547" s="2" t="s">
        <v>4583</v>
      </c>
      <c r="B15547" s="2" t="s">
        <v>15176</v>
      </c>
      <c r="C15547" s="2" t="s">
        <v>26746</v>
      </c>
      <c r="D15547" s="2" t="str">
        <f>"乳類販売業"</f>
        <v>乳類販売業</v>
      </c>
      <c r="E15547" s="2" t="str">
        <f>"R02.08.26"</f>
        <v>R02.08.26</v>
      </c>
    </row>
    <row r="15548" spans="1:5" x14ac:dyDescent="0.45">
      <c r="A15548" s="2" t="s">
        <v>4200</v>
      </c>
      <c r="B15548" s="2" t="s">
        <v>14644</v>
      </c>
      <c r="C15548" s="2" t="s">
        <v>26810</v>
      </c>
      <c r="D15548" s="2" t="str">
        <f>"菓子製造業"</f>
        <v>菓子製造業</v>
      </c>
      <c r="E15548" s="2" t="str">
        <f>"R02.08.31"</f>
        <v>R02.08.31</v>
      </c>
    </row>
    <row r="15549" spans="1:5" x14ac:dyDescent="0.45">
      <c r="A15549" s="2" t="s">
        <v>4653</v>
      </c>
      <c r="B15549" s="2" t="s">
        <v>15269</v>
      </c>
      <c r="C15549" s="2" t="s">
        <v>26839</v>
      </c>
      <c r="D15549" s="2" t="str">
        <f>"食肉販売業"</f>
        <v>食肉販売業</v>
      </c>
      <c r="E15549" s="2" t="str">
        <f>"R02.11.18"</f>
        <v>R02.11.18</v>
      </c>
    </row>
    <row r="15550" spans="1:5" x14ac:dyDescent="0.45">
      <c r="A15550" s="2" t="s">
        <v>4654</v>
      </c>
      <c r="B15550" s="2" t="s">
        <v>15270</v>
      </c>
      <c r="C15550" s="2" t="s">
        <v>26840</v>
      </c>
      <c r="D15550" s="2" t="str">
        <f>"飲食店営業"</f>
        <v>飲食店営業</v>
      </c>
      <c r="E15550" s="2" t="str">
        <f t="shared" ref="E15550:E15555" si="776">"R02.11.19"</f>
        <v>R02.11.19</v>
      </c>
    </row>
    <row r="15551" spans="1:5" x14ac:dyDescent="0.45">
      <c r="A15551" s="2" t="s">
        <v>4655</v>
      </c>
      <c r="B15551" s="2" t="s">
        <v>15271</v>
      </c>
      <c r="C15551" s="2" t="s">
        <v>26841</v>
      </c>
      <c r="D15551" s="2" t="str">
        <f>"飲食店営業"</f>
        <v>飲食店営業</v>
      </c>
      <c r="E15551" s="2" t="str">
        <f t="shared" si="776"/>
        <v>R02.11.19</v>
      </c>
    </row>
    <row r="15552" spans="1:5" x14ac:dyDescent="0.45">
      <c r="A15552" s="2" t="s">
        <v>4656</v>
      </c>
      <c r="B15552" s="2" t="s">
        <v>15272</v>
      </c>
      <c r="C15552" s="2" t="s">
        <v>26842</v>
      </c>
      <c r="D15552" s="2" t="str">
        <f>"飲食店営業"</f>
        <v>飲食店営業</v>
      </c>
      <c r="E15552" s="2" t="str">
        <f t="shared" si="776"/>
        <v>R02.11.19</v>
      </c>
    </row>
    <row r="15553" spans="1:5" x14ac:dyDescent="0.45">
      <c r="A15553" s="2" t="s">
        <v>594</v>
      </c>
      <c r="B15553" s="2" t="s">
        <v>15273</v>
      </c>
      <c r="C15553" s="2" t="s">
        <v>26843</v>
      </c>
      <c r="D15553" s="2" t="str">
        <f>"飲食店営業"</f>
        <v>飲食店営業</v>
      </c>
      <c r="E15553" s="2" t="str">
        <f t="shared" si="776"/>
        <v>R02.11.19</v>
      </c>
    </row>
    <row r="15554" spans="1:5" x14ac:dyDescent="0.45">
      <c r="A15554" s="2" t="s">
        <v>3797</v>
      </c>
      <c r="B15554" s="2" t="s">
        <v>15274</v>
      </c>
      <c r="C15554" s="2" t="s">
        <v>25734</v>
      </c>
      <c r="D15554" s="2" t="str">
        <f>"菓子製造業"</f>
        <v>菓子製造業</v>
      </c>
      <c r="E15554" s="2" t="str">
        <f t="shared" si="776"/>
        <v>R02.11.19</v>
      </c>
    </row>
    <row r="15555" spans="1:5" x14ac:dyDescent="0.45">
      <c r="A15555" s="2" t="s">
        <v>4279</v>
      </c>
      <c r="B15555" s="2" t="s">
        <v>4279</v>
      </c>
      <c r="C15555" s="2" t="s">
        <v>26347</v>
      </c>
      <c r="D15555" s="2" t="str">
        <f>"食品製造業"</f>
        <v>食品製造業</v>
      </c>
      <c r="E15555" s="2" t="str">
        <f t="shared" si="776"/>
        <v>R02.11.19</v>
      </c>
    </row>
    <row r="15556" spans="1:5" x14ac:dyDescent="0.45">
      <c r="A15556" s="2" t="s">
        <v>4653</v>
      </c>
      <c r="B15556" s="2" t="s">
        <v>15269</v>
      </c>
      <c r="C15556" s="2" t="s">
        <v>26844</v>
      </c>
      <c r="D15556" s="2" t="str">
        <f>"食品販売業"</f>
        <v>食品販売業</v>
      </c>
      <c r="E15556" s="2" t="str">
        <f>"R01.12.11"</f>
        <v>R01.12.11</v>
      </c>
    </row>
    <row r="15557" spans="1:5" x14ac:dyDescent="0.45">
      <c r="A15557" s="2" t="s">
        <v>4653</v>
      </c>
      <c r="B15557" s="2" t="s">
        <v>15269</v>
      </c>
      <c r="C15557" s="2" t="s">
        <v>26845</v>
      </c>
      <c r="D15557" s="2" t="str">
        <f>"氷雪販売業"</f>
        <v>氷雪販売業</v>
      </c>
      <c r="E15557" s="2" t="str">
        <f>"H30.02.22"</f>
        <v>H30.02.22</v>
      </c>
    </row>
    <row r="15558" spans="1:5" x14ac:dyDescent="0.45">
      <c r="A15558" s="2" t="s">
        <v>4653</v>
      </c>
      <c r="B15558" s="2" t="s">
        <v>15269</v>
      </c>
      <c r="C15558" s="2" t="s">
        <v>26845</v>
      </c>
      <c r="D15558" s="2" t="str">
        <f>"飲食店営業"</f>
        <v>飲食店営業</v>
      </c>
      <c r="E15558" s="2" t="str">
        <f>"H30.02.22"</f>
        <v>H30.02.22</v>
      </c>
    </row>
    <row r="15559" spans="1:5" x14ac:dyDescent="0.45">
      <c r="A15559" s="2" t="s">
        <v>4699</v>
      </c>
      <c r="B15559" s="2" t="s">
        <v>4699</v>
      </c>
      <c r="C15559" s="2" t="s">
        <v>26898</v>
      </c>
      <c r="D15559" s="2" t="str">
        <f>"飲食店営業"</f>
        <v>飲食店営業</v>
      </c>
      <c r="E15559" s="2" t="str">
        <f>"R02.11.30"</f>
        <v>R02.11.30</v>
      </c>
    </row>
    <row r="15560" spans="1:5" x14ac:dyDescent="0.45">
      <c r="A15560" s="2" t="s">
        <v>4070</v>
      </c>
      <c r="B15560" s="2" t="s">
        <v>15391</v>
      </c>
      <c r="C15560" s="2" t="s">
        <v>26950</v>
      </c>
      <c r="D15560" s="2" t="str">
        <f>"そうざい製造業"</f>
        <v>そうざい製造業</v>
      </c>
      <c r="E15560" s="2" t="str">
        <f>"R03.02.08"</f>
        <v>R03.02.08</v>
      </c>
    </row>
    <row r="15561" spans="1:5" x14ac:dyDescent="0.45">
      <c r="A15561" s="2" t="s">
        <v>1249</v>
      </c>
      <c r="B15561" s="2" t="s">
        <v>15405</v>
      </c>
      <c r="C15561" s="2" t="s">
        <v>26302</v>
      </c>
      <c r="D15561" s="2" t="str">
        <f>"食品販売業"</f>
        <v>食品販売業</v>
      </c>
      <c r="E15561" s="2" t="str">
        <f>"R03.02.18"</f>
        <v>R03.02.18</v>
      </c>
    </row>
    <row r="15562" spans="1:5" x14ac:dyDescent="0.45">
      <c r="A15562" s="2" t="s">
        <v>4754</v>
      </c>
      <c r="B15562" s="2" t="s">
        <v>15410</v>
      </c>
      <c r="C15562" s="2" t="s">
        <v>26966</v>
      </c>
      <c r="D15562" s="2" t="str">
        <f>"食品販売業"</f>
        <v>食品販売業</v>
      </c>
      <c r="E15562" s="2" t="str">
        <f>"R03.02.18"</f>
        <v>R03.02.18</v>
      </c>
    </row>
    <row r="15563" spans="1:5" x14ac:dyDescent="0.45">
      <c r="A15563" s="2" t="s">
        <v>3930</v>
      </c>
      <c r="B15563" s="2" t="s">
        <v>15428</v>
      </c>
      <c r="C15563" s="2" t="s">
        <v>25885</v>
      </c>
      <c r="D15563" s="2" t="str">
        <f>"飲食店営業"</f>
        <v>飲食店営業</v>
      </c>
      <c r="E15563" s="2" t="str">
        <f>"R03.02.19"</f>
        <v>R03.02.19</v>
      </c>
    </row>
    <row r="15564" spans="1:5" x14ac:dyDescent="0.45">
      <c r="A15564" s="2" t="s">
        <v>3930</v>
      </c>
      <c r="B15564" s="2" t="s">
        <v>15428</v>
      </c>
      <c r="C15564" s="2" t="s">
        <v>25885</v>
      </c>
      <c r="D15564" s="2" t="str">
        <f>"菓子製造業"</f>
        <v>菓子製造業</v>
      </c>
      <c r="E15564" s="2" t="str">
        <f>"R03.02.19"</f>
        <v>R03.02.19</v>
      </c>
    </row>
    <row r="15565" spans="1:5" x14ac:dyDescent="0.45">
      <c r="A15565" s="2" t="s">
        <v>4070</v>
      </c>
      <c r="B15565" s="2" t="s">
        <v>15391</v>
      </c>
      <c r="C15565" s="2" t="s">
        <v>26069</v>
      </c>
      <c r="D15565" s="2" t="str">
        <f>"菓子製造業"</f>
        <v>菓子製造業</v>
      </c>
      <c r="E15565" s="2" t="str">
        <f>"R03.02.19"</f>
        <v>R03.02.19</v>
      </c>
    </row>
    <row r="15566" spans="1:5" x14ac:dyDescent="0.45">
      <c r="A15566" s="2" t="s">
        <v>296</v>
      </c>
      <c r="B15566" s="2" t="s">
        <v>15492</v>
      </c>
      <c r="C15566" s="2" t="s">
        <v>27050</v>
      </c>
      <c r="D15566" s="2" t="str">
        <f>"食品販売業"</f>
        <v>食品販売業</v>
      </c>
      <c r="E15566" s="2" t="str">
        <f>"R02.08.24"</f>
        <v>R02.08.24</v>
      </c>
    </row>
    <row r="15567" spans="1:5" x14ac:dyDescent="0.45">
      <c r="A15567" s="2" t="s">
        <v>1864</v>
      </c>
      <c r="B15567" s="2" t="s">
        <v>15517</v>
      </c>
      <c r="C15567" s="2" t="s">
        <v>27072</v>
      </c>
      <c r="D15567" s="2" t="str">
        <f t="shared" ref="D15567:D15573" si="777">"飲食店営業"</f>
        <v>飲食店営業</v>
      </c>
      <c r="E15567" s="2" t="str">
        <f>"R03.05.27"</f>
        <v>R03.05.27</v>
      </c>
    </row>
    <row r="15568" spans="1:5" x14ac:dyDescent="0.45">
      <c r="A15568" s="2" t="s">
        <v>4848</v>
      </c>
      <c r="B15568" s="2" t="s">
        <v>15576</v>
      </c>
      <c r="C15568" s="2" t="s">
        <v>27129</v>
      </c>
      <c r="D15568" s="2" t="str">
        <f t="shared" si="777"/>
        <v>飲食店営業</v>
      </c>
      <c r="E15568" s="2" t="str">
        <f>"R01.08.29"</f>
        <v>R01.08.29</v>
      </c>
    </row>
    <row r="15569" spans="1:5" x14ac:dyDescent="0.45">
      <c r="A15569" s="2" t="s">
        <v>3726</v>
      </c>
      <c r="B15569" s="2" t="s">
        <v>14077</v>
      </c>
      <c r="C15569" s="2" t="s">
        <v>25656</v>
      </c>
      <c r="D15569" s="2" t="str">
        <f t="shared" si="777"/>
        <v>飲食店営業</v>
      </c>
      <c r="E15569" s="2" t="str">
        <f>"H28.12.06"</f>
        <v>H28.12.06</v>
      </c>
    </row>
    <row r="15570" spans="1:5" x14ac:dyDescent="0.45">
      <c r="A15570" s="2" t="s">
        <v>3727</v>
      </c>
      <c r="B15570" s="2" t="s">
        <v>14078</v>
      </c>
      <c r="C15570" s="2" t="s">
        <v>25657</v>
      </c>
      <c r="D15570" s="2" t="str">
        <f t="shared" si="777"/>
        <v>飲食店営業</v>
      </c>
      <c r="E15570" s="2" t="str">
        <f>"H28.12.08"</f>
        <v>H28.12.08</v>
      </c>
    </row>
    <row r="15571" spans="1:5" x14ac:dyDescent="0.45">
      <c r="A15571" s="2" t="s">
        <v>3728</v>
      </c>
      <c r="B15571" s="2" t="s">
        <v>14079</v>
      </c>
      <c r="C15571" s="2" t="s">
        <v>25658</v>
      </c>
      <c r="D15571" s="2" t="str">
        <f t="shared" si="777"/>
        <v>飲食店営業</v>
      </c>
      <c r="E15571" s="2" t="str">
        <f>"H28.12.15"</f>
        <v>H28.12.15</v>
      </c>
    </row>
    <row r="15572" spans="1:5" x14ac:dyDescent="0.45">
      <c r="A15572" s="2" t="s">
        <v>3729</v>
      </c>
      <c r="B15572" s="2" t="s">
        <v>14080</v>
      </c>
      <c r="C15572" s="2" t="s">
        <v>25659</v>
      </c>
      <c r="D15572" s="2" t="str">
        <f t="shared" si="777"/>
        <v>飲食店営業</v>
      </c>
      <c r="E15572" s="2" t="str">
        <f>"H28.12.16"</f>
        <v>H28.12.16</v>
      </c>
    </row>
    <row r="15573" spans="1:5" x14ac:dyDescent="0.45">
      <c r="A15573" s="2" t="s">
        <v>3730</v>
      </c>
      <c r="B15573" s="2" t="s">
        <v>14081</v>
      </c>
      <c r="C15573" s="2" t="s">
        <v>25660</v>
      </c>
      <c r="D15573" s="2" t="str">
        <f t="shared" si="777"/>
        <v>飲食店営業</v>
      </c>
      <c r="E15573" s="2" t="str">
        <f>"H28.12.16"</f>
        <v>H28.12.16</v>
      </c>
    </row>
    <row r="15574" spans="1:5" x14ac:dyDescent="0.45">
      <c r="A15574" s="2" t="s">
        <v>3731</v>
      </c>
      <c r="B15574" s="2" t="s">
        <v>14082</v>
      </c>
      <c r="C15574" s="2" t="s">
        <v>25661</v>
      </c>
      <c r="D15574" s="2" t="str">
        <f>"そうざい製造業"</f>
        <v>そうざい製造業</v>
      </c>
      <c r="E15574" s="2" t="str">
        <f>"H28.12.21"</f>
        <v>H28.12.21</v>
      </c>
    </row>
    <row r="15575" spans="1:5" x14ac:dyDescent="0.45">
      <c r="A15575" s="2" t="s">
        <v>3732</v>
      </c>
      <c r="B15575" s="2" t="s">
        <v>9714</v>
      </c>
      <c r="C15575" s="2" t="s">
        <v>25662</v>
      </c>
      <c r="D15575" s="2" t="str">
        <f>"飲食店営業"</f>
        <v>飲食店営業</v>
      </c>
      <c r="E15575" s="2" t="str">
        <f>"H28.12.22"</f>
        <v>H28.12.22</v>
      </c>
    </row>
    <row r="15576" spans="1:5" x14ac:dyDescent="0.45">
      <c r="A15576" s="2" t="s">
        <v>3733</v>
      </c>
      <c r="B15576" s="2" t="s">
        <v>3733</v>
      </c>
      <c r="C15576" s="2" t="s">
        <v>25663</v>
      </c>
      <c r="D15576" s="2" t="str">
        <f>"飲食店営業"</f>
        <v>飲食店営業</v>
      </c>
      <c r="E15576" s="2" t="str">
        <f>"H28.12.28"</f>
        <v>H28.12.28</v>
      </c>
    </row>
    <row r="15577" spans="1:5" x14ac:dyDescent="0.45">
      <c r="A15577" s="2" t="s">
        <v>3733</v>
      </c>
      <c r="B15577" s="2" t="s">
        <v>3733</v>
      </c>
      <c r="C15577" s="2" t="s">
        <v>25663</v>
      </c>
      <c r="D15577" s="2" t="str">
        <f>"菓子製造業"</f>
        <v>菓子製造業</v>
      </c>
      <c r="E15577" s="2" t="str">
        <f>"H28.12.28"</f>
        <v>H28.12.28</v>
      </c>
    </row>
    <row r="15578" spans="1:5" x14ac:dyDescent="0.45">
      <c r="A15578" s="2" t="s">
        <v>3733</v>
      </c>
      <c r="B15578" s="2" t="s">
        <v>3733</v>
      </c>
      <c r="C15578" s="2" t="s">
        <v>25663</v>
      </c>
      <c r="D15578" s="2" t="str">
        <f>"そうざい製造業"</f>
        <v>そうざい製造業</v>
      </c>
      <c r="E15578" s="2" t="str">
        <f>"H29.01.11"</f>
        <v>H29.01.11</v>
      </c>
    </row>
    <row r="15579" spans="1:5" x14ac:dyDescent="0.45">
      <c r="A15579" s="2" t="s">
        <v>3734</v>
      </c>
      <c r="B15579" s="2" t="s">
        <v>14083</v>
      </c>
      <c r="C15579" s="2" t="s">
        <v>25664</v>
      </c>
      <c r="D15579" s="2" t="str">
        <f>"飲食店営業"</f>
        <v>飲食店営業</v>
      </c>
      <c r="E15579" s="2" t="str">
        <f>"H29.01.18"</f>
        <v>H29.01.18</v>
      </c>
    </row>
    <row r="15580" spans="1:5" x14ac:dyDescent="0.45">
      <c r="A15580" s="2" t="s">
        <v>3735</v>
      </c>
      <c r="B15580" s="2" t="s">
        <v>14084</v>
      </c>
      <c r="C15580" s="2" t="s">
        <v>25665</v>
      </c>
      <c r="D15580" s="2" t="str">
        <f>"飲食店営業"</f>
        <v>飲食店営業</v>
      </c>
      <c r="E15580" s="2" t="str">
        <f>"H29.01.23"</f>
        <v>H29.01.23</v>
      </c>
    </row>
    <row r="15581" spans="1:5" x14ac:dyDescent="0.45">
      <c r="A15581" s="2" t="s">
        <v>3735</v>
      </c>
      <c r="B15581" s="2" t="s">
        <v>14084</v>
      </c>
      <c r="C15581" s="2" t="s">
        <v>25665</v>
      </c>
      <c r="D15581" s="2" t="str">
        <f>"乳類販売業"</f>
        <v>乳類販売業</v>
      </c>
      <c r="E15581" s="2" t="str">
        <f>"H29.01.23"</f>
        <v>H29.01.23</v>
      </c>
    </row>
    <row r="15582" spans="1:5" x14ac:dyDescent="0.45">
      <c r="A15582" s="2" t="s">
        <v>3735</v>
      </c>
      <c r="B15582" s="2" t="s">
        <v>14084</v>
      </c>
      <c r="C15582" s="2" t="s">
        <v>25665</v>
      </c>
      <c r="D15582" s="2" t="str">
        <f>"食肉販売業"</f>
        <v>食肉販売業</v>
      </c>
      <c r="E15582" s="2" t="str">
        <f>"H29.01.23"</f>
        <v>H29.01.23</v>
      </c>
    </row>
    <row r="15583" spans="1:5" x14ac:dyDescent="0.45">
      <c r="A15583" s="2" t="s">
        <v>3735</v>
      </c>
      <c r="B15583" s="2" t="s">
        <v>14084</v>
      </c>
      <c r="C15583" s="2" t="s">
        <v>25665</v>
      </c>
      <c r="D15583" s="2" t="str">
        <f>"魚介類販売業"</f>
        <v>魚介類販売業</v>
      </c>
      <c r="E15583" s="2" t="str">
        <f>"H29.01.23"</f>
        <v>H29.01.23</v>
      </c>
    </row>
    <row r="15584" spans="1:5" x14ac:dyDescent="0.45">
      <c r="A15584" s="2" t="s">
        <v>3736</v>
      </c>
      <c r="B15584" s="2" t="s">
        <v>14085</v>
      </c>
      <c r="C15584" s="2" t="s">
        <v>25666</v>
      </c>
      <c r="D15584" s="2" t="str">
        <f>"飲食店営業"</f>
        <v>飲食店営業</v>
      </c>
      <c r="E15584" s="2" t="str">
        <f>"H29.01.24"</f>
        <v>H29.01.24</v>
      </c>
    </row>
    <row r="15585" spans="1:5" x14ac:dyDescent="0.45">
      <c r="A15585" s="2" t="s">
        <v>3737</v>
      </c>
      <c r="B15585" s="2" t="s">
        <v>3737</v>
      </c>
      <c r="C15585" s="2" t="s">
        <v>25667</v>
      </c>
      <c r="D15585" s="2" t="str">
        <f>"食品の冷凍又は冷蔵業"</f>
        <v>食品の冷凍又は冷蔵業</v>
      </c>
      <c r="E15585" s="2" t="str">
        <f>"H29.02.07"</f>
        <v>H29.02.07</v>
      </c>
    </row>
    <row r="15586" spans="1:5" x14ac:dyDescent="0.45">
      <c r="A15586" s="2" t="s">
        <v>3738</v>
      </c>
      <c r="B15586" s="2" t="s">
        <v>14086</v>
      </c>
      <c r="C15586" s="2" t="s">
        <v>25668</v>
      </c>
      <c r="D15586" s="2" t="str">
        <f>"飲食店営業"</f>
        <v>飲食店営業</v>
      </c>
      <c r="E15586" s="2" t="str">
        <f>"H29.02.07"</f>
        <v>H29.02.07</v>
      </c>
    </row>
    <row r="15587" spans="1:5" x14ac:dyDescent="0.45">
      <c r="A15587" s="2" t="s">
        <v>3739</v>
      </c>
      <c r="B15587" s="2" t="s">
        <v>14087</v>
      </c>
      <c r="C15587" s="2" t="s">
        <v>25669</v>
      </c>
      <c r="D15587" s="2" t="str">
        <f>"飲食店営業"</f>
        <v>飲食店営業</v>
      </c>
      <c r="E15587" s="2" t="str">
        <f t="shared" ref="E15587:E15594" si="778">"H29.02.13"</f>
        <v>H29.02.13</v>
      </c>
    </row>
    <row r="15588" spans="1:5" x14ac:dyDescent="0.45">
      <c r="A15588" s="2" t="s">
        <v>3740</v>
      </c>
      <c r="B15588" s="2" t="s">
        <v>14088</v>
      </c>
      <c r="C15588" s="2" t="s">
        <v>25670</v>
      </c>
      <c r="D15588" s="2" t="str">
        <f>"乳類販売業"</f>
        <v>乳類販売業</v>
      </c>
      <c r="E15588" s="2" t="str">
        <f t="shared" si="778"/>
        <v>H29.02.13</v>
      </c>
    </row>
    <row r="15589" spans="1:5" x14ac:dyDescent="0.45">
      <c r="A15589" s="2" t="s">
        <v>3741</v>
      </c>
      <c r="B15589" s="2" t="s">
        <v>14089</v>
      </c>
      <c r="C15589" s="2" t="s">
        <v>25671</v>
      </c>
      <c r="D15589" s="2" t="str">
        <f>"乳類販売業"</f>
        <v>乳類販売業</v>
      </c>
      <c r="E15589" s="2" t="str">
        <f t="shared" si="778"/>
        <v>H29.02.13</v>
      </c>
    </row>
    <row r="15590" spans="1:5" x14ac:dyDescent="0.45">
      <c r="A15590" s="2" t="s">
        <v>3742</v>
      </c>
      <c r="B15590" s="2" t="s">
        <v>14090</v>
      </c>
      <c r="C15590" s="2" t="s">
        <v>25672</v>
      </c>
      <c r="D15590" s="2" t="str">
        <f>"食肉販売業"</f>
        <v>食肉販売業</v>
      </c>
      <c r="E15590" s="2" t="str">
        <f t="shared" si="778"/>
        <v>H29.02.13</v>
      </c>
    </row>
    <row r="15591" spans="1:5" x14ac:dyDescent="0.45">
      <c r="A15591" s="2" t="s">
        <v>3743</v>
      </c>
      <c r="B15591" s="2" t="s">
        <v>14091</v>
      </c>
      <c r="C15591" s="2" t="s">
        <v>25673</v>
      </c>
      <c r="D15591" s="2" t="str">
        <f>"食肉販売業"</f>
        <v>食肉販売業</v>
      </c>
      <c r="E15591" s="2" t="str">
        <f t="shared" si="778"/>
        <v>H29.02.13</v>
      </c>
    </row>
    <row r="15592" spans="1:5" x14ac:dyDescent="0.45">
      <c r="A15592" s="2" t="s">
        <v>3741</v>
      </c>
      <c r="B15592" s="2" t="s">
        <v>14089</v>
      </c>
      <c r="C15592" s="2" t="s">
        <v>25671</v>
      </c>
      <c r="D15592" s="2" t="str">
        <f>"食肉販売業"</f>
        <v>食肉販売業</v>
      </c>
      <c r="E15592" s="2" t="str">
        <f t="shared" si="778"/>
        <v>H29.02.13</v>
      </c>
    </row>
    <row r="15593" spans="1:5" x14ac:dyDescent="0.45">
      <c r="A15593" s="2" t="s">
        <v>3744</v>
      </c>
      <c r="B15593" s="2" t="s">
        <v>14092</v>
      </c>
      <c r="C15593" s="2" t="s">
        <v>25674</v>
      </c>
      <c r="D15593" s="2" t="str">
        <f>"菓子製造業"</f>
        <v>菓子製造業</v>
      </c>
      <c r="E15593" s="2" t="str">
        <f t="shared" si="778"/>
        <v>H29.02.13</v>
      </c>
    </row>
    <row r="15594" spans="1:5" x14ac:dyDescent="0.45">
      <c r="A15594" s="2" t="s">
        <v>3745</v>
      </c>
      <c r="B15594" s="2" t="s">
        <v>14093</v>
      </c>
      <c r="C15594" s="2" t="s">
        <v>25675</v>
      </c>
      <c r="D15594" s="2" t="str">
        <f>"菓子製造業"</f>
        <v>菓子製造業</v>
      </c>
      <c r="E15594" s="2" t="str">
        <f t="shared" si="778"/>
        <v>H29.02.13</v>
      </c>
    </row>
    <row r="15595" spans="1:5" x14ac:dyDescent="0.45">
      <c r="A15595" s="2" t="s">
        <v>3746</v>
      </c>
      <c r="B15595" s="2" t="s">
        <v>3746</v>
      </c>
      <c r="C15595" s="2" t="s">
        <v>25676</v>
      </c>
      <c r="D15595" s="2" t="str">
        <f>"氷雪製造業"</f>
        <v>氷雪製造業</v>
      </c>
      <c r="E15595" s="2" t="str">
        <f>"H29.02.14"</f>
        <v>H29.02.14</v>
      </c>
    </row>
    <row r="15596" spans="1:5" x14ac:dyDescent="0.45">
      <c r="A15596" s="2" t="s">
        <v>3747</v>
      </c>
      <c r="B15596" s="2" t="s">
        <v>14094</v>
      </c>
      <c r="C15596" s="2" t="s">
        <v>25677</v>
      </c>
      <c r="D15596" s="2" t="str">
        <f>"飲食店営業"</f>
        <v>飲食店営業</v>
      </c>
      <c r="E15596" s="2" t="str">
        <f>"H29.02.14"</f>
        <v>H29.02.14</v>
      </c>
    </row>
    <row r="15597" spans="1:5" x14ac:dyDescent="0.45">
      <c r="A15597" s="2" t="s">
        <v>3747</v>
      </c>
      <c r="B15597" s="2" t="s">
        <v>14094</v>
      </c>
      <c r="C15597" s="2" t="s">
        <v>25677</v>
      </c>
      <c r="D15597" s="2" t="str">
        <f>"菓子製造業"</f>
        <v>菓子製造業</v>
      </c>
      <c r="E15597" s="2" t="str">
        <f>"H29.02.14"</f>
        <v>H29.02.14</v>
      </c>
    </row>
    <row r="15598" spans="1:5" x14ac:dyDescent="0.45">
      <c r="A15598" s="2" t="s">
        <v>3749</v>
      </c>
      <c r="B15598" s="2" t="s">
        <v>14096</v>
      </c>
      <c r="C15598" s="2" t="s">
        <v>25679</v>
      </c>
      <c r="D15598" s="2" t="str">
        <f>"食肉処理業"</f>
        <v>食肉処理業</v>
      </c>
      <c r="E15598" s="2" t="str">
        <f>"H29.02.14"</f>
        <v>H29.02.14</v>
      </c>
    </row>
    <row r="15599" spans="1:5" x14ac:dyDescent="0.45">
      <c r="A15599" s="2" t="s">
        <v>3750</v>
      </c>
      <c r="B15599" s="2" t="s">
        <v>14097</v>
      </c>
      <c r="C15599" s="2" t="s">
        <v>25680</v>
      </c>
      <c r="D15599" s="2" t="str">
        <f t="shared" ref="D15599:D15609" si="779">"飲食店営業"</f>
        <v>飲食店営業</v>
      </c>
      <c r="E15599" s="2" t="str">
        <f t="shared" ref="E15599:E15614" si="780">"H29.02.15"</f>
        <v>H29.02.15</v>
      </c>
    </row>
    <row r="15600" spans="1:5" x14ac:dyDescent="0.45">
      <c r="A15600" s="2" t="s">
        <v>3751</v>
      </c>
      <c r="B15600" s="2" t="s">
        <v>14098</v>
      </c>
      <c r="C15600" s="2" t="s">
        <v>25681</v>
      </c>
      <c r="D15600" s="2" t="str">
        <f t="shared" si="779"/>
        <v>飲食店営業</v>
      </c>
      <c r="E15600" s="2" t="str">
        <f t="shared" si="780"/>
        <v>H29.02.15</v>
      </c>
    </row>
    <row r="15601" spans="1:5" x14ac:dyDescent="0.45">
      <c r="A15601" s="2" t="s">
        <v>3752</v>
      </c>
      <c r="B15601" s="2" t="s">
        <v>14099</v>
      </c>
      <c r="C15601" s="2" t="s">
        <v>25682</v>
      </c>
      <c r="D15601" s="2" t="str">
        <f t="shared" si="779"/>
        <v>飲食店営業</v>
      </c>
      <c r="E15601" s="2" t="str">
        <f t="shared" si="780"/>
        <v>H29.02.15</v>
      </c>
    </row>
    <row r="15602" spans="1:5" x14ac:dyDescent="0.45">
      <c r="A15602" s="2" t="s">
        <v>3753</v>
      </c>
      <c r="B15602" s="2" t="s">
        <v>14100</v>
      </c>
      <c r="C15602" s="2" t="s">
        <v>25683</v>
      </c>
      <c r="D15602" s="2" t="str">
        <f t="shared" si="779"/>
        <v>飲食店営業</v>
      </c>
      <c r="E15602" s="2" t="str">
        <f t="shared" si="780"/>
        <v>H29.02.15</v>
      </c>
    </row>
    <row r="15603" spans="1:5" x14ac:dyDescent="0.45">
      <c r="A15603" s="2" t="s">
        <v>3754</v>
      </c>
      <c r="B15603" s="2" t="s">
        <v>14101</v>
      </c>
      <c r="C15603" s="2" t="s">
        <v>25684</v>
      </c>
      <c r="D15603" s="2" t="str">
        <f t="shared" si="779"/>
        <v>飲食店営業</v>
      </c>
      <c r="E15603" s="2" t="str">
        <f t="shared" si="780"/>
        <v>H29.02.15</v>
      </c>
    </row>
    <row r="15604" spans="1:5" x14ac:dyDescent="0.45">
      <c r="A15604" s="2" t="s">
        <v>3755</v>
      </c>
      <c r="B15604" s="2" t="s">
        <v>14102</v>
      </c>
      <c r="C15604" s="2" t="s">
        <v>25685</v>
      </c>
      <c r="D15604" s="2" t="str">
        <f t="shared" si="779"/>
        <v>飲食店営業</v>
      </c>
      <c r="E15604" s="2" t="str">
        <f t="shared" si="780"/>
        <v>H29.02.15</v>
      </c>
    </row>
    <row r="15605" spans="1:5" x14ac:dyDescent="0.45">
      <c r="A15605" s="2" t="s">
        <v>3756</v>
      </c>
      <c r="B15605" s="2" t="s">
        <v>14103</v>
      </c>
      <c r="C15605" s="2" t="s">
        <v>25686</v>
      </c>
      <c r="D15605" s="2" t="str">
        <f t="shared" si="779"/>
        <v>飲食店営業</v>
      </c>
      <c r="E15605" s="2" t="str">
        <f t="shared" si="780"/>
        <v>H29.02.15</v>
      </c>
    </row>
    <row r="15606" spans="1:5" x14ac:dyDescent="0.45">
      <c r="A15606" s="2" t="s">
        <v>3757</v>
      </c>
      <c r="B15606" s="2" t="s">
        <v>14104</v>
      </c>
      <c r="C15606" s="2" t="s">
        <v>25687</v>
      </c>
      <c r="D15606" s="2" t="str">
        <f t="shared" si="779"/>
        <v>飲食店営業</v>
      </c>
      <c r="E15606" s="2" t="str">
        <f t="shared" si="780"/>
        <v>H29.02.15</v>
      </c>
    </row>
    <row r="15607" spans="1:5" x14ac:dyDescent="0.45">
      <c r="A15607" s="2" t="s">
        <v>3757</v>
      </c>
      <c r="B15607" s="2" t="s">
        <v>14105</v>
      </c>
      <c r="C15607" s="2" t="s">
        <v>25687</v>
      </c>
      <c r="D15607" s="2" t="str">
        <f t="shared" si="779"/>
        <v>飲食店営業</v>
      </c>
      <c r="E15607" s="2" t="str">
        <f t="shared" si="780"/>
        <v>H29.02.15</v>
      </c>
    </row>
    <row r="15608" spans="1:5" x14ac:dyDescent="0.45">
      <c r="A15608" s="2" t="s">
        <v>3758</v>
      </c>
      <c r="B15608" s="2" t="s">
        <v>14106</v>
      </c>
      <c r="C15608" s="2" t="s">
        <v>25688</v>
      </c>
      <c r="D15608" s="2" t="str">
        <f t="shared" si="779"/>
        <v>飲食店営業</v>
      </c>
      <c r="E15608" s="2" t="str">
        <f t="shared" si="780"/>
        <v>H29.02.15</v>
      </c>
    </row>
    <row r="15609" spans="1:5" x14ac:dyDescent="0.45">
      <c r="A15609" s="2" t="s">
        <v>3759</v>
      </c>
      <c r="B15609" s="2" t="s">
        <v>14107</v>
      </c>
      <c r="C15609" s="2" t="s">
        <v>25689</v>
      </c>
      <c r="D15609" s="2" t="str">
        <f t="shared" si="779"/>
        <v>飲食店営業</v>
      </c>
      <c r="E15609" s="2" t="str">
        <f t="shared" si="780"/>
        <v>H29.02.15</v>
      </c>
    </row>
    <row r="15610" spans="1:5" x14ac:dyDescent="0.45">
      <c r="A15610" s="2" t="s">
        <v>3759</v>
      </c>
      <c r="B15610" s="2" t="s">
        <v>14107</v>
      </c>
      <c r="C15610" s="2" t="s">
        <v>25689</v>
      </c>
      <c r="D15610" s="2" t="str">
        <f>"菓子製造業"</f>
        <v>菓子製造業</v>
      </c>
      <c r="E15610" s="2" t="str">
        <f t="shared" si="780"/>
        <v>H29.02.15</v>
      </c>
    </row>
    <row r="15611" spans="1:5" x14ac:dyDescent="0.45">
      <c r="A15611" s="2" t="s">
        <v>3752</v>
      </c>
      <c r="B15611" s="2" t="s">
        <v>14099</v>
      </c>
      <c r="C15611" s="2" t="s">
        <v>25682</v>
      </c>
      <c r="D15611" s="2" t="str">
        <f>"魚介類販売業"</f>
        <v>魚介類販売業</v>
      </c>
      <c r="E15611" s="2" t="str">
        <f t="shared" si="780"/>
        <v>H29.02.15</v>
      </c>
    </row>
    <row r="15612" spans="1:5" x14ac:dyDescent="0.45">
      <c r="A15612" s="2" t="s">
        <v>3751</v>
      </c>
      <c r="B15612" s="2" t="s">
        <v>14098</v>
      </c>
      <c r="C15612" s="2" t="s">
        <v>25681</v>
      </c>
      <c r="D15612" s="2" t="str">
        <f>"豆腐製造業"</f>
        <v>豆腐製造業</v>
      </c>
      <c r="E15612" s="2" t="str">
        <f t="shared" si="780"/>
        <v>H29.02.15</v>
      </c>
    </row>
    <row r="15613" spans="1:5" x14ac:dyDescent="0.45">
      <c r="A15613" s="2" t="s">
        <v>3760</v>
      </c>
      <c r="B15613" s="2" t="s">
        <v>14108</v>
      </c>
      <c r="C15613" s="2" t="s">
        <v>25690</v>
      </c>
      <c r="D15613" s="2" t="str">
        <f>"飲食店営業"</f>
        <v>飲食店営業</v>
      </c>
      <c r="E15613" s="2" t="str">
        <f t="shared" si="780"/>
        <v>H29.02.15</v>
      </c>
    </row>
    <row r="15614" spans="1:5" x14ac:dyDescent="0.45">
      <c r="A15614" s="2" t="s">
        <v>3760</v>
      </c>
      <c r="B15614" s="2" t="s">
        <v>14109</v>
      </c>
      <c r="C15614" s="2" t="s">
        <v>25691</v>
      </c>
      <c r="D15614" s="2" t="str">
        <f>"飲食店営業"</f>
        <v>飲食店営業</v>
      </c>
      <c r="E15614" s="2" t="str">
        <f t="shared" si="780"/>
        <v>H29.02.15</v>
      </c>
    </row>
    <row r="15615" spans="1:5" x14ac:dyDescent="0.45">
      <c r="A15615" s="2" t="s">
        <v>3761</v>
      </c>
      <c r="B15615" s="2" t="s">
        <v>14110</v>
      </c>
      <c r="C15615" s="2" t="s">
        <v>25692</v>
      </c>
      <c r="D15615" s="2" t="str">
        <f>"飲食店営業"</f>
        <v>飲食店営業</v>
      </c>
      <c r="E15615" s="2" t="str">
        <f>"H29.02.20"</f>
        <v>H29.02.20</v>
      </c>
    </row>
    <row r="15616" spans="1:5" x14ac:dyDescent="0.45">
      <c r="A15616" s="2" t="s">
        <v>3762</v>
      </c>
      <c r="B15616" s="2" t="s">
        <v>14111</v>
      </c>
      <c r="C15616" s="2" t="s">
        <v>25693</v>
      </c>
      <c r="D15616" s="2" t="str">
        <f>"飲食店営業"</f>
        <v>飲食店営業</v>
      </c>
      <c r="E15616" s="2" t="str">
        <f>"H29.02.23"</f>
        <v>H29.02.23</v>
      </c>
    </row>
    <row r="15617" spans="1:5" x14ac:dyDescent="0.45">
      <c r="A15617" s="2" t="s">
        <v>3763</v>
      </c>
      <c r="B15617" s="2" t="s">
        <v>14112</v>
      </c>
      <c r="C15617" s="2" t="s">
        <v>25694</v>
      </c>
      <c r="D15617" s="2" t="str">
        <f>"そうざい製造業"</f>
        <v>そうざい製造業</v>
      </c>
      <c r="E15617" s="2" t="str">
        <f>"H29.02.27"</f>
        <v>H29.02.27</v>
      </c>
    </row>
    <row r="15618" spans="1:5" x14ac:dyDescent="0.45">
      <c r="A15618" s="2" t="s">
        <v>3764</v>
      </c>
      <c r="B15618" s="2" t="s">
        <v>3764</v>
      </c>
      <c r="C15618" s="2" t="s">
        <v>25695</v>
      </c>
      <c r="D15618" s="2" t="str">
        <f>"そうざい製造業"</f>
        <v>そうざい製造業</v>
      </c>
      <c r="E15618" s="2" t="str">
        <f>"H29.02.24"</f>
        <v>H29.02.24</v>
      </c>
    </row>
    <row r="15619" spans="1:5" x14ac:dyDescent="0.45">
      <c r="A15619" s="2" t="s">
        <v>3765</v>
      </c>
      <c r="B15619" s="2" t="s">
        <v>14113</v>
      </c>
      <c r="C15619" s="2" t="s">
        <v>25696</v>
      </c>
      <c r="D15619" s="2" t="str">
        <f>"飲食店営業"</f>
        <v>飲食店営業</v>
      </c>
      <c r="E15619" s="2" t="str">
        <f>"H29.02.27"</f>
        <v>H29.02.27</v>
      </c>
    </row>
    <row r="15620" spans="1:5" x14ac:dyDescent="0.45">
      <c r="A15620" s="2" t="s">
        <v>3766</v>
      </c>
      <c r="B15620" s="2" t="s">
        <v>14114</v>
      </c>
      <c r="C15620" s="2" t="s">
        <v>25697</v>
      </c>
      <c r="D15620" s="2" t="str">
        <f>"飲食店営業"</f>
        <v>飲食店営業</v>
      </c>
      <c r="E15620" s="2" t="str">
        <f>"H29.02.27"</f>
        <v>H29.02.27</v>
      </c>
    </row>
    <row r="15621" spans="1:5" x14ac:dyDescent="0.45">
      <c r="A15621" s="2" t="s">
        <v>3766</v>
      </c>
      <c r="B15621" s="2" t="s">
        <v>14114</v>
      </c>
      <c r="C15621" s="2" t="s">
        <v>25697</v>
      </c>
      <c r="D15621" s="2" t="str">
        <f>"乳類販売業"</f>
        <v>乳類販売業</v>
      </c>
      <c r="E15621" s="2" t="str">
        <f>"H29.02.27"</f>
        <v>H29.02.27</v>
      </c>
    </row>
    <row r="15622" spans="1:5" x14ac:dyDescent="0.45">
      <c r="A15622" s="2" t="s">
        <v>3766</v>
      </c>
      <c r="B15622" s="2" t="s">
        <v>14114</v>
      </c>
      <c r="C15622" s="2" t="s">
        <v>25697</v>
      </c>
      <c r="D15622" s="2" t="str">
        <f>"食肉販売業"</f>
        <v>食肉販売業</v>
      </c>
      <c r="E15622" s="2" t="str">
        <f>"H29.02.27"</f>
        <v>H29.02.27</v>
      </c>
    </row>
    <row r="15623" spans="1:5" x14ac:dyDescent="0.45">
      <c r="A15623" s="2" t="s">
        <v>3766</v>
      </c>
      <c r="B15623" s="2" t="s">
        <v>14114</v>
      </c>
      <c r="C15623" s="2" t="s">
        <v>25697</v>
      </c>
      <c r="D15623" s="2" t="str">
        <f>"魚介類販売業"</f>
        <v>魚介類販売業</v>
      </c>
      <c r="E15623" s="2" t="str">
        <f>"H29.02.27"</f>
        <v>H29.02.27</v>
      </c>
    </row>
    <row r="15624" spans="1:5" x14ac:dyDescent="0.45">
      <c r="A15624" s="2" t="s">
        <v>649</v>
      </c>
      <c r="B15624" s="2" t="s">
        <v>14115</v>
      </c>
      <c r="C15624" s="2" t="s">
        <v>25698</v>
      </c>
      <c r="D15624" s="2" t="str">
        <f>"喫茶店営業"</f>
        <v>喫茶店営業</v>
      </c>
      <c r="E15624" s="2" t="str">
        <f>"H29.02.28"</f>
        <v>H29.02.28</v>
      </c>
    </row>
    <row r="15625" spans="1:5" x14ac:dyDescent="0.45">
      <c r="A15625" s="2" t="s">
        <v>3768</v>
      </c>
      <c r="B15625" s="2" t="s">
        <v>14117</v>
      </c>
      <c r="C15625" s="2" t="s">
        <v>25700</v>
      </c>
      <c r="D15625" s="2" t="str">
        <f>"飲食店営業"</f>
        <v>飲食店営業</v>
      </c>
      <c r="E15625" s="2" t="str">
        <f>"H29.02.28"</f>
        <v>H29.02.28</v>
      </c>
    </row>
    <row r="15626" spans="1:5" x14ac:dyDescent="0.45">
      <c r="A15626" s="2" t="s">
        <v>3769</v>
      </c>
      <c r="B15626" s="2" t="s">
        <v>14118</v>
      </c>
      <c r="C15626" s="2" t="s">
        <v>25701</v>
      </c>
      <c r="D15626" s="2" t="str">
        <f>"飲食店営業"</f>
        <v>飲食店営業</v>
      </c>
      <c r="E15626" s="2" t="str">
        <f>"H29.02.28"</f>
        <v>H29.02.28</v>
      </c>
    </row>
    <row r="15627" spans="1:5" x14ac:dyDescent="0.45">
      <c r="A15627" s="2" t="s">
        <v>3770</v>
      </c>
      <c r="B15627" s="2" t="s">
        <v>14119</v>
      </c>
      <c r="C15627" s="2" t="s">
        <v>25702</v>
      </c>
      <c r="D15627" s="2" t="str">
        <f>"飲食店営業"</f>
        <v>飲食店営業</v>
      </c>
      <c r="E15627" s="2" t="str">
        <f>"H29.02.28"</f>
        <v>H29.02.28</v>
      </c>
    </row>
    <row r="15628" spans="1:5" x14ac:dyDescent="0.45">
      <c r="A15628" s="2" t="s">
        <v>3771</v>
      </c>
      <c r="B15628" s="2" t="s">
        <v>14120</v>
      </c>
      <c r="C15628" s="2" t="s">
        <v>25703</v>
      </c>
      <c r="D15628" s="2" t="str">
        <f>"菓子製造業"</f>
        <v>菓子製造業</v>
      </c>
      <c r="E15628" s="2" t="str">
        <f>"H29.03.07"</f>
        <v>H29.03.07</v>
      </c>
    </row>
    <row r="15629" spans="1:5" x14ac:dyDescent="0.45">
      <c r="A15629" s="2" t="s">
        <v>3773</v>
      </c>
      <c r="B15629" s="2" t="s">
        <v>14122</v>
      </c>
      <c r="C15629" s="2" t="s">
        <v>25705</v>
      </c>
      <c r="D15629" s="2" t="str">
        <f>"飲食店営業"</f>
        <v>飲食店営業</v>
      </c>
      <c r="E15629" s="2" t="str">
        <f>"H29.03.13"</f>
        <v>H29.03.13</v>
      </c>
    </row>
    <row r="15630" spans="1:5" x14ac:dyDescent="0.45">
      <c r="A15630" s="2" t="s">
        <v>3774</v>
      </c>
      <c r="B15630" s="2" t="s">
        <v>14123</v>
      </c>
      <c r="C15630" s="2" t="s">
        <v>25706</v>
      </c>
      <c r="D15630" s="2" t="str">
        <f>"そうざい製造業"</f>
        <v>そうざい製造業</v>
      </c>
      <c r="E15630" s="2" t="str">
        <f>"H29.03.15"</f>
        <v>H29.03.15</v>
      </c>
    </row>
    <row r="15631" spans="1:5" x14ac:dyDescent="0.45">
      <c r="A15631" s="2" t="s">
        <v>3775</v>
      </c>
      <c r="B15631" s="2" t="s">
        <v>14124</v>
      </c>
      <c r="C15631" s="2" t="s">
        <v>25707</v>
      </c>
      <c r="D15631" s="2" t="str">
        <f t="shared" ref="D15631:D15637" si="781">"飲食店営業"</f>
        <v>飲食店営業</v>
      </c>
      <c r="E15631" s="2" t="str">
        <f>"H29.03.15"</f>
        <v>H29.03.15</v>
      </c>
    </row>
    <row r="15632" spans="1:5" x14ac:dyDescent="0.45">
      <c r="A15632" s="2" t="s">
        <v>3776</v>
      </c>
      <c r="B15632" s="2" t="s">
        <v>14125</v>
      </c>
      <c r="C15632" s="2" t="s">
        <v>25708</v>
      </c>
      <c r="D15632" s="2" t="str">
        <f t="shared" si="781"/>
        <v>飲食店営業</v>
      </c>
      <c r="E15632" s="2" t="str">
        <f>"H29.03.14"</f>
        <v>H29.03.14</v>
      </c>
    </row>
    <row r="15633" spans="1:5" x14ac:dyDescent="0.45">
      <c r="A15633" s="2" t="s">
        <v>3777</v>
      </c>
      <c r="B15633" s="2" t="s">
        <v>14126</v>
      </c>
      <c r="C15633" s="2" t="s">
        <v>25709</v>
      </c>
      <c r="D15633" s="2" t="str">
        <f t="shared" si="781"/>
        <v>飲食店営業</v>
      </c>
      <c r="E15633" s="2" t="str">
        <f>"H29.03.31"</f>
        <v>H29.03.31</v>
      </c>
    </row>
    <row r="15634" spans="1:5" x14ac:dyDescent="0.45">
      <c r="A15634" s="2" t="s">
        <v>3778</v>
      </c>
      <c r="B15634" s="2" t="s">
        <v>14127</v>
      </c>
      <c r="C15634" s="2" t="s">
        <v>25710</v>
      </c>
      <c r="D15634" s="2" t="str">
        <f t="shared" si="781"/>
        <v>飲食店営業</v>
      </c>
      <c r="E15634" s="2" t="str">
        <f>"H29.03.31"</f>
        <v>H29.03.31</v>
      </c>
    </row>
    <row r="15635" spans="1:5" x14ac:dyDescent="0.45">
      <c r="A15635" s="2" t="s">
        <v>594</v>
      </c>
      <c r="B15635" s="2" t="s">
        <v>9367</v>
      </c>
      <c r="C15635" s="2" t="s">
        <v>25711</v>
      </c>
      <c r="D15635" s="2" t="str">
        <f t="shared" si="781"/>
        <v>飲食店営業</v>
      </c>
      <c r="E15635" s="2" t="str">
        <f>"H29.03.31"</f>
        <v>H29.03.31</v>
      </c>
    </row>
    <row r="15636" spans="1:5" x14ac:dyDescent="0.45">
      <c r="A15636" s="2" t="s">
        <v>3779</v>
      </c>
      <c r="B15636" s="2" t="s">
        <v>14128</v>
      </c>
      <c r="C15636" s="2" t="s">
        <v>25712</v>
      </c>
      <c r="D15636" s="2" t="str">
        <f t="shared" si="781"/>
        <v>飲食店営業</v>
      </c>
      <c r="E15636" s="2" t="str">
        <f>"H29.04.07"</f>
        <v>H29.04.07</v>
      </c>
    </row>
    <row r="15637" spans="1:5" x14ac:dyDescent="0.45">
      <c r="A15637" s="2" t="s">
        <v>3757</v>
      </c>
      <c r="B15637" s="2" t="s">
        <v>14129</v>
      </c>
      <c r="C15637" s="2" t="s">
        <v>25687</v>
      </c>
      <c r="D15637" s="2" t="str">
        <f t="shared" si="781"/>
        <v>飲食店営業</v>
      </c>
      <c r="E15637" s="2" t="str">
        <f>"H29.02.15"</f>
        <v>H29.02.15</v>
      </c>
    </row>
    <row r="15638" spans="1:5" x14ac:dyDescent="0.45">
      <c r="A15638" s="2" t="s">
        <v>3780</v>
      </c>
      <c r="B15638" s="2" t="s">
        <v>14130</v>
      </c>
      <c r="C15638" s="2" t="s">
        <v>25713</v>
      </c>
      <c r="D15638" s="2" t="str">
        <f>"乳類販売業"</f>
        <v>乳類販売業</v>
      </c>
      <c r="E15638" s="2" t="str">
        <f>"H29.04.19"</f>
        <v>H29.04.19</v>
      </c>
    </row>
    <row r="15639" spans="1:5" x14ac:dyDescent="0.45">
      <c r="A15639" s="2" t="s">
        <v>595</v>
      </c>
      <c r="B15639" s="2" t="s">
        <v>14131</v>
      </c>
      <c r="C15639" s="2" t="s">
        <v>25714</v>
      </c>
      <c r="D15639" s="2" t="str">
        <f>"飲食店営業"</f>
        <v>飲食店営業</v>
      </c>
      <c r="E15639" s="2" t="str">
        <f>"H29.04.19"</f>
        <v>H29.04.19</v>
      </c>
    </row>
    <row r="15640" spans="1:5" x14ac:dyDescent="0.45">
      <c r="A15640" s="2" t="s">
        <v>3781</v>
      </c>
      <c r="B15640" s="2" t="s">
        <v>14132</v>
      </c>
      <c r="C15640" s="2" t="s">
        <v>25714</v>
      </c>
      <c r="D15640" s="2" t="str">
        <f>"食肉販売業"</f>
        <v>食肉販売業</v>
      </c>
      <c r="E15640" s="2" t="str">
        <f>"H29.04.19"</f>
        <v>H29.04.19</v>
      </c>
    </row>
    <row r="15641" spans="1:5" x14ac:dyDescent="0.45">
      <c r="A15641" s="2" t="s">
        <v>3782</v>
      </c>
      <c r="B15641" s="2" t="s">
        <v>14133</v>
      </c>
      <c r="C15641" s="2" t="s">
        <v>25714</v>
      </c>
      <c r="D15641" s="2" t="str">
        <f>"魚介類販売業"</f>
        <v>魚介類販売業</v>
      </c>
      <c r="E15641" s="2" t="str">
        <f>"H29.04.19"</f>
        <v>H29.04.19</v>
      </c>
    </row>
    <row r="15642" spans="1:5" x14ac:dyDescent="0.45">
      <c r="A15642" s="2" t="s">
        <v>1500</v>
      </c>
      <c r="B15642" s="2" t="s">
        <v>14133</v>
      </c>
      <c r="C15642" s="2" t="s">
        <v>25714</v>
      </c>
      <c r="D15642" s="2" t="str">
        <f>"乳類販売業"</f>
        <v>乳類販売業</v>
      </c>
      <c r="E15642" s="2" t="str">
        <f>"H29.04.19"</f>
        <v>H29.04.19</v>
      </c>
    </row>
    <row r="15643" spans="1:5" x14ac:dyDescent="0.45">
      <c r="A15643" s="2" t="s">
        <v>649</v>
      </c>
      <c r="B15643" s="2" t="s">
        <v>14135</v>
      </c>
      <c r="C15643" s="2" t="s">
        <v>25716</v>
      </c>
      <c r="D15643" s="2" t="str">
        <f>"喫茶店営業"</f>
        <v>喫茶店営業</v>
      </c>
      <c r="E15643" s="2" t="str">
        <f>"H29.03.27"</f>
        <v>H29.03.27</v>
      </c>
    </row>
    <row r="15644" spans="1:5" x14ac:dyDescent="0.45">
      <c r="A15644" s="2" t="s">
        <v>649</v>
      </c>
      <c r="B15644" s="2" t="s">
        <v>14136</v>
      </c>
      <c r="C15644" s="2" t="s">
        <v>25717</v>
      </c>
      <c r="D15644" s="2" t="str">
        <f>"喫茶店営業"</f>
        <v>喫茶店営業</v>
      </c>
      <c r="E15644" s="2" t="str">
        <f>"H29.05.02"</f>
        <v>H29.05.02</v>
      </c>
    </row>
    <row r="15645" spans="1:5" x14ac:dyDescent="0.45">
      <c r="A15645" s="2" t="s">
        <v>3784</v>
      </c>
      <c r="B15645" s="2" t="s">
        <v>14137</v>
      </c>
      <c r="C15645" s="2" t="s">
        <v>25718</v>
      </c>
      <c r="D15645" s="2" t="str">
        <f t="shared" ref="D15645:D15656" si="782">"飲食店営業"</f>
        <v>飲食店営業</v>
      </c>
      <c r="E15645" s="2" t="str">
        <f t="shared" ref="E15645:E15652" si="783">"H29.05.15"</f>
        <v>H29.05.15</v>
      </c>
    </row>
    <row r="15646" spans="1:5" x14ac:dyDescent="0.45">
      <c r="A15646" s="2" t="s">
        <v>3785</v>
      </c>
      <c r="B15646" s="2" t="s">
        <v>14138</v>
      </c>
      <c r="C15646" s="2" t="s">
        <v>25719</v>
      </c>
      <c r="D15646" s="2" t="str">
        <f t="shared" si="782"/>
        <v>飲食店営業</v>
      </c>
      <c r="E15646" s="2" t="str">
        <f t="shared" si="783"/>
        <v>H29.05.15</v>
      </c>
    </row>
    <row r="15647" spans="1:5" x14ac:dyDescent="0.45">
      <c r="A15647" s="2" t="s">
        <v>3786</v>
      </c>
      <c r="B15647" s="2" t="s">
        <v>14139</v>
      </c>
      <c r="C15647" s="2" t="s">
        <v>25720</v>
      </c>
      <c r="D15647" s="2" t="str">
        <f t="shared" si="782"/>
        <v>飲食店営業</v>
      </c>
      <c r="E15647" s="2" t="str">
        <f t="shared" si="783"/>
        <v>H29.05.15</v>
      </c>
    </row>
    <row r="15648" spans="1:5" x14ac:dyDescent="0.45">
      <c r="A15648" s="2" t="s">
        <v>3786</v>
      </c>
      <c r="B15648" s="2" t="s">
        <v>14140</v>
      </c>
      <c r="C15648" s="2" t="s">
        <v>25721</v>
      </c>
      <c r="D15648" s="2" t="str">
        <f t="shared" si="782"/>
        <v>飲食店営業</v>
      </c>
      <c r="E15648" s="2" t="str">
        <f t="shared" si="783"/>
        <v>H29.05.15</v>
      </c>
    </row>
    <row r="15649" spans="1:5" x14ac:dyDescent="0.45">
      <c r="A15649" s="2" t="s">
        <v>890</v>
      </c>
      <c r="B15649" s="2" t="s">
        <v>14141</v>
      </c>
      <c r="C15649" s="2" t="s">
        <v>25722</v>
      </c>
      <c r="D15649" s="2" t="str">
        <f t="shared" si="782"/>
        <v>飲食店営業</v>
      </c>
      <c r="E15649" s="2" t="str">
        <f t="shared" si="783"/>
        <v>H29.05.15</v>
      </c>
    </row>
    <row r="15650" spans="1:5" x14ac:dyDescent="0.45">
      <c r="A15650" s="2" t="s">
        <v>3787</v>
      </c>
      <c r="B15650" s="2" t="s">
        <v>14142</v>
      </c>
      <c r="C15650" s="2" t="s">
        <v>25723</v>
      </c>
      <c r="D15650" s="2" t="str">
        <f t="shared" si="782"/>
        <v>飲食店営業</v>
      </c>
      <c r="E15650" s="2" t="str">
        <f t="shared" si="783"/>
        <v>H29.05.15</v>
      </c>
    </row>
    <row r="15651" spans="1:5" x14ac:dyDescent="0.45">
      <c r="A15651" s="2" t="s">
        <v>3788</v>
      </c>
      <c r="B15651" s="2" t="s">
        <v>3788</v>
      </c>
      <c r="C15651" s="2" t="s">
        <v>25724</v>
      </c>
      <c r="D15651" s="2" t="str">
        <f t="shared" si="782"/>
        <v>飲食店営業</v>
      </c>
      <c r="E15651" s="2" t="str">
        <f t="shared" si="783"/>
        <v>H29.05.15</v>
      </c>
    </row>
    <row r="15652" spans="1:5" x14ac:dyDescent="0.45">
      <c r="A15652" s="2" t="s">
        <v>3789</v>
      </c>
      <c r="B15652" s="2" t="s">
        <v>14143</v>
      </c>
      <c r="C15652" s="2" t="s">
        <v>25725</v>
      </c>
      <c r="D15652" s="2" t="str">
        <f t="shared" si="782"/>
        <v>飲食店営業</v>
      </c>
      <c r="E15652" s="2" t="str">
        <f t="shared" si="783"/>
        <v>H29.05.15</v>
      </c>
    </row>
    <row r="15653" spans="1:5" x14ac:dyDescent="0.45">
      <c r="A15653" s="2" t="s">
        <v>3790</v>
      </c>
      <c r="B15653" s="2" t="s">
        <v>14144</v>
      </c>
      <c r="C15653" s="2" t="s">
        <v>25726</v>
      </c>
      <c r="D15653" s="2" t="str">
        <f t="shared" si="782"/>
        <v>飲食店営業</v>
      </c>
      <c r="E15653" s="2" t="str">
        <f>"H29.05.08"</f>
        <v>H29.05.08</v>
      </c>
    </row>
    <row r="15654" spans="1:5" x14ac:dyDescent="0.45">
      <c r="A15654" s="2" t="s">
        <v>3791</v>
      </c>
      <c r="B15654" s="2" t="s">
        <v>14145</v>
      </c>
      <c r="C15654" s="2" t="s">
        <v>25727</v>
      </c>
      <c r="D15654" s="2" t="str">
        <f t="shared" si="782"/>
        <v>飲食店営業</v>
      </c>
      <c r="E15654" s="2" t="str">
        <f>"H29.05.15"</f>
        <v>H29.05.15</v>
      </c>
    </row>
    <row r="15655" spans="1:5" x14ac:dyDescent="0.45">
      <c r="A15655" s="2" t="s">
        <v>3792</v>
      </c>
      <c r="B15655" s="2" t="s">
        <v>14146</v>
      </c>
      <c r="C15655" s="2" t="s">
        <v>25728</v>
      </c>
      <c r="D15655" s="2" t="str">
        <f t="shared" si="782"/>
        <v>飲食店営業</v>
      </c>
      <c r="E15655" s="2" t="str">
        <f>"H29.05.15"</f>
        <v>H29.05.15</v>
      </c>
    </row>
    <row r="15656" spans="1:5" x14ac:dyDescent="0.45">
      <c r="A15656" s="2" t="s">
        <v>3793</v>
      </c>
      <c r="B15656" s="2" t="s">
        <v>14147</v>
      </c>
      <c r="C15656" s="2" t="s">
        <v>25729</v>
      </c>
      <c r="D15656" s="2" t="str">
        <f t="shared" si="782"/>
        <v>飲食店営業</v>
      </c>
      <c r="E15656" s="2" t="str">
        <f>"H29.05.15"</f>
        <v>H29.05.15</v>
      </c>
    </row>
    <row r="15657" spans="1:5" x14ac:dyDescent="0.45">
      <c r="A15657" s="2" t="s">
        <v>3790</v>
      </c>
      <c r="B15657" s="2" t="s">
        <v>14144</v>
      </c>
      <c r="C15657" s="2" t="s">
        <v>25726</v>
      </c>
      <c r="D15657" s="2" t="str">
        <f>"乳類販売業"</f>
        <v>乳類販売業</v>
      </c>
      <c r="E15657" s="2" t="str">
        <f>"H29.05.08"</f>
        <v>H29.05.08</v>
      </c>
    </row>
    <row r="15658" spans="1:5" x14ac:dyDescent="0.45">
      <c r="A15658" s="2" t="s">
        <v>3795</v>
      </c>
      <c r="B15658" s="2" t="s">
        <v>14150</v>
      </c>
      <c r="C15658" s="2" t="s">
        <v>25732</v>
      </c>
      <c r="D15658" s="2" t="str">
        <f>"魚介類販売業"</f>
        <v>魚介類販売業</v>
      </c>
      <c r="E15658" s="2" t="str">
        <f>"H29.05.08"</f>
        <v>H29.05.08</v>
      </c>
    </row>
    <row r="15659" spans="1:5" x14ac:dyDescent="0.45">
      <c r="A15659" s="2" t="s">
        <v>3796</v>
      </c>
      <c r="B15659" s="2" t="s">
        <v>14151</v>
      </c>
      <c r="C15659" s="2" t="s">
        <v>25733</v>
      </c>
      <c r="D15659" s="2" t="str">
        <f>"魚介類販売業"</f>
        <v>魚介類販売業</v>
      </c>
      <c r="E15659" s="2" t="str">
        <f>"H29.05.15"</f>
        <v>H29.05.15</v>
      </c>
    </row>
    <row r="15660" spans="1:5" x14ac:dyDescent="0.45">
      <c r="A15660" s="2" t="s">
        <v>3798</v>
      </c>
      <c r="B15660" s="2" t="s">
        <v>14153</v>
      </c>
      <c r="C15660" s="2" t="s">
        <v>25735</v>
      </c>
      <c r="D15660" s="2" t="str">
        <f>"めん類製造業"</f>
        <v>めん類製造業</v>
      </c>
      <c r="E15660" s="2" t="str">
        <f>"H29.05.15"</f>
        <v>H29.05.15</v>
      </c>
    </row>
    <row r="15661" spans="1:5" x14ac:dyDescent="0.45">
      <c r="A15661" s="2" t="s">
        <v>3799</v>
      </c>
      <c r="B15661" s="2" t="s">
        <v>14154</v>
      </c>
      <c r="C15661" s="2" t="s">
        <v>25736</v>
      </c>
      <c r="D15661" s="2" t="str">
        <f>"菓子製造業"</f>
        <v>菓子製造業</v>
      </c>
      <c r="E15661" s="2" t="str">
        <f>"H29.05.15"</f>
        <v>H29.05.15</v>
      </c>
    </row>
    <row r="15662" spans="1:5" x14ac:dyDescent="0.45">
      <c r="A15662" s="2" t="s">
        <v>3800</v>
      </c>
      <c r="B15662" s="2" t="s">
        <v>14155</v>
      </c>
      <c r="C15662" s="2" t="s">
        <v>25737</v>
      </c>
      <c r="D15662" s="2" t="str">
        <f>"飲食店営業"</f>
        <v>飲食店営業</v>
      </c>
      <c r="E15662" s="2" t="str">
        <f>"H29.05.15"</f>
        <v>H29.05.15</v>
      </c>
    </row>
    <row r="15663" spans="1:5" x14ac:dyDescent="0.45">
      <c r="A15663" s="2" t="s">
        <v>3801</v>
      </c>
      <c r="B15663" s="2" t="s">
        <v>14156</v>
      </c>
      <c r="C15663" s="2" t="s">
        <v>25738</v>
      </c>
      <c r="D15663" s="2" t="str">
        <f>"飲食店営業"</f>
        <v>飲食店営業</v>
      </c>
      <c r="E15663" s="2" t="str">
        <f>"H29.05.15"</f>
        <v>H29.05.15</v>
      </c>
    </row>
    <row r="15664" spans="1:5" x14ac:dyDescent="0.45">
      <c r="A15664" s="2" t="s">
        <v>3802</v>
      </c>
      <c r="B15664" s="2" t="s">
        <v>3802</v>
      </c>
      <c r="C15664" s="2" t="s">
        <v>25739</v>
      </c>
      <c r="D15664" s="2" t="str">
        <f>"乳類販売業"</f>
        <v>乳類販売業</v>
      </c>
      <c r="E15664" s="2" t="str">
        <f>"H29.05.17"</f>
        <v>H29.05.17</v>
      </c>
    </row>
    <row r="15665" spans="1:5" x14ac:dyDescent="0.45">
      <c r="A15665" s="2" t="s">
        <v>273</v>
      </c>
      <c r="B15665" s="2" t="s">
        <v>14158</v>
      </c>
      <c r="C15665" s="2" t="s">
        <v>25741</v>
      </c>
      <c r="D15665" s="2" t="str">
        <f>"喫茶店営業"</f>
        <v>喫茶店営業</v>
      </c>
      <c r="E15665" s="2" t="str">
        <f>"H29.05.17"</f>
        <v>H29.05.17</v>
      </c>
    </row>
    <row r="15666" spans="1:5" x14ac:dyDescent="0.45">
      <c r="A15666" s="2" t="s">
        <v>649</v>
      </c>
      <c r="B15666" s="2" t="s">
        <v>14159</v>
      </c>
      <c r="C15666" s="2" t="s">
        <v>25742</v>
      </c>
      <c r="D15666" s="2" t="str">
        <f>"乳類販売業"</f>
        <v>乳類販売業</v>
      </c>
      <c r="E15666" s="2" t="str">
        <f>"H29.05.23"</f>
        <v>H29.05.23</v>
      </c>
    </row>
    <row r="15667" spans="1:5" x14ac:dyDescent="0.45">
      <c r="A15667" s="2" t="s">
        <v>3804</v>
      </c>
      <c r="B15667" s="2" t="s">
        <v>14160</v>
      </c>
      <c r="C15667" s="2" t="s">
        <v>25743</v>
      </c>
      <c r="D15667" s="2" t="str">
        <f>"食品の冷凍又は冷蔵業"</f>
        <v>食品の冷凍又は冷蔵業</v>
      </c>
      <c r="E15667" s="2" t="str">
        <f>"H29.05.23"</f>
        <v>H29.05.23</v>
      </c>
    </row>
    <row r="15668" spans="1:5" x14ac:dyDescent="0.45">
      <c r="A15668" s="2" t="s">
        <v>3805</v>
      </c>
      <c r="B15668" s="2" t="s">
        <v>14161</v>
      </c>
      <c r="C15668" s="2" t="s">
        <v>25744</v>
      </c>
      <c r="D15668" s="2" t="str">
        <f>"そうざい製造業"</f>
        <v>そうざい製造業</v>
      </c>
      <c r="E15668" s="2" t="str">
        <f t="shared" ref="E15668:E15675" si="784">"H29.05.30"</f>
        <v>H29.05.30</v>
      </c>
    </row>
    <row r="15669" spans="1:5" x14ac:dyDescent="0.45">
      <c r="A15669" s="2" t="s">
        <v>3806</v>
      </c>
      <c r="B15669" s="2" t="s">
        <v>14162</v>
      </c>
      <c r="C15669" s="2" t="s">
        <v>25745</v>
      </c>
      <c r="D15669" s="2" t="str">
        <f>"飲食店営業"</f>
        <v>飲食店営業</v>
      </c>
      <c r="E15669" s="2" t="str">
        <f t="shared" si="784"/>
        <v>H29.05.30</v>
      </c>
    </row>
    <row r="15670" spans="1:5" x14ac:dyDescent="0.45">
      <c r="A15670" s="2" t="s">
        <v>3807</v>
      </c>
      <c r="B15670" s="2" t="s">
        <v>14163</v>
      </c>
      <c r="C15670" s="2" t="s">
        <v>25746</v>
      </c>
      <c r="D15670" s="2" t="str">
        <f>"乳類販売業"</f>
        <v>乳類販売業</v>
      </c>
      <c r="E15670" s="2" t="str">
        <f t="shared" si="784"/>
        <v>H29.05.30</v>
      </c>
    </row>
    <row r="15671" spans="1:5" x14ac:dyDescent="0.45">
      <c r="A15671" s="2" t="s">
        <v>3808</v>
      </c>
      <c r="B15671" s="2" t="s">
        <v>14164</v>
      </c>
      <c r="C15671" s="2" t="s">
        <v>25747</v>
      </c>
      <c r="D15671" s="2" t="str">
        <f>"飲食店営業"</f>
        <v>飲食店営業</v>
      </c>
      <c r="E15671" s="2" t="str">
        <f t="shared" si="784"/>
        <v>H29.05.30</v>
      </c>
    </row>
    <row r="15672" spans="1:5" x14ac:dyDescent="0.45">
      <c r="A15672" s="2" t="s">
        <v>3808</v>
      </c>
      <c r="B15672" s="2" t="s">
        <v>14164</v>
      </c>
      <c r="C15672" s="2" t="s">
        <v>25747</v>
      </c>
      <c r="D15672" s="2" t="str">
        <f>"乳類販売業"</f>
        <v>乳類販売業</v>
      </c>
      <c r="E15672" s="2" t="str">
        <f t="shared" si="784"/>
        <v>H29.05.30</v>
      </c>
    </row>
    <row r="15673" spans="1:5" x14ac:dyDescent="0.45">
      <c r="A15673" s="2" t="s">
        <v>3808</v>
      </c>
      <c r="B15673" s="2" t="s">
        <v>14164</v>
      </c>
      <c r="C15673" s="2" t="s">
        <v>25747</v>
      </c>
      <c r="D15673" s="2" t="str">
        <f>"食肉販売業"</f>
        <v>食肉販売業</v>
      </c>
      <c r="E15673" s="2" t="str">
        <f t="shared" si="784"/>
        <v>H29.05.30</v>
      </c>
    </row>
    <row r="15674" spans="1:5" x14ac:dyDescent="0.45">
      <c r="A15674" s="2" t="s">
        <v>3808</v>
      </c>
      <c r="B15674" s="2" t="s">
        <v>14164</v>
      </c>
      <c r="C15674" s="2" t="s">
        <v>25747</v>
      </c>
      <c r="D15674" s="2" t="str">
        <f>"魚介類販売業"</f>
        <v>魚介類販売業</v>
      </c>
      <c r="E15674" s="2" t="str">
        <f t="shared" si="784"/>
        <v>H29.05.30</v>
      </c>
    </row>
    <row r="15675" spans="1:5" x14ac:dyDescent="0.45">
      <c r="A15675" s="2" t="s">
        <v>649</v>
      </c>
      <c r="B15675" s="2" t="s">
        <v>14165</v>
      </c>
      <c r="C15675" s="2" t="s">
        <v>25748</v>
      </c>
      <c r="D15675" s="2" t="str">
        <f>"喫茶店営業"</f>
        <v>喫茶店営業</v>
      </c>
      <c r="E15675" s="2" t="str">
        <f t="shared" si="784"/>
        <v>H29.05.30</v>
      </c>
    </row>
    <row r="15676" spans="1:5" x14ac:dyDescent="0.45">
      <c r="A15676" s="2" t="s">
        <v>3809</v>
      </c>
      <c r="B15676" s="2" t="s">
        <v>14166</v>
      </c>
      <c r="C15676" s="2" t="s">
        <v>25749</v>
      </c>
      <c r="D15676" s="2" t="str">
        <f>"飲食店営業"</f>
        <v>飲食店営業</v>
      </c>
      <c r="E15676" s="2" t="str">
        <f>"H29.06.07"</f>
        <v>H29.06.07</v>
      </c>
    </row>
    <row r="15677" spans="1:5" x14ac:dyDescent="0.45">
      <c r="A15677" s="2" t="s">
        <v>3810</v>
      </c>
      <c r="B15677" s="2" t="s">
        <v>14167</v>
      </c>
      <c r="C15677" s="2" t="s">
        <v>25750</v>
      </c>
      <c r="D15677" s="2" t="str">
        <f>"喫茶店営業"</f>
        <v>喫茶店営業</v>
      </c>
      <c r="E15677" s="2" t="str">
        <f>"H29.06.09"</f>
        <v>H29.06.09</v>
      </c>
    </row>
    <row r="15678" spans="1:5" x14ac:dyDescent="0.45">
      <c r="A15678" s="2" t="s">
        <v>3811</v>
      </c>
      <c r="B15678" s="2" t="s">
        <v>14168</v>
      </c>
      <c r="C15678" s="2" t="s">
        <v>25751</v>
      </c>
      <c r="D15678" s="2" t="str">
        <f t="shared" ref="D15678:D15689" si="785">"飲食店営業"</f>
        <v>飲食店営業</v>
      </c>
      <c r="E15678" s="2" t="str">
        <f>"H29.06.14"</f>
        <v>H29.06.14</v>
      </c>
    </row>
    <row r="15679" spans="1:5" x14ac:dyDescent="0.45">
      <c r="A15679" s="2" t="s">
        <v>3812</v>
      </c>
      <c r="B15679" s="2" t="s">
        <v>14169</v>
      </c>
      <c r="C15679" s="2" t="s">
        <v>25752</v>
      </c>
      <c r="D15679" s="2" t="str">
        <f t="shared" si="785"/>
        <v>飲食店営業</v>
      </c>
      <c r="E15679" s="2" t="str">
        <f>"H29.06.15"</f>
        <v>H29.06.15</v>
      </c>
    </row>
    <row r="15680" spans="1:5" x14ac:dyDescent="0.45">
      <c r="A15680" s="2" t="s">
        <v>3813</v>
      </c>
      <c r="B15680" s="2" t="s">
        <v>14170</v>
      </c>
      <c r="C15680" s="2" t="s">
        <v>25753</v>
      </c>
      <c r="D15680" s="2" t="str">
        <f t="shared" si="785"/>
        <v>飲食店営業</v>
      </c>
      <c r="E15680" s="2" t="str">
        <f>"H29.06.22"</f>
        <v>H29.06.22</v>
      </c>
    </row>
    <row r="15681" spans="1:5" x14ac:dyDescent="0.45">
      <c r="A15681" s="2" t="s">
        <v>3814</v>
      </c>
      <c r="B15681" s="2" t="s">
        <v>14171</v>
      </c>
      <c r="C15681" s="2" t="s">
        <v>25754</v>
      </c>
      <c r="D15681" s="2" t="str">
        <f t="shared" si="785"/>
        <v>飲食店営業</v>
      </c>
      <c r="E15681" s="2" t="str">
        <f>"H29.06.28"</f>
        <v>H29.06.28</v>
      </c>
    </row>
    <row r="15682" spans="1:5" x14ac:dyDescent="0.45">
      <c r="A15682" s="2" t="s">
        <v>3814</v>
      </c>
      <c r="B15682" s="2" t="s">
        <v>14172</v>
      </c>
      <c r="C15682" s="2" t="s">
        <v>25755</v>
      </c>
      <c r="D15682" s="2" t="str">
        <f t="shared" si="785"/>
        <v>飲食店営業</v>
      </c>
      <c r="E15682" s="2" t="str">
        <f>"H29.06.28"</f>
        <v>H29.06.28</v>
      </c>
    </row>
    <row r="15683" spans="1:5" x14ac:dyDescent="0.45">
      <c r="A15683" s="2" t="s">
        <v>3815</v>
      </c>
      <c r="B15683" s="2" t="s">
        <v>14173</v>
      </c>
      <c r="C15683" s="2" t="s">
        <v>25756</v>
      </c>
      <c r="D15683" s="2" t="str">
        <f t="shared" si="785"/>
        <v>飲食店営業</v>
      </c>
      <c r="E15683" s="2" t="str">
        <f>"H29.06.28"</f>
        <v>H29.06.28</v>
      </c>
    </row>
    <row r="15684" spans="1:5" x14ac:dyDescent="0.45">
      <c r="A15684" s="2" t="s">
        <v>3816</v>
      </c>
      <c r="B15684" s="2" t="s">
        <v>14174</v>
      </c>
      <c r="C15684" s="2" t="s">
        <v>25757</v>
      </c>
      <c r="D15684" s="2" t="str">
        <f t="shared" si="785"/>
        <v>飲食店営業</v>
      </c>
      <c r="E15684" s="2" t="str">
        <f>"H29.06.28"</f>
        <v>H29.06.28</v>
      </c>
    </row>
    <row r="15685" spans="1:5" x14ac:dyDescent="0.45">
      <c r="A15685" s="2" t="s">
        <v>126</v>
      </c>
      <c r="B15685" s="2" t="s">
        <v>14175</v>
      </c>
      <c r="C15685" s="2" t="s">
        <v>25758</v>
      </c>
      <c r="D15685" s="2" t="str">
        <f t="shared" si="785"/>
        <v>飲食店営業</v>
      </c>
      <c r="E15685" s="2" t="str">
        <f>"H29.06.30"</f>
        <v>H29.06.30</v>
      </c>
    </row>
    <row r="15686" spans="1:5" x14ac:dyDescent="0.45">
      <c r="A15686" s="2" t="s">
        <v>126</v>
      </c>
      <c r="B15686" s="2" t="s">
        <v>14176</v>
      </c>
      <c r="C15686" s="2" t="s">
        <v>25759</v>
      </c>
      <c r="D15686" s="2" t="str">
        <f t="shared" si="785"/>
        <v>飲食店営業</v>
      </c>
      <c r="E15686" s="2" t="str">
        <f>"H29.06.30"</f>
        <v>H29.06.30</v>
      </c>
    </row>
    <row r="15687" spans="1:5" x14ac:dyDescent="0.45">
      <c r="A15687" s="2" t="s">
        <v>3817</v>
      </c>
      <c r="B15687" s="2" t="s">
        <v>14177</v>
      </c>
      <c r="C15687" s="2" t="s">
        <v>25760</v>
      </c>
      <c r="D15687" s="2" t="str">
        <f t="shared" si="785"/>
        <v>飲食店営業</v>
      </c>
      <c r="E15687" s="2" t="str">
        <f>"H29.06.30"</f>
        <v>H29.06.30</v>
      </c>
    </row>
    <row r="15688" spans="1:5" x14ac:dyDescent="0.45">
      <c r="A15688" s="2" t="s">
        <v>3818</v>
      </c>
      <c r="B15688" s="2" t="s">
        <v>14178</v>
      </c>
      <c r="C15688" s="2" t="s">
        <v>25761</v>
      </c>
      <c r="D15688" s="2" t="str">
        <f t="shared" si="785"/>
        <v>飲食店営業</v>
      </c>
      <c r="E15688" s="2" t="str">
        <f>"H29.07.07"</f>
        <v>H29.07.07</v>
      </c>
    </row>
    <row r="15689" spans="1:5" x14ac:dyDescent="0.45">
      <c r="A15689" s="2" t="s">
        <v>3819</v>
      </c>
      <c r="B15689" s="2" t="s">
        <v>14179</v>
      </c>
      <c r="C15689" s="2" t="s">
        <v>25762</v>
      </c>
      <c r="D15689" s="2" t="str">
        <f t="shared" si="785"/>
        <v>飲食店営業</v>
      </c>
      <c r="E15689" s="2" t="str">
        <f t="shared" ref="E15689:E15700" si="786">"H29.07.21"</f>
        <v>H29.07.21</v>
      </c>
    </row>
    <row r="15690" spans="1:5" x14ac:dyDescent="0.45">
      <c r="A15690" s="2" t="s">
        <v>3819</v>
      </c>
      <c r="B15690" s="2" t="s">
        <v>14179</v>
      </c>
      <c r="C15690" s="2" t="s">
        <v>25762</v>
      </c>
      <c r="D15690" s="2" t="str">
        <f>"乳類販売業"</f>
        <v>乳類販売業</v>
      </c>
      <c r="E15690" s="2" t="str">
        <f t="shared" si="786"/>
        <v>H29.07.21</v>
      </c>
    </row>
    <row r="15691" spans="1:5" x14ac:dyDescent="0.45">
      <c r="A15691" s="2" t="s">
        <v>3819</v>
      </c>
      <c r="B15691" s="2" t="s">
        <v>14179</v>
      </c>
      <c r="C15691" s="2" t="s">
        <v>25762</v>
      </c>
      <c r="D15691" s="2" t="str">
        <f>"食肉販売業"</f>
        <v>食肉販売業</v>
      </c>
      <c r="E15691" s="2" t="str">
        <f t="shared" si="786"/>
        <v>H29.07.21</v>
      </c>
    </row>
    <row r="15692" spans="1:5" x14ac:dyDescent="0.45">
      <c r="A15692" s="2" t="s">
        <v>3819</v>
      </c>
      <c r="B15692" s="2" t="s">
        <v>14179</v>
      </c>
      <c r="C15692" s="2" t="s">
        <v>25762</v>
      </c>
      <c r="D15692" s="2" t="str">
        <f>"魚介類販売業"</f>
        <v>魚介類販売業</v>
      </c>
      <c r="E15692" s="2" t="str">
        <f t="shared" si="786"/>
        <v>H29.07.21</v>
      </c>
    </row>
    <row r="15693" spans="1:5" x14ac:dyDescent="0.45">
      <c r="A15693" s="2" t="s">
        <v>3819</v>
      </c>
      <c r="B15693" s="2" t="s">
        <v>14180</v>
      </c>
      <c r="C15693" s="2" t="s">
        <v>25763</v>
      </c>
      <c r="D15693" s="2" t="str">
        <f>"飲食店営業"</f>
        <v>飲食店営業</v>
      </c>
      <c r="E15693" s="2" t="str">
        <f t="shared" si="786"/>
        <v>H29.07.21</v>
      </c>
    </row>
    <row r="15694" spans="1:5" x14ac:dyDescent="0.45">
      <c r="A15694" s="2" t="s">
        <v>3819</v>
      </c>
      <c r="B15694" s="2" t="s">
        <v>14180</v>
      </c>
      <c r="C15694" s="2" t="s">
        <v>25763</v>
      </c>
      <c r="D15694" s="2" t="str">
        <f>"乳類販売業"</f>
        <v>乳類販売業</v>
      </c>
      <c r="E15694" s="2" t="str">
        <f t="shared" si="786"/>
        <v>H29.07.21</v>
      </c>
    </row>
    <row r="15695" spans="1:5" x14ac:dyDescent="0.45">
      <c r="A15695" s="2" t="s">
        <v>3819</v>
      </c>
      <c r="B15695" s="2" t="s">
        <v>14180</v>
      </c>
      <c r="C15695" s="2" t="s">
        <v>25763</v>
      </c>
      <c r="D15695" s="2" t="str">
        <f>"食肉販売業"</f>
        <v>食肉販売業</v>
      </c>
      <c r="E15695" s="2" t="str">
        <f t="shared" si="786"/>
        <v>H29.07.21</v>
      </c>
    </row>
    <row r="15696" spans="1:5" x14ac:dyDescent="0.45">
      <c r="A15696" s="2" t="s">
        <v>3819</v>
      </c>
      <c r="B15696" s="2" t="s">
        <v>14180</v>
      </c>
      <c r="C15696" s="2" t="s">
        <v>25763</v>
      </c>
      <c r="D15696" s="2" t="str">
        <f>"魚介類販売業"</f>
        <v>魚介類販売業</v>
      </c>
      <c r="E15696" s="2" t="str">
        <f t="shared" si="786"/>
        <v>H29.07.21</v>
      </c>
    </row>
    <row r="15697" spans="1:5" x14ac:dyDescent="0.45">
      <c r="A15697" s="2" t="s">
        <v>3820</v>
      </c>
      <c r="B15697" s="2" t="s">
        <v>14181</v>
      </c>
      <c r="C15697" s="2" t="s">
        <v>25764</v>
      </c>
      <c r="D15697" s="2" t="str">
        <f>"飲食店営業"</f>
        <v>飲食店営業</v>
      </c>
      <c r="E15697" s="2" t="str">
        <f t="shared" si="786"/>
        <v>H29.07.21</v>
      </c>
    </row>
    <row r="15698" spans="1:5" x14ac:dyDescent="0.45">
      <c r="A15698" s="2" t="s">
        <v>3820</v>
      </c>
      <c r="B15698" s="2" t="s">
        <v>14181</v>
      </c>
      <c r="C15698" s="2" t="s">
        <v>25764</v>
      </c>
      <c r="D15698" s="2" t="str">
        <f>"乳類販売業"</f>
        <v>乳類販売業</v>
      </c>
      <c r="E15698" s="2" t="str">
        <f t="shared" si="786"/>
        <v>H29.07.21</v>
      </c>
    </row>
    <row r="15699" spans="1:5" x14ac:dyDescent="0.45">
      <c r="A15699" s="2" t="s">
        <v>3820</v>
      </c>
      <c r="B15699" s="2" t="s">
        <v>14181</v>
      </c>
      <c r="C15699" s="2" t="s">
        <v>25764</v>
      </c>
      <c r="D15699" s="2" t="str">
        <f>"食肉販売業"</f>
        <v>食肉販売業</v>
      </c>
      <c r="E15699" s="2" t="str">
        <f t="shared" si="786"/>
        <v>H29.07.21</v>
      </c>
    </row>
    <row r="15700" spans="1:5" x14ac:dyDescent="0.45">
      <c r="A15700" s="2" t="s">
        <v>3820</v>
      </c>
      <c r="B15700" s="2" t="s">
        <v>14181</v>
      </c>
      <c r="C15700" s="2" t="s">
        <v>25764</v>
      </c>
      <c r="D15700" s="2" t="str">
        <f>"魚介類販売業"</f>
        <v>魚介類販売業</v>
      </c>
      <c r="E15700" s="2" t="str">
        <f t="shared" si="786"/>
        <v>H29.07.21</v>
      </c>
    </row>
    <row r="15701" spans="1:5" x14ac:dyDescent="0.45">
      <c r="A15701" s="2" t="s">
        <v>3821</v>
      </c>
      <c r="B15701" s="2" t="s">
        <v>14182</v>
      </c>
      <c r="C15701" s="2" t="s">
        <v>25765</v>
      </c>
      <c r="D15701" s="2" t="str">
        <f>"飲食店営業"</f>
        <v>飲食店営業</v>
      </c>
      <c r="E15701" s="2" t="str">
        <f>"H29.07.27"</f>
        <v>H29.07.27</v>
      </c>
    </row>
    <row r="15702" spans="1:5" x14ac:dyDescent="0.45">
      <c r="A15702" s="2" t="s">
        <v>1858</v>
      </c>
      <c r="B15702" s="2" t="s">
        <v>14184</v>
      </c>
      <c r="C15702" s="2" t="s">
        <v>25767</v>
      </c>
      <c r="D15702" s="2" t="str">
        <f>"乳類販売業"</f>
        <v>乳類販売業</v>
      </c>
      <c r="E15702" s="2" t="str">
        <f t="shared" ref="E15702:E15714" si="787">"H29.08.14"</f>
        <v>H29.08.14</v>
      </c>
    </row>
    <row r="15703" spans="1:5" x14ac:dyDescent="0.45">
      <c r="A15703" s="2" t="s">
        <v>950</v>
      </c>
      <c r="B15703" s="2" t="s">
        <v>14185</v>
      </c>
      <c r="C15703" s="2" t="s">
        <v>25768</v>
      </c>
      <c r="D15703" s="2" t="str">
        <f>"乳類販売業"</f>
        <v>乳類販売業</v>
      </c>
      <c r="E15703" s="2" t="str">
        <f t="shared" si="787"/>
        <v>H29.08.14</v>
      </c>
    </row>
    <row r="15704" spans="1:5" x14ac:dyDescent="0.45">
      <c r="A15704" s="2" t="s">
        <v>3812</v>
      </c>
      <c r="B15704" s="2" t="s">
        <v>14169</v>
      </c>
      <c r="C15704" s="2" t="s">
        <v>25769</v>
      </c>
      <c r="D15704" s="2" t="str">
        <f>"乳類販売業"</f>
        <v>乳類販売業</v>
      </c>
      <c r="E15704" s="2" t="str">
        <f t="shared" si="787"/>
        <v>H29.08.14</v>
      </c>
    </row>
    <row r="15705" spans="1:5" x14ac:dyDescent="0.45">
      <c r="A15705" s="2" t="s">
        <v>3812</v>
      </c>
      <c r="B15705" s="2" t="s">
        <v>14169</v>
      </c>
      <c r="C15705" s="2" t="s">
        <v>25769</v>
      </c>
      <c r="D15705" s="2" t="str">
        <f>"魚介類販売業"</f>
        <v>魚介類販売業</v>
      </c>
      <c r="E15705" s="2" t="str">
        <f t="shared" si="787"/>
        <v>H29.08.14</v>
      </c>
    </row>
    <row r="15706" spans="1:5" x14ac:dyDescent="0.45">
      <c r="A15706" s="2" t="s">
        <v>950</v>
      </c>
      <c r="B15706" s="2" t="s">
        <v>14185</v>
      </c>
      <c r="C15706" s="2" t="s">
        <v>25768</v>
      </c>
      <c r="D15706" s="2" t="str">
        <f>"食肉販売業"</f>
        <v>食肉販売業</v>
      </c>
      <c r="E15706" s="2" t="str">
        <f t="shared" si="787"/>
        <v>H29.08.14</v>
      </c>
    </row>
    <row r="15707" spans="1:5" x14ac:dyDescent="0.45">
      <c r="A15707" s="2" t="s">
        <v>3812</v>
      </c>
      <c r="B15707" s="2" t="s">
        <v>14169</v>
      </c>
      <c r="C15707" s="2" t="s">
        <v>25769</v>
      </c>
      <c r="D15707" s="2" t="str">
        <f>"食肉販売業"</f>
        <v>食肉販売業</v>
      </c>
      <c r="E15707" s="2" t="str">
        <f t="shared" si="787"/>
        <v>H29.08.14</v>
      </c>
    </row>
    <row r="15708" spans="1:5" x14ac:dyDescent="0.45">
      <c r="A15708" s="2" t="s">
        <v>1858</v>
      </c>
      <c r="B15708" s="2" t="s">
        <v>14184</v>
      </c>
      <c r="C15708" s="2" t="s">
        <v>25767</v>
      </c>
      <c r="D15708" s="2" t="str">
        <f>"菓子製造業"</f>
        <v>菓子製造業</v>
      </c>
      <c r="E15708" s="2" t="str">
        <f t="shared" si="787"/>
        <v>H29.08.14</v>
      </c>
    </row>
    <row r="15709" spans="1:5" x14ac:dyDescent="0.45">
      <c r="A15709" s="2" t="s">
        <v>950</v>
      </c>
      <c r="B15709" s="2" t="s">
        <v>14185</v>
      </c>
      <c r="C15709" s="2" t="s">
        <v>25768</v>
      </c>
      <c r="D15709" s="2" t="str">
        <f>"菓子製造業"</f>
        <v>菓子製造業</v>
      </c>
      <c r="E15709" s="2" t="str">
        <f t="shared" si="787"/>
        <v>H29.08.14</v>
      </c>
    </row>
    <row r="15710" spans="1:5" x14ac:dyDescent="0.45">
      <c r="A15710" s="2" t="s">
        <v>3823</v>
      </c>
      <c r="B15710" s="2" t="s">
        <v>14186</v>
      </c>
      <c r="C15710" s="2" t="s">
        <v>25770</v>
      </c>
      <c r="D15710" s="2" t="str">
        <f>"乳類販売業"</f>
        <v>乳類販売業</v>
      </c>
      <c r="E15710" s="2" t="str">
        <f t="shared" si="787"/>
        <v>H29.08.14</v>
      </c>
    </row>
    <row r="15711" spans="1:5" x14ac:dyDescent="0.45">
      <c r="A15711" s="2" t="s">
        <v>1858</v>
      </c>
      <c r="B15711" s="2" t="s">
        <v>14184</v>
      </c>
      <c r="C15711" s="2" t="s">
        <v>25767</v>
      </c>
      <c r="D15711" s="2" t="str">
        <f>"飲食店営業"</f>
        <v>飲食店営業</v>
      </c>
      <c r="E15711" s="2" t="str">
        <f t="shared" si="787"/>
        <v>H29.08.14</v>
      </c>
    </row>
    <row r="15712" spans="1:5" x14ac:dyDescent="0.45">
      <c r="A15712" s="2" t="s">
        <v>950</v>
      </c>
      <c r="B15712" s="2" t="s">
        <v>14185</v>
      </c>
      <c r="C15712" s="2" t="s">
        <v>25771</v>
      </c>
      <c r="D15712" s="2" t="str">
        <f>"飲食店営業"</f>
        <v>飲食店営業</v>
      </c>
      <c r="E15712" s="2" t="str">
        <f t="shared" si="787"/>
        <v>H29.08.14</v>
      </c>
    </row>
    <row r="15713" spans="1:5" x14ac:dyDescent="0.45">
      <c r="A15713" s="2" t="s">
        <v>950</v>
      </c>
      <c r="B15713" s="2" t="s">
        <v>14185</v>
      </c>
      <c r="C15713" s="2" t="s">
        <v>25772</v>
      </c>
      <c r="D15713" s="2" t="str">
        <f>"飲食店営業"</f>
        <v>飲食店営業</v>
      </c>
      <c r="E15713" s="2" t="str">
        <f t="shared" si="787"/>
        <v>H29.08.14</v>
      </c>
    </row>
    <row r="15714" spans="1:5" x14ac:dyDescent="0.45">
      <c r="A15714" s="2" t="s">
        <v>950</v>
      </c>
      <c r="B15714" s="2" t="s">
        <v>14185</v>
      </c>
      <c r="C15714" s="2" t="s">
        <v>25768</v>
      </c>
      <c r="D15714" s="2" t="str">
        <f>"飲食店営業"</f>
        <v>飲食店営業</v>
      </c>
      <c r="E15714" s="2" t="str">
        <f t="shared" si="787"/>
        <v>H29.08.14</v>
      </c>
    </row>
    <row r="15715" spans="1:5" x14ac:dyDescent="0.45">
      <c r="A15715" s="2" t="s">
        <v>3824</v>
      </c>
      <c r="B15715" s="2" t="s">
        <v>14187</v>
      </c>
      <c r="C15715" s="2" t="s">
        <v>25773</v>
      </c>
      <c r="D15715" s="2" t="str">
        <f>"飲食店営業"</f>
        <v>飲食店営業</v>
      </c>
      <c r="E15715" s="2" t="str">
        <f>"H29.08.21"</f>
        <v>H29.08.21</v>
      </c>
    </row>
    <row r="15716" spans="1:5" x14ac:dyDescent="0.45">
      <c r="A15716" s="2" t="s">
        <v>3824</v>
      </c>
      <c r="B15716" s="2" t="s">
        <v>14187</v>
      </c>
      <c r="C15716" s="2" t="s">
        <v>25773</v>
      </c>
      <c r="D15716" s="2" t="str">
        <f>"乳類販売業"</f>
        <v>乳類販売業</v>
      </c>
      <c r="E15716" s="2" t="str">
        <f>"H29.08.21"</f>
        <v>H29.08.21</v>
      </c>
    </row>
    <row r="15717" spans="1:5" x14ac:dyDescent="0.45">
      <c r="A15717" s="2" t="s">
        <v>3824</v>
      </c>
      <c r="B15717" s="2" t="s">
        <v>14187</v>
      </c>
      <c r="C15717" s="2" t="s">
        <v>25773</v>
      </c>
      <c r="D15717" s="2" t="str">
        <f>"食肉販売業"</f>
        <v>食肉販売業</v>
      </c>
      <c r="E15717" s="2" t="str">
        <f>"H29.08.21"</f>
        <v>H29.08.21</v>
      </c>
    </row>
    <row r="15718" spans="1:5" x14ac:dyDescent="0.45">
      <c r="A15718" s="2" t="s">
        <v>3824</v>
      </c>
      <c r="B15718" s="2" t="s">
        <v>14187</v>
      </c>
      <c r="C15718" s="2" t="s">
        <v>25773</v>
      </c>
      <c r="D15718" s="2" t="str">
        <f>"魚介類販売業"</f>
        <v>魚介類販売業</v>
      </c>
      <c r="E15718" s="2" t="str">
        <f>"H29.08.21"</f>
        <v>H29.08.21</v>
      </c>
    </row>
    <row r="15719" spans="1:5" x14ac:dyDescent="0.45">
      <c r="A15719" s="2" t="s">
        <v>3825</v>
      </c>
      <c r="B15719" s="2" t="s">
        <v>14188</v>
      </c>
      <c r="C15719" s="2" t="s">
        <v>25774</v>
      </c>
      <c r="D15719" s="2" t="str">
        <f>"乳類販売業"</f>
        <v>乳類販売業</v>
      </c>
      <c r="E15719" s="2" t="str">
        <f>"H29.08.17"</f>
        <v>H29.08.17</v>
      </c>
    </row>
    <row r="15720" spans="1:5" x14ac:dyDescent="0.45">
      <c r="A15720" s="2" t="s">
        <v>3826</v>
      </c>
      <c r="B15720" s="2" t="s">
        <v>14189</v>
      </c>
      <c r="C15720" s="2" t="s">
        <v>25775</v>
      </c>
      <c r="D15720" s="2" t="str">
        <f t="shared" ref="D15720:D15732" si="788">"飲食店営業"</f>
        <v>飲食店営業</v>
      </c>
      <c r="E15720" s="2" t="str">
        <f t="shared" ref="E15720:E15737" si="789">"H29.08.21"</f>
        <v>H29.08.21</v>
      </c>
    </row>
    <row r="15721" spans="1:5" x14ac:dyDescent="0.45">
      <c r="A15721" s="2" t="s">
        <v>3827</v>
      </c>
      <c r="B15721" s="2" t="s">
        <v>14190</v>
      </c>
      <c r="C15721" s="2" t="s">
        <v>25776</v>
      </c>
      <c r="D15721" s="2" t="str">
        <f t="shared" si="788"/>
        <v>飲食店営業</v>
      </c>
      <c r="E15721" s="2" t="str">
        <f t="shared" si="789"/>
        <v>H29.08.21</v>
      </c>
    </row>
    <row r="15722" spans="1:5" x14ac:dyDescent="0.45">
      <c r="A15722" s="2" t="s">
        <v>3828</v>
      </c>
      <c r="B15722" s="2" t="s">
        <v>14191</v>
      </c>
      <c r="C15722" s="2" t="s">
        <v>25777</v>
      </c>
      <c r="D15722" s="2" t="str">
        <f t="shared" si="788"/>
        <v>飲食店営業</v>
      </c>
      <c r="E15722" s="2" t="str">
        <f t="shared" si="789"/>
        <v>H29.08.21</v>
      </c>
    </row>
    <row r="15723" spans="1:5" x14ac:dyDescent="0.45">
      <c r="A15723" s="2" t="s">
        <v>3829</v>
      </c>
      <c r="B15723" s="2" t="s">
        <v>14192</v>
      </c>
      <c r="C15723" s="2" t="s">
        <v>25778</v>
      </c>
      <c r="D15723" s="2" t="str">
        <f t="shared" si="788"/>
        <v>飲食店営業</v>
      </c>
      <c r="E15723" s="2" t="str">
        <f t="shared" si="789"/>
        <v>H29.08.21</v>
      </c>
    </row>
    <row r="15724" spans="1:5" x14ac:dyDescent="0.45">
      <c r="A15724" s="2" t="s">
        <v>3830</v>
      </c>
      <c r="B15724" s="2" t="s">
        <v>14193</v>
      </c>
      <c r="C15724" s="2" t="s">
        <v>25779</v>
      </c>
      <c r="D15724" s="2" t="str">
        <f t="shared" si="788"/>
        <v>飲食店営業</v>
      </c>
      <c r="E15724" s="2" t="str">
        <f t="shared" si="789"/>
        <v>H29.08.21</v>
      </c>
    </row>
    <row r="15725" spans="1:5" x14ac:dyDescent="0.45">
      <c r="A15725" s="2" t="s">
        <v>3833</v>
      </c>
      <c r="B15725" s="2" t="s">
        <v>14196</v>
      </c>
      <c r="C15725" s="2" t="s">
        <v>25782</v>
      </c>
      <c r="D15725" s="2" t="str">
        <f t="shared" si="788"/>
        <v>飲食店営業</v>
      </c>
      <c r="E15725" s="2" t="str">
        <f t="shared" si="789"/>
        <v>H29.08.21</v>
      </c>
    </row>
    <row r="15726" spans="1:5" x14ac:dyDescent="0.45">
      <c r="A15726" s="2" t="s">
        <v>3834</v>
      </c>
      <c r="B15726" s="2" t="s">
        <v>14197</v>
      </c>
      <c r="C15726" s="2" t="s">
        <v>25783</v>
      </c>
      <c r="D15726" s="2" t="str">
        <f t="shared" si="788"/>
        <v>飲食店営業</v>
      </c>
      <c r="E15726" s="2" t="str">
        <f t="shared" si="789"/>
        <v>H29.08.21</v>
      </c>
    </row>
    <row r="15727" spans="1:5" x14ac:dyDescent="0.45">
      <c r="A15727" s="2" t="s">
        <v>3835</v>
      </c>
      <c r="B15727" s="2" t="s">
        <v>14198</v>
      </c>
      <c r="C15727" s="2" t="s">
        <v>25784</v>
      </c>
      <c r="D15727" s="2" t="str">
        <f t="shared" si="788"/>
        <v>飲食店営業</v>
      </c>
      <c r="E15727" s="2" t="str">
        <f t="shared" si="789"/>
        <v>H29.08.21</v>
      </c>
    </row>
    <row r="15728" spans="1:5" x14ac:dyDescent="0.45">
      <c r="A15728" s="2" t="s">
        <v>3836</v>
      </c>
      <c r="B15728" s="2" t="s">
        <v>14199</v>
      </c>
      <c r="C15728" s="2" t="s">
        <v>25785</v>
      </c>
      <c r="D15728" s="2" t="str">
        <f t="shared" si="788"/>
        <v>飲食店営業</v>
      </c>
      <c r="E15728" s="2" t="str">
        <f t="shared" si="789"/>
        <v>H29.08.21</v>
      </c>
    </row>
    <row r="15729" spans="1:5" x14ac:dyDescent="0.45">
      <c r="A15729" s="2" t="s">
        <v>3837</v>
      </c>
      <c r="B15729" s="2" t="s">
        <v>14200</v>
      </c>
      <c r="C15729" s="2" t="s">
        <v>25786</v>
      </c>
      <c r="D15729" s="2" t="str">
        <f t="shared" si="788"/>
        <v>飲食店営業</v>
      </c>
      <c r="E15729" s="2" t="str">
        <f t="shared" si="789"/>
        <v>H29.08.21</v>
      </c>
    </row>
    <row r="15730" spans="1:5" x14ac:dyDescent="0.45">
      <c r="A15730" s="2" t="s">
        <v>3838</v>
      </c>
      <c r="B15730" s="2" t="s">
        <v>14201</v>
      </c>
      <c r="C15730" s="2" t="s">
        <v>25787</v>
      </c>
      <c r="D15730" s="2" t="str">
        <f t="shared" si="788"/>
        <v>飲食店営業</v>
      </c>
      <c r="E15730" s="2" t="str">
        <f t="shared" si="789"/>
        <v>H29.08.21</v>
      </c>
    </row>
    <row r="15731" spans="1:5" x14ac:dyDescent="0.45">
      <c r="A15731" s="2" t="s">
        <v>800</v>
      </c>
      <c r="B15731" s="2" t="s">
        <v>14202</v>
      </c>
      <c r="C15731" s="2" t="s">
        <v>25788</v>
      </c>
      <c r="D15731" s="2" t="str">
        <f t="shared" si="788"/>
        <v>飲食店営業</v>
      </c>
      <c r="E15731" s="2" t="str">
        <f t="shared" si="789"/>
        <v>H29.08.21</v>
      </c>
    </row>
    <row r="15732" spans="1:5" x14ac:dyDescent="0.45">
      <c r="A15732" s="2" t="s">
        <v>3839</v>
      </c>
      <c r="B15732" s="2" t="s">
        <v>14203</v>
      </c>
      <c r="C15732" s="2" t="s">
        <v>25789</v>
      </c>
      <c r="D15732" s="2" t="str">
        <f t="shared" si="788"/>
        <v>飲食店営業</v>
      </c>
      <c r="E15732" s="2" t="str">
        <f t="shared" si="789"/>
        <v>H29.08.21</v>
      </c>
    </row>
    <row r="15733" spans="1:5" x14ac:dyDescent="0.45">
      <c r="A15733" s="2" t="s">
        <v>3786</v>
      </c>
      <c r="B15733" s="2" t="s">
        <v>14140</v>
      </c>
      <c r="C15733" s="2" t="s">
        <v>25790</v>
      </c>
      <c r="D15733" s="2" t="str">
        <f>"食肉販売業"</f>
        <v>食肉販売業</v>
      </c>
      <c r="E15733" s="2" t="str">
        <f t="shared" si="789"/>
        <v>H29.08.21</v>
      </c>
    </row>
    <row r="15734" spans="1:5" x14ac:dyDescent="0.45">
      <c r="A15734" s="2" t="s">
        <v>3840</v>
      </c>
      <c r="B15734" s="2" t="s">
        <v>14204</v>
      </c>
      <c r="C15734" s="2" t="s">
        <v>25791</v>
      </c>
      <c r="D15734" s="2" t="str">
        <f>"食肉販売業"</f>
        <v>食肉販売業</v>
      </c>
      <c r="E15734" s="2" t="str">
        <f t="shared" si="789"/>
        <v>H29.08.21</v>
      </c>
    </row>
    <row r="15735" spans="1:5" x14ac:dyDescent="0.45">
      <c r="A15735" s="2" t="s">
        <v>3841</v>
      </c>
      <c r="B15735" s="2" t="s">
        <v>14205</v>
      </c>
      <c r="C15735" s="2" t="s">
        <v>25786</v>
      </c>
      <c r="D15735" s="2" t="str">
        <f>"菓子製造業"</f>
        <v>菓子製造業</v>
      </c>
      <c r="E15735" s="2" t="str">
        <f t="shared" si="789"/>
        <v>H29.08.21</v>
      </c>
    </row>
    <row r="15736" spans="1:5" x14ac:dyDescent="0.45">
      <c r="A15736" s="2" t="s">
        <v>3842</v>
      </c>
      <c r="B15736" s="2" t="s">
        <v>3842</v>
      </c>
      <c r="C15736" s="2" t="s">
        <v>25792</v>
      </c>
      <c r="D15736" s="2" t="str">
        <f>"菓子製造業"</f>
        <v>菓子製造業</v>
      </c>
      <c r="E15736" s="2" t="str">
        <f t="shared" si="789"/>
        <v>H29.08.21</v>
      </c>
    </row>
    <row r="15737" spans="1:5" x14ac:dyDescent="0.45">
      <c r="A15737" s="2" t="s">
        <v>3843</v>
      </c>
      <c r="B15737" s="2" t="s">
        <v>14206</v>
      </c>
      <c r="C15737" s="2" t="s">
        <v>25793</v>
      </c>
      <c r="D15737" s="2" t="str">
        <f>"魚介類販売業"</f>
        <v>魚介類販売業</v>
      </c>
      <c r="E15737" s="2" t="str">
        <f t="shared" si="789"/>
        <v>H29.08.21</v>
      </c>
    </row>
    <row r="15738" spans="1:5" x14ac:dyDescent="0.45">
      <c r="A15738" s="2" t="s">
        <v>3845</v>
      </c>
      <c r="B15738" s="2" t="s">
        <v>14208</v>
      </c>
      <c r="C15738" s="2" t="s">
        <v>25795</v>
      </c>
      <c r="D15738" s="2" t="str">
        <f>"飲食店営業"</f>
        <v>飲食店営業</v>
      </c>
      <c r="E15738" s="2" t="str">
        <f>"H29.08.28"</f>
        <v>H29.08.28</v>
      </c>
    </row>
    <row r="15739" spans="1:5" x14ac:dyDescent="0.45">
      <c r="A15739" s="2" t="s">
        <v>3845</v>
      </c>
      <c r="B15739" s="2" t="s">
        <v>14208</v>
      </c>
      <c r="C15739" s="2" t="s">
        <v>25795</v>
      </c>
      <c r="D15739" s="2" t="str">
        <f>"菓子製造業"</f>
        <v>菓子製造業</v>
      </c>
      <c r="E15739" s="2" t="str">
        <f>"H29.08.28"</f>
        <v>H29.08.28</v>
      </c>
    </row>
    <row r="15740" spans="1:5" x14ac:dyDescent="0.45">
      <c r="A15740" s="2" t="s">
        <v>3846</v>
      </c>
      <c r="B15740" s="2" t="s">
        <v>14209</v>
      </c>
      <c r="C15740" s="2" t="s">
        <v>25796</v>
      </c>
      <c r="D15740" s="2" t="str">
        <f>"食肉処理業"</f>
        <v>食肉処理業</v>
      </c>
      <c r="E15740" s="2" t="str">
        <f>"H29.08.28"</f>
        <v>H29.08.28</v>
      </c>
    </row>
    <row r="15741" spans="1:5" x14ac:dyDescent="0.45">
      <c r="A15741" s="2" t="s">
        <v>3846</v>
      </c>
      <c r="B15741" s="2" t="s">
        <v>14209</v>
      </c>
      <c r="C15741" s="2" t="s">
        <v>25796</v>
      </c>
      <c r="D15741" s="2" t="str">
        <f>"そうざい製造業"</f>
        <v>そうざい製造業</v>
      </c>
      <c r="E15741" s="2" t="str">
        <f>"H29.08.28"</f>
        <v>H29.08.28</v>
      </c>
    </row>
    <row r="15742" spans="1:5" x14ac:dyDescent="0.45">
      <c r="A15742" s="2" t="s">
        <v>3847</v>
      </c>
      <c r="B15742" s="2" t="s">
        <v>14210</v>
      </c>
      <c r="C15742" s="2" t="s">
        <v>25797</v>
      </c>
      <c r="D15742" s="2" t="str">
        <f>"飲食店営業"</f>
        <v>飲食店営業</v>
      </c>
      <c r="E15742" s="2" t="str">
        <f>"H29.09.04"</f>
        <v>H29.09.04</v>
      </c>
    </row>
    <row r="15743" spans="1:5" x14ac:dyDescent="0.45">
      <c r="A15743" s="2" t="s">
        <v>3848</v>
      </c>
      <c r="B15743" s="2" t="s">
        <v>14211</v>
      </c>
      <c r="C15743" s="2" t="s">
        <v>25798</v>
      </c>
      <c r="D15743" s="2" t="str">
        <f>"飲食店営業"</f>
        <v>飲食店営業</v>
      </c>
      <c r="E15743" s="2" t="str">
        <f>"H29.09.11"</f>
        <v>H29.09.11</v>
      </c>
    </row>
    <row r="15744" spans="1:5" x14ac:dyDescent="0.45">
      <c r="A15744" s="2" t="s">
        <v>3849</v>
      </c>
      <c r="B15744" s="2" t="s">
        <v>14212</v>
      </c>
      <c r="C15744" s="2" t="s">
        <v>25799</v>
      </c>
      <c r="D15744" s="2" t="str">
        <f>"飲食店営業"</f>
        <v>飲食店営業</v>
      </c>
      <c r="E15744" s="2" t="str">
        <f>"H29.09.13"</f>
        <v>H29.09.13</v>
      </c>
    </row>
    <row r="15745" spans="1:5" x14ac:dyDescent="0.45">
      <c r="A15745" s="2" t="s">
        <v>3801</v>
      </c>
      <c r="B15745" s="2" t="s">
        <v>14213</v>
      </c>
      <c r="C15745" s="2" t="s">
        <v>25800</v>
      </c>
      <c r="D15745" s="2" t="str">
        <f>"飲食店営業"</f>
        <v>飲食店営業</v>
      </c>
      <c r="E15745" s="2" t="str">
        <f>"H29.09.13"</f>
        <v>H29.09.13</v>
      </c>
    </row>
    <row r="15746" spans="1:5" x14ac:dyDescent="0.45">
      <c r="A15746" s="2" t="s">
        <v>3850</v>
      </c>
      <c r="B15746" s="2" t="s">
        <v>14214</v>
      </c>
      <c r="C15746" s="2" t="s">
        <v>25801</v>
      </c>
      <c r="D15746" s="2" t="str">
        <f>"そうざい製造業"</f>
        <v>そうざい製造業</v>
      </c>
      <c r="E15746" s="2" t="str">
        <f>"H29.09.28"</f>
        <v>H29.09.28</v>
      </c>
    </row>
    <row r="15747" spans="1:5" x14ac:dyDescent="0.45">
      <c r="A15747" s="2" t="s">
        <v>3851</v>
      </c>
      <c r="B15747" s="2" t="s">
        <v>14215</v>
      </c>
      <c r="C15747" s="2" t="s">
        <v>25802</v>
      </c>
      <c r="D15747" s="2" t="str">
        <f>"そうざい製造業"</f>
        <v>そうざい製造業</v>
      </c>
      <c r="E15747" s="2" t="str">
        <f>"H29.10.03"</f>
        <v>H29.10.03</v>
      </c>
    </row>
    <row r="15748" spans="1:5" x14ac:dyDescent="0.45">
      <c r="A15748" s="2" t="s">
        <v>3852</v>
      </c>
      <c r="B15748" s="2" t="s">
        <v>14216</v>
      </c>
      <c r="C15748" s="2" t="s">
        <v>25803</v>
      </c>
      <c r="D15748" s="2" t="str">
        <f>"そうざい製造業"</f>
        <v>そうざい製造業</v>
      </c>
      <c r="E15748" s="2" t="str">
        <f>"H29.10.03"</f>
        <v>H29.10.03</v>
      </c>
    </row>
    <row r="15749" spans="1:5" x14ac:dyDescent="0.45">
      <c r="A15749" s="2" t="s">
        <v>3853</v>
      </c>
      <c r="B15749" s="2" t="s">
        <v>14217</v>
      </c>
      <c r="C15749" s="2" t="s">
        <v>25804</v>
      </c>
      <c r="D15749" s="2" t="str">
        <f>"飲食店営業"</f>
        <v>飲食店営業</v>
      </c>
      <c r="E15749" s="2" t="str">
        <f>"H29.10.10"</f>
        <v>H29.10.10</v>
      </c>
    </row>
    <row r="15750" spans="1:5" x14ac:dyDescent="0.45">
      <c r="A15750" s="2" t="s">
        <v>3854</v>
      </c>
      <c r="B15750" s="2" t="s">
        <v>14218</v>
      </c>
      <c r="C15750" s="2" t="s">
        <v>25805</v>
      </c>
      <c r="D15750" s="2" t="str">
        <f>"飲食店営業"</f>
        <v>飲食店営業</v>
      </c>
      <c r="E15750" s="2" t="str">
        <f>"H29.10.11"</f>
        <v>H29.10.11</v>
      </c>
    </row>
    <row r="15751" spans="1:5" x14ac:dyDescent="0.45">
      <c r="A15751" s="2" t="s">
        <v>3855</v>
      </c>
      <c r="B15751" s="2" t="s">
        <v>14219</v>
      </c>
      <c r="C15751" s="2" t="s">
        <v>25806</v>
      </c>
      <c r="D15751" s="2" t="str">
        <f>"飲食店営業"</f>
        <v>飲食店営業</v>
      </c>
      <c r="E15751" s="2" t="str">
        <f>"H29.10.17"</f>
        <v>H29.10.17</v>
      </c>
    </row>
    <row r="15752" spans="1:5" x14ac:dyDescent="0.45">
      <c r="A15752" s="2" t="s">
        <v>3855</v>
      </c>
      <c r="B15752" s="2" t="s">
        <v>3855</v>
      </c>
      <c r="C15752" s="2" t="s">
        <v>25806</v>
      </c>
      <c r="D15752" s="2" t="str">
        <f>"魚介類販売業"</f>
        <v>魚介類販売業</v>
      </c>
      <c r="E15752" s="2" t="str">
        <f>"H29.10.17"</f>
        <v>H29.10.17</v>
      </c>
    </row>
    <row r="15753" spans="1:5" x14ac:dyDescent="0.45">
      <c r="A15753" s="2" t="s">
        <v>3856</v>
      </c>
      <c r="B15753" s="2" t="s">
        <v>14220</v>
      </c>
      <c r="C15753" s="2" t="s">
        <v>25807</v>
      </c>
      <c r="D15753" s="2" t="str">
        <f>"飲食店営業"</f>
        <v>飲食店営業</v>
      </c>
      <c r="E15753" s="2" t="str">
        <f>"H29.10.17"</f>
        <v>H29.10.17</v>
      </c>
    </row>
    <row r="15754" spans="1:5" x14ac:dyDescent="0.45">
      <c r="A15754" s="2" t="s">
        <v>3857</v>
      </c>
      <c r="B15754" s="2" t="s">
        <v>14221</v>
      </c>
      <c r="C15754" s="2" t="s">
        <v>25808</v>
      </c>
      <c r="D15754" s="2" t="str">
        <f>"飲食店営業"</f>
        <v>飲食店営業</v>
      </c>
      <c r="E15754" s="2" t="str">
        <f>"H29.10.20"</f>
        <v>H29.10.20</v>
      </c>
    </row>
    <row r="15755" spans="1:5" x14ac:dyDescent="0.45">
      <c r="A15755" s="2" t="s">
        <v>3859</v>
      </c>
      <c r="B15755" s="2" t="s">
        <v>14223</v>
      </c>
      <c r="C15755" s="2" t="s">
        <v>25810</v>
      </c>
      <c r="D15755" s="2" t="str">
        <f>"飲食店営業"</f>
        <v>飲食店営業</v>
      </c>
      <c r="E15755" s="2" t="str">
        <f>"H29.10.26"</f>
        <v>H29.10.26</v>
      </c>
    </row>
    <row r="15756" spans="1:5" x14ac:dyDescent="0.45">
      <c r="A15756" s="2" t="s">
        <v>3859</v>
      </c>
      <c r="B15756" s="2" t="s">
        <v>14223</v>
      </c>
      <c r="C15756" s="2" t="s">
        <v>25810</v>
      </c>
      <c r="D15756" s="2" t="str">
        <f>"食肉販売業"</f>
        <v>食肉販売業</v>
      </c>
      <c r="E15756" s="2" t="str">
        <f>"H29.10.26"</f>
        <v>H29.10.26</v>
      </c>
    </row>
    <row r="15757" spans="1:5" x14ac:dyDescent="0.45">
      <c r="A15757" s="2" t="s">
        <v>3860</v>
      </c>
      <c r="B15757" s="2" t="s">
        <v>14224</v>
      </c>
      <c r="C15757" s="2" t="s">
        <v>25811</v>
      </c>
      <c r="D15757" s="2" t="str">
        <f>"飲食店営業"</f>
        <v>飲食店営業</v>
      </c>
      <c r="E15757" s="2" t="str">
        <f>"H29.10.27"</f>
        <v>H29.10.27</v>
      </c>
    </row>
    <row r="15758" spans="1:5" x14ac:dyDescent="0.45">
      <c r="A15758" s="2" t="s">
        <v>3860</v>
      </c>
      <c r="B15758" s="2" t="s">
        <v>14224</v>
      </c>
      <c r="C15758" s="2" t="s">
        <v>25811</v>
      </c>
      <c r="D15758" s="2" t="str">
        <f>"菓子製造業"</f>
        <v>菓子製造業</v>
      </c>
      <c r="E15758" s="2" t="str">
        <f>"H29.10.27"</f>
        <v>H29.10.27</v>
      </c>
    </row>
    <row r="15759" spans="1:5" x14ac:dyDescent="0.45">
      <c r="A15759" s="2" t="s">
        <v>3860</v>
      </c>
      <c r="B15759" s="2" t="s">
        <v>14224</v>
      </c>
      <c r="C15759" s="2" t="s">
        <v>25811</v>
      </c>
      <c r="D15759" s="2" t="str">
        <f>"食肉販売業"</f>
        <v>食肉販売業</v>
      </c>
      <c r="E15759" s="2" t="str">
        <f>"H29.10.27"</f>
        <v>H29.10.27</v>
      </c>
    </row>
    <row r="15760" spans="1:5" x14ac:dyDescent="0.45">
      <c r="A15760" s="2" t="s">
        <v>3860</v>
      </c>
      <c r="B15760" s="2" t="s">
        <v>14224</v>
      </c>
      <c r="C15760" s="2" t="s">
        <v>25811</v>
      </c>
      <c r="D15760" s="2" t="str">
        <f>"魚介類販売業"</f>
        <v>魚介類販売業</v>
      </c>
      <c r="E15760" s="2" t="str">
        <f>"H29.10.27"</f>
        <v>H29.10.27</v>
      </c>
    </row>
    <row r="15761" spans="1:5" x14ac:dyDescent="0.45">
      <c r="A15761" s="2" t="s">
        <v>3860</v>
      </c>
      <c r="B15761" s="2" t="s">
        <v>14224</v>
      </c>
      <c r="C15761" s="2" t="s">
        <v>25811</v>
      </c>
      <c r="D15761" s="2" t="str">
        <f>"乳類販売業"</f>
        <v>乳類販売業</v>
      </c>
      <c r="E15761" s="2" t="str">
        <f>"H29.10.27"</f>
        <v>H29.10.27</v>
      </c>
    </row>
    <row r="15762" spans="1:5" x14ac:dyDescent="0.45">
      <c r="A15762" s="2" t="s">
        <v>3862</v>
      </c>
      <c r="B15762" s="2" t="s">
        <v>14226</v>
      </c>
      <c r="C15762" s="2" t="s">
        <v>25813</v>
      </c>
      <c r="D15762" s="2" t="str">
        <f>"そうざい製造業"</f>
        <v>そうざい製造業</v>
      </c>
      <c r="E15762" s="2" t="str">
        <f>"H29.10.31"</f>
        <v>H29.10.31</v>
      </c>
    </row>
    <row r="15763" spans="1:5" x14ac:dyDescent="0.45">
      <c r="A15763" s="2" t="s">
        <v>3863</v>
      </c>
      <c r="B15763" s="2" t="s">
        <v>14227</v>
      </c>
      <c r="C15763" s="2" t="s">
        <v>25814</v>
      </c>
      <c r="D15763" s="2" t="str">
        <f>"菓子製造業"</f>
        <v>菓子製造業</v>
      </c>
      <c r="E15763" s="2" t="str">
        <f>"H29.11.06"</f>
        <v>H29.11.06</v>
      </c>
    </row>
    <row r="15764" spans="1:5" x14ac:dyDescent="0.45">
      <c r="A15764" s="2" t="s">
        <v>3864</v>
      </c>
      <c r="B15764" s="2" t="s">
        <v>14228</v>
      </c>
      <c r="C15764" s="2" t="s">
        <v>25815</v>
      </c>
      <c r="D15764" s="2" t="str">
        <f t="shared" ref="D15764:D15773" si="790">"飲食店営業"</f>
        <v>飲食店営業</v>
      </c>
      <c r="E15764" s="2" t="str">
        <f>"H29.11.06"</f>
        <v>H29.11.06</v>
      </c>
    </row>
    <row r="15765" spans="1:5" x14ac:dyDescent="0.45">
      <c r="A15765" s="2" t="s">
        <v>3865</v>
      </c>
      <c r="B15765" s="2" t="s">
        <v>14229</v>
      </c>
      <c r="C15765" s="2" t="s">
        <v>25816</v>
      </c>
      <c r="D15765" s="2" t="str">
        <f t="shared" si="790"/>
        <v>飲食店営業</v>
      </c>
      <c r="E15765" s="2" t="str">
        <f>"H29.11.08"</f>
        <v>H29.11.08</v>
      </c>
    </row>
    <row r="15766" spans="1:5" x14ac:dyDescent="0.45">
      <c r="A15766" s="2" t="s">
        <v>3866</v>
      </c>
      <c r="B15766" s="2" t="s">
        <v>14230</v>
      </c>
      <c r="C15766" s="2" t="s">
        <v>25817</v>
      </c>
      <c r="D15766" s="2" t="str">
        <f t="shared" si="790"/>
        <v>飲食店営業</v>
      </c>
      <c r="E15766" s="2" t="str">
        <f t="shared" ref="E15766:E15779" si="791">"H29.11.09"</f>
        <v>H29.11.09</v>
      </c>
    </row>
    <row r="15767" spans="1:5" x14ac:dyDescent="0.45">
      <c r="A15767" s="2" t="s">
        <v>3867</v>
      </c>
      <c r="B15767" s="2" t="s">
        <v>14231</v>
      </c>
      <c r="C15767" s="2" t="s">
        <v>25818</v>
      </c>
      <c r="D15767" s="2" t="str">
        <f t="shared" si="790"/>
        <v>飲食店営業</v>
      </c>
      <c r="E15767" s="2" t="str">
        <f t="shared" si="791"/>
        <v>H29.11.09</v>
      </c>
    </row>
    <row r="15768" spans="1:5" x14ac:dyDescent="0.45">
      <c r="A15768" s="2" t="s">
        <v>3868</v>
      </c>
      <c r="B15768" s="2" t="s">
        <v>14232</v>
      </c>
      <c r="C15768" s="2" t="s">
        <v>25819</v>
      </c>
      <c r="D15768" s="2" t="str">
        <f t="shared" si="790"/>
        <v>飲食店営業</v>
      </c>
      <c r="E15768" s="2" t="str">
        <f t="shared" si="791"/>
        <v>H29.11.09</v>
      </c>
    </row>
    <row r="15769" spans="1:5" x14ac:dyDescent="0.45">
      <c r="A15769" s="2" t="s">
        <v>3869</v>
      </c>
      <c r="B15769" s="2" t="s">
        <v>14233</v>
      </c>
      <c r="C15769" s="2" t="s">
        <v>25820</v>
      </c>
      <c r="D15769" s="2" t="str">
        <f t="shared" si="790"/>
        <v>飲食店営業</v>
      </c>
      <c r="E15769" s="2" t="str">
        <f t="shared" si="791"/>
        <v>H29.11.09</v>
      </c>
    </row>
    <row r="15770" spans="1:5" x14ac:dyDescent="0.45">
      <c r="A15770" s="2" t="s">
        <v>3870</v>
      </c>
      <c r="B15770" s="2" t="s">
        <v>14234</v>
      </c>
      <c r="C15770" s="2" t="s">
        <v>25821</v>
      </c>
      <c r="D15770" s="2" t="str">
        <f t="shared" si="790"/>
        <v>飲食店営業</v>
      </c>
      <c r="E15770" s="2" t="str">
        <f t="shared" si="791"/>
        <v>H29.11.09</v>
      </c>
    </row>
    <row r="15771" spans="1:5" x14ac:dyDescent="0.45">
      <c r="A15771" s="2" t="s">
        <v>3871</v>
      </c>
      <c r="B15771" s="2" t="s">
        <v>14235</v>
      </c>
      <c r="C15771" s="2" t="s">
        <v>25822</v>
      </c>
      <c r="D15771" s="2" t="str">
        <f t="shared" si="790"/>
        <v>飲食店営業</v>
      </c>
      <c r="E15771" s="2" t="str">
        <f t="shared" si="791"/>
        <v>H29.11.09</v>
      </c>
    </row>
    <row r="15772" spans="1:5" x14ac:dyDescent="0.45">
      <c r="A15772" s="2" t="s">
        <v>594</v>
      </c>
      <c r="B15772" s="2" t="s">
        <v>14236</v>
      </c>
      <c r="C15772" s="2" t="s">
        <v>25823</v>
      </c>
      <c r="D15772" s="2" t="str">
        <f t="shared" si="790"/>
        <v>飲食店営業</v>
      </c>
      <c r="E15772" s="2" t="str">
        <f t="shared" si="791"/>
        <v>H29.11.09</v>
      </c>
    </row>
    <row r="15773" spans="1:5" x14ac:dyDescent="0.45">
      <c r="A15773" s="2" t="s">
        <v>3872</v>
      </c>
      <c r="B15773" s="2" t="s">
        <v>14237</v>
      </c>
      <c r="C15773" s="2" t="s">
        <v>25824</v>
      </c>
      <c r="D15773" s="2" t="str">
        <f t="shared" si="790"/>
        <v>飲食店営業</v>
      </c>
      <c r="E15773" s="2" t="str">
        <f t="shared" si="791"/>
        <v>H29.11.09</v>
      </c>
    </row>
    <row r="15774" spans="1:5" x14ac:dyDescent="0.45">
      <c r="A15774" s="2" t="s">
        <v>3872</v>
      </c>
      <c r="B15774" s="2" t="s">
        <v>14237</v>
      </c>
      <c r="C15774" s="2" t="s">
        <v>25824</v>
      </c>
      <c r="D15774" s="2" t="str">
        <f>"食肉販売業"</f>
        <v>食肉販売業</v>
      </c>
      <c r="E15774" s="2" t="str">
        <f t="shared" si="791"/>
        <v>H29.11.09</v>
      </c>
    </row>
    <row r="15775" spans="1:5" x14ac:dyDescent="0.45">
      <c r="A15775" s="2" t="s">
        <v>3872</v>
      </c>
      <c r="B15775" s="2" t="s">
        <v>14237</v>
      </c>
      <c r="C15775" s="2" t="s">
        <v>25824</v>
      </c>
      <c r="D15775" s="2" t="str">
        <f>"魚介類販売業"</f>
        <v>魚介類販売業</v>
      </c>
      <c r="E15775" s="2" t="str">
        <f t="shared" si="791"/>
        <v>H29.11.09</v>
      </c>
    </row>
    <row r="15776" spans="1:5" x14ac:dyDescent="0.45">
      <c r="A15776" s="2" t="s">
        <v>3872</v>
      </c>
      <c r="B15776" s="2" t="s">
        <v>14237</v>
      </c>
      <c r="C15776" s="2" t="s">
        <v>25824</v>
      </c>
      <c r="D15776" s="2" t="str">
        <f>"乳類販売業"</f>
        <v>乳類販売業</v>
      </c>
      <c r="E15776" s="2" t="str">
        <f t="shared" si="791"/>
        <v>H29.11.09</v>
      </c>
    </row>
    <row r="15777" spans="1:5" x14ac:dyDescent="0.45">
      <c r="A15777" s="2" t="s">
        <v>3786</v>
      </c>
      <c r="B15777" s="2" t="s">
        <v>14238</v>
      </c>
      <c r="C15777" s="2" t="s">
        <v>25720</v>
      </c>
      <c r="D15777" s="2" t="str">
        <f>"乳類販売業"</f>
        <v>乳類販売業</v>
      </c>
      <c r="E15777" s="2" t="str">
        <f t="shared" si="791"/>
        <v>H29.11.09</v>
      </c>
    </row>
    <row r="15778" spans="1:5" x14ac:dyDescent="0.45">
      <c r="A15778" s="2" t="s">
        <v>595</v>
      </c>
      <c r="B15778" s="2" t="s">
        <v>14239</v>
      </c>
      <c r="C15778" s="2" t="s">
        <v>25823</v>
      </c>
      <c r="D15778" s="2" t="str">
        <f>"乳類販売業"</f>
        <v>乳類販売業</v>
      </c>
      <c r="E15778" s="2" t="str">
        <f t="shared" si="791"/>
        <v>H29.11.09</v>
      </c>
    </row>
    <row r="15779" spans="1:5" x14ac:dyDescent="0.45">
      <c r="A15779" s="2" t="s">
        <v>46</v>
      </c>
      <c r="B15779" s="2" t="s">
        <v>14240</v>
      </c>
      <c r="C15779" s="2" t="s">
        <v>25825</v>
      </c>
      <c r="D15779" s="2" t="str">
        <f>"乳類販売業"</f>
        <v>乳類販売業</v>
      </c>
      <c r="E15779" s="2" t="str">
        <f t="shared" si="791"/>
        <v>H29.11.09</v>
      </c>
    </row>
    <row r="15780" spans="1:5" x14ac:dyDescent="0.45">
      <c r="A15780" s="2" t="s">
        <v>3742</v>
      </c>
      <c r="B15780" s="2" t="s">
        <v>14241</v>
      </c>
      <c r="C15780" s="2" t="s">
        <v>25672</v>
      </c>
      <c r="D15780" s="2" t="str">
        <f>"乳類販売業"</f>
        <v>乳類販売業</v>
      </c>
      <c r="E15780" s="2" t="str">
        <f>"H29.11.16"</f>
        <v>H29.11.16</v>
      </c>
    </row>
    <row r="15781" spans="1:5" x14ac:dyDescent="0.45">
      <c r="A15781" s="2" t="s">
        <v>3742</v>
      </c>
      <c r="B15781" s="2" t="s">
        <v>14090</v>
      </c>
      <c r="C15781" s="2" t="s">
        <v>25826</v>
      </c>
      <c r="D15781" s="2" t="str">
        <f>"魚介類販売業"</f>
        <v>魚介類販売業</v>
      </c>
      <c r="E15781" s="2" t="str">
        <f>"H29.11.16"</f>
        <v>H29.11.16</v>
      </c>
    </row>
    <row r="15782" spans="1:5" x14ac:dyDescent="0.45">
      <c r="A15782" s="2" t="s">
        <v>3873</v>
      </c>
      <c r="B15782" s="2" t="s">
        <v>14242</v>
      </c>
      <c r="C15782" s="2" t="s">
        <v>25827</v>
      </c>
      <c r="D15782" s="2" t="str">
        <f>"食肉販売業"</f>
        <v>食肉販売業</v>
      </c>
      <c r="E15782" s="2" t="str">
        <f>"H29.11.16"</f>
        <v>H29.11.16</v>
      </c>
    </row>
    <row r="15783" spans="1:5" x14ac:dyDescent="0.45">
      <c r="A15783" s="2" t="s">
        <v>3874</v>
      </c>
      <c r="B15783" s="2" t="s">
        <v>14243</v>
      </c>
      <c r="C15783" s="2" t="s">
        <v>25828</v>
      </c>
      <c r="D15783" s="2" t="str">
        <f t="shared" ref="D15783:D15788" si="792">"飲食店営業"</f>
        <v>飲食店営業</v>
      </c>
      <c r="E15783" s="2" t="str">
        <f>"H29.08.31"</f>
        <v>H29.08.31</v>
      </c>
    </row>
    <row r="15784" spans="1:5" x14ac:dyDescent="0.45">
      <c r="A15784" s="2" t="s">
        <v>3875</v>
      </c>
      <c r="B15784" s="2" t="s">
        <v>14244</v>
      </c>
      <c r="C15784" s="2" t="s">
        <v>25829</v>
      </c>
      <c r="D15784" s="2" t="str">
        <f t="shared" si="792"/>
        <v>飲食店営業</v>
      </c>
      <c r="E15784" s="2" t="str">
        <f t="shared" ref="E15784:E15799" si="793">"H29.11.20"</f>
        <v>H29.11.20</v>
      </c>
    </row>
    <row r="15785" spans="1:5" x14ac:dyDescent="0.45">
      <c r="A15785" s="2" t="s">
        <v>3877</v>
      </c>
      <c r="B15785" s="2" t="s">
        <v>14246</v>
      </c>
      <c r="C15785" s="2" t="s">
        <v>25831</v>
      </c>
      <c r="D15785" s="2" t="str">
        <f t="shared" si="792"/>
        <v>飲食店営業</v>
      </c>
      <c r="E15785" s="2" t="str">
        <f t="shared" si="793"/>
        <v>H29.11.20</v>
      </c>
    </row>
    <row r="15786" spans="1:5" x14ac:dyDescent="0.45">
      <c r="A15786" s="2" t="s">
        <v>3878</v>
      </c>
      <c r="B15786" s="2" t="s">
        <v>14247</v>
      </c>
      <c r="C15786" s="2" t="s">
        <v>25832</v>
      </c>
      <c r="D15786" s="2" t="str">
        <f t="shared" si="792"/>
        <v>飲食店営業</v>
      </c>
      <c r="E15786" s="2" t="str">
        <f t="shared" si="793"/>
        <v>H29.11.20</v>
      </c>
    </row>
    <row r="15787" spans="1:5" x14ac:dyDescent="0.45">
      <c r="A15787" s="2" t="s">
        <v>3879</v>
      </c>
      <c r="B15787" s="2" t="s">
        <v>14248</v>
      </c>
      <c r="C15787" s="2" t="s">
        <v>25833</v>
      </c>
      <c r="D15787" s="2" t="str">
        <f t="shared" si="792"/>
        <v>飲食店営業</v>
      </c>
      <c r="E15787" s="2" t="str">
        <f t="shared" si="793"/>
        <v>H29.11.20</v>
      </c>
    </row>
    <row r="15788" spans="1:5" x14ac:dyDescent="0.45">
      <c r="A15788" s="2" t="s">
        <v>3880</v>
      </c>
      <c r="B15788" s="2" t="s">
        <v>14249</v>
      </c>
      <c r="C15788" s="2" t="s">
        <v>25834</v>
      </c>
      <c r="D15788" s="2" t="str">
        <f t="shared" si="792"/>
        <v>飲食店営業</v>
      </c>
      <c r="E15788" s="2" t="str">
        <f t="shared" si="793"/>
        <v>H29.11.20</v>
      </c>
    </row>
    <row r="15789" spans="1:5" x14ac:dyDescent="0.45">
      <c r="A15789" s="2" t="s">
        <v>3881</v>
      </c>
      <c r="B15789" s="2" t="s">
        <v>14250</v>
      </c>
      <c r="C15789" s="2" t="s">
        <v>25835</v>
      </c>
      <c r="D15789" s="2" t="str">
        <f>"魚介類販売業"</f>
        <v>魚介類販売業</v>
      </c>
      <c r="E15789" s="2" t="str">
        <f t="shared" si="793"/>
        <v>H29.11.20</v>
      </c>
    </row>
    <row r="15790" spans="1:5" x14ac:dyDescent="0.45">
      <c r="A15790" s="2" t="s">
        <v>3883</v>
      </c>
      <c r="B15790" s="2" t="s">
        <v>14252</v>
      </c>
      <c r="C15790" s="2" t="s">
        <v>25837</v>
      </c>
      <c r="D15790" s="2" t="str">
        <f>"みそ製造業"</f>
        <v>みそ製造業</v>
      </c>
      <c r="E15790" s="2" t="str">
        <f t="shared" si="793"/>
        <v>H29.11.20</v>
      </c>
    </row>
    <row r="15791" spans="1:5" x14ac:dyDescent="0.45">
      <c r="A15791" s="2" t="s">
        <v>3883</v>
      </c>
      <c r="B15791" s="2" t="s">
        <v>14252</v>
      </c>
      <c r="C15791" s="2" t="s">
        <v>25837</v>
      </c>
      <c r="D15791" s="2" t="str">
        <f>"豆腐製造業"</f>
        <v>豆腐製造業</v>
      </c>
      <c r="E15791" s="2" t="str">
        <f t="shared" si="793"/>
        <v>H29.11.20</v>
      </c>
    </row>
    <row r="15792" spans="1:5" x14ac:dyDescent="0.45">
      <c r="A15792" s="2" t="s">
        <v>3884</v>
      </c>
      <c r="B15792" s="2" t="s">
        <v>14253</v>
      </c>
      <c r="C15792" s="2" t="s">
        <v>25838</v>
      </c>
      <c r="D15792" s="2" t="str">
        <f>"そうざい製造業"</f>
        <v>そうざい製造業</v>
      </c>
      <c r="E15792" s="2" t="str">
        <f t="shared" si="793"/>
        <v>H29.11.20</v>
      </c>
    </row>
    <row r="15793" spans="1:5" x14ac:dyDescent="0.45">
      <c r="A15793" s="2" t="s">
        <v>3884</v>
      </c>
      <c r="B15793" s="2" t="s">
        <v>14253</v>
      </c>
      <c r="C15793" s="2" t="s">
        <v>25838</v>
      </c>
      <c r="D15793" s="2" t="str">
        <f>"魚介類販売業"</f>
        <v>魚介類販売業</v>
      </c>
      <c r="E15793" s="2" t="str">
        <f t="shared" si="793"/>
        <v>H29.11.20</v>
      </c>
    </row>
    <row r="15794" spans="1:5" x14ac:dyDescent="0.45">
      <c r="A15794" s="2" t="s">
        <v>3885</v>
      </c>
      <c r="B15794" s="2" t="s">
        <v>14254</v>
      </c>
      <c r="C15794" s="2" t="s">
        <v>25839</v>
      </c>
      <c r="D15794" s="2" t="str">
        <f>"そうざい製造業"</f>
        <v>そうざい製造業</v>
      </c>
      <c r="E15794" s="2" t="str">
        <f t="shared" si="793"/>
        <v>H29.11.20</v>
      </c>
    </row>
    <row r="15795" spans="1:5" x14ac:dyDescent="0.45">
      <c r="A15795" s="2" t="s">
        <v>3886</v>
      </c>
      <c r="B15795" s="2" t="s">
        <v>14255</v>
      </c>
      <c r="C15795" s="2" t="s">
        <v>25840</v>
      </c>
      <c r="D15795" s="2" t="str">
        <f>"菓子製造業"</f>
        <v>菓子製造業</v>
      </c>
      <c r="E15795" s="2" t="str">
        <f t="shared" si="793"/>
        <v>H29.11.20</v>
      </c>
    </row>
    <row r="15796" spans="1:5" x14ac:dyDescent="0.45">
      <c r="A15796" s="2" t="s">
        <v>3887</v>
      </c>
      <c r="B15796" s="2" t="s">
        <v>14256</v>
      </c>
      <c r="C15796" s="2" t="s">
        <v>25841</v>
      </c>
      <c r="D15796" s="2" t="str">
        <f>"食肉販売業"</f>
        <v>食肉販売業</v>
      </c>
      <c r="E15796" s="2" t="str">
        <f t="shared" si="793"/>
        <v>H29.11.20</v>
      </c>
    </row>
    <row r="15797" spans="1:5" x14ac:dyDescent="0.45">
      <c r="A15797" s="2" t="s">
        <v>3888</v>
      </c>
      <c r="B15797" s="2" t="s">
        <v>14257</v>
      </c>
      <c r="C15797" s="2" t="s">
        <v>25842</v>
      </c>
      <c r="D15797" s="2" t="str">
        <f t="shared" ref="D15797:D15806" si="794">"飲食店営業"</f>
        <v>飲食店営業</v>
      </c>
      <c r="E15797" s="2" t="str">
        <f t="shared" si="793"/>
        <v>H29.11.20</v>
      </c>
    </row>
    <row r="15798" spans="1:5" x14ac:dyDescent="0.45">
      <c r="A15798" s="2" t="s">
        <v>3889</v>
      </c>
      <c r="B15798" s="2" t="s">
        <v>14258</v>
      </c>
      <c r="C15798" s="2" t="s">
        <v>25843</v>
      </c>
      <c r="D15798" s="2" t="str">
        <f t="shared" si="794"/>
        <v>飲食店営業</v>
      </c>
      <c r="E15798" s="2" t="str">
        <f t="shared" si="793"/>
        <v>H29.11.20</v>
      </c>
    </row>
    <row r="15799" spans="1:5" x14ac:dyDescent="0.45">
      <c r="A15799" s="2" t="s">
        <v>3890</v>
      </c>
      <c r="B15799" s="2" t="s">
        <v>14259</v>
      </c>
      <c r="C15799" s="2" t="s">
        <v>25844</v>
      </c>
      <c r="D15799" s="2" t="str">
        <f t="shared" si="794"/>
        <v>飲食店営業</v>
      </c>
      <c r="E15799" s="2" t="str">
        <f t="shared" si="793"/>
        <v>H29.11.20</v>
      </c>
    </row>
    <row r="15800" spans="1:5" x14ac:dyDescent="0.45">
      <c r="A15800" s="2" t="s">
        <v>3891</v>
      </c>
      <c r="B15800" s="2" t="s">
        <v>14260</v>
      </c>
      <c r="C15800" s="2" t="s">
        <v>25845</v>
      </c>
      <c r="D15800" s="2" t="str">
        <f t="shared" si="794"/>
        <v>飲食店営業</v>
      </c>
      <c r="E15800" s="2" t="str">
        <f>"H29.11.29"</f>
        <v>H29.11.29</v>
      </c>
    </row>
    <row r="15801" spans="1:5" x14ac:dyDescent="0.45">
      <c r="A15801" s="2" t="s">
        <v>1864</v>
      </c>
      <c r="B15801" s="2" t="s">
        <v>14261</v>
      </c>
      <c r="C15801" s="2" t="s">
        <v>25846</v>
      </c>
      <c r="D15801" s="2" t="str">
        <f t="shared" si="794"/>
        <v>飲食店営業</v>
      </c>
      <c r="E15801" s="2" t="str">
        <f>"H29.11.29"</f>
        <v>H29.11.29</v>
      </c>
    </row>
    <row r="15802" spans="1:5" x14ac:dyDescent="0.45">
      <c r="A15802" s="2" t="s">
        <v>3892</v>
      </c>
      <c r="B15802" s="2" t="s">
        <v>14262</v>
      </c>
      <c r="C15802" s="2" t="s">
        <v>25847</v>
      </c>
      <c r="D15802" s="2" t="str">
        <f t="shared" si="794"/>
        <v>飲食店営業</v>
      </c>
      <c r="E15802" s="2" t="str">
        <f>"H29.11.28"</f>
        <v>H29.11.28</v>
      </c>
    </row>
    <row r="15803" spans="1:5" x14ac:dyDescent="0.45">
      <c r="A15803" s="2" t="s">
        <v>3893</v>
      </c>
      <c r="B15803" s="2" t="s">
        <v>14263</v>
      </c>
      <c r="C15803" s="2" t="s">
        <v>25848</v>
      </c>
      <c r="D15803" s="2" t="str">
        <f t="shared" si="794"/>
        <v>飲食店営業</v>
      </c>
      <c r="E15803" s="2" t="str">
        <f>"H29.11.28"</f>
        <v>H29.11.28</v>
      </c>
    </row>
    <row r="15804" spans="1:5" x14ac:dyDescent="0.45">
      <c r="A15804" s="2" t="s">
        <v>3894</v>
      </c>
      <c r="B15804" s="2" t="s">
        <v>14264</v>
      </c>
      <c r="C15804" s="2" t="s">
        <v>25849</v>
      </c>
      <c r="D15804" s="2" t="str">
        <f t="shared" si="794"/>
        <v>飲食店営業</v>
      </c>
      <c r="E15804" s="2" t="str">
        <f>"H29.11.29"</f>
        <v>H29.11.29</v>
      </c>
    </row>
    <row r="15805" spans="1:5" x14ac:dyDescent="0.45">
      <c r="A15805" s="2" t="s">
        <v>3895</v>
      </c>
      <c r="B15805" s="2" t="s">
        <v>14265</v>
      </c>
      <c r="C15805" s="2" t="s">
        <v>25850</v>
      </c>
      <c r="D15805" s="2" t="str">
        <f t="shared" si="794"/>
        <v>飲食店営業</v>
      </c>
      <c r="E15805" s="2" t="str">
        <f>"H29.12.04"</f>
        <v>H29.12.04</v>
      </c>
    </row>
    <row r="15806" spans="1:5" x14ac:dyDescent="0.45">
      <c r="A15806" s="2" t="s">
        <v>3896</v>
      </c>
      <c r="B15806" s="2" t="s">
        <v>14266</v>
      </c>
      <c r="C15806" s="2" t="s">
        <v>25851</v>
      </c>
      <c r="D15806" s="2" t="str">
        <f t="shared" si="794"/>
        <v>飲食店営業</v>
      </c>
      <c r="E15806" s="2" t="str">
        <f>"H29.12.12"</f>
        <v>H29.12.12</v>
      </c>
    </row>
    <row r="15807" spans="1:5" x14ac:dyDescent="0.45">
      <c r="A15807" s="2" t="s">
        <v>3897</v>
      </c>
      <c r="B15807" s="2" t="s">
        <v>14267</v>
      </c>
      <c r="C15807" s="2" t="s">
        <v>25852</v>
      </c>
      <c r="D15807" s="2" t="str">
        <f>"魚介類販売業"</f>
        <v>魚介類販売業</v>
      </c>
      <c r="E15807" s="2" t="str">
        <f>"H29.12.12"</f>
        <v>H29.12.12</v>
      </c>
    </row>
    <row r="15808" spans="1:5" x14ac:dyDescent="0.45">
      <c r="A15808" s="2" t="s">
        <v>3897</v>
      </c>
      <c r="B15808" s="2" t="s">
        <v>14268</v>
      </c>
      <c r="C15808" s="2" t="s">
        <v>25852</v>
      </c>
      <c r="D15808" s="2" t="str">
        <f>"食品製造業"</f>
        <v>食品製造業</v>
      </c>
      <c r="E15808" s="2" t="str">
        <f>"H29.12.12"</f>
        <v>H29.12.12</v>
      </c>
    </row>
    <row r="15809" spans="1:5" x14ac:dyDescent="0.45">
      <c r="A15809" s="2" t="s">
        <v>3898</v>
      </c>
      <c r="B15809" s="2" t="s">
        <v>14269</v>
      </c>
      <c r="C15809" s="2" t="s">
        <v>25853</v>
      </c>
      <c r="D15809" s="2" t="str">
        <f>"飲食店営業"</f>
        <v>飲食店営業</v>
      </c>
      <c r="E15809" s="2" t="str">
        <f>"H29.12.08"</f>
        <v>H29.12.08</v>
      </c>
    </row>
    <row r="15810" spans="1:5" x14ac:dyDescent="0.45">
      <c r="A15810" s="2" t="s">
        <v>3899</v>
      </c>
      <c r="B15810" s="2" t="s">
        <v>14270</v>
      </c>
      <c r="C15810" s="2" t="s">
        <v>25854</v>
      </c>
      <c r="D15810" s="2" t="str">
        <f>"飲食店営業"</f>
        <v>飲食店営業</v>
      </c>
      <c r="E15810" s="2" t="str">
        <f>"H29.08.21"</f>
        <v>H29.08.21</v>
      </c>
    </row>
    <row r="15811" spans="1:5" x14ac:dyDescent="0.45">
      <c r="A15811" s="2" t="s">
        <v>3900</v>
      </c>
      <c r="B15811" s="2" t="s">
        <v>14271</v>
      </c>
      <c r="C15811" s="2" t="s">
        <v>25855</v>
      </c>
      <c r="D15811" s="2" t="str">
        <f>"魚肉ねり製品製造業"</f>
        <v>魚肉ねり製品製造業</v>
      </c>
      <c r="E15811" s="2" t="str">
        <f>"H29.02.14"</f>
        <v>H29.02.14</v>
      </c>
    </row>
    <row r="15812" spans="1:5" x14ac:dyDescent="0.45">
      <c r="A15812" s="2" t="s">
        <v>3901</v>
      </c>
      <c r="B15812" s="2" t="s">
        <v>14272</v>
      </c>
      <c r="C15812" s="2" t="s">
        <v>25856</v>
      </c>
      <c r="D15812" s="2" t="str">
        <f>"飲食店営業"</f>
        <v>飲食店営業</v>
      </c>
      <c r="E15812" s="2" t="str">
        <f>"H29.12.20"</f>
        <v>H29.12.20</v>
      </c>
    </row>
    <row r="15813" spans="1:5" x14ac:dyDescent="0.45">
      <c r="A15813" s="2" t="s">
        <v>3901</v>
      </c>
      <c r="B15813" s="2" t="s">
        <v>14272</v>
      </c>
      <c r="C15813" s="2" t="s">
        <v>25856</v>
      </c>
      <c r="D15813" s="2" t="str">
        <f>"食品販売業"</f>
        <v>食品販売業</v>
      </c>
      <c r="E15813" s="2" t="str">
        <f>"H29.12.20"</f>
        <v>H29.12.20</v>
      </c>
    </row>
    <row r="15814" spans="1:5" x14ac:dyDescent="0.45">
      <c r="A15814" s="2" t="s">
        <v>3902</v>
      </c>
      <c r="B15814" s="2" t="s">
        <v>14273</v>
      </c>
      <c r="C15814" s="2" t="s">
        <v>25857</v>
      </c>
      <c r="D15814" s="2" t="str">
        <f>"飲食店営業"</f>
        <v>飲食店営業</v>
      </c>
      <c r="E15814" s="2" t="str">
        <f>"H29.12.25"</f>
        <v>H29.12.25</v>
      </c>
    </row>
    <row r="15815" spans="1:5" x14ac:dyDescent="0.45">
      <c r="A15815" s="2" t="s">
        <v>3903</v>
      </c>
      <c r="B15815" s="2" t="s">
        <v>14274</v>
      </c>
      <c r="C15815" s="2" t="s">
        <v>25858</v>
      </c>
      <c r="D15815" s="2" t="str">
        <f>"飲食店営業"</f>
        <v>飲食店営業</v>
      </c>
      <c r="E15815" s="2" t="str">
        <f>"H29.12.25"</f>
        <v>H29.12.25</v>
      </c>
    </row>
    <row r="15816" spans="1:5" x14ac:dyDescent="0.45">
      <c r="A15816" s="2" t="s">
        <v>3904</v>
      </c>
      <c r="B15816" s="2" t="s">
        <v>14275</v>
      </c>
      <c r="C15816" s="2" t="s">
        <v>25859</v>
      </c>
      <c r="D15816" s="2" t="str">
        <f>"飲食店営業"</f>
        <v>飲食店営業</v>
      </c>
      <c r="E15816" s="2" t="str">
        <f>"H29.12.22"</f>
        <v>H29.12.22</v>
      </c>
    </row>
    <row r="15817" spans="1:5" x14ac:dyDescent="0.45">
      <c r="A15817" s="2" t="s">
        <v>3905</v>
      </c>
      <c r="B15817" s="2" t="s">
        <v>14276</v>
      </c>
      <c r="C15817" s="2" t="s">
        <v>25860</v>
      </c>
      <c r="D15817" s="2" t="str">
        <f>"そうざい製造業"</f>
        <v>そうざい製造業</v>
      </c>
      <c r="E15817" s="2" t="str">
        <f>"H29.12.27"</f>
        <v>H29.12.27</v>
      </c>
    </row>
    <row r="15818" spans="1:5" x14ac:dyDescent="0.45">
      <c r="A15818" s="2" t="s">
        <v>3906</v>
      </c>
      <c r="B15818" s="2" t="s">
        <v>3906</v>
      </c>
      <c r="C15818" s="2" t="s">
        <v>25861</v>
      </c>
      <c r="D15818" s="2" t="str">
        <f>"菓子製造業"</f>
        <v>菓子製造業</v>
      </c>
      <c r="E15818" s="2" t="str">
        <f>"H29.12.27"</f>
        <v>H29.12.27</v>
      </c>
    </row>
    <row r="15819" spans="1:5" x14ac:dyDescent="0.45">
      <c r="A15819" s="2" t="s">
        <v>3906</v>
      </c>
      <c r="B15819" s="2" t="s">
        <v>3906</v>
      </c>
      <c r="C15819" s="2" t="s">
        <v>25861</v>
      </c>
      <c r="D15819" s="2" t="str">
        <f>"食品の冷凍又は冷蔵業"</f>
        <v>食品の冷凍又は冷蔵業</v>
      </c>
      <c r="E15819" s="2" t="str">
        <f>"H29.12.27"</f>
        <v>H29.12.27</v>
      </c>
    </row>
    <row r="15820" spans="1:5" x14ac:dyDescent="0.45">
      <c r="A15820" s="2" t="s">
        <v>3907</v>
      </c>
      <c r="B15820" s="2" t="s">
        <v>14277</v>
      </c>
      <c r="C15820" s="2" t="s">
        <v>25862</v>
      </c>
      <c r="D15820" s="2" t="str">
        <f>"飲食店営業"</f>
        <v>飲食店営業</v>
      </c>
      <c r="E15820" s="2" t="str">
        <f>"H30.01.04"</f>
        <v>H30.01.04</v>
      </c>
    </row>
    <row r="15821" spans="1:5" x14ac:dyDescent="0.45">
      <c r="A15821" s="2" t="s">
        <v>3908</v>
      </c>
      <c r="B15821" s="2" t="s">
        <v>3908</v>
      </c>
      <c r="C15821" s="2" t="s">
        <v>25863</v>
      </c>
      <c r="D15821" s="2" t="str">
        <f>"食品販売業"</f>
        <v>食品販売業</v>
      </c>
      <c r="E15821" s="2" t="str">
        <f>"H30.01.12"</f>
        <v>H30.01.12</v>
      </c>
    </row>
    <row r="15822" spans="1:5" x14ac:dyDescent="0.45">
      <c r="A15822" s="2" t="s">
        <v>3909</v>
      </c>
      <c r="B15822" s="2" t="s">
        <v>14278</v>
      </c>
      <c r="C15822" s="2" t="s">
        <v>25864</v>
      </c>
      <c r="D15822" s="2" t="str">
        <f>"飲食店営業"</f>
        <v>飲食店営業</v>
      </c>
      <c r="E15822" s="2" t="str">
        <f>"H30.01.16"</f>
        <v>H30.01.16</v>
      </c>
    </row>
    <row r="15823" spans="1:5" x14ac:dyDescent="0.45">
      <c r="A15823" s="2" t="s">
        <v>3910</v>
      </c>
      <c r="B15823" s="2" t="s">
        <v>14279</v>
      </c>
      <c r="C15823" s="2" t="s">
        <v>25865</v>
      </c>
      <c r="D15823" s="2" t="str">
        <f>"飲食店営業"</f>
        <v>飲食店営業</v>
      </c>
      <c r="E15823" s="2" t="str">
        <f>"H30.01.12"</f>
        <v>H30.01.12</v>
      </c>
    </row>
    <row r="15824" spans="1:5" x14ac:dyDescent="0.45">
      <c r="A15824" s="2" t="s">
        <v>3910</v>
      </c>
      <c r="B15824" s="2" t="s">
        <v>14279</v>
      </c>
      <c r="C15824" s="2" t="s">
        <v>25865</v>
      </c>
      <c r="D15824" s="2" t="str">
        <f>"菓子製造業"</f>
        <v>菓子製造業</v>
      </c>
      <c r="E15824" s="2" t="str">
        <f>"H30.01.12"</f>
        <v>H30.01.12</v>
      </c>
    </row>
    <row r="15825" spans="1:5" x14ac:dyDescent="0.45">
      <c r="A15825" s="2" t="s">
        <v>3911</v>
      </c>
      <c r="B15825" s="2" t="s">
        <v>14280</v>
      </c>
      <c r="C15825" s="2" t="s">
        <v>25866</v>
      </c>
      <c r="D15825" s="2" t="str">
        <f>"食肉販売業"</f>
        <v>食肉販売業</v>
      </c>
      <c r="E15825" s="2" t="str">
        <f>"H30.01.30"</f>
        <v>H30.01.30</v>
      </c>
    </row>
    <row r="15826" spans="1:5" x14ac:dyDescent="0.45">
      <c r="A15826" s="2" t="s">
        <v>3912</v>
      </c>
      <c r="B15826" s="2" t="s">
        <v>14281</v>
      </c>
      <c r="C15826" s="2" t="s">
        <v>25867</v>
      </c>
      <c r="D15826" s="2" t="str">
        <f>"乳類販売業"</f>
        <v>乳類販売業</v>
      </c>
      <c r="E15826" s="2" t="str">
        <f>"H30.01.30"</f>
        <v>H30.01.30</v>
      </c>
    </row>
    <row r="15827" spans="1:5" x14ac:dyDescent="0.45">
      <c r="A15827" s="2" t="s">
        <v>3912</v>
      </c>
      <c r="B15827" s="2" t="s">
        <v>14281</v>
      </c>
      <c r="C15827" s="2" t="s">
        <v>25867</v>
      </c>
      <c r="D15827" s="2" t="str">
        <f>"食品販売業"</f>
        <v>食品販売業</v>
      </c>
      <c r="E15827" s="2" t="str">
        <f>"H30.01.30"</f>
        <v>H30.01.30</v>
      </c>
    </row>
    <row r="15828" spans="1:5" x14ac:dyDescent="0.45">
      <c r="A15828" s="2" t="s">
        <v>3913</v>
      </c>
      <c r="B15828" s="2" t="s">
        <v>14282</v>
      </c>
      <c r="C15828" s="2" t="s">
        <v>25868</v>
      </c>
      <c r="D15828" s="2" t="str">
        <f>"飲食店営業"</f>
        <v>飲食店営業</v>
      </c>
      <c r="E15828" s="2" t="str">
        <f>"H30.02.08"</f>
        <v>H30.02.08</v>
      </c>
    </row>
    <row r="15829" spans="1:5" x14ac:dyDescent="0.45">
      <c r="A15829" s="2" t="s">
        <v>3914</v>
      </c>
      <c r="B15829" s="2" t="s">
        <v>14283</v>
      </c>
      <c r="C15829" s="2" t="s">
        <v>25869</v>
      </c>
      <c r="D15829" s="2" t="str">
        <f>"飲食店営業"</f>
        <v>飲食店営業</v>
      </c>
      <c r="E15829" s="2" t="str">
        <f>"H30.02.14"</f>
        <v>H30.02.14</v>
      </c>
    </row>
    <row r="15830" spans="1:5" x14ac:dyDescent="0.45">
      <c r="A15830" s="2" t="s">
        <v>3915</v>
      </c>
      <c r="B15830" s="2" t="s">
        <v>14284</v>
      </c>
      <c r="C15830" s="2" t="s">
        <v>25869</v>
      </c>
      <c r="D15830" s="2" t="str">
        <f>"菓子製造業"</f>
        <v>菓子製造業</v>
      </c>
      <c r="E15830" s="2" t="str">
        <f>"H30.02.14"</f>
        <v>H30.02.14</v>
      </c>
    </row>
    <row r="15831" spans="1:5" x14ac:dyDescent="0.45">
      <c r="A15831" s="2" t="s">
        <v>3916</v>
      </c>
      <c r="B15831" s="2" t="s">
        <v>14285</v>
      </c>
      <c r="C15831" s="2" t="s">
        <v>25870</v>
      </c>
      <c r="D15831" s="2" t="str">
        <f>"菓子製造業"</f>
        <v>菓子製造業</v>
      </c>
      <c r="E15831" s="2" t="str">
        <f>"H30.02.14"</f>
        <v>H30.02.14</v>
      </c>
    </row>
    <row r="15832" spans="1:5" x14ac:dyDescent="0.45">
      <c r="A15832" s="2" t="s">
        <v>3917</v>
      </c>
      <c r="B15832" s="2" t="s">
        <v>14286</v>
      </c>
      <c r="C15832" s="2" t="s">
        <v>25871</v>
      </c>
      <c r="D15832" s="2" t="str">
        <f>"飲食店営業"</f>
        <v>飲食店営業</v>
      </c>
      <c r="E15832" s="2" t="str">
        <f>"H30.02.16"</f>
        <v>H30.02.16</v>
      </c>
    </row>
    <row r="15833" spans="1:5" x14ac:dyDescent="0.45">
      <c r="A15833" s="2" t="s">
        <v>3917</v>
      </c>
      <c r="B15833" s="2" t="s">
        <v>14286</v>
      </c>
      <c r="C15833" s="2" t="s">
        <v>25871</v>
      </c>
      <c r="D15833" s="2" t="str">
        <f>"乳類販売業"</f>
        <v>乳類販売業</v>
      </c>
      <c r="E15833" s="2" t="str">
        <f>"H30.02.16"</f>
        <v>H30.02.16</v>
      </c>
    </row>
    <row r="15834" spans="1:5" x14ac:dyDescent="0.45">
      <c r="A15834" s="2" t="s">
        <v>3917</v>
      </c>
      <c r="B15834" s="2" t="s">
        <v>14286</v>
      </c>
      <c r="C15834" s="2" t="s">
        <v>25871</v>
      </c>
      <c r="D15834" s="2" t="str">
        <f>"食肉販売業"</f>
        <v>食肉販売業</v>
      </c>
      <c r="E15834" s="2" t="str">
        <f>"H30.02.16"</f>
        <v>H30.02.16</v>
      </c>
    </row>
    <row r="15835" spans="1:5" x14ac:dyDescent="0.45">
      <c r="A15835" s="2" t="s">
        <v>3917</v>
      </c>
      <c r="B15835" s="2" t="s">
        <v>14286</v>
      </c>
      <c r="C15835" s="2" t="s">
        <v>25871</v>
      </c>
      <c r="D15835" s="2" t="str">
        <f>"魚介類販売業"</f>
        <v>魚介類販売業</v>
      </c>
      <c r="E15835" s="2" t="str">
        <f>"H30.02.16"</f>
        <v>H30.02.16</v>
      </c>
    </row>
    <row r="15836" spans="1:5" x14ac:dyDescent="0.45">
      <c r="A15836" s="2" t="s">
        <v>3917</v>
      </c>
      <c r="B15836" s="2" t="s">
        <v>14286</v>
      </c>
      <c r="C15836" s="2" t="s">
        <v>25871</v>
      </c>
      <c r="D15836" s="2" t="str">
        <f>"食品販売業"</f>
        <v>食品販売業</v>
      </c>
      <c r="E15836" s="2" t="str">
        <f>"H30.02.16"</f>
        <v>H30.02.16</v>
      </c>
    </row>
    <row r="15837" spans="1:5" x14ac:dyDescent="0.45">
      <c r="A15837" s="2" t="s">
        <v>3918</v>
      </c>
      <c r="B15837" s="2" t="s">
        <v>14287</v>
      </c>
      <c r="C15837" s="2" t="s">
        <v>25872</v>
      </c>
      <c r="D15837" s="2" t="str">
        <f t="shared" ref="D15837:D15842" si="795">"飲食店営業"</f>
        <v>飲食店営業</v>
      </c>
      <c r="E15837" s="2" t="str">
        <f t="shared" ref="E15837:E15865" si="796">"H30.02.22"</f>
        <v>H30.02.22</v>
      </c>
    </row>
    <row r="15838" spans="1:5" x14ac:dyDescent="0.45">
      <c r="A15838" s="2" t="s">
        <v>3919</v>
      </c>
      <c r="B15838" s="2" t="s">
        <v>14288</v>
      </c>
      <c r="C15838" s="2" t="s">
        <v>25873</v>
      </c>
      <c r="D15838" s="2" t="str">
        <f t="shared" si="795"/>
        <v>飲食店営業</v>
      </c>
      <c r="E15838" s="2" t="str">
        <f t="shared" si="796"/>
        <v>H30.02.22</v>
      </c>
    </row>
    <row r="15839" spans="1:5" x14ac:dyDescent="0.45">
      <c r="A15839" s="2" t="s">
        <v>3922</v>
      </c>
      <c r="B15839" s="2" t="s">
        <v>14291</v>
      </c>
      <c r="C15839" s="2" t="s">
        <v>25875</v>
      </c>
      <c r="D15839" s="2" t="str">
        <f t="shared" si="795"/>
        <v>飲食店営業</v>
      </c>
      <c r="E15839" s="2" t="str">
        <f t="shared" si="796"/>
        <v>H30.02.22</v>
      </c>
    </row>
    <row r="15840" spans="1:5" x14ac:dyDescent="0.45">
      <c r="A15840" s="2" t="s">
        <v>3923</v>
      </c>
      <c r="B15840" s="2" t="s">
        <v>14292</v>
      </c>
      <c r="C15840" s="2" t="s">
        <v>25876</v>
      </c>
      <c r="D15840" s="2" t="str">
        <f t="shared" si="795"/>
        <v>飲食店営業</v>
      </c>
      <c r="E15840" s="2" t="str">
        <f t="shared" si="796"/>
        <v>H30.02.22</v>
      </c>
    </row>
    <row r="15841" spans="1:5" x14ac:dyDescent="0.45">
      <c r="A15841" s="2" t="s">
        <v>3924</v>
      </c>
      <c r="B15841" s="2" t="s">
        <v>14293</v>
      </c>
      <c r="C15841" s="2" t="s">
        <v>25877</v>
      </c>
      <c r="D15841" s="2" t="str">
        <f t="shared" si="795"/>
        <v>飲食店営業</v>
      </c>
      <c r="E15841" s="2" t="str">
        <f t="shared" si="796"/>
        <v>H30.02.22</v>
      </c>
    </row>
    <row r="15842" spans="1:5" x14ac:dyDescent="0.45">
      <c r="A15842" s="2" t="s">
        <v>3925</v>
      </c>
      <c r="B15842" s="2" t="s">
        <v>14294</v>
      </c>
      <c r="C15842" s="2" t="s">
        <v>25878</v>
      </c>
      <c r="D15842" s="2" t="str">
        <f t="shared" si="795"/>
        <v>飲食店営業</v>
      </c>
      <c r="E15842" s="2" t="str">
        <f t="shared" si="796"/>
        <v>H30.02.22</v>
      </c>
    </row>
    <row r="15843" spans="1:5" x14ac:dyDescent="0.45">
      <c r="A15843" s="2" t="s">
        <v>3926</v>
      </c>
      <c r="B15843" s="2" t="s">
        <v>14295</v>
      </c>
      <c r="C15843" s="2" t="s">
        <v>25879</v>
      </c>
      <c r="D15843" s="2" t="str">
        <f>"菓子製造業"</f>
        <v>菓子製造業</v>
      </c>
      <c r="E15843" s="2" t="str">
        <f t="shared" si="796"/>
        <v>H30.02.22</v>
      </c>
    </row>
    <row r="15844" spans="1:5" x14ac:dyDescent="0.45">
      <c r="A15844" s="2" t="s">
        <v>3925</v>
      </c>
      <c r="B15844" s="2" t="s">
        <v>14294</v>
      </c>
      <c r="C15844" s="2" t="s">
        <v>25878</v>
      </c>
      <c r="D15844" s="2" t="str">
        <f>"菓子製造業"</f>
        <v>菓子製造業</v>
      </c>
      <c r="E15844" s="2" t="str">
        <f t="shared" si="796"/>
        <v>H30.02.22</v>
      </c>
    </row>
    <row r="15845" spans="1:5" x14ac:dyDescent="0.45">
      <c r="A15845" s="2" t="s">
        <v>3927</v>
      </c>
      <c r="B15845" s="2" t="s">
        <v>14296</v>
      </c>
      <c r="C15845" s="2" t="s">
        <v>25880</v>
      </c>
      <c r="D15845" s="2" t="str">
        <f>"菓子製造業"</f>
        <v>菓子製造業</v>
      </c>
      <c r="E15845" s="2" t="str">
        <f t="shared" si="796"/>
        <v>H30.02.22</v>
      </c>
    </row>
    <row r="15846" spans="1:5" x14ac:dyDescent="0.45">
      <c r="A15846" s="2" t="s">
        <v>3928</v>
      </c>
      <c r="B15846" s="2" t="s">
        <v>14297</v>
      </c>
      <c r="C15846" s="2" t="s">
        <v>25881</v>
      </c>
      <c r="D15846" s="2" t="str">
        <f>"菓子製造業"</f>
        <v>菓子製造業</v>
      </c>
      <c r="E15846" s="2" t="str">
        <f t="shared" si="796"/>
        <v>H30.02.22</v>
      </c>
    </row>
    <row r="15847" spans="1:5" x14ac:dyDescent="0.45">
      <c r="A15847" s="2" t="s">
        <v>3766</v>
      </c>
      <c r="B15847" s="2" t="s">
        <v>14298</v>
      </c>
      <c r="C15847" s="2" t="s">
        <v>25882</v>
      </c>
      <c r="D15847" s="2" t="str">
        <f>"飲食店営業"</f>
        <v>飲食店営業</v>
      </c>
      <c r="E15847" s="2" t="str">
        <f t="shared" si="796"/>
        <v>H30.02.22</v>
      </c>
    </row>
    <row r="15848" spans="1:5" x14ac:dyDescent="0.45">
      <c r="A15848" s="2" t="s">
        <v>3928</v>
      </c>
      <c r="B15848" s="2" t="s">
        <v>14297</v>
      </c>
      <c r="C15848" s="2" t="s">
        <v>25881</v>
      </c>
      <c r="D15848" s="2" t="str">
        <f>"飲食店営業"</f>
        <v>飲食店営業</v>
      </c>
      <c r="E15848" s="2" t="str">
        <f t="shared" si="796"/>
        <v>H30.02.22</v>
      </c>
    </row>
    <row r="15849" spans="1:5" x14ac:dyDescent="0.45">
      <c r="A15849" s="2" t="s">
        <v>3782</v>
      </c>
      <c r="B15849" s="2" t="s">
        <v>14299</v>
      </c>
      <c r="C15849" s="2" t="s">
        <v>25883</v>
      </c>
      <c r="D15849" s="2" t="str">
        <f>"飲食店営業"</f>
        <v>飲食店営業</v>
      </c>
      <c r="E15849" s="2" t="str">
        <f t="shared" si="796"/>
        <v>H30.02.22</v>
      </c>
    </row>
    <row r="15850" spans="1:5" x14ac:dyDescent="0.45">
      <c r="A15850" s="2" t="s">
        <v>3929</v>
      </c>
      <c r="B15850" s="2" t="s">
        <v>14300</v>
      </c>
      <c r="C15850" s="2" t="s">
        <v>25884</v>
      </c>
      <c r="D15850" s="2" t="str">
        <f>"食品製造業"</f>
        <v>食品製造業</v>
      </c>
      <c r="E15850" s="2" t="str">
        <f t="shared" si="796"/>
        <v>H30.02.22</v>
      </c>
    </row>
    <row r="15851" spans="1:5" x14ac:dyDescent="0.45">
      <c r="A15851" s="2" t="s">
        <v>532</v>
      </c>
      <c r="B15851" s="2" t="s">
        <v>14302</v>
      </c>
      <c r="C15851" s="2" t="s">
        <v>25886</v>
      </c>
      <c r="D15851" s="2" t="str">
        <f>"食品販売業"</f>
        <v>食品販売業</v>
      </c>
      <c r="E15851" s="2" t="str">
        <f t="shared" si="796"/>
        <v>H30.02.22</v>
      </c>
    </row>
    <row r="15852" spans="1:5" x14ac:dyDescent="0.45">
      <c r="A15852" s="2" t="s">
        <v>3931</v>
      </c>
      <c r="B15852" s="2" t="s">
        <v>14303</v>
      </c>
      <c r="C15852" s="2" t="s">
        <v>25887</v>
      </c>
      <c r="D15852" s="2" t="str">
        <f>"飲食店営業"</f>
        <v>飲食店営業</v>
      </c>
      <c r="E15852" s="2" t="str">
        <f t="shared" si="796"/>
        <v>H30.02.22</v>
      </c>
    </row>
    <row r="15853" spans="1:5" x14ac:dyDescent="0.45">
      <c r="A15853" s="2" t="s">
        <v>3931</v>
      </c>
      <c r="B15853" s="2" t="s">
        <v>14303</v>
      </c>
      <c r="C15853" s="2" t="s">
        <v>25887</v>
      </c>
      <c r="D15853" s="2" t="str">
        <f>"乳類販売業"</f>
        <v>乳類販売業</v>
      </c>
      <c r="E15853" s="2" t="str">
        <f t="shared" si="796"/>
        <v>H30.02.22</v>
      </c>
    </row>
    <row r="15854" spans="1:5" x14ac:dyDescent="0.45">
      <c r="A15854" s="2" t="s">
        <v>3931</v>
      </c>
      <c r="B15854" s="2" t="s">
        <v>14303</v>
      </c>
      <c r="C15854" s="2" t="s">
        <v>25887</v>
      </c>
      <c r="D15854" s="2" t="str">
        <f>"食肉販売業"</f>
        <v>食肉販売業</v>
      </c>
      <c r="E15854" s="2" t="str">
        <f t="shared" si="796"/>
        <v>H30.02.22</v>
      </c>
    </row>
    <row r="15855" spans="1:5" x14ac:dyDescent="0.45">
      <c r="A15855" s="2" t="s">
        <v>3931</v>
      </c>
      <c r="B15855" s="2" t="s">
        <v>14303</v>
      </c>
      <c r="C15855" s="2" t="s">
        <v>25887</v>
      </c>
      <c r="D15855" s="2" t="str">
        <f>"魚介類販売業"</f>
        <v>魚介類販売業</v>
      </c>
      <c r="E15855" s="2" t="str">
        <f t="shared" si="796"/>
        <v>H30.02.22</v>
      </c>
    </row>
    <row r="15856" spans="1:5" x14ac:dyDescent="0.45">
      <c r="A15856" s="2" t="s">
        <v>3931</v>
      </c>
      <c r="B15856" s="2" t="s">
        <v>14303</v>
      </c>
      <c r="C15856" s="2" t="s">
        <v>25887</v>
      </c>
      <c r="D15856" s="2" t="str">
        <f>"食品販売業"</f>
        <v>食品販売業</v>
      </c>
      <c r="E15856" s="2" t="str">
        <f t="shared" si="796"/>
        <v>H30.02.22</v>
      </c>
    </row>
    <row r="15857" spans="1:5" x14ac:dyDescent="0.45">
      <c r="A15857" s="2" t="s">
        <v>3932</v>
      </c>
      <c r="B15857" s="2" t="s">
        <v>14304</v>
      </c>
      <c r="C15857" s="2" t="s">
        <v>25888</v>
      </c>
      <c r="D15857" s="2" t="str">
        <f>"乳類販売業"</f>
        <v>乳類販売業</v>
      </c>
      <c r="E15857" s="2" t="str">
        <f t="shared" si="796"/>
        <v>H30.02.22</v>
      </c>
    </row>
    <row r="15858" spans="1:5" x14ac:dyDescent="0.45">
      <c r="A15858" s="2" t="s">
        <v>3932</v>
      </c>
      <c r="B15858" s="2" t="s">
        <v>14304</v>
      </c>
      <c r="C15858" s="2" t="s">
        <v>25888</v>
      </c>
      <c r="D15858" s="2" t="str">
        <f>"食品販売業"</f>
        <v>食品販売業</v>
      </c>
      <c r="E15858" s="2" t="str">
        <f t="shared" si="796"/>
        <v>H30.02.22</v>
      </c>
    </row>
    <row r="15859" spans="1:5" x14ac:dyDescent="0.45">
      <c r="A15859" s="2" t="s">
        <v>3766</v>
      </c>
      <c r="B15859" s="2" t="s">
        <v>14298</v>
      </c>
      <c r="C15859" s="2" t="s">
        <v>25882</v>
      </c>
      <c r="D15859" s="2" t="str">
        <f>"乳類販売業"</f>
        <v>乳類販売業</v>
      </c>
      <c r="E15859" s="2" t="str">
        <f t="shared" si="796"/>
        <v>H30.02.22</v>
      </c>
    </row>
    <row r="15860" spans="1:5" x14ac:dyDescent="0.45">
      <c r="A15860" s="2" t="s">
        <v>3933</v>
      </c>
      <c r="B15860" s="2" t="s">
        <v>14305</v>
      </c>
      <c r="C15860" s="2" t="s">
        <v>25889</v>
      </c>
      <c r="D15860" s="2" t="str">
        <f>"乳類販売業"</f>
        <v>乳類販売業</v>
      </c>
      <c r="E15860" s="2" t="str">
        <f t="shared" si="796"/>
        <v>H30.02.22</v>
      </c>
    </row>
    <row r="15861" spans="1:5" x14ac:dyDescent="0.45">
      <c r="A15861" s="2" t="s">
        <v>3766</v>
      </c>
      <c r="B15861" s="2" t="s">
        <v>14298</v>
      </c>
      <c r="C15861" s="2" t="s">
        <v>25882</v>
      </c>
      <c r="D15861" s="2" t="str">
        <f>"魚介類販売業"</f>
        <v>魚介類販売業</v>
      </c>
      <c r="E15861" s="2" t="str">
        <f t="shared" si="796"/>
        <v>H30.02.22</v>
      </c>
    </row>
    <row r="15862" spans="1:5" x14ac:dyDescent="0.45">
      <c r="A15862" s="2" t="s">
        <v>3766</v>
      </c>
      <c r="B15862" s="2" t="s">
        <v>14298</v>
      </c>
      <c r="C15862" s="2" t="s">
        <v>25882</v>
      </c>
      <c r="D15862" s="2" t="str">
        <f>"食肉販売業"</f>
        <v>食肉販売業</v>
      </c>
      <c r="E15862" s="2" t="str">
        <f t="shared" si="796"/>
        <v>H30.02.22</v>
      </c>
    </row>
    <row r="15863" spans="1:5" x14ac:dyDescent="0.45">
      <c r="A15863" s="2" t="s">
        <v>3933</v>
      </c>
      <c r="B15863" s="2" t="s">
        <v>14305</v>
      </c>
      <c r="C15863" s="2" t="s">
        <v>25889</v>
      </c>
      <c r="D15863" s="2" t="str">
        <f>"食肉販売業"</f>
        <v>食肉販売業</v>
      </c>
      <c r="E15863" s="2" t="str">
        <f t="shared" si="796"/>
        <v>H30.02.22</v>
      </c>
    </row>
    <row r="15864" spans="1:5" x14ac:dyDescent="0.45">
      <c r="A15864" s="2" t="s">
        <v>3782</v>
      </c>
      <c r="B15864" s="2" t="s">
        <v>14299</v>
      </c>
      <c r="C15864" s="2" t="s">
        <v>25883</v>
      </c>
      <c r="D15864" s="2" t="str">
        <f>"魚介類販売業"</f>
        <v>魚介類販売業</v>
      </c>
      <c r="E15864" s="2" t="str">
        <f t="shared" si="796"/>
        <v>H30.02.22</v>
      </c>
    </row>
    <row r="15865" spans="1:5" x14ac:dyDescent="0.45">
      <c r="A15865" s="2" t="s">
        <v>3934</v>
      </c>
      <c r="B15865" s="2" t="s">
        <v>3934</v>
      </c>
      <c r="C15865" s="2" t="s">
        <v>25890</v>
      </c>
      <c r="D15865" s="2" t="str">
        <f>"食肉販売業"</f>
        <v>食肉販売業</v>
      </c>
      <c r="E15865" s="2" t="str">
        <f t="shared" si="796"/>
        <v>H30.02.22</v>
      </c>
    </row>
    <row r="15866" spans="1:5" x14ac:dyDescent="0.45">
      <c r="A15866" s="2" t="s">
        <v>3828</v>
      </c>
      <c r="B15866" s="2" t="s">
        <v>14306</v>
      </c>
      <c r="C15866" s="2" t="s">
        <v>25891</v>
      </c>
      <c r="D15866" s="2" t="str">
        <f>"魚介類販売業"</f>
        <v>魚介類販売業</v>
      </c>
      <c r="E15866" s="2" t="str">
        <f>"H29.11.16"</f>
        <v>H29.11.16</v>
      </c>
    </row>
    <row r="15867" spans="1:5" x14ac:dyDescent="0.45">
      <c r="A15867" s="2" t="s">
        <v>3828</v>
      </c>
      <c r="B15867" s="2" t="s">
        <v>14307</v>
      </c>
      <c r="C15867" s="2" t="s">
        <v>25892</v>
      </c>
      <c r="D15867" s="2" t="str">
        <f>"魚介類販売業"</f>
        <v>魚介類販売業</v>
      </c>
      <c r="E15867" s="2" t="str">
        <f>"H30.02.22"</f>
        <v>H30.02.22</v>
      </c>
    </row>
    <row r="15868" spans="1:5" x14ac:dyDescent="0.45">
      <c r="A15868" s="2" t="s">
        <v>3935</v>
      </c>
      <c r="B15868" s="2" t="s">
        <v>14308</v>
      </c>
      <c r="C15868" s="2" t="s">
        <v>25893</v>
      </c>
      <c r="D15868" s="2" t="str">
        <f>"飲食店営業"</f>
        <v>飲食店営業</v>
      </c>
      <c r="E15868" s="2" t="str">
        <f>"H30.02.22"</f>
        <v>H30.02.22</v>
      </c>
    </row>
    <row r="15869" spans="1:5" x14ac:dyDescent="0.45">
      <c r="A15869" s="2" t="s">
        <v>3936</v>
      </c>
      <c r="B15869" s="2" t="s">
        <v>14309</v>
      </c>
      <c r="C15869" s="2" t="s">
        <v>25894</v>
      </c>
      <c r="D15869" s="2" t="str">
        <f>"飲食店営業"</f>
        <v>飲食店営業</v>
      </c>
      <c r="E15869" s="2" t="str">
        <f>"H30.02.22"</f>
        <v>H30.02.22</v>
      </c>
    </row>
    <row r="15870" spans="1:5" x14ac:dyDescent="0.45">
      <c r="A15870" s="2" t="s">
        <v>3937</v>
      </c>
      <c r="B15870" s="2" t="s">
        <v>3937</v>
      </c>
      <c r="C15870" s="2" t="s">
        <v>25895</v>
      </c>
      <c r="D15870" s="2" t="str">
        <f>"飲食店営業"</f>
        <v>飲食店営業</v>
      </c>
      <c r="E15870" s="2" t="str">
        <f>"H30.03.06"</f>
        <v>H30.03.06</v>
      </c>
    </row>
    <row r="15871" spans="1:5" x14ac:dyDescent="0.45">
      <c r="A15871" s="2" t="s">
        <v>3937</v>
      </c>
      <c r="B15871" s="2" t="s">
        <v>3937</v>
      </c>
      <c r="C15871" s="2" t="s">
        <v>25895</v>
      </c>
      <c r="D15871" s="2" t="str">
        <f>"食品販売業"</f>
        <v>食品販売業</v>
      </c>
      <c r="E15871" s="2" t="str">
        <f>"H30.03.06"</f>
        <v>H30.03.06</v>
      </c>
    </row>
    <row r="15872" spans="1:5" x14ac:dyDescent="0.45">
      <c r="A15872" s="2" t="s">
        <v>3938</v>
      </c>
      <c r="B15872" s="2" t="s">
        <v>14310</v>
      </c>
      <c r="C15872" s="2" t="s">
        <v>25896</v>
      </c>
      <c r="D15872" s="2" t="str">
        <f>"飲食店営業"</f>
        <v>飲食店営業</v>
      </c>
      <c r="E15872" s="2" t="str">
        <f>"H30.02.28"</f>
        <v>H30.02.28</v>
      </c>
    </row>
    <row r="15873" spans="1:5" x14ac:dyDescent="0.45">
      <c r="A15873" s="2" t="s">
        <v>3939</v>
      </c>
      <c r="B15873" s="2" t="s">
        <v>14311</v>
      </c>
      <c r="C15873" s="2" t="s">
        <v>25897</v>
      </c>
      <c r="D15873" s="2" t="str">
        <f>"飲食店営業"</f>
        <v>飲食店営業</v>
      </c>
      <c r="E15873" s="2" t="str">
        <f>"H30.03.14"</f>
        <v>H30.03.14</v>
      </c>
    </row>
    <row r="15874" spans="1:5" x14ac:dyDescent="0.45">
      <c r="A15874" s="2" t="s">
        <v>3940</v>
      </c>
      <c r="B15874" s="2" t="s">
        <v>3940</v>
      </c>
      <c r="C15874" s="2" t="s">
        <v>25898</v>
      </c>
      <c r="D15874" s="2" t="str">
        <f>"菓子製造業"</f>
        <v>菓子製造業</v>
      </c>
      <c r="E15874" s="2" t="str">
        <f>"H30.03.14"</f>
        <v>H30.03.14</v>
      </c>
    </row>
    <row r="15875" spans="1:5" x14ac:dyDescent="0.45">
      <c r="A15875" s="2" t="s">
        <v>3941</v>
      </c>
      <c r="B15875" s="2" t="s">
        <v>14312</v>
      </c>
      <c r="C15875" s="2" t="s">
        <v>25899</v>
      </c>
      <c r="D15875" s="2" t="str">
        <f>"飲食店営業"</f>
        <v>飲食店営業</v>
      </c>
      <c r="E15875" s="2" t="str">
        <f>"H30.03.19"</f>
        <v>H30.03.19</v>
      </c>
    </row>
    <row r="15876" spans="1:5" x14ac:dyDescent="0.45">
      <c r="A15876" s="2" t="s">
        <v>3943</v>
      </c>
      <c r="B15876" s="2" t="s">
        <v>14314</v>
      </c>
      <c r="C15876" s="2" t="s">
        <v>25901</v>
      </c>
      <c r="D15876" s="2" t="str">
        <f>"飲食店営業"</f>
        <v>飲食店営業</v>
      </c>
      <c r="E15876" s="2" t="str">
        <f>"H30.03.27"</f>
        <v>H30.03.27</v>
      </c>
    </row>
    <row r="15877" spans="1:5" x14ac:dyDescent="0.45">
      <c r="A15877" s="2" t="s">
        <v>3943</v>
      </c>
      <c r="B15877" s="2" t="s">
        <v>14314</v>
      </c>
      <c r="C15877" s="2" t="s">
        <v>25901</v>
      </c>
      <c r="D15877" s="2" t="str">
        <f>"菓子製造業"</f>
        <v>菓子製造業</v>
      </c>
      <c r="E15877" s="2" t="str">
        <f>"H30.03.27"</f>
        <v>H30.03.27</v>
      </c>
    </row>
    <row r="15878" spans="1:5" x14ac:dyDescent="0.45">
      <c r="A15878" s="2" t="s">
        <v>3943</v>
      </c>
      <c r="B15878" s="2" t="s">
        <v>14314</v>
      </c>
      <c r="C15878" s="2" t="s">
        <v>25901</v>
      </c>
      <c r="D15878" s="2" t="str">
        <f>"乳類販売業"</f>
        <v>乳類販売業</v>
      </c>
      <c r="E15878" s="2" t="str">
        <f>"H30.03.27"</f>
        <v>H30.03.27</v>
      </c>
    </row>
    <row r="15879" spans="1:5" x14ac:dyDescent="0.45">
      <c r="A15879" s="2" t="s">
        <v>3944</v>
      </c>
      <c r="B15879" s="2" t="s">
        <v>14315</v>
      </c>
      <c r="C15879" s="2" t="s">
        <v>25902</v>
      </c>
      <c r="D15879" s="2" t="str">
        <f t="shared" ref="D15879:D15884" si="797">"飲食店営業"</f>
        <v>飲食店営業</v>
      </c>
      <c r="E15879" s="2" t="str">
        <f>"H29.01.18"</f>
        <v>H29.01.18</v>
      </c>
    </row>
    <row r="15880" spans="1:5" x14ac:dyDescent="0.45">
      <c r="A15880" s="2" t="s">
        <v>3908</v>
      </c>
      <c r="B15880" s="2" t="s">
        <v>3908</v>
      </c>
      <c r="C15880" s="2" t="s">
        <v>25863</v>
      </c>
      <c r="D15880" s="2" t="str">
        <f t="shared" si="797"/>
        <v>飲食店営業</v>
      </c>
      <c r="E15880" s="2" t="str">
        <f>"H30.01.12"</f>
        <v>H30.01.12</v>
      </c>
    </row>
    <row r="15881" spans="1:5" x14ac:dyDescent="0.45">
      <c r="A15881" s="2" t="s">
        <v>3945</v>
      </c>
      <c r="B15881" s="2" t="s">
        <v>14316</v>
      </c>
      <c r="C15881" s="2" t="s">
        <v>25903</v>
      </c>
      <c r="D15881" s="2" t="str">
        <f t="shared" si="797"/>
        <v>飲食店営業</v>
      </c>
      <c r="E15881" s="2" t="str">
        <f>"H30.04.09"</f>
        <v>H30.04.09</v>
      </c>
    </row>
    <row r="15882" spans="1:5" x14ac:dyDescent="0.45">
      <c r="A15882" s="2" t="s">
        <v>1484</v>
      </c>
      <c r="B15882" s="2" t="s">
        <v>14317</v>
      </c>
      <c r="C15882" s="2" t="s">
        <v>25904</v>
      </c>
      <c r="D15882" s="2" t="str">
        <f t="shared" si="797"/>
        <v>飲食店営業</v>
      </c>
      <c r="E15882" s="2" t="str">
        <f>"H30.04.10"</f>
        <v>H30.04.10</v>
      </c>
    </row>
    <row r="15883" spans="1:5" x14ac:dyDescent="0.45">
      <c r="A15883" s="2" t="s">
        <v>3946</v>
      </c>
      <c r="B15883" s="2" t="s">
        <v>14318</v>
      </c>
      <c r="C15883" s="2" t="s">
        <v>25905</v>
      </c>
      <c r="D15883" s="2" t="str">
        <f t="shared" si="797"/>
        <v>飲食店営業</v>
      </c>
      <c r="E15883" s="2" t="str">
        <f>"H29.04.10"</f>
        <v>H29.04.10</v>
      </c>
    </row>
    <row r="15884" spans="1:5" x14ac:dyDescent="0.45">
      <c r="A15884" s="2" t="s">
        <v>3947</v>
      </c>
      <c r="B15884" s="2" t="s">
        <v>14319</v>
      </c>
      <c r="C15884" s="2" t="s">
        <v>25906</v>
      </c>
      <c r="D15884" s="2" t="str">
        <f t="shared" si="797"/>
        <v>飲食店営業</v>
      </c>
      <c r="E15884" s="2" t="str">
        <f>"H29.05.17"</f>
        <v>H29.05.17</v>
      </c>
    </row>
    <row r="15885" spans="1:5" x14ac:dyDescent="0.45">
      <c r="A15885" s="2" t="s">
        <v>3947</v>
      </c>
      <c r="B15885" s="2" t="s">
        <v>14319</v>
      </c>
      <c r="C15885" s="2" t="s">
        <v>25906</v>
      </c>
      <c r="D15885" s="2" t="str">
        <f>"菓子製造業"</f>
        <v>菓子製造業</v>
      </c>
      <c r="E15885" s="2" t="str">
        <f>"H29.05.17"</f>
        <v>H29.05.17</v>
      </c>
    </row>
    <row r="15886" spans="1:5" x14ac:dyDescent="0.45">
      <c r="A15886" s="2" t="s">
        <v>3948</v>
      </c>
      <c r="B15886" s="2" t="s">
        <v>14320</v>
      </c>
      <c r="C15886" s="2" t="s">
        <v>25907</v>
      </c>
      <c r="D15886" s="2" t="str">
        <f>"菓子製造業"</f>
        <v>菓子製造業</v>
      </c>
      <c r="E15886" s="2" t="str">
        <f>"H29.12.27"</f>
        <v>H29.12.27</v>
      </c>
    </row>
    <row r="15887" spans="1:5" x14ac:dyDescent="0.45">
      <c r="A15887" s="2" t="s">
        <v>3949</v>
      </c>
      <c r="B15887" s="2" t="s">
        <v>14321</v>
      </c>
      <c r="C15887" s="2" t="s">
        <v>25908</v>
      </c>
      <c r="D15887" s="2" t="str">
        <f>"みそ製造業"</f>
        <v>みそ製造業</v>
      </c>
      <c r="E15887" s="2" t="str">
        <f>"H29.05.10"</f>
        <v>H29.05.10</v>
      </c>
    </row>
    <row r="15888" spans="1:5" x14ac:dyDescent="0.45">
      <c r="A15888" s="2" t="s">
        <v>3950</v>
      </c>
      <c r="B15888" s="2" t="s">
        <v>14322</v>
      </c>
      <c r="C15888" s="2" t="s">
        <v>25909</v>
      </c>
      <c r="D15888" s="2" t="str">
        <f>"飲食店営業"</f>
        <v>飲食店営業</v>
      </c>
      <c r="E15888" s="2" t="str">
        <f>"H29.06.30"</f>
        <v>H29.06.30</v>
      </c>
    </row>
    <row r="15889" spans="1:5" x14ac:dyDescent="0.45">
      <c r="A15889" s="2" t="s">
        <v>3952</v>
      </c>
      <c r="B15889" s="2" t="s">
        <v>14324</v>
      </c>
      <c r="C15889" s="2" t="s">
        <v>25911</v>
      </c>
      <c r="D15889" s="2" t="str">
        <f>"飲食店営業"</f>
        <v>飲食店営業</v>
      </c>
      <c r="E15889" s="2" t="str">
        <f>"H30.04.16"</f>
        <v>H30.04.16</v>
      </c>
    </row>
    <row r="15890" spans="1:5" x14ac:dyDescent="0.45">
      <c r="A15890" s="2" t="s">
        <v>3944</v>
      </c>
      <c r="B15890" s="2" t="s">
        <v>14325</v>
      </c>
      <c r="C15890" s="2" t="s">
        <v>25912</v>
      </c>
      <c r="D15890" s="2" t="str">
        <f>"飲食店営業"</f>
        <v>飲食店営業</v>
      </c>
      <c r="E15890" s="2" t="str">
        <f>"H30.04.18"</f>
        <v>H30.04.18</v>
      </c>
    </row>
    <row r="15891" spans="1:5" x14ac:dyDescent="0.45">
      <c r="A15891" s="2" t="s">
        <v>3796</v>
      </c>
      <c r="B15891" s="2" t="s">
        <v>14326</v>
      </c>
      <c r="C15891" s="2" t="s">
        <v>25913</v>
      </c>
      <c r="D15891" s="2" t="str">
        <f>"食肉販売業"</f>
        <v>食肉販売業</v>
      </c>
      <c r="E15891" s="2" t="str">
        <f>"H30.04.23"</f>
        <v>H30.04.23</v>
      </c>
    </row>
    <row r="15892" spans="1:5" x14ac:dyDescent="0.45">
      <c r="A15892" s="2" t="s">
        <v>3953</v>
      </c>
      <c r="B15892" s="2" t="s">
        <v>14327</v>
      </c>
      <c r="C15892" s="2" t="s">
        <v>25914</v>
      </c>
      <c r="D15892" s="2" t="str">
        <f>"飲食店営業"</f>
        <v>飲食店営業</v>
      </c>
      <c r="E15892" s="2" t="str">
        <f>"H30.04.25"</f>
        <v>H30.04.25</v>
      </c>
    </row>
    <row r="15893" spans="1:5" x14ac:dyDescent="0.45">
      <c r="A15893" s="2" t="s">
        <v>649</v>
      </c>
      <c r="B15893" s="2" t="s">
        <v>14328</v>
      </c>
      <c r="C15893" s="2" t="s">
        <v>25915</v>
      </c>
      <c r="D15893" s="2" t="str">
        <f>"乳類販売業"</f>
        <v>乳類販売業</v>
      </c>
      <c r="E15893" s="2" t="str">
        <f>"H30.04.25"</f>
        <v>H30.04.25</v>
      </c>
    </row>
    <row r="15894" spans="1:5" x14ac:dyDescent="0.45">
      <c r="A15894" s="2" t="s">
        <v>3954</v>
      </c>
      <c r="B15894" s="2" t="s">
        <v>14329</v>
      </c>
      <c r="C15894" s="2" t="s">
        <v>25916</v>
      </c>
      <c r="D15894" s="2" t="str">
        <f>"飲食店営業"</f>
        <v>飲食店営業</v>
      </c>
      <c r="E15894" s="2" t="str">
        <f>"H30.04.26"</f>
        <v>H30.04.26</v>
      </c>
    </row>
    <row r="15895" spans="1:5" x14ac:dyDescent="0.45">
      <c r="A15895" s="2" t="s">
        <v>3949</v>
      </c>
      <c r="B15895" s="2" t="s">
        <v>14330</v>
      </c>
      <c r="C15895" s="2" t="s">
        <v>25917</v>
      </c>
      <c r="D15895" s="2" t="str">
        <f>"飲食店営業"</f>
        <v>飲食店営業</v>
      </c>
      <c r="E15895" s="2" t="str">
        <f>"H30.05.02"</f>
        <v>H30.05.02</v>
      </c>
    </row>
    <row r="15896" spans="1:5" x14ac:dyDescent="0.45">
      <c r="A15896" s="2" t="s">
        <v>3955</v>
      </c>
      <c r="B15896" s="2" t="s">
        <v>14331</v>
      </c>
      <c r="C15896" s="2" t="s">
        <v>25918</v>
      </c>
      <c r="D15896" s="2" t="str">
        <f>"飲食店営業"</f>
        <v>飲食店営業</v>
      </c>
      <c r="E15896" s="2" t="str">
        <f>"H30.05.02"</f>
        <v>H30.05.02</v>
      </c>
    </row>
    <row r="15897" spans="1:5" x14ac:dyDescent="0.45">
      <c r="A15897" s="2" t="s">
        <v>3956</v>
      </c>
      <c r="B15897" s="2" t="s">
        <v>14332</v>
      </c>
      <c r="C15897" s="2" t="s">
        <v>25919</v>
      </c>
      <c r="D15897" s="2" t="str">
        <f>"食品販売業（仮設営業）"</f>
        <v>食品販売業（仮設営業）</v>
      </c>
      <c r="E15897" s="2" t="str">
        <f>"H30.05.02"</f>
        <v>H30.05.02</v>
      </c>
    </row>
    <row r="15898" spans="1:5" x14ac:dyDescent="0.45">
      <c r="A15898" s="2" t="s">
        <v>3957</v>
      </c>
      <c r="B15898" s="2" t="s">
        <v>3957</v>
      </c>
      <c r="C15898" s="2" t="s">
        <v>25920</v>
      </c>
      <c r="D15898" s="2" t="str">
        <f>"食品販売業（自動販売機）"</f>
        <v>食品販売業（自動販売機）</v>
      </c>
      <c r="E15898" s="2" t="str">
        <f>"H30.05.08"</f>
        <v>H30.05.08</v>
      </c>
    </row>
    <row r="15899" spans="1:5" x14ac:dyDescent="0.45">
      <c r="A15899" s="2" t="s">
        <v>3958</v>
      </c>
      <c r="B15899" s="2" t="s">
        <v>14333</v>
      </c>
      <c r="C15899" s="2" t="s">
        <v>25921</v>
      </c>
      <c r="D15899" s="2" t="str">
        <f>"飲食店営業"</f>
        <v>飲食店営業</v>
      </c>
      <c r="E15899" s="2" t="str">
        <f>"H29.05.25"</f>
        <v>H29.05.25</v>
      </c>
    </row>
    <row r="15900" spans="1:5" x14ac:dyDescent="0.45">
      <c r="A15900" s="2" t="s">
        <v>614</v>
      </c>
      <c r="B15900" s="2" t="s">
        <v>14334</v>
      </c>
      <c r="C15900" s="2" t="s">
        <v>25922</v>
      </c>
      <c r="D15900" s="2" t="str">
        <f>"喫茶店営業"</f>
        <v>喫茶店営業</v>
      </c>
      <c r="E15900" s="2" t="str">
        <f>"H29.04.28"</f>
        <v>H29.04.28</v>
      </c>
    </row>
    <row r="15901" spans="1:5" x14ac:dyDescent="0.45">
      <c r="A15901" s="2" t="s">
        <v>3838</v>
      </c>
      <c r="B15901" s="2" t="s">
        <v>14335</v>
      </c>
      <c r="C15901" s="2" t="s">
        <v>25768</v>
      </c>
      <c r="D15901" s="2" t="str">
        <f>"飲食店営業"</f>
        <v>飲食店営業</v>
      </c>
      <c r="E15901" s="2" t="str">
        <f>"H29.11.28"</f>
        <v>H29.11.28</v>
      </c>
    </row>
    <row r="15902" spans="1:5" x14ac:dyDescent="0.45">
      <c r="A15902" s="2" t="s">
        <v>3786</v>
      </c>
      <c r="B15902" s="2" t="s">
        <v>14336</v>
      </c>
      <c r="C15902" s="2" t="s">
        <v>25923</v>
      </c>
      <c r="D15902" s="2" t="str">
        <f>"食品販売業"</f>
        <v>食品販売業</v>
      </c>
      <c r="E15902" s="2" t="str">
        <f t="shared" ref="E15902:E15908" si="798">"H30.05.11"</f>
        <v>H30.05.11</v>
      </c>
    </row>
    <row r="15903" spans="1:5" x14ac:dyDescent="0.45">
      <c r="A15903" s="2" t="s">
        <v>3959</v>
      </c>
      <c r="B15903" s="2" t="s">
        <v>10404</v>
      </c>
      <c r="C15903" s="2" t="s">
        <v>25924</v>
      </c>
      <c r="D15903" s="2" t="str">
        <f>"食品販売業"</f>
        <v>食品販売業</v>
      </c>
      <c r="E15903" s="2" t="str">
        <f t="shared" si="798"/>
        <v>H30.05.11</v>
      </c>
    </row>
    <row r="15904" spans="1:5" x14ac:dyDescent="0.45">
      <c r="A15904" s="2" t="s">
        <v>595</v>
      </c>
      <c r="B15904" s="2" t="s">
        <v>14338</v>
      </c>
      <c r="C15904" s="2" t="s">
        <v>25926</v>
      </c>
      <c r="D15904" s="2" t="str">
        <f>"食品販売業"</f>
        <v>食品販売業</v>
      </c>
      <c r="E15904" s="2" t="str">
        <f t="shared" si="798"/>
        <v>H30.05.11</v>
      </c>
    </row>
    <row r="15905" spans="1:5" x14ac:dyDescent="0.45">
      <c r="A15905" s="2" t="s">
        <v>46</v>
      </c>
      <c r="B15905" s="2" t="s">
        <v>14339</v>
      </c>
      <c r="C15905" s="2" t="s">
        <v>25927</v>
      </c>
      <c r="D15905" s="2" t="str">
        <f>"食品販売業"</f>
        <v>食品販売業</v>
      </c>
      <c r="E15905" s="2" t="str">
        <f t="shared" si="798"/>
        <v>H30.05.11</v>
      </c>
    </row>
    <row r="15906" spans="1:5" x14ac:dyDescent="0.45">
      <c r="A15906" s="2" t="s">
        <v>3961</v>
      </c>
      <c r="B15906" s="2" t="s">
        <v>14341</v>
      </c>
      <c r="C15906" s="2" t="s">
        <v>25929</v>
      </c>
      <c r="D15906" s="2" t="str">
        <f>"食品製造業"</f>
        <v>食品製造業</v>
      </c>
      <c r="E15906" s="2" t="str">
        <f t="shared" si="798"/>
        <v>H30.05.11</v>
      </c>
    </row>
    <row r="15907" spans="1:5" x14ac:dyDescent="0.45">
      <c r="A15907" s="2" t="s">
        <v>3884</v>
      </c>
      <c r="B15907" s="2" t="s">
        <v>13941</v>
      </c>
      <c r="C15907" s="2" t="s">
        <v>25930</v>
      </c>
      <c r="D15907" s="2" t="str">
        <f>"食品行商"</f>
        <v>食品行商</v>
      </c>
      <c r="E15907" s="2" t="str">
        <f t="shared" si="798"/>
        <v>H30.05.11</v>
      </c>
    </row>
    <row r="15908" spans="1:5" x14ac:dyDescent="0.45">
      <c r="A15908" s="2" t="s">
        <v>3795</v>
      </c>
      <c r="B15908" s="2" t="s">
        <v>13941</v>
      </c>
      <c r="C15908" s="2" t="s">
        <v>25930</v>
      </c>
      <c r="D15908" s="2" t="str">
        <f>"食品行商"</f>
        <v>食品行商</v>
      </c>
      <c r="E15908" s="2" t="str">
        <f t="shared" si="798"/>
        <v>H30.05.11</v>
      </c>
    </row>
    <row r="15909" spans="1:5" x14ac:dyDescent="0.45">
      <c r="A15909" s="2" t="s">
        <v>3962</v>
      </c>
      <c r="B15909" s="2" t="s">
        <v>9287</v>
      </c>
      <c r="C15909" s="2" t="s">
        <v>25931</v>
      </c>
      <c r="D15909" s="2" t="str">
        <f t="shared" ref="D15909:D15916" si="799">"飲食店営業"</f>
        <v>飲食店営業</v>
      </c>
      <c r="E15909" s="2" t="str">
        <f t="shared" ref="E15909:E15916" si="800">"H30.05.14"</f>
        <v>H30.05.14</v>
      </c>
    </row>
    <row r="15910" spans="1:5" x14ac:dyDescent="0.45">
      <c r="A15910" s="2" t="s">
        <v>3963</v>
      </c>
      <c r="B15910" s="2" t="s">
        <v>14342</v>
      </c>
      <c r="C15910" s="2" t="s">
        <v>25932</v>
      </c>
      <c r="D15910" s="2" t="str">
        <f t="shared" si="799"/>
        <v>飲食店営業</v>
      </c>
      <c r="E15910" s="2" t="str">
        <f t="shared" si="800"/>
        <v>H30.05.14</v>
      </c>
    </row>
    <row r="15911" spans="1:5" x14ac:dyDescent="0.45">
      <c r="A15911" s="2" t="s">
        <v>3964</v>
      </c>
      <c r="B15911" s="2" t="s">
        <v>14343</v>
      </c>
      <c r="C15911" s="2" t="s">
        <v>25933</v>
      </c>
      <c r="D15911" s="2" t="str">
        <f t="shared" si="799"/>
        <v>飲食店営業</v>
      </c>
      <c r="E15911" s="2" t="str">
        <f t="shared" si="800"/>
        <v>H30.05.14</v>
      </c>
    </row>
    <row r="15912" spans="1:5" x14ac:dyDescent="0.45">
      <c r="A15912" s="2" t="s">
        <v>3835</v>
      </c>
      <c r="B15912" s="2" t="s">
        <v>14344</v>
      </c>
      <c r="C15912" s="2" t="s">
        <v>25934</v>
      </c>
      <c r="D15912" s="2" t="str">
        <f t="shared" si="799"/>
        <v>飲食店営業</v>
      </c>
      <c r="E15912" s="2" t="str">
        <f t="shared" si="800"/>
        <v>H30.05.14</v>
      </c>
    </row>
    <row r="15913" spans="1:5" x14ac:dyDescent="0.45">
      <c r="A15913" s="2" t="s">
        <v>3965</v>
      </c>
      <c r="B15913" s="2" t="s">
        <v>14345</v>
      </c>
      <c r="C15913" s="2" t="s">
        <v>25935</v>
      </c>
      <c r="D15913" s="2" t="str">
        <f t="shared" si="799"/>
        <v>飲食店営業</v>
      </c>
      <c r="E15913" s="2" t="str">
        <f t="shared" si="800"/>
        <v>H30.05.14</v>
      </c>
    </row>
    <row r="15914" spans="1:5" x14ac:dyDescent="0.45">
      <c r="A15914" s="2" t="s">
        <v>3966</v>
      </c>
      <c r="B15914" s="2" t="s">
        <v>14346</v>
      </c>
      <c r="C15914" s="2" t="s">
        <v>25936</v>
      </c>
      <c r="D15914" s="2" t="str">
        <f t="shared" si="799"/>
        <v>飲食店営業</v>
      </c>
      <c r="E15914" s="2" t="str">
        <f t="shared" si="800"/>
        <v>H30.05.14</v>
      </c>
    </row>
    <row r="15915" spans="1:5" x14ac:dyDescent="0.45">
      <c r="A15915" s="2" t="s">
        <v>3967</v>
      </c>
      <c r="B15915" s="2" t="s">
        <v>14347</v>
      </c>
      <c r="C15915" s="2" t="s">
        <v>25937</v>
      </c>
      <c r="D15915" s="2" t="str">
        <f t="shared" si="799"/>
        <v>飲食店営業</v>
      </c>
      <c r="E15915" s="2" t="str">
        <f t="shared" si="800"/>
        <v>H30.05.14</v>
      </c>
    </row>
    <row r="15916" spans="1:5" x14ac:dyDescent="0.45">
      <c r="A15916" s="2" t="s">
        <v>3968</v>
      </c>
      <c r="B15916" s="2" t="s">
        <v>14348</v>
      </c>
      <c r="C15916" s="2" t="s">
        <v>25938</v>
      </c>
      <c r="D15916" s="2" t="str">
        <f t="shared" si="799"/>
        <v>飲食店営業</v>
      </c>
      <c r="E15916" s="2" t="str">
        <f t="shared" si="800"/>
        <v>H30.05.14</v>
      </c>
    </row>
    <row r="15917" spans="1:5" x14ac:dyDescent="0.45">
      <c r="A15917" s="2" t="s">
        <v>3969</v>
      </c>
      <c r="B15917" s="2" t="s">
        <v>14349</v>
      </c>
      <c r="C15917" s="2" t="s">
        <v>25939</v>
      </c>
      <c r="D15917" s="2" t="str">
        <f>"乳類販売業"</f>
        <v>乳類販売業</v>
      </c>
      <c r="E15917" s="2" t="str">
        <f t="shared" ref="E15917:E15925" si="801">"H30.05.17"</f>
        <v>H30.05.17</v>
      </c>
    </row>
    <row r="15918" spans="1:5" x14ac:dyDescent="0.45">
      <c r="A15918" s="2" t="s">
        <v>3970</v>
      </c>
      <c r="B15918" s="2" t="s">
        <v>14350</v>
      </c>
      <c r="C15918" s="2" t="s">
        <v>25940</v>
      </c>
      <c r="D15918" s="2" t="str">
        <f>"乳類販売業"</f>
        <v>乳類販売業</v>
      </c>
      <c r="E15918" s="2" t="str">
        <f t="shared" si="801"/>
        <v>H30.05.17</v>
      </c>
    </row>
    <row r="15919" spans="1:5" x14ac:dyDescent="0.45">
      <c r="A15919" s="2" t="s">
        <v>3965</v>
      </c>
      <c r="B15919" s="2" t="s">
        <v>14345</v>
      </c>
      <c r="C15919" s="2" t="s">
        <v>25935</v>
      </c>
      <c r="D15919" s="2" t="str">
        <f>"乳類販売業"</f>
        <v>乳類販売業</v>
      </c>
      <c r="E15919" s="2" t="str">
        <f t="shared" si="801"/>
        <v>H30.05.17</v>
      </c>
    </row>
    <row r="15920" spans="1:5" x14ac:dyDescent="0.45">
      <c r="A15920" s="2" t="s">
        <v>3965</v>
      </c>
      <c r="B15920" s="2" t="s">
        <v>14345</v>
      </c>
      <c r="C15920" s="2" t="s">
        <v>25935</v>
      </c>
      <c r="D15920" s="2" t="str">
        <f>"魚介類販売業"</f>
        <v>魚介類販売業</v>
      </c>
      <c r="E15920" s="2" t="str">
        <f t="shared" si="801"/>
        <v>H30.05.17</v>
      </c>
    </row>
    <row r="15921" spans="1:5" x14ac:dyDescent="0.45">
      <c r="A15921" s="2" t="s">
        <v>3965</v>
      </c>
      <c r="B15921" s="2" t="s">
        <v>14345</v>
      </c>
      <c r="C15921" s="2" t="s">
        <v>25935</v>
      </c>
      <c r="D15921" s="2" t="str">
        <f>"食肉販売業"</f>
        <v>食肉販売業</v>
      </c>
      <c r="E15921" s="2" t="str">
        <f t="shared" si="801"/>
        <v>H30.05.17</v>
      </c>
    </row>
    <row r="15922" spans="1:5" x14ac:dyDescent="0.45">
      <c r="A15922" s="2" t="s">
        <v>3971</v>
      </c>
      <c r="B15922" s="2" t="s">
        <v>14351</v>
      </c>
      <c r="C15922" s="2" t="s">
        <v>25941</v>
      </c>
      <c r="D15922" s="2" t="str">
        <f>"そうざい製造業"</f>
        <v>そうざい製造業</v>
      </c>
      <c r="E15922" s="2" t="str">
        <f t="shared" si="801"/>
        <v>H30.05.17</v>
      </c>
    </row>
    <row r="15923" spans="1:5" x14ac:dyDescent="0.45">
      <c r="A15923" s="2" t="s">
        <v>3972</v>
      </c>
      <c r="B15923" s="2" t="s">
        <v>14352</v>
      </c>
      <c r="C15923" s="2" t="s">
        <v>25942</v>
      </c>
      <c r="D15923" s="2" t="str">
        <f>"食品の冷凍又は冷蔵業"</f>
        <v>食品の冷凍又は冷蔵業</v>
      </c>
      <c r="E15923" s="2" t="str">
        <f t="shared" si="801"/>
        <v>H30.05.17</v>
      </c>
    </row>
    <row r="15924" spans="1:5" x14ac:dyDescent="0.45">
      <c r="A15924" s="2" t="s">
        <v>3973</v>
      </c>
      <c r="B15924" s="2" t="s">
        <v>14353</v>
      </c>
      <c r="C15924" s="2" t="s">
        <v>25943</v>
      </c>
      <c r="D15924" s="2" t="str">
        <f>"食肉処理業"</f>
        <v>食肉処理業</v>
      </c>
      <c r="E15924" s="2" t="str">
        <f t="shared" si="801"/>
        <v>H30.05.17</v>
      </c>
    </row>
    <row r="15925" spans="1:5" x14ac:dyDescent="0.45">
      <c r="A15925" s="2" t="s">
        <v>3974</v>
      </c>
      <c r="B15925" s="2" t="s">
        <v>14354</v>
      </c>
      <c r="C15925" s="2" t="s">
        <v>21058</v>
      </c>
      <c r="D15925" s="2" t="str">
        <f>"飲食店営業"</f>
        <v>飲食店営業</v>
      </c>
      <c r="E15925" s="2" t="str">
        <f t="shared" si="801"/>
        <v>H30.05.17</v>
      </c>
    </row>
    <row r="15926" spans="1:5" x14ac:dyDescent="0.45">
      <c r="A15926" s="2" t="s">
        <v>3977</v>
      </c>
      <c r="B15926" s="2" t="s">
        <v>14357</v>
      </c>
      <c r="C15926" s="2" t="s">
        <v>25945</v>
      </c>
      <c r="D15926" s="2" t="str">
        <f>"食肉販売業"</f>
        <v>食肉販売業</v>
      </c>
      <c r="E15926" s="2" t="str">
        <f>"H30.05.25"</f>
        <v>H30.05.25</v>
      </c>
    </row>
    <row r="15927" spans="1:5" x14ac:dyDescent="0.45">
      <c r="A15927" s="2" t="s">
        <v>421</v>
      </c>
      <c r="B15927" s="2" t="s">
        <v>14358</v>
      </c>
      <c r="C15927" s="2" t="s">
        <v>25946</v>
      </c>
      <c r="D15927" s="2" t="str">
        <f>"乳類販売業"</f>
        <v>乳類販売業</v>
      </c>
      <c r="E15927" s="2" t="str">
        <f>"H30.05.25"</f>
        <v>H30.05.25</v>
      </c>
    </row>
    <row r="15928" spans="1:5" x14ac:dyDescent="0.45">
      <c r="A15928" s="2" t="s">
        <v>421</v>
      </c>
      <c r="B15928" s="2" t="s">
        <v>14358</v>
      </c>
      <c r="C15928" s="2" t="s">
        <v>25946</v>
      </c>
      <c r="D15928" s="2" t="str">
        <f>"食品販売業"</f>
        <v>食品販売業</v>
      </c>
      <c r="E15928" s="2" t="str">
        <f>"H30.05.25"</f>
        <v>H30.05.25</v>
      </c>
    </row>
    <row r="15929" spans="1:5" x14ac:dyDescent="0.45">
      <c r="A15929" s="2" t="s">
        <v>3978</v>
      </c>
      <c r="B15929" s="2" t="s">
        <v>14359</v>
      </c>
      <c r="C15929" s="2" t="s">
        <v>25947</v>
      </c>
      <c r="D15929" s="2" t="str">
        <f>"食品販売業"</f>
        <v>食品販売業</v>
      </c>
      <c r="E15929" s="2" t="str">
        <f>"H30.05.29"</f>
        <v>H30.05.29</v>
      </c>
    </row>
    <row r="15930" spans="1:5" x14ac:dyDescent="0.45">
      <c r="A15930" s="2" t="s">
        <v>3979</v>
      </c>
      <c r="B15930" s="2" t="s">
        <v>14360</v>
      </c>
      <c r="C15930" s="2" t="s">
        <v>25948</v>
      </c>
      <c r="D15930" s="2" t="str">
        <f>"飲食店営業"</f>
        <v>飲食店営業</v>
      </c>
      <c r="E15930" s="2" t="str">
        <f>"H30.05.29"</f>
        <v>H30.05.29</v>
      </c>
    </row>
    <row r="15931" spans="1:5" x14ac:dyDescent="0.45">
      <c r="A15931" s="2" t="s">
        <v>3980</v>
      </c>
      <c r="B15931" s="2" t="s">
        <v>14361</v>
      </c>
      <c r="C15931" s="2" t="s">
        <v>25949</v>
      </c>
      <c r="D15931" s="2" t="str">
        <f>"菓子製造業"</f>
        <v>菓子製造業</v>
      </c>
      <c r="E15931" s="2" t="str">
        <f>"H30.05.30"</f>
        <v>H30.05.30</v>
      </c>
    </row>
    <row r="15932" spans="1:5" x14ac:dyDescent="0.45">
      <c r="A15932" s="2" t="s">
        <v>3981</v>
      </c>
      <c r="B15932" s="2" t="s">
        <v>14362</v>
      </c>
      <c r="C15932" s="2" t="s">
        <v>25950</v>
      </c>
      <c r="D15932" s="2" t="str">
        <f>"飲食店営業"</f>
        <v>飲食店営業</v>
      </c>
      <c r="E15932" s="2" t="str">
        <f>"H30.05.30"</f>
        <v>H30.05.30</v>
      </c>
    </row>
    <row r="15933" spans="1:5" x14ac:dyDescent="0.45">
      <c r="A15933" s="2" t="s">
        <v>3982</v>
      </c>
      <c r="B15933" s="2" t="s">
        <v>14363</v>
      </c>
      <c r="C15933" s="2" t="s">
        <v>25951</v>
      </c>
      <c r="D15933" s="2" t="str">
        <f>"飲食店営業"</f>
        <v>飲食店営業</v>
      </c>
      <c r="E15933" s="2" t="str">
        <f>"H30.05.31"</f>
        <v>H30.05.31</v>
      </c>
    </row>
    <row r="15934" spans="1:5" x14ac:dyDescent="0.45">
      <c r="A15934" s="2" t="s">
        <v>3983</v>
      </c>
      <c r="B15934" s="2" t="s">
        <v>14364</v>
      </c>
      <c r="C15934" s="2" t="s">
        <v>25952</v>
      </c>
      <c r="D15934" s="2" t="str">
        <f>"食肉販売業"</f>
        <v>食肉販売業</v>
      </c>
      <c r="E15934" s="2" t="str">
        <f>"H30.05.31"</f>
        <v>H30.05.31</v>
      </c>
    </row>
    <row r="15935" spans="1:5" x14ac:dyDescent="0.45">
      <c r="A15935" s="2" t="s">
        <v>165</v>
      </c>
      <c r="B15935" s="2" t="s">
        <v>14366</v>
      </c>
      <c r="C15935" s="2" t="s">
        <v>25954</v>
      </c>
      <c r="D15935" s="2" t="str">
        <f t="shared" ref="D15935:D15947" si="802">"喫茶店営業"</f>
        <v>喫茶店営業</v>
      </c>
      <c r="E15935" s="2" t="str">
        <f>"H29.11.06"</f>
        <v>H29.11.06</v>
      </c>
    </row>
    <row r="15936" spans="1:5" x14ac:dyDescent="0.45">
      <c r="A15936" s="2" t="s">
        <v>165</v>
      </c>
      <c r="B15936" s="2" t="s">
        <v>14367</v>
      </c>
      <c r="C15936" s="2" t="s">
        <v>25955</v>
      </c>
      <c r="D15936" s="2" t="str">
        <f t="shared" si="802"/>
        <v>喫茶店営業</v>
      </c>
      <c r="E15936" s="2" t="str">
        <f>"H29.10.31"</f>
        <v>H29.10.31</v>
      </c>
    </row>
    <row r="15937" spans="1:5" x14ac:dyDescent="0.45">
      <c r="A15937" s="2" t="s">
        <v>165</v>
      </c>
      <c r="B15937" s="2" t="s">
        <v>14368</v>
      </c>
      <c r="C15937" s="2" t="s">
        <v>25956</v>
      </c>
      <c r="D15937" s="2" t="str">
        <f t="shared" si="802"/>
        <v>喫茶店営業</v>
      </c>
      <c r="E15937" s="2" t="str">
        <f>"H29.09.15"</f>
        <v>H29.09.15</v>
      </c>
    </row>
    <row r="15938" spans="1:5" x14ac:dyDescent="0.45">
      <c r="A15938" s="2" t="s">
        <v>165</v>
      </c>
      <c r="B15938" s="2" t="s">
        <v>14369</v>
      </c>
      <c r="C15938" s="2" t="s">
        <v>25957</v>
      </c>
      <c r="D15938" s="2" t="str">
        <f t="shared" si="802"/>
        <v>喫茶店営業</v>
      </c>
      <c r="E15938" s="2" t="str">
        <f>"H29.06.30"</f>
        <v>H29.06.30</v>
      </c>
    </row>
    <row r="15939" spans="1:5" x14ac:dyDescent="0.45">
      <c r="A15939" s="2" t="s">
        <v>165</v>
      </c>
      <c r="B15939" s="2" t="s">
        <v>14369</v>
      </c>
      <c r="C15939" s="2" t="s">
        <v>25958</v>
      </c>
      <c r="D15939" s="2" t="str">
        <f t="shared" si="802"/>
        <v>喫茶店営業</v>
      </c>
      <c r="E15939" s="2" t="str">
        <f>"H29.06.30"</f>
        <v>H29.06.30</v>
      </c>
    </row>
    <row r="15940" spans="1:5" x14ac:dyDescent="0.45">
      <c r="A15940" s="2" t="s">
        <v>165</v>
      </c>
      <c r="B15940" s="2" t="s">
        <v>14370</v>
      </c>
      <c r="C15940" s="2" t="s">
        <v>25959</v>
      </c>
      <c r="D15940" s="2" t="str">
        <f t="shared" si="802"/>
        <v>喫茶店営業</v>
      </c>
      <c r="E15940" s="2" t="str">
        <f>"H29.05.31"</f>
        <v>H29.05.31</v>
      </c>
    </row>
    <row r="15941" spans="1:5" x14ac:dyDescent="0.45">
      <c r="A15941" s="2" t="s">
        <v>165</v>
      </c>
      <c r="B15941" s="2" t="s">
        <v>14371</v>
      </c>
      <c r="C15941" s="2" t="s">
        <v>25960</v>
      </c>
      <c r="D15941" s="2" t="str">
        <f t="shared" si="802"/>
        <v>喫茶店営業</v>
      </c>
      <c r="E15941" s="2" t="str">
        <f>"H29.05.25"</f>
        <v>H29.05.25</v>
      </c>
    </row>
    <row r="15942" spans="1:5" x14ac:dyDescent="0.45">
      <c r="A15942" s="2" t="s">
        <v>165</v>
      </c>
      <c r="B15942" s="2" t="s">
        <v>14372</v>
      </c>
      <c r="C15942" s="2" t="s">
        <v>25961</v>
      </c>
      <c r="D15942" s="2" t="str">
        <f t="shared" si="802"/>
        <v>喫茶店営業</v>
      </c>
      <c r="E15942" s="2" t="str">
        <f>"H29.02.28"</f>
        <v>H29.02.28</v>
      </c>
    </row>
    <row r="15943" spans="1:5" x14ac:dyDescent="0.45">
      <c r="A15943" s="2" t="s">
        <v>165</v>
      </c>
      <c r="B15943" s="2" t="s">
        <v>14373</v>
      </c>
      <c r="C15943" s="2" t="s">
        <v>25962</v>
      </c>
      <c r="D15943" s="2" t="str">
        <f t="shared" si="802"/>
        <v>喫茶店営業</v>
      </c>
      <c r="E15943" s="2" t="str">
        <f>"H29.02.28"</f>
        <v>H29.02.28</v>
      </c>
    </row>
    <row r="15944" spans="1:5" x14ac:dyDescent="0.45">
      <c r="A15944" s="2" t="s">
        <v>165</v>
      </c>
      <c r="B15944" s="2" t="s">
        <v>14374</v>
      </c>
      <c r="C15944" s="2" t="s">
        <v>25963</v>
      </c>
      <c r="D15944" s="2" t="str">
        <f t="shared" si="802"/>
        <v>喫茶店営業</v>
      </c>
      <c r="E15944" s="2" t="str">
        <f>"H29.02.28"</f>
        <v>H29.02.28</v>
      </c>
    </row>
    <row r="15945" spans="1:5" x14ac:dyDescent="0.45">
      <c r="A15945" s="2" t="s">
        <v>165</v>
      </c>
      <c r="B15945" s="2" t="s">
        <v>14375</v>
      </c>
      <c r="C15945" s="2" t="s">
        <v>25964</v>
      </c>
      <c r="D15945" s="2" t="str">
        <f t="shared" si="802"/>
        <v>喫茶店営業</v>
      </c>
      <c r="E15945" s="2" t="str">
        <f>"H29.03.13"</f>
        <v>H29.03.13</v>
      </c>
    </row>
    <row r="15946" spans="1:5" x14ac:dyDescent="0.45">
      <c r="A15946" s="2" t="s">
        <v>165</v>
      </c>
      <c r="B15946" s="2" t="s">
        <v>14376</v>
      </c>
      <c r="C15946" s="2" t="s">
        <v>25965</v>
      </c>
      <c r="D15946" s="2" t="str">
        <f t="shared" si="802"/>
        <v>喫茶店営業</v>
      </c>
      <c r="E15946" s="2" t="str">
        <f>"H28.12.12"</f>
        <v>H28.12.12</v>
      </c>
    </row>
    <row r="15947" spans="1:5" x14ac:dyDescent="0.45">
      <c r="A15947" s="2" t="s">
        <v>165</v>
      </c>
      <c r="B15947" s="2" t="s">
        <v>14377</v>
      </c>
      <c r="C15947" s="2" t="s">
        <v>25768</v>
      </c>
      <c r="D15947" s="2" t="str">
        <f t="shared" si="802"/>
        <v>喫茶店営業</v>
      </c>
      <c r="E15947" s="2" t="str">
        <f>"H30.05.31"</f>
        <v>H30.05.31</v>
      </c>
    </row>
    <row r="15948" spans="1:5" x14ac:dyDescent="0.45">
      <c r="A15948" s="2" t="s">
        <v>3984</v>
      </c>
      <c r="B15948" s="2" t="s">
        <v>14378</v>
      </c>
      <c r="C15948" s="2" t="s">
        <v>25966</v>
      </c>
      <c r="D15948" s="2" t="str">
        <f>"飲食店営業"</f>
        <v>飲食店営業</v>
      </c>
      <c r="E15948" s="2" t="str">
        <f>"H30.05.31"</f>
        <v>H30.05.31</v>
      </c>
    </row>
    <row r="15949" spans="1:5" x14ac:dyDescent="0.45">
      <c r="A15949" s="2" t="s">
        <v>3987</v>
      </c>
      <c r="B15949" s="2" t="s">
        <v>14381</v>
      </c>
      <c r="C15949" s="2" t="s">
        <v>25969</v>
      </c>
      <c r="D15949" s="2" t="str">
        <f>"飲食店営業"</f>
        <v>飲食店営業</v>
      </c>
      <c r="E15949" s="2" t="str">
        <f>"H30.05.31"</f>
        <v>H30.05.31</v>
      </c>
    </row>
    <row r="15950" spans="1:5" x14ac:dyDescent="0.45">
      <c r="A15950" s="2" t="s">
        <v>165</v>
      </c>
      <c r="B15950" s="2" t="s">
        <v>14382</v>
      </c>
      <c r="C15950" s="2" t="s">
        <v>25970</v>
      </c>
      <c r="D15950" s="2" t="str">
        <f>"喫茶店営業"</f>
        <v>喫茶店営業</v>
      </c>
      <c r="E15950" s="2" t="str">
        <f>"H30.06.06"</f>
        <v>H30.06.06</v>
      </c>
    </row>
    <row r="15951" spans="1:5" x14ac:dyDescent="0.45">
      <c r="A15951" s="2" t="s">
        <v>3988</v>
      </c>
      <c r="B15951" s="2" t="s">
        <v>14383</v>
      </c>
      <c r="C15951" s="2" t="s">
        <v>25971</v>
      </c>
      <c r="D15951" s="2" t="str">
        <f>"飲食店営業"</f>
        <v>飲食店営業</v>
      </c>
      <c r="E15951" s="2" t="str">
        <f>"H30.06.08"</f>
        <v>H30.06.08</v>
      </c>
    </row>
    <row r="15952" spans="1:5" x14ac:dyDescent="0.45">
      <c r="A15952" s="2" t="s">
        <v>3989</v>
      </c>
      <c r="B15952" s="2" t="s">
        <v>14384</v>
      </c>
      <c r="C15952" s="2" t="s">
        <v>25972</v>
      </c>
      <c r="D15952" s="2" t="str">
        <f>"飲食店営業"</f>
        <v>飲食店営業</v>
      </c>
      <c r="E15952" s="2" t="str">
        <f>"H30.06.15"</f>
        <v>H30.06.15</v>
      </c>
    </row>
    <row r="15953" spans="1:5" x14ac:dyDescent="0.45">
      <c r="A15953" s="2" t="s">
        <v>3990</v>
      </c>
      <c r="B15953" s="2" t="s">
        <v>14383</v>
      </c>
      <c r="C15953" s="2" t="s">
        <v>25971</v>
      </c>
      <c r="D15953" s="2" t="str">
        <f>"そうざい製造業"</f>
        <v>そうざい製造業</v>
      </c>
      <c r="E15953" s="2" t="str">
        <f>"H30.06.14"</f>
        <v>H30.06.14</v>
      </c>
    </row>
    <row r="15954" spans="1:5" x14ac:dyDescent="0.45">
      <c r="A15954" s="2" t="s">
        <v>3991</v>
      </c>
      <c r="B15954" s="2" t="s">
        <v>14385</v>
      </c>
      <c r="C15954" s="2" t="s">
        <v>25973</v>
      </c>
      <c r="D15954" s="2" t="str">
        <f>"食品製造業"</f>
        <v>食品製造業</v>
      </c>
      <c r="E15954" s="2" t="str">
        <f>"H30.06.21"</f>
        <v>H30.06.21</v>
      </c>
    </row>
    <row r="15955" spans="1:5" x14ac:dyDescent="0.45">
      <c r="A15955" s="2" t="s">
        <v>3994</v>
      </c>
      <c r="B15955" s="2" t="s">
        <v>14388</v>
      </c>
      <c r="C15955" s="2" t="s">
        <v>25976</v>
      </c>
      <c r="D15955" s="2" t="str">
        <f>"食品製造業"</f>
        <v>食品製造業</v>
      </c>
      <c r="E15955" s="2" t="str">
        <f>"H30.06.25"</f>
        <v>H30.06.25</v>
      </c>
    </row>
    <row r="15956" spans="1:5" x14ac:dyDescent="0.45">
      <c r="A15956" s="2" t="s">
        <v>3995</v>
      </c>
      <c r="B15956" s="2" t="s">
        <v>14389</v>
      </c>
      <c r="C15956" s="2" t="s">
        <v>25977</v>
      </c>
      <c r="D15956" s="2" t="str">
        <f>"魚介類販売業"</f>
        <v>魚介類販売業</v>
      </c>
      <c r="E15956" s="2" t="str">
        <f>"H30.07.05"</f>
        <v>H30.07.05</v>
      </c>
    </row>
    <row r="15957" spans="1:5" x14ac:dyDescent="0.45">
      <c r="A15957" s="2" t="s">
        <v>3996</v>
      </c>
      <c r="B15957" s="2" t="s">
        <v>14390</v>
      </c>
      <c r="C15957" s="2" t="s">
        <v>25978</v>
      </c>
      <c r="D15957" s="2" t="str">
        <f>"飲食店営業"</f>
        <v>飲食店営業</v>
      </c>
      <c r="E15957" s="2" t="str">
        <f t="shared" ref="E15957:E15962" si="803">"H30.07.06"</f>
        <v>H30.07.06</v>
      </c>
    </row>
    <row r="15958" spans="1:5" x14ac:dyDescent="0.45">
      <c r="A15958" s="2" t="s">
        <v>165</v>
      </c>
      <c r="B15958" s="2" t="s">
        <v>14391</v>
      </c>
      <c r="C15958" s="2" t="s">
        <v>25979</v>
      </c>
      <c r="D15958" s="2" t="str">
        <f>"喫茶店営業"</f>
        <v>喫茶店営業</v>
      </c>
      <c r="E15958" s="2" t="str">
        <f t="shared" si="803"/>
        <v>H30.07.06</v>
      </c>
    </row>
    <row r="15959" spans="1:5" x14ac:dyDescent="0.45">
      <c r="A15959" s="2" t="s">
        <v>165</v>
      </c>
      <c r="B15959" s="2" t="s">
        <v>14392</v>
      </c>
      <c r="C15959" s="2" t="s">
        <v>25980</v>
      </c>
      <c r="D15959" s="2" t="str">
        <f>"喫茶店営業"</f>
        <v>喫茶店営業</v>
      </c>
      <c r="E15959" s="2" t="str">
        <f t="shared" si="803"/>
        <v>H30.07.06</v>
      </c>
    </row>
    <row r="15960" spans="1:5" x14ac:dyDescent="0.45">
      <c r="A15960" s="2" t="s">
        <v>165</v>
      </c>
      <c r="B15960" s="2" t="s">
        <v>14393</v>
      </c>
      <c r="C15960" s="2" t="s">
        <v>25768</v>
      </c>
      <c r="D15960" s="2" t="str">
        <f>"喫茶店営業"</f>
        <v>喫茶店営業</v>
      </c>
      <c r="E15960" s="2" t="str">
        <f t="shared" si="803"/>
        <v>H30.07.06</v>
      </c>
    </row>
    <row r="15961" spans="1:5" x14ac:dyDescent="0.45">
      <c r="A15961" s="2" t="s">
        <v>649</v>
      </c>
      <c r="B15961" s="2" t="s">
        <v>14394</v>
      </c>
      <c r="C15961" s="2" t="s">
        <v>25981</v>
      </c>
      <c r="D15961" s="2" t="str">
        <f>"喫茶店営業"</f>
        <v>喫茶店営業</v>
      </c>
      <c r="E15961" s="2" t="str">
        <f t="shared" si="803"/>
        <v>H30.07.06</v>
      </c>
    </row>
    <row r="15962" spans="1:5" x14ac:dyDescent="0.45">
      <c r="A15962" s="2" t="s">
        <v>649</v>
      </c>
      <c r="B15962" s="2" t="s">
        <v>14395</v>
      </c>
      <c r="C15962" s="2" t="s">
        <v>25982</v>
      </c>
      <c r="D15962" s="2" t="str">
        <f>"喫茶店営業"</f>
        <v>喫茶店営業</v>
      </c>
      <c r="E15962" s="2" t="str">
        <f t="shared" si="803"/>
        <v>H30.07.06</v>
      </c>
    </row>
    <row r="15963" spans="1:5" x14ac:dyDescent="0.45">
      <c r="A15963" s="2" t="s">
        <v>3997</v>
      </c>
      <c r="B15963" s="2" t="s">
        <v>14396</v>
      </c>
      <c r="C15963" s="2" t="s">
        <v>25983</v>
      </c>
      <c r="D15963" s="2" t="str">
        <f>"乳類販売業"</f>
        <v>乳類販売業</v>
      </c>
      <c r="E15963" s="2" t="str">
        <f>"H29.08.21"</f>
        <v>H29.08.21</v>
      </c>
    </row>
    <row r="15964" spans="1:5" x14ac:dyDescent="0.45">
      <c r="A15964" s="2" t="s">
        <v>3998</v>
      </c>
      <c r="B15964" s="2" t="s">
        <v>14397</v>
      </c>
      <c r="C15964" s="2" t="s">
        <v>25984</v>
      </c>
      <c r="D15964" s="2" t="str">
        <f>"飲食店営業"</f>
        <v>飲食店営業</v>
      </c>
      <c r="E15964" s="2" t="str">
        <f>"H30.07.11"</f>
        <v>H30.07.11</v>
      </c>
    </row>
    <row r="15965" spans="1:5" x14ac:dyDescent="0.45">
      <c r="A15965" s="2" t="s">
        <v>165</v>
      </c>
      <c r="B15965" s="2" t="s">
        <v>14399</v>
      </c>
      <c r="C15965" s="2" t="s">
        <v>25985</v>
      </c>
      <c r="D15965" s="2" t="str">
        <f>"喫茶店営業"</f>
        <v>喫茶店営業</v>
      </c>
      <c r="E15965" s="2" t="str">
        <f>"H30.07.13"</f>
        <v>H30.07.13</v>
      </c>
    </row>
    <row r="15966" spans="1:5" x14ac:dyDescent="0.45">
      <c r="A15966" s="2" t="s">
        <v>4001</v>
      </c>
      <c r="B15966" s="2" t="s">
        <v>14401</v>
      </c>
      <c r="C15966" s="2" t="s">
        <v>25987</v>
      </c>
      <c r="D15966" s="2" t="str">
        <f>"飲食店営業"</f>
        <v>飲食店営業</v>
      </c>
      <c r="E15966" s="2" t="str">
        <f>"H30.07.20"</f>
        <v>H30.07.20</v>
      </c>
    </row>
    <row r="15967" spans="1:5" x14ac:dyDescent="0.45">
      <c r="A15967" s="2" t="s">
        <v>4002</v>
      </c>
      <c r="B15967" s="2" t="s">
        <v>14402</v>
      </c>
      <c r="C15967" s="2" t="s">
        <v>25988</v>
      </c>
      <c r="D15967" s="2" t="str">
        <f>"飲食店営業"</f>
        <v>飲食店営業</v>
      </c>
      <c r="E15967" s="2" t="str">
        <f>"H29.07.27"</f>
        <v>H29.07.27</v>
      </c>
    </row>
    <row r="15968" spans="1:5" x14ac:dyDescent="0.45">
      <c r="A15968" s="2" t="s">
        <v>595</v>
      </c>
      <c r="B15968" s="2" t="s">
        <v>14404</v>
      </c>
      <c r="C15968" s="2" t="s">
        <v>25990</v>
      </c>
      <c r="D15968" s="2" t="str">
        <f>"飲食店営業"</f>
        <v>飲食店営業</v>
      </c>
      <c r="E15968" s="2" t="str">
        <f>"H29.08.21"</f>
        <v>H29.08.21</v>
      </c>
    </row>
    <row r="15969" spans="1:5" x14ac:dyDescent="0.45">
      <c r="A15969" s="2" t="s">
        <v>3786</v>
      </c>
      <c r="B15969" s="2" t="s">
        <v>14139</v>
      </c>
      <c r="C15969" s="2" t="s">
        <v>25720</v>
      </c>
      <c r="D15969" s="2" t="str">
        <f>"食肉販売業"</f>
        <v>食肉販売業</v>
      </c>
      <c r="E15969" s="2" t="str">
        <f>"H29.08.21"</f>
        <v>H29.08.21</v>
      </c>
    </row>
    <row r="15970" spans="1:5" x14ac:dyDescent="0.45">
      <c r="A15970" s="2" t="s">
        <v>3786</v>
      </c>
      <c r="B15970" s="2" t="s">
        <v>14405</v>
      </c>
      <c r="C15970" s="2" t="s">
        <v>25991</v>
      </c>
      <c r="D15970" s="2" t="str">
        <f>"食肉販売業"</f>
        <v>食肉販売業</v>
      </c>
      <c r="E15970" s="2" t="str">
        <f>"H29.08.21"</f>
        <v>H29.08.21</v>
      </c>
    </row>
    <row r="15971" spans="1:5" x14ac:dyDescent="0.45">
      <c r="A15971" s="2" t="s">
        <v>4004</v>
      </c>
      <c r="B15971" s="2" t="s">
        <v>14406</v>
      </c>
      <c r="C15971" s="2" t="s">
        <v>25992</v>
      </c>
      <c r="D15971" s="2" t="str">
        <f>"飲食店営業"</f>
        <v>飲食店営業</v>
      </c>
      <c r="E15971" s="2" t="str">
        <f>"H29.04.13"</f>
        <v>H29.04.13</v>
      </c>
    </row>
    <row r="15972" spans="1:5" x14ac:dyDescent="0.45">
      <c r="A15972" s="2" t="s">
        <v>3741</v>
      </c>
      <c r="B15972" s="2" t="s">
        <v>14089</v>
      </c>
      <c r="C15972" s="2" t="s">
        <v>25993</v>
      </c>
      <c r="D15972" s="2" t="str">
        <f>"魚介類販売業"</f>
        <v>魚介類販売業</v>
      </c>
      <c r="E15972" s="2" t="str">
        <f>"H30.07.23"</f>
        <v>H30.07.23</v>
      </c>
    </row>
    <row r="15973" spans="1:5" x14ac:dyDescent="0.45">
      <c r="A15973" s="2" t="s">
        <v>4006</v>
      </c>
      <c r="B15973" s="2" t="s">
        <v>14408</v>
      </c>
      <c r="C15973" s="2" t="s">
        <v>25995</v>
      </c>
      <c r="D15973" s="2" t="str">
        <f>"飲食店営業"</f>
        <v>飲食店営業</v>
      </c>
      <c r="E15973" s="2" t="str">
        <f>"H30.07.25"</f>
        <v>H30.07.25</v>
      </c>
    </row>
    <row r="15974" spans="1:5" x14ac:dyDescent="0.45">
      <c r="A15974" s="2" t="s">
        <v>4006</v>
      </c>
      <c r="B15974" s="2" t="s">
        <v>14408</v>
      </c>
      <c r="C15974" s="2" t="s">
        <v>25995</v>
      </c>
      <c r="D15974" s="2" t="str">
        <f>"魚介類販売業"</f>
        <v>魚介類販売業</v>
      </c>
      <c r="E15974" s="2" t="str">
        <f>"H30.07.25"</f>
        <v>H30.07.25</v>
      </c>
    </row>
    <row r="15975" spans="1:5" x14ac:dyDescent="0.45">
      <c r="A15975" s="2" t="s">
        <v>4006</v>
      </c>
      <c r="B15975" s="2" t="s">
        <v>14408</v>
      </c>
      <c r="C15975" s="2" t="s">
        <v>25995</v>
      </c>
      <c r="D15975" s="2" t="str">
        <f>"食肉販売業"</f>
        <v>食肉販売業</v>
      </c>
      <c r="E15975" s="2" t="str">
        <f>"H30.07.25"</f>
        <v>H30.07.25</v>
      </c>
    </row>
    <row r="15976" spans="1:5" x14ac:dyDescent="0.45">
      <c r="A15976" s="2" t="s">
        <v>4006</v>
      </c>
      <c r="B15976" s="2" t="s">
        <v>14408</v>
      </c>
      <c r="C15976" s="2" t="s">
        <v>25995</v>
      </c>
      <c r="D15976" s="2" t="str">
        <f>"乳類販売業"</f>
        <v>乳類販売業</v>
      </c>
      <c r="E15976" s="2" t="str">
        <f>"H30.07.25"</f>
        <v>H30.07.25</v>
      </c>
    </row>
    <row r="15977" spans="1:5" x14ac:dyDescent="0.45">
      <c r="A15977" s="2" t="s">
        <v>4006</v>
      </c>
      <c r="B15977" s="2" t="s">
        <v>14408</v>
      </c>
      <c r="C15977" s="2" t="s">
        <v>25995</v>
      </c>
      <c r="D15977" s="2" t="str">
        <f>"食品販売業"</f>
        <v>食品販売業</v>
      </c>
      <c r="E15977" s="2" t="str">
        <f>"H30.07.25"</f>
        <v>H30.07.25</v>
      </c>
    </row>
    <row r="15978" spans="1:5" x14ac:dyDescent="0.45">
      <c r="A15978" s="2" t="s">
        <v>649</v>
      </c>
      <c r="B15978" s="2" t="s">
        <v>14409</v>
      </c>
      <c r="C15978" s="2" t="s">
        <v>25981</v>
      </c>
      <c r="D15978" s="2" t="str">
        <f>"喫茶店営業"</f>
        <v>喫茶店営業</v>
      </c>
      <c r="E15978" s="2" t="str">
        <f>"H30.07.31"</f>
        <v>H30.07.31</v>
      </c>
    </row>
    <row r="15979" spans="1:5" x14ac:dyDescent="0.45">
      <c r="A15979" s="2" t="s">
        <v>4007</v>
      </c>
      <c r="B15979" s="2" t="s">
        <v>14410</v>
      </c>
      <c r="C15979" s="2" t="s">
        <v>25996</v>
      </c>
      <c r="D15979" s="2" t="str">
        <f>"飲食店営業"</f>
        <v>飲食店営業</v>
      </c>
      <c r="E15979" s="2" t="str">
        <f>"H30.08.08"</f>
        <v>H30.08.08</v>
      </c>
    </row>
    <row r="15980" spans="1:5" x14ac:dyDescent="0.45">
      <c r="A15980" s="2" t="s">
        <v>4008</v>
      </c>
      <c r="B15980" s="2" t="s">
        <v>14411</v>
      </c>
      <c r="C15980" s="2" t="s">
        <v>25997</v>
      </c>
      <c r="D15980" s="2" t="str">
        <f>"飲食店営業"</f>
        <v>飲食店営業</v>
      </c>
      <c r="E15980" s="2" t="str">
        <f>"H30.08.07"</f>
        <v>H30.08.07</v>
      </c>
    </row>
    <row r="15981" spans="1:5" x14ac:dyDescent="0.45">
      <c r="A15981" s="2" t="s">
        <v>4008</v>
      </c>
      <c r="B15981" s="2" t="s">
        <v>14411</v>
      </c>
      <c r="C15981" s="2" t="s">
        <v>25997</v>
      </c>
      <c r="D15981" s="2" t="str">
        <f>"魚介類販売業"</f>
        <v>魚介類販売業</v>
      </c>
      <c r="E15981" s="2" t="str">
        <f>"H30.08.07"</f>
        <v>H30.08.07</v>
      </c>
    </row>
    <row r="15982" spans="1:5" x14ac:dyDescent="0.45">
      <c r="A15982" s="2" t="s">
        <v>4008</v>
      </c>
      <c r="B15982" s="2" t="s">
        <v>14411</v>
      </c>
      <c r="C15982" s="2" t="s">
        <v>25997</v>
      </c>
      <c r="D15982" s="2" t="str">
        <f>"食肉販売業"</f>
        <v>食肉販売業</v>
      </c>
      <c r="E15982" s="2" t="str">
        <f>"H30.08.07"</f>
        <v>H30.08.07</v>
      </c>
    </row>
    <row r="15983" spans="1:5" x14ac:dyDescent="0.45">
      <c r="A15983" s="2" t="s">
        <v>4008</v>
      </c>
      <c r="B15983" s="2" t="s">
        <v>14411</v>
      </c>
      <c r="C15983" s="2" t="s">
        <v>25997</v>
      </c>
      <c r="D15983" s="2" t="str">
        <f>"乳類販売業"</f>
        <v>乳類販売業</v>
      </c>
      <c r="E15983" s="2" t="str">
        <f>"H30.08.07"</f>
        <v>H30.08.07</v>
      </c>
    </row>
    <row r="15984" spans="1:5" x14ac:dyDescent="0.45">
      <c r="A15984" s="2" t="s">
        <v>4008</v>
      </c>
      <c r="B15984" s="2" t="s">
        <v>14411</v>
      </c>
      <c r="C15984" s="2" t="s">
        <v>25997</v>
      </c>
      <c r="D15984" s="2" t="str">
        <f>"食品販売業"</f>
        <v>食品販売業</v>
      </c>
      <c r="E15984" s="2" t="str">
        <f>"H30.08.07"</f>
        <v>H30.08.07</v>
      </c>
    </row>
    <row r="15985" spans="1:5" x14ac:dyDescent="0.45">
      <c r="A15985" s="2" t="s">
        <v>4009</v>
      </c>
      <c r="B15985" s="2" t="s">
        <v>14412</v>
      </c>
      <c r="C15985" s="2" t="s">
        <v>25998</v>
      </c>
      <c r="D15985" s="2" t="str">
        <f t="shared" ref="D15985:D16000" si="804">"飲食店営業"</f>
        <v>飲食店営業</v>
      </c>
      <c r="E15985" s="2" t="str">
        <f>"H30.08.14"</f>
        <v>H30.08.14</v>
      </c>
    </row>
    <row r="15986" spans="1:5" x14ac:dyDescent="0.45">
      <c r="A15986" s="2" t="s">
        <v>4010</v>
      </c>
      <c r="B15986" s="2" t="s">
        <v>14413</v>
      </c>
      <c r="C15986" s="2" t="s">
        <v>25999</v>
      </c>
      <c r="D15986" s="2" t="str">
        <f t="shared" si="804"/>
        <v>飲食店営業</v>
      </c>
      <c r="E15986" s="2" t="str">
        <f>"H29.12.27"</f>
        <v>H29.12.27</v>
      </c>
    </row>
    <row r="15987" spans="1:5" x14ac:dyDescent="0.45">
      <c r="A15987" s="2" t="s">
        <v>4011</v>
      </c>
      <c r="B15987" s="2" t="s">
        <v>14414</v>
      </c>
      <c r="C15987" s="2" t="s">
        <v>26000</v>
      </c>
      <c r="D15987" s="2" t="str">
        <f t="shared" si="804"/>
        <v>飲食店営業</v>
      </c>
      <c r="E15987" s="2" t="str">
        <f>"H30.08.13"</f>
        <v>H30.08.13</v>
      </c>
    </row>
    <row r="15988" spans="1:5" x14ac:dyDescent="0.45">
      <c r="A15988" s="2" t="s">
        <v>4012</v>
      </c>
      <c r="B15988" s="2" t="s">
        <v>14415</v>
      </c>
      <c r="C15988" s="2" t="s">
        <v>26001</v>
      </c>
      <c r="D15988" s="2" t="str">
        <f t="shared" si="804"/>
        <v>飲食店営業</v>
      </c>
      <c r="E15988" s="2" t="str">
        <f>"H30.08.13"</f>
        <v>H30.08.13</v>
      </c>
    </row>
    <row r="15989" spans="1:5" x14ac:dyDescent="0.45">
      <c r="A15989" s="2" t="s">
        <v>3899</v>
      </c>
      <c r="B15989" s="2" t="s">
        <v>14416</v>
      </c>
      <c r="C15989" s="2" t="s">
        <v>26002</v>
      </c>
      <c r="D15989" s="2" t="str">
        <f t="shared" si="804"/>
        <v>飲食店営業</v>
      </c>
      <c r="E15989" s="2" t="str">
        <f>"H30.08.13"</f>
        <v>H30.08.13</v>
      </c>
    </row>
    <row r="15990" spans="1:5" x14ac:dyDescent="0.45">
      <c r="A15990" s="2" t="s">
        <v>4013</v>
      </c>
      <c r="B15990" s="2" t="s">
        <v>14417</v>
      </c>
      <c r="C15990" s="2" t="s">
        <v>26003</v>
      </c>
      <c r="D15990" s="2" t="str">
        <f t="shared" si="804"/>
        <v>飲食店営業</v>
      </c>
      <c r="E15990" s="2" t="str">
        <f>"H30.08.13"</f>
        <v>H30.08.13</v>
      </c>
    </row>
    <row r="15991" spans="1:5" x14ac:dyDescent="0.45">
      <c r="A15991" s="2" t="s">
        <v>4013</v>
      </c>
      <c r="B15991" s="2" t="s">
        <v>14418</v>
      </c>
      <c r="C15991" s="2" t="s">
        <v>26004</v>
      </c>
      <c r="D15991" s="2" t="str">
        <f t="shared" si="804"/>
        <v>飲食店営業</v>
      </c>
      <c r="E15991" s="2" t="str">
        <f>"H29.05.15"</f>
        <v>H29.05.15</v>
      </c>
    </row>
    <row r="15992" spans="1:5" x14ac:dyDescent="0.45">
      <c r="A15992" s="2" t="s">
        <v>4014</v>
      </c>
      <c r="B15992" s="2" t="s">
        <v>14419</v>
      </c>
      <c r="C15992" s="2" t="s">
        <v>26005</v>
      </c>
      <c r="D15992" s="2" t="str">
        <f t="shared" si="804"/>
        <v>飲食店営業</v>
      </c>
      <c r="E15992" s="2" t="str">
        <f>"H30.08.13"</f>
        <v>H30.08.13</v>
      </c>
    </row>
    <row r="15993" spans="1:5" x14ac:dyDescent="0.45">
      <c r="A15993" s="2" t="s">
        <v>4015</v>
      </c>
      <c r="B15993" s="2" t="s">
        <v>14420</v>
      </c>
      <c r="C15993" s="2" t="s">
        <v>26006</v>
      </c>
      <c r="D15993" s="2" t="str">
        <f t="shared" si="804"/>
        <v>飲食店営業</v>
      </c>
      <c r="E15993" s="2" t="str">
        <f t="shared" ref="E15993:E15999" si="805">"H30.08.16"</f>
        <v>H30.08.16</v>
      </c>
    </row>
    <row r="15994" spans="1:5" x14ac:dyDescent="0.45">
      <c r="A15994" s="2" t="s">
        <v>4016</v>
      </c>
      <c r="B15994" s="2" t="s">
        <v>14421</v>
      </c>
      <c r="C15994" s="2" t="s">
        <v>26007</v>
      </c>
      <c r="D15994" s="2" t="str">
        <f t="shared" si="804"/>
        <v>飲食店営業</v>
      </c>
      <c r="E15994" s="2" t="str">
        <f t="shared" si="805"/>
        <v>H30.08.16</v>
      </c>
    </row>
    <row r="15995" spans="1:5" x14ac:dyDescent="0.45">
      <c r="A15995" s="2" t="s">
        <v>2379</v>
      </c>
      <c r="B15995" s="2" t="s">
        <v>14422</v>
      </c>
      <c r="C15995" s="2" t="s">
        <v>26008</v>
      </c>
      <c r="D15995" s="2" t="str">
        <f t="shared" si="804"/>
        <v>飲食店営業</v>
      </c>
      <c r="E15995" s="2" t="str">
        <f t="shared" si="805"/>
        <v>H30.08.16</v>
      </c>
    </row>
    <row r="15996" spans="1:5" x14ac:dyDescent="0.45">
      <c r="A15996" s="2" t="s">
        <v>4017</v>
      </c>
      <c r="B15996" s="2" t="s">
        <v>14423</v>
      </c>
      <c r="C15996" s="2" t="s">
        <v>26009</v>
      </c>
      <c r="D15996" s="2" t="str">
        <f t="shared" si="804"/>
        <v>飲食店営業</v>
      </c>
      <c r="E15996" s="2" t="str">
        <f t="shared" si="805"/>
        <v>H30.08.16</v>
      </c>
    </row>
    <row r="15997" spans="1:5" x14ac:dyDescent="0.45">
      <c r="A15997" s="2" t="s">
        <v>4018</v>
      </c>
      <c r="B15997" s="2" t="s">
        <v>14424</v>
      </c>
      <c r="C15997" s="2" t="s">
        <v>26010</v>
      </c>
      <c r="D15997" s="2" t="str">
        <f t="shared" si="804"/>
        <v>飲食店営業</v>
      </c>
      <c r="E15997" s="2" t="str">
        <f t="shared" si="805"/>
        <v>H30.08.16</v>
      </c>
    </row>
    <row r="15998" spans="1:5" x14ac:dyDescent="0.45">
      <c r="A15998" s="2" t="s">
        <v>4019</v>
      </c>
      <c r="B15998" s="2" t="s">
        <v>14425</v>
      </c>
      <c r="C15998" s="2" t="s">
        <v>26011</v>
      </c>
      <c r="D15998" s="2" t="str">
        <f t="shared" si="804"/>
        <v>飲食店営業</v>
      </c>
      <c r="E15998" s="2" t="str">
        <f t="shared" si="805"/>
        <v>H30.08.16</v>
      </c>
    </row>
    <row r="15999" spans="1:5" x14ac:dyDescent="0.45">
      <c r="A15999" s="2" t="s">
        <v>4020</v>
      </c>
      <c r="B15999" s="2" t="s">
        <v>14426</v>
      </c>
      <c r="C15999" s="2" t="s">
        <v>26012</v>
      </c>
      <c r="D15999" s="2" t="str">
        <f t="shared" si="804"/>
        <v>飲食店営業</v>
      </c>
      <c r="E15999" s="2" t="str">
        <f t="shared" si="805"/>
        <v>H30.08.16</v>
      </c>
    </row>
    <row r="16000" spans="1:5" x14ac:dyDescent="0.45">
      <c r="A16000" s="2" t="s">
        <v>4021</v>
      </c>
      <c r="B16000" s="2" t="s">
        <v>14427</v>
      </c>
      <c r="C16000" s="2" t="s">
        <v>26013</v>
      </c>
      <c r="D16000" s="2" t="str">
        <f t="shared" si="804"/>
        <v>飲食店営業</v>
      </c>
      <c r="E16000" s="2" t="str">
        <f>"H30.08.13"</f>
        <v>H30.08.13</v>
      </c>
    </row>
    <row r="16001" spans="1:5" x14ac:dyDescent="0.45">
      <c r="A16001" s="2" t="s">
        <v>4021</v>
      </c>
      <c r="B16001" s="2" t="s">
        <v>14427</v>
      </c>
      <c r="C16001" s="2" t="s">
        <v>26013</v>
      </c>
      <c r="D16001" s="2" t="str">
        <f>"乳類販売業"</f>
        <v>乳類販売業</v>
      </c>
      <c r="E16001" s="2" t="str">
        <f>"H30.08.13"</f>
        <v>H30.08.13</v>
      </c>
    </row>
    <row r="16002" spans="1:5" x14ac:dyDescent="0.45">
      <c r="A16002" s="2" t="s">
        <v>4021</v>
      </c>
      <c r="B16002" s="2" t="s">
        <v>14427</v>
      </c>
      <c r="C16002" s="2" t="s">
        <v>26013</v>
      </c>
      <c r="D16002" s="2" t="str">
        <f>"魚介類販売業"</f>
        <v>魚介類販売業</v>
      </c>
      <c r="E16002" s="2" t="str">
        <f>"H30.08.13"</f>
        <v>H30.08.13</v>
      </c>
    </row>
    <row r="16003" spans="1:5" x14ac:dyDescent="0.45">
      <c r="A16003" s="2" t="s">
        <v>4021</v>
      </c>
      <c r="B16003" s="2" t="s">
        <v>14427</v>
      </c>
      <c r="C16003" s="2" t="s">
        <v>26013</v>
      </c>
      <c r="D16003" s="2" t="str">
        <f>"食肉販売業"</f>
        <v>食肉販売業</v>
      </c>
      <c r="E16003" s="2" t="str">
        <f>"H30.08.13"</f>
        <v>H30.08.13</v>
      </c>
    </row>
    <row r="16004" spans="1:5" x14ac:dyDescent="0.45">
      <c r="A16004" s="2" t="s">
        <v>3824</v>
      </c>
      <c r="B16004" s="2" t="s">
        <v>14428</v>
      </c>
      <c r="C16004" s="2" t="s">
        <v>26014</v>
      </c>
      <c r="D16004" s="2" t="str">
        <f>"飲食店営業"</f>
        <v>飲食店営業</v>
      </c>
      <c r="E16004" s="2" t="str">
        <f>"H30.08.16"</f>
        <v>H30.08.16</v>
      </c>
    </row>
    <row r="16005" spans="1:5" x14ac:dyDescent="0.45">
      <c r="A16005" s="2" t="s">
        <v>3824</v>
      </c>
      <c r="B16005" s="2" t="s">
        <v>14428</v>
      </c>
      <c r="C16005" s="2" t="s">
        <v>26014</v>
      </c>
      <c r="D16005" s="2" t="str">
        <f>"魚介類販売業"</f>
        <v>魚介類販売業</v>
      </c>
      <c r="E16005" s="2" t="str">
        <f>"H30.08.16"</f>
        <v>H30.08.16</v>
      </c>
    </row>
    <row r="16006" spans="1:5" x14ac:dyDescent="0.45">
      <c r="A16006" s="2" t="s">
        <v>3824</v>
      </c>
      <c r="B16006" s="2" t="s">
        <v>14428</v>
      </c>
      <c r="C16006" s="2" t="s">
        <v>26014</v>
      </c>
      <c r="D16006" s="2" t="str">
        <f>"乳類販売業"</f>
        <v>乳類販売業</v>
      </c>
      <c r="E16006" s="2" t="str">
        <f>"H30.08.16"</f>
        <v>H30.08.16</v>
      </c>
    </row>
    <row r="16007" spans="1:5" x14ac:dyDescent="0.45">
      <c r="A16007" s="2" t="s">
        <v>3824</v>
      </c>
      <c r="B16007" s="2" t="s">
        <v>14428</v>
      </c>
      <c r="C16007" s="2" t="s">
        <v>26014</v>
      </c>
      <c r="D16007" s="2" t="str">
        <f>"食肉販売業"</f>
        <v>食肉販売業</v>
      </c>
      <c r="E16007" s="2" t="str">
        <f>"H30.08.16"</f>
        <v>H30.08.16</v>
      </c>
    </row>
    <row r="16008" spans="1:5" x14ac:dyDescent="0.45">
      <c r="A16008" s="2" t="s">
        <v>4022</v>
      </c>
      <c r="B16008" s="2" t="s">
        <v>14429</v>
      </c>
      <c r="C16008" s="2" t="s">
        <v>26015</v>
      </c>
      <c r="D16008" s="2" t="str">
        <f>"魚介類販売業"</f>
        <v>魚介類販売業</v>
      </c>
      <c r="E16008" s="2" t="str">
        <f t="shared" ref="E16008:E16013" si="806">"H30.08.13"</f>
        <v>H30.08.13</v>
      </c>
    </row>
    <row r="16009" spans="1:5" x14ac:dyDescent="0.45">
      <c r="A16009" s="2" t="s">
        <v>4022</v>
      </c>
      <c r="B16009" s="2" t="s">
        <v>14429</v>
      </c>
      <c r="C16009" s="2" t="s">
        <v>26015</v>
      </c>
      <c r="D16009" s="2" t="str">
        <f>"飲食店営業"</f>
        <v>飲食店営業</v>
      </c>
      <c r="E16009" s="2" t="str">
        <f t="shared" si="806"/>
        <v>H30.08.13</v>
      </c>
    </row>
    <row r="16010" spans="1:5" x14ac:dyDescent="0.45">
      <c r="A16010" s="2" t="s">
        <v>4022</v>
      </c>
      <c r="B16010" s="2" t="s">
        <v>14429</v>
      </c>
      <c r="C16010" s="2" t="s">
        <v>26015</v>
      </c>
      <c r="D16010" s="2" t="str">
        <f>"食肉販売業"</f>
        <v>食肉販売業</v>
      </c>
      <c r="E16010" s="2" t="str">
        <f t="shared" si="806"/>
        <v>H30.08.13</v>
      </c>
    </row>
    <row r="16011" spans="1:5" x14ac:dyDescent="0.45">
      <c r="A16011" s="2" t="s">
        <v>4022</v>
      </c>
      <c r="B16011" s="2" t="s">
        <v>14429</v>
      </c>
      <c r="C16011" s="2" t="s">
        <v>26015</v>
      </c>
      <c r="D16011" s="2" t="str">
        <f>"乳類販売業"</f>
        <v>乳類販売業</v>
      </c>
      <c r="E16011" s="2" t="str">
        <f t="shared" si="806"/>
        <v>H30.08.13</v>
      </c>
    </row>
    <row r="16012" spans="1:5" x14ac:dyDescent="0.45">
      <c r="A16012" s="2" t="s">
        <v>3997</v>
      </c>
      <c r="B16012" s="2" t="s">
        <v>14430</v>
      </c>
      <c r="C16012" s="2" t="s">
        <v>25983</v>
      </c>
      <c r="D16012" s="2" t="str">
        <f>"魚介類販売業"</f>
        <v>魚介類販売業</v>
      </c>
      <c r="E16012" s="2" t="str">
        <f t="shared" si="806"/>
        <v>H30.08.13</v>
      </c>
    </row>
    <row r="16013" spans="1:5" x14ac:dyDescent="0.45">
      <c r="A16013" s="2" t="s">
        <v>3997</v>
      </c>
      <c r="B16013" s="2" t="s">
        <v>14430</v>
      </c>
      <c r="C16013" s="2" t="s">
        <v>25983</v>
      </c>
      <c r="D16013" s="2" t="str">
        <f>"食肉販売業"</f>
        <v>食肉販売業</v>
      </c>
      <c r="E16013" s="2" t="str">
        <f t="shared" si="806"/>
        <v>H30.08.13</v>
      </c>
    </row>
    <row r="16014" spans="1:5" x14ac:dyDescent="0.45">
      <c r="A16014" s="2" t="s">
        <v>165</v>
      </c>
      <c r="B16014" s="2" t="s">
        <v>14432</v>
      </c>
      <c r="C16014" s="2" t="s">
        <v>26017</v>
      </c>
      <c r="D16014" s="2" t="str">
        <f>"喫茶店営業"</f>
        <v>喫茶店営業</v>
      </c>
      <c r="E16014" s="2" t="str">
        <f t="shared" ref="E16014:E16029" si="807">"H30.08.16"</f>
        <v>H30.08.16</v>
      </c>
    </row>
    <row r="16015" spans="1:5" x14ac:dyDescent="0.45">
      <c r="A16015" s="2" t="s">
        <v>165</v>
      </c>
      <c r="B16015" s="2" t="s">
        <v>14433</v>
      </c>
      <c r="C16015" s="2" t="s">
        <v>26018</v>
      </c>
      <c r="D16015" s="2" t="str">
        <f>"喫茶店営業"</f>
        <v>喫茶店営業</v>
      </c>
      <c r="E16015" s="2" t="str">
        <f t="shared" si="807"/>
        <v>H30.08.16</v>
      </c>
    </row>
    <row r="16016" spans="1:5" x14ac:dyDescent="0.45">
      <c r="A16016" s="2" t="s">
        <v>165</v>
      </c>
      <c r="B16016" s="2" t="s">
        <v>14434</v>
      </c>
      <c r="C16016" s="2" t="s">
        <v>26018</v>
      </c>
      <c r="D16016" s="2" t="str">
        <f>"喫茶店営業"</f>
        <v>喫茶店営業</v>
      </c>
      <c r="E16016" s="2" t="str">
        <f t="shared" si="807"/>
        <v>H30.08.16</v>
      </c>
    </row>
    <row r="16017" spans="1:5" x14ac:dyDescent="0.45">
      <c r="A16017" s="2" t="s">
        <v>4023</v>
      </c>
      <c r="B16017" s="2" t="s">
        <v>14435</v>
      </c>
      <c r="C16017" s="2" t="s">
        <v>26019</v>
      </c>
      <c r="D16017" s="2" t="str">
        <f>"乳類販売業"</f>
        <v>乳類販売業</v>
      </c>
      <c r="E16017" s="2" t="str">
        <f t="shared" si="807"/>
        <v>H30.08.16</v>
      </c>
    </row>
    <row r="16018" spans="1:5" x14ac:dyDescent="0.45">
      <c r="A16018" s="2" t="s">
        <v>421</v>
      </c>
      <c r="B16018" s="2" t="s">
        <v>14436</v>
      </c>
      <c r="C16018" s="2" t="s">
        <v>26020</v>
      </c>
      <c r="D16018" s="2" t="str">
        <f>"乳類販売業"</f>
        <v>乳類販売業</v>
      </c>
      <c r="E16018" s="2" t="str">
        <f t="shared" si="807"/>
        <v>H30.08.16</v>
      </c>
    </row>
    <row r="16019" spans="1:5" x14ac:dyDescent="0.45">
      <c r="A16019" s="2" t="s">
        <v>3790</v>
      </c>
      <c r="B16019" s="2" t="s">
        <v>14144</v>
      </c>
      <c r="C16019" s="2" t="s">
        <v>25726</v>
      </c>
      <c r="D16019" s="2" t="str">
        <f>"魚介類販売業"</f>
        <v>魚介類販売業</v>
      </c>
      <c r="E16019" s="2" t="str">
        <f t="shared" si="807"/>
        <v>H30.08.16</v>
      </c>
    </row>
    <row r="16020" spans="1:5" x14ac:dyDescent="0.45">
      <c r="A16020" s="2" t="s">
        <v>3796</v>
      </c>
      <c r="B16020" s="2" t="s">
        <v>14437</v>
      </c>
      <c r="C16020" s="2" t="s">
        <v>26021</v>
      </c>
      <c r="D16020" s="2" t="str">
        <f>"魚肉ねり製品製造業"</f>
        <v>魚肉ねり製品製造業</v>
      </c>
      <c r="E16020" s="2" t="str">
        <f t="shared" si="807"/>
        <v>H30.08.16</v>
      </c>
    </row>
    <row r="16021" spans="1:5" x14ac:dyDescent="0.45">
      <c r="A16021" s="2" t="s">
        <v>4025</v>
      </c>
      <c r="B16021" s="2" t="s">
        <v>14439</v>
      </c>
      <c r="C16021" s="2" t="s">
        <v>26023</v>
      </c>
      <c r="D16021" s="2" t="str">
        <f>"食品販売業"</f>
        <v>食品販売業</v>
      </c>
      <c r="E16021" s="2" t="str">
        <f t="shared" si="807"/>
        <v>H30.08.16</v>
      </c>
    </row>
    <row r="16022" spans="1:5" x14ac:dyDescent="0.45">
      <c r="A16022" s="2" t="s">
        <v>4026</v>
      </c>
      <c r="B16022" s="2" t="s">
        <v>14440</v>
      </c>
      <c r="C16022" s="2" t="s">
        <v>26024</v>
      </c>
      <c r="D16022" s="2" t="str">
        <f>"食品販売業"</f>
        <v>食品販売業</v>
      </c>
      <c r="E16022" s="2" t="str">
        <f t="shared" si="807"/>
        <v>H30.08.16</v>
      </c>
    </row>
    <row r="16023" spans="1:5" x14ac:dyDescent="0.45">
      <c r="A16023" s="2" t="s">
        <v>4027</v>
      </c>
      <c r="B16023" s="2" t="s">
        <v>14441</v>
      </c>
      <c r="C16023" s="2" t="s">
        <v>26025</v>
      </c>
      <c r="D16023" s="2" t="str">
        <f>"食品製造業"</f>
        <v>食品製造業</v>
      </c>
      <c r="E16023" s="2" t="str">
        <f t="shared" si="807"/>
        <v>H30.08.16</v>
      </c>
    </row>
    <row r="16024" spans="1:5" x14ac:dyDescent="0.45">
      <c r="A16024" s="2" t="s">
        <v>4028</v>
      </c>
      <c r="B16024" s="2" t="s">
        <v>14442</v>
      </c>
      <c r="C16024" s="2" t="s">
        <v>26026</v>
      </c>
      <c r="D16024" s="2" t="str">
        <f>"食品製造業"</f>
        <v>食品製造業</v>
      </c>
      <c r="E16024" s="2" t="str">
        <f t="shared" si="807"/>
        <v>H30.08.16</v>
      </c>
    </row>
    <row r="16025" spans="1:5" x14ac:dyDescent="0.45">
      <c r="A16025" s="2" t="s">
        <v>4031</v>
      </c>
      <c r="B16025" s="2" t="s">
        <v>14445</v>
      </c>
      <c r="C16025" s="2" t="s">
        <v>26029</v>
      </c>
      <c r="D16025" s="2" t="str">
        <f>"食品販売業"</f>
        <v>食品販売業</v>
      </c>
      <c r="E16025" s="2" t="str">
        <f t="shared" si="807"/>
        <v>H30.08.16</v>
      </c>
    </row>
    <row r="16026" spans="1:5" x14ac:dyDescent="0.45">
      <c r="A16026" s="2" t="s">
        <v>4032</v>
      </c>
      <c r="B16026" s="2" t="s">
        <v>14446</v>
      </c>
      <c r="C16026" s="2" t="s">
        <v>26030</v>
      </c>
      <c r="D16026" s="2" t="str">
        <f>"飲食店営業"</f>
        <v>飲食店営業</v>
      </c>
      <c r="E16026" s="2" t="str">
        <f t="shared" si="807"/>
        <v>H30.08.16</v>
      </c>
    </row>
    <row r="16027" spans="1:5" x14ac:dyDescent="0.45">
      <c r="A16027" s="2" t="s">
        <v>4033</v>
      </c>
      <c r="B16027" s="2" t="s">
        <v>14447</v>
      </c>
      <c r="C16027" s="2" t="s">
        <v>26031</v>
      </c>
      <c r="D16027" s="2" t="str">
        <f>"そうざい製造業"</f>
        <v>そうざい製造業</v>
      </c>
      <c r="E16027" s="2" t="str">
        <f t="shared" si="807"/>
        <v>H30.08.16</v>
      </c>
    </row>
    <row r="16028" spans="1:5" x14ac:dyDescent="0.45">
      <c r="A16028" s="2" t="s">
        <v>4033</v>
      </c>
      <c r="B16028" s="2" t="s">
        <v>14447</v>
      </c>
      <c r="C16028" s="2" t="s">
        <v>26031</v>
      </c>
      <c r="D16028" s="2" t="str">
        <f>"ソース類製造業"</f>
        <v>ソース類製造業</v>
      </c>
      <c r="E16028" s="2" t="str">
        <f t="shared" si="807"/>
        <v>H30.08.16</v>
      </c>
    </row>
    <row r="16029" spans="1:5" x14ac:dyDescent="0.45">
      <c r="A16029" s="2" t="s">
        <v>4033</v>
      </c>
      <c r="B16029" s="2" t="s">
        <v>14447</v>
      </c>
      <c r="C16029" s="2" t="s">
        <v>26031</v>
      </c>
      <c r="D16029" s="2" t="str">
        <f>"清涼飲料水製造業"</f>
        <v>清涼飲料水製造業</v>
      </c>
      <c r="E16029" s="2" t="str">
        <f t="shared" si="807"/>
        <v>H30.08.16</v>
      </c>
    </row>
    <row r="16030" spans="1:5" x14ac:dyDescent="0.45">
      <c r="A16030" s="2" t="s">
        <v>4034</v>
      </c>
      <c r="B16030" s="2" t="s">
        <v>14448</v>
      </c>
      <c r="C16030" s="2" t="s">
        <v>26032</v>
      </c>
      <c r="D16030" s="2" t="str">
        <f>"飲食店営業"</f>
        <v>飲食店営業</v>
      </c>
      <c r="E16030" s="2" t="str">
        <f>"H30.08.24"</f>
        <v>H30.08.24</v>
      </c>
    </row>
    <row r="16031" spans="1:5" x14ac:dyDescent="0.45">
      <c r="A16031" s="2" t="s">
        <v>4035</v>
      </c>
      <c r="B16031" s="2" t="s">
        <v>14449</v>
      </c>
      <c r="C16031" s="2" t="s">
        <v>26033</v>
      </c>
      <c r="D16031" s="2" t="str">
        <f>"そうざい製造業"</f>
        <v>そうざい製造業</v>
      </c>
      <c r="E16031" s="2" t="str">
        <f>"H30.08.24"</f>
        <v>H30.08.24</v>
      </c>
    </row>
    <row r="16032" spans="1:5" x14ac:dyDescent="0.45">
      <c r="A16032" s="2" t="s">
        <v>4036</v>
      </c>
      <c r="B16032" s="2" t="s">
        <v>14450</v>
      </c>
      <c r="C16032" s="2" t="s">
        <v>26034</v>
      </c>
      <c r="D16032" s="2" t="str">
        <f>"菓子製造業"</f>
        <v>菓子製造業</v>
      </c>
      <c r="E16032" s="2" t="str">
        <f>"H30.08.27"</f>
        <v>H30.08.27</v>
      </c>
    </row>
    <row r="16033" spans="1:5" x14ac:dyDescent="0.45">
      <c r="A16033" s="2" t="s">
        <v>4037</v>
      </c>
      <c r="B16033" s="2" t="s">
        <v>14451</v>
      </c>
      <c r="C16033" s="2" t="s">
        <v>26035</v>
      </c>
      <c r="D16033" s="2" t="str">
        <f>"そうざい製造業"</f>
        <v>そうざい製造業</v>
      </c>
      <c r="E16033" s="2" t="str">
        <f>"H30.08.28"</f>
        <v>H30.08.28</v>
      </c>
    </row>
    <row r="16034" spans="1:5" x14ac:dyDescent="0.45">
      <c r="A16034" s="2" t="s">
        <v>4039</v>
      </c>
      <c r="B16034" s="2" t="s">
        <v>14454</v>
      </c>
      <c r="C16034" s="2" t="s">
        <v>26037</v>
      </c>
      <c r="D16034" s="2" t="str">
        <f>"飲食店営業"</f>
        <v>飲食店営業</v>
      </c>
      <c r="E16034" s="2" t="str">
        <f>"H29.12.12"</f>
        <v>H29.12.12</v>
      </c>
    </row>
    <row r="16035" spans="1:5" x14ac:dyDescent="0.45">
      <c r="A16035" s="2" t="s">
        <v>682</v>
      </c>
      <c r="B16035" s="2" t="s">
        <v>14455</v>
      </c>
      <c r="C16035" s="2" t="s">
        <v>26038</v>
      </c>
      <c r="D16035" s="2" t="str">
        <f>"食品販売業"</f>
        <v>食品販売業</v>
      </c>
      <c r="E16035" s="2" t="str">
        <f>"H30.08.31"</f>
        <v>H30.08.31</v>
      </c>
    </row>
    <row r="16036" spans="1:5" x14ac:dyDescent="0.45">
      <c r="A16036" s="2" t="s">
        <v>4040</v>
      </c>
      <c r="B16036" s="2" t="s">
        <v>14456</v>
      </c>
      <c r="C16036" s="2" t="s">
        <v>26039</v>
      </c>
      <c r="D16036" s="2" t="str">
        <f>"飲食店営業"</f>
        <v>飲食店営業</v>
      </c>
      <c r="E16036" s="2" t="str">
        <f>"H30.08.31"</f>
        <v>H30.08.31</v>
      </c>
    </row>
    <row r="16037" spans="1:5" x14ac:dyDescent="0.45">
      <c r="A16037" s="2" t="s">
        <v>3942</v>
      </c>
      <c r="B16037" s="2" t="s">
        <v>14457</v>
      </c>
      <c r="C16037" s="2" t="s">
        <v>26040</v>
      </c>
      <c r="D16037" s="2" t="str">
        <f>"飲食店営業"</f>
        <v>飲食店営業</v>
      </c>
      <c r="E16037" s="2" t="str">
        <f>"H30.05.14"</f>
        <v>H30.05.14</v>
      </c>
    </row>
    <row r="16038" spans="1:5" x14ac:dyDescent="0.45">
      <c r="A16038" s="2" t="s">
        <v>4042</v>
      </c>
      <c r="B16038" s="2" t="s">
        <v>14459</v>
      </c>
      <c r="C16038" s="2" t="s">
        <v>26041</v>
      </c>
      <c r="D16038" s="2" t="str">
        <f>"そうざい製造業"</f>
        <v>そうざい製造業</v>
      </c>
      <c r="E16038" s="2" t="str">
        <f>"H30.09.27"</f>
        <v>H30.09.27</v>
      </c>
    </row>
    <row r="16039" spans="1:5" x14ac:dyDescent="0.45">
      <c r="A16039" s="2" t="s">
        <v>4042</v>
      </c>
      <c r="B16039" s="2" t="s">
        <v>4042</v>
      </c>
      <c r="C16039" s="2" t="s">
        <v>26041</v>
      </c>
      <c r="D16039" s="2" t="str">
        <f>"食品製造業"</f>
        <v>食品製造業</v>
      </c>
      <c r="E16039" s="2" t="str">
        <f>"H30.09.27"</f>
        <v>H30.09.27</v>
      </c>
    </row>
    <row r="16040" spans="1:5" x14ac:dyDescent="0.45">
      <c r="A16040" s="2" t="s">
        <v>1864</v>
      </c>
      <c r="B16040" s="2" t="s">
        <v>14460</v>
      </c>
      <c r="C16040" s="2" t="s">
        <v>26042</v>
      </c>
      <c r="D16040" s="2" t="str">
        <f>"飲食店営業"</f>
        <v>飲食店営業</v>
      </c>
      <c r="E16040" s="2" t="str">
        <f>"H30.09.28"</f>
        <v>H30.09.28</v>
      </c>
    </row>
    <row r="16041" spans="1:5" x14ac:dyDescent="0.45">
      <c r="A16041" s="2" t="s">
        <v>4043</v>
      </c>
      <c r="B16041" s="2" t="s">
        <v>14461</v>
      </c>
      <c r="C16041" s="2" t="s">
        <v>26043</v>
      </c>
      <c r="D16041" s="2" t="str">
        <f>"飲食店営業"</f>
        <v>飲食店営業</v>
      </c>
      <c r="E16041" s="2" t="str">
        <f>"H30.09.28"</f>
        <v>H30.09.28</v>
      </c>
    </row>
    <row r="16042" spans="1:5" x14ac:dyDescent="0.45">
      <c r="A16042" s="2" t="s">
        <v>649</v>
      </c>
      <c r="B16042" s="2" t="s">
        <v>14462</v>
      </c>
      <c r="C16042" s="2" t="s">
        <v>26044</v>
      </c>
      <c r="D16042" s="2" t="str">
        <f>"喫茶店営業"</f>
        <v>喫茶店営業</v>
      </c>
      <c r="E16042" s="2" t="str">
        <f>"H30.10.02"</f>
        <v>H30.10.02</v>
      </c>
    </row>
    <row r="16043" spans="1:5" x14ac:dyDescent="0.45">
      <c r="A16043" s="2" t="s">
        <v>4046</v>
      </c>
      <c r="B16043" s="2" t="s">
        <v>14465</v>
      </c>
      <c r="C16043" s="2" t="s">
        <v>26047</v>
      </c>
      <c r="D16043" s="2" t="str">
        <f>"飲食店営業"</f>
        <v>飲食店営業</v>
      </c>
      <c r="E16043" s="2" t="str">
        <f>"H30.08.22"</f>
        <v>H30.08.22</v>
      </c>
    </row>
    <row r="16044" spans="1:5" x14ac:dyDescent="0.45">
      <c r="A16044" s="2" t="s">
        <v>4046</v>
      </c>
      <c r="B16044" s="2" t="s">
        <v>14465</v>
      </c>
      <c r="C16044" s="2" t="s">
        <v>26047</v>
      </c>
      <c r="D16044" s="2" t="str">
        <f>"魚介類販売業"</f>
        <v>魚介類販売業</v>
      </c>
      <c r="E16044" s="2" t="str">
        <f>"H30.08.22"</f>
        <v>H30.08.22</v>
      </c>
    </row>
    <row r="16045" spans="1:5" x14ac:dyDescent="0.45">
      <c r="A16045" s="2" t="s">
        <v>4046</v>
      </c>
      <c r="B16045" s="2" t="s">
        <v>14465</v>
      </c>
      <c r="C16045" s="2" t="s">
        <v>26047</v>
      </c>
      <c r="D16045" s="2" t="str">
        <f>"乳類販売業"</f>
        <v>乳類販売業</v>
      </c>
      <c r="E16045" s="2" t="str">
        <f>"H30.08.22"</f>
        <v>H30.08.22</v>
      </c>
    </row>
    <row r="16046" spans="1:5" x14ac:dyDescent="0.45">
      <c r="A16046" s="2" t="s">
        <v>4046</v>
      </c>
      <c r="B16046" s="2" t="s">
        <v>14465</v>
      </c>
      <c r="C16046" s="2" t="s">
        <v>26047</v>
      </c>
      <c r="D16046" s="2" t="str">
        <f>"食肉販売業"</f>
        <v>食肉販売業</v>
      </c>
      <c r="E16046" s="2" t="str">
        <f>"H30.08.22"</f>
        <v>H30.08.22</v>
      </c>
    </row>
    <row r="16047" spans="1:5" x14ac:dyDescent="0.45">
      <c r="A16047" s="2" t="s">
        <v>4046</v>
      </c>
      <c r="B16047" s="2" t="s">
        <v>14465</v>
      </c>
      <c r="C16047" s="2" t="s">
        <v>26047</v>
      </c>
      <c r="D16047" s="2" t="str">
        <f>"食品販売業"</f>
        <v>食品販売業</v>
      </c>
      <c r="E16047" s="2" t="str">
        <f>"H30.08.22"</f>
        <v>H30.08.22</v>
      </c>
    </row>
    <row r="16048" spans="1:5" x14ac:dyDescent="0.45">
      <c r="A16048" s="2" t="s">
        <v>4047</v>
      </c>
      <c r="B16048" s="2" t="s">
        <v>14466</v>
      </c>
      <c r="C16048" s="2" t="s">
        <v>26048</v>
      </c>
      <c r="D16048" s="2" t="str">
        <f>"飲食店営業"</f>
        <v>飲食店営業</v>
      </c>
      <c r="E16048" s="2" t="str">
        <f>"H30.07.31"</f>
        <v>H30.07.31</v>
      </c>
    </row>
    <row r="16049" spans="1:5" x14ac:dyDescent="0.45">
      <c r="A16049" s="2" t="s">
        <v>4048</v>
      </c>
      <c r="B16049" s="2" t="s">
        <v>14467</v>
      </c>
      <c r="C16049" s="2" t="s">
        <v>26049</v>
      </c>
      <c r="D16049" s="2" t="str">
        <f>"乳類販売業"</f>
        <v>乳類販売業</v>
      </c>
      <c r="E16049" s="2" t="str">
        <f>"H29.08.08"</f>
        <v>H29.08.08</v>
      </c>
    </row>
    <row r="16050" spans="1:5" x14ac:dyDescent="0.45">
      <c r="A16050" s="2" t="s">
        <v>4049</v>
      </c>
      <c r="B16050" s="2" t="s">
        <v>14468</v>
      </c>
      <c r="C16050" s="2" t="s">
        <v>26050</v>
      </c>
      <c r="D16050" s="2" t="str">
        <f>"飲食店営業"</f>
        <v>飲食店営業</v>
      </c>
      <c r="E16050" s="2" t="str">
        <f>"H30.10.16"</f>
        <v>H30.10.16</v>
      </c>
    </row>
    <row r="16051" spans="1:5" x14ac:dyDescent="0.45">
      <c r="A16051" s="2" t="s">
        <v>4050</v>
      </c>
      <c r="B16051" s="2" t="s">
        <v>14469</v>
      </c>
      <c r="C16051" s="2" t="s">
        <v>26051</v>
      </c>
      <c r="D16051" s="2" t="str">
        <f>"食品製造業"</f>
        <v>食品製造業</v>
      </c>
      <c r="E16051" s="2" t="str">
        <f>"H30.10.22"</f>
        <v>H30.10.22</v>
      </c>
    </row>
    <row r="16052" spans="1:5" x14ac:dyDescent="0.45">
      <c r="A16052" s="2" t="s">
        <v>4051</v>
      </c>
      <c r="B16052" s="2" t="s">
        <v>14470</v>
      </c>
      <c r="C16052" s="2" t="s">
        <v>26052</v>
      </c>
      <c r="D16052" s="2" t="str">
        <f>"菓子製造業"</f>
        <v>菓子製造業</v>
      </c>
      <c r="E16052" s="2" t="str">
        <f>"H30.10.24"</f>
        <v>H30.10.24</v>
      </c>
    </row>
    <row r="16053" spans="1:5" x14ac:dyDescent="0.45">
      <c r="A16053" s="2" t="s">
        <v>4053</v>
      </c>
      <c r="B16053" s="2" t="s">
        <v>9714</v>
      </c>
      <c r="C16053" s="2" t="s">
        <v>26054</v>
      </c>
      <c r="D16053" s="2" t="str">
        <f t="shared" ref="D16053:D16062" si="808">"飲食店営業"</f>
        <v>飲食店営業</v>
      </c>
      <c r="E16053" s="2" t="str">
        <f>"H30.11.06"</f>
        <v>H30.11.06</v>
      </c>
    </row>
    <row r="16054" spans="1:5" x14ac:dyDescent="0.45">
      <c r="A16054" s="2" t="s">
        <v>4054</v>
      </c>
      <c r="B16054" s="2" t="s">
        <v>14472</v>
      </c>
      <c r="C16054" s="2" t="s">
        <v>25668</v>
      </c>
      <c r="D16054" s="2" t="str">
        <f t="shared" si="808"/>
        <v>飲食店営業</v>
      </c>
      <c r="E16054" s="2" t="str">
        <f>"H30.11.06"</f>
        <v>H30.11.06</v>
      </c>
    </row>
    <row r="16055" spans="1:5" x14ac:dyDescent="0.45">
      <c r="A16055" s="2" t="s">
        <v>4055</v>
      </c>
      <c r="B16055" s="2" t="s">
        <v>14473</v>
      </c>
      <c r="C16055" s="2" t="s">
        <v>26055</v>
      </c>
      <c r="D16055" s="2" t="str">
        <f t="shared" si="808"/>
        <v>飲食店営業</v>
      </c>
      <c r="E16055" s="2" t="str">
        <f t="shared" ref="E16055:E16068" si="809">"H30.11.09"</f>
        <v>H30.11.09</v>
      </c>
    </row>
    <row r="16056" spans="1:5" x14ac:dyDescent="0.45">
      <c r="A16056" s="2" t="s">
        <v>4056</v>
      </c>
      <c r="B16056" s="2" t="s">
        <v>14474</v>
      </c>
      <c r="C16056" s="2" t="s">
        <v>26056</v>
      </c>
      <c r="D16056" s="2" t="str">
        <f t="shared" si="808"/>
        <v>飲食店営業</v>
      </c>
      <c r="E16056" s="2" t="str">
        <f t="shared" si="809"/>
        <v>H30.11.09</v>
      </c>
    </row>
    <row r="16057" spans="1:5" x14ac:dyDescent="0.45">
      <c r="A16057" s="2" t="s">
        <v>4057</v>
      </c>
      <c r="B16057" s="2" t="s">
        <v>14475</v>
      </c>
      <c r="C16057" s="2" t="s">
        <v>26057</v>
      </c>
      <c r="D16057" s="2" t="str">
        <f t="shared" si="808"/>
        <v>飲食店営業</v>
      </c>
      <c r="E16057" s="2" t="str">
        <f t="shared" si="809"/>
        <v>H30.11.09</v>
      </c>
    </row>
    <row r="16058" spans="1:5" x14ac:dyDescent="0.45">
      <c r="A16058" s="2" t="s">
        <v>4058</v>
      </c>
      <c r="B16058" s="2" t="s">
        <v>14476</v>
      </c>
      <c r="C16058" s="2" t="s">
        <v>25713</v>
      </c>
      <c r="D16058" s="2" t="str">
        <f t="shared" si="808"/>
        <v>飲食店営業</v>
      </c>
      <c r="E16058" s="2" t="str">
        <f t="shared" si="809"/>
        <v>H30.11.09</v>
      </c>
    </row>
    <row r="16059" spans="1:5" x14ac:dyDescent="0.45">
      <c r="A16059" s="2" t="s">
        <v>4059</v>
      </c>
      <c r="B16059" s="2" t="s">
        <v>14477</v>
      </c>
      <c r="C16059" s="2" t="s">
        <v>26058</v>
      </c>
      <c r="D16059" s="2" t="str">
        <f t="shared" si="808"/>
        <v>飲食店営業</v>
      </c>
      <c r="E16059" s="2" t="str">
        <f t="shared" si="809"/>
        <v>H30.11.09</v>
      </c>
    </row>
    <row r="16060" spans="1:5" x14ac:dyDescent="0.45">
      <c r="A16060" s="2" t="s">
        <v>4060</v>
      </c>
      <c r="B16060" s="2" t="s">
        <v>14478</v>
      </c>
      <c r="C16060" s="2" t="s">
        <v>26059</v>
      </c>
      <c r="D16060" s="2" t="str">
        <f t="shared" si="808"/>
        <v>飲食店営業</v>
      </c>
      <c r="E16060" s="2" t="str">
        <f t="shared" si="809"/>
        <v>H30.11.09</v>
      </c>
    </row>
    <row r="16061" spans="1:5" x14ac:dyDescent="0.45">
      <c r="A16061" s="2" t="s">
        <v>4058</v>
      </c>
      <c r="B16061" s="2" t="s">
        <v>14479</v>
      </c>
      <c r="C16061" s="2" t="s">
        <v>25713</v>
      </c>
      <c r="D16061" s="2" t="str">
        <f t="shared" si="808"/>
        <v>飲食店営業</v>
      </c>
      <c r="E16061" s="2" t="str">
        <f t="shared" si="809"/>
        <v>H30.11.09</v>
      </c>
    </row>
    <row r="16062" spans="1:5" x14ac:dyDescent="0.45">
      <c r="A16062" s="2" t="s">
        <v>4061</v>
      </c>
      <c r="B16062" s="2" t="s">
        <v>14480</v>
      </c>
      <c r="C16062" s="2" t="s">
        <v>26060</v>
      </c>
      <c r="D16062" s="2" t="str">
        <f t="shared" si="808"/>
        <v>飲食店営業</v>
      </c>
      <c r="E16062" s="2" t="str">
        <f t="shared" si="809"/>
        <v>H30.11.09</v>
      </c>
    </row>
    <row r="16063" spans="1:5" x14ac:dyDescent="0.45">
      <c r="A16063" s="2" t="s">
        <v>4061</v>
      </c>
      <c r="B16063" s="2" t="s">
        <v>14480</v>
      </c>
      <c r="C16063" s="2" t="s">
        <v>26060</v>
      </c>
      <c r="D16063" s="2" t="str">
        <f>"食肉販売業"</f>
        <v>食肉販売業</v>
      </c>
      <c r="E16063" s="2" t="str">
        <f t="shared" si="809"/>
        <v>H30.11.09</v>
      </c>
    </row>
    <row r="16064" spans="1:5" x14ac:dyDescent="0.45">
      <c r="A16064" s="2" t="s">
        <v>4062</v>
      </c>
      <c r="B16064" s="2" t="s">
        <v>4062</v>
      </c>
      <c r="C16064" s="2" t="s">
        <v>26061</v>
      </c>
      <c r="D16064" s="2" t="str">
        <f>"魚介類販売業"</f>
        <v>魚介類販売業</v>
      </c>
      <c r="E16064" s="2" t="str">
        <f t="shared" si="809"/>
        <v>H30.11.09</v>
      </c>
    </row>
    <row r="16065" spans="1:5" x14ac:dyDescent="0.45">
      <c r="A16065" s="2" t="s">
        <v>4062</v>
      </c>
      <c r="B16065" s="2" t="s">
        <v>4062</v>
      </c>
      <c r="C16065" s="2" t="s">
        <v>26061</v>
      </c>
      <c r="D16065" s="2" t="str">
        <f>"飲食店営業"</f>
        <v>飲食店営業</v>
      </c>
      <c r="E16065" s="2" t="str">
        <f t="shared" si="809"/>
        <v>H30.11.09</v>
      </c>
    </row>
    <row r="16066" spans="1:5" x14ac:dyDescent="0.45">
      <c r="A16066" s="2" t="s">
        <v>4063</v>
      </c>
      <c r="B16066" s="2" t="s">
        <v>14481</v>
      </c>
      <c r="C16066" s="2" t="s">
        <v>26062</v>
      </c>
      <c r="D16066" s="2" t="str">
        <f>"飲食店営業"</f>
        <v>飲食店営業</v>
      </c>
      <c r="E16066" s="2" t="str">
        <f t="shared" si="809"/>
        <v>H30.11.09</v>
      </c>
    </row>
    <row r="16067" spans="1:5" x14ac:dyDescent="0.45">
      <c r="A16067" s="2" t="s">
        <v>4064</v>
      </c>
      <c r="B16067" s="2" t="s">
        <v>14482</v>
      </c>
      <c r="C16067" s="2" t="s">
        <v>26063</v>
      </c>
      <c r="D16067" s="2" t="str">
        <f>"飲食店営業"</f>
        <v>飲食店営業</v>
      </c>
      <c r="E16067" s="2" t="str">
        <f t="shared" si="809"/>
        <v>H30.11.09</v>
      </c>
    </row>
    <row r="16068" spans="1:5" x14ac:dyDescent="0.45">
      <c r="A16068" s="2" t="s">
        <v>4065</v>
      </c>
      <c r="B16068" s="2" t="s">
        <v>14483</v>
      </c>
      <c r="C16068" s="2" t="s">
        <v>26064</v>
      </c>
      <c r="D16068" s="2" t="str">
        <f>"飲食店営業"</f>
        <v>飲食店営業</v>
      </c>
      <c r="E16068" s="2" t="str">
        <f t="shared" si="809"/>
        <v>H30.11.09</v>
      </c>
    </row>
    <row r="16069" spans="1:5" x14ac:dyDescent="0.45">
      <c r="A16069" s="2" t="s">
        <v>4067</v>
      </c>
      <c r="B16069" s="2" t="s">
        <v>14485</v>
      </c>
      <c r="C16069" s="2" t="s">
        <v>26066</v>
      </c>
      <c r="D16069" s="2" t="str">
        <f>"食品製造業"</f>
        <v>食品製造業</v>
      </c>
      <c r="E16069" s="2" t="str">
        <f t="shared" ref="E16069:E16074" si="810">"H30.11.13"</f>
        <v>H30.11.13</v>
      </c>
    </row>
    <row r="16070" spans="1:5" x14ac:dyDescent="0.45">
      <c r="A16070" s="2" t="s">
        <v>4068</v>
      </c>
      <c r="B16070" s="2" t="s">
        <v>14486</v>
      </c>
      <c r="C16070" s="2" t="s">
        <v>26067</v>
      </c>
      <c r="D16070" s="2" t="str">
        <f>"食品製造業"</f>
        <v>食品製造業</v>
      </c>
      <c r="E16070" s="2" t="str">
        <f t="shared" si="810"/>
        <v>H30.11.13</v>
      </c>
    </row>
    <row r="16071" spans="1:5" x14ac:dyDescent="0.45">
      <c r="A16071" s="2" t="s">
        <v>4071</v>
      </c>
      <c r="B16071" s="2" t="s">
        <v>14489</v>
      </c>
      <c r="C16071" s="2" t="s">
        <v>26070</v>
      </c>
      <c r="D16071" s="2" t="str">
        <f>"食品製造業"</f>
        <v>食品製造業</v>
      </c>
      <c r="E16071" s="2" t="str">
        <f t="shared" si="810"/>
        <v>H30.11.13</v>
      </c>
    </row>
    <row r="16072" spans="1:5" x14ac:dyDescent="0.45">
      <c r="A16072" s="2" t="s">
        <v>4073</v>
      </c>
      <c r="B16072" s="2" t="s">
        <v>14491</v>
      </c>
      <c r="C16072" s="2" t="s">
        <v>26071</v>
      </c>
      <c r="D16072" s="2" t="str">
        <f>"食品販売業"</f>
        <v>食品販売業</v>
      </c>
      <c r="E16072" s="2" t="str">
        <f t="shared" si="810"/>
        <v>H30.11.13</v>
      </c>
    </row>
    <row r="16073" spans="1:5" x14ac:dyDescent="0.45">
      <c r="A16073" s="2" t="s">
        <v>4074</v>
      </c>
      <c r="B16073" s="2" t="s">
        <v>14492</v>
      </c>
      <c r="C16073" s="2" t="s">
        <v>26072</v>
      </c>
      <c r="D16073" s="2" t="str">
        <f>"食品製造業"</f>
        <v>食品製造業</v>
      </c>
      <c r="E16073" s="2" t="str">
        <f t="shared" si="810"/>
        <v>H30.11.13</v>
      </c>
    </row>
    <row r="16074" spans="1:5" x14ac:dyDescent="0.45">
      <c r="A16074" s="2" t="s">
        <v>4075</v>
      </c>
      <c r="B16074" s="2" t="s">
        <v>14493</v>
      </c>
      <c r="C16074" s="2" t="s">
        <v>26073</v>
      </c>
      <c r="D16074" s="2" t="str">
        <f>"食品製造業"</f>
        <v>食品製造業</v>
      </c>
      <c r="E16074" s="2" t="str">
        <f t="shared" si="810"/>
        <v>H30.11.13</v>
      </c>
    </row>
    <row r="16075" spans="1:5" x14ac:dyDescent="0.45">
      <c r="A16075" s="2" t="s">
        <v>4076</v>
      </c>
      <c r="B16075" s="2" t="s">
        <v>14494</v>
      </c>
      <c r="C16075" s="2" t="s">
        <v>26074</v>
      </c>
      <c r="D16075" s="2" t="str">
        <f>"食品販売業"</f>
        <v>食品販売業</v>
      </c>
      <c r="E16075" s="2" t="str">
        <f>"H30.11.14"</f>
        <v>H30.11.14</v>
      </c>
    </row>
    <row r="16076" spans="1:5" x14ac:dyDescent="0.45">
      <c r="A16076" s="2" t="s">
        <v>595</v>
      </c>
      <c r="B16076" s="2" t="s">
        <v>14495</v>
      </c>
      <c r="C16076" s="2" t="s">
        <v>26075</v>
      </c>
      <c r="D16076" s="2" t="str">
        <f>"食品販売業"</f>
        <v>食品販売業</v>
      </c>
      <c r="E16076" s="2" t="str">
        <f>"H30.11.14"</f>
        <v>H30.11.14</v>
      </c>
    </row>
    <row r="16077" spans="1:5" x14ac:dyDescent="0.45">
      <c r="A16077" s="2" t="s">
        <v>46</v>
      </c>
      <c r="B16077" s="2" t="s">
        <v>14496</v>
      </c>
      <c r="C16077" s="2" t="s">
        <v>26076</v>
      </c>
      <c r="D16077" s="2" t="str">
        <f>"食品販売業"</f>
        <v>食品販売業</v>
      </c>
      <c r="E16077" s="2" t="str">
        <f>"H30.11.14"</f>
        <v>H30.11.14</v>
      </c>
    </row>
    <row r="16078" spans="1:5" x14ac:dyDescent="0.45">
      <c r="A16078" s="2" t="s">
        <v>4077</v>
      </c>
      <c r="B16078" s="2" t="s">
        <v>14497</v>
      </c>
      <c r="C16078" s="2" t="s">
        <v>26077</v>
      </c>
      <c r="D16078" s="2" t="str">
        <f>"食品製造業"</f>
        <v>食品製造業</v>
      </c>
      <c r="E16078" s="2" t="str">
        <f>"H30.11.13"</f>
        <v>H30.11.13</v>
      </c>
    </row>
    <row r="16079" spans="1:5" x14ac:dyDescent="0.45">
      <c r="A16079" s="2" t="s">
        <v>4078</v>
      </c>
      <c r="B16079" s="2" t="s">
        <v>14498</v>
      </c>
      <c r="C16079" s="2" t="s">
        <v>26078</v>
      </c>
      <c r="D16079" s="2" t="str">
        <f t="shared" ref="D16079:D16085" si="811">"飲食店営業"</f>
        <v>飲食店営業</v>
      </c>
      <c r="E16079" s="2" t="str">
        <f>"H30.11.13"</f>
        <v>H30.11.13</v>
      </c>
    </row>
    <row r="16080" spans="1:5" x14ac:dyDescent="0.45">
      <c r="A16080" s="2" t="s">
        <v>4079</v>
      </c>
      <c r="B16080" s="2" t="s">
        <v>14499</v>
      </c>
      <c r="C16080" s="2" t="s">
        <v>26079</v>
      </c>
      <c r="D16080" s="2" t="str">
        <f t="shared" si="811"/>
        <v>飲食店営業</v>
      </c>
      <c r="E16080" s="2" t="str">
        <f>"H30.11.13"</f>
        <v>H30.11.13</v>
      </c>
    </row>
    <row r="16081" spans="1:5" x14ac:dyDescent="0.45">
      <c r="A16081" s="2" t="s">
        <v>4080</v>
      </c>
      <c r="B16081" s="2" t="s">
        <v>14500</v>
      </c>
      <c r="C16081" s="2" t="s">
        <v>26080</v>
      </c>
      <c r="D16081" s="2" t="str">
        <f t="shared" si="811"/>
        <v>飲食店営業</v>
      </c>
      <c r="E16081" s="2" t="str">
        <f>"H30.11.13"</f>
        <v>H30.11.13</v>
      </c>
    </row>
    <row r="16082" spans="1:5" x14ac:dyDescent="0.45">
      <c r="A16082" s="2" t="s">
        <v>4081</v>
      </c>
      <c r="B16082" s="2" t="s">
        <v>14501</v>
      </c>
      <c r="C16082" s="2" t="s">
        <v>26081</v>
      </c>
      <c r="D16082" s="2" t="str">
        <f t="shared" si="811"/>
        <v>飲食店営業</v>
      </c>
      <c r="E16082" s="2" t="str">
        <f>"H30.11.13"</f>
        <v>H30.11.13</v>
      </c>
    </row>
    <row r="16083" spans="1:5" x14ac:dyDescent="0.45">
      <c r="A16083" s="2" t="s">
        <v>4082</v>
      </c>
      <c r="B16083" s="2" t="s">
        <v>14502</v>
      </c>
      <c r="C16083" s="2" t="s">
        <v>26082</v>
      </c>
      <c r="D16083" s="2" t="str">
        <f t="shared" si="811"/>
        <v>飲食店営業</v>
      </c>
      <c r="E16083" s="2" t="str">
        <f>"H30.11.14"</f>
        <v>H30.11.14</v>
      </c>
    </row>
    <row r="16084" spans="1:5" x14ac:dyDescent="0.45">
      <c r="A16084" s="2" t="s">
        <v>4083</v>
      </c>
      <c r="B16084" s="2" t="s">
        <v>14503</v>
      </c>
      <c r="C16084" s="2" t="s">
        <v>26083</v>
      </c>
      <c r="D16084" s="2" t="str">
        <f t="shared" si="811"/>
        <v>飲食店営業</v>
      </c>
      <c r="E16084" s="2" t="str">
        <f>"H30.11.14"</f>
        <v>H30.11.14</v>
      </c>
    </row>
    <row r="16085" spans="1:5" x14ac:dyDescent="0.45">
      <c r="A16085" s="2" t="s">
        <v>4084</v>
      </c>
      <c r="B16085" s="2" t="s">
        <v>14504</v>
      </c>
      <c r="C16085" s="2" t="s">
        <v>26084</v>
      </c>
      <c r="D16085" s="2" t="str">
        <f t="shared" si="811"/>
        <v>飲食店営業</v>
      </c>
      <c r="E16085" s="2" t="str">
        <f>"H30.11.14"</f>
        <v>H30.11.14</v>
      </c>
    </row>
    <row r="16086" spans="1:5" x14ac:dyDescent="0.45">
      <c r="A16086" s="2" t="s">
        <v>3900</v>
      </c>
      <c r="B16086" s="2" t="s">
        <v>14505</v>
      </c>
      <c r="C16086" s="2" t="s">
        <v>26085</v>
      </c>
      <c r="D16086" s="2" t="str">
        <f>"魚肉ねり製品製造業"</f>
        <v>魚肉ねり製品製造業</v>
      </c>
      <c r="E16086" s="2" t="str">
        <f>"H30.11.09"</f>
        <v>H30.11.09</v>
      </c>
    </row>
    <row r="16087" spans="1:5" x14ac:dyDescent="0.45">
      <c r="A16087" s="2" t="s">
        <v>3813</v>
      </c>
      <c r="B16087" s="2" t="s">
        <v>14170</v>
      </c>
      <c r="C16087" s="2" t="s">
        <v>26086</v>
      </c>
      <c r="D16087" s="2" t="str">
        <f>"そうざい製造業"</f>
        <v>そうざい製造業</v>
      </c>
      <c r="E16087" s="2" t="str">
        <f>"H30.11.15"</f>
        <v>H30.11.15</v>
      </c>
    </row>
    <row r="16088" spans="1:5" x14ac:dyDescent="0.45">
      <c r="A16088" s="2" t="s">
        <v>3885</v>
      </c>
      <c r="B16088" s="2" t="s">
        <v>14506</v>
      </c>
      <c r="C16088" s="2" t="s">
        <v>26087</v>
      </c>
      <c r="D16088" s="2" t="str">
        <f>"飲食店営業"</f>
        <v>飲食店営業</v>
      </c>
      <c r="E16088" s="2" t="str">
        <f>"H30.11.14"</f>
        <v>H30.11.14</v>
      </c>
    </row>
    <row r="16089" spans="1:5" x14ac:dyDescent="0.45">
      <c r="A16089" s="2" t="s">
        <v>4085</v>
      </c>
      <c r="B16089" s="2" t="s">
        <v>14507</v>
      </c>
      <c r="C16089" s="2" t="s">
        <v>26088</v>
      </c>
      <c r="D16089" s="2" t="str">
        <f>"飲食店営業"</f>
        <v>飲食店営業</v>
      </c>
      <c r="E16089" s="2" t="str">
        <f>"H30.11.14"</f>
        <v>H30.11.14</v>
      </c>
    </row>
    <row r="16090" spans="1:5" x14ac:dyDescent="0.45">
      <c r="A16090" s="2" t="s">
        <v>3841</v>
      </c>
      <c r="B16090" s="2" t="s">
        <v>14508</v>
      </c>
      <c r="C16090" s="2" t="s">
        <v>26089</v>
      </c>
      <c r="D16090" s="2" t="str">
        <f>"菓子製造業"</f>
        <v>菓子製造業</v>
      </c>
      <c r="E16090" s="2" t="str">
        <f>"H30.11.13"</f>
        <v>H30.11.13</v>
      </c>
    </row>
    <row r="16091" spans="1:5" x14ac:dyDescent="0.45">
      <c r="A16091" s="2" t="s">
        <v>3841</v>
      </c>
      <c r="B16091" s="2" t="s">
        <v>14508</v>
      </c>
      <c r="C16091" s="2" t="s">
        <v>26089</v>
      </c>
      <c r="D16091" s="2" t="str">
        <f t="shared" ref="D16091:D16099" si="812">"飲食店営業"</f>
        <v>飲食店営業</v>
      </c>
      <c r="E16091" s="2" t="str">
        <f>"H30.11.13"</f>
        <v>H30.11.13</v>
      </c>
    </row>
    <row r="16092" spans="1:5" x14ac:dyDescent="0.45">
      <c r="A16092" s="2" t="s">
        <v>4086</v>
      </c>
      <c r="B16092" s="2" t="s">
        <v>14509</v>
      </c>
      <c r="C16092" s="2" t="s">
        <v>26090</v>
      </c>
      <c r="D16092" s="2" t="str">
        <f t="shared" si="812"/>
        <v>飲食店営業</v>
      </c>
      <c r="E16092" s="2" t="str">
        <f>"H30.11.13"</f>
        <v>H30.11.13</v>
      </c>
    </row>
    <row r="16093" spans="1:5" x14ac:dyDescent="0.45">
      <c r="A16093" s="2" t="s">
        <v>4087</v>
      </c>
      <c r="B16093" s="2" t="s">
        <v>14510</v>
      </c>
      <c r="C16093" s="2" t="s">
        <v>26091</v>
      </c>
      <c r="D16093" s="2" t="str">
        <f t="shared" si="812"/>
        <v>飲食店営業</v>
      </c>
      <c r="E16093" s="2" t="str">
        <f>"H30.11.13"</f>
        <v>H30.11.13</v>
      </c>
    </row>
    <row r="16094" spans="1:5" x14ac:dyDescent="0.45">
      <c r="A16094" s="2" t="s">
        <v>4088</v>
      </c>
      <c r="B16094" s="2" t="s">
        <v>14511</v>
      </c>
      <c r="C16094" s="2" t="s">
        <v>26092</v>
      </c>
      <c r="D16094" s="2" t="str">
        <f t="shared" si="812"/>
        <v>飲食店営業</v>
      </c>
      <c r="E16094" s="2" t="str">
        <f t="shared" ref="E16094:E16106" si="813">"H30.11.15"</f>
        <v>H30.11.15</v>
      </c>
    </row>
    <row r="16095" spans="1:5" x14ac:dyDescent="0.45">
      <c r="A16095" s="2" t="s">
        <v>4089</v>
      </c>
      <c r="B16095" s="2" t="s">
        <v>14512</v>
      </c>
      <c r="C16095" s="2" t="s">
        <v>26093</v>
      </c>
      <c r="D16095" s="2" t="str">
        <f t="shared" si="812"/>
        <v>飲食店営業</v>
      </c>
      <c r="E16095" s="2" t="str">
        <f t="shared" si="813"/>
        <v>H30.11.15</v>
      </c>
    </row>
    <row r="16096" spans="1:5" x14ac:dyDescent="0.45">
      <c r="A16096" s="2" t="s">
        <v>4090</v>
      </c>
      <c r="B16096" s="2" t="s">
        <v>14513</v>
      </c>
      <c r="C16096" s="2" t="s">
        <v>26094</v>
      </c>
      <c r="D16096" s="2" t="str">
        <f t="shared" si="812"/>
        <v>飲食店営業</v>
      </c>
      <c r="E16096" s="2" t="str">
        <f t="shared" si="813"/>
        <v>H30.11.15</v>
      </c>
    </row>
    <row r="16097" spans="1:5" x14ac:dyDescent="0.45">
      <c r="A16097" s="2" t="s">
        <v>4091</v>
      </c>
      <c r="B16097" s="2" t="s">
        <v>14514</v>
      </c>
      <c r="C16097" s="2" t="s">
        <v>26095</v>
      </c>
      <c r="D16097" s="2" t="str">
        <f t="shared" si="812"/>
        <v>飲食店営業</v>
      </c>
      <c r="E16097" s="2" t="str">
        <f t="shared" si="813"/>
        <v>H30.11.15</v>
      </c>
    </row>
    <row r="16098" spans="1:5" x14ac:dyDescent="0.45">
      <c r="A16098" s="2" t="s">
        <v>4092</v>
      </c>
      <c r="B16098" s="2" t="s">
        <v>14515</v>
      </c>
      <c r="C16098" s="2" t="s">
        <v>26096</v>
      </c>
      <c r="D16098" s="2" t="str">
        <f t="shared" si="812"/>
        <v>飲食店営業</v>
      </c>
      <c r="E16098" s="2" t="str">
        <f t="shared" si="813"/>
        <v>H30.11.15</v>
      </c>
    </row>
    <row r="16099" spans="1:5" x14ac:dyDescent="0.45">
      <c r="A16099" s="2" t="s">
        <v>3991</v>
      </c>
      <c r="B16099" s="2" t="s">
        <v>14516</v>
      </c>
      <c r="C16099" s="2" t="s">
        <v>26097</v>
      </c>
      <c r="D16099" s="2" t="str">
        <f t="shared" si="812"/>
        <v>飲食店営業</v>
      </c>
      <c r="E16099" s="2" t="str">
        <f t="shared" si="813"/>
        <v>H30.11.15</v>
      </c>
    </row>
    <row r="16100" spans="1:5" x14ac:dyDescent="0.45">
      <c r="A16100" s="2" t="s">
        <v>4093</v>
      </c>
      <c r="B16100" s="2" t="s">
        <v>14517</v>
      </c>
      <c r="C16100" s="2" t="s">
        <v>26098</v>
      </c>
      <c r="D16100" s="2" t="str">
        <f>"喫茶店営業"</f>
        <v>喫茶店営業</v>
      </c>
      <c r="E16100" s="2" t="str">
        <f t="shared" si="813"/>
        <v>H30.11.15</v>
      </c>
    </row>
    <row r="16101" spans="1:5" x14ac:dyDescent="0.45">
      <c r="A16101" s="2" t="s">
        <v>4094</v>
      </c>
      <c r="B16101" s="2" t="s">
        <v>14519</v>
      </c>
      <c r="C16101" s="2" t="s">
        <v>26099</v>
      </c>
      <c r="D16101" s="2" t="str">
        <f>"菓子製造業"</f>
        <v>菓子製造業</v>
      </c>
      <c r="E16101" s="2" t="str">
        <f t="shared" si="813"/>
        <v>H30.11.15</v>
      </c>
    </row>
    <row r="16102" spans="1:5" x14ac:dyDescent="0.45">
      <c r="A16102" s="2" t="s">
        <v>4095</v>
      </c>
      <c r="B16102" s="2" t="s">
        <v>14520</v>
      </c>
      <c r="C16102" s="2" t="s">
        <v>26100</v>
      </c>
      <c r="D16102" s="2" t="str">
        <f>"菓子製造業"</f>
        <v>菓子製造業</v>
      </c>
      <c r="E16102" s="2" t="str">
        <f t="shared" si="813"/>
        <v>H30.11.15</v>
      </c>
    </row>
    <row r="16103" spans="1:5" x14ac:dyDescent="0.45">
      <c r="A16103" s="2" t="s">
        <v>4096</v>
      </c>
      <c r="B16103" s="2" t="s">
        <v>4096</v>
      </c>
      <c r="C16103" s="2" t="s">
        <v>26101</v>
      </c>
      <c r="D16103" s="2" t="str">
        <f>"菓子製造業"</f>
        <v>菓子製造業</v>
      </c>
      <c r="E16103" s="2" t="str">
        <f t="shared" si="813"/>
        <v>H30.11.15</v>
      </c>
    </row>
    <row r="16104" spans="1:5" x14ac:dyDescent="0.45">
      <c r="A16104" s="2" t="s">
        <v>3786</v>
      </c>
      <c r="B16104" s="2" t="s">
        <v>14405</v>
      </c>
      <c r="C16104" s="2" t="s">
        <v>26103</v>
      </c>
      <c r="D16104" s="2" t="str">
        <f>"乳類販売業"</f>
        <v>乳類販売業</v>
      </c>
      <c r="E16104" s="2" t="str">
        <f t="shared" si="813"/>
        <v>H30.11.15</v>
      </c>
    </row>
    <row r="16105" spans="1:5" x14ac:dyDescent="0.45">
      <c r="A16105" s="2" t="s">
        <v>3786</v>
      </c>
      <c r="B16105" s="2" t="s">
        <v>14405</v>
      </c>
      <c r="C16105" s="2" t="s">
        <v>26103</v>
      </c>
      <c r="D16105" s="2" t="str">
        <f>"飲食店営業"</f>
        <v>飲食店営業</v>
      </c>
      <c r="E16105" s="2" t="str">
        <f t="shared" si="813"/>
        <v>H30.11.15</v>
      </c>
    </row>
    <row r="16106" spans="1:5" x14ac:dyDescent="0.45">
      <c r="A16106" s="2" t="s">
        <v>3786</v>
      </c>
      <c r="B16106" s="2" t="s">
        <v>14405</v>
      </c>
      <c r="C16106" s="2" t="s">
        <v>26103</v>
      </c>
      <c r="D16106" s="2" t="str">
        <f>"魚介類販売業"</f>
        <v>魚介類販売業</v>
      </c>
      <c r="E16106" s="2" t="str">
        <f t="shared" si="813"/>
        <v>H30.11.15</v>
      </c>
    </row>
    <row r="16107" spans="1:5" x14ac:dyDescent="0.45">
      <c r="A16107" s="2" t="s">
        <v>4098</v>
      </c>
      <c r="B16107" s="2" t="s">
        <v>14522</v>
      </c>
      <c r="C16107" s="2" t="s">
        <v>26104</v>
      </c>
      <c r="D16107" s="2" t="str">
        <f>"飲食店営業"</f>
        <v>飲食店営業</v>
      </c>
      <c r="E16107" s="2" t="str">
        <f>"H30.11.16"</f>
        <v>H30.11.16</v>
      </c>
    </row>
    <row r="16108" spans="1:5" x14ac:dyDescent="0.45">
      <c r="A16108" s="2" t="s">
        <v>3927</v>
      </c>
      <c r="B16108" s="2" t="s">
        <v>14523</v>
      </c>
      <c r="C16108" s="2" t="s">
        <v>25880</v>
      </c>
      <c r="D16108" s="2" t="str">
        <f>"喫茶店営業"</f>
        <v>喫茶店営業</v>
      </c>
      <c r="E16108" s="2" t="str">
        <f>"H30.11.15"</f>
        <v>H30.11.15</v>
      </c>
    </row>
    <row r="16109" spans="1:5" x14ac:dyDescent="0.45">
      <c r="A16109" s="2" t="s">
        <v>4099</v>
      </c>
      <c r="B16109" s="2" t="s">
        <v>14524</v>
      </c>
      <c r="C16109" s="2" t="s">
        <v>26105</v>
      </c>
      <c r="D16109" s="2" t="str">
        <f>"食肉処理業"</f>
        <v>食肉処理業</v>
      </c>
      <c r="E16109" s="2" t="str">
        <f>"H30.11.15"</f>
        <v>H30.11.15</v>
      </c>
    </row>
    <row r="16110" spans="1:5" x14ac:dyDescent="0.45">
      <c r="A16110" s="2" t="s">
        <v>4100</v>
      </c>
      <c r="B16110" s="2" t="s">
        <v>14525</v>
      </c>
      <c r="C16110" s="2" t="s">
        <v>26106</v>
      </c>
      <c r="D16110" s="2" t="str">
        <f>"魚介類販売業"</f>
        <v>魚介類販売業</v>
      </c>
      <c r="E16110" s="2" t="str">
        <f>"H30.11.15"</f>
        <v>H30.11.15</v>
      </c>
    </row>
    <row r="16111" spans="1:5" x14ac:dyDescent="0.45">
      <c r="A16111" s="2" t="s">
        <v>3873</v>
      </c>
      <c r="B16111" s="2" t="s">
        <v>14526</v>
      </c>
      <c r="C16111" s="2" t="s">
        <v>25713</v>
      </c>
      <c r="D16111" s="2" t="str">
        <f>"食肉販売業"</f>
        <v>食肉販売業</v>
      </c>
      <c r="E16111" s="2" t="str">
        <f>"H30.11.15"</f>
        <v>H30.11.15</v>
      </c>
    </row>
    <row r="16112" spans="1:5" x14ac:dyDescent="0.45">
      <c r="A16112" s="2" t="s">
        <v>4101</v>
      </c>
      <c r="B16112" s="2" t="s">
        <v>14530</v>
      </c>
      <c r="C16112" s="2" t="s">
        <v>26107</v>
      </c>
      <c r="D16112" s="2" t="str">
        <f>"飲食店営業"</f>
        <v>飲食店営業</v>
      </c>
      <c r="E16112" s="2" t="str">
        <f t="shared" ref="E16112:E16120" si="814">"H30.11.16"</f>
        <v>H30.11.16</v>
      </c>
    </row>
    <row r="16113" spans="1:5" x14ac:dyDescent="0.45">
      <c r="A16113" s="2" t="s">
        <v>4102</v>
      </c>
      <c r="B16113" s="2" t="s">
        <v>14531</v>
      </c>
      <c r="C16113" s="2" t="s">
        <v>26108</v>
      </c>
      <c r="D16113" s="2" t="str">
        <f>"飲食店営業"</f>
        <v>飲食店営業</v>
      </c>
      <c r="E16113" s="2" t="str">
        <f t="shared" si="814"/>
        <v>H30.11.16</v>
      </c>
    </row>
    <row r="16114" spans="1:5" x14ac:dyDescent="0.45">
      <c r="A16114" s="2" t="s">
        <v>4103</v>
      </c>
      <c r="B16114" s="2" t="s">
        <v>14532</v>
      </c>
      <c r="C16114" s="2" t="s">
        <v>26109</v>
      </c>
      <c r="D16114" s="2" t="str">
        <f>"菓子製造業"</f>
        <v>菓子製造業</v>
      </c>
      <c r="E16114" s="2" t="str">
        <f t="shared" si="814"/>
        <v>H30.11.16</v>
      </c>
    </row>
    <row r="16115" spans="1:5" x14ac:dyDescent="0.45">
      <c r="A16115" s="2" t="s">
        <v>3841</v>
      </c>
      <c r="B16115" s="2" t="s">
        <v>14533</v>
      </c>
      <c r="C16115" s="2" t="s">
        <v>26110</v>
      </c>
      <c r="D16115" s="2" t="str">
        <f>"菓子製造業"</f>
        <v>菓子製造業</v>
      </c>
      <c r="E16115" s="2" t="str">
        <f t="shared" si="814"/>
        <v>H30.11.16</v>
      </c>
    </row>
    <row r="16116" spans="1:5" x14ac:dyDescent="0.45">
      <c r="A16116" s="2" t="s">
        <v>4104</v>
      </c>
      <c r="B16116" s="2" t="s">
        <v>14534</v>
      </c>
      <c r="C16116" s="2" t="s">
        <v>26111</v>
      </c>
      <c r="D16116" s="2" t="str">
        <f>"菓子製造業"</f>
        <v>菓子製造業</v>
      </c>
      <c r="E16116" s="2" t="str">
        <f t="shared" si="814"/>
        <v>H30.11.16</v>
      </c>
    </row>
    <row r="16117" spans="1:5" x14ac:dyDescent="0.45">
      <c r="A16117" s="2" t="s">
        <v>4105</v>
      </c>
      <c r="B16117" s="2" t="s">
        <v>14535</v>
      </c>
      <c r="C16117" s="2" t="s">
        <v>26112</v>
      </c>
      <c r="D16117" s="2" t="str">
        <f>"魚介類販売業"</f>
        <v>魚介類販売業</v>
      </c>
      <c r="E16117" s="2" t="str">
        <f t="shared" si="814"/>
        <v>H30.11.16</v>
      </c>
    </row>
    <row r="16118" spans="1:5" x14ac:dyDescent="0.45">
      <c r="A16118" s="2" t="s">
        <v>3752</v>
      </c>
      <c r="B16118" s="2" t="s">
        <v>14536</v>
      </c>
      <c r="C16118" s="2" t="s">
        <v>26113</v>
      </c>
      <c r="D16118" s="2" t="str">
        <f>"魚介類販売業"</f>
        <v>魚介類販売業</v>
      </c>
      <c r="E16118" s="2" t="str">
        <f t="shared" si="814"/>
        <v>H30.11.16</v>
      </c>
    </row>
    <row r="16119" spans="1:5" x14ac:dyDescent="0.45">
      <c r="A16119" s="2" t="s">
        <v>4106</v>
      </c>
      <c r="B16119" s="2" t="s">
        <v>14537</v>
      </c>
      <c r="C16119" s="2" t="s">
        <v>26114</v>
      </c>
      <c r="D16119" s="2" t="str">
        <f>"豆腐製造業"</f>
        <v>豆腐製造業</v>
      </c>
      <c r="E16119" s="2" t="str">
        <f t="shared" si="814"/>
        <v>H30.11.16</v>
      </c>
    </row>
    <row r="16120" spans="1:5" x14ac:dyDescent="0.45">
      <c r="A16120" s="2" t="s">
        <v>4107</v>
      </c>
      <c r="B16120" s="2" t="s">
        <v>14538</v>
      </c>
      <c r="C16120" s="2" t="s">
        <v>26115</v>
      </c>
      <c r="D16120" s="2" t="str">
        <f>"めん類製造業"</f>
        <v>めん類製造業</v>
      </c>
      <c r="E16120" s="2" t="str">
        <f t="shared" si="814"/>
        <v>H30.11.16</v>
      </c>
    </row>
    <row r="16121" spans="1:5" x14ac:dyDescent="0.45">
      <c r="A16121" s="2" t="s">
        <v>4108</v>
      </c>
      <c r="B16121" s="2" t="s">
        <v>14539</v>
      </c>
      <c r="C16121" s="2" t="s">
        <v>26116</v>
      </c>
      <c r="D16121" s="2" t="str">
        <f>"食品販売業"</f>
        <v>食品販売業</v>
      </c>
      <c r="E16121" s="2" t="str">
        <f>"H30.11.21"</f>
        <v>H30.11.21</v>
      </c>
    </row>
    <row r="16122" spans="1:5" x14ac:dyDescent="0.45">
      <c r="A16122" s="2" t="s">
        <v>4109</v>
      </c>
      <c r="B16122" s="2" t="s">
        <v>14541</v>
      </c>
      <c r="C16122" s="2" t="s">
        <v>26118</v>
      </c>
      <c r="D16122" s="2" t="str">
        <f>"飲食店営業"</f>
        <v>飲食店営業</v>
      </c>
      <c r="E16122" s="2" t="str">
        <f>"H30.11.29"</f>
        <v>H30.11.29</v>
      </c>
    </row>
    <row r="16123" spans="1:5" x14ac:dyDescent="0.45">
      <c r="A16123" s="2" t="s">
        <v>4110</v>
      </c>
      <c r="B16123" s="2" t="s">
        <v>14542</v>
      </c>
      <c r="C16123" s="2" t="s">
        <v>26119</v>
      </c>
      <c r="D16123" s="2" t="str">
        <f>"飲食店営業"</f>
        <v>飲食店営業</v>
      </c>
      <c r="E16123" s="2" t="str">
        <f>"H30.11.29"</f>
        <v>H30.11.29</v>
      </c>
    </row>
    <row r="16124" spans="1:5" x14ac:dyDescent="0.45">
      <c r="A16124" s="2" t="s">
        <v>4110</v>
      </c>
      <c r="B16124" s="2" t="s">
        <v>14542</v>
      </c>
      <c r="C16124" s="2" t="s">
        <v>26119</v>
      </c>
      <c r="D16124" s="2" t="str">
        <f>"魚介類販売業"</f>
        <v>魚介類販売業</v>
      </c>
      <c r="E16124" s="2" t="str">
        <f>"H30.11.29"</f>
        <v>H30.11.29</v>
      </c>
    </row>
    <row r="16125" spans="1:5" x14ac:dyDescent="0.45">
      <c r="A16125" s="2" t="s">
        <v>4111</v>
      </c>
      <c r="B16125" s="2" t="s">
        <v>14543</v>
      </c>
      <c r="C16125" s="2" t="s">
        <v>26120</v>
      </c>
      <c r="D16125" s="2" t="str">
        <f>"飲食店営業"</f>
        <v>飲食店営業</v>
      </c>
      <c r="E16125" s="2" t="str">
        <f t="shared" ref="E16125:E16130" si="815">"H30.11.30"</f>
        <v>H30.11.30</v>
      </c>
    </row>
    <row r="16126" spans="1:5" x14ac:dyDescent="0.45">
      <c r="A16126" s="2" t="s">
        <v>4112</v>
      </c>
      <c r="B16126" s="2" t="s">
        <v>14544</v>
      </c>
      <c r="C16126" s="2" t="s">
        <v>26121</v>
      </c>
      <c r="D16126" s="2" t="str">
        <f>"飲食店営業"</f>
        <v>飲食店営業</v>
      </c>
      <c r="E16126" s="2" t="str">
        <f t="shared" si="815"/>
        <v>H30.11.30</v>
      </c>
    </row>
    <row r="16127" spans="1:5" x14ac:dyDescent="0.45">
      <c r="A16127" s="2" t="s">
        <v>4113</v>
      </c>
      <c r="B16127" s="2" t="s">
        <v>14545</v>
      </c>
      <c r="C16127" s="2" t="s">
        <v>26055</v>
      </c>
      <c r="D16127" s="2" t="str">
        <f>"飲食店営業"</f>
        <v>飲食店営業</v>
      </c>
      <c r="E16127" s="2" t="str">
        <f t="shared" si="815"/>
        <v>H30.11.30</v>
      </c>
    </row>
    <row r="16128" spans="1:5" x14ac:dyDescent="0.45">
      <c r="A16128" s="2" t="s">
        <v>4114</v>
      </c>
      <c r="B16128" s="2" t="s">
        <v>14546</v>
      </c>
      <c r="C16128" s="2" t="s">
        <v>26122</v>
      </c>
      <c r="D16128" s="2" t="str">
        <f>"飲食店営業"</f>
        <v>飲食店営業</v>
      </c>
      <c r="E16128" s="2" t="str">
        <f t="shared" si="815"/>
        <v>H30.11.30</v>
      </c>
    </row>
    <row r="16129" spans="1:5" x14ac:dyDescent="0.45">
      <c r="A16129" s="2" t="s">
        <v>3840</v>
      </c>
      <c r="B16129" s="2" t="s">
        <v>14547</v>
      </c>
      <c r="C16129" s="2" t="s">
        <v>21058</v>
      </c>
      <c r="D16129" s="2" t="str">
        <f>"飲食店営業"</f>
        <v>飲食店営業</v>
      </c>
      <c r="E16129" s="2" t="str">
        <f t="shared" si="815"/>
        <v>H30.11.30</v>
      </c>
    </row>
    <row r="16130" spans="1:5" x14ac:dyDescent="0.45">
      <c r="A16130" s="2" t="s">
        <v>950</v>
      </c>
      <c r="B16130" s="2" t="s">
        <v>14548</v>
      </c>
      <c r="C16130" s="2" t="s">
        <v>26123</v>
      </c>
      <c r="D16130" s="2" t="str">
        <f>"喫茶店営業"</f>
        <v>喫茶店営業</v>
      </c>
      <c r="E16130" s="2" t="str">
        <f t="shared" si="815"/>
        <v>H30.11.30</v>
      </c>
    </row>
    <row r="16131" spans="1:5" x14ac:dyDescent="0.45">
      <c r="A16131" s="2" t="s">
        <v>4115</v>
      </c>
      <c r="B16131" s="2" t="s">
        <v>14549</v>
      </c>
      <c r="C16131" s="2" t="s">
        <v>26124</v>
      </c>
      <c r="D16131" s="2" t="str">
        <f>"魚介類販売業"</f>
        <v>魚介類販売業</v>
      </c>
      <c r="E16131" s="2" t="str">
        <f>"H30.12.05"</f>
        <v>H30.12.05</v>
      </c>
    </row>
    <row r="16132" spans="1:5" x14ac:dyDescent="0.45">
      <c r="A16132" s="2" t="s">
        <v>4116</v>
      </c>
      <c r="B16132" s="2" t="s">
        <v>14550</v>
      </c>
      <c r="C16132" s="2" t="s">
        <v>26125</v>
      </c>
      <c r="D16132" s="2" t="str">
        <f>"飲食店営業"</f>
        <v>飲食店営業</v>
      </c>
      <c r="E16132" s="2" t="str">
        <f>"H30.11.30"</f>
        <v>H30.11.30</v>
      </c>
    </row>
    <row r="16133" spans="1:5" x14ac:dyDescent="0.45">
      <c r="A16133" s="2" t="s">
        <v>4117</v>
      </c>
      <c r="B16133" s="2" t="s">
        <v>14551</v>
      </c>
      <c r="C16133" s="2" t="s">
        <v>26126</v>
      </c>
      <c r="D16133" s="2" t="str">
        <f>"飲食店営業"</f>
        <v>飲食店営業</v>
      </c>
      <c r="E16133" s="2" t="str">
        <f>"H30.12.05"</f>
        <v>H30.12.05</v>
      </c>
    </row>
    <row r="16134" spans="1:5" x14ac:dyDescent="0.45">
      <c r="A16134" s="2" t="s">
        <v>4118</v>
      </c>
      <c r="B16134" s="2" t="s">
        <v>14552</v>
      </c>
      <c r="C16134" s="2" t="s">
        <v>26127</v>
      </c>
      <c r="D16134" s="2" t="str">
        <f>"飲食店営業"</f>
        <v>飲食店営業</v>
      </c>
      <c r="E16134" s="2" t="str">
        <f>"H30.12.05"</f>
        <v>H30.12.05</v>
      </c>
    </row>
    <row r="16135" spans="1:5" x14ac:dyDescent="0.45">
      <c r="A16135" s="2" t="s">
        <v>4119</v>
      </c>
      <c r="B16135" s="2" t="s">
        <v>14553</v>
      </c>
      <c r="C16135" s="2" t="s">
        <v>26128</v>
      </c>
      <c r="D16135" s="2" t="str">
        <f>"菓子製造業"</f>
        <v>菓子製造業</v>
      </c>
      <c r="E16135" s="2" t="str">
        <f>"H30.12.06"</f>
        <v>H30.12.06</v>
      </c>
    </row>
    <row r="16136" spans="1:5" x14ac:dyDescent="0.45">
      <c r="A16136" s="2" t="s">
        <v>4120</v>
      </c>
      <c r="B16136" s="2" t="s">
        <v>14554</v>
      </c>
      <c r="C16136" s="2" t="s">
        <v>26129</v>
      </c>
      <c r="D16136" s="2" t="str">
        <f>"飲食店営業"</f>
        <v>飲食店営業</v>
      </c>
      <c r="E16136" s="2" t="str">
        <f>"H30.12.04"</f>
        <v>H30.12.04</v>
      </c>
    </row>
    <row r="16137" spans="1:5" x14ac:dyDescent="0.45">
      <c r="A16137" s="2" t="s">
        <v>1978</v>
      </c>
      <c r="B16137" s="2" t="s">
        <v>14556</v>
      </c>
      <c r="C16137" s="2" t="s">
        <v>26131</v>
      </c>
      <c r="D16137" s="2" t="str">
        <f>"飲食店営業"</f>
        <v>飲食店営業</v>
      </c>
      <c r="E16137" s="2" t="str">
        <f>"H30.12.25"</f>
        <v>H30.12.25</v>
      </c>
    </row>
    <row r="16138" spans="1:5" x14ac:dyDescent="0.45">
      <c r="A16138" s="2" t="s">
        <v>4122</v>
      </c>
      <c r="B16138" s="2" t="s">
        <v>14557</v>
      </c>
      <c r="C16138" s="2" t="s">
        <v>26132</v>
      </c>
      <c r="D16138" s="2" t="str">
        <f>"菓子製造業"</f>
        <v>菓子製造業</v>
      </c>
      <c r="E16138" s="2" t="str">
        <f>"H30.12.25"</f>
        <v>H30.12.25</v>
      </c>
    </row>
    <row r="16139" spans="1:5" x14ac:dyDescent="0.45">
      <c r="A16139" s="2" t="s">
        <v>4123</v>
      </c>
      <c r="B16139" s="2" t="s">
        <v>14558</v>
      </c>
      <c r="C16139" s="2" t="s">
        <v>26133</v>
      </c>
      <c r="D16139" s="2" t="str">
        <f>"飲食店営業"</f>
        <v>飲食店営業</v>
      </c>
      <c r="E16139" s="2" t="str">
        <f>"H30.12.25"</f>
        <v>H30.12.25</v>
      </c>
    </row>
    <row r="16140" spans="1:5" x14ac:dyDescent="0.45">
      <c r="A16140" s="2" t="s">
        <v>4124</v>
      </c>
      <c r="B16140" s="2" t="s">
        <v>14559</v>
      </c>
      <c r="C16140" s="2" t="s">
        <v>26134</v>
      </c>
      <c r="D16140" s="2" t="str">
        <f>"飲食店営業"</f>
        <v>飲食店営業</v>
      </c>
      <c r="E16140" s="2" t="str">
        <f>"H30.12.27"</f>
        <v>H30.12.27</v>
      </c>
    </row>
    <row r="16141" spans="1:5" x14ac:dyDescent="0.45">
      <c r="A16141" s="2" t="s">
        <v>4124</v>
      </c>
      <c r="B16141" s="2" t="s">
        <v>14559</v>
      </c>
      <c r="C16141" s="2" t="s">
        <v>26134</v>
      </c>
      <c r="D16141" s="2" t="str">
        <f>"菓子製造業"</f>
        <v>菓子製造業</v>
      </c>
      <c r="E16141" s="2" t="str">
        <f>"H30.12.27"</f>
        <v>H30.12.27</v>
      </c>
    </row>
    <row r="16142" spans="1:5" x14ac:dyDescent="0.45">
      <c r="A16142" s="2" t="s">
        <v>4124</v>
      </c>
      <c r="B16142" s="2" t="s">
        <v>14559</v>
      </c>
      <c r="C16142" s="2" t="s">
        <v>26134</v>
      </c>
      <c r="D16142" s="2" t="str">
        <f>"食品販売業"</f>
        <v>食品販売業</v>
      </c>
      <c r="E16142" s="2" t="str">
        <f>"H30.12.27"</f>
        <v>H30.12.27</v>
      </c>
    </row>
    <row r="16143" spans="1:5" x14ac:dyDescent="0.45">
      <c r="A16143" s="2" t="s">
        <v>165</v>
      </c>
      <c r="B16143" s="2" t="s">
        <v>14560</v>
      </c>
      <c r="C16143" s="2" t="s">
        <v>25970</v>
      </c>
      <c r="D16143" s="2" t="str">
        <f>"喫茶店営業"</f>
        <v>喫茶店営業</v>
      </c>
      <c r="E16143" s="2" t="str">
        <f>"H30.12.27"</f>
        <v>H30.12.27</v>
      </c>
    </row>
    <row r="16144" spans="1:5" x14ac:dyDescent="0.45">
      <c r="A16144" s="2" t="s">
        <v>4125</v>
      </c>
      <c r="B16144" s="2" t="s">
        <v>11422</v>
      </c>
      <c r="C16144" s="2" t="s">
        <v>26135</v>
      </c>
      <c r="D16144" s="2" t="str">
        <f>"飲食店営業"</f>
        <v>飲食店営業</v>
      </c>
      <c r="E16144" s="2" t="str">
        <f>"H29.10.31"</f>
        <v>H29.10.31</v>
      </c>
    </row>
    <row r="16145" spans="1:5" x14ac:dyDescent="0.45">
      <c r="A16145" s="2" t="s">
        <v>4126</v>
      </c>
      <c r="B16145" s="2" t="s">
        <v>14561</v>
      </c>
      <c r="C16145" s="2" t="s">
        <v>26136</v>
      </c>
      <c r="D16145" s="2" t="str">
        <f>"飲食店営業"</f>
        <v>飲食店営業</v>
      </c>
      <c r="E16145" s="2" t="str">
        <f>"H30.12.10"</f>
        <v>H30.12.10</v>
      </c>
    </row>
    <row r="16146" spans="1:5" x14ac:dyDescent="0.45">
      <c r="A16146" s="2" t="s">
        <v>252</v>
      </c>
      <c r="B16146" s="2" t="s">
        <v>14562</v>
      </c>
      <c r="C16146" s="2" t="s">
        <v>26137</v>
      </c>
      <c r="D16146" s="2" t="str">
        <f>"乳類販売業"</f>
        <v>乳類販売業</v>
      </c>
      <c r="E16146" s="2" t="str">
        <f>"H31.01.16"</f>
        <v>H31.01.16</v>
      </c>
    </row>
    <row r="16147" spans="1:5" x14ac:dyDescent="0.45">
      <c r="A16147" s="2" t="s">
        <v>252</v>
      </c>
      <c r="B16147" s="2" t="s">
        <v>14562</v>
      </c>
      <c r="C16147" s="2" t="s">
        <v>26137</v>
      </c>
      <c r="D16147" s="2" t="str">
        <f>"食肉販売業"</f>
        <v>食肉販売業</v>
      </c>
      <c r="E16147" s="2" t="str">
        <f>"H31.01.16"</f>
        <v>H31.01.16</v>
      </c>
    </row>
    <row r="16148" spans="1:5" x14ac:dyDescent="0.45">
      <c r="A16148" s="2" t="s">
        <v>252</v>
      </c>
      <c r="B16148" s="2" t="s">
        <v>14562</v>
      </c>
      <c r="C16148" s="2" t="s">
        <v>26137</v>
      </c>
      <c r="D16148" s="2" t="str">
        <f>"魚介類販売業"</f>
        <v>魚介類販売業</v>
      </c>
      <c r="E16148" s="2" t="str">
        <f>"H31.01.16"</f>
        <v>H31.01.16</v>
      </c>
    </row>
    <row r="16149" spans="1:5" x14ac:dyDescent="0.45">
      <c r="A16149" s="2" t="s">
        <v>252</v>
      </c>
      <c r="B16149" s="2" t="s">
        <v>14562</v>
      </c>
      <c r="C16149" s="2" t="s">
        <v>26137</v>
      </c>
      <c r="D16149" s="2" t="str">
        <f>"食品販売業"</f>
        <v>食品販売業</v>
      </c>
      <c r="E16149" s="2" t="str">
        <f>"H31.01.16"</f>
        <v>H31.01.16</v>
      </c>
    </row>
    <row r="16150" spans="1:5" x14ac:dyDescent="0.45">
      <c r="A16150" s="2" t="s">
        <v>4128</v>
      </c>
      <c r="B16150" s="2" t="s">
        <v>14564</v>
      </c>
      <c r="C16150" s="2" t="s">
        <v>26139</v>
      </c>
      <c r="D16150" s="2" t="str">
        <f>"菓子製造業"</f>
        <v>菓子製造業</v>
      </c>
      <c r="E16150" s="2" t="str">
        <f>"H31.01.22"</f>
        <v>H31.01.22</v>
      </c>
    </row>
    <row r="16151" spans="1:5" x14ac:dyDescent="0.45">
      <c r="A16151" s="2" t="s">
        <v>4129</v>
      </c>
      <c r="B16151" s="2" t="s">
        <v>14565</v>
      </c>
      <c r="C16151" s="2" t="s">
        <v>26140</v>
      </c>
      <c r="D16151" s="2" t="str">
        <f>"飲食店営業"</f>
        <v>飲食店営業</v>
      </c>
      <c r="E16151" s="2" t="str">
        <f>"H31.01.22"</f>
        <v>H31.01.22</v>
      </c>
    </row>
    <row r="16152" spans="1:5" x14ac:dyDescent="0.45">
      <c r="A16152" s="2" t="s">
        <v>4130</v>
      </c>
      <c r="B16152" s="2" t="s">
        <v>14566</v>
      </c>
      <c r="C16152" s="2" t="s">
        <v>26141</v>
      </c>
      <c r="D16152" s="2" t="str">
        <f>"飲食店営業"</f>
        <v>飲食店営業</v>
      </c>
      <c r="E16152" s="2" t="str">
        <f>"H31.01.29"</f>
        <v>H31.01.29</v>
      </c>
    </row>
    <row r="16153" spans="1:5" x14ac:dyDescent="0.45">
      <c r="A16153" s="2" t="s">
        <v>4131</v>
      </c>
      <c r="B16153" s="2" t="s">
        <v>14567</v>
      </c>
      <c r="C16153" s="2" t="s">
        <v>26142</v>
      </c>
      <c r="D16153" s="2" t="str">
        <f>"飲食店営業"</f>
        <v>飲食店営業</v>
      </c>
      <c r="E16153" s="2" t="str">
        <f t="shared" ref="E16153:E16158" si="816">"H31.02.14"</f>
        <v>H31.02.14</v>
      </c>
    </row>
    <row r="16154" spans="1:5" x14ac:dyDescent="0.45">
      <c r="A16154" s="2" t="s">
        <v>4131</v>
      </c>
      <c r="B16154" s="2" t="s">
        <v>14567</v>
      </c>
      <c r="C16154" s="2" t="s">
        <v>26142</v>
      </c>
      <c r="D16154" s="2" t="str">
        <f>"菓子製造業"</f>
        <v>菓子製造業</v>
      </c>
      <c r="E16154" s="2" t="str">
        <f t="shared" si="816"/>
        <v>H31.02.14</v>
      </c>
    </row>
    <row r="16155" spans="1:5" x14ac:dyDescent="0.45">
      <c r="A16155" s="2" t="s">
        <v>4131</v>
      </c>
      <c r="B16155" s="2" t="s">
        <v>14567</v>
      </c>
      <c r="C16155" s="2" t="s">
        <v>26142</v>
      </c>
      <c r="D16155" s="2" t="str">
        <f>"魚介類販売業"</f>
        <v>魚介類販売業</v>
      </c>
      <c r="E16155" s="2" t="str">
        <f t="shared" si="816"/>
        <v>H31.02.14</v>
      </c>
    </row>
    <row r="16156" spans="1:5" x14ac:dyDescent="0.45">
      <c r="A16156" s="2" t="s">
        <v>4131</v>
      </c>
      <c r="B16156" s="2" t="s">
        <v>14567</v>
      </c>
      <c r="C16156" s="2" t="s">
        <v>26142</v>
      </c>
      <c r="D16156" s="2" t="str">
        <f>"食肉販売業"</f>
        <v>食肉販売業</v>
      </c>
      <c r="E16156" s="2" t="str">
        <f t="shared" si="816"/>
        <v>H31.02.14</v>
      </c>
    </row>
    <row r="16157" spans="1:5" x14ac:dyDescent="0.45">
      <c r="A16157" s="2" t="s">
        <v>4131</v>
      </c>
      <c r="B16157" s="2" t="s">
        <v>14567</v>
      </c>
      <c r="C16157" s="2" t="s">
        <v>26142</v>
      </c>
      <c r="D16157" s="2" t="str">
        <f>"乳類販売業"</f>
        <v>乳類販売業</v>
      </c>
      <c r="E16157" s="2" t="str">
        <f t="shared" si="816"/>
        <v>H31.02.14</v>
      </c>
    </row>
    <row r="16158" spans="1:5" x14ac:dyDescent="0.45">
      <c r="A16158" s="2" t="s">
        <v>4131</v>
      </c>
      <c r="B16158" s="2" t="s">
        <v>14567</v>
      </c>
      <c r="C16158" s="2" t="s">
        <v>26142</v>
      </c>
      <c r="D16158" s="2" t="str">
        <f>"食品販売業"</f>
        <v>食品販売業</v>
      </c>
      <c r="E16158" s="2" t="str">
        <f t="shared" si="816"/>
        <v>H31.02.14</v>
      </c>
    </row>
    <row r="16159" spans="1:5" x14ac:dyDescent="0.45">
      <c r="A16159" s="2" t="s">
        <v>4132</v>
      </c>
      <c r="B16159" s="2" t="s">
        <v>14568</v>
      </c>
      <c r="C16159" s="2" t="s">
        <v>26143</v>
      </c>
      <c r="D16159" s="2" t="str">
        <f>"飲食店営業"</f>
        <v>飲食店営業</v>
      </c>
      <c r="E16159" s="2" t="str">
        <f>"H29.05.10"</f>
        <v>H29.05.10</v>
      </c>
    </row>
    <row r="16160" spans="1:5" x14ac:dyDescent="0.45">
      <c r="A16160" s="2" t="s">
        <v>4133</v>
      </c>
      <c r="B16160" s="2" t="s">
        <v>14569</v>
      </c>
      <c r="C16160" s="2" t="s">
        <v>26144</v>
      </c>
      <c r="D16160" s="2" t="str">
        <f>"食品製造業"</f>
        <v>食品製造業</v>
      </c>
      <c r="E16160" s="2" t="str">
        <f t="shared" ref="E16160:E16191" si="817">"H31.02.18"</f>
        <v>H31.02.18</v>
      </c>
    </row>
    <row r="16161" spans="1:5" x14ac:dyDescent="0.45">
      <c r="A16161" s="2" t="s">
        <v>3745</v>
      </c>
      <c r="B16161" s="2" t="s">
        <v>14093</v>
      </c>
      <c r="C16161" s="2" t="s">
        <v>25675</v>
      </c>
      <c r="D16161" s="2" t="str">
        <f>"食品製造業"</f>
        <v>食品製造業</v>
      </c>
      <c r="E16161" s="2" t="str">
        <f t="shared" si="817"/>
        <v>H31.02.18</v>
      </c>
    </row>
    <row r="16162" spans="1:5" x14ac:dyDescent="0.45">
      <c r="A16162" s="2" t="s">
        <v>4134</v>
      </c>
      <c r="B16162" s="2" t="s">
        <v>14570</v>
      </c>
      <c r="C16162" s="2" t="s">
        <v>26145</v>
      </c>
      <c r="D16162" s="2" t="str">
        <f>"食品製造業"</f>
        <v>食品製造業</v>
      </c>
      <c r="E16162" s="2" t="str">
        <f t="shared" si="817"/>
        <v>H31.02.18</v>
      </c>
    </row>
    <row r="16163" spans="1:5" x14ac:dyDescent="0.45">
      <c r="A16163" s="2" t="s">
        <v>4135</v>
      </c>
      <c r="B16163" s="2" t="s">
        <v>14571</v>
      </c>
      <c r="C16163" s="2" t="s">
        <v>26146</v>
      </c>
      <c r="D16163" s="2" t="str">
        <f>"食品製造業"</f>
        <v>食品製造業</v>
      </c>
      <c r="E16163" s="2" t="str">
        <f t="shared" si="817"/>
        <v>H31.02.18</v>
      </c>
    </row>
    <row r="16164" spans="1:5" x14ac:dyDescent="0.45">
      <c r="A16164" s="2" t="s">
        <v>4136</v>
      </c>
      <c r="B16164" s="2" t="s">
        <v>14572</v>
      </c>
      <c r="C16164" s="2" t="s">
        <v>26147</v>
      </c>
      <c r="D16164" s="2" t="str">
        <f>"食品製造業"</f>
        <v>食品製造業</v>
      </c>
      <c r="E16164" s="2" t="str">
        <f t="shared" si="817"/>
        <v>H31.02.18</v>
      </c>
    </row>
    <row r="16165" spans="1:5" x14ac:dyDescent="0.45">
      <c r="A16165" s="2" t="s">
        <v>4137</v>
      </c>
      <c r="B16165" s="2" t="s">
        <v>14573</v>
      </c>
      <c r="C16165" s="2" t="s">
        <v>26148</v>
      </c>
      <c r="D16165" s="2" t="str">
        <f>"食品販売業"</f>
        <v>食品販売業</v>
      </c>
      <c r="E16165" s="2" t="str">
        <f t="shared" si="817"/>
        <v>H31.02.18</v>
      </c>
    </row>
    <row r="16166" spans="1:5" x14ac:dyDescent="0.45">
      <c r="A16166" s="2" t="s">
        <v>4138</v>
      </c>
      <c r="B16166" s="2" t="s">
        <v>14574</v>
      </c>
      <c r="C16166" s="2" t="s">
        <v>26149</v>
      </c>
      <c r="D16166" s="2" t="str">
        <f>"食品販売業"</f>
        <v>食品販売業</v>
      </c>
      <c r="E16166" s="2" t="str">
        <f t="shared" si="817"/>
        <v>H31.02.18</v>
      </c>
    </row>
    <row r="16167" spans="1:5" x14ac:dyDescent="0.45">
      <c r="A16167" s="2" t="s">
        <v>4139</v>
      </c>
      <c r="B16167" s="2" t="s">
        <v>14575</v>
      </c>
      <c r="C16167" s="2" t="s">
        <v>26150</v>
      </c>
      <c r="D16167" s="2" t="str">
        <f>"菓子製造業"</f>
        <v>菓子製造業</v>
      </c>
      <c r="E16167" s="2" t="str">
        <f t="shared" si="817"/>
        <v>H31.02.18</v>
      </c>
    </row>
    <row r="16168" spans="1:5" x14ac:dyDescent="0.45">
      <c r="A16168" s="2" t="s">
        <v>4140</v>
      </c>
      <c r="B16168" s="2" t="s">
        <v>4140</v>
      </c>
      <c r="C16168" s="2" t="s">
        <v>26151</v>
      </c>
      <c r="D16168" s="2" t="str">
        <f>"菓子製造業"</f>
        <v>菓子製造業</v>
      </c>
      <c r="E16168" s="2" t="str">
        <f t="shared" si="817"/>
        <v>H31.02.18</v>
      </c>
    </row>
    <row r="16169" spans="1:5" x14ac:dyDescent="0.45">
      <c r="A16169" s="2" t="s">
        <v>4142</v>
      </c>
      <c r="B16169" s="2" t="s">
        <v>14576</v>
      </c>
      <c r="C16169" s="2" t="s">
        <v>26153</v>
      </c>
      <c r="D16169" s="2" t="str">
        <f>"菓子製造業"</f>
        <v>菓子製造業</v>
      </c>
      <c r="E16169" s="2" t="str">
        <f t="shared" si="817"/>
        <v>H31.02.18</v>
      </c>
    </row>
    <row r="16170" spans="1:5" x14ac:dyDescent="0.45">
      <c r="A16170" s="2" t="s">
        <v>4143</v>
      </c>
      <c r="B16170" s="2" t="s">
        <v>14577</v>
      </c>
      <c r="C16170" s="2" t="s">
        <v>26154</v>
      </c>
      <c r="D16170" s="2" t="str">
        <f t="shared" ref="D16170:D16182" si="818">"飲食店営業"</f>
        <v>飲食店営業</v>
      </c>
      <c r="E16170" s="2" t="str">
        <f t="shared" si="817"/>
        <v>H31.02.18</v>
      </c>
    </row>
    <row r="16171" spans="1:5" x14ac:dyDescent="0.45">
      <c r="A16171" s="2" t="s">
        <v>4144</v>
      </c>
      <c r="B16171" s="2" t="s">
        <v>14578</v>
      </c>
      <c r="C16171" s="2" t="s">
        <v>26155</v>
      </c>
      <c r="D16171" s="2" t="str">
        <f t="shared" si="818"/>
        <v>飲食店営業</v>
      </c>
      <c r="E16171" s="2" t="str">
        <f t="shared" si="817"/>
        <v>H31.02.18</v>
      </c>
    </row>
    <row r="16172" spans="1:5" x14ac:dyDescent="0.45">
      <c r="A16172" s="2" t="s">
        <v>4145</v>
      </c>
      <c r="B16172" s="2" t="s">
        <v>14579</v>
      </c>
      <c r="C16172" s="2" t="s">
        <v>26156</v>
      </c>
      <c r="D16172" s="2" t="str">
        <f t="shared" si="818"/>
        <v>飲食店営業</v>
      </c>
      <c r="E16172" s="2" t="str">
        <f t="shared" si="817"/>
        <v>H31.02.18</v>
      </c>
    </row>
    <row r="16173" spans="1:5" x14ac:dyDescent="0.45">
      <c r="A16173" s="2" t="s">
        <v>4146</v>
      </c>
      <c r="B16173" s="2" t="s">
        <v>14580</v>
      </c>
      <c r="C16173" s="2" t="s">
        <v>26157</v>
      </c>
      <c r="D16173" s="2" t="str">
        <f t="shared" si="818"/>
        <v>飲食店営業</v>
      </c>
      <c r="E16173" s="2" t="str">
        <f t="shared" si="817"/>
        <v>H31.02.18</v>
      </c>
    </row>
    <row r="16174" spans="1:5" x14ac:dyDescent="0.45">
      <c r="A16174" s="2" t="s">
        <v>4147</v>
      </c>
      <c r="B16174" s="2" t="s">
        <v>14581</v>
      </c>
      <c r="C16174" s="2" t="s">
        <v>26158</v>
      </c>
      <c r="D16174" s="2" t="str">
        <f t="shared" si="818"/>
        <v>飲食店営業</v>
      </c>
      <c r="E16174" s="2" t="str">
        <f t="shared" si="817"/>
        <v>H31.02.18</v>
      </c>
    </row>
    <row r="16175" spans="1:5" x14ac:dyDescent="0.45">
      <c r="A16175" s="2" t="s">
        <v>4148</v>
      </c>
      <c r="B16175" s="2" t="s">
        <v>14582</v>
      </c>
      <c r="C16175" s="2" t="s">
        <v>26159</v>
      </c>
      <c r="D16175" s="2" t="str">
        <f t="shared" si="818"/>
        <v>飲食店営業</v>
      </c>
      <c r="E16175" s="2" t="str">
        <f t="shared" si="817"/>
        <v>H31.02.18</v>
      </c>
    </row>
    <row r="16176" spans="1:5" x14ac:dyDescent="0.45">
      <c r="A16176" s="2" t="s">
        <v>4149</v>
      </c>
      <c r="B16176" s="2" t="s">
        <v>14583</v>
      </c>
      <c r="C16176" s="2" t="s">
        <v>26160</v>
      </c>
      <c r="D16176" s="2" t="str">
        <f t="shared" si="818"/>
        <v>飲食店営業</v>
      </c>
      <c r="E16176" s="2" t="str">
        <f t="shared" si="817"/>
        <v>H31.02.18</v>
      </c>
    </row>
    <row r="16177" spans="1:5" x14ac:dyDescent="0.45">
      <c r="A16177" s="2" t="s">
        <v>4150</v>
      </c>
      <c r="B16177" s="2" t="s">
        <v>14584</v>
      </c>
      <c r="C16177" s="2" t="s">
        <v>26161</v>
      </c>
      <c r="D16177" s="2" t="str">
        <f t="shared" si="818"/>
        <v>飲食店営業</v>
      </c>
      <c r="E16177" s="2" t="str">
        <f t="shared" si="817"/>
        <v>H31.02.18</v>
      </c>
    </row>
    <row r="16178" spans="1:5" x14ac:dyDescent="0.45">
      <c r="A16178" s="2" t="s">
        <v>4151</v>
      </c>
      <c r="B16178" s="2" t="s">
        <v>14585</v>
      </c>
      <c r="C16178" s="2" t="s">
        <v>26162</v>
      </c>
      <c r="D16178" s="2" t="str">
        <f t="shared" si="818"/>
        <v>飲食店営業</v>
      </c>
      <c r="E16178" s="2" t="str">
        <f t="shared" si="817"/>
        <v>H31.02.18</v>
      </c>
    </row>
    <row r="16179" spans="1:5" x14ac:dyDescent="0.45">
      <c r="A16179" s="2" t="s">
        <v>4083</v>
      </c>
      <c r="B16179" s="2" t="s">
        <v>14586</v>
      </c>
      <c r="C16179" s="2" t="s">
        <v>26163</v>
      </c>
      <c r="D16179" s="2" t="str">
        <f t="shared" si="818"/>
        <v>飲食店営業</v>
      </c>
      <c r="E16179" s="2" t="str">
        <f t="shared" si="817"/>
        <v>H31.02.18</v>
      </c>
    </row>
    <row r="16180" spans="1:5" x14ac:dyDescent="0.45">
      <c r="A16180" s="2" t="s">
        <v>4152</v>
      </c>
      <c r="B16180" s="2" t="s">
        <v>14587</v>
      </c>
      <c r="C16180" s="2" t="s">
        <v>26164</v>
      </c>
      <c r="D16180" s="2" t="str">
        <f t="shared" si="818"/>
        <v>飲食店営業</v>
      </c>
      <c r="E16180" s="2" t="str">
        <f t="shared" si="817"/>
        <v>H31.02.18</v>
      </c>
    </row>
    <row r="16181" spans="1:5" x14ac:dyDescent="0.45">
      <c r="A16181" s="2" t="s">
        <v>4153</v>
      </c>
      <c r="B16181" s="2" t="s">
        <v>14588</v>
      </c>
      <c r="C16181" s="2" t="s">
        <v>26165</v>
      </c>
      <c r="D16181" s="2" t="str">
        <f t="shared" si="818"/>
        <v>飲食店営業</v>
      </c>
      <c r="E16181" s="2" t="str">
        <f t="shared" si="817"/>
        <v>H31.02.18</v>
      </c>
    </row>
    <row r="16182" spans="1:5" x14ac:dyDescent="0.45">
      <c r="A16182" s="2" t="s">
        <v>4154</v>
      </c>
      <c r="B16182" s="2" t="s">
        <v>14589</v>
      </c>
      <c r="C16182" s="2" t="s">
        <v>26166</v>
      </c>
      <c r="D16182" s="2" t="str">
        <f t="shared" si="818"/>
        <v>飲食店営業</v>
      </c>
      <c r="E16182" s="2" t="str">
        <f t="shared" si="817"/>
        <v>H31.02.18</v>
      </c>
    </row>
    <row r="16183" spans="1:5" x14ac:dyDescent="0.45">
      <c r="A16183" s="2" t="s">
        <v>4154</v>
      </c>
      <c r="B16183" s="2" t="s">
        <v>14589</v>
      </c>
      <c r="C16183" s="2" t="s">
        <v>26166</v>
      </c>
      <c r="D16183" s="2" t="str">
        <f>"魚介類販売業"</f>
        <v>魚介類販売業</v>
      </c>
      <c r="E16183" s="2" t="str">
        <f t="shared" si="817"/>
        <v>H31.02.18</v>
      </c>
    </row>
    <row r="16184" spans="1:5" x14ac:dyDescent="0.45">
      <c r="A16184" s="2" t="s">
        <v>4154</v>
      </c>
      <c r="B16184" s="2" t="s">
        <v>14589</v>
      </c>
      <c r="C16184" s="2" t="s">
        <v>26166</v>
      </c>
      <c r="D16184" s="2" t="str">
        <f>"乳類販売業"</f>
        <v>乳類販売業</v>
      </c>
      <c r="E16184" s="2" t="str">
        <f t="shared" si="817"/>
        <v>H31.02.18</v>
      </c>
    </row>
    <row r="16185" spans="1:5" x14ac:dyDescent="0.45">
      <c r="A16185" s="2" t="s">
        <v>4154</v>
      </c>
      <c r="B16185" s="2" t="s">
        <v>14589</v>
      </c>
      <c r="C16185" s="2" t="s">
        <v>26166</v>
      </c>
      <c r="D16185" s="2" t="str">
        <f>"食肉販売業"</f>
        <v>食肉販売業</v>
      </c>
      <c r="E16185" s="2" t="str">
        <f t="shared" si="817"/>
        <v>H31.02.18</v>
      </c>
    </row>
    <row r="16186" spans="1:5" x14ac:dyDescent="0.45">
      <c r="A16186" s="2" t="s">
        <v>4155</v>
      </c>
      <c r="B16186" s="2" t="s">
        <v>14590</v>
      </c>
      <c r="C16186" s="2" t="s">
        <v>26167</v>
      </c>
      <c r="D16186" s="2" t="str">
        <f>"飲食店営業"</f>
        <v>飲食店営業</v>
      </c>
      <c r="E16186" s="2" t="str">
        <f t="shared" si="817"/>
        <v>H31.02.18</v>
      </c>
    </row>
    <row r="16187" spans="1:5" x14ac:dyDescent="0.45">
      <c r="A16187" s="2" t="s">
        <v>4155</v>
      </c>
      <c r="B16187" s="2" t="s">
        <v>14590</v>
      </c>
      <c r="C16187" s="2" t="s">
        <v>26167</v>
      </c>
      <c r="D16187" s="2" t="str">
        <f>"魚介類販売業"</f>
        <v>魚介類販売業</v>
      </c>
      <c r="E16187" s="2" t="str">
        <f t="shared" si="817"/>
        <v>H31.02.18</v>
      </c>
    </row>
    <row r="16188" spans="1:5" x14ac:dyDescent="0.45">
      <c r="A16188" s="2" t="s">
        <v>4155</v>
      </c>
      <c r="B16188" s="2" t="s">
        <v>14590</v>
      </c>
      <c r="C16188" s="2" t="s">
        <v>26167</v>
      </c>
      <c r="D16188" s="2" t="str">
        <f>"乳類販売業"</f>
        <v>乳類販売業</v>
      </c>
      <c r="E16188" s="2" t="str">
        <f t="shared" si="817"/>
        <v>H31.02.18</v>
      </c>
    </row>
    <row r="16189" spans="1:5" x14ac:dyDescent="0.45">
      <c r="A16189" s="2" t="s">
        <v>4155</v>
      </c>
      <c r="B16189" s="2" t="s">
        <v>14590</v>
      </c>
      <c r="C16189" s="2" t="s">
        <v>26167</v>
      </c>
      <c r="D16189" s="2" t="str">
        <f>"食肉販売業"</f>
        <v>食肉販売業</v>
      </c>
      <c r="E16189" s="2" t="str">
        <f t="shared" si="817"/>
        <v>H31.02.18</v>
      </c>
    </row>
    <row r="16190" spans="1:5" x14ac:dyDescent="0.45">
      <c r="A16190" s="2" t="s">
        <v>4156</v>
      </c>
      <c r="B16190" s="2" t="s">
        <v>14591</v>
      </c>
      <c r="C16190" s="2" t="s">
        <v>26168</v>
      </c>
      <c r="D16190" s="2" t="str">
        <f>"飲食店営業"</f>
        <v>飲食店営業</v>
      </c>
      <c r="E16190" s="2" t="str">
        <f t="shared" si="817"/>
        <v>H31.02.18</v>
      </c>
    </row>
    <row r="16191" spans="1:5" x14ac:dyDescent="0.45">
      <c r="A16191" s="2" t="s">
        <v>4156</v>
      </c>
      <c r="B16191" s="2" t="s">
        <v>14591</v>
      </c>
      <c r="C16191" s="2" t="s">
        <v>26168</v>
      </c>
      <c r="D16191" s="2" t="str">
        <f>"魚介類販売業"</f>
        <v>魚介類販売業</v>
      </c>
      <c r="E16191" s="2" t="str">
        <f t="shared" si="817"/>
        <v>H31.02.18</v>
      </c>
    </row>
    <row r="16192" spans="1:5" x14ac:dyDescent="0.45">
      <c r="A16192" s="2" t="s">
        <v>4156</v>
      </c>
      <c r="B16192" s="2" t="s">
        <v>14591</v>
      </c>
      <c r="C16192" s="2" t="s">
        <v>26168</v>
      </c>
      <c r="D16192" s="2" t="str">
        <f>"食肉販売業"</f>
        <v>食肉販売業</v>
      </c>
      <c r="E16192" s="2" t="str">
        <f t="shared" ref="E16192:E16218" si="819">"H31.02.18"</f>
        <v>H31.02.18</v>
      </c>
    </row>
    <row r="16193" spans="1:5" x14ac:dyDescent="0.45">
      <c r="A16193" s="2" t="s">
        <v>4156</v>
      </c>
      <c r="B16193" s="2" t="s">
        <v>14591</v>
      </c>
      <c r="C16193" s="2" t="s">
        <v>26168</v>
      </c>
      <c r="D16193" s="2" t="str">
        <f>"乳類販売業"</f>
        <v>乳類販売業</v>
      </c>
      <c r="E16193" s="2" t="str">
        <f t="shared" si="819"/>
        <v>H31.02.18</v>
      </c>
    </row>
    <row r="16194" spans="1:5" x14ac:dyDescent="0.45">
      <c r="A16194" s="2" t="s">
        <v>4157</v>
      </c>
      <c r="B16194" s="2" t="s">
        <v>14592</v>
      </c>
      <c r="C16194" s="2" t="s">
        <v>26169</v>
      </c>
      <c r="D16194" s="2" t="str">
        <f t="shared" ref="D16194:D16207" si="820">"飲食店営業"</f>
        <v>飲食店営業</v>
      </c>
      <c r="E16194" s="2" t="str">
        <f t="shared" si="819"/>
        <v>H31.02.18</v>
      </c>
    </row>
    <row r="16195" spans="1:5" x14ac:dyDescent="0.45">
      <c r="A16195" s="2" t="s">
        <v>4158</v>
      </c>
      <c r="B16195" s="2" t="s">
        <v>14593</v>
      </c>
      <c r="C16195" s="2" t="s">
        <v>26170</v>
      </c>
      <c r="D16195" s="2" t="str">
        <f t="shared" si="820"/>
        <v>飲食店営業</v>
      </c>
      <c r="E16195" s="2" t="str">
        <f t="shared" si="819"/>
        <v>H31.02.18</v>
      </c>
    </row>
    <row r="16196" spans="1:5" x14ac:dyDescent="0.45">
      <c r="A16196" s="2" t="s">
        <v>4159</v>
      </c>
      <c r="B16196" s="2" t="s">
        <v>14594</v>
      </c>
      <c r="C16196" s="2" t="s">
        <v>26171</v>
      </c>
      <c r="D16196" s="2" t="str">
        <f t="shared" si="820"/>
        <v>飲食店営業</v>
      </c>
      <c r="E16196" s="2" t="str">
        <f t="shared" si="819"/>
        <v>H31.02.18</v>
      </c>
    </row>
    <row r="16197" spans="1:5" x14ac:dyDescent="0.45">
      <c r="A16197" s="2" t="s">
        <v>4160</v>
      </c>
      <c r="B16197" s="2" t="s">
        <v>14595</v>
      </c>
      <c r="C16197" s="2" t="s">
        <v>26172</v>
      </c>
      <c r="D16197" s="2" t="str">
        <f t="shared" si="820"/>
        <v>飲食店営業</v>
      </c>
      <c r="E16197" s="2" t="str">
        <f t="shared" si="819"/>
        <v>H31.02.18</v>
      </c>
    </row>
    <row r="16198" spans="1:5" x14ac:dyDescent="0.45">
      <c r="A16198" s="2" t="s">
        <v>4161</v>
      </c>
      <c r="B16198" s="2" t="s">
        <v>14596</v>
      </c>
      <c r="C16198" s="2" t="s">
        <v>26173</v>
      </c>
      <c r="D16198" s="2" t="str">
        <f t="shared" si="820"/>
        <v>飲食店営業</v>
      </c>
      <c r="E16198" s="2" t="str">
        <f t="shared" si="819"/>
        <v>H31.02.18</v>
      </c>
    </row>
    <row r="16199" spans="1:5" x14ac:dyDescent="0.45">
      <c r="A16199" s="2" t="s">
        <v>4162</v>
      </c>
      <c r="B16199" s="2" t="s">
        <v>14597</v>
      </c>
      <c r="C16199" s="2" t="s">
        <v>26174</v>
      </c>
      <c r="D16199" s="2" t="str">
        <f t="shared" si="820"/>
        <v>飲食店営業</v>
      </c>
      <c r="E16199" s="2" t="str">
        <f t="shared" si="819"/>
        <v>H31.02.18</v>
      </c>
    </row>
    <row r="16200" spans="1:5" x14ac:dyDescent="0.45">
      <c r="A16200" s="2" t="s">
        <v>4163</v>
      </c>
      <c r="B16200" s="2" t="s">
        <v>14598</v>
      </c>
      <c r="C16200" s="2" t="s">
        <v>26175</v>
      </c>
      <c r="D16200" s="2" t="str">
        <f t="shared" si="820"/>
        <v>飲食店営業</v>
      </c>
      <c r="E16200" s="2" t="str">
        <f t="shared" si="819"/>
        <v>H31.02.18</v>
      </c>
    </row>
    <row r="16201" spans="1:5" x14ac:dyDescent="0.45">
      <c r="A16201" s="2" t="s">
        <v>4164</v>
      </c>
      <c r="B16201" s="2" t="s">
        <v>14599</v>
      </c>
      <c r="C16201" s="2" t="s">
        <v>26176</v>
      </c>
      <c r="D16201" s="2" t="str">
        <f t="shared" si="820"/>
        <v>飲食店営業</v>
      </c>
      <c r="E16201" s="2" t="str">
        <f t="shared" si="819"/>
        <v>H31.02.18</v>
      </c>
    </row>
    <row r="16202" spans="1:5" x14ac:dyDescent="0.45">
      <c r="A16202" s="2" t="s">
        <v>950</v>
      </c>
      <c r="B16202" s="2" t="s">
        <v>14185</v>
      </c>
      <c r="C16202" s="2" t="s">
        <v>26123</v>
      </c>
      <c r="D16202" s="2" t="str">
        <f t="shared" si="820"/>
        <v>飲食店営業</v>
      </c>
      <c r="E16202" s="2" t="str">
        <f t="shared" si="819"/>
        <v>H31.02.18</v>
      </c>
    </row>
    <row r="16203" spans="1:5" x14ac:dyDescent="0.45">
      <c r="A16203" s="2" t="s">
        <v>4165</v>
      </c>
      <c r="B16203" s="2" t="s">
        <v>14600</v>
      </c>
      <c r="C16203" s="2" t="s">
        <v>26177</v>
      </c>
      <c r="D16203" s="2" t="str">
        <f t="shared" si="820"/>
        <v>飲食店営業</v>
      </c>
      <c r="E16203" s="2" t="str">
        <f t="shared" si="819"/>
        <v>H31.02.18</v>
      </c>
    </row>
    <row r="16204" spans="1:5" x14ac:dyDescent="0.45">
      <c r="A16204" s="2" t="s">
        <v>4166</v>
      </c>
      <c r="B16204" s="2" t="s">
        <v>14601</v>
      </c>
      <c r="C16204" s="2" t="s">
        <v>26178</v>
      </c>
      <c r="D16204" s="2" t="str">
        <f t="shared" si="820"/>
        <v>飲食店営業</v>
      </c>
      <c r="E16204" s="2" t="str">
        <f t="shared" si="819"/>
        <v>H31.02.18</v>
      </c>
    </row>
    <row r="16205" spans="1:5" x14ac:dyDescent="0.45">
      <c r="A16205" s="2" t="s">
        <v>4167</v>
      </c>
      <c r="B16205" s="2" t="s">
        <v>14602</v>
      </c>
      <c r="C16205" s="2" t="s">
        <v>26179</v>
      </c>
      <c r="D16205" s="2" t="str">
        <f t="shared" si="820"/>
        <v>飲食店営業</v>
      </c>
      <c r="E16205" s="2" t="str">
        <f t="shared" si="819"/>
        <v>H31.02.18</v>
      </c>
    </row>
    <row r="16206" spans="1:5" x14ac:dyDescent="0.45">
      <c r="A16206" s="2" t="s">
        <v>4168</v>
      </c>
      <c r="B16206" s="2" t="s">
        <v>14603</v>
      </c>
      <c r="C16206" s="2" t="s">
        <v>26180</v>
      </c>
      <c r="D16206" s="2" t="str">
        <f t="shared" si="820"/>
        <v>飲食店営業</v>
      </c>
      <c r="E16206" s="2" t="str">
        <f t="shared" si="819"/>
        <v>H31.02.18</v>
      </c>
    </row>
    <row r="16207" spans="1:5" x14ac:dyDescent="0.45">
      <c r="A16207" s="2" t="s">
        <v>4169</v>
      </c>
      <c r="B16207" s="2" t="s">
        <v>14604</v>
      </c>
      <c r="C16207" s="2" t="s">
        <v>26181</v>
      </c>
      <c r="D16207" s="2" t="str">
        <f t="shared" si="820"/>
        <v>飲食店営業</v>
      </c>
      <c r="E16207" s="2" t="str">
        <f t="shared" si="819"/>
        <v>H31.02.18</v>
      </c>
    </row>
    <row r="16208" spans="1:5" x14ac:dyDescent="0.45">
      <c r="A16208" s="2" t="s">
        <v>4170</v>
      </c>
      <c r="B16208" s="2" t="s">
        <v>14605</v>
      </c>
      <c r="C16208" s="2" t="s">
        <v>26182</v>
      </c>
      <c r="D16208" s="2" t="str">
        <f>"乳類販売業"</f>
        <v>乳類販売業</v>
      </c>
      <c r="E16208" s="2" t="str">
        <f t="shared" si="819"/>
        <v>H31.02.18</v>
      </c>
    </row>
    <row r="16209" spans="1:5" x14ac:dyDescent="0.45">
      <c r="A16209" s="2" t="s">
        <v>4171</v>
      </c>
      <c r="B16209" s="2" t="s">
        <v>14606</v>
      </c>
      <c r="C16209" s="2" t="s">
        <v>26183</v>
      </c>
      <c r="D16209" s="2" t="str">
        <f>"食品製造業"</f>
        <v>食品製造業</v>
      </c>
      <c r="E16209" s="2" t="str">
        <f t="shared" si="819"/>
        <v>H31.02.18</v>
      </c>
    </row>
    <row r="16210" spans="1:5" x14ac:dyDescent="0.45">
      <c r="A16210" s="2" t="s">
        <v>4172</v>
      </c>
      <c r="B16210" s="2" t="s">
        <v>14607</v>
      </c>
      <c r="C16210" s="2" t="s">
        <v>26184</v>
      </c>
      <c r="D16210" s="2" t="str">
        <f>"魚介類販売業"</f>
        <v>魚介類販売業</v>
      </c>
      <c r="E16210" s="2" t="str">
        <f t="shared" si="819"/>
        <v>H31.02.18</v>
      </c>
    </row>
    <row r="16211" spans="1:5" x14ac:dyDescent="0.45">
      <c r="A16211" s="2" t="s">
        <v>532</v>
      </c>
      <c r="B16211" s="2" t="s">
        <v>14302</v>
      </c>
      <c r="C16211" s="2" t="s">
        <v>25886</v>
      </c>
      <c r="D16211" s="2" t="str">
        <f>"乳類販売業"</f>
        <v>乳類販売業</v>
      </c>
      <c r="E16211" s="2" t="str">
        <f t="shared" si="819"/>
        <v>H31.02.18</v>
      </c>
    </row>
    <row r="16212" spans="1:5" x14ac:dyDescent="0.45">
      <c r="A16212" s="2" t="s">
        <v>4173</v>
      </c>
      <c r="B16212" s="2" t="s">
        <v>14608</v>
      </c>
      <c r="C16212" s="2" t="s">
        <v>26185</v>
      </c>
      <c r="D16212" s="2" t="str">
        <f>"みそ製造業"</f>
        <v>みそ製造業</v>
      </c>
      <c r="E16212" s="2" t="str">
        <f t="shared" si="819"/>
        <v>H31.02.18</v>
      </c>
    </row>
    <row r="16213" spans="1:5" x14ac:dyDescent="0.45">
      <c r="A16213" s="2" t="s">
        <v>4174</v>
      </c>
      <c r="B16213" s="2" t="s">
        <v>14609</v>
      </c>
      <c r="C16213" s="2" t="s">
        <v>26186</v>
      </c>
      <c r="D16213" s="2" t="str">
        <f>"魚肉ねり製品製造業"</f>
        <v>魚肉ねり製品製造業</v>
      </c>
      <c r="E16213" s="2" t="str">
        <f t="shared" si="819"/>
        <v>H31.02.18</v>
      </c>
    </row>
    <row r="16214" spans="1:5" x14ac:dyDescent="0.45">
      <c r="A16214" s="2" t="s">
        <v>4175</v>
      </c>
      <c r="B16214" s="2" t="s">
        <v>14610</v>
      </c>
      <c r="C16214" s="2" t="s">
        <v>26187</v>
      </c>
      <c r="D16214" s="2" t="str">
        <f>"そうざい製造業"</f>
        <v>そうざい製造業</v>
      </c>
      <c r="E16214" s="2" t="str">
        <f t="shared" si="819"/>
        <v>H31.02.18</v>
      </c>
    </row>
    <row r="16215" spans="1:5" x14ac:dyDescent="0.45">
      <c r="A16215" s="2" t="s">
        <v>4176</v>
      </c>
      <c r="B16215" s="2" t="s">
        <v>14611</v>
      </c>
      <c r="C16215" s="2" t="s">
        <v>26188</v>
      </c>
      <c r="D16215" s="2" t="str">
        <f>"そうざい製造業"</f>
        <v>そうざい製造業</v>
      </c>
      <c r="E16215" s="2" t="str">
        <f t="shared" si="819"/>
        <v>H31.02.18</v>
      </c>
    </row>
    <row r="16216" spans="1:5" x14ac:dyDescent="0.45">
      <c r="A16216" s="2" t="s">
        <v>4041</v>
      </c>
      <c r="B16216" s="2" t="s">
        <v>14458</v>
      </c>
      <c r="C16216" s="2" t="s">
        <v>26189</v>
      </c>
      <c r="D16216" s="2" t="str">
        <f>"そうざい製造業"</f>
        <v>そうざい製造業</v>
      </c>
      <c r="E16216" s="2" t="str">
        <f t="shared" si="819"/>
        <v>H31.02.18</v>
      </c>
    </row>
    <row r="16217" spans="1:5" x14ac:dyDescent="0.45">
      <c r="A16217" s="2" t="s">
        <v>4177</v>
      </c>
      <c r="B16217" s="2" t="s">
        <v>14612</v>
      </c>
      <c r="C16217" s="2" t="s">
        <v>26190</v>
      </c>
      <c r="D16217" s="2" t="str">
        <f>"そうざい製造業"</f>
        <v>そうざい製造業</v>
      </c>
      <c r="E16217" s="2" t="str">
        <f t="shared" si="819"/>
        <v>H31.02.18</v>
      </c>
    </row>
    <row r="16218" spans="1:5" x14ac:dyDescent="0.45">
      <c r="A16218" s="2" t="s">
        <v>4177</v>
      </c>
      <c r="B16218" s="2" t="s">
        <v>14612</v>
      </c>
      <c r="C16218" s="2" t="s">
        <v>26190</v>
      </c>
      <c r="D16218" s="2" t="str">
        <f>"菓子製造業"</f>
        <v>菓子製造業</v>
      </c>
      <c r="E16218" s="2" t="str">
        <f t="shared" si="819"/>
        <v>H31.02.18</v>
      </c>
    </row>
    <row r="16219" spans="1:5" x14ac:dyDescent="0.45">
      <c r="A16219" s="2" t="s">
        <v>4178</v>
      </c>
      <c r="B16219" s="2" t="s">
        <v>14613</v>
      </c>
      <c r="C16219" s="2" t="s">
        <v>26191</v>
      </c>
      <c r="D16219" s="2" t="str">
        <f>"飲食店営業"</f>
        <v>飲食店営業</v>
      </c>
      <c r="E16219" s="2" t="str">
        <f>"H31.02.20"</f>
        <v>H31.02.20</v>
      </c>
    </row>
    <row r="16220" spans="1:5" x14ac:dyDescent="0.45">
      <c r="A16220" s="2" t="s">
        <v>4179</v>
      </c>
      <c r="B16220" s="2" t="s">
        <v>14614</v>
      </c>
      <c r="C16220" s="2" t="s">
        <v>26192</v>
      </c>
      <c r="D16220" s="2" t="str">
        <f>"飲食店営業"</f>
        <v>飲食店営業</v>
      </c>
      <c r="E16220" s="2" t="str">
        <f>"H31.02.20"</f>
        <v>H31.02.20</v>
      </c>
    </row>
    <row r="16221" spans="1:5" x14ac:dyDescent="0.45">
      <c r="A16221" s="2" t="s">
        <v>4180</v>
      </c>
      <c r="B16221" s="2" t="s">
        <v>14615</v>
      </c>
      <c r="C16221" s="2" t="s">
        <v>26193</v>
      </c>
      <c r="D16221" s="2" t="str">
        <f>"飲食店営業"</f>
        <v>飲食店営業</v>
      </c>
      <c r="E16221" s="2" t="str">
        <f>"H31.02.20"</f>
        <v>H31.02.20</v>
      </c>
    </row>
    <row r="16222" spans="1:5" x14ac:dyDescent="0.45">
      <c r="A16222" s="2" t="s">
        <v>3938</v>
      </c>
      <c r="B16222" s="2" t="s">
        <v>14616</v>
      </c>
      <c r="C16222" s="2" t="s">
        <v>26194</v>
      </c>
      <c r="D16222" s="2" t="str">
        <f>"食肉処理業"</f>
        <v>食肉処理業</v>
      </c>
      <c r="E16222" s="2" t="str">
        <f>"H31.02.20"</f>
        <v>H31.02.20</v>
      </c>
    </row>
    <row r="16223" spans="1:5" x14ac:dyDescent="0.45">
      <c r="A16223" s="2" t="s">
        <v>4181</v>
      </c>
      <c r="B16223" s="2" t="s">
        <v>14617</v>
      </c>
      <c r="C16223" s="2" t="s">
        <v>26195</v>
      </c>
      <c r="D16223" s="2" t="str">
        <f>"飲食店営業"</f>
        <v>飲食店営業</v>
      </c>
      <c r="E16223" s="2" t="str">
        <f>"H29.05.30"</f>
        <v>H29.05.30</v>
      </c>
    </row>
    <row r="16224" spans="1:5" x14ac:dyDescent="0.45">
      <c r="A16224" s="2" t="s">
        <v>165</v>
      </c>
      <c r="B16224" s="2" t="s">
        <v>14618</v>
      </c>
      <c r="C16224" s="2" t="s">
        <v>26196</v>
      </c>
      <c r="D16224" s="2" t="str">
        <f>"喫茶店営業"</f>
        <v>喫茶店営業</v>
      </c>
      <c r="E16224" s="2" t="str">
        <f>"H31.02.25"</f>
        <v>H31.02.25</v>
      </c>
    </row>
    <row r="16225" spans="1:5" x14ac:dyDescent="0.45">
      <c r="A16225" s="2" t="s">
        <v>165</v>
      </c>
      <c r="B16225" s="2" t="s">
        <v>14619</v>
      </c>
      <c r="C16225" s="2" t="s">
        <v>26197</v>
      </c>
      <c r="D16225" s="2" t="str">
        <f>"喫茶店営業"</f>
        <v>喫茶店営業</v>
      </c>
      <c r="E16225" s="2" t="str">
        <f>"H31.02.25"</f>
        <v>H31.02.25</v>
      </c>
    </row>
    <row r="16226" spans="1:5" x14ac:dyDescent="0.45">
      <c r="A16226" s="2" t="s">
        <v>4182</v>
      </c>
      <c r="B16226" s="2" t="s">
        <v>14620</v>
      </c>
      <c r="C16226" s="2" t="s">
        <v>26198</v>
      </c>
      <c r="D16226" s="2" t="str">
        <f>"飲食店営業"</f>
        <v>飲食店営業</v>
      </c>
      <c r="E16226" s="2" t="str">
        <f>"H31.02.28"</f>
        <v>H31.02.28</v>
      </c>
    </row>
    <row r="16227" spans="1:5" x14ac:dyDescent="0.45">
      <c r="A16227" s="2" t="s">
        <v>4183</v>
      </c>
      <c r="B16227" s="2" t="s">
        <v>14621</v>
      </c>
      <c r="C16227" s="2" t="s">
        <v>26199</v>
      </c>
      <c r="D16227" s="2" t="str">
        <f>"飲食店営業"</f>
        <v>飲食店営業</v>
      </c>
      <c r="E16227" s="2" t="str">
        <f>"H31.03.05"</f>
        <v>H31.03.05</v>
      </c>
    </row>
    <row r="16228" spans="1:5" x14ac:dyDescent="0.45">
      <c r="A16228" s="2" t="s">
        <v>4184</v>
      </c>
      <c r="B16228" s="2" t="s">
        <v>14622</v>
      </c>
      <c r="C16228" s="2" t="s">
        <v>26200</v>
      </c>
      <c r="D16228" s="2" t="str">
        <f>"飲食店営業"</f>
        <v>飲食店営業</v>
      </c>
      <c r="E16228" s="2" t="str">
        <f>"H31.02.28"</f>
        <v>H31.02.28</v>
      </c>
    </row>
    <row r="16229" spans="1:5" x14ac:dyDescent="0.45">
      <c r="A16229" s="2" t="s">
        <v>4185</v>
      </c>
      <c r="B16229" s="2" t="s">
        <v>14623</v>
      </c>
      <c r="C16229" s="2" t="s">
        <v>26201</v>
      </c>
      <c r="D16229" s="2" t="str">
        <f>"飲食店営業"</f>
        <v>飲食店営業</v>
      </c>
      <c r="E16229" s="2" t="str">
        <f>"H31.02.28"</f>
        <v>H31.02.28</v>
      </c>
    </row>
    <row r="16230" spans="1:5" x14ac:dyDescent="0.45">
      <c r="A16230" s="2" t="s">
        <v>3845</v>
      </c>
      <c r="B16230" s="2" t="s">
        <v>14624</v>
      </c>
      <c r="C16230" s="2" t="s">
        <v>26202</v>
      </c>
      <c r="D16230" s="2" t="str">
        <f>"喫茶店営業"</f>
        <v>喫茶店営業</v>
      </c>
      <c r="E16230" s="2" t="str">
        <f>"H31.02.28"</f>
        <v>H31.02.28</v>
      </c>
    </row>
    <row r="16231" spans="1:5" x14ac:dyDescent="0.45">
      <c r="A16231" s="2" t="s">
        <v>4186</v>
      </c>
      <c r="B16231" s="2" t="s">
        <v>14625</v>
      </c>
      <c r="C16231" s="2" t="s">
        <v>26203</v>
      </c>
      <c r="D16231" s="2" t="str">
        <f>"飲食店営業"</f>
        <v>飲食店営業</v>
      </c>
      <c r="E16231" s="2" t="str">
        <f>"H31.02.28"</f>
        <v>H31.02.28</v>
      </c>
    </row>
    <row r="16232" spans="1:5" x14ac:dyDescent="0.45">
      <c r="A16232" s="2" t="s">
        <v>4187</v>
      </c>
      <c r="B16232" s="2" t="s">
        <v>14626</v>
      </c>
      <c r="C16232" s="2" t="s">
        <v>26204</v>
      </c>
      <c r="D16232" s="2" t="str">
        <f>"飲食店営業"</f>
        <v>飲食店営業</v>
      </c>
      <c r="E16232" s="2" t="str">
        <f>"H31.03.04"</f>
        <v>H31.03.04</v>
      </c>
    </row>
    <row r="16233" spans="1:5" x14ac:dyDescent="0.45">
      <c r="A16233" s="2" t="s">
        <v>4188</v>
      </c>
      <c r="B16233" s="2" t="s">
        <v>14627</v>
      </c>
      <c r="C16233" s="2" t="s">
        <v>26205</v>
      </c>
      <c r="D16233" s="2" t="str">
        <f>"飲食店営業"</f>
        <v>飲食店営業</v>
      </c>
      <c r="E16233" s="2" t="str">
        <f>"H31.03.04"</f>
        <v>H31.03.04</v>
      </c>
    </row>
    <row r="16234" spans="1:5" x14ac:dyDescent="0.45">
      <c r="A16234" s="2" t="s">
        <v>4189</v>
      </c>
      <c r="B16234" s="2" t="s">
        <v>14628</v>
      </c>
      <c r="C16234" s="2" t="s">
        <v>26206</v>
      </c>
      <c r="D16234" s="2" t="str">
        <f>"飲食店営業"</f>
        <v>飲食店営業</v>
      </c>
      <c r="E16234" s="2" t="str">
        <f>"H31.02.28"</f>
        <v>H31.02.28</v>
      </c>
    </row>
    <row r="16235" spans="1:5" x14ac:dyDescent="0.45">
      <c r="A16235" s="2" t="s">
        <v>4190</v>
      </c>
      <c r="B16235" s="2" t="s">
        <v>14629</v>
      </c>
      <c r="C16235" s="2" t="s">
        <v>26207</v>
      </c>
      <c r="D16235" s="2" t="str">
        <f>"飲食店営業"</f>
        <v>飲食店営業</v>
      </c>
      <c r="E16235" s="2" t="str">
        <f>"H31.02.28"</f>
        <v>H31.02.28</v>
      </c>
    </row>
    <row r="16236" spans="1:5" x14ac:dyDescent="0.45">
      <c r="A16236" s="2" t="s">
        <v>4191</v>
      </c>
      <c r="B16236" s="2" t="s">
        <v>14630</v>
      </c>
      <c r="C16236" s="2" t="s">
        <v>26208</v>
      </c>
      <c r="D16236" s="2" t="str">
        <f>"菓子製造業"</f>
        <v>菓子製造業</v>
      </c>
      <c r="E16236" s="2" t="str">
        <f>"H31.02.28"</f>
        <v>H31.02.28</v>
      </c>
    </row>
    <row r="16237" spans="1:5" x14ac:dyDescent="0.45">
      <c r="A16237" s="2" t="s">
        <v>4192</v>
      </c>
      <c r="B16237" s="2" t="s">
        <v>14631</v>
      </c>
      <c r="C16237" s="2" t="s">
        <v>26209</v>
      </c>
      <c r="D16237" s="2" t="str">
        <f>"飲食店営業"</f>
        <v>飲食店営業</v>
      </c>
      <c r="E16237" s="2" t="str">
        <f>"H31.02.28"</f>
        <v>H31.02.28</v>
      </c>
    </row>
    <row r="16238" spans="1:5" x14ac:dyDescent="0.45">
      <c r="A16238" s="2" t="s">
        <v>4193</v>
      </c>
      <c r="B16238" s="2" t="s">
        <v>14632</v>
      </c>
      <c r="C16238" s="2" t="s">
        <v>26210</v>
      </c>
      <c r="D16238" s="2" t="str">
        <f>"菓子製造業"</f>
        <v>菓子製造業</v>
      </c>
      <c r="E16238" s="2" t="str">
        <f>"H31.03.11"</f>
        <v>H31.03.11</v>
      </c>
    </row>
    <row r="16239" spans="1:5" x14ac:dyDescent="0.45">
      <c r="A16239" s="2" t="s">
        <v>4194</v>
      </c>
      <c r="B16239" s="2" t="s">
        <v>14634</v>
      </c>
      <c r="C16239" s="2" t="s">
        <v>26213</v>
      </c>
      <c r="D16239" s="2" t="str">
        <f>"飲食店営業"</f>
        <v>飲食店営業</v>
      </c>
      <c r="E16239" s="2" t="str">
        <f>"H31.03.20"</f>
        <v>H31.03.20</v>
      </c>
    </row>
    <row r="16240" spans="1:5" x14ac:dyDescent="0.45">
      <c r="A16240" s="2" t="s">
        <v>1912</v>
      </c>
      <c r="B16240" s="2" t="s">
        <v>14635</v>
      </c>
      <c r="C16240" s="2" t="s">
        <v>26214</v>
      </c>
      <c r="D16240" s="2" t="str">
        <f>"飲食店営業"</f>
        <v>飲食店営業</v>
      </c>
      <c r="E16240" s="2" t="str">
        <f>"H31.02.28"</f>
        <v>H31.02.28</v>
      </c>
    </row>
    <row r="16241" spans="1:5" x14ac:dyDescent="0.45">
      <c r="A16241" s="2" t="s">
        <v>4195</v>
      </c>
      <c r="B16241" s="2" t="s">
        <v>14636</v>
      </c>
      <c r="C16241" s="2" t="s">
        <v>26215</v>
      </c>
      <c r="D16241" s="2" t="str">
        <f>"飲食店営業"</f>
        <v>飲食店営業</v>
      </c>
      <c r="E16241" s="2" t="str">
        <f>"H31.03.27"</f>
        <v>H31.03.27</v>
      </c>
    </row>
    <row r="16242" spans="1:5" x14ac:dyDescent="0.45">
      <c r="A16242" s="2" t="s">
        <v>4196</v>
      </c>
      <c r="B16242" s="2" t="s">
        <v>14637</v>
      </c>
      <c r="C16242" s="2" t="s">
        <v>26216</v>
      </c>
      <c r="D16242" s="2" t="str">
        <f>"飲食店営業"</f>
        <v>飲食店営業</v>
      </c>
      <c r="E16242" s="2" t="str">
        <f>"H31.03.29"</f>
        <v>H31.03.29</v>
      </c>
    </row>
    <row r="16243" spans="1:5" x14ac:dyDescent="0.45">
      <c r="A16243" s="2" t="s">
        <v>4196</v>
      </c>
      <c r="B16243" s="2" t="s">
        <v>14637</v>
      </c>
      <c r="C16243" s="2" t="s">
        <v>26216</v>
      </c>
      <c r="D16243" s="2" t="str">
        <f>"菓子製造業"</f>
        <v>菓子製造業</v>
      </c>
      <c r="E16243" s="2" t="str">
        <f>"H31.03.29"</f>
        <v>H31.03.29</v>
      </c>
    </row>
    <row r="16244" spans="1:5" x14ac:dyDescent="0.45">
      <c r="A16244" s="2" t="s">
        <v>4197</v>
      </c>
      <c r="B16244" s="2" t="s">
        <v>14638</v>
      </c>
      <c r="C16244" s="2" t="s">
        <v>26217</v>
      </c>
      <c r="D16244" s="2" t="str">
        <f>"飲食店営業"</f>
        <v>飲食店営業</v>
      </c>
      <c r="E16244" s="2" t="str">
        <f>"H31.03.29"</f>
        <v>H31.03.29</v>
      </c>
    </row>
    <row r="16245" spans="1:5" x14ac:dyDescent="0.45">
      <c r="A16245" s="2" t="s">
        <v>4198</v>
      </c>
      <c r="B16245" s="2" t="s">
        <v>14639</v>
      </c>
      <c r="C16245" s="2" t="s">
        <v>26218</v>
      </c>
      <c r="D16245" s="2" t="str">
        <f>"菓子製造業"</f>
        <v>菓子製造業</v>
      </c>
      <c r="E16245" s="2" t="str">
        <f>"H30.11.15"</f>
        <v>H30.11.15</v>
      </c>
    </row>
    <row r="16246" spans="1:5" x14ac:dyDescent="0.45">
      <c r="A16246" s="2" t="s">
        <v>4199</v>
      </c>
      <c r="B16246" s="2" t="s">
        <v>14640</v>
      </c>
      <c r="C16246" s="2" t="s">
        <v>26219</v>
      </c>
      <c r="D16246" s="2" t="str">
        <f>"喫茶店営業"</f>
        <v>喫茶店営業</v>
      </c>
      <c r="E16246" s="2" t="str">
        <f>"H31.02.18"</f>
        <v>H31.02.18</v>
      </c>
    </row>
    <row r="16247" spans="1:5" x14ac:dyDescent="0.45">
      <c r="A16247" s="2" t="s">
        <v>3855</v>
      </c>
      <c r="B16247" s="2" t="s">
        <v>14641</v>
      </c>
      <c r="C16247" s="2" t="s">
        <v>26220</v>
      </c>
      <c r="D16247" s="2" t="str">
        <f>"飲食店営業"</f>
        <v>飲食店営業</v>
      </c>
      <c r="E16247" s="2" t="str">
        <f>"H31.04.02"</f>
        <v>H31.04.02</v>
      </c>
    </row>
    <row r="16248" spans="1:5" x14ac:dyDescent="0.45">
      <c r="A16248" s="2" t="s">
        <v>3855</v>
      </c>
      <c r="B16248" s="2" t="s">
        <v>14642</v>
      </c>
      <c r="C16248" s="2" t="s">
        <v>26220</v>
      </c>
      <c r="D16248" s="2" t="str">
        <f>"食品販売業"</f>
        <v>食品販売業</v>
      </c>
      <c r="E16248" s="2" t="str">
        <f>"H31.04.02"</f>
        <v>H31.04.02</v>
      </c>
    </row>
    <row r="16249" spans="1:5" x14ac:dyDescent="0.45">
      <c r="A16249" s="2" t="s">
        <v>3855</v>
      </c>
      <c r="B16249" s="2" t="s">
        <v>14643</v>
      </c>
      <c r="C16249" s="2" t="s">
        <v>26220</v>
      </c>
      <c r="D16249" s="2" t="str">
        <f>"飲食店営業"</f>
        <v>飲食店営業</v>
      </c>
      <c r="E16249" s="2" t="str">
        <f>"H31.04.02"</f>
        <v>H31.04.02</v>
      </c>
    </row>
    <row r="16250" spans="1:5" x14ac:dyDescent="0.45">
      <c r="A16250" s="2" t="s">
        <v>3937</v>
      </c>
      <c r="B16250" s="2" t="s">
        <v>14645</v>
      </c>
      <c r="C16250" s="2" t="s">
        <v>26222</v>
      </c>
      <c r="D16250" s="2" t="str">
        <f>"喫茶店営業"</f>
        <v>喫茶店営業</v>
      </c>
      <c r="E16250" s="2" t="str">
        <f>"H31.04.04"</f>
        <v>H31.04.04</v>
      </c>
    </row>
    <row r="16251" spans="1:5" x14ac:dyDescent="0.45">
      <c r="A16251" s="2" t="s">
        <v>596</v>
      </c>
      <c r="B16251" s="2" t="s">
        <v>14646</v>
      </c>
      <c r="C16251" s="2" t="s">
        <v>26223</v>
      </c>
      <c r="D16251" s="2" t="str">
        <f>"喫茶店営業"</f>
        <v>喫茶店営業</v>
      </c>
      <c r="E16251" s="2" t="str">
        <f>"H31.04.04"</f>
        <v>H31.04.04</v>
      </c>
    </row>
    <row r="16252" spans="1:5" x14ac:dyDescent="0.45">
      <c r="A16252" s="2" t="s">
        <v>596</v>
      </c>
      <c r="B16252" s="2" t="s">
        <v>14646</v>
      </c>
      <c r="C16252" s="2" t="s">
        <v>26223</v>
      </c>
      <c r="D16252" s="2" t="str">
        <f>"食品販売業"</f>
        <v>食品販売業</v>
      </c>
      <c r="E16252" s="2" t="str">
        <f>"H31.04.04"</f>
        <v>H31.04.04</v>
      </c>
    </row>
    <row r="16253" spans="1:5" x14ac:dyDescent="0.45">
      <c r="A16253" s="2" t="s">
        <v>4201</v>
      </c>
      <c r="B16253" s="2" t="s">
        <v>14647</v>
      </c>
      <c r="C16253" s="2" t="s">
        <v>26224</v>
      </c>
      <c r="D16253" s="2" t="str">
        <f>"飲食店営業"</f>
        <v>飲食店営業</v>
      </c>
      <c r="E16253" s="2" t="str">
        <f>"H31.04.04"</f>
        <v>H31.04.04</v>
      </c>
    </row>
    <row r="16254" spans="1:5" x14ac:dyDescent="0.45">
      <c r="A16254" s="2" t="s">
        <v>4202</v>
      </c>
      <c r="B16254" s="2" t="s">
        <v>4202</v>
      </c>
      <c r="C16254" s="2" t="s">
        <v>26225</v>
      </c>
      <c r="D16254" s="2" t="str">
        <f>"食品販売業"</f>
        <v>食品販売業</v>
      </c>
      <c r="E16254" s="2" t="str">
        <f>"H31.04.09"</f>
        <v>H31.04.09</v>
      </c>
    </row>
    <row r="16255" spans="1:5" x14ac:dyDescent="0.45">
      <c r="A16255" s="2" t="s">
        <v>880</v>
      </c>
      <c r="B16255" s="2" t="s">
        <v>14648</v>
      </c>
      <c r="C16255" s="2" t="s">
        <v>26226</v>
      </c>
      <c r="D16255" s="2" t="str">
        <f>"飲食店営業"</f>
        <v>飲食店営業</v>
      </c>
      <c r="E16255" s="2" t="str">
        <f>"H31.04.16"</f>
        <v>H31.04.16</v>
      </c>
    </row>
    <row r="16256" spans="1:5" x14ac:dyDescent="0.45">
      <c r="A16256" s="2" t="s">
        <v>880</v>
      </c>
      <c r="B16256" s="2" t="s">
        <v>14648</v>
      </c>
      <c r="C16256" s="2" t="s">
        <v>26226</v>
      </c>
      <c r="D16256" s="2" t="str">
        <f>"菓子製造業"</f>
        <v>菓子製造業</v>
      </c>
      <c r="E16256" s="2" t="str">
        <f>"H31.04.16"</f>
        <v>H31.04.16</v>
      </c>
    </row>
    <row r="16257" spans="1:5" x14ac:dyDescent="0.45">
      <c r="A16257" s="2" t="s">
        <v>4203</v>
      </c>
      <c r="B16257" s="2" t="s">
        <v>14649</v>
      </c>
      <c r="C16257" s="2" t="s">
        <v>26227</v>
      </c>
      <c r="D16257" s="2" t="str">
        <f>"飲食店営業"</f>
        <v>飲食店営業</v>
      </c>
      <c r="E16257" s="2" t="str">
        <f>"H31.04.09"</f>
        <v>H31.04.09</v>
      </c>
    </row>
    <row r="16258" spans="1:5" x14ac:dyDescent="0.45">
      <c r="A16258" s="2" t="s">
        <v>4204</v>
      </c>
      <c r="B16258" s="2" t="s">
        <v>14650</v>
      </c>
      <c r="C16258" s="2" t="s">
        <v>26228</v>
      </c>
      <c r="D16258" s="2" t="str">
        <f>"飲食店営業"</f>
        <v>飲食店営業</v>
      </c>
      <c r="E16258" s="2" t="str">
        <f>"H31.04.18"</f>
        <v>H31.04.18</v>
      </c>
    </row>
    <row r="16259" spans="1:5" x14ac:dyDescent="0.45">
      <c r="A16259" s="2" t="s">
        <v>4205</v>
      </c>
      <c r="B16259" s="2" t="s">
        <v>14651</v>
      </c>
      <c r="C16259" s="2" t="s">
        <v>26229</v>
      </c>
      <c r="D16259" s="2" t="str">
        <f>"飲食店営業"</f>
        <v>飲食店営業</v>
      </c>
      <c r="E16259" s="2" t="str">
        <f>"H31.04.26"</f>
        <v>H31.04.26</v>
      </c>
    </row>
    <row r="16260" spans="1:5" x14ac:dyDescent="0.45">
      <c r="A16260" s="2" t="s">
        <v>4206</v>
      </c>
      <c r="B16260" s="2" t="s">
        <v>14652</v>
      </c>
      <c r="C16260" s="2" t="s">
        <v>26230</v>
      </c>
      <c r="D16260" s="2" t="str">
        <f>"飲食店営業"</f>
        <v>飲食店営業</v>
      </c>
      <c r="E16260" s="2" t="str">
        <f>"R01.05.08"</f>
        <v>R01.05.08</v>
      </c>
    </row>
    <row r="16261" spans="1:5" x14ac:dyDescent="0.45">
      <c r="A16261" s="2" t="s">
        <v>165</v>
      </c>
      <c r="B16261" s="2" t="s">
        <v>14653</v>
      </c>
      <c r="C16261" s="2" t="s">
        <v>25983</v>
      </c>
      <c r="D16261" s="2" t="str">
        <f>"喫茶店営業"</f>
        <v>喫茶店営業</v>
      </c>
      <c r="E16261" s="2" t="str">
        <f>"R01.05.10"</f>
        <v>R01.05.10</v>
      </c>
    </row>
    <row r="16262" spans="1:5" x14ac:dyDescent="0.45">
      <c r="A16262" s="2" t="s">
        <v>4207</v>
      </c>
      <c r="B16262" s="2" t="s">
        <v>14654</v>
      </c>
      <c r="C16262" s="2" t="s">
        <v>26231</v>
      </c>
      <c r="D16262" s="2" t="str">
        <f>"食品製造業"</f>
        <v>食品製造業</v>
      </c>
      <c r="E16262" s="2" t="str">
        <f t="shared" ref="E16262:E16278" si="821">"R01.05.20"</f>
        <v>R01.05.20</v>
      </c>
    </row>
    <row r="16263" spans="1:5" x14ac:dyDescent="0.45">
      <c r="A16263" s="2" t="s">
        <v>4208</v>
      </c>
      <c r="B16263" s="2" t="s">
        <v>4208</v>
      </c>
      <c r="C16263" s="2" t="s">
        <v>26232</v>
      </c>
      <c r="D16263" s="2" t="str">
        <f>"食品製造業"</f>
        <v>食品製造業</v>
      </c>
      <c r="E16263" s="2" t="str">
        <f t="shared" si="821"/>
        <v>R01.05.20</v>
      </c>
    </row>
    <row r="16264" spans="1:5" x14ac:dyDescent="0.45">
      <c r="A16264" s="2" t="s">
        <v>4209</v>
      </c>
      <c r="B16264" s="2" t="s">
        <v>14655</v>
      </c>
      <c r="C16264" s="2" t="s">
        <v>26233</v>
      </c>
      <c r="D16264" s="2" t="str">
        <f>"食品製造業"</f>
        <v>食品製造業</v>
      </c>
      <c r="E16264" s="2" t="str">
        <f t="shared" si="821"/>
        <v>R01.05.20</v>
      </c>
    </row>
    <row r="16265" spans="1:5" x14ac:dyDescent="0.45">
      <c r="A16265" s="2" t="s">
        <v>4210</v>
      </c>
      <c r="B16265" s="2" t="s">
        <v>14656</v>
      </c>
      <c r="C16265" s="2" t="s">
        <v>26234</v>
      </c>
      <c r="D16265" s="2" t="str">
        <f>"食品製造業"</f>
        <v>食品製造業</v>
      </c>
      <c r="E16265" s="2" t="str">
        <f t="shared" si="821"/>
        <v>R01.05.20</v>
      </c>
    </row>
    <row r="16266" spans="1:5" x14ac:dyDescent="0.45">
      <c r="A16266" s="2" t="s">
        <v>4211</v>
      </c>
      <c r="B16266" s="2" t="s">
        <v>14657</v>
      </c>
      <c r="C16266" s="2" t="s">
        <v>26235</v>
      </c>
      <c r="D16266" s="2" t="str">
        <f>"食品製造業"</f>
        <v>食品製造業</v>
      </c>
      <c r="E16266" s="2" t="str">
        <f t="shared" si="821"/>
        <v>R01.05.20</v>
      </c>
    </row>
    <row r="16267" spans="1:5" x14ac:dyDescent="0.45">
      <c r="A16267" s="2" t="s">
        <v>4131</v>
      </c>
      <c r="B16267" s="2" t="s">
        <v>14659</v>
      </c>
      <c r="C16267" s="2" t="s">
        <v>26237</v>
      </c>
      <c r="D16267" s="2" t="str">
        <f t="shared" ref="D16267:D16273" si="822">"食品販売業"</f>
        <v>食品販売業</v>
      </c>
      <c r="E16267" s="2" t="str">
        <f t="shared" si="821"/>
        <v>R01.05.20</v>
      </c>
    </row>
    <row r="16268" spans="1:5" x14ac:dyDescent="0.45">
      <c r="A16268" s="2" t="s">
        <v>4036</v>
      </c>
      <c r="B16268" s="2" t="s">
        <v>14660</v>
      </c>
      <c r="C16268" s="2" t="s">
        <v>26238</v>
      </c>
      <c r="D16268" s="2" t="str">
        <f t="shared" si="822"/>
        <v>食品販売業</v>
      </c>
      <c r="E16268" s="2" t="str">
        <f t="shared" si="821"/>
        <v>R01.05.20</v>
      </c>
    </row>
    <row r="16269" spans="1:5" x14ac:dyDescent="0.45">
      <c r="A16269" s="2" t="s">
        <v>3843</v>
      </c>
      <c r="B16269" s="2" t="s">
        <v>14661</v>
      </c>
      <c r="C16269" s="2" t="s">
        <v>26239</v>
      </c>
      <c r="D16269" s="2" t="str">
        <f t="shared" si="822"/>
        <v>食品販売業</v>
      </c>
      <c r="E16269" s="2" t="str">
        <f t="shared" si="821"/>
        <v>R01.05.20</v>
      </c>
    </row>
    <row r="16270" spans="1:5" x14ac:dyDescent="0.45">
      <c r="A16270" s="2" t="s">
        <v>3820</v>
      </c>
      <c r="B16270" s="2" t="s">
        <v>14662</v>
      </c>
      <c r="C16270" s="2" t="s">
        <v>26240</v>
      </c>
      <c r="D16270" s="2" t="str">
        <f t="shared" si="822"/>
        <v>食品販売業</v>
      </c>
      <c r="E16270" s="2" t="str">
        <f t="shared" si="821"/>
        <v>R01.05.20</v>
      </c>
    </row>
    <row r="16271" spans="1:5" x14ac:dyDescent="0.45">
      <c r="A16271" s="2" t="s">
        <v>4213</v>
      </c>
      <c r="B16271" s="2" t="s">
        <v>14663</v>
      </c>
      <c r="C16271" s="2" t="s">
        <v>26241</v>
      </c>
      <c r="D16271" s="2" t="str">
        <f t="shared" si="822"/>
        <v>食品販売業</v>
      </c>
      <c r="E16271" s="2" t="str">
        <f t="shared" si="821"/>
        <v>R01.05.20</v>
      </c>
    </row>
    <row r="16272" spans="1:5" x14ac:dyDescent="0.45">
      <c r="A16272" s="2" t="s">
        <v>3884</v>
      </c>
      <c r="B16272" s="2" t="s">
        <v>14665</v>
      </c>
      <c r="C16272" s="2" t="s">
        <v>25838</v>
      </c>
      <c r="D16272" s="2" t="str">
        <f t="shared" si="822"/>
        <v>食品販売業</v>
      </c>
      <c r="E16272" s="2" t="str">
        <f t="shared" si="821"/>
        <v>R01.05.20</v>
      </c>
    </row>
    <row r="16273" spans="1:5" x14ac:dyDescent="0.45">
      <c r="A16273" s="2" t="s">
        <v>4214</v>
      </c>
      <c r="B16273" s="2" t="s">
        <v>14666</v>
      </c>
      <c r="C16273" s="2" t="s">
        <v>26242</v>
      </c>
      <c r="D16273" s="2" t="str">
        <f t="shared" si="822"/>
        <v>食品販売業</v>
      </c>
      <c r="E16273" s="2" t="str">
        <f t="shared" si="821"/>
        <v>R01.05.20</v>
      </c>
    </row>
    <row r="16274" spans="1:5" x14ac:dyDescent="0.45">
      <c r="A16274" s="2" t="s">
        <v>273</v>
      </c>
      <c r="B16274" s="2" t="s">
        <v>14667</v>
      </c>
      <c r="C16274" s="2" t="s">
        <v>25963</v>
      </c>
      <c r="D16274" s="2" t="str">
        <f>"喫茶店営業"</f>
        <v>喫茶店営業</v>
      </c>
      <c r="E16274" s="2" t="str">
        <f t="shared" si="821"/>
        <v>R01.05.20</v>
      </c>
    </row>
    <row r="16275" spans="1:5" x14ac:dyDescent="0.45">
      <c r="A16275" s="2" t="s">
        <v>273</v>
      </c>
      <c r="B16275" s="2" t="s">
        <v>14668</v>
      </c>
      <c r="C16275" s="2" t="s">
        <v>26243</v>
      </c>
      <c r="D16275" s="2" t="str">
        <f>"喫茶店営業"</f>
        <v>喫茶店営業</v>
      </c>
      <c r="E16275" s="2" t="str">
        <f t="shared" si="821"/>
        <v>R01.05.20</v>
      </c>
    </row>
    <row r="16276" spans="1:5" x14ac:dyDescent="0.45">
      <c r="A16276" s="2" t="s">
        <v>4215</v>
      </c>
      <c r="B16276" s="2" t="s">
        <v>14669</v>
      </c>
      <c r="C16276" s="2" t="s">
        <v>26244</v>
      </c>
      <c r="D16276" s="2" t="str">
        <f>"飲食店営業"</f>
        <v>飲食店営業</v>
      </c>
      <c r="E16276" s="2" t="str">
        <f t="shared" si="821"/>
        <v>R01.05.20</v>
      </c>
    </row>
    <row r="16277" spans="1:5" x14ac:dyDescent="0.45">
      <c r="A16277" s="2" t="s">
        <v>4216</v>
      </c>
      <c r="B16277" s="2" t="s">
        <v>14670</v>
      </c>
      <c r="C16277" s="2" t="s">
        <v>26245</v>
      </c>
      <c r="D16277" s="2" t="str">
        <f>"飲食店営業"</f>
        <v>飲食店営業</v>
      </c>
      <c r="E16277" s="2" t="str">
        <f t="shared" si="821"/>
        <v>R01.05.20</v>
      </c>
    </row>
    <row r="16278" spans="1:5" x14ac:dyDescent="0.45">
      <c r="A16278" s="2" t="s">
        <v>4217</v>
      </c>
      <c r="B16278" s="2" t="s">
        <v>14671</v>
      </c>
      <c r="C16278" s="2" t="s">
        <v>26246</v>
      </c>
      <c r="D16278" s="2" t="str">
        <f>"飲食店営業"</f>
        <v>飲食店営業</v>
      </c>
      <c r="E16278" s="2" t="str">
        <f t="shared" si="821"/>
        <v>R01.05.20</v>
      </c>
    </row>
    <row r="16279" spans="1:5" x14ac:dyDescent="0.45">
      <c r="A16279" s="2" t="s">
        <v>165</v>
      </c>
      <c r="B16279" s="2" t="s">
        <v>14673</v>
      </c>
      <c r="C16279" s="2" t="s">
        <v>26247</v>
      </c>
      <c r="D16279" s="2" t="str">
        <f>"喫茶店営業"</f>
        <v>喫茶店営業</v>
      </c>
      <c r="E16279" s="2" t="str">
        <f>"R01.05.23"</f>
        <v>R01.05.23</v>
      </c>
    </row>
    <row r="16280" spans="1:5" x14ac:dyDescent="0.45">
      <c r="A16280" s="2" t="s">
        <v>649</v>
      </c>
      <c r="B16280" s="2" t="s">
        <v>14674</v>
      </c>
      <c r="C16280" s="2" t="s">
        <v>26248</v>
      </c>
      <c r="D16280" s="2" t="str">
        <f>"喫茶店営業"</f>
        <v>喫茶店営業</v>
      </c>
      <c r="E16280" s="2" t="str">
        <f>"R01.05.23"</f>
        <v>R01.05.23</v>
      </c>
    </row>
    <row r="16281" spans="1:5" x14ac:dyDescent="0.45">
      <c r="A16281" s="2" t="s">
        <v>4218</v>
      </c>
      <c r="B16281" s="2" t="s">
        <v>14675</v>
      </c>
      <c r="C16281" s="2" t="s">
        <v>26249</v>
      </c>
      <c r="D16281" s="2" t="str">
        <f>"そうざい製造業"</f>
        <v>そうざい製造業</v>
      </c>
      <c r="E16281" s="2" t="str">
        <f>"R01.05.23"</f>
        <v>R01.05.23</v>
      </c>
    </row>
    <row r="16282" spans="1:5" x14ac:dyDescent="0.45">
      <c r="A16282" s="2" t="s">
        <v>4219</v>
      </c>
      <c r="B16282" s="2" t="s">
        <v>14676</v>
      </c>
      <c r="C16282" s="2" t="s">
        <v>26250</v>
      </c>
      <c r="D16282" s="2" t="str">
        <f t="shared" ref="D16282:D16295" si="823">"飲食店営業"</f>
        <v>飲食店営業</v>
      </c>
      <c r="E16282" s="2" t="str">
        <f t="shared" ref="E16282:E16289" si="824">"R01.05.22"</f>
        <v>R01.05.22</v>
      </c>
    </row>
    <row r="16283" spans="1:5" x14ac:dyDescent="0.45">
      <c r="A16283" s="2" t="s">
        <v>4220</v>
      </c>
      <c r="B16283" s="2" t="s">
        <v>14677</v>
      </c>
      <c r="C16283" s="2" t="s">
        <v>26251</v>
      </c>
      <c r="D16283" s="2" t="str">
        <f t="shared" si="823"/>
        <v>飲食店営業</v>
      </c>
      <c r="E16283" s="2" t="str">
        <f t="shared" si="824"/>
        <v>R01.05.22</v>
      </c>
    </row>
    <row r="16284" spans="1:5" x14ac:dyDescent="0.45">
      <c r="A16284" s="2" t="s">
        <v>4221</v>
      </c>
      <c r="B16284" s="2" t="s">
        <v>14678</v>
      </c>
      <c r="C16284" s="2" t="s">
        <v>26252</v>
      </c>
      <c r="D16284" s="2" t="str">
        <f t="shared" si="823"/>
        <v>飲食店営業</v>
      </c>
      <c r="E16284" s="2" t="str">
        <f t="shared" si="824"/>
        <v>R01.05.22</v>
      </c>
    </row>
    <row r="16285" spans="1:5" x14ac:dyDescent="0.45">
      <c r="A16285" s="2" t="s">
        <v>3948</v>
      </c>
      <c r="B16285" s="2" t="s">
        <v>14320</v>
      </c>
      <c r="C16285" s="2" t="s">
        <v>26253</v>
      </c>
      <c r="D16285" s="2" t="str">
        <f t="shared" si="823"/>
        <v>飲食店営業</v>
      </c>
      <c r="E16285" s="2" t="str">
        <f t="shared" si="824"/>
        <v>R01.05.22</v>
      </c>
    </row>
    <row r="16286" spans="1:5" x14ac:dyDescent="0.45">
      <c r="A16286" s="2" t="s">
        <v>4222</v>
      </c>
      <c r="B16286" s="2" t="s">
        <v>14679</v>
      </c>
      <c r="C16286" s="2" t="s">
        <v>26254</v>
      </c>
      <c r="D16286" s="2" t="str">
        <f t="shared" si="823"/>
        <v>飲食店営業</v>
      </c>
      <c r="E16286" s="2" t="str">
        <f t="shared" si="824"/>
        <v>R01.05.22</v>
      </c>
    </row>
    <row r="16287" spans="1:5" x14ac:dyDescent="0.45">
      <c r="A16287" s="2" t="s">
        <v>4223</v>
      </c>
      <c r="B16287" s="2" t="s">
        <v>14680</v>
      </c>
      <c r="C16287" s="2" t="s">
        <v>26255</v>
      </c>
      <c r="D16287" s="2" t="str">
        <f t="shared" si="823"/>
        <v>飲食店営業</v>
      </c>
      <c r="E16287" s="2" t="str">
        <f t="shared" si="824"/>
        <v>R01.05.22</v>
      </c>
    </row>
    <row r="16288" spans="1:5" x14ac:dyDescent="0.45">
      <c r="A16288" s="2" t="s">
        <v>4224</v>
      </c>
      <c r="B16288" s="2" t="s">
        <v>14681</v>
      </c>
      <c r="C16288" s="2" t="s">
        <v>26256</v>
      </c>
      <c r="D16288" s="2" t="str">
        <f t="shared" si="823"/>
        <v>飲食店営業</v>
      </c>
      <c r="E16288" s="2" t="str">
        <f t="shared" si="824"/>
        <v>R01.05.22</v>
      </c>
    </row>
    <row r="16289" spans="1:5" x14ac:dyDescent="0.45">
      <c r="A16289" s="2" t="s">
        <v>4225</v>
      </c>
      <c r="B16289" s="2" t="s">
        <v>14682</v>
      </c>
      <c r="C16289" s="2" t="s">
        <v>26257</v>
      </c>
      <c r="D16289" s="2" t="str">
        <f t="shared" si="823"/>
        <v>飲食店営業</v>
      </c>
      <c r="E16289" s="2" t="str">
        <f t="shared" si="824"/>
        <v>R01.05.22</v>
      </c>
    </row>
    <row r="16290" spans="1:5" x14ac:dyDescent="0.45">
      <c r="A16290" s="2" t="s">
        <v>4226</v>
      </c>
      <c r="B16290" s="2" t="s">
        <v>14683</v>
      </c>
      <c r="C16290" s="2" t="s">
        <v>26082</v>
      </c>
      <c r="D16290" s="2" t="str">
        <f t="shared" si="823"/>
        <v>飲食店営業</v>
      </c>
      <c r="E16290" s="2" t="str">
        <f>"R01.05.23"</f>
        <v>R01.05.23</v>
      </c>
    </row>
    <row r="16291" spans="1:5" x14ac:dyDescent="0.45">
      <c r="A16291" s="2" t="s">
        <v>4227</v>
      </c>
      <c r="B16291" s="2" t="s">
        <v>14684</v>
      </c>
      <c r="C16291" s="2" t="s">
        <v>26258</v>
      </c>
      <c r="D16291" s="2" t="str">
        <f t="shared" si="823"/>
        <v>飲食店営業</v>
      </c>
      <c r="E16291" s="2" t="str">
        <f>"R01.05.23"</f>
        <v>R01.05.23</v>
      </c>
    </row>
    <row r="16292" spans="1:5" x14ac:dyDescent="0.45">
      <c r="A16292" s="2" t="s">
        <v>4229</v>
      </c>
      <c r="B16292" s="2" t="s">
        <v>14686</v>
      </c>
      <c r="C16292" s="2" t="s">
        <v>26260</v>
      </c>
      <c r="D16292" s="2" t="str">
        <f t="shared" si="823"/>
        <v>飲食店営業</v>
      </c>
      <c r="E16292" s="2" t="str">
        <f>"R01.05.23"</f>
        <v>R01.05.23</v>
      </c>
    </row>
    <row r="16293" spans="1:5" x14ac:dyDescent="0.45">
      <c r="A16293" s="2" t="s">
        <v>594</v>
      </c>
      <c r="B16293" s="2" t="s">
        <v>14338</v>
      </c>
      <c r="C16293" s="2" t="s">
        <v>25926</v>
      </c>
      <c r="D16293" s="2" t="str">
        <f t="shared" si="823"/>
        <v>飲食店営業</v>
      </c>
      <c r="E16293" s="2" t="str">
        <f>"R01.05.22"</f>
        <v>R01.05.22</v>
      </c>
    </row>
    <row r="16294" spans="1:5" x14ac:dyDescent="0.45">
      <c r="A16294" s="2" t="s">
        <v>4230</v>
      </c>
      <c r="B16294" s="2" t="s">
        <v>14687</v>
      </c>
      <c r="C16294" s="2" t="s">
        <v>26261</v>
      </c>
      <c r="D16294" s="2" t="str">
        <f t="shared" si="823"/>
        <v>飲食店営業</v>
      </c>
      <c r="E16294" s="2" t="str">
        <f>"R01.05.22"</f>
        <v>R01.05.22</v>
      </c>
    </row>
    <row r="16295" spans="1:5" x14ac:dyDescent="0.45">
      <c r="A16295" s="2" t="s">
        <v>4231</v>
      </c>
      <c r="B16295" s="2" t="s">
        <v>14688</v>
      </c>
      <c r="C16295" s="2" t="s">
        <v>26262</v>
      </c>
      <c r="D16295" s="2" t="str">
        <f t="shared" si="823"/>
        <v>飲食店営業</v>
      </c>
      <c r="E16295" s="2" t="str">
        <f t="shared" ref="E16295:E16304" si="825">"R01.05.23"</f>
        <v>R01.05.23</v>
      </c>
    </row>
    <row r="16296" spans="1:5" x14ac:dyDescent="0.45">
      <c r="A16296" s="2" t="s">
        <v>4231</v>
      </c>
      <c r="B16296" s="2" t="s">
        <v>14688</v>
      </c>
      <c r="C16296" s="2" t="s">
        <v>26262</v>
      </c>
      <c r="D16296" s="2" t="str">
        <f>"菓子製造業"</f>
        <v>菓子製造業</v>
      </c>
      <c r="E16296" s="2" t="str">
        <f t="shared" si="825"/>
        <v>R01.05.23</v>
      </c>
    </row>
    <row r="16297" spans="1:5" x14ac:dyDescent="0.45">
      <c r="A16297" s="2" t="s">
        <v>3947</v>
      </c>
      <c r="B16297" s="2" t="s">
        <v>14689</v>
      </c>
      <c r="C16297" s="2" t="s">
        <v>26263</v>
      </c>
      <c r="D16297" s="2" t="str">
        <f>"飲食店営業"</f>
        <v>飲食店営業</v>
      </c>
      <c r="E16297" s="2" t="str">
        <f t="shared" si="825"/>
        <v>R01.05.23</v>
      </c>
    </row>
    <row r="16298" spans="1:5" x14ac:dyDescent="0.45">
      <c r="A16298" s="2" t="s">
        <v>4232</v>
      </c>
      <c r="B16298" s="2" t="s">
        <v>14690</v>
      </c>
      <c r="C16298" s="2" t="s">
        <v>26264</v>
      </c>
      <c r="D16298" s="2" t="str">
        <f>"飲食店営業"</f>
        <v>飲食店営業</v>
      </c>
      <c r="E16298" s="2" t="str">
        <f t="shared" si="825"/>
        <v>R01.05.23</v>
      </c>
    </row>
    <row r="16299" spans="1:5" x14ac:dyDescent="0.45">
      <c r="A16299" s="2" t="s">
        <v>3579</v>
      </c>
      <c r="B16299" s="2" t="s">
        <v>14691</v>
      </c>
      <c r="C16299" s="2" t="s">
        <v>26265</v>
      </c>
      <c r="D16299" s="2" t="str">
        <f>"飲食店営業"</f>
        <v>飲食店営業</v>
      </c>
      <c r="E16299" s="2" t="str">
        <f t="shared" si="825"/>
        <v>R01.05.23</v>
      </c>
    </row>
    <row r="16300" spans="1:5" x14ac:dyDescent="0.45">
      <c r="A16300" s="2" t="s">
        <v>3579</v>
      </c>
      <c r="B16300" s="2" t="s">
        <v>14691</v>
      </c>
      <c r="C16300" s="2" t="s">
        <v>26265</v>
      </c>
      <c r="D16300" s="2" t="str">
        <f>"魚介類販売業"</f>
        <v>魚介類販売業</v>
      </c>
      <c r="E16300" s="2" t="str">
        <f t="shared" si="825"/>
        <v>R01.05.23</v>
      </c>
    </row>
    <row r="16301" spans="1:5" x14ac:dyDescent="0.45">
      <c r="A16301" s="2" t="s">
        <v>4142</v>
      </c>
      <c r="B16301" s="2" t="s">
        <v>14692</v>
      </c>
      <c r="C16301" s="2" t="s">
        <v>26266</v>
      </c>
      <c r="D16301" s="2" t="str">
        <f>"飲食店営業"</f>
        <v>飲食店営業</v>
      </c>
      <c r="E16301" s="2" t="str">
        <f t="shared" si="825"/>
        <v>R01.05.23</v>
      </c>
    </row>
    <row r="16302" spans="1:5" x14ac:dyDescent="0.45">
      <c r="A16302" s="2" t="s">
        <v>4142</v>
      </c>
      <c r="B16302" s="2" t="s">
        <v>14693</v>
      </c>
      <c r="C16302" s="2" t="s">
        <v>26267</v>
      </c>
      <c r="D16302" s="2" t="str">
        <f>"飲食店営業"</f>
        <v>飲食店営業</v>
      </c>
      <c r="E16302" s="2" t="str">
        <f t="shared" si="825"/>
        <v>R01.05.23</v>
      </c>
    </row>
    <row r="16303" spans="1:5" x14ac:dyDescent="0.45">
      <c r="A16303" s="2" t="s">
        <v>4142</v>
      </c>
      <c r="B16303" s="2" t="s">
        <v>14694</v>
      </c>
      <c r="C16303" s="2" t="s">
        <v>26268</v>
      </c>
      <c r="D16303" s="2" t="str">
        <f>"飲食店営業"</f>
        <v>飲食店営業</v>
      </c>
      <c r="E16303" s="2" t="str">
        <f t="shared" si="825"/>
        <v>R01.05.23</v>
      </c>
    </row>
    <row r="16304" spans="1:5" x14ac:dyDescent="0.45">
      <c r="A16304" s="2" t="s">
        <v>3752</v>
      </c>
      <c r="B16304" s="2" t="s">
        <v>14695</v>
      </c>
      <c r="C16304" s="2" t="s">
        <v>26269</v>
      </c>
      <c r="D16304" s="2" t="str">
        <f>"飲食店営業"</f>
        <v>飲食店営業</v>
      </c>
      <c r="E16304" s="2" t="str">
        <f t="shared" si="825"/>
        <v>R01.05.23</v>
      </c>
    </row>
    <row r="16305" spans="1:5" x14ac:dyDescent="0.45">
      <c r="A16305" s="2" t="s">
        <v>4233</v>
      </c>
      <c r="B16305" s="2" t="s">
        <v>14697</v>
      </c>
      <c r="C16305" s="2" t="s">
        <v>26270</v>
      </c>
      <c r="D16305" s="2" t="str">
        <f>"菓子製造業"</f>
        <v>菓子製造業</v>
      </c>
      <c r="E16305" s="2" t="str">
        <f>"R01.05.29"</f>
        <v>R01.05.29</v>
      </c>
    </row>
    <row r="16306" spans="1:5" x14ac:dyDescent="0.45">
      <c r="A16306" s="2" t="s">
        <v>4235</v>
      </c>
      <c r="B16306" s="2" t="s">
        <v>4235</v>
      </c>
      <c r="C16306" s="2" t="s">
        <v>26272</v>
      </c>
      <c r="D16306" s="2" t="str">
        <f>"菓子製造業"</f>
        <v>菓子製造業</v>
      </c>
      <c r="E16306" s="2" t="str">
        <f>"R01.05.29"</f>
        <v>R01.05.29</v>
      </c>
    </row>
    <row r="16307" spans="1:5" x14ac:dyDescent="0.45">
      <c r="A16307" s="2" t="s">
        <v>4235</v>
      </c>
      <c r="B16307" s="2" t="s">
        <v>4235</v>
      </c>
      <c r="C16307" s="2" t="s">
        <v>26272</v>
      </c>
      <c r="D16307" s="2" t="str">
        <f>"そうざい製造業"</f>
        <v>そうざい製造業</v>
      </c>
      <c r="E16307" s="2" t="str">
        <f>"R01.05.29"</f>
        <v>R01.05.29</v>
      </c>
    </row>
    <row r="16308" spans="1:5" x14ac:dyDescent="0.45">
      <c r="A16308" s="2" t="s">
        <v>4236</v>
      </c>
      <c r="B16308" s="2" t="s">
        <v>14699</v>
      </c>
      <c r="C16308" s="2" t="s">
        <v>26273</v>
      </c>
      <c r="D16308" s="2" t="str">
        <f>"飲食店営業"</f>
        <v>飲食店営業</v>
      </c>
      <c r="E16308" s="2" t="str">
        <f>"R01.05.23"</f>
        <v>R01.05.23</v>
      </c>
    </row>
    <row r="16309" spans="1:5" x14ac:dyDescent="0.45">
      <c r="A16309" s="2" t="s">
        <v>4237</v>
      </c>
      <c r="B16309" s="2" t="s">
        <v>14700</v>
      </c>
      <c r="C16309" s="2" t="s">
        <v>26274</v>
      </c>
      <c r="D16309" s="2" t="str">
        <f>"みそ製造業"</f>
        <v>みそ製造業</v>
      </c>
      <c r="E16309" s="2" t="str">
        <f t="shared" ref="E16309:E16314" si="826">"R01.05.28"</f>
        <v>R01.05.28</v>
      </c>
    </row>
    <row r="16310" spans="1:5" x14ac:dyDescent="0.45">
      <c r="A16310" s="2" t="s">
        <v>4237</v>
      </c>
      <c r="B16310" s="2" t="s">
        <v>14700</v>
      </c>
      <c r="C16310" s="2" t="s">
        <v>26274</v>
      </c>
      <c r="D16310" s="2" t="str">
        <f>"醤油製造業"</f>
        <v>醤油製造業</v>
      </c>
      <c r="E16310" s="2" t="str">
        <f t="shared" si="826"/>
        <v>R01.05.28</v>
      </c>
    </row>
    <row r="16311" spans="1:5" x14ac:dyDescent="0.45">
      <c r="A16311" s="2" t="s">
        <v>4238</v>
      </c>
      <c r="B16311" s="2" t="s">
        <v>14701</v>
      </c>
      <c r="C16311" s="2" t="s">
        <v>26275</v>
      </c>
      <c r="D16311" s="2" t="str">
        <f>"氷雪販売業"</f>
        <v>氷雪販売業</v>
      </c>
      <c r="E16311" s="2" t="str">
        <f t="shared" si="826"/>
        <v>R01.05.28</v>
      </c>
    </row>
    <row r="16312" spans="1:5" x14ac:dyDescent="0.45">
      <c r="A16312" s="2" t="s">
        <v>4239</v>
      </c>
      <c r="B16312" s="2" t="s">
        <v>14702</v>
      </c>
      <c r="C16312" s="2" t="s">
        <v>26276</v>
      </c>
      <c r="D16312" s="2" t="str">
        <f>"豆腐製造業"</f>
        <v>豆腐製造業</v>
      </c>
      <c r="E16312" s="2" t="str">
        <f t="shared" si="826"/>
        <v>R01.05.28</v>
      </c>
    </row>
    <row r="16313" spans="1:5" x14ac:dyDescent="0.45">
      <c r="A16313" s="2" t="s">
        <v>4240</v>
      </c>
      <c r="B16313" s="2" t="s">
        <v>14703</v>
      </c>
      <c r="C16313" s="2" t="s">
        <v>26277</v>
      </c>
      <c r="D16313" s="2" t="str">
        <f>"豆腐製造業"</f>
        <v>豆腐製造業</v>
      </c>
      <c r="E16313" s="2" t="str">
        <f t="shared" si="826"/>
        <v>R01.05.28</v>
      </c>
    </row>
    <row r="16314" spans="1:5" x14ac:dyDescent="0.45">
      <c r="A16314" s="2" t="s">
        <v>3746</v>
      </c>
      <c r="B16314" s="2" t="s">
        <v>3746</v>
      </c>
      <c r="C16314" s="2" t="s">
        <v>25676</v>
      </c>
      <c r="D16314" s="2" t="str">
        <f>"食品の冷凍又は冷蔵業"</f>
        <v>食品の冷凍又は冷蔵業</v>
      </c>
      <c r="E16314" s="2" t="str">
        <f t="shared" si="826"/>
        <v>R01.05.28</v>
      </c>
    </row>
    <row r="16315" spans="1:5" x14ac:dyDescent="0.45">
      <c r="A16315" s="2" t="s">
        <v>649</v>
      </c>
      <c r="B16315" s="2" t="s">
        <v>14707</v>
      </c>
      <c r="C16315" s="2" t="s">
        <v>26281</v>
      </c>
      <c r="D16315" s="2" t="str">
        <f>"食品販売業（自動販売機）"</f>
        <v>食品販売業（自動販売機）</v>
      </c>
      <c r="E16315" s="2" t="str">
        <f>"R01.05.23"</f>
        <v>R01.05.23</v>
      </c>
    </row>
    <row r="16316" spans="1:5" x14ac:dyDescent="0.45">
      <c r="A16316" s="2" t="s">
        <v>649</v>
      </c>
      <c r="B16316" s="2" t="s">
        <v>14707</v>
      </c>
      <c r="C16316" s="2" t="s">
        <v>26281</v>
      </c>
      <c r="D16316" s="2" t="str">
        <f>"食品販売業（自動販売機）"</f>
        <v>食品販売業（自動販売機）</v>
      </c>
      <c r="E16316" s="2" t="str">
        <f>"R01.05.23"</f>
        <v>R01.05.23</v>
      </c>
    </row>
    <row r="16317" spans="1:5" x14ac:dyDescent="0.45">
      <c r="A16317" s="2" t="s">
        <v>4243</v>
      </c>
      <c r="B16317" s="2" t="s">
        <v>14708</v>
      </c>
      <c r="C16317" s="2" t="s">
        <v>26282</v>
      </c>
      <c r="D16317" s="2" t="str">
        <f>"魚介類販売業"</f>
        <v>魚介類販売業</v>
      </c>
      <c r="E16317" s="2" t="str">
        <f t="shared" ref="E16317:E16322" si="827">"R01.05.28"</f>
        <v>R01.05.28</v>
      </c>
    </row>
    <row r="16318" spans="1:5" x14ac:dyDescent="0.45">
      <c r="A16318" s="2" t="s">
        <v>3755</v>
      </c>
      <c r="B16318" s="2" t="s">
        <v>14102</v>
      </c>
      <c r="C16318" s="2" t="s">
        <v>25685</v>
      </c>
      <c r="D16318" s="2" t="str">
        <f>"乳類販売業"</f>
        <v>乳類販売業</v>
      </c>
      <c r="E16318" s="2" t="str">
        <f t="shared" si="827"/>
        <v>R01.05.28</v>
      </c>
    </row>
    <row r="16319" spans="1:5" x14ac:dyDescent="0.45">
      <c r="A16319" s="2" t="s">
        <v>2785</v>
      </c>
      <c r="B16319" s="2" t="s">
        <v>14710</v>
      </c>
      <c r="C16319" s="2" t="s">
        <v>26284</v>
      </c>
      <c r="D16319" s="2" t="str">
        <f>"乳類販売業"</f>
        <v>乳類販売業</v>
      </c>
      <c r="E16319" s="2" t="str">
        <f t="shared" si="827"/>
        <v>R01.05.28</v>
      </c>
    </row>
    <row r="16320" spans="1:5" x14ac:dyDescent="0.45">
      <c r="A16320" s="2" t="s">
        <v>595</v>
      </c>
      <c r="B16320" s="2" t="s">
        <v>14338</v>
      </c>
      <c r="C16320" s="2" t="s">
        <v>25926</v>
      </c>
      <c r="D16320" s="2" t="str">
        <f>"乳類販売業"</f>
        <v>乳類販売業</v>
      </c>
      <c r="E16320" s="2" t="str">
        <f t="shared" si="827"/>
        <v>R01.05.28</v>
      </c>
    </row>
    <row r="16321" spans="1:5" x14ac:dyDescent="0.45">
      <c r="A16321" s="2" t="s">
        <v>46</v>
      </c>
      <c r="B16321" s="2" t="s">
        <v>14339</v>
      </c>
      <c r="C16321" s="2" t="s">
        <v>25927</v>
      </c>
      <c r="D16321" s="2" t="str">
        <f>"乳類販売業"</f>
        <v>乳類販売業</v>
      </c>
      <c r="E16321" s="2" t="str">
        <f t="shared" si="827"/>
        <v>R01.05.28</v>
      </c>
    </row>
    <row r="16322" spans="1:5" x14ac:dyDescent="0.45">
      <c r="A16322" s="2" t="s">
        <v>4245</v>
      </c>
      <c r="B16322" s="2" t="s">
        <v>14711</v>
      </c>
      <c r="C16322" s="2" t="s">
        <v>26285</v>
      </c>
      <c r="D16322" s="2" t="str">
        <f>"飲食店営業"</f>
        <v>飲食店営業</v>
      </c>
      <c r="E16322" s="2" t="str">
        <f t="shared" si="827"/>
        <v>R01.05.28</v>
      </c>
    </row>
    <row r="16323" spans="1:5" x14ac:dyDescent="0.45">
      <c r="A16323" s="2" t="s">
        <v>4246</v>
      </c>
      <c r="B16323" s="2" t="s">
        <v>14712</v>
      </c>
      <c r="C16323" s="2" t="s">
        <v>26286</v>
      </c>
      <c r="D16323" s="2" t="str">
        <f>"乳類販売業"</f>
        <v>乳類販売業</v>
      </c>
      <c r="E16323" s="2" t="str">
        <f>"H30.02.22"</f>
        <v>H30.02.22</v>
      </c>
    </row>
    <row r="16324" spans="1:5" x14ac:dyDescent="0.45">
      <c r="A16324" s="2" t="s">
        <v>4246</v>
      </c>
      <c r="B16324" s="2" t="s">
        <v>14712</v>
      </c>
      <c r="C16324" s="2" t="s">
        <v>26286</v>
      </c>
      <c r="D16324" s="2" t="str">
        <f>"魚介類販売業"</f>
        <v>魚介類販売業</v>
      </c>
      <c r="E16324" s="2" t="str">
        <f>"H30.02.22"</f>
        <v>H30.02.22</v>
      </c>
    </row>
    <row r="16325" spans="1:5" x14ac:dyDescent="0.45">
      <c r="A16325" s="2" t="s">
        <v>4247</v>
      </c>
      <c r="B16325" s="2" t="s">
        <v>14713</v>
      </c>
      <c r="C16325" s="2" t="s">
        <v>26287</v>
      </c>
      <c r="D16325" s="2" t="str">
        <f>"酒類製造業"</f>
        <v>酒類製造業</v>
      </c>
      <c r="E16325" s="2" t="str">
        <f>"H31.02.18"</f>
        <v>H31.02.18</v>
      </c>
    </row>
    <row r="16326" spans="1:5" x14ac:dyDescent="0.45">
      <c r="A16326" s="2" t="s">
        <v>4218</v>
      </c>
      <c r="B16326" s="2" t="s">
        <v>14675</v>
      </c>
      <c r="C16326" s="2" t="s">
        <v>26288</v>
      </c>
      <c r="D16326" s="2" t="str">
        <f>"菓子製造業"</f>
        <v>菓子製造業</v>
      </c>
      <c r="E16326" s="2" t="str">
        <f t="shared" ref="E16326:E16332" si="828">"R01.05.31"</f>
        <v>R01.05.31</v>
      </c>
    </row>
    <row r="16327" spans="1:5" x14ac:dyDescent="0.45">
      <c r="A16327" s="2" t="s">
        <v>4248</v>
      </c>
      <c r="B16327" s="2" t="s">
        <v>4248</v>
      </c>
      <c r="C16327" s="2" t="s">
        <v>26289</v>
      </c>
      <c r="D16327" s="2" t="str">
        <f>"食品製造業"</f>
        <v>食品製造業</v>
      </c>
      <c r="E16327" s="2" t="str">
        <f t="shared" si="828"/>
        <v>R01.05.31</v>
      </c>
    </row>
    <row r="16328" spans="1:5" x14ac:dyDescent="0.45">
      <c r="A16328" s="2" t="s">
        <v>4249</v>
      </c>
      <c r="B16328" s="2" t="s">
        <v>14714</v>
      </c>
      <c r="C16328" s="2" t="s">
        <v>26290</v>
      </c>
      <c r="D16328" s="2" t="str">
        <f>"食品販売業"</f>
        <v>食品販売業</v>
      </c>
      <c r="E16328" s="2" t="str">
        <f t="shared" si="828"/>
        <v>R01.05.31</v>
      </c>
    </row>
    <row r="16329" spans="1:5" x14ac:dyDescent="0.45">
      <c r="A16329" s="2" t="s">
        <v>4250</v>
      </c>
      <c r="B16329" s="2" t="s">
        <v>14715</v>
      </c>
      <c r="C16329" s="2" t="s">
        <v>26291</v>
      </c>
      <c r="D16329" s="2" t="str">
        <f>"飲食店営業"</f>
        <v>飲食店営業</v>
      </c>
      <c r="E16329" s="2" t="str">
        <f t="shared" si="828"/>
        <v>R01.05.31</v>
      </c>
    </row>
    <row r="16330" spans="1:5" x14ac:dyDescent="0.45">
      <c r="A16330" s="2" t="s">
        <v>4250</v>
      </c>
      <c r="B16330" s="2" t="s">
        <v>14715</v>
      </c>
      <c r="C16330" s="2" t="s">
        <v>26291</v>
      </c>
      <c r="D16330" s="2" t="str">
        <f>"魚介類販売業"</f>
        <v>魚介類販売業</v>
      </c>
      <c r="E16330" s="2" t="str">
        <f t="shared" si="828"/>
        <v>R01.05.31</v>
      </c>
    </row>
    <row r="16331" spans="1:5" x14ac:dyDescent="0.45">
      <c r="A16331" s="2" t="s">
        <v>4250</v>
      </c>
      <c r="B16331" s="2" t="s">
        <v>14715</v>
      </c>
      <c r="C16331" s="2" t="s">
        <v>26292</v>
      </c>
      <c r="D16331" s="2" t="str">
        <f>"そうざい製造業"</f>
        <v>そうざい製造業</v>
      </c>
      <c r="E16331" s="2" t="str">
        <f t="shared" si="828"/>
        <v>R01.05.31</v>
      </c>
    </row>
    <row r="16332" spans="1:5" x14ac:dyDescent="0.45">
      <c r="A16332" s="2" t="s">
        <v>4251</v>
      </c>
      <c r="B16332" s="2" t="s">
        <v>14716</v>
      </c>
      <c r="C16332" s="2" t="s">
        <v>26293</v>
      </c>
      <c r="D16332" s="2" t="str">
        <f>"飲食店営業"</f>
        <v>飲食店営業</v>
      </c>
      <c r="E16332" s="2" t="str">
        <f t="shared" si="828"/>
        <v>R01.05.31</v>
      </c>
    </row>
    <row r="16333" spans="1:5" x14ac:dyDescent="0.45">
      <c r="A16333" s="2" t="s">
        <v>4252</v>
      </c>
      <c r="B16333" s="2" t="s">
        <v>14717</v>
      </c>
      <c r="C16333" s="2" t="s">
        <v>26294</v>
      </c>
      <c r="D16333" s="2" t="str">
        <f>"飲食店営業"</f>
        <v>飲食店営業</v>
      </c>
      <c r="E16333" s="2" t="str">
        <f>"R01.06.12"</f>
        <v>R01.06.12</v>
      </c>
    </row>
    <row r="16334" spans="1:5" x14ac:dyDescent="0.45">
      <c r="A16334" s="2" t="s">
        <v>4253</v>
      </c>
      <c r="B16334" s="2" t="s">
        <v>14718</v>
      </c>
      <c r="C16334" s="2" t="s">
        <v>26295</v>
      </c>
      <c r="D16334" s="2" t="str">
        <f>"飲食店営業"</f>
        <v>飲食店営業</v>
      </c>
      <c r="E16334" s="2" t="str">
        <f>"R01.06.18"</f>
        <v>R01.06.18</v>
      </c>
    </row>
    <row r="16335" spans="1:5" x14ac:dyDescent="0.45">
      <c r="A16335" s="2" t="s">
        <v>4254</v>
      </c>
      <c r="B16335" s="2" t="s">
        <v>14719</v>
      </c>
      <c r="C16335" s="2" t="s">
        <v>26296</v>
      </c>
      <c r="D16335" s="2" t="str">
        <f>"飲食店営業"</f>
        <v>飲食店営業</v>
      </c>
      <c r="E16335" s="2" t="str">
        <f>"R01.06.25"</f>
        <v>R01.06.25</v>
      </c>
    </row>
    <row r="16336" spans="1:5" x14ac:dyDescent="0.45">
      <c r="A16336" s="2" t="s">
        <v>4255</v>
      </c>
      <c r="B16336" s="2" t="s">
        <v>14720</v>
      </c>
      <c r="C16336" s="2" t="s">
        <v>26297</v>
      </c>
      <c r="D16336" s="2" t="str">
        <f>"飲食店営業"</f>
        <v>飲食店営業</v>
      </c>
      <c r="E16336" s="2" t="str">
        <f>"R01.06.25"</f>
        <v>R01.06.25</v>
      </c>
    </row>
    <row r="16337" spans="1:5" x14ac:dyDescent="0.45">
      <c r="A16337" s="2" t="s">
        <v>165</v>
      </c>
      <c r="B16337" s="2" t="s">
        <v>14721</v>
      </c>
      <c r="C16337" s="2" t="s">
        <v>26298</v>
      </c>
      <c r="D16337" s="2" t="str">
        <f>"喫茶店営業"</f>
        <v>喫茶店営業</v>
      </c>
      <c r="E16337" s="2" t="str">
        <f>"R01.07.03"</f>
        <v>R01.07.03</v>
      </c>
    </row>
    <row r="16338" spans="1:5" x14ac:dyDescent="0.45">
      <c r="A16338" s="2" t="s">
        <v>4256</v>
      </c>
      <c r="B16338" s="2" t="s">
        <v>14722</v>
      </c>
      <c r="C16338" s="2" t="s">
        <v>26299</v>
      </c>
      <c r="D16338" s="2" t="str">
        <f>"飲食店営業"</f>
        <v>飲食店営業</v>
      </c>
      <c r="E16338" s="2" t="str">
        <f>"R01.07.03"</f>
        <v>R01.07.03</v>
      </c>
    </row>
    <row r="16339" spans="1:5" x14ac:dyDescent="0.45">
      <c r="A16339" s="2" t="s">
        <v>4257</v>
      </c>
      <c r="B16339" s="2" t="s">
        <v>14723</v>
      </c>
      <c r="C16339" s="2" t="s">
        <v>26300</v>
      </c>
      <c r="D16339" s="2" t="str">
        <f>"飲食店営業"</f>
        <v>飲食店営業</v>
      </c>
      <c r="E16339" s="2" t="str">
        <f>"H29.02.15"</f>
        <v>H29.02.15</v>
      </c>
    </row>
    <row r="16340" spans="1:5" x14ac:dyDescent="0.45">
      <c r="A16340" s="2" t="s">
        <v>4258</v>
      </c>
      <c r="B16340" s="2" t="s">
        <v>14724</v>
      </c>
      <c r="C16340" s="2" t="s">
        <v>26301</v>
      </c>
      <c r="D16340" s="2" t="str">
        <f>"飲食店営業"</f>
        <v>飲食店営業</v>
      </c>
      <c r="E16340" s="2" t="str">
        <f>"R01.07.08"</f>
        <v>R01.07.08</v>
      </c>
    </row>
    <row r="16341" spans="1:5" x14ac:dyDescent="0.45">
      <c r="A16341" s="2" t="s">
        <v>4260</v>
      </c>
      <c r="B16341" s="2" t="s">
        <v>14726</v>
      </c>
      <c r="C16341" s="2" t="s">
        <v>26303</v>
      </c>
      <c r="D16341" s="2" t="str">
        <f>"飲食店営業"</f>
        <v>飲食店営業</v>
      </c>
      <c r="E16341" s="2" t="str">
        <f>"R01.07.17"</f>
        <v>R01.07.17</v>
      </c>
    </row>
    <row r="16342" spans="1:5" x14ac:dyDescent="0.45">
      <c r="A16342" s="2" t="s">
        <v>4260</v>
      </c>
      <c r="B16342" s="2" t="s">
        <v>14726</v>
      </c>
      <c r="C16342" s="2" t="s">
        <v>26303</v>
      </c>
      <c r="D16342" s="2" t="str">
        <f>"魚介類販売業"</f>
        <v>魚介類販売業</v>
      </c>
      <c r="E16342" s="2" t="str">
        <f>"R01.07.17"</f>
        <v>R01.07.17</v>
      </c>
    </row>
    <row r="16343" spans="1:5" x14ac:dyDescent="0.45">
      <c r="A16343" s="2" t="s">
        <v>4260</v>
      </c>
      <c r="B16343" s="2" t="s">
        <v>14726</v>
      </c>
      <c r="C16343" s="2" t="s">
        <v>26303</v>
      </c>
      <c r="D16343" s="2" t="str">
        <f>"乳類販売業"</f>
        <v>乳類販売業</v>
      </c>
      <c r="E16343" s="2" t="str">
        <f>"R01.07.17"</f>
        <v>R01.07.17</v>
      </c>
    </row>
    <row r="16344" spans="1:5" x14ac:dyDescent="0.45">
      <c r="A16344" s="2" t="s">
        <v>4260</v>
      </c>
      <c r="B16344" s="2" t="s">
        <v>14726</v>
      </c>
      <c r="C16344" s="2" t="s">
        <v>26303</v>
      </c>
      <c r="D16344" s="2" t="str">
        <f>"食肉販売業"</f>
        <v>食肉販売業</v>
      </c>
      <c r="E16344" s="2" t="str">
        <f>"R01.07.17"</f>
        <v>R01.07.17</v>
      </c>
    </row>
    <row r="16345" spans="1:5" x14ac:dyDescent="0.45">
      <c r="A16345" s="2" t="s">
        <v>4260</v>
      </c>
      <c r="B16345" s="2" t="s">
        <v>14726</v>
      </c>
      <c r="C16345" s="2" t="s">
        <v>26303</v>
      </c>
      <c r="D16345" s="2" t="str">
        <f>"食品販売業"</f>
        <v>食品販売業</v>
      </c>
      <c r="E16345" s="2" t="str">
        <f>"R01.07.17"</f>
        <v>R01.07.17</v>
      </c>
    </row>
    <row r="16346" spans="1:5" x14ac:dyDescent="0.45">
      <c r="A16346" s="2" t="s">
        <v>4261</v>
      </c>
      <c r="B16346" s="2" t="s">
        <v>14727</v>
      </c>
      <c r="C16346" s="2" t="s">
        <v>26304</v>
      </c>
      <c r="D16346" s="2" t="str">
        <f>"飲食店営業"</f>
        <v>飲食店営業</v>
      </c>
      <c r="E16346" s="2" t="str">
        <f>"R01.07.18"</f>
        <v>R01.07.18</v>
      </c>
    </row>
    <row r="16347" spans="1:5" x14ac:dyDescent="0.45">
      <c r="A16347" s="2" t="s">
        <v>1134</v>
      </c>
      <c r="B16347" s="2" t="s">
        <v>14728</v>
      </c>
      <c r="C16347" s="2" t="s">
        <v>26305</v>
      </c>
      <c r="D16347" s="2" t="str">
        <f>"乳類販売業"</f>
        <v>乳類販売業</v>
      </c>
      <c r="E16347" s="2" t="str">
        <f>"H29.02.13"</f>
        <v>H29.02.13</v>
      </c>
    </row>
    <row r="16348" spans="1:5" x14ac:dyDescent="0.45">
      <c r="A16348" s="2" t="s">
        <v>1134</v>
      </c>
      <c r="B16348" s="2" t="s">
        <v>14729</v>
      </c>
      <c r="C16348" s="2" t="s">
        <v>26306</v>
      </c>
      <c r="D16348" s="2" t="str">
        <f>"魚介類販売業"</f>
        <v>魚介類販売業</v>
      </c>
      <c r="E16348" s="2" t="str">
        <f>"H30.08.30"</f>
        <v>H30.08.30</v>
      </c>
    </row>
    <row r="16349" spans="1:5" x14ac:dyDescent="0.45">
      <c r="A16349" s="2" t="s">
        <v>1134</v>
      </c>
      <c r="B16349" s="2" t="s">
        <v>14729</v>
      </c>
      <c r="C16349" s="2" t="s">
        <v>26307</v>
      </c>
      <c r="D16349" s="2" t="str">
        <f>"食品販売業"</f>
        <v>食品販売業</v>
      </c>
      <c r="E16349" s="2" t="str">
        <f>"H30.11.13"</f>
        <v>H30.11.13</v>
      </c>
    </row>
    <row r="16350" spans="1:5" x14ac:dyDescent="0.45">
      <c r="A16350" s="2" t="s">
        <v>1134</v>
      </c>
      <c r="B16350" s="2" t="s">
        <v>14730</v>
      </c>
      <c r="C16350" s="2" t="s">
        <v>26308</v>
      </c>
      <c r="D16350" s="2" t="str">
        <f>"乳類販売業"</f>
        <v>乳類販売業</v>
      </c>
      <c r="E16350" s="2" t="str">
        <f>"H30.11.14"</f>
        <v>H30.11.14</v>
      </c>
    </row>
    <row r="16351" spans="1:5" x14ac:dyDescent="0.45">
      <c r="A16351" s="2" t="s">
        <v>1134</v>
      </c>
      <c r="B16351" s="2" t="s">
        <v>14731</v>
      </c>
      <c r="C16351" s="2" t="s">
        <v>26309</v>
      </c>
      <c r="D16351" s="2" t="str">
        <f>"魚介類販売業"</f>
        <v>魚介類販売業</v>
      </c>
      <c r="E16351" s="2" t="str">
        <f>"H30.08.30"</f>
        <v>H30.08.30</v>
      </c>
    </row>
    <row r="16352" spans="1:5" x14ac:dyDescent="0.45">
      <c r="A16352" s="2" t="s">
        <v>1134</v>
      </c>
      <c r="B16352" s="2" t="s">
        <v>14732</v>
      </c>
      <c r="C16352" s="2" t="s">
        <v>26310</v>
      </c>
      <c r="D16352" s="2" t="str">
        <f>"魚介類販売業"</f>
        <v>魚介類販売業</v>
      </c>
      <c r="E16352" s="2" t="str">
        <f>"H30.08.30"</f>
        <v>H30.08.30</v>
      </c>
    </row>
    <row r="16353" spans="1:5" x14ac:dyDescent="0.45">
      <c r="A16353" s="2" t="s">
        <v>1134</v>
      </c>
      <c r="B16353" s="2" t="s">
        <v>14734</v>
      </c>
      <c r="C16353" s="2" t="s">
        <v>26313</v>
      </c>
      <c r="D16353" s="2" t="str">
        <f>"食品販売業"</f>
        <v>食品販売業</v>
      </c>
      <c r="E16353" s="2" t="str">
        <f>"H30.08.16"</f>
        <v>H30.08.16</v>
      </c>
    </row>
    <row r="16354" spans="1:5" x14ac:dyDescent="0.45">
      <c r="A16354" s="2" t="s">
        <v>4262</v>
      </c>
      <c r="B16354" s="2" t="s">
        <v>14735</v>
      </c>
      <c r="C16354" s="2" t="s">
        <v>26314</v>
      </c>
      <c r="D16354" s="2" t="str">
        <f>"飲食店営業"</f>
        <v>飲食店営業</v>
      </c>
      <c r="E16354" s="2" t="str">
        <f>"R01.07.26"</f>
        <v>R01.07.26</v>
      </c>
    </row>
    <row r="16355" spans="1:5" x14ac:dyDescent="0.45">
      <c r="A16355" s="2" t="s">
        <v>4263</v>
      </c>
      <c r="B16355" s="2" t="s">
        <v>14737</v>
      </c>
      <c r="C16355" s="2" t="s">
        <v>26315</v>
      </c>
      <c r="D16355" s="2" t="str">
        <f>"飲食店営業"</f>
        <v>飲食店営業</v>
      </c>
      <c r="E16355" s="2" t="str">
        <f>"R01.07.30"</f>
        <v>R01.07.30</v>
      </c>
    </row>
    <row r="16356" spans="1:5" x14ac:dyDescent="0.45">
      <c r="A16356" s="2" t="s">
        <v>4004</v>
      </c>
      <c r="B16356" s="2" t="s">
        <v>4004</v>
      </c>
      <c r="C16356" s="2" t="s">
        <v>26316</v>
      </c>
      <c r="D16356" s="2" t="str">
        <f>"食肉処理業"</f>
        <v>食肉処理業</v>
      </c>
      <c r="E16356" s="2" t="str">
        <f>"H31.02.28"</f>
        <v>H31.02.28</v>
      </c>
    </row>
    <row r="16357" spans="1:5" x14ac:dyDescent="0.45">
      <c r="A16357" s="2" t="s">
        <v>3733</v>
      </c>
      <c r="B16357" s="2" t="s">
        <v>14738</v>
      </c>
      <c r="C16357" s="2" t="s">
        <v>26317</v>
      </c>
      <c r="D16357" s="2" t="str">
        <f>"飲食店営業"</f>
        <v>飲食店営業</v>
      </c>
      <c r="E16357" s="2" t="str">
        <f>"R01.08.05"</f>
        <v>R01.08.05</v>
      </c>
    </row>
    <row r="16358" spans="1:5" x14ac:dyDescent="0.45">
      <c r="A16358" s="2" t="s">
        <v>3733</v>
      </c>
      <c r="B16358" s="2" t="s">
        <v>14738</v>
      </c>
      <c r="C16358" s="2" t="s">
        <v>26317</v>
      </c>
      <c r="D16358" s="2" t="str">
        <f>"菓子製造業"</f>
        <v>菓子製造業</v>
      </c>
      <c r="E16358" s="2" t="str">
        <f>"R01.08.05"</f>
        <v>R01.08.05</v>
      </c>
    </row>
    <row r="16359" spans="1:5" x14ac:dyDescent="0.45">
      <c r="A16359" s="2" t="s">
        <v>4264</v>
      </c>
      <c r="B16359" s="2" t="s">
        <v>14739</v>
      </c>
      <c r="C16359" s="2" t="s">
        <v>26319</v>
      </c>
      <c r="D16359" s="2" t="str">
        <f>"飲食店営業"</f>
        <v>飲食店営業</v>
      </c>
      <c r="E16359" s="2" t="str">
        <f>"R01.08.08"</f>
        <v>R01.08.08</v>
      </c>
    </row>
    <row r="16360" spans="1:5" x14ac:dyDescent="0.45">
      <c r="A16360" s="2" t="s">
        <v>4265</v>
      </c>
      <c r="B16360" s="2" t="s">
        <v>14740</v>
      </c>
      <c r="C16360" s="2" t="s">
        <v>26320</v>
      </c>
      <c r="D16360" s="2" t="str">
        <f>"食品販売業"</f>
        <v>食品販売業</v>
      </c>
      <c r="E16360" s="2" t="str">
        <f>"R01.08.09"</f>
        <v>R01.08.09</v>
      </c>
    </row>
    <row r="16361" spans="1:5" x14ac:dyDescent="0.45">
      <c r="A16361" s="2" t="s">
        <v>890</v>
      </c>
      <c r="B16361" s="2" t="s">
        <v>14741</v>
      </c>
      <c r="C16361" s="2" t="s">
        <v>26321</v>
      </c>
      <c r="D16361" s="2" t="str">
        <f>"食品販売業"</f>
        <v>食品販売業</v>
      </c>
      <c r="E16361" s="2" t="str">
        <f>"R01.08.09"</f>
        <v>R01.08.09</v>
      </c>
    </row>
    <row r="16362" spans="1:5" x14ac:dyDescent="0.45">
      <c r="A16362" s="2" t="s">
        <v>1134</v>
      </c>
      <c r="B16362" s="2" t="s">
        <v>14742</v>
      </c>
      <c r="C16362" s="2" t="s">
        <v>26322</v>
      </c>
      <c r="D16362" s="2" t="str">
        <f>"食品販売業"</f>
        <v>食品販売業</v>
      </c>
      <c r="E16362" s="2" t="str">
        <f>"R01.08.09"</f>
        <v>R01.08.09</v>
      </c>
    </row>
    <row r="16363" spans="1:5" x14ac:dyDescent="0.45">
      <c r="A16363" s="2" t="s">
        <v>4213</v>
      </c>
      <c r="B16363" s="2" t="s">
        <v>14743</v>
      </c>
      <c r="C16363" s="2" t="s">
        <v>26323</v>
      </c>
      <c r="D16363" s="2" t="str">
        <f>"食品販売業"</f>
        <v>食品販売業</v>
      </c>
      <c r="E16363" s="2" t="str">
        <f>"R01.08.09"</f>
        <v>R01.08.09</v>
      </c>
    </row>
    <row r="16364" spans="1:5" x14ac:dyDescent="0.45">
      <c r="A16364" s="2" t="s">
        <v>4199</v>
      </c>
      <c r="B16364" s="2" t="s">
        <v>14744</v>
      </c>
      <c r="C16364" s="2" t="s">
        <v>26324</v>
      </c>
      <c r="D16364" s="2" t="str">
        <f>"食品販売業"</f>
        <v>食品販売業</v>
      </c>
      <c r="E16364" s="2" t="str">
        <f>"R01.08.09"</f>
        <v>R01.08.09</v>
      </c>
    </row>
    <row r="16365" spans="1:5" x14ac:dyDescent="0.45">
      <c r="A16365" s="2" t="s">
        <v>3991</v>
      </c>
      <c r="B16365" s="2" t="s">
        <v>14745</v>
      </c>
      <c r="C16365" s="2" t="s">
        <v>26325</v>
      </c>
      <c r="D16365" s="2" t="str">
        <f>"飲食店営業"</f>
        <v>飲食店営業</v>
      </c>
      <c r="E16365" s="2" t="str">
        <f>"R01.08.08"</f>
        <v>R01.08.08</v>
      </c>
    </row>
    <row r="16366" spans="1:5" x14ac:dyDescent="0.45">
      <c r="A16366" s="2" t="s">
        <v>4266</v>
      </c>
      <c r="B16366" s="2" t="s">
        <v>14746</v>
      </c>
      <c r="C16366" s="2" t="s">
        <v>26326</v>
      </c>
      <c r="D16366" s="2" t="str">
        <f>"菓子製造業"</f>
        <v>菓子製造業</v>
      </c>
      <c r="E16366" s="2" t="str">
        <f>"R01.08.09"</f>
        <v>R01.08.09</v>
      </c>
    </row>
    <row r="16367" spans="1:5" x14ac:dyDescent="0.45">
      <c r="A16367" s="2" t="s">
        <v>4198</v>
      </c>
      <c r="B16367" s="2" t="s">
        <v>14640</v>
      </c>
      <c r="C16367" s="2" t="s">
        <v>26219</v>
      </c>
      <c r="D16367" s="2" t="str">
        <f>"菓子製造業"</f>
        <v>菓子製造業</v>
      </c>
      <c r="E16367" s="2" t="str">
        <f>"R01.08.09"</f>
        <v>R01.08.09</v>
      </c>
    </row>
    <row r="16368" spans="1:5" x14ac:dyDescent="0.45">
      <c r="A16368" s="2" t="s">
        <v>273</v>
      </c>
      <c r="B16368" s="2" t="s">
        <v>14747</v>
      </c>
      <c r="C16368" s="2" t="s">
        <v>26327</v>
      </c>
      <c r="D16368" s="2" t="str">
        <f>"喫茶店営業"</f>
        <v>喫茶店営業</v>
      </c>
      <c r="E16368" s="2" t="str">
        <f>"R01.08.09"</f>
        <v>R01.08.09</v>
      </c>
    </row>
    <row r="16369" spans="1:5" x14ac:dyDescent="0.45">
      <c r="A16369" s="2" t="s">
        <v>165</v>
      </c>
      <c r="B16369" s="2" t="s">
        <v>14748</v>
      </c>
      <c r="C16369" s="2" t="s">
        <v>26328</v>
      </c>
      <c r="D16369" s="2" t="str">
        <f>"喫茶店営業"</f>
        <v>喫茶店営業</v>
      </c>
      <c r="E16369" s="2" t="str">
        <f>"R01.08.09"</f>
        <v>R01.08.09</v>
      </c>
    </row>
    <row r="16370" spans="1:5" x14ac:dyDescent="0.45">
      <c r="A16370" s="2" t="s">
        <v>3884</v>
      </c>
      <c r="B16370" s="2" t="s">
        <v>14749</v>
      </c>
      <c r="C16370" s="2" t="s">
        <v>26329</v>
      </c>
      <c r="D16370" s="2" t="str">
        <f>"菓子製造業"</f>
        <v>菓子製造業</v>
      </c>
      <c r="E16370" s="2" t="str">
        <f>"R01.08.09"</f>
        <v>R01.08.09</v>
      </c>
    </row>
    <row r="16371" spans="1:5" x14ac:dyDescent="0.45">
      <c r="A16371" s="2" t="s">
        <v>4267</v>
      </c>
      <c r="B16371" s="2" t="s">
        <v>14750</v>
      </c>
      <c r="C16371" s="2" t="s">
        <v>26330</v>
      </c>
      <c r="D16371" s="2" t="str">
        <f>"飲食店営業"</f>
        <v>飲食店営業</v>
      </c>
      <c r="E16371" s="2" t="str">
        <f t="shared" ref="E16371:E16394" si="829">"R01.08.22"</f>
        <v>R01.08.22</v>
      </c>
    </row>
    <row r="16372" spans="1:5" x14ac:dyDescent="0.45">
      <c r="A16372" s="2" t="s">
        <v>4268</v>
      </c>
      <c r="B16372" s="2" t="s">
        <v>14751</v>
      </c>
      <c r="C16372" s="2" t="s">
        <v>26331</v>
      </c>
      <c r="D16372" s="2" t="str">
        <f>"飲食店営業"</f>
        <v>飲食店営業</v>
      </c>
      <c r="E16372" s="2" t="str">
        <f t="shared" si="829"/>
        <v>R01.08.22</v>
      </c>
    </row>
    <row r="16373" spans="1:5" x14ac:dyDescent="0.45">
      <c r="A16373" s="2" t="s">
        <v>4269</v>
      </c>
      <c r="B16373" s="2" t="s">
        <v>14752</v>
      </c>
      <c r="C16373" s="2" t="s">
        <v>26332</v>
      </c>
      <c r="D16373" s="2" t="str">
        <f>"飲食店営業"</f>
        <v>飲食店営業</v>
      </c>
      <c r="E16373" s="2" t="str">
        <f t="shared" si="829"/>
        <v>R01.08.22</v>
      </c>
    </row>
    <row r="16374" spans="1:5" x14ac:dyDescent="0.45">
      <c r="A16374" s="2" t="s">
        <v>3184</v>
      </c>
      <c r="B16374" s="2" t="s">
        <v>14753</v>
      </c>
      <c r="C16374" s="2" t="s">
        <v>26333</v>
      </c>
      <c r="D16374" s="2" t="str">
        <f>"飲食店営業"</f>
        <v>飲食店営業</v>
      </c>
      <c r="E16374" s="2" t="str">
        <f t="shared" si="829"/>
        <v>R01.08.22</v>
      </c>
    </row>
    <row r="16375" spans="1:5" x14ac:dyDescent="0.45">
      <c r="A16375" s="2" t="s">
        <v>3184</v>
      </c>
      <c r="B16375" s="2" t="s">
        <v>14754</v>
      </c>
      <c r="C16375" s="2" t="s">
        <v>26333</v>
      </c>
      <c r="D16375" s="2" t="str">
        <f>"菓子製造業"</f>
        <v>菓子製造業</v>
      </c>
      <c r="E16375" s="2" t="str">
        <f t="shared" si="829"/>
        <v>R01.08.22</v>
      </c>
    </row>
    <row r="16376" spans="1:5" x14ac:dyDescent="0.45">
      <c r="A16376" s="2" t="s">
        <v>4270</v>
      </c>
      <c r="B16376" s="2" t="s">
        <v>14755</v>
      </c>
      <c r="C16376" s="2" t="s">
        <v>26334</v>
      </c>
      <c r="D16376" s="2" t="str">
        <f>"飲食店営業"</f>
        <v>飲食店営業</v>
      </c>
      <c r="E16376" s="2" t="str">
        <f t="shared" si="829"/>
        <v>R01.08.22</v>
      </c>
    </row>
    <row r="16377" spans="1:5" x14ac:dyDescent="0.45">
      <c r="A16377" s="2" t="s">
        <v>4058</v>
      </c>
      <c r="B16377" s="2" t="s">
        <v>14756</v>
      </c>
      <c r="C16377" s="2" t="s">
        <v>25827</v>
      </c>
      <c r="D16377" s="2" t="str">
        <f>"飲食店営業"</f>
        <v>飲食店営業</v>
      </c>
      <c r="E16377" s="2" t="str">
        <f t="shared" si="829"/>
        <v>R01.08.22</v>
      </c>
    </row>
    <row r="16378" spans="1:5" x14ac:dyDescent="0.45">
      <c r="A16378" s="2" t="s">
        <v>3786</v>
      </c>
      <c r="B16378" s="2" t="s">
        <v>14405</v>
      </c>
      <c r="C16378" s="2" t="s">
        <v>25991</v>
      </c>
      <c r="D16378" s="2" t="str">
        <f>"飲食店営業"</f>
        <v>飲食店営業</v>
      </c>
      <c r="E16378" s="2" t="str">
        <f t="shared" si="829"/>
        <v>R01.08.22</v>
      </c>
    </row>
    <row r="16379" spans="1:5" x14ac:dyDescent="0.45">
      <c r="A16379" s="2" t="s">
        <v>3724</v>
      </c>
      <c r="B16379" s="2" t="s">
        <v>14757</v>
      </c>
      <c r="C16379" s="2" t="s">
        <v>26335</v>
      </c>
      <c r="D16379" s="2" t="str">
        <f>"飲食店営業"</f>
        <v>飲食店営業</v>
      </c>
      <c r="E16379" s="2" t="str">
        <f t="shared" si="829"/>
        <v>R01.08.22</v>
      </c>
    </row>
    <row r="16380" spans="1:5" x14ac:dyDescent="0.45">
      <c r="A16380" s="2" t="s">
        <v>3724</v>
      </c>
      <c r="B16380" s="2" t="s">
        <v>14757</v>
      </c>
      <c r="C16380" s="2" t="s">
        <v>26336</v>
      </c>
      <c r="D16380" s="2" t="str">
        <f>"アイスクリーム類製造業"</f>
        <v>アイスクリーム類製造業</v>
      </c>
      <c r="E16380" s="2" t="str">
        <f t="shared" si="829"/>
        <v>R01.08.22</v>
      </c>
    </row>
    <row r="16381" spans="1:5" x14ac:dyDescent="0.45">
      <c r="A16381" s="2" t="s">
        <v>3786</v>
      </c>
      <c r="B16381" s="2" t="s">
        <v>14139</v>
      </c>
      <c r="C16381" s="2" t="s">
        <v>25720</v>
      </c>
      <c r="D16381" s="2" t="str">
        <f>"喫茶店営業"</f>
        <v>喫茶店営業</v>
      </c>
      <c r="E16381" s="2" t="str">
        <f t="shared" si="829"/>
        <v>R01.08.22</v>
      </c>
    </row>
    <row r="16382" spans="1:5" x14ac:dyDescent="0.45">
      <c r="A16382" s="2" t="s">
        <v>4271</v>
      </c>
      <c r="B16382" s="2" t="s">
        <v>14758</v>
      </c>
      <c r="C16382" s="2" t="s">
        <v>26337</v>
      </c>
      <c r="D16382" s="2" t="str">
        <f t="shared" ref="D16382:D16388" si="830">"飲食店営業"</f>
        <v>飲食店営業</v>
      </c>
      <c r="E16382" s="2" t="str">
        <f t="shared" si="829"/>
        <v>R01.08.22</v>
      </c>
    </row>
    <row r="16383" spans="1:5" x14ac:dyDescent="0.45">
      <c r="A16383" s="2" t="s">
        <v>4025</v>
      </c>
      <c r="B16383" s="2" t="s">
        <v>14439</v>
      </c>
      <c r="C16383" s="2" t="s">
        <v>26023</v>
      </c>
      <c r="D16383" s="2" t="str">
        <f t="shared" si="830"/>
        <v>飲食店営業</v>
      </c>
      <c r="E16383" s="2" t="str">
        <f t="shared" si="829"/>
        <v>R01.08.22</v>
      </c>
    </row>
    <row r="16384" spans="1:5" x14ac:dyDescent="0.45">
      <c r="A16384" s="2" t="s">
        <v>4272</v>
      </c>
      <c r="B16384" s="2" t="s">
        <v>14759</v>
      </c>
      <c r="C16384" s="2" t="s">
        <v>26338</v>
      </c>
      <c r="D16384" s="2" t="str">
        <f t="shared" si="830"/>
        <v>飲食店営業</v>
      </c>
      <c r="E16384" s="2" t="str">
        <f t="shared" si="829"/>
        <v>R01.08.22</v>
      </c>
    </row>
    <row r="16385" spans="1:5" x14ac:dyDescent="0.45">
      <c r="A16385" s="2" t="s">
        <v>4273</v>
      </c>
      <c r="B16385" s="2" t="s">
        <v>14760</v>
      </c>
      <c r="C16385" s="2" t="s">
        <v>26339</v>
      </c>
      <c r="D16385" s="2" t="str">
        <f t="shared" si="830"/>
        <v>飲食店営業</v>
      </c>
      <c r="E16385" s="2" t="str">
        <f t="shared" si="829"/>
        <v>R01.08.22</v>
      </c>
    </row>
    <row r="16386" spans="1:5" x14ac:dyDescent="0.45">
      <c r="A16386" s="2" t="s">
        <v>4274</v>
      </c>
      <c r="B16386" s="2" t="s">
        <v>14761</v>
      </c>
      <c r="C16386" s="2" t="s">
        <v>26340</v>
      </c>
      <c r="D16386" s="2" t="str">
        <f t="shared" si="830"/>
        <v>飲食店営業</v>
      </c>
      <c r="E16386" s="2" t="str">
        <f t="shared" si="829"/>
        <v>R01.08.22</v>
      </c>
    </row>
    <row r="16387" spans="1:5" x14ac:dyDescent="0.45">
      <c r="A16387" s="2" t="s">
        <v>4275</v>
      </c>
      <c r="B16387" s="2" t="s">
        <v>14762</v>
      </c>
      <c r="C16387" s="2" t="s">
        <v>26341</v>
      </c>
      <c r="D16387" s="2" t="str">
        <f t="shared" si="830"/>
        <v>飲食店営業</v>
      </c>
      <c r="E16387" s="2" t="str">
        <f t="shared" si="829"/>
        <v>R01.08.22</v>
      </c>
    </row>
    <row r="16388" spans="1:5" x14ac:dyDescent="0.45">
      <c r="A16388" s="2" t="s">
        <v>3938</v>
      </c>
      <c r="B16388" s="2" t="s">
        <v>14764</v>
      </c>
      <c r="C16388" s="2" t="s">
        <v>26343</v>
      </c>
      <c r="D16388" s="2" t="str">
        <f t="shared" si="830"/>
        <v>飲食店営業</v>
      </c>
      <c r="E16388" s="2" t="str">
        <f t="shared" si="829"/>
        <v>R01.08.22</v>
      </c>
    </row>
    <row r="16389" spans="1:5" x14ac:dyDescent="0.45">
      <c r="A16389" s="2" t="s">
        <v>4276</v>
      </c>
      <c r="B16389" s="2" t="s">
        <v>14765</v>
      </c>
      <c r="C16389" s="2" t="s">
        <v>26344</v>
      </c>
      <c r="D16389" s="2" t="str">
        <f>"魚介類販売業"</f>
        <v>魚介類販売業</v>
      </c>
      <c r="E16389" s="2" t="str">
        <f t="shared" si="829"/>
        <v>R01.08.22</v>
      </c>
    </row>
    <row r="16390" spans="1:5" x14ac:dyDescent="0.45">
      <c r="A16390" s="2" t="s">
        <v>4277</v>
      </c>
      <c r="B16390" s="2" t="s">
        <v>14766</v>
      </c>
      <c r="C16390" s="2" t="s">
        <v>26345</v>
      </c>
      <c r="D16390" s="2" t="str">
        <f>"食品製造業"</f>
        <v>食品製造業</v>
      </c>
      <c r="E16390" s="2" t="str">
        <f t="shared" si="829"/>
        <v>R01.08.22</v>
      </c>
    </row>
    <row r="16391" spans="1:5" x14ac:dyDescent="0.45">
      <c r="A16391" s="2" t="s">
        <v>4278</v>
      </c>
      <c r="B16391" s="2" t="s">
        <v>14767</v>
      </c>
      <c r="C16391" s="2" t="s">
        <v>26346</v>
      </c>
      <c r="D16391" s="2" t="str">
        <f>"みそ製造業"</f>
        <v>みそ製造業</v>
      </c>
      <c r="E16391" s="2" t="str">
        <f t="shared" si="829"/>
        <v>R01.08.22</v>
      </c>
    </row>
    <row r="16392" spans="1:5" x14ac:dyDescent="0.45">
      <c r="A16392" s="2" t="s">
        <v>4280</v>
      </c>
      <c r="B16392" s="2" t="s">
        <v>14768</v>
      </c>
      <c r="C16392" s="2" t="s">
        <v>26348</v>
      </c>
      <c r="D16392" s="2" t="str">
        <f>"そうざい製造業"</f>
        <v>そうざい製造業</v>
      </c>
      <c r="E16392" s="2" t="str">
        <f t="shared" si="829"/>
        <v>R01.08.22</v>
      </c>
    </row>
    <row r="16393" spans="1:5" x14ac:dyDescent="0.45">
      <c r="A16393" s="2" t="s">
        <v>4281</v>
      </c>
      <c r="B16393" s="2" t="s">
        <v>14769</v>
      </c>
      <c r="C16393" s="2" t="s">
        <v>26349</v>
      </c>
      <c r="D16393" s="2" t="str">
        <f>"豆腐製造業"</f>
        <v>豆腐製造業</v>
      </c>
      <c r="E16393" s="2" t="str">
        <f t="shared" si="829"/>
        <v>R01.08.22</v>
      </c>
    </row>
    <row r="16394" spans="1:5" x14ac:dyDescent="0.45">
      <c r="A16394" s="2" t="s">
        <v>4282</v>
      </c>
      <c r="B16394" s="2" t="s">
        <v>14770</v>
      </c>
      <c r="C16394" s="2" t="s">
        <v>26350</v>
      </c>
      <c r="D16394" s="2" t="str">
        <f>"魚肉ねり製品製造業"</f>
        <v>魚肉ねり製品製造業</v>
      </c>
      <c r="E16394" s="2" t="str">
        <f t="shared" si="829"/>
        <v>R01.08.22</v>
      </c>
    </row>
    <row r="16395" spans="1:5" x14ac:dyDescent="0.45">
      <c r="A16395" s="2" t="s">
        <v>4283</v>
      </c>
      <c r="B16395" s="2" t="s">
        <v>14771</v>
      </c>
      <c r="C16395" s="2" t="s">
        <v>26351</v>
      </c>
      <c r="D16395" s="2" t="str">
        <f>"魚介類販売業"</f>
        <v>魚介類販売業</v>
      </c>
      <c r="E16395" s="2" t="str">
        <f>"R01.08.23"</f>
        <v>R01.08.23</v>
      </c>
    </row>
    <row r="16396" spans="1:5" x14ac:dyDescent="0.45">
      <c r="A16396" s="2" t="s">
        <v>4284</v>
      </c>
      <c r="B16396" s="2" t="s">
        <v>14772</v>
      </c>
      <c r="C16396" s="2" t="s">
        <v>26352</v>
      </c>
      <c r="D16396" s="2" t="str">
        <f>"魚介類販売業"</f>
        <v>魚介類販売業</v>
      </c>
      <c r="E16396" s="2" t="str">
        <f>"R01.08.23"</f>
        <v>R01.08.23</v>
      </c>
    </row>
    <row r="16397" spans="1:5" x14ac:dyDescent="0.45">
      <c r="A16397" s="2" t="s">
        <v>4285</v>
      </c>
      <c r="B16397" s="2" t="s">
        <v>4285</v>
      </c>
      <c r="C16397" s="2" t="s">
        <v>26353</v>
      </c>
      <c r="D16397" s="2" t="str">
        <f>"食肉販売業"</f>
        <v>食肉販売業</v>
      </c>
      <c r="E16397" s="2" t="str">
        <f t="shared" ref="E16397:E16407" si="831">"R01.08.22"</f>
        <v>R01.08.22</v>
      </c>
    </row>
    <row r="16398" spans="1:5" x14ac:dyDescent="0.45">
      <c r="A16398" s="2" t="s">
        <v>4286</v>
      </c>
      <c r="B16398" s="2" t="s">
        <v>14773</v>
      </c>
      <c r="C16398" s="2" t="s">
        <v>26354</v>
      </c>
      <c r="D16398" s="2" t="str">
        <f>"乳類販売業"</f>
        <v>乳類販売業</v>
      </c>
      <c r="E16398" s="2" t="str">
        <f t="shared" si="831"/>
        <v>R01.08.22</v>
      </c>
    </row>
    <row r="16399" spans="1:5" x14ac:dyDescent="0.45">
      <c r="A16399" s="2" t="s">
        <v>4287</v>
      </c>
      <c r="B16399" s="2" t="s">
        <v>14774</v>
      </c>
      <c r="C16399" s="2" t="s">
        <v>26355</v>
      </c>
      <c r="D16399" s="2" t="str">
        <f>"食肉販売業"</f>
        <v>食肉販売業</v>
      </c>
      <c r="E16399" s="2" t="str">
        <f t="shared" si="831"/>
        <v>R01.08.22</v>
      </c>
    </row>
    <row r="16400" spans="1:5" x14ac:dyDescent="0.45">
      <c r="A16400" s="2" t="s">
        <v>4287</v>
      </c>
      <c r="B16400" s="2" t="s">
        <v>14774</v>
      </c>
      <c r="C16400" s="2" t="s">
        <v>26355</v>
      </c>
      <c r="D16400" s="2" t="str">
        <f>"乳類販売業"</f>
        <v>乳類販売業</v>
      </c>
      <c r="E16400" s="2" t="str">
        <f t="shared" si="831"/>
        <v>R01.08.22</v>
      </c>
    </row>
    <row r="16401" spans="1:5" x14ac:dyDescent="0.45">
      <c r="A16401" s="2" t="s">
        <v>4026</v>
      </c>
      <c r="B16401" s="2" t="s">
        <v>14440</v>
      </c>
      <c r="C16401" s="2" t="s">
        <v>26024</v>
      </c>
      <c r="D16401" s="2" t="str">
        <f>"食肉販売業"</f>
        <v>食肉販売業</v>
      </c>
      <c r="E16401" s="2" t="str">
        <f t="shared" si="831"/>
        <v>R01.08.22</v>
      </c>
    </row>
    <row r="16402" spans="1:5" x14ac:dyDescent="0.45">
      <c r="A16402" s="2" t="s">
        <v>4026</v>
      </c>
      <c r="B16402" s="2" t="s">
        <v>14440</v>
      </c>
      <c r="C16402" s="2" t="s">
        <v>26024</v>
      </c>
      <c r="D16402" s="2" t="str">
        <f>"魚介類販売業"</f>
        <v>魚介類販売業</v>
      </c>
      <c r="E16402" s="2" t="str">
        <f t="shared" si="831"/>
        <v>R01.08.22</v>
      </c>
    </row>
    <row r="16403" spans="1:5" x14ac:dyDescent="0.45">
      <c r="A16403" s="2" t="s">
        <v>4026</v>
      </c>
      <c r="B16403" s="2" t="s">
        <v>14440</v>
      </c>
      <c r="C16403" s="2" t="s">
        <v>26024</v>
      </c>
      <c r="D16403" s="2" t="str">
        <f>"乳類販売業"</f>
        <v>乳類販売業</v>
      </c>
      <c r="E16403" s="2" t="str">
        <f t="shared" si="831"/>
        <v>R01.08.22</v>
      </c>
    </row>
    <row r="16404" spans="1:5" x14ac:dyDescent="0.45">
      <c r="A16404" s="2" t="s">
        <v>4288</v>
      </c>
      <c r="B16404" s="2" t="s">
        <v>14775</v>
      </c>
      <c r="C16404" s="2" t="s">
        <v>26356</v>
      </c>
      <c r="D16404" s="2" t="str">
        <f>"食品製造業"</f>
        <v>食品製造業</v>
      </c>
      <c r="E16404" s="2" t="str">
        <f t="shared" si="831"/>
        <v>R01.08.22</v>
      </c>
    </row>
    <row r="16405" spans="1:5" x14ac:dyDescent="0.45">
      <c r="A16405" s="2" t="s">
        <v>4289</v>
      </c>
      <c r="B16405" s="2" t="s">
        <v>14776</v>
      </c>
      <c r="C16405" s="2" t="s">
        <v>26357</v>
      </c>
      <c r="D16405" s="2" t="str">
        <f>"食品販売業"</f>
        <v>食品販売業</v>
      </c>
      <c r="E16405" s="2" t="str">
        <f t="shared" si="831"/>
        <v>R01.08.22</v>
      </c>
    </row>
    <row r="16406" spans="1:5" x14ac:dyDescent="0.45">
      <c r="A16406" s="2" t="s">
        <v>4290</v>
      </c>
      <c r="B16406" s="2" t="s">
        <v>14777</v>
      </c>
      <c r="C16406" s="2" t="s">
        <v>26358</v>
      </c>
      <c r="D16406" s="2" t="str">
        <f>"魚介類販売業"</f>
        <v>魚介類販売業</v>
      </c>
      <c r="E16406" s="2" t="str">
        <f t="shared" si="831"/>
        <v>R01.08.22</v>
      </c>
    </row>
    <row r="16407" spans="1:5" x14ac:dyDescent="0.45">
      <c r="A16407" s="2" t="s">
        <v>4291</v>
      </c>
      <c r="B16407" s="2" t="s">
        <v>14778</v>
      </c>
      <c r="C16407" s="2" t="s">
        <v>26359</v>
      </c>
      <c r="D16407" s="2" t="str">
        <f>"飲食店営業"</f>
        <v>飲食店営業</v>
      </c>
      <c r="E16407" s="2" t="str">
        <f t="shared" si="831"/>
        <v>R01.08.22</v>
      </c>
    </row>
    <row r="16408" spans="1:5" x14ac:dyDescent="0.45">
      <c r="A16408" s="2" t="s">
        <v>165</v>
      </c>
      <c r="B16408" s="2" t="s">
        <v>14779</v>
      </c>
      <c r="C16408" s="2" t="s">
        <v>26360</v>
      </c>
      <c r="D16408" s="2" t="str">
        <f>"喫茶店営業"</f>
        <v>喫茶店営業</v>
      </c>
      <c r="E16408" s="2" t="str">
        <f>"R01.08.21"</f>
        <v>R01.08.21</v>
      </c>
    </row>
    <row r="16409" spans="1:5" x14ac:dyDescent="0.45">
      <c r="A16409" s="2" t="s">
        <v>4292</v>
      </c>
      <c r="B16409" s="2" t="s">
        <v>14780</v>
      </c>
      <c r="C16409" s="2" t="s">
        <v>26361</v>
      </c>
      <c r="D16409" s="2" t="str">
        <f>"食肉処理業"</f>
        <v>食肉処理業</v>
      </c>
      <c r="E16409" s="2" t="str">
        <f>"R01.08.22"</f>
        <v>R01.08.22</v>
      </c>
    </row>
    <row r="16410" spans="1:5" x14ac:dyDescent="0.45">
      <c r="A16410" s="2" t="s">
        <v>4137</v>
      </c>
      <c r="B16410" s="2" t="s">
        <v>14781</v>
      </c>
      <c r="C16410" s="2" t="s">
        <v>26362</v>
      </c>
      <c r="D16410" s="2" t="str">
        <f>"飲食店営業"</f>
        <v>飲食店営業</v>
      </c>
      <c r="E16410" s="2" t="str">
        <f>"R01.08.26"</f>
        <v>R01.08.26</v>
      </c>
    </row>
    <row r="16411" spans="1:5" x14ac:dyDescent="0.45">
      <c r="A16411" s="2" t="s">
        <v>4293</v>
      </c>
      <c r="B16411" s="2" t="s">
        <v>14782</v>
      </c>
      <c r="C16411" s="2" t="s">
        <v>26363</v>
      </c>
      <c r="D16411" s="2" t="str">
        <f>"飲食店営業"</f>
        <v>飲食店営業</v>
      </c>
      <c r="E16411" s="2" t="str">
        <f>"R01.08.26"</f>
        <v>R01.08.26</v>
      </c>
    </row>
    <row r="16412" spans="1:5" x14ac:dyDescent="0.45">
      <c r="A16412" s="2" t="s">
        <v>595</v>
      </c>
      <c r="B16412" s="2" t="s">
        <v>14783</v>
      </c>
      <c r="C16412" s="2" t="s">
        <v>26364</v>
      </c>
      <c r="D16412" s="2" t="str">
        <f>"飲食店営業"</f>
        <v>飲食店営業</v>
      </c>
      <c r="E16412" s="2" t="str">
        <f>"R01.08.26"</f>
        <v>R01.08.26</v>
      </c>
    </row>
    <row r="16413" spans="1:5" x14ac:dyDescent="0.45">
      <c r="A16413" s="2" t="s">
        <v>4295</v>
      </c>
      <c r="B16413" s="2" t="s">
        <v>14785</v>
      </c>
      <c r="C16413" s="2" t="s">
        <v>26366</v>
      </c>
      <c r="D16413" s="2" t="str">
        <f>"菓子製造業"</f>
        <v>菓子製造業</v>
      </c>
      <c r="E16413" s="2" t="str">
        <f>"R01.08.27"</f>
        <v>R01.08.27</v>
      </c>
    </row>
    <row r="16414" spans="1:5" x14ac:dyDescent="0.45">
      <c r="A16414" s="2" t="s">
        <v>4296</v>
      </c>
      <c r="B16414" s="2" t="s">
        <v>14786</v>
      </c>
      <c r="C16414" s="2" t="s">
        <v>26367</v>
      </c>
      <c r="D16414" s="2" t="str">
        <f>"飲食店営業"</f>
        <v>飲食店営業</v>
      </c>
      <c r="E16414" s="2" t="str">
        <f t="shared" ref="E16414:E16425" si="832">"R01.08.28"</f>
        <v>R01.08.28</v>
      </c>
    </row>
    <row r="16415" spans="1:5" x14ac:dyDescent="0.45">
      <c r="A16415" s="2" t="s">
        <v>4296</v>
      </c>
      <c r="B16415" s="2" t="s">
        <v>14786</v>
      </c>
      <c r="C16415" s="2" t="s">
        <v>26367</v>
      </c>
      <c r="D16415" s="2" t="str">
        <f>"食品製造業"</f>
        <v>食品製造業</v>
      </c>
      <c r="E16415" s="2" t="str">
        <f t="shared" si="832"/>
        <v>R01.08.28</v>
      </c>
    </row>
    <row r="16416" spans="1:5" x14ac:dyDescent="0.45">
      <c r="A16416" s="2" t="s">
        <v>4297</v>
      </c>
      <c r="B16416" s="2" t="s">
        <v>14787</v>
      </c>
      <c r="C16416" s="2" t="s">
        <v>26368</v>
      </c>
      <c r="D16416" s="2" t="str">
        <f>"飲食店営業"</f>
        <v>飲食店営業</v>
      </c>
      <c r="E16416" s="2" t="str">
        <f t="shared" si="832"/>
        <v>R01.08.28</v>
      </c>
    </row>
    <row r="16417" spans="1:5" x14ac:dyDescent="0.45">
      <c r="A16417" s="2" t="s">
        <v>4297</v>
      </c>
      <c r="B16417" s="2" t="s">
        <v>14787</v>
      </c>
      <c r="C16417" s="2" t="s">
        <v>26368</v>
      </c>
      <c r="D16417" s="2" t="str">
        <f>"食肉販売業"</f>
        <v>食肉販売業</v>
      </c>
      <c r="E16417" s="2" t="str">
        <f t="shared" si="832"/>
        <v>R01.08.28</v>
      </c>
    </row>
    <row r="16418" spans="1:5" x14ac:dyDescent="0.45">
      <c r="A16418" s="2" t="s">
        <v>4297</v>
      </c>
      <c r="B16418" s="2" t="s">
        <v>14787</v>
      </c>
      <c r="C16418" s="2" t="s">
        <v>26368</v>
      </c>
      <c r="D16418" s="2" t="str">
        <f>"魚介類販売業"</f>
        <v>魚介類販売業</v>
      </c>
      <c r="E16418" s="2" t="str">
        <f t="shared" si="832"/>
        <v>R01.08.28</v>
      </c>
    </row>
    <row r="16419" spans="1:5" x14ac:dyDescent="0.45">
      <c r="A16419" s="2" t="s">
        <v>4297</v>
      </c>
      <c r="B16419" s="2" t="s">
        <v>14787</v>
      </c>
      <c r="C16419" s="2" t="s">
        <v>26368</v>
      </c>
      <c r="D16419" s="2" t="str">
        <f>"乳類販売業"</f>
        <v>乳類販売業</v>
      </c>
      <c r="E16419" s="2" t="str">
        <f t="shared" si="832"/>
        <v>R01.08.28</v>
      </c>
    </row>
    <row r="16420" spans="1:5" x14ac:dyDescent="0.45">
      <c r="A16420" s="2" t="s">
        <v>4297</v>
      </c>
      <c r="B16420" s="2" t="s">
        <v>14787</v>
      </c>
      <c r="C16420" s="2" t="s">
        <v>26368</v>
      </c>
      <c r="D16420" s="2" t="str">
        <f>"食品販売業"</f>
        <v>食品販売業</v>
      </c>
      <c r="E16420" s="2" t="str">
        <f t="shared" si="832"/>
        <v>R01.08.28</v>
      </c>
    </row>
    <row r="16421" spans="1:5" x14ac:dyDescent="0.45">
      <c r="A16421" s="2" t="s">
        <v>4297</v>
      </c>
      <c r="B16421" s="2" t="s">
        <v>14788</v>
      </c>
      <c r="C16421" s="2" t="s">
        <v>26369</v>
      </c>
      <c r="D16421" s="2" t="str">
        <f>"飲食店営業"</f>
        <v>飲食店営業</v>
      </c>
      <c r="E16421" s="2" t="str">
        <f t="shared" si="832"/>
        <v>R01.08.28</v>
      </c>
    </row>
    <row r="16422" spans="1:5" x14ac:dyDescent="0.45">
      <c r="A16422" s="2" t="s">
        <v>4297</v>
      </c>
      <c r="B16422" s="2" t="s">
        <v>14788</v>
      </c>
      <c r="C16422" s="2" t="s">
        <v>26369</v>
      </c>
      <c r="D16422" s="2" t="str">
        <f>"食肉販売業"</f>
        <v>食肉販売業</v>
      </c>
      <c r="E16422" s="2" t="str">
        <f t="shared" si="832"/>
        <v>R01.08.28</v>
      </c>
    </row>
    <row r="16423" spans="1:5" x14ac:dyDescent="0.45">
      <c r="A16423" s="2" t="s">
        <v>4297</v>
      </c>
      <c r="B16423" s="2" t="s">
        <v>14788</v>
      </c>
      <c r="C16423" s="2" t="s">
        <v>26369</v>
      </c>
      <c r="D16423" s="2" t="str">
        <f>"魚介類販売業"</f>
        <v>魚介類販売業</v>
      </c>
      <c r="E16423" s="2" t="str">
        <f t="shared" si="832"/>
        <v>R01.08.28</v>
      </c>
    </row>
    <row r="16424" spans="1:5" x14ac:dyDescent="0.45">
      <c r="A16424" s="2" t="s">
        <v>4297</v>
      </c>
      <c r="B16424" s="2" t="s">
        <v>14788</v>
      </c>
      <c r="C16424" s="2" t="s">
        <v>26369</v>
      </c>
      <c r="D16424" s="2" t="str">
        <f>"乳類販売業"</f>
        <v>乳類販売業</v>
      </c>
      <c r="E16424" s="2" t="str">
        <f t="shared" si="832"/>
        <v>R01.08.28</v>
      </c>
    </row>
    <row r="16425" spans="1:5" x14ac:dyDescent="0.45">
      <c r="A16425" s="2" t="s">
        <v>4297</v>
      </c>
      <c r="B16425" s="2" t="s">
        <v>14788</v>
      </c>
      <c r="C16425" s="2" t="s">
        <v>26369</v>
      </c>
      <c r="D16425" s="2" t="str">
        <f>"食品販売業"</f>
        <v>食品販売業</v>
      </c>
      <c r="E16425" s="2" t="str">
        <f t="shared" si="832"/>
        <v>R01.08.28</v>
      </c>
    </row>
    <row r="16426" spans="1:5" x14ac:dyDescent="0.45">
      <c r="A16426" s="2" t="s">
        <v>4298</v>
      </c>
      <c r="B16426" s="2" t="s">
        <v>14789</v>
      </c>
      <c r="C16426" s="2" t="s">
        <v>26370</v>
      </c>
      <c r="D16426" s="2" t="str">
        <f>"飲食店営業"</f>
        <v>飲食店営業</v>
      </c>
      <c r="E16426" s="2" t="str">
        <f>"R01.08.29"</f>
        <v>R01.08.29</v>
      </c>
    </row>
    <row r="16427" spans="1:5" x14ac:dyDescent="0.45">
      <c r="A16427" s="2" t="s">
        <v>4301</v>
      </c>
      <c r="B16427" s="2" t="s">
        <v>14792</v>
      </c>
      <c r="C16427" s="2" t="s">
        <v>26374</v>
      </c>
      <c r="D16427" s="2" t="str">
        <f>"飲食店営業"</f>
        <v>飲食店営業</v>
      </c>
      <c r="E16427" s="2" t="str">
        <f>"R01.08.30"</f>
        <v>R01.08.30</v>
      </c>
    </row>
    <row r="16428" spans="1:5" x14ac:dyDescent="0.45">
      <c r="A16428" s="2" t="s">
        <v>4302</v>
      </c>
      <c r="B16428" s="2" t="s">
        <v>14793</v>
      </c>
      <c r="C16428" s="2" t="s">
        <v>26375</v>
      </c>
      <c r="D16428" s="2" t="str">
        <f>"喫茶店営業"</f>
        <v>喫茶店営業</v>
      </c>
      <c r="E16428" s="2" t="str">
        <f>"R01.08.30"</f>
        <v>R01.08.30</v>
      </c>
    </row>
    <row r="16429" spans="1:5" x14ac:dyDescent="0.45">
      <c r="A16429" s="2" t="s">
        <v>4303</v>
      </c>
      <c r="B16429" s="2" t="s">
        <v>14794</v>
      </c>
      <c r="C16429" s="2" t="s">
        <v>26376</v>
      </c>
      <c r="D16429" s="2" t="str">
        <f>"豆腐製造業"</f>
        <v>豆腐製造業</v>
      </c>
      <c r="E16429" s="2" t="str">
        <f>"R01.08.30"</f>
        <v>R01.08.30</v>
      </c>
    </row>
    <row r="16430" spans="1:5" x14ac:dyDescent="0.45">
      <c r="A16430" s="2" t="s">
        <v>4304</v>
      </c>
      <c r="B16430" s="2" t="s">
        <v>14795</v>
      </c>
      <c r="C16430" s="2" t="s">
        <v>26377</v>
      </c>
      <c r="D16430" s="2" t="str">
        <f>"食品販売業"</f>
        <v>食品販売業</v>
      </c>
      <c r="E16430" s="2" t="str">
        <f>"R01.08.30"</f>
        <v>R01.08.30</v>
      </c>
    </row>
    <row r="16431" spans="1:5" x14ac:dyDescent="0.45">
      <c r="A16431" s="2" t="s">
        <v>1134</v>
      </c>
      <c r="B16431" s="2" t="s">
        <v>14742</v>
      </c>
      <c r="C16431" s="2" t="s">
        <v>26322</v>
      </c>
      <c r="D16431" s="2" t="str">
        <f>"魚介類販売業"</f>
        <v>魚介類販売業</v>
      </c>
      <c r="E16431" s="2" t="str">
        <f>"R01.09.05"</f>
        <v>R01.09.05</v>
      </c>
    </row>
    <row r="16432" spans="1:5" x14ac:dyDescent="0.45">
      <c r="A16432" s="2" t="s">
        <v>1134</v>
      </c>
      <c r="B16432" s="2" t="s">
        <v>14796</v>
      </c>
      <c r="C16432" s="2" t="s">
        <v>26313</v>
      </c>
      <c r="D16432" s="2" t="str">
        <f>"魚介類販売業"</f>
        <v>魚介類販売業</v>
      </c>
      <c r="E16432" s="2" t="str">
        <f>"R01.09.05"</f>
        <v>R01.09.05</v>
      </c>
    </row>
    <row r="16433" spans="1:5" x14ac:dyDescent="0.45">
      <c r="A16433" s="2" t="s">
        <v>1134</v>
      </c>
      <c r="B16433" s="2" t="s">
        <v>14728</v>
      </c>
      <c r="C16433" s="2" t="s">
        <v>26305</v>
      </c>
      <c r="D16433" s="2" t="str">
        <f>"魚介類販売業"</f>
        <v>魚介類販売業</v>
      </c>
      <c r="E16433" s="2" t="str">
        <f>"R01.09.05"</f>
        <v>R01.09.05</v>
      </c>
    </row>
    <row r="16434" spans="1:5" x14ac:dyDescent="0.45">
      <c r="A16434" s="2" t="s">
        <v>4305</v>
      </c>
      <c r="B16434" s="2" t="s">
        <v>14797</v>
      </c>
      <c r="C16434" s="2" t="s">
        <v>26378</v>
      </c>
      <c r="D16434" s="2" t="str">
        <f>"飲食店営業"</f>
        <v>飲食店営業</v>
      </c>
      <c r="E16434" s="2" t="str">
        <f>"R01.09.06"</f>
        <v>R01.09.06</v>
      </c>
    </row>
    <row r="16435" spans="1:5" x14ac:dyDescent="0.45">
      <c r="A16435" s="2" t="s">
        <v>3824</v>
      </c>
      <c r="B16435" s="2" t="s">
        <v>14798</v>
      </c>
      <c r="C16435" s="2" t="s">
        <v>26379</v>
      </c>
      <c r="D16435" s="2" t="str">
        <f>"飲食店営業"</f>
        <v>飲食店営業</v>
      </c>
      <c r="E16435" s="2" t="str">
        <f>"R01.09.10"</f>
        <v>R01.09.10</v>
      </c>
    </row>
    <row r="16436" spans="1:5" x14ac:dyDescent="0.45">
      <c r="A16436" s="2" t="s">
        <v>3824</v>
      </c>
      <c r="B16436" s="2" t="s">
        <v>14798</v>
      </c>
      <c r="C16436" s="2" t="s">
        <v>26379</v>
      </c>
      <c r="D16436" s="2" t="str">
        <f>"乳類販売業"</f>
        <v>乳類販売業</v>
      </c>
      <c r="E16436" s="2" t="str">
        <f>"R01.09.10"</f>
        <v>R01.09.10</v>
      </c>
    </row>
    <row r="16437" spans="1:5" x14ac:dyDescent="0.45">
      <c r="A16437" s="2" t="s">
        <v>3824</v>
      </c>
      <c r="B16437" s="2" t="s">
        <v>14798</v>
      </c>
      <c r="C16437" s="2" t="s">
        <v>26379</v>
      </c>
      <c r="D16437" s="2" t="str">
        <f>"食肉販売業"</f>
        <v>食肉販売業</v>
      </c>
      <c r="E16437" s="2" t="str">
        <f>"R01.09.10"</f>
        <v>R01.09.10</v>
      </c>
    </row>
    <row r="16438" spans="1:5" x14ac:dyDescent="0.45">
      <c r="A16438" s="2" t="s">
        <v>3824</v>
      </c>
      <c r="B16438" s="2" t="s">
        <v>14798</v>
      </c>
      <c r="C16438" s="2" t="s">
        <v>26379</v>
      </c>
      <c r="D16438" s="2" t="str">
        <f>"魚介類販売業"</f>
        <v>魚介類販売業</v>
      </c>
      <c r="E16438" s="2" t="str">
        <f>"R01.09.10"</f>
        <v>R01.09.10</v>
      </c>
    </row>
    <row r="16439" spans="1:5" x14ac:dyDescent="0.45">
      <c r="A16439" s="2" t="s">
        <v>3824</v>
      </c>
      <c r="B16439" s="2" t="s">
        <v>14798</v>
      </c>
      <c r="C16439" s="2" t="s">
        <v>26379</v>
      </c>
      <c r="D16439" s="2" t="str">
        <f>"食品販売業"</f>
        <v>食品販売業</v>
      </c>
      <c r="E16439" s="2" t="str">
        <f>"R01.09.10"</f>
        <v>R01.09.10</v>
      </c>
    </row>
    <row r="16440" spans="1:5" x14ac:dyDescent="0.45">
      <c r="A16440" s="2" t="s">
        <v>4308</v>
      </c>
      <c r="B16440" s="2" t="s">
        <v>14800</v>
      </c>
      <c r="C16440" s="2" t="s">
        <v>26382</v>
      </c>
      <c r="D16440" s="2" t="str">
        <f>"飲食店営業"</f>
        <v>飲食店営業</v>
      </c>
      <c r="E16440" s="2" t="str">
        <f>"R01.09.20"</f>
        <v>R01.09.20</v>
      </c>
    </row>
    <row r="16441" spans="1:5" x14ac:dyDescent="0.45">
      <c r="A16441" s="2" t="s">
        <v>4309</v>
      </c>
      <c r="B16441" s="2" t="s">
        <v>14801</v>
      </c>
      <c r="C16441" s="2" t="s">
        <v>26383</v>
      </c>
      <c r="D16441" s="2" t="str">
        <f>"飲食店営業"</f>
        <v>飲食店営業</v>
      </c>
      <c r="E16441" s="2" t="str">
        <f>"R01.10.02"</f>
        <v>R01.10.02</v>
      </c>
    </row>
    <row r="16442" spans="1:5" x14ac:dyDescent="0.45">
      <c r="A16442" s="2" t="s">
        <v>4310</v>
      </c>
      <c r="B16442" s="2" t="s">
        <v>14802</v>
      </c>
      <c r="C16442" s="2" t="s">
        <v>26123</v>
      </c>
      <c r="D16442" s="2" t="str">
        <f>"飲食店営業"</f>
        <v>飲食店営業</v>
      </c>
      <c r="E16442" s="2" t="str">
        <f>"R01.10.02"</f>
        <v>R01.10.02</v>
      </c>
    </row>
    <row r="16443" spans="1:5" x14ac:dyDescent="0.45">
      <c r="A16443" s="2" t="s">
        <v>4311</v>
      </c>
      <c r="B16443" s="2" t="s">
        <v>4311</v>
      </c>
      <c r="C16443" s="2" t="s">
        <v>26384</v>
      </c>
      <c r="D16443" s="2" t="str">
        <f>"食品販売業"</f>
        <v>食品販売業</v>
      </c>
      <c r="E16443" s="2" t="str">
        <f>"R01.10.04"</f>
        <v>R01.10.04</v>
      </c>
    </row>
    <row r="16444" spans="1:5" x14ac:dyDescent="0.45">
      <c r="A16444" s="2" t="s">
        <v>1864</v>
      </c>
      <c r="B16444" s="2" t="s">
        <v>14803</v>
      </c>
      <c r="C16444" s="2" t="s">
        <v>26385</v>
      </c>
      <c r="D16444" s="2" t="str">
        <f>"飲食店営業"</f>
        <v>飲食店営業</v>
      </c>
      <c r="E16444" s="2" t="str">
        <f>"R01.10.01"</f>
        <v>R01.10.01</v>
      </c>
    </row>
    <row r="16445" spans="1:5" x14ac:dyDescent="0.45">
      <c r="A16445" s="2" t="s">
        <v>4312</v>
      </c>
      <c r="B16445" s="2" t="s">
        <v>14804</v>
      </c>
      <c r="C16445" s="2" t="s">
        <v>26386</v>
      </c>
      <c r="D16445" s="2" t="str">
        <f>"そうざい製造業"</f>
        <v>そうざい製造業</v>
      </c>
      <c r="E16445" s="2" t="str">
        <f>"R01.10.15"</f>
        <v>R01.10.15</v>
      </c>
    </row>
    <row r="16446" spans="1:5" x14ac:dyDescent="0.45">
      <c r="A16446" s="2" t="s">
        <v>4313</v>
      </c>
      <c r="B16446" s="2" t="s">
        <v>14805</v>
      </c>
      <c r="C16446" s="2" t="s">
        <v>26387</v>
      </c>
      <c r="D16446" s="2" t="str">
        <f>"飲食店営業"</f>
        <v>飲食店営業</v>
      </c>
      <c r="E16446" s="2" t="str">
        <f>"R01.10.16"</f>
        <v>R01.10.16</v>
      </c>
    </row>
    <row r="16447" spans="1:5" x14ac:dyDescent="0.45">
      <c r="A16447" s="2" t="s">
        <v>4314</v>
      </c>
      <c r="B16447" s="2" t="s">
        <v>14806</v>
      </c>
      <c r="C16447" s="2" t="s">
        <v>26388</v>
      </c>
      <c r="D16447" s="2" t="str">
        <f>"飲食店営業"</f>
        <v>飲食店営業</v>
      </c>
      <c r="E16447" s="2" t="str">
        <f>"R01.10.17"</f>
        <v>R01.10.17</v>
      </c>
    </row>
    <row r="16448" spans="1:5" x14ac:dyDescent="0.45">
      <c r="A16448" s="2" t="s">
        <v>4315</v>
      </c>
      <c r="B16448" s="2" t="s">
        <v>14807</v>
      </c>
      <c r="C16448" s="2" t="s">
        <v>26389</v>
      </c>
      <c r="D16448" s="2" t="str">
        <f>"魚介類販売業"</f>
        <v>魚介類販売業</v>
      </c>
      <c r="E16448" s="2" t="str">
        <f>"R01.10.17"</f>
        <v>R01.10.17</v>
      </c>
    </row>
    <row r="16449" spans="1:5" x14ac:dyDescent="0.45">
      <c r="A16449" s="2" t="s">
        <v>4316</v>
      </c>
      <c r="B16449" s="2" t="s">
        <v>14808</v>
      </c>
      <c r="C16449" s="2" t="s">
        <v>26390</v>
      </c>
      <c r="D16449" s="2" t="str">
        <f>"飲食店営業"</f>
        <v>飲食店営業</v>
      </c>
      <c r="E16449" s="2" t="str">
        <f>"R01.10.17"</f>
        <v>R01.10.17</v>
      </c>
    </row>
    <row r="16450" spans="1:5" x14ac:dyDescent="0.45">
      <c r="A16450" s="2" t="s">
        <v>4317</v>
      </c>
      <c r="B16450" s="2" t="s">
        <v>14809</v>
      </c>
      <c r="C16450" s="2" t="s">
        <v>26391</v>
      </c>
      <c r="D16450" s="2" t="str">
        <f>"菓子製造業"</f>
        <v>菓子製造業</v>
      </c>
      <c r="E16450" s="2" t="str">
        <f>"R01.10.29"</f>
        <v>R01.10.29</v>
      </c>
    </row>
    <row r="16451" spans="1:5" x14ac:dyDescent="0.45">
      <c r="A16451" s="2" t="s">
        <v>4318</v>
      </c>
      <c r="B16451" s="2" t="s">
        <v>14810</v>
      </c>
      <c r="C16451" s="2" t="s">
        <v>26392</v>
      </c>
      <c r="D16451" s="2" t="str">
        <f>"飲食店営業"</f>
        <v>飲食店営業</v>
      </c>
      <c r="E16451" s="2" t="str">
        <f>"R01.10.29"</f>
        <v>R01.10.29</v>
      </c>
    </row>
    <row r="16452" spans="1:5" x14ac:dyDescent="0.45">
      <c r="A16452" s="2" t="s">
        <v>4319</v>
      </c>
      <c r="B16452" s="2" t="s">
        <v>14811</v>
      </c>
      <c r="C16452" s="2" t="s">
        <v>26393</v>
      </c>
      <c r="D16452" s="2" t="str">
        <f>"そうざい製造業"</f>
        <v>そうざい製造業</v>
      </c>
      <c r="E16452" s="2" t="str">
        <f>"R01.10.29"</f>
        <v>R01.10.29</v>
      </c>
    </row>
    <row r="16453" spans="1:5" x14ac:dyDescent="0.45">
      <c r="A16453" s="2" t="s">
        <v>4322</v>
      </c>
      <c r="B16453" s="2" t="s">
        <v>14814</v>
      </c>
      <c r="C16453" s="2" t="s">
        <v>26395</v>
      </c>
      <c r="D16453" s="2" t="str">
        <f>"菓子製造業"</f>
        <v>菓子製造業</v>
      </c>
      <c r="E16453" s="2" t="str">
        <f t="shared" ref="E16453:E16458" si="833">"R01.11.01"</f>
        <v>R01.11.01</v>
      </c>
    </row>
    <row r="16454" spans="1:5" x14ac:dyDescent="0.45">
      <c r="A16454" s="2" t="s">
        <v>4323</v>
      </c>
      <c r="B16454" s="2" t="s">
        <v>14815</v>
      </c>
      <c r="C16454" s="2" t="s">
        <v>26396</v>
      </c>
      <c r="D16454" s="2" t="str">
        <f>"食肉販売業"</f>
        <v>食肉販売業</v>
      </c>
      <c r="E16454" s="2" t="str">
        <f t="shared" si="833"/>
        <v>R01.11.01</v>
      </c>
    </row>
    <row r="16455" spans="1:5" x14ac:dyDescent="0.45">
      <c r="A16455" s="2" t="s">
        <v>4099</v>
      </c>
      <c r="B16455" s="2" t="s">
        <v>14816</v>
      </c>
      <c r="C16455" s="2" t="s">
        <v>26397</v>
      </c>
      <c r="D16455" s="2" t="str">
        <f>"そうざい製造業"</f>
        <v>そうざい製造業</v>
      </c>
      <c r="E16455" s="2" t="str">
        <f t="shared" si="833"/>
        <v>R01.11.01</v>
      </c>
    </row>
    <row r="16456" spans="1:5" x14ac:dyDescent="0.45">
      <c r="A16456" s="2" t="s">
        <v>4099</v>
      </c>
      <c r="B16456" s="2" t="s">
        <v>14816</v>
      </c>
      <c r="C16456" s="2" t="s">
        <v>26397</v>
      </c>
      <c r="D16456" s="2" t="str">
        <f>"食肉販売業"</f>
        <v>食肉販売業</v>
      </c>
      <c r="E16456" s="2" t="str">
        <f t="shared" si="833"/>
        <v>R01.11.01</v>
      </c>
    </row>
    <row r="16457" spans="1:5" x14ac:dyDescent="0.45">
      <c r="A16457" s="2" t="s">
        <v>4099</v>
      </c>
      <c r="B16457" s="2" t="s">
        <v>14816</v>
      </c>
      <c r="C16457" s="2" t="s">
        <v>26397</v>
      </c>
      <c r="D16457" s="2" t="str">
        <f>"食品販売業"</f>
        <v>食品販売業</v>
      </c>
      <c r="E16457" s="2" t="str">
        <f t="shared" si="833"/>
        <v>R01.11.01</v>
      </c>
    </row>
    <row r="16458" spans="1:5" x14ac:dyDescent="0.45">
      <c r="A16458" s="2" t="s">
        <v>4306</v>
      </c>
      <c r="B16458" s="2" t="s">
        <v>14799</v>
      </c>
      <c r="C16458" s="2" t="s">
        <v>26398</v>
      </c>
      <c r="D16458" s="2" t="str">
        <f>"飲食店営業"</f>
        <v>飲食店営業</v>
      </c>
      <c r="E16458" s="2" t="str">
        <f t="shared" si="833"/>
        <v>R01.11.01</v>
      </c>
    </row>
    <row r="16459" spans="1:5" x14ac:dyDescent="0.45">
      <c r="A16459" s="2" t="s">
        <v>4324</v>
      </c>
      <c r="B16459" s="2" t="s">
        <v>14818</v>
      </c>
      <c r="C16459" s="2" t="s">
        <v>26400</v>
      </c>
      <c r="D16459" s="2" t="str">
        <f>"飲食店営業"</f>
        <v>飲食店営業</v>
      </c>
      <c r="E16459" s="2" t="str">
        <f>"R01.11.06"</f>
        <v>R01.11.06</v>
      </c>
    </row>
    <row r="16460" spans="1:5" x14ac:dyDescent="0.45">
      <c r="A16460" s="2" t="s">
        <v>4325</v>
      </c>
      <c r="B16460" s="2" t="s">
        <v>14819</v>
      </c>
      <c r="C16460" s="2" t="s">
        <v>26401</v>
      </c>
      <c r="D16460" s="2" t="str">
        <f>"飲食店営業"</f>
        <v>飲食店営業</v>
      </c>
      <c r="E16460" s="2" t="str">
        <f>"R01.11.07"</f>
        <v>R01.11.07</v>
      </c>
    </row>
    <row r="16461" spans="1:5" x14ac:dyDescent="0.45">
      <c r="A16461" s="2" t="s">
        <v>4326</v>
      </c>
      <c r="B16461" s="2" t="s">
        <v>14820</v>
      </c>
      <c r="C16461" s="2" t="s">
        <v>26402</v>
      </c>
      <c r="D16461" s="2" t="str">
        <f>"飲食店営業"</f>
        <v>飲食店営業</v>
      </c>
      <c r="E16461" s="2" t="str">
        <f>"R01.11.07"</f>
        <v>R01.11.07</v>
      </c>
    </row>
    <row r="16462" spans="1:5" x14ac:dyDescent="0.45">
      <c r="A16462" s="2" t="s">
        <v>4327</v>
      </c>
      <c r="B16462" s="2" t="s">
        <v>14821</v>
      </c>
      <c r="C16462" s="2" t="s">
        <v>26403</v>
      </c>
      <c r="D16462" s="2" t="str">
        <f>"そうざい製造業"</f>
        <v>そうざい製造業</v>
      </c>
      <c r="E16462" s="2" t="str">
        <f>"R01.11.13"</f>
        <v>R01.11.13</v>
      </c>
    </row>
    <row r="16463" spans="1:5" x14ac:dyDescent="0.45">
      <c r="A16463" s="2" t="s">
        <v>4329</v>
      </c>
      <c r="B16463" s="2" t="s">
        <v>14823</v>
      </c>
      <c r="C16463" s="2" t="s">
        <v>26406</v>
      </c>
      <c r="D16463" s="2" t="str">
        <f>"そうざい製造業"</f>
        <v>そうざい製造業</v>
      </c>
      <c r="E16463" s="2" t="str">
        <f>"R01.11.15"</f>
        <v>R01.11.15</v>
      </c>
    </row>
    <row r="16464" spans="1:5" x14ac:dyDescent="0.45">
      <c r="A16464" s="2" t="s">
        <v>3840</v>
      </c>
      <c r="B16464" s="2" t="s">
        <v>14825</v>
      </c>
      <c r="C16464" s="2" t="s">
        <v>25791</v>
      </c>
      <c r="D16464" s="2" t="str">
        <f>"そうざい製造業"</f>
        <v>そうざい製造業</v>
      </c>
      <c r="E16464" s="2" t="str">
        <f>"R01.11.15"</f>
        <v>R01.11.15</v>
      </c>
    </row>
    <row r="16465" spans="1:5" x14ac:dyDescent="0.45">
      <c r="A16465" s="2" t="s">
        <v>4331</v>
      </c>
      <c r="B16465" s="2" t="s">
        <v>14826</v>
      </c>
      <c r="C16465" s="2" t="s">
        <v>26408</v>
      </c>
      <c r="D16465" s="2" t="str">
        <f>"そうざい製造業"</f>
        <v>そうざい製造業</v>
      </c>
      <c r="E16465" s="2" t="str">
        <f>"R01.11.15"</f>
        <v>R01.11.15</v>
      </c>
    </row>
    <row r="16466" spans="1:5" x14ac:dyDescent="0.45">
      <c r="A16466" s="2" t="s">
        <v>4077</v>
      </c>
      <c r="B16466" s="2" t="s">
        <v>14497</v>
      </c>
      <c r="C16466" s="2" t="s">
        <v>26077</v>
      </c>
      <c r="D16466" s="2" t="str">
        <f>"そうざい製造業"</f>
        <v>そうざい製造業</v>
      </c>
      <c r="E16466" s="2" t="str">
        <f>"R01.11.15"</f>
        <v>R01.11.15</v>
      </c>
    </row>
    <row r="16467" spans="1:5" x14ac:dyDescent="0.45">
      <c r="A16467" s="2" t="s">
        <v>4332</v>
      </c>
      <c r="B16467" s="2" t="s">
        <v>14827</v>
      </c>
      <c r="C16467" s="2" t="s">
        <v>26410</v>
      </c>
      <c r="D16467" s="2" t="str">
        <f>"菓子製造業"</f>
        <v>菓子製造業</v>
      </c>
      <c r="E16467" s="2" t="str">
        <f>"R01.11.19"</f>
        <v>R01.11.19</v>
      </c>
    </row>
    <row r="16468" spans="1:5" x14ac:dyDescent="0.45">
      <c r="A16468" s="2" t="s">
        <v>4333</v>
      </c>
      <c r="B16468" s="2" t="s">
        <v>14828</v>
      </c>
      <c r="C16468" s="2" t="s">
        <v>26411</v>
      </c>
      <c r="D16468" s="2" t="str">
        <f>"菓子製造業"</f>
        <v>菓子製造業</v>
      </c>
      <c r="E16468" s="2" t="str">
        <f>"R01.11.15"</f>
        <v>R01.11.15</v>
      </c>
    </row>
    <row r="16469" spans="1:5" x14ac:dyDescent="0.45">
      <c r="A16469" s="2" t="s">
        <v>4334</v>
      </c>
      <c r="B16469" s="2" t="s">
        <v>4334</v>
      </c>
      <c r="C16469" s="2" t="s">
        <v>26412</v>
      </c>
      <c r="D16469" s="2" t="str">
        <f>"菓子製造業"</f>
        <v>菓子製造業</v>
      </c>
      <c r="E16469" s="2" t="str">
        <f>"R01.11.15"</f>
        <v>R01.11.15</v>
      </c>
    </row>
    <row r="16470" spans="1:5" x14ac:dyDescent="0.45">
      <c r="A16470" s="2" t="s">
        <v>4198</v>
      </c>
      <c r="B16470" s="2" t="s">
        <v>14829</v>
      </c>
      <c r="C16470" s="2" t="s">
        <v>26413</v>
      </c>
      <c r="D16470" s="2" t="str">
        <f>"菓子製造業"</f>
        <v>菓子製造業</v>
      </c>
      <c r="E16470" s="2" t="str">
        <f t="shared" ref="E16470:E16477" si="834">"R01.11.19"</f>
        <v>R01.11.19</v>
      </c>
    </row>
    <row r="16471" spans="1:5" x14ac:dyDescent="0.45">
      <c r="A16471" s="2" t="s">
        <v>4335</v>
      </c>
      <c r="B16471" s="2" t="s">
        <v>14830</v>
      </c>
      <c r="C16471" s="2" t="s">
        <v>26414</v>
      </c>
      <c r="D16471" s="2" t="str">
        <f>"食品製造業"</f>
        <v>食品製造業</v>
      </c>
      <c r="E16471" s="2" t="str">
        <f t="shared" si="834"/>
        <v>R01.11.19</v>
      </c>
    </row>
    <row r="16472" spans="1:5" x14ac:dyDescent="0.45">
      <c r="A16472" s="2" t="s">
        <v>4336</v>
      </c>
      <c r="B16472" s="2" t="s">
        <v>14831</v>
      </c>
      <c r="C16472" s="2" t="s">
        <v>26415</v>
      </c>
      <c r="D16472" s="2" t="str">
        <f>"食品製造業"</f>
        <v>食品製造業</v>
      </c>
      <c r="E16472" s="2" t="str">
        <f t="shared" si="834"/>
        <v>R01.11.19</v>
      </c>
    </row>
    <row r="16473" spans="1:5" x14ac:dyDescent="0.45">
      <c r="A16473" s="2" t="s">
        <v>4337</v>
      </c>
      <c r="B16473" s="2" t="s">
        <v>14832</v>
      </c>
      <c r="C16473" s="2" t="s">
        <v>26416</v>
      </c>
      <c r="D16473" s="2" t="str">
        <f>"食品販売業"</f>
        <v>食品販売業</v>
      </c>
      <c r="E16473" s="2" t="str">
        <f t="shared" si="834"/>
        <v>R01.11.19</v>
      </c>
    </row>
    <row r="16474" spans="1:5" x14ac:dyDescent="0.45">
      <c r="A16474" s="2" t="s">
        <v>4338</v>
      </c>
      <c r="B16474" s="2" t="s">
        <v>14833</v>
      </c>
      <c r="C16474" s="2" t="s">
        <v>26417</v>
      </c>
      <c r="D16474" s="2" t="str">
        <f>"食品販売業"</f>
        <v>食品販売業</v>
      </c>
      <c r="E16474" s="2" t="str">
        <f t="shared" si="834"/>
        <v>R01.11.19</v>
      </c>
    </row>
    <row r="16475" spans="1:5" x14ac:dyDescent="0.45">
      <c r="A16475" s="2" t="s">
        <v>3828</v>
      </c>
      <c r="B16475" s="2" t="s">
        <v>14306</v>
      </c>
      <c r="C16475" s="2" t="s">
        <v>26418</v>
      </c>
      <c r="D16475" s="2" t="str">
        <f>"食品販売業"</f>
        <v>食品販売業</v>
      </c>
      <c r="E16475" s="2" t="str">
        <f t="shared" si="834"/>
        <v>R01.11.19</v>
      </c>
    </row>
    <row r="16476" spans="1:5" x14ac:dyDescent="0.45">
      <c r="A16476" s="2" t="s">
        <v>3786</v>
      </c>
      <c r="B16476" s="2" t="s">
        <v>14238</v>
      </c>
      <c r="C16476" s="2" t="s">
        <v>25720</v>
      </c>
      <c r="D16476" s="2" t="str">
        <f>"食品販売業"</f>
        <v>食品販売業</v>
      </c>
      <c r="E16476" s="2" t="str">
        <f t="shared" si="834"/>
        <v>R01.11.19</v>
      </c>
    </row>
    <row r="16477" spans="1:5" x14ac:dyDescent="0.45">
      <c r="A16477" s="2" t="s">
        <v>4280</v>
      </c>
      <c r="B16477" s="2" t="s">
        <v>14768</v>
      </c>
      <c r="C16477" s="2" t="s">
        <v>26348</v>
      </c>
      <c r="D16477" s="2" t="str">
        <f>"食品販売業"</f>
        <v>食品販売業</v>
      </c>
      <c r="E16477" s="2" t="str">
        <f t="shared" si="834"/>
        <v>R01.11.19</v>
      </c>
    </row>
    <row r="16478" spans="1:5" x14ac:dyDescent="0.45">
      <c r="A16478" s="2" t="s">
        <v>4339</v>
      </c>
      <c r="B16478" s="2" t="s">
        <v>14834</v>
      </c>
      <c r="C16478" s="2" t="s">
        <v>26419</v>
      </c>
      <c r="D16478" s="2" t="str">
        <f t="shared" ref="D16478:D16487" si="835">"飲食店営業"</f>
        <v>飲食店営業</v>
      </c>
      <c r="E16478" s="2" t="str">
        <f t="shared" ref="E16478:E16487" si="836">"R01.11.18"</f>
        <v>R01.11.18</v>
      </c>
    </row>
    <row r="16479" spans="1:5" x14ac:dyDescent="0.45">
      <c r="A16479" s="2" t="s">
        <v>4340</v>
      </c>
      <c r="B16479" s="2" t="s">
        <v>14835</v>
      </c>
      <c r="C16479" s="2" t="s">
        <v>26420</v>
      </c>
      <c r="D16479" s="2" t="str">
        <f t="shared" si="835"/>
        <v>飲食店営業</v>
      </c>
      <c r="E16479" s="2" t="str">
        <f t="shared" si="836"/>
        <v>R01.11.18</v>
      </c>
    </row>
    <row r="16480" spans="1:5" x14ac:dyDescent="0.45">
      <c r="A16480" s="2" t="s">
        <v>4341</v>
      </c>
      <c r="B16480" s="2" t="s">
        <v>14836</v>
      </c>
      <c r="C16480" s="2" t="s">
        <v>26186</v>
      </c>
      <c r="D16480" s="2" t="str">
        <f t="shared" si="835"/>
        <v>飲食店営業</v>
      </c>
      <c r="E16480" s="2" t="str">
        <f t="shared" si="836"/>
        <v>R01.11.18</v>
      </c>
    </row>
    <row r="16481" spans="1:5" x14ac:dyDescent="0.45">
      <c r="A16481" s="2" t="s">
        <v>4342</v>
      </c>
      <c r="B16481" s="2" t="s">
        <v>14837</v>
      </c>
      <c r="C16481" s="2" t="s">
        <v>26421</v>
      </c>
      <c r="D16481" s="2" t="str">
        <f t="shared" si="835"/>
        <v>飲食店営業</v>
      </c>
      <c r="E16481" s="2" t="str">
        <f t="shared" si="836"/>
        <v>R01.11.18</v>
      </c>
    </row>
    <row r="16482" spans="1:5" x14ac:dyDescent="0.45">
      <c r="A16482" s="2" t="s">
        <v>4343</v>
      </c>
      <c r="B16482" s="2" t="s">
        <v>14838</v>
      </c>
      <c r="C16482" s="2" t="s">
        <v>26422</v>
      </c>
      <c r="D16482" s="2" t="str">
        <f t="shared" si="835"/>
        <v>飲食店営業</v>
      </c>
      <c r="E16482" s="2" t="str">
        <f t="shared" si="836"/>
        <v>R01.11.18</v>
      </c>
    </row>
    <row r="16483" spans="1:5" x14ac:dyDescent="0.45">
      <c r="A16483" s="2" t="s">
        <v>4344</v>
      </c>
      <c r="B16483" s="2" t="s">
        <v>14839</v>
      </c>
      <c r="C16483" s="2" t="s">
        <v>26423</v>
      </c>
      <c r="D16483" s="2" t="str">
        <f t="shared" si="835"/>
        <v>飲食店営業</v>
      </c>
      <c r="E16483" s="2" t="str">
        <f t="shared" si="836"/>
        <v>R01.11.18</v>
      </c>
    </row>
    <row r="16484" spans="1:5" x14ac:dyDescent="0.45">
      <c r="A16484" s="2" t="s">
        <v>4345</v>
      </c>
      <c r="B16484" s="2" t="s">
        <v>14840</v>
      </c>
      <c r="C16484" s="2" t="s">
        <v>26424</v>
      </c>
      <c r="D16484" s="2" t="str">
        <f t="shared" si="835"/>
        <v>飲食店営業</v>
      </c>
      <c r="E16484" s="2" t="str">
        <f t="shared" si="836"/>
        <v>R01.11.18</v>
      </c>
    </row>
    <row r="16485" spans="1:5" x14ac:dyDescent="0.45">
      <c r="A16485" s="2" t="s">
        <v>4346</v>
      </c>
      <c r="B16485" s="2" t="s">
        <v>14841</v>
      </c>
      <c r="C16485" s="2" t="s">
        <v>26425</v>
      </c>
      <c r="D16485" s="2" t="str">
        <f t="shared" si="835"/>
        <v>飲食店営業</v>
      </c>
      <c r="E16485" s="2" t="str">
        <f t="shared" si="836"/>
        <v>R01.11.18</v>
      </c>
    </row>
    <row r="16486" spans="1:5" x14ac:dyDescent="0.45">
      <c r="A16486" s="2" t="s">
        <v>3973</v>
      </c>
      <c r="B16486" s="2" t="s">
        <v>14844</v>
      </c>
      <c r="C16486" s="2" t="s">
        <v>25943</v>
      </c>
      <c r="D16486" s="2" t="str">
        <f t="shared" si="835"/>
        <v>飲食店営業</v>
      </c>
      <c r="E16486" s="2" t="str">
        <f t="shared" si="836"/>
        <v>R01.11.18</v>
      </c>
    </row>
    <row r="16487" spans="1:5" x14ac:dyDescent="0.45">
      <c r="A16487" s="2" t="s">
        <v>594</v>
      </c>
      <c r="B16487" s="2" t="s">
        <v>14845</v>
      </c>
      <c r="C16487" s="2" t="s">
        <v>26075</v>
      </c>
      <c r="D16487" s="2" t="str">
        <f t="shared" si="835"/>
        <v>飲食店営業</v>
      </c>
      <c r="E16487" s="2" t="str">
        <f t="shared" si="836"/>
        <v>R01.11.18</v>
      </c>
    </row>
    <row r="16488" spans="1:5" x14ac:dyDescent="0.45">
      <c r="A16488" s="2" t="s">
        <v>290</v>
      </c>
      <c r="B16488" s="2" t="s">
        <v>14846</v>
      </c>
      <c r="C16488" s="2" t="s">
        <v>26428</v>
      </c>
      <c r="D16488" s="2" t="str">
        <f>"食品販売業（自動販売機）"</f>
        <v>食品販売業（自動販売機）</v>
      </c>
      <c r="E16488" s="2" t="str">
        <f>"R01.11.19"</f>
        <v>R01.11.19</v>
      </c>
    </row>
    <row r="16489" spans="1:5" x14ac:dyDescent="0.45">
      <c r="A16489" s="2" t="s">
        <v>290</v>
      </c>
      <c r="B16489" s="2" t="s">
        <v>14847</v>
      </c>
      <c r="C16489" s="2" t="s">
        <v>26429</v>
      </c>
      <c r="D16489" s="2" t="str">
        <f>"食品販売業（自動販売機）"</f>
        <v>食品販売業（自動販売機）</v>
      </c>
      <c r="E16489" s="2" t="str">
        <f>"R01.11.19"</f>
        <v>R01.11.19</v>
      </c>
    </row>
    <row r="16490" spans="1:5" x14ac:dyDescent="0.45">
      <c r="A16490" s="2" t="s">
        <v>290</v>
      </c>
      <c r="B16490" s="2" t="s">
        <v>14848</v>
      </c>
      <c r="C16490" s="2" t="s">
        <v>26430</v>
      </c>
      <c r="D16490" s="2" t="str">
        <f>"食品販売業（自動販売機）"</f>
        <v>食品販売業（自動販売機）</v>
      </c>
      <c r="E16490" s="2" t="str">
        <f>"R01.11.19"</f>
        <v>R01.11.19</v>
      </c>
    </row>
    <row r="16491" spans="1:5" x14ac:dyDescent="0.45">
      <c r="A16491" s="2" t="s">
        <v>290</v>
      </c>
      <c r="B16491" s="2" t="s">
        <v>14849</v>
      </c>
      <c r="C16491" s="2" t="s">
        <v>26431</v>
      </c>
      <c r="D16491" s="2" t="str">
        <f>"食品販売業（自動販売機）"</f>
        <v>食品販売業（自動販売機）</v>
      </c>
      <c r="E16491" s="2" t="str">
        <f>"R01.11.19"</f>
        <v>R01.11.19</v>
      </c>
    </row>
    <row r="16492" spans="1:5" x14ac:dyDescent="0.45">
      <c r="A16492" s="2" t="s">
        <v>1134</v>
      </c>
      <c r="B16492" s="2" t="s">
        <v>14729</v>
      </c>
      <c r="C16492" s="2" t="s">
        <v>26307</v>
      </c>
      <c r="D16492" s="2" t="str">
        <f>"乳類販売業"</f>
        <v>乳類販売業</v>
      </c>
      <c r="E16492" s="2" t="str">
        <f t="shared" ref="E16492:E16507" si="837">"R01.11.18"</f>
        <v>R01.11.18</v>
      </c>
    </row>
    <row r="16493" spans="1:5" x14ac:dyDescent="0.45">
      <c r="A16493" s="2" t="s">
        <v>595</v>
      </c>
      <c r="B16493" s="2" t="s">
        <v>14845</v>
      </c>
      <c r="C16493" s="2" t="s">
        <v>26075</v>
      </c>
      <c r="D16493" s="2" t="str">
        <f>"乳類販売業"</f>
        <v>乳類販売業</v>
      </c>
      <c r="E16493" s="2" t="str">
        <f t="shared" si="837"/>
        <v>R01.11.18</v>
      </c>
    </row>
    <row r="16494" spans="1:5" x14ac:dyDescent="0.45">
      <c r="A16494" s="2" t="s">
        <v>46</v>
      </c>
      <c r="B16494" s="2" t="s">
        <v>14496</v>
      </c>
      <c r="C16494" s="2" t="s">
        <v>26076</v>
      </c>
      <c r="D16494" s="2" t="str">
        <f>"乳類販売業"</f>
        <v>乳類販売業</v>
      </c>
      <c r="E16494" s="2" t="str">
        <f t="shared" si="837"/>
        <v>R01.11.18</v>
      </c>
    </row>
    <row r="16495" spans="1:5" x14ac:dyDescent="0.45">
      <c r="A16495" s="2" t="s">
        <v>4041</v>
      </c>
      <c r="B16495" s="2" t="s">
        <v>14458</v>
      </c>
      <c r="C16495" s="2" t="s">
        <v>26432</v>
      </c>
      <c r="D16495" s="2" t="str">
        <f>"食肉販売業"</f>
        <v>食肉販売業</v>
      </c>
      <c r="E16495" s="2" t="str">
        <f t="shared" si="837"/>
        <v>R01.11.18</v>
      </c>
    </row>
    <row r="16496" spans="1:5" x14ac:dyDescent="0.45">
      <c r="A16496" s="2" t="s">
        <v>4057</v>
      </c>
      <c r="B16496" s="2" t="s">
        <v>14475</v>
      </c>
      <c r="C16496" s="2" t="s">
        <v>26433</v>
      </c>
      <c r="D16496" s="2" t="str">
        <f>"食肉販売業"</f>
        <v>食肉販売業</v>
      </c>
      <c r="E16496" s="2" t="str">
        <f t="shared" si="837"/>
        <v>R01.11.18</v>
      </c>
    </row>
    <row r="16497" spans="1:5" x14ac:dyDescent="0.45">
      <c r="A16497" s="2" t="s">
        <v>4057</v>
      </c>
      <c r="B16497" s="2" t="s">
        <v>14475</v>
      </c>
      <c r="C16497" s="2" t="s">
        <v>26433</v>
      </c>
      <c r="D16497" s="2" t="str">
        <f>"魚介類販売業"</f>
        <v>魚介類販売業</v>
      </c>
      <c r="E16497" s="2" t="str">
        <f t="shared" si="837"/>
        <v>R01.11.18</v>
      </c>
    </row>
    <row r="16498" spans="1:5" x14ac:dyDescent="0.45">
      <c r="A16498" s="2" t="s">
        <v>4057</v>
      </c>
      <c r="B16498" s="2" t="s">
        <v>14475</v>
      </c>
      <c r="C16498" s="2" t="s">
        <v>26434</v>
      </c>
      <c r="D16498" s="2" t="str">
        <f>"食品販売業"</f>
        <v>食品販売業</v>
      </c>
      <c r="E16498" s="2" t="str">
        <f t="shared" si="837"/>
        <v>R01.11.18</v>
      </c>
    </row>
    <row r="16499" spans="1:5" x14ac:dyDescent="0.45">
      <c r="A16499" s="2" t="s">
        <v>3814</v>
      </c>
      <c r="B16499" s="2" t="s">
        <v>14850</v>
      </c>
      <c r="C16499" s="2" t="s">
        <v>25670</v>
      </c>
      <c r="D16499" s="2" t="str">
        <f>"食肉販売業"</f>
        <v>食肉販売業</v>
      </c>
      <c r="E16499" s="2" t="str">
        <f t="shared" si="837"/>
        <v>R01.11.18</v>
      </c>
    </row>
    <row r="16500" spans="1:5" x14ac:dyDescent="0.45">
      <c r="A16500" s="2" t="s">
        <v>4349</v>
      </c>
      <c r="B16500" s="2" t="s">
        <v>14851</v>
      </c>
      <c r="C16500" s="2" t="s">
        <v>26435</v>
      </c>
      <c r="D16500" s="2" t="str">
        <f>"魚介類販売業"</f>
        <v>魚介類販売業</v>
      </c>
      <c r="E16500" s="2" t="str">
        <f t="shared" si="837"/>
        <v>R01.11.18</v>
      </c>
    </row>
    <row r="16501" spans="1:5" x14ac:dyDescent="0.45">
      <c r="A16501" s="2" t="s">
        <v>4350</v>
      </c>
      <c r="B16501" s="2" t="s">
        <v>14852</v>
      </c>
      <c r="C16501" s="2" t="s">
        <v>25792</v>
      </c>
      <c r="D16501" s="2" t="str">
        <f>"魚肉ねり製品製造業"</f>
        <v>魚肉ねり製品製造業</v>
      </c>
      <c r="E16501" s="2" t="str">
        <f t="shared" si="837"/>
        <v>R01.11.18</v>
      </c>
    </row>
    <row r="16502" spans="1:5" x14ac:dyDescent="0.45">
      <c r="A16502" s="2" t="s">
        <v>3737</v>
      </c>
      <c r="B16502" s="2" t="s">
        <v>3737</v>
      </c>
      <c r="C16502" s="2" t="s">
        <v>26437</v>
      </c>
      <c r="D16502" s="2" t="str">
        <f>"缶詰又は瓶詰食品製造業"</f>
        <v>缶詰又は瓶詰食品製造業</v>
      </c>
      <c r="E16502" s="2" t="str">
        <f t="shared" si="837"/>
        <v>R01.11.18</v>
      </c>
    </row>
    <row r="16503" spans="1:5" x14ac:dyDescent="0.45">
      <c r="A16503" s="2" t="s">
        <v>4076</v>
      </c>
      <c r="B16503" s="2" t="s">
        <v>14494</v>
      </c>
      <c r="C16503" s="2" t="s">
        <v>26074</v>
      </c>
      <c r="D16503" s="2" t="str">
        <f>"飲食店営業"</f>
        <v>飲食店営業</v>
      </c>
      <c r="E16503" s="2" t="str">
        <f t="shared" si="837"/>
        <v>R01.11.18</v>
      </c>
    </row>
    <row r="16504" spans="1:5" x14ac:dyDescent="0.45">
      <c r="A16504" s="2" t="s">
        <v>4076</v>
      </c>
      <c r="B16504" s="2" t="s">
        <v>14494</v>
      </c>
      <c r="C16504" s="2" t="s">
        <v>26074</v>
      </c>
      <c r="D16504" s="2" t="str">
        <f>"乳類販売業"</f>
        <v>乳類販売業</v>
      </c>
      <c r="E16504" s="2" t="str">
        <f t="shared" si="837"/>
        <v>R01.11.18</v>
      </c>
    </row>
    <row r="16505" spans="1:5" x14ac:dyDescent="0.45">
      <c r="A16505" s="2" t="s">
        <v>4076</v>
      </c>
      <c r="B16505" s="2" t="s">
        <v>14494</v>
      </c>
      <c r="C16505" s="2" t="s">
        <v>26074</v>
      </c>
      <c r="D16505" s="2" t="str">
        <f>"食肉販売業"</f>
        <v>食肉販売業</v>
      </c>
      <c r="E16505" s="2" t="str">
        <f t="shared" si="837"/>
        <v>R01.11.18</v>
      </c>
    </row>
    <row r="16506" spans="1:5" x14ac:dyDescent="0.45">
      <c r="A16506" s="2" t="s">
        <v>4076</v>
      </c>
      <c r="B16506" s="2" t="s">
        <v>14494</v>
      </c>
      <c r="C16506" s="2" t="s">
        <v>26074</v>
      </c>
      <c r="D16506" s="2" t="str">
        <f>"魚介類販売業"</f>
        <v>魚介類販売業</v>
      </c>
      <c r="E16506" s="2" t="str">
        <f t="shared" si="837"/>
        <v>R01.11.18</v>
      </c>
    </row>
    <row r="16507" spans="1:5" x14ac:dyDescent="0.45">
      <c r="A16507" s="2" t="s">
        <v>4352</v>
      </c>
      <c r="B16507" s="2" t="s">
        <v>14854</v>
      </c>
      <c r="C16507" s="2" t="s">
        <v>26438</v>
      </c>
      <c r="D16507" s="2" t="str">
        <f>"飲食店営業"</f>
        <v>飲食店営業</v>
      </c>
      <c r="E16507" s="2" t="str">
        <f t="shared" si="837"/>
        <v>R01.11.18</v>
      </c>
    </row>
    <row r="16508" spans="1:5" x14ac:dyDescent="0.45">
      <c r="A16508" s="2" t="s">
        <v>294</v>
      </c>
      <c r="B16508" s="2" t="s">
        <v>14855</v>
      </c>
      <c r="C16508" s="2" t="s">
        <v>25883</v>
      </c>
      <c r="D16508" s="2" t="str">
        <f>"乳類販売業"</f>
        <v>乳類販売業</v>
      </c>
      <c r="E16508" s="2" t="str">
        <f>"H30.02.22"</f>
        <v>H30.02.22</v>
      </c>
    </row>
    <row r="16509" spans="1:5" x14ac:dyDescent="0.45">
      <c r="A16509" s="2" t="s">
        <v>294</v>
      </c>
      <c r="B16509" s="2" t="s">
        <v>14855</v>
      </c>
      <c r="C16509" s="2" t="s">
        <v>25883</v>
      </c>
      <c r="D16509" s="2" t="str">
        <f>"食肉販売業"</f>
        <v>食肉販売業</v>
      </c>
      <c r="E16509" s="2" t="str">
        <f>"H30.02.22"</f>
        <v>H30.02.22</v>
      </c>
    </row>
    <row r="16510" spans="1:5" x14ac:dyDescent="0.45">
      <c r="A16510" s="2" t="s">
        <v>294</v>
      </c>
      <c r="B16510" s="2" t="s">
        <v>14855</v>
      </c>
      <c r="C16510" s="2" t="s">
        <v>25883</v>
      </c>
      <c r="D16510" s="2" t="str">
        <f>"魚介類販売業"</f>
        <v>魚介類販売業</v>
      </c>
      <c r="E16510" s="2" t="str">
        <f>"H30.02.22"</f>
        <v>H30.02.22</v>
      </c>
    </row>
    <row r="16511" spans="1:5" x14ac:dyDescent="0.45">
      <c r="A16511" s="2" t="s">
        <v>297</v>
      </c>
      <c r="B16511" s="2" t="s">
        <v>14856</v>
      </c>
      <c r="C16511" s="2" t="s">
        <v>26439</v>
      </c>
      <c r="D16511" s="2" t="str">
        <f>"乳類販売業"</f>
        <v>乳類販売業</v>
      </c>
      <c r="E16511" s="2" t="str">
        <f>"H30.07.31"</f>
        <v>H30.07.31</v>
      </c>
    </row>
    <row r="16512" spans="1:5" x14ac:dyDescent="0.45">
      <c r="A16512" s="2" t="s">
        <v>297</v>
      </c>
      <c r="B16512" s="2" t="s">
        <v>14856</v>
      </c>
      <c r="C16512" s="2" t="s">
        <v>26439</v>
      </c>
      <c r="D16512" s="2" t="str">
        <f>"食品販売業"</f>
        <v>食品販売業</v>
      </c>
      <c r="E16512" s="2" t="str">
        <f>"H30.07.31"</f>
        <v>H30.07.31</v>
      </c>
    </row>
    <row r="16513" spans="1:5" x14ac:dyDescent="0.45">
      <c r="A16513" s="2" t="s">
        <v>1072</v>
      </c>
      <c r="B16513" s="2" t="s">
        <v>10477</v>
      </c>
      <c r="C16513" s="2" t="s">
        <v>25786</v>
      </c>
      <c r="D16513" s="2" t="str">
        <f>"乳類販売業"</f>
        <v>乳類販売業</v>
      </c>
      <c r="E16513" s="2" t="str">
        <f>"H30.12.10"</f>
        <v>H30.12.10</v>
      </c>
    </row>
    <row r="16514" spans="1:5" x14ac:dyDescent="0.45">
      <c r="A16514" s="2" t="s">
        <v>4353</v>
      </c>
      <c r="B16514" s="2" t="s">
        <v>14857</v>
      </c>
      <c r="C16514" s="2" t="s">
        <v>26440</v>
      </c>
      <c r="D16514" s="2" t="str">
        <f t="shared" ref="D16514:D16521" si="838">"飲食店営業"</f>
        <v>飲食店営業</v>
      </c>
      <c r="E16514" s="2" t="str">
        <f>"R01.11.19"</f>
        <v>R01.11.19</v>
      </c>
    </row>
    <row r="16515" spans="1:5" x14ac:dyDescent="0.45">
      <c r="A16515" s="2" t="s">
        <v>4354</v>
      </c>
      <c r="B16515" s="2" t="s">
        <v>14858</v>
      </c>
      <c r="C16515" s="2" t="s">
        <v>26441</v>
      </c>
      <c r="D16515" s="2" t="str">
        <f t="shared" si="838"/>
        <v>飲食店営業</v>
      </c>
      <c r="E16515" s="2" t="str">
        <f t="shared" ref="E16515:E16521" si="839">"R01.11.18"</f>
        <v>R01.11.18</v>
      </c>
    </row>
    <row r="16516" spans="1:5" x14ac:dyDescent="0.45">
      <c r="A16516" s="2" t="s">
        <v>4355</v>
      </c>
      <c r="B16516" s="2" t="s">
        <v>14859</v>
      </c>
      <c r="C16516" s="2" t="s">
        <v>26442</v>
      </c>
      <c r="D16516" s="2" t="str">
        <f t="shared" si="838"/>
        <v>飲食店営業</v>
      </c>
      <c r="E16516" s="2" t="str">
        <f t="shared" si="839"/>
        <v>R01.11.18</v>
      </c>
    </row>
    <row r="16517" spans="1:5" x14ac:dyDescent="0.45">
      <c r="A16517" s="2" t="s">
        <v>4356</v>
      </c>
      <c r="B16517" s="2" t="s">
        <v>14860</v>
      </c>
      <c r="C16517" s="2" t="s">
        <v>26443</v>
      </c>
      <c r="D16517" s="2" t="str">
        <f t="shared" si="838"/>
        <v>飲食店営業</v>
      </c>
      <c r="E16517" s="2" t="str">
        <f t="shared" si="839"/>
        <v>R01.11.18</v>
      </c>
    </row>
    <row r="16518" spans="1:5" x14ac:dyDescent="0.45">
      <c r="A16518" s="2" t="s">
        <v>4357</v>
      </c>
      <c r="B16518" s="2" t="s">
        <v>14861</v>
      </c>
      <c r="C16518" s="2" t="s">
        <v>26444</v>
      </c>
      <c r="D16518" s="2" t="str">
        <f t="shared" si="838"/>
        <v>飲食店営業</v>
      </c>
      <c r="E16518" s="2" t="str">
        <f t="shared" si="839"/>
        <v>R01.11.18</v>
      </c>
    </row>
    <row r="16519" spans="1:5" x14ac:dyDescent="0.45">
      <c r="A16519" s="2" t="s">
        <v>4358</v>
      </c>
      <c r="B16519" s="2" t="s">
        <v>14862</v>
      </c>
      <c r="C16519" s="2" t="s">
        <v>26445</v>
      </c>
      <c r="D16519" s="2" t="str">
        <f t="shared" si="838"/>
        <v>飲食店営業</v>
      </c>
      <c r="E16519" s="2" t="str">
        <f t="shared" si="839"/>
        <v>R01.11.18</v>
      </c>
    </row>
    <row r="16520" spans="1:5" x14ac:dyDescent="0.45">
      <c r="A16520" s="2" t="s">
        <v>4359</v>
      </c>
      <c r="B16520" s="2" t="s">
        <v>14863</v>
      </c>
      <c r="C16520" s="2" t="s">
        <v>26446</v>
      </c>
      <c r="D16520" s="2" t="str">
        <f t="shared" si="838"/>
        <v>飲食店営業</v>
      </c>
      <c r="E16520" s="2" t="str">
        <f t="shared" si="839"/>
        <v>R01.11.18</v>
      </c>
    </row>
    <row r="16521" spans="1:5" x14ac:dyDescent="0.45">
      <c r="A16521" s="2" t="s">
        <v>4360</v>
      </c>
      <c r="B16521" s="2" t="s">
        <v>14864</v>
      </c>
      <c r="C16521" s="2" t="s">
        <v>26447</v>
      </c>
      <c r="D16521" s="2" t="str">
        <f t="shared" si="838"/>
        <v>飲食店営業</v>
      </c>
      <c r="E16521" s="2" t="str">
        <f t="shared" si="839"/>
        <v>R01.11.18</v>
      </c>
    </row>
    <row r="16522" spans="1:5" x14ac:dyDescent="0.45">
      <c r="A16522" s="2" t="s">
        <v>165</v>
      </c>
      <c r="B16522" s="2" t="s">
        <v>14865</v>
      </c>
      <c r="C16522" s="2" t="s">
        <v>26448</v>
      </c>
      <c r="D16522" s="2" t="str">
        <f>"喫茶店営業"</f>
        <v>喫茶店営業</v>
      </c>
      <c r="E16522" s="2" t="str">
        <f t="shared" ref="E16522:E16537" si="840">"R01.11.20"</f>
        <v>R01.11.20</v>
      </c>
    </row>
    <row r="16523" spans="1:5" x14ac:dyDescent="0.45">
      <c r="A16523" s="2" t="s">
        <v>165</v>
      </c>
      <c r="B16523" s="2" t="s">
        <v>14866</v>
      </c>
      <c r="C16523" s="2" t="s">
        <v>26448</v>
      </c>
      <c r="D16523" s="2" t="str">
        <f>"喫茶店営業"</f>
        <v>喫茶店営業</v>
      </c>
      <c r="E16523" s="2" t="str">
        <f t="shared" si="840"/>
        <v>R01.11.20</v>
      </c>
    </row>
    <row r="16524" spans="1:5" x14ac:dyDescent="0.45">
      <c r="A16524" s="2" t="s">
        <v>4361</v>
      </c>
      <c r="B16524" s="2" t="s">
        <v>14867</v>
      </c>
      <c r="C16524" s="2" t="s">
        <v>21007</v>
      </c>
      <c r="D16524" s="2" t="str">
        <f>"飲食店営業"</f>
        <v>飲食店営業</v>
      </c>
      <c r="E16524" s="2" t="str">
        <f t="shared" si="840"/>
        <v>R01.11.20</v>
      </c>
    </row>
    <row r="16525" spans="1:5" x14ac:dyDescent="0.45">
      <c r="A16525" s="2" t="s">
        <v>4362</v>
      </c>
      <c r="B16525" s="2" t="s">
        <v>14868</v>
      </c>
      <c r="C16525" s="2" t="s">
        <v>26449</v>
      </c>
      <c r="D16525" s="2" t="str">
        <f>"飲食店営業"</f>
        <v>飲食店営業</v>
      </c>
      <c r="E16525" s="2" t="str">
        <f t="shared" si="840"/>
        <v>R01.11.20</v>
      </c>
    </row>
    <row r="16526" spans="1:5" x14ac:dyDescent="0.45">
      <c r="A16526" s="2" t="s">
        <v>4362</v>
      </c>
      <c r="B16526" s="2" t="s">
        <v>14868</v>
      </c>
      <c r="C16526" s="2" t="s">
        <v>26449</v>
      </c>
      <c r="D16526" s="2" t="str">
        <f>"魚介類販売業"</f>
        <v>魚介類販売業</v>
      </c>
      <c r="E16526" s="2" t="str">
        <f t="shared" si="840"/>
        <v>R01.11.20</v>
      </c>
    </row>
    <row r="16527" spans="1:5" x14ac:dyDescent="0.45">
      <c r="A16527" s="2" t="s">
        <v>4363</v>
      </c>
      <c r="B16527" s="2" t="s">
        <v>14869</v>
      </c>
      <c r="C16527" s="2" t="s">
        <v>26450</v>
      </c>
      <c r="D16527" s="2" t="str">
        <f t="shared" ref="D16527:D16537" si="841">"飲食店営業"</f>
        <v>飲食店営業</v>
      </c>
      <c r="E16527" s="2" t="str">
        <f t="shared" si="840"/>
        <v>R01.11.20</v>
      </c>
    </row>
    <row r="16528" spans="1:5" x14ac:dyDescent="0.45">
      <c r="A16528" s="2" t="s">
        <v>4363</v>
      </c>
      <c r="B16528" s="2" t="s">
        <v>14870</v>
      </c>
      <c r="C16528" s="2" t="s">
        <v>26451</v>
      </c>
      <c r="D16528" s="2" t="str">
        <f t="shared" si="841"/>
        <v>飲食店営業</v>
      </c>
      <c r="E16528" s="2" t="str">
        <f t="shared" si="840"/>
        <v>R01.11.20</v>
      </c>
    </row>
    <row r="16529" spans="1:5" x14ac:dyDescent="0.45">
      <c r="A16529" s="2" t="s">
        <v>4363</v>
      </c>
      <c r="B16529" s="2" t="s">
        <v>14871</v>
      </c>
      <c r="C16529" s="2" t="s">
        <v>26452</v>
      </c>
      <c r="D16529" s="2" t="str">
        <f t="shared" si="841"/>
        <v>飲食店営業</v>
      </c>
      <c r="E16529" s="2" t="str">
        <f t="shared" si="840"/>
        <v>R01.11.20</v>
      </c>
    </row>
    <row r="16530" spans="1:5" x14ac:dyDescent="0.45">
      <c r="A16530" s="2" t="s">
        <v>4363</v>
      </c>
      <c r="B16530" s="2" t="s">
        <v>14872</v>
      </c>
      <c r="C16530" s="2" t="s">
        <v>26452</v>
      </c>
      <c r="D16530" s="2" t="str">
        <f t="shared" si="841"/>
        <v>飲食店営業</v>
      </c>
      <c r="E16530" s="2" t="str">
        <f t="shared" si="840"/>
        <v>R01.11.20</v>
      </c>
    </row>
    <row r="16531" spans="1:5" x14ac:dyDescent="0.45">
      <c r="A16531" s="2" t="s">
        <v>4364</v>
      </c>
      <c r="B16531" s="2" t="s">
        <v>14873</v>
      </c>
      <c r="C16531" s="2" t="s">
        <v>26453</v>
      </c>
      <c r="D16531" s="2" t="str">
        <f t="shared" si="841"/>
        <v>飲食店営業</v>
      </c>
      <c r="E16531" s="2" t="str">
        <f t="shared" si="840"/>
        <v>R01.11.20</v>
      </c>
    </row>
    <row r="16532" spans="1:5" x14ac:dyDescent="0.45">
      <c r="A16532" s="2" t="s">
        <v>4365</v>
      </c>
      <c r="B16532" s="2" t="s">
        <v>14874</v>
      </c>
      <c r="C16532" s="2" t="s">
        <v>26454</v>
      </c>
      <c r="D16532" s="2" t="str">
        <f t="shared" si="841"/>
        <v>飲食店営業</v>
      </c>
      <c r="E16532" s="2" t="str">
        <f t="shared" si="840"/>
        <v>R01.11.20</v>
      </c>
    </row>
    <row r="16533" spans="1:5" x14ac:dyDescent="0.45">
      <c r="A16533" s="2" t="s">
        <v>4366</v>
      </c>
      <c r="B16533" s="2" t="s">
        <v>14875</v>
      </c>
      <c r="C16533" s="2" t="s">
        <v>26455</v>
      </c>
      <c r="D16533" s="2" t="str">
        <f t="shared" si="841"/>
        <v>飲食店営業</v>
      </c>
      <c r="E16533" s="2" t="str">
        <f t="shared" si="840"/>
        <v>R01.11.20</v>
      </c>
    </row>
    <row r="16534" spans="1:5" x14ac:dyDescent="0.45">
      <c r="A16534" s="2" t="s">
        <v>4367</v>
      </c>
      <c r="B16534" s="2" t="s">
        <v>14876</v>
      </c>
      <c r="C16534" s="2" t="s">
        <v>26456</v>
      </c>
      <c r="D16534" s="2" t="str">
        <f t="shared" si="841"/>
        <v>飲食店営業</v>
      </c>
      <c r="E16534" s="2" t="str">
        <f t="shared" si="840"/>
        <v>R01.11.20</v>
      </c>
    </row>
    <row r="16535" spans="1:5" x14ac:dyDescent="0.45">
      <c r="A16535" s="2" t="s">
        <v>4368</v>
      </c>
      <c r="B16535" s="2" t="s">
        <v>14877</v>
      </c>
      <c r="C16535" s="2" t="s">
        <v>26457</v>
      </c>
      <c r="D16535" s="2" t="str">
        <f t="shared" si="841"/>
        <v>飲食店営業</v>
      </c>
      <c r="E16535" s="2" t="str">
        <f t="shared" si="840"/>
        <v>R01.11.20</v>
      </c>
    </row>
    <row r="16536" spans="1:5" x14ac:dyDescent="0.45">
      <c r="A16536" s="2" t="s">
        <v>4369</v>
      </c>
      <c r="B16536" s="2" t="s">
        <v>14878</v>
      </c>
      <c r="C16536" s="2" t="s">
        <v>25723</v>
      </c>
      <c r="D16536" s="2" t="str">
        <f t="shared" si="841"/>
        <v>飲食店営業</v>
      </c>
      <c r="E16536" s="2" t="str">
        <f t="shared" si="840"/>
        <v>R01.11.20</v>
      </c>
    </row>
    <row r="16537" spans="1:5" x14ac:dyDescent="0.45">
      <c r="A16537" s="2" t="s">
        <v>4117</v>
      </c>
      <c r="B16537" s="2" t="s">
        <v>14879</v>
      </c>
      <c r="C16537" s="2" t="s">
        <v>26458</v>
      </c>
      <c r="D16537" s="2" t="str">
        <f t="shared" si="841"/>
        <v>飲食店営業</v>
      </c>
      <c r="E16537" s="2" t="str">
        <f t="shared" si="840"/>
        <v>R01.11.20</v>
      </c>
    </row>
    <row r="16538" spans="1:5" x14ac:dyDescent="0.45">
      <c r="A16538" s="2" t="s">
        <v>4370</v>
      </c>
      <c r="B16538" s="2" t="s">
        <v>4370</v>
      </c>
      <c r="C16538" s="2" t="s">
        <v>26459</v>
      </c>
      <c r="D16538" s="2" t="str">
        <f>"食品製造業"</f>
        <v>食品製造業</v>
      </c>
      <c r="E16538" s="2" t="str">
        <f>"R01.11.25"</f>
        <v>R01.11.25</v>
      </c>
    </row>
    <row r="16539" spans="1:5" x14ac:dyDescent="0.45">
      <c r="A16539" s="2" t="s">
        <v>4371</v>
      </c>
      <c r="B16539" s="2" t="s">
        <v>14880</v>
      </c>
      <c r="C16539" s="2" t="s">
        <v>26460</v>
      </c>
      <c r="D16539" s="2" t="str">
        <f>"飲食店営業"</f>
        <v>飲食店営業</v>
      </c>
      <c r="E16539" s="2" t="str">
        <f>"R01.11.25"</f>
        <v>R01.11.25</v>
      </c>
    </row>
    <row r="16540" spans="1:5" x14ac:dyDescent="0.45">
      <c r="A16540" s="2" t="s">
        <v>4372</v>
      </c>
      <c r="B16540" s="2" t="s">
        <v>14881</v>
      </c>
      <c r="C16540" s="2" t="s">
        <v>26461</v>
      </c>
      <c r="D16540" s="2" t="str">
        <f>"飲食店営業"</f>
        <v>飲食店営業</v>
      </c>
      <c r="E16540" s="2" t="str">
        <f t="shared" ref="E16540:E16546" si="842">"R01.11.26"</f>
        <v>R01.11.26</v>
      </c>
    </row>
    <row r="16541" spans="1:5" x14ac:dyDescent="0.45">
      <c r="A16541" s="2" t="s">
        <v>4373</v>
      </c>
      <c r="B16541" s="2" t="s">
        <v>14882</v>
      </c>
      <c r="C16541" s="2" t="s">
        <v>26462</v>
      </c>
      <c r="D16541" s="2" t="str">
        <f>"飲食店営業"</f>
        <v>飲食店営業</v>
      </c>
      <c r="E16541" s="2" t="str">
        <f t="shared" si="842"/>
        <v>R01.11.26</v>
      </c>
    </row>
    <row r="16542" spans="1:5" x14ac:dyDescent="0.45">
      <c r="A16542" s="2" t="s">
        <v>1864</v>
      </c>
      <c r="B16542" s="2" t="s">
        <v>14883</v>
      </c>
      <c r="C16542" s="2" t="s">
        <v>26463</v>
      </c>
      <c r="D16542" s="2" t="str">
        <f>"飲食店営業"</f>
        <v>飲食店営業</v>
      </c>
      <c r="E16542" s="2" t="str">
        <f t="shared" si="842"/>
        <v>R01.11.26</v>
      </c>
    </row>
    <row r="16543" spans="1:5" x14ac:dyDescent="0.45">
      <c r="A16543" s="2" t="s">
        <v>4374</v>
      </c>
      <c r="B16543" s="2" t="s">
        <v>14884</v>
      </c>
      <c r="C16543" s="2" t="s">
        <v>26464</v>
      </c>
      <c r="D16543" s="2" t="str">
        <f>"飲食店営業"</f>
        <v>飲食店営業</v>
      </c>
      <c r="E16543" s="2" t="str">
        <f t="shared" si="842"/>
        <v>R01.11.26</v>
      </c>
    </row>
    <row r="16544" spans="1:5" x14ac:dyDescent="0.45">
      <c r="A16544" s="2" t="s">
        <v>4375</v>
      </c>
      <c r="B16544" s="2" t="s">
        <v>14885</v>
      </c>
      <c r="C16544" s="2" t="s">
        <v>26465</v>
      </c>
      <c r="D16544" s="2" t="str">
        <f>"食品の冷凍又は冷蔵業"</f>
        <v>食品の冷凍又は冷蔵業</v>
      </c>
      <c r="E16544" s="2" t="str">
        <f t="shared" si="842"/>
        <v>R01.11.26</v>
      </c>
    </row>
    <row r="16545" spans="1:5" x14ac:dyDescent="0.45">
      <c r="A16545" s="2" t="s">
        <v>4375</v>
      </c>
      <c r="B16545" s="2" t="s">
        <v>14885</v>
      </c>
      <c r="C16545" s="2" t="s">
        <v>26465</v>
      </c>
      <c r="D16545" s="2" t="str">
        <f>"そうざい製造業"</f>
        <v>そうざい製造業</v>
      </c>
      <c r="E16545" s="2" t="str">
        <f t="shared" si="842"/>
        <v>R01.11.26</v>
      </c>
    </row>
    <row r="16546" spans="1:5" x14ac:dyDescent="0.45">
      <c r="A16546" s="2" t="s">
        <v>4375</v>
      </c>
      <c r="B16546" s="2" t="s">
        <v>14885</v>
      </c>
      <c r="C16546" s="2" t="s">
        <v>26465</v>
      </c>
      <c r="D16546" s="2" t="str">
        <f>"菓子製造業"</f>
        <v>菓子製造業</v>
      </c>
      <c r="E16546" s="2" t="str">
        <f t="shared" si="842"/>
        <v>R01.11.26</v>
      </c>
    </row>
    <row r="16547" spans="1:5" x14ac:dyDescent="0.45">
      <c r="A16547" s="2" t="s">
        <v>4377</v>
      </c>
      <c r="B16547" s="2" t="s">
        <v>14887</v>
      </c>
      <c r="C16547" s="2" t="s">
        <v>26467</v>
      </c>
      <c r="D16547" s="2" t="str">
        <f>"飲食店営業"</f>
        <v>飲食店営業</v>
      </c>
      <c r="E16547" s="2" t="str">
        <f>"R01.11.29"</f>
        <v>R01.11.29</v>
      </c>
    </row>
    <row r="16548" spans="1:5" x14ac:dyDescent="0.45">
      <c r="A16548" s="2" t="s">
        <v>4183</v>
      </c>
      <c r="B16548" s="2" t="s">
        <v>14888</v>
      </c>
      <c r="C16548" s="2" t="s">
        <v>26468</v>
      </c>
      <c r="D16548" s="2" t="str">
        <f>"飲食店営業"</f>
        <v>飲食店営業</v>
      </c>
      <c r="E16548" s="2" t="str">
        <f>"R01.11.29"</f>
        <v>R01.11.29</v>
      </c>
    </row>
    <row r="16549" spans="1:5" x14ac:dyDescent="0.45">
      <c r="A16549" s="2" t="s">
        <v>421</v>
      </c>
      <c r="B16549" s="2" t="s">
        <v>14889</v>
      </c>
      <c r="C16549" s="2" t="s">
        <v>26469</v>
      </c>
      <c r="D16549" s="2" t="str">
        <f>"乳類販売業"</f>
        <v>乳類販売業</v>
      </c>
      <c r="E16549" s="2" t="str">
        <f>"R01.11.29"</f>
        <v>R01.11.29</v>
      </c>
    </row>
    <row r="16550" spans="1:5" x14ac:dyDescent="0.45">
      <c r="A16550" s="2" t="s">
        <v>421</v>
      </c>
      <c r="B16550" s="2" t="s">
        <v>3796</v>
      </c>
      <c r="C16550" s="2" t="s">
        <v>26470</v>
      </c>
      <c r="D16550" s="2" t="str">
        <f>"乳類販売業"</f>
        <v>乳類販売業</v>
      </c>
      <c r="E16550" s="2" t="str">
        <f>"R01.11.29"</f>
        <v>R01.11.29</v>
      </c>
    </row>
    <row r="16551" spans="1:5" x14ac:dyDescent="0.45">
      <c r="A16551" s="2" t="s">
        <v>4378</v>
      </c>
      <c r="B16551" s="2" t="s">
        <v>14890</v>
      </c>
      <c r="C16551" s="2" t="s">
        <v>26471</v>
      </c>
      <c r="D16551" s="2" t="str">
        <f>"飲食店営業"</f>
        <v>飲食店営業</v>
      </c>
      <c r="E16551" s="2" t="str">
        <f>"R01.11.19"</f>
        <v>R01.11.19</v>
      </c>
    </row>
    <row r="16552" spans="1:5" x14ac:dyDescent="0.45">
      <c r="A16552" s="2" t="s">
        <v>4370</v>
      </c>
      <c r="B16552" s="2" t="s">
        <v>4370</v>
      </c>
      <c r="C16552" s="2" t="s">
        <v>26459</v>
      </c>
      <c r="D16552" s="2" t="str">
        <f>"菓子製造業"</f>
        <v>菓子製造業</v>
      </c>
      <c r="E16552" s="2" t="str">
        <f>"R01.11.25"</f>
        <v>R01.11.25</v>
      </c>
    </row>
    <row r="16553" spans="1:5" x14ac:dyDescent="0.45">
      <c r="A16553" s="2" t="s">
        <v>4370</v>
      </c>
      <c r="B16553" s="2" t="s">
        <v>4370</v>
      </c>
      <c r="C16553" s="2" t="s">
        <v>26459</v>
      </c>
      <c r="D16553" s="2" t="str">
        <f>"そうざい製造業"</f>
        <v>そうざい製造業</v>
      </c>
      <c r="E16553" s="2" t="str">
        <f>"R01.11.25"</f>
        <v>R01.11.25</v>
      </c>
    </row>
    <row r="16554" spans="1:5" x14ac:dyDescent="0.45">
      <c r="A16554" s="2" t="s">
        <v>421</v>
      </c>
      <c r="B16554" s="2" t="s">
        <v>14849</v>
      </c>
      <c r="C16554" s="2" t="s">
        <v>26431</v>
      </c>
      <c r="D16554" s="2" t="str">
        <f>"乳類販売業"</f>
        <v>乳類販売業</v>
      </c>
      <c r="E16554" s="2" t="str">
        <f t="shared" ref="E16554:E16562" si="843">"R01.11.29"</f>
        <v>R01.11.29</v>
      </c>
    </row>
    <row r="16555" spans="1:5" x14ac:dyDescent="0.45">
      <c r="A16555" s="2" t="s">
        <v>421</v>
      </c>
      <c r="B16555" s="2" t="s">
        <v>14891</v>
      </c>
      <c r="C16555" s="2" t="s">
        <v>26429</v>
      </c>
      <c r="D16555" s="2" t="str">
        <f>"乳類販売業"</f>
        <v>乳類販売業</v>
      </c>
      <c r="E16555" s="2" t="str">
        <f t="shared" si="843"/>
        <v>R01.11.29</v>
      </c>
    </row>
    <row r="16556" spans="1:5" x14ac:dyDescent="0.45">
      <c r="A16556" s="2" t="s">
        <v>421</v>
      </c>
      <c r="B16556" s="2" t="s">
        <v>14892</v>
      </c>
      <c r="C16556" s="2" t="s">
        <v>26472</v>
      </c>
      <c r="D16556" s="2" t="str">
        <f>"乳類販売業"</f>
        <v>乳類販売業</v>
      </c>
      <c r="E16556" s="2" t="str">
        <f t="shared" si="843"/>
        <v>R01.11.29</v>
      </c>
    </row>
    <row r="16557" spans="1:5" x14ac:dyDescent="0.45">
      <c r="A16557" s="2" t="s">
        <v>421</v>
      </c>
      <c r="B16557" s="2" t="s">
        <v>14893</v>
      </c>
      <c r="C16557" s="2" t="s">
        <v>25981</v>
      </c>
      <c r="D16557" s="2" t="str">
        <f>"乳類販売業"</f>
        <v>乳類販売業</v>
      </c>
      <c r="E16557" s="2" t="str">
        <f t="shared" si="843"/>
        <v>R01.11.29</v>
      </c>
    </row>
    <row r="16558" spans="1:5" x14ac:dyDescent="0.45">
      <c r="A16558" s="2" t="s">
        <v>1812</v>
      </c>
      <c r="B16558" s="2" t="s">
        <v>14894</v>
      </c>
      <c r="C16558" s="2" t="s">
        <v>26473</v>
      </c>
      <c r="D16558" s="2" t="str">
        <f>"食品販売業"</f>
        <v>食品販売業</v>
      </c>
      <c r="E16558" s="2" t="str">
        <f t="shared" si="843"/>
        <v>R01.11.29</v>
      </c>
    </row>
    <row r="16559" spans="1:5" x14ac:dyDescent="0.45">
      <c r="A16559" s="2" t="s">
        <v>421</v>
      </c>
      <c r="B16559" s="2" t="s">
        <v>14895</v>
      </c>
      <c r="C16559" s="2" t="s">
        <v>26474</v>
      </c>
      <c r="D16559" s="2" t="str">
        <f>"乳類販売業"</f>
        <v>乳類販売業</v>
      </c>
      <c r="E16559" s="2" t="str">
        <f t="shared" si="843"/>
        <v>R01.11.29</v>
      </c>
    </row>
    <row r="16560" spans="1:5" x14ac:dyDescent="0.45">
      <c r="A16560" s="2" t="s">
        <v>4379</v>
      </c>
      <c r="B16560" s="2" t="s">
        <v>14896</v>
      </c>
      <c r="C16560" s="2" t="s">
        <v>26475</v>
      </c>
      <c r="D16560" s="2" t="str">
        <f>"魚介類販売業"</f>
        <v>魚介類販売業</v>
      </c>
      <c r="E16560" s="2" t="str">
        <f t="shared" si="843"/>
        <v>R01.11.29</v>
      </c>
    </row>
    <row r="16561" spans="1:5" x14ac:dyDescent="0.45">
      <c r="A16561" s="2" t="s">
        <v>4380</v>
      </c>
      <c r="B16561" s="2" t="s">
        <v>14897</v>
      </c>
      <c r="C16561" s="2" t="s">
        <v>26476</v>
      </c>
      <c r="D16561" s="2" t="str">
        <f>"飲食店営業"</f>
        <v>飲食店営業</v>
      </c>
      <c r="E16561" s="2" t="str">
        <f t="shared" si="843"/>
        <v>R01.11.29</v>
      </c>
    </row>
    <row r="16562" spans="1:5" x14ac:dyDescent="0.45">
      <c r="A16562" s="2" t="s">
        <v>4381</v>
      </c>
      <c r="B16562" s="2" t="s">
        <v>14898</v>
      </c>
      <c r="C16562" s="2" t="s">
        <v>26477</v>
      </c>
      <c r="D16562" s="2" t="str">
        <f>"飲食店営業"</f>
        <v>飲食店営業</v>
      </c>
      <c r="E16562" s="2" t="str">
        <f t="shared" si="843"/>
        <v>R01.11.29</v>
      </c>
    </row>
    <row r="16563" spans="1:5" x14ac:dyDescent="0.45">
      <c r="A16563" s="2" t="s">
        <v>4382</v>
      </c>
      <c r="B16563" s="2" t="s">
        <v>14899</v>
      </c>
      <c r="C16563" s="2" t="s">
        <v>26478</v>
      </c>
      <c r="D16563" s="2" t="str">
        <f>"飲食店営業"</f>
        <v>飲食店営業</v>
      </c>
      <c r="E16563" s="2" t="str">
        <f>"R01.12.03"</f>
        <v>R01.12.03</v>
      </c>
    </row>
    <row r="16564" spans="1:5" x14ac:dyDescent="0.45">
      <c r="A16564" s="2" t="s">
        <v>4383</v>
      </c>
      <c r="B16564" s="2" t="s">
        <v>14900</v>
      </c>
      <c r="C16564" s="2" t="s">
        <v>26479</v>
      </c>
      <c r="D16564" s="2" t="str">
        <f>"飲食店営業"</f>
        <v>飲食店営業</v>
      </c>
      <c r="E16564" s="2" t="str">
        <f>"R01.11.29"</f>
        <v>R01.11.29</v>
      </c>
    </row>
    <row r="16565" spans="1:5" x14ac:dyDescent="0.45">
      <c r="A16565" s="2" t="s">
        <v>4384</v>
      </c>
      <c r="B16565" s="2" t="s">
        <v>14901</v>
      </c>
      <c r="C16565" s="2" t="s">
        <v>26480</v>
      </c>
      <c r="D16565" s="2" t="str">
        <f>"菓子製造業"</f>
        <v>菓子製造業</v>
      </c>
      <c r="E16565" s="2" t="str">
        <f>"R01.11.29"</f>
        <v>R01.11.29</v>
      </c>
    </row>
    <row r="16566" spans="1:5" x14ac:dyDescent="0.45">
      <c r="A16566" s="2" t="s">
        <v>1253</v>
      </c>
      <c r="B16566" s="2" t="s">
        <v>14902</v>
      </c>
      <c r="C16566" s="2" t="s">
        <v>26481</v>
      </c>
      <c r="D16566" s="2" t="str">
        <f>"喫茶店営業"</f>
        <v>喫茶店営業</v>
      </c>
      <c r="E16566" s="2" t="str">
        <f>"R01.12.06"</f>
        <v>R01.12.06</v>
      </c>
    </row>
    <row r="16567" spans="1:5" x14ac:dyDescent="0.45">
      <c r="A16567" s="2" t="s">
        <v>3786</v>
      </c>
      <c r="B16567" s="2" t="s">
        <v>14903</v>
      </c>
      <c r="C16567" s="2" t="s">
        <v>26482</v>
      </c>
      <c r="D16567" s="2" t="str">
        <f>"飲食店営業"</f>
        <v>飲食店営業</v>
      </c>
      <c r="E16567" s="2" t="str">
        <f>"R01.12.04"</f>
        <v>R01.12.04</v>
      </c>
    </row>
    <row r="16568" spans="1:5" x14ac:dyDescent="0.45">
      <c r="A16568" s="2" t="s">
        <v>3786</v>
      </c>
      <c r="B16568" s="2" t="s">
        <v>14903</v>
      </c>
      <c r="C16568" s="2" t="s">
        <v>26482</v>
      </c>
      <c r="D16568" s="2" t="str">
        <f>"魚介類販売業"</f>
        <v>魚介類販売業</v>
      </c>
      <c r="E16568" s="2" t="str">
        <f>"R01.12.04"</f>
        <v>R01.12.04</v>
      </c>
    </row>
    <row r="16569" spans="1:5" x14ac:dyDescent="0.45">
      <c r="A16569" s="2" t="s">
        <v>4385</v>
      </c>
      <c r="B16569" s="2" t="s">
        <v>14904</v>
      </c>
      <c r="C16569" s="2" t="s">
        <v>26483</v>
      </c>
      <c r="D16569" s="2" t="str">
        <f>"飲食店営業"</f>
        <v>飲食店営業</v>
      </c>
      <c r="E16569" s="2" t="str">
        <f>"R01.11.29"</f>
        <v>R01.11.29</v>
      </c>
    </row>
    <row r="16570" spans="1:5" x14ac:dyDescent="0.45">
      <c r="A16570" s="2" t="s">
        <v>4386</v>
      </c>
      <c r="B16570" s="2" t="s">
        <v>14905</v>
      </c>
      <c r="C16570" s="2" t="s">
        <v>26484</v>
      </c>
      <c r="D16570" s="2" t="str">
        <f>"飲食店営業"</f>
        <v>飲食店営業</v>
      </c>
      <c r="E16570" s="2" t="str">
        <f>"R01.11.29"</f>
        <v>R01.11.29</v>
      </c>
    </row>
    <row r="16571" spans="1:5" x14ac:dyDescent="0.45">
      <c r="A16571" s="2" t="s">
        <v>4387</v>
      </c>
      <c r="B16571" s="2" t="s">
        <v>14115</v>
      </c>
      <c r="C16571" s="2" t="s">
        <v>25698</v>
      </c>
      <c r="D16571" s="2" t="str">
        <f>"喫茶店営業"</f>
        <v>喫茶店営業</v>
      </c>
      <c r="E16571" s="2" t="str">
        <f>"R01.11.29"</f>
        <v>R01.11.29</v>
      </c>
    </row>
    <row r="16572" spans="1:5" x14ac:dyDescent="0.45">
      <c r="A16572" s="2" t="s">
        <v>374</v>
      </c>
      <c r="B16572" s="2" t="s">
        <v>14907</v>
      </c>
      <c r="C16572" s="2" t="s">
        <v>26486</v>
      </c>
      <c r="D16572" s="2" t="str">
        <f>"飲食店営業"</f>
        <v>飲食店営業</v>
      </c>
      <c r="E16572" s="2" t="str">
        <f>"R01.12.18"</f>
        <v>R01.12.18</v>
      </c>
    </row>
    <row r="16573" spans="1:5" x14ac:dyDescent="0.45">
      <c r="A16573" s="2" t="s">
        <v>3786</v>
      </c>
      <c r="B16573" s="2" t="s">
        <v>14908</v>
      </c>
      <c r="C16573" s="2" t="s">
        <v>26487</v>
      </c>
      <c r="D16573" s="2" t="str">
        <f>"飲食店営業"</f>
        <v>飲食店営業</v>
      </c>
      <c r="E16573" s="2" t="str">
        <f>"H29.05.15"</f>
        <v>H29.05.15</v>
      </c>
    </row>
    <row r="16574" spans="1:5" x14ac:dyDescent="0.45">
      <c r="A16574" s="2" t="s">
        <v>3786</v>
      </c>
      <c r="B16574" s="2" t="s">
        <v>14908</v>
      </c>
      <c r="C16574" s="2" t="s">
        <v>26487</v>
      </c>
      <c r="D16574" s="2" t="str">
        <f>"食肉販売業"</f>
        <v>食肉販売業</v>
      </c>
      <c r="E16574" s="2" t="str">
        <f>"H29.08.21"</f>
        <v>H29.08.21</v>
      </c>
    </row>
    <row r="16575" spans="1:5" x14ac:dyDescent="0.45">
      <c r="A16575" s="2" t="s">
        <v>4388</v>
      </c>
      <c r="B16575" s="2" t="s">
        <v>14909</v>
      </c>
      <c r="C16575" s="2" t="s">
        <v>26488</v>
      </c>
      <c r="D16575" s="2" t="str">
        <f>"飲食店営業"</f>
        <v>飲食店営業</v>
      </c>
      <c r="E16575" s="2" t="str">
        <f>"R01.11.29"</f>
        <v>R01.11.29</v>
      </c>
    </row>
    <row r="16576" spans="1:5" x14ac:dyDescent="0.45">
      <c r="A16576" s="2" t="s">
        <v>2352</v>
      </c>
      <c r="B16576" s="2" t="s">
        <v>14910</v>
      </c>
      <c r="C16576" s="2" t="s">
        <v>26489</v>
      </c>
      <c r="D16576" s="2" t="str">
        <f>"乳類販売業"</f>
        <v>乳類販売業</v>
      </c>
      <c r="E16576" s="2" t="str">
        <f>"H30.08.13"</f>
        <v>H30.08.13</v>
      </c>
    </row>
    <row r="16577" spans="1:5" x14ac:dyDescent="0.45">
      <c r="A16577" s="2" t="s">
        <v>2352</v>
      </c>
      <c r="B16577" s="2" t="s">
        <v>14910</v>
      </c>
      <c r="C16577" s="2" t="s">
        <v>26489</v>
      </c>
      <c r="D16577" s="2" t="str">
        <f>"食肉販売業"</f>
        <v>食肉販売業</v>
      </c>
      <c r="E16577" s="2" t="str">
        <f>"H30.08.13"</f>
        <v>H30.08.13</v>
      </c>
    </row>
    <row r="16578" spans="1:5" x14ac:dyDescent="0.45">
      <c r="A16578" s="2" t="s">
        <v>2352</v>
      </c>
      <c r="B16578" s="2" t="s">
        <v>14910</v>
      </c>
      <c r="C16578" s="2" t="s">
        <v>26489</v>
      </c>
      <c r="D16578" s="2" t="str">
        <f>"魚介類販売業"</f>
        <v>魚介類販売業</v>
      </c>
      <c r="E16578" s="2" t="str">
        <f>"H30.08.13"</f>
        <v>H30.08.13</v>
      </c>
    </row>
    <row r="16579" spans="1:5" x14ac:dyDescent="0.45">
      <c r="A16579" s="2" t="s">
        <v>3828</v>
      </c>
      <c r="B16579" s="2" t="s">
        <v>14911</v>
      </c>
      <c r="C16579" s="2" t="s">
        <v>25892</v>
      </c>
      <c r="D16579" s="2" t="str">
        <f>"そうざい製造業"</f>
        <v>そうざい製造業</v>
      </c>
      <c r="E16579" s="2" t="str">
        <f>"R02.01.06"</f>
        <v>R02.01.06</v>
      </c>
    </row>
    <row r="16580" spans="1:5" x14ac:dyDescent="0.45">
      <c r="A16580" s="2" t="s">
        <v>4042</v>
      </c>
      <c r="B16580" s="2" t="s">
        <v>14912</v>
      </c>
      <c r="C16580" s="2" t="s">
        <v>26041</v>
      </c>
      <c r="D16580" s="2" t="str">
        <f>"菓子製造業"</f>
        <v>菓子製造業</v>
      </c>
      <c r="E16580" s="2" t="str">
        <f>"R02.01.09"</f>
        <v>R02.01.09</v>
      </c>
    </row>
    <row r="16581" spans="1:5" x14ac:dyDescent="0.45">
      <c r="A16581" s="2" t="s">
        <v>4389</v>
      </c>
      <c r="B16581" s="2" t="s">
        <v>14913</v>
      </c>
      <c r="C16581" s="2" t="s">
        <v>26491</v>
      </c>
      <c r="D16581" s="2" t="str">
        <f>"飲食店営業"</f>
        <v>飲食店営業</v>
      </c>
      <c r="E16581" s="2" t="str">
        <f>"R02.01.09"</f>
        <v>R02.01.09</v>
      </c>
    </row>
    <row r="16582" spans="1:5" x14ac:dyDescent="0.45">
      <c r="A16582" s="2" t="s">
        <v>165</v>
      </c>
      <c r="B16582" s="2" t="s">
        <v>14915</v>
      </c>
      <c r="C16582" s="2" t="s">
        <v>26492</v>
      </c>
      <c r="D16582" s="2" t="str">
        <f>"喫茶店営業"</f>
        <v>喫茶店営業</v>
      </c>
      <c r="E16582" s="2" t="str">
        <f>"R02.01.23"</f>
        <v>R02.01.23</v>
      </c>
    </row>
    <row r="16583" spans="1:5" x14ac:dyDescent="0.45">
      <c r="A16583" s="2" t="s">
        <v>165</v>
      </c>
      <c r="B16583" s="2" t="s">
        <v>14916</v>
      </c>
      <c r="C16583" s="2" t="s">
        <v>26492</v>
      </c>
      <c r="D16583" s="2" t="str">
        <f>"喫茶店営業"</f>
        <v>喫茶店営業</v>
      </c>
      <c r="E16583" s="2" t="str">
        <f>"R02.01.23"</f>
        <v>R02.01.23</v>
      </c>
    </row>
    <row r="16584" spans="1:5" x14ac:dyDescent="0.45">
      <c r="A16584" s="2" t="s">
        <v>165</v>
      </c>
      <c r="B16584" s="2" t="s">
        <v>14917</v>
      </c>
      <c r="C16584" s="2" t="s">
        <v>26492</v>
      </c>
      <c r="D16584" s="2" t="str">
        <f>"喫茶店営業"</f>
        <v>喫茶店営業</v>
      </c>
      <c r="E16584" s="2" t="str">
        <f>"R02.01.23"</f>
        <v>R02.01.23</v>
      </c>
    </row>
    <row r="16585" spans="1:5" x14ac:dyDescent="0.45">
      <c r="A16585" s="2" t="s">
        <v>4391</v>
      </c>
      <c r="B16585" s="2" t="s">
        <v>14918</v>
      </c>
      <c r="C16585" s="2" t="s">
        <v>26493</v>
      </c>
      <c r="D16585" s="2" t="str">
        <f>"飲食店営業"</f>
        <v>飲食店営業</v>
      </c>
      <c r="E16585" s="2" t="str">
        <f>"H31.02.28"</f>
        <v>H31.02.28</v>
      </c>
    </row>
    <row r="16586" spans="1:5" x14ac:dyDescent="0.45">
      <c r="A16586" s="2" t="s">
        <v>4392</v>
      </c>
      <c r="B16586" s="2" t="s">
        <v>14919</v>
      </c>
      <c r="C16586" s="2" t="s">
        <v>26494</v>
      </c>
      <c r="D16586" s="2" t="str">
        <f>"魚介類販売業"</f>
        <v>魚介類販売業</v>
      </c>
      <c r="E16586" s="2" t="str">
        <f>"H30.11.21"</f>
        <v>H30.11.21</v>
      </c>
    </row>
    <row r="16587" spans="1:5" x14ac:dyDescent="0.45">
      <c r="A16587" s="2" t="s">
        <v>4392</v>
      </c>
      <c r="B16587" s="2" t="s">
        <v>14919</v>
      </c>
      <c r="C16587" s="2" t="s">
        <v>26494</v>
      </c>
      <c r="D16587" s="2" t="str">
        <f>"乳類販売業"</f>
        <v>乳類販売業</v>
      </c>
      <c r="E16587" s="2" t="str">
        <f>"H30.11.21"</f>
        <v>H30.11.21</v>
      </c>
    </row>
    <row r="16588" spans="1:5" x14ac:dyDescent="0.45">
      <c r="A16588" s="2" t="s">
        <v>4392</v>
      </c>
      <c r="B16588" s="2" t="s">
        <v>14919</v>
      </c>
      <c r="C16588" s="2" t="s">
        <v>26494</v>
      </c>
      <c r="D16588" s="2" t="str">
        <f>"食肉販売業"</f>
        <v>食肉販売業</v>
      </c>
      <c r="E16588" s="2" t="str">
        <f>"H30.11.21"</f>
        <v>H30.11.21</v>
      </c>
    </row>
    <row r="16589" spans="1:5" x14ac:dyDescent="0.45">
      <c r="A16589" s="2" t="s">
        <v>4392</v>
      </c>
      <c r="B16589" s="2" t="s">
        <v>14919</v>
      </c>
      <c r="C16589" s="2" t="s">
        <v>26494</v>
      </c>
      <c r="D16589" s="2" t="str">
        <f>"食品販売業"</f>
        <v>食品販売業</v>
      </c>
      <c r="E16589" s="2" t="str">
        <f>"H30.11.21"</f>
        <v>H30.11.21</v>
      </c>
    </row>
    <row r="16590" spans="1:5" x14ac:dyDescent="0.45">
      <c r="A16590" s="2" t="s">
        <v>4309</v>
      </c>
      <c r="B16590" s="2" t="s">
        <v>14920</v>
      </c>
      <c r="C16590" s="2" t="s">
        <v>26495</v>
      </c>
      <c r="D16590" s="2" t="str">
        <f>"飲食店営業"</f>
        <v>飲食店営業</v>
      </c>
      <c r="E16590" s="2" t="str">
        <f>"R02.01.23"</f>
        <v>R02.01.23</v>
      </c>
    </row>
    <row r="16591" spans="1:5" x14ac:dyDescent="0.45">
      <c r="A16591" s="2" t="s">
        <v>4393</v>
      </c>
      <c r="B16591" s="2" t="s">
        <v>14921</v>
      </c>
      <c r="C16591" s="2" t="s">
        <v>26496</v>
      </c>
      <c r="D16591" s="2" t="str">
        <f>"飲食店営業"</f>
        <v>飲食店営業</v>
      </c>
      <c r="E16591" s="2" t="str">
        <f>"R02.01.27"</f>
        <v>R02.01.27</v>
      </c>
    </row>
    <row r="16592" spans="1:5" x14ac:dyDescent="0.45">
      <c r="A16592" s="2" t="s">
        <v>4394</v>
      </c>
      <c r="B16592" s="2" t="s">
        <v>4394</v>
      </c>
      <c r="C16592" s="2" t="s">
        <v>26497</v>
      </c>
      <c r="D16592" s="2" t="str">
        <f>"魚介類販売業"</f>
        <v>魚介類販売業</v>
      </c>
      <c r="E16592" s="2" t="str">
        <f>"R02.01.28"</f>
        <v>R02.01.28</v>
      </c>
    </row>
    <row r="16593" spans="1:5" x14ac:dyDescent="0.45">
      <c r="A16593" s="2" t="s">
        <v>4395</v>
      </c>
      <c r="B16593" s="2" t="s">
        <v>13941</v>
      </c>
      <c r="C16593" s="2" t="s">
        <v>26498</v>
      </c>
      <c r="D16593" s="2" t="str">
        <f>"食品行商"</f>
        <v>食品行商</v>
      </c>
      <c r="E16593" s="2" t="str">
        <f>"R02.01.28"</f>
        <v>R02.01.28</v>
      </c>
    </row>
    <row r="16594" spans="1:5" x14ac:dyDescent="0.45">
      <c r="A16594" s="2" t="s">
        <v>4396</v>
      </c>
      <c r="B16594" s="2" t="s">
        <v>14922</v>
      </c>
      <c r="C16594" s="2" t="s">
        <v>26499</v>
      </c>
      <c r="D16594" s="2" t="str">
        <f>"飲食店営業"</f>
        <v>飲食店営業</v>
      </c>
      <c r="E16594" s="2" t="str">
        <f>"R02.01.30"</f>
        <v>R02.01.30</v>
      </c>
    </row>
    <row r="16595" spans="1:5" x14ac:dyDescent="0.45">
      <c r="A16595" s="2" t="s">
        <v>4394</v>
      </c>
      <c r="B16595" s="2" t="s">
        <v>4394</v>
      </c>
      <c r="C16595" s="2" t="s">
        <v>26497</v>
      </c>
      <c r="D16595" s="2" t="str">
        <f>"そうざい製造業"</f>
        <v>そうざい製造業</v>
      </c>
      <c r="E16595" s="2" t="str">
        <f>"R02.01.31"</f>
        <v>R02.01.31</v>
      </c>
    </row>
    <row r="16596" spans="1:5" x14ac:dyDescent="0.45">
      <c r="A16596" s="2" t="s">
        <v>4248</v>
      </c>
      <c r="B16596" s="2" t="s">
        <v>4248</v>
      </c>
      <c r="C16596" s="2" t="s">
        <v>26289</v>
      </c>
      <c r="D16596" s="2" t="str">
        <f>"魚介類販売業"</f>
        <v>魚介類販売業</v>
      </c>
      <c r="E16596" s="2" t="str">
        <f>"R02.02.12"</f>
        <v>R02.02.12</v>
      </c>
    </row>
    <row r="16597" spans="1:5" x14ac:dyDescent="0.45">
      <c r="A16597" s="2" t="s">
        <v>4397</v>
      </c>
      <c r="B16597" s="2" t="s">
        <v>14924</v>
      </c>
      <c r="C16597" s="2" t="s">
        <v>26501</v>
      </c>
      <c r="D16597" s="2" t="str">
        <f>"食肉販売業"</f>
        <v>食肉販売業</v>
      </c>
      <c r="E16597" s="2" t="str">
        <f>"H31.02.18"</f>
        <v>H31.02.18</v>
      </c>
    </row>
    <row r="16598" spans="1:5" x14ac:dyDescent="0.45">
      <c r="A16598" s="2" t="s">
        <v>4398</v>
      </c>
      <c r="B16598" s="2" t="s">
        <v>14926</v>
      </c>
      <c r="C16598" s="2" t="s">
        <v>26502</v>
      </c>
      <c r="D16598" s="2" t="str">
        <f>"魚肉ねり製品製造業"</f>
        <v>魚肉ねり製品製造業</v>
      </c>
      <c r="E16598" s="2" t="str">
        <f>"R01.05.28"</f>
        <v>R01.05.28</v>
      </c>
    </row>
    <row r="16599" spans="1:5" x14ac:dyDescent="0.45">
      <c r="A16599" s="2" t="s">
        <v>165</v>
      </c>
      <c r="B16599" s="2" t="s">
        <v>14928</v>
      </c>
      <c r="C16599" s="2" t="s">
        <v>26504</v>
      </c>
      <c r="D16599" s="2" t="str">
        <f>"喫茶店営業"</f>
        <v>喫茶店営業</v>
      </c>
      <c r="E16599" s="2" t="str">
        <f>"R02.02.14"</f>
        <v>R02.02.14</v>
      </c>
    </row>
    <row r="16600" spans="1:5" x14ac:dyDescent="0.45">
      <c r="A16600" s="2" t="s">
        <v>165</v>
      </c>
      <c r="B16600" s="2" t="s">
        <v>14929</v>
      </c>
      <c r="C16600" s="2" t="s">
        <v>26505</v>
      </c>
      <c r="D16600" s="2" t="str">
        <f>"喫茶店営業"</f>
        <v>喫茶店営業</v>
      </c>
      <c r="E16600" s="2" t="str">
        <f>"R02.02.14"</f>
        <v>R02.02.14</v>
      </c>
    </row>
    <row r="16601" spans="1:5" x14ac:dyDescent="0.45">
      <c r="A16601" s="2" t="s">
        <v>165</v>
      </c>
      <c r="B16601" s="2" t="s">
        <v>14930</v>
      </c>
      <c r="C16601" s="2" t="s">
        <v>26506</v>
      </c>
      <c r="D16601" s="2" t="str">
        <f>"喫茶店営業"</f>
        <v>喫茶店営業</v>
      </c>
      <c r="E16601" s="2" t="str">
        <f>"R02.02.14"</f>
        <v>R02.02.14</v>
      </c>
    </row>
    <row r="16602" spans="1:5" x14ac:dyDescent="0.45">
      <c r="A16602" s="2" t="s">
        <v>4400</v>
      </c>
      <c r="B16602" s="2" t="s">
        <v>14931</v>
      </c>
      <c r="C16602" s="2" t="s">
        <v>26507</v>
      </c>
      <c r="D16602" s="2" t="str">
        <f t="shared" ref="D16602:D16623" si="844">"飲食店営業"</f>
        <v>飲食店営業</v>
      </c>
      <c r="E16602" s="2" t="str">
        <f t="shared" ref="E16602:E16623" si="845">"R02.02.17"</f>
        <v>R02.02.17</v>
      </c>
    </row>
    <row r="16603" spans="1:5" x14ac:dyDescent="0.45">
      <c r="A16603" s="2" t="s">
        <v>4401</v>
      </c>
      <c r="B16603" s="2" t="s">
        <v>14932</v>
      </c>
      <c r="C16603" s="2" t="s">
        <v>26508</v>
      </c>
      <c r="D16603" s="2" t="str">
        <f t="shared" si="844"/>
        <v>飲食店営業</v>
      </c>
      <c r="E16603" s="2" t="str">
        <f t="shared" si="845"/>
        <v>R02.02.17</v>
      </c>
    </row>
    <row r="16604" spans="1:5" x14ac:dyDescent="0.45">
      <c r="A16604" s="2" t="s">
        <v>4402</v>
      </c>
      <c r="B16604" s="2" t="s">
        <v>14933</v>
      </c>
      <c r="C16604" s="2" t="s">
        <v>26509</v>
      </c>
      <c r="D16604" s="2" t="str">
        <f t="shared" si="844"/>
        <v>飲食店営業</v>
      </c>
      <c r="E16604" s="2" t="str">
        <f t="shared" si="845"/>
        <v>R02.02.17</v>
      </c>
    </row>
    <row r="16605" spans="1:5" x14ac:dyDescent="0.45">
      <c r="A16605" s="2" t="s">
        <v>4403</v>
      </c>
      <c r="B16605" s="2" t="s">
        <v>14934</v>
      </c>
      <c r="C16605" s="2" t="s">
        <v>26510</v>
      </c>
      <c r="D16605" s="2" t="str">
        <f t="shared" si="844"/>
        <v>飲食店営業</v>
      </c>
      <c r="E16605" s="2" t="str">
        <f t="shared" si="845"/>
        <v>R02.02.17</v>
      </c>
    </row>
    <row r="16606" spans="1:5" x14ac:dyDescent="0.45">
      <c r="A16606" s="2" t="s">
        <v>4404</v>
      </c>
      <c r="B16606" s="2" t="s">
        <v>14935</v>
      </c>
      <c r="C16606" s="2" t="s">
        <v>26511</v>
      </c>
      <c r="D16606" s="2" t="str">
        <f t="shared" si="844"/>
        <v>飲食店営業</v>
      </c>
      <c r="E16606" s="2" t="str">
        <f t="shared" si="845"/>
        <v>R02.02.17</v>
      </c>
    </row>
    <row r="16607" spans="1:5" x14ac:dyDescent="0.45">
      <c r="A16607" s="2" t="s">
        <v>4405</v>
      </c>
      <c r="B16607" s="2" t="s">
        <v>14936</v>
      </c>
      <c r="C16607" s="2" t="s">
        <v>25723</v>
      </c>
      <c r="D16607" s="2" t="str">
        <f t="shared" si="844"/>
        <v>飲食店営業</v>
      </c>
      <c r="E16607" s="2" t="str">
        <f t="shared" si="845"/>
        <v>R02.02.17</v>
      </c>
    </row>
    <row r="16608" spans="1:5" x14ac:dyDescent="0.45">
      <c r="A16608" s="2" t="s">
        <v>4406</v>
      </c>
      <c r="B16608" s="2" t="s">
        <v>14937</v>
      </c>
      <c r="C16608" s="2" t="s">
        <v>26512</v>
      </c>
      <c r="D16608" s="2" t="str">
        <f t="shared" si="844"/>
        <v>飲食店営業</v>
      </c>
      <c r="E16608" s="2" t="str">
        <f t="shared" si="845"/>
        <v>R02.02.17</v>
      </c>
    </row>
    <row r="16609" spans="1:5" x14ac:dyDescent="0.45">
      <c r="A16609" s="2" t="s">
        <v>3180</v>
      </c>
      <c r="B16609" s="2" t="s">
        <v>14938</v>
      </c>
      <c r="C16609" s="2" t="s">
        <v>26513</v>
      </c>
      <c r="D16609" s="2" t="str">
        <f t="shared" si="844"/>
        <v>飲食店営業</v>
      </c>
      <c r="E16609" s="2" t="str">
        <f t="shared" si="845"/>
        <v>R02.02.17</v>
      </c>
    </row>
    <row r="16610" spans="1:5" x14ac:dyDescent="0.45">
      <c r="A16610" s="2" t="s">
        <v>4407</v>
      </c>
      <c r="B16610" s="2" t="s">
        <v>14939</v>
      </c>
      <c r="C16610" s="2" t="s">
        <v>26514</v>
      </c>
      <c r="D16610" s="2" t="str">
        <f t="shared" si="844"/>
        <v>飲食店営業</v>
      </c>
      <c r="E16610" s="2" t="str">
        <f t="shared" si="845"/>
        <v>R02.02.17</v>
      </c>
    </row>
    <row r="16611" spans="1:5" x14ac:dyDescent="0.45">
      <c r="A16611" s="2" t="s">
        <v>4408</v>
      </c>
      <c r="B16611" s="2" t="s">
        <v>14940</v>
      </c>
      <c r="C16611" s="2" t="s">
        <v>26515</v>
      </c>
      <c r="D16611" s="2" t="str">
        <f t="shared" si="844"/>
        <v>飲食店営業</v>
      </c>
      <c r="E16611" s="2" t="str">
        <f t="shared" si="845"/>
        <v>R02.02.17</v>
      </c>
    </row>
    <row r="16612" spans="1:5" x14ac:dyDescent="0.45">
      <c r="A16612" s="2" t="s">
        <v>4409</v>
      </c>
      <c r="B16612" s="2" t="s">
        <v>14941</v>
      </c>
      <c r="C16612" s="2" t="s">
        <v>26516</v>
      </c>
      <c r="D16612" s="2" t="str">
        <f t="shared" si="844"/>
        <v>飲食店営業</v>
      </c>
      <c r="E16612" s="2" t="str">
        <f t="shared" si="845"/>
        <v>R02.02.17</v>
      </c>
    </row>
    <row r="16613" spans="1:5" x14ac:dyDescent="0.45">
      <c r="A16613" s="2" t="s">
        <v>4410</v>
      </c>
      <c r="B16613" s="2" t="s">
        <v>14942</v>
      </c>
      <c r="C16613" s="2" t="s">
        <v>26517</v>
      </c>
      <c r="D16613" s="2" t="str">
        <f t="shared" si="844"/>
        <v>飲食店営業</v>
      </c>
      <c r="E16613" s="2" t="str">
        <f t="shared" si="845"/>
        <v>R02.02.17</v>
      </c>
    </row>
    <row r="16614" spans="1:5" x14ac:dyDescent="0.45">
      <c r="A16614" s="2" t="s">
        <v>4411</v>
      </c>
      <c r="B16614" s="2" t="s">
        <v>14943</v>
      </c>
      <c r="C16614" s="2" t="s">
        <v>26518</v>
      </c>
      <c r="D16614" s="2" t="str">
        <f t="shared" si="844"/>
        <v>飲食店営業</v>
      </c>
      <c r="E16614" s="2" t="str">
        <f t="shared" si="845"/>
        <v>R02.02.17</v>
      </c>
    </row>
    <row r="16615" spans="1:5" x14ac:dyDescent="0.45">
      <c r="A16615" s="2" t="s">
        <v>3752</v>
      </c>
      <c r="B16615" s="2" t="s">
        <v>14536</v>
      </c>
      <c r="C16615" s="2" t="s">
        <v>26519</v>
      </c>
      <c r="D16615" s="2" t="str">
        <f t="shared" si="844"/>
        <v>飲食店営業</v>
      </c>
      <c r="E16615" s="2" t="str">
        <f t="shared" si="845"/>
        <v>R02.02.17</v>
      </c>
    </row>
    <row r="16616" spans="1:5" x14ac:dyDescent="0.45">
      <c r="A16616" s="2" t="s">
        <v>4412</v>
      </c>
      <c r="B16616" s="2" t="s">
        <v>14944</v>
      </c>
      <c r="C16616" s="2" t="s">
        <v>26520</v>
      </c>
      <c r="D16616" s="2" t="str">
        <f t="shared" si="844"/>
        <v>飲食店営業</v>
      </c>
      <c r="E16616" s="2" t="str">
        <f t="shared" si="845"/>
        <v>R02.02.17</v>
      </c>
    </row>
    <row r="16617" spans="1:5" x14ac:dyDescent="0.45">
      <c r="A16617" s="2" t="s">
        <v>4413</v>
      </c>
      <c r="B16617" s="2" t="s">
        <v>14945</v>
      </c>
      <c r="C16617" s="2" t="s">
        <v>26521</v>
      </c>
      <c r="D16617" s="2" t="str">
        <f t="shared" si="844"/>
        <v>飲食店営業</v>
      </c>
      <c r="E16617" s="2" t="str">
        <f t="shared" si="845"/>
        <v>R02.02.17</v>
      </c>
    </row>
    <row r="16618" spans="1:5" x14ac:dyDescent="0.45">
      <c r="A16618" s="2" t="s">
        <v>4274</v>
      </c>
      <c r="B16618" s="2" t="s">
        <v>14946</v>
      </c>
      <c r="C16618" s="2" t="s">
        <v>26522</v>
      </c>
      <c r="D16618" s="2" t="str">
        <f t="shared" si="844"/>
        <v>飲食店営業</v>
      </c>
      <c r="E16618" s="2" t="str">
        <f t="shared" si="845"/>
        <v>R02.02.17</v>
      </c>
    </row>
    <row r="16619" spans="1:5" x14ac:dyDescent="0.45">
      <c r="A16619" s="2" t="s">
        <v>4414</v>
      </c>
      <c r="B16619" s="2" t="s">
        <v>14947</v>
      </c>
      <c r="C16619" s="2" t="s">
        <v>26059</v>
      </c>
      <c r="D16619" s="2" t="str">
        <f t="shared" si="844"/>
        <v>飲食店営業</v>
      </c>
      <c r="E16619" s="2" t="str">
        <f t="shared" si="845"/>
        <v>R02.02.17</v>
      </c>
    </row>
    <row r="16620" spans="1:5" x14ac:dyDescent="0.45">
      <c r="A16620" s="2" t="s">
        <v>4415</v>
      </c>
      <c r="B16620" s="2" t="s">
        <v>14949</v>
      </c>
      <c r="C16620" s="2" t="s">
        <v>26524</v>
      </c>
      <c r="D16620" s="2" t="str">
        <f t="shared" si="844"/>
        <v>飲食店営業</v>
      </c>
      <c r="E16620" s="2" t="str">
        <f t="shared" si="845"/>
        <v>R02.02.17</v>
      </c>
    </row>
    <row r="16621" spans="1:5" x14ac:dyDescent="0.45">
      <c r="A16621" s="2" t="s">
        <v>4416</v>
      </c>
      <c r="B16621" s="2" t="s">
        <v>14950</v>
      </c>
      <c r="C16621" s="2" t="s">
        <v>26525</v>
      </c>
      <c r="D16621" s="2" t="str">
        <f t="shared" si="844"/>
        <v>飲食店営業</v>
      </c>
      <c r="E16621" s="2" t="str">
        <f t="shared" si="845"/>
        <v>R02.02.17</v>
      </c>
    </row>
    <row r="16622" spans="1:5" x14ac:dyDescent="0.45">
      <c r="A16622" s="2" t="s">
        <v>532</v>
      </c>
      <c r="B16622" s="2" t="s">
        <v>14951</v>
      </c>
      <c r="C16622" s="2" t="s">
        <v>26526</v>
      </c>
      <c r="D16622" s="2" t="str">
        <f t="shared" si="844"/>
        <v>飲食店営業</v>
      </c>
      <c r="E16622" s="2" t="str">
        <f t="shared" si="845"/>
        <v>R02.02.17</v>
      </c>
    </row>
    <row r="16623" spans="1:5" x14ac:dyDescent="0.45">
      <c r="A16623" s="2" t="s">
        <v>4418</v>
      </c>
      <c r="B16623" s="2" t="s">
        <v>14952</v>
      </c>
      <c r="C16623" s="2" t="s">
        <v>21058</v>
      </c>
      <c r="D16623" s="2" t="str">
        <f t="shared" si="844"/>
        <v>飲食店営業</v>
      </c>
      <c r="E16623" s="2" t="str">
        <f t="shared" si="845"/>
        <v>R02.02.17</v>
      </c>
    </row>
    <row r="16624" spans="1:5" x14ac:dyDescent="0.45">
      <c r="A16624" s="2" t="s">
        <v>4048</v>
      </c>
      <c r="B16624" s="2" t="s">
        <v>14954</v>
      </c>
      <c r="C16624" s="2" t="s">
        <v>26528</v>
      </c>
      <c r="D16624" s="2" t="str">
        <f>"喫茶店営業"</f>
        <v>喫茶店営業</v>
      </c>
      <c r="E16624" s="2" t="str">
        <f>"R02.02.14"</f>
        <v>R02.02.14</v>
      </c>
    </row>
    <row r="16625" spans="1:5" x14ac:dyDescent="0.45">
      <c r="A16625" s="2" t="s">
        <v>4048</v>
      </c>
      <c r="B16625" s="2" t="s">
        <v>14954</v>
      </c>
      <c r="C16625" s="2" t="s">
        <v>26528</v>
      </c>
      <c r="D16625" s="2" t="str">
        <f>"食品販売業"</f>
        <v>食品販売業</v>
      </c>
      <c r="E16625" s="2" t="str">
        <f>"R02.02.14"</f>
        <v>R02.02.14</v>
      </c>
    </row>
    <row r="16626" spans="1:5" x14ac:dyDescent="0.45">
      <c r="A16626" s="2" t="s">
        <v>3751</v>
      </c>
      <c r="B16626" s="2" t="s">
        <v>14098</v>
      </c>
      <c r="C16626" s="2" t="s">
        <v>25681</v>
      </c>
      <c r="D16626" s="2" t="str">
        <f>"菓子製造業"</f>
        <v>菓子製造業</v>
      </c>
      <c r="E16626" s="2" t="str">
        <f t="shared" ref="E16626:E16637" si="846">"R02.02.17"</f>
        <v>R02.02.17</v>
      </c>
    </row>
    <row r="16627" spans="1:5" x14ac:dyDescent="0.45">
      <c r="A16627" s="2" t="s">
        <v>4420</v>
      </c>
      <c r="B16627" s="2" t="s">
        <v>14956</v>
      </c>
      <c r="C16627" s="2" t="s">
        <v>26531</v>
      </c>
      <c r="D16627" s="2" t="str">
        <f>"菓子製造業"</f>
        <v>菓子製造業</v>
      </c>
      <c r="E16627" s="2" t="str">
        <f t="shared" si="846"/>
        <v>R02.02.17</v>
      </c>
    </row>
    <row r="16628" spans="1:5" x14ac:dyDescent="0.45">
      <c r="A16628" s="2" t="s">
        <v>4421</v>
      </c>
      <c r="B16628" s="2" t="s">
        <v>14957</v>
      </c>
      <c r="C16628" s="2" t="s">
        <v>26532</v>
      </c>
      <c r="D16628" s="2" t="str">
        <f>"食肉販売業"</f>
        <v>食肉販売業</v>
      </c>
      <c r="E16628" s="2" t="str">
        <f t="shared" si="846"/>
        <v>R02.02.17</v>
      </c>
    </row>
    <row r="16629" spans="1:5" x14ac:dyDescent="0.45">
      <c r="A16629" s="2" t="s">
        <v>1262</v>
      </c>
      <c r="B16629" s="2" t="s">
        <v>14958</v>
      </c>
      <c r="C16629" s="2" t="s">
        <v>26534</v>
      </c>
      <c r="D16629" s="2" t="str">
        <f>"食肉販売業"</f>
        <v>食肉販売業</v>
      </c>
      <c r="E16629" s="2" t="str">
        <f t="shared" si="846"/>
        <v>R02.02.17</v>
      </c>
    </row>
    <row r="16630" spans="1:5" x14ac:dyDescent="0.45">
      <c r="A16630" s="2" t="s">
        <v>1262</v>
      </c>
      <c r="B16630" s="2" t="s">
        <v>14958</v>
      </c>
      <c r="C16630" s="2" t="s">
        <v>26534</v>
      </c>
      <c r="D16630" s="2" t="str">
        <f>"魚介類販売業"</f>
        <v>魚介類販売業</v>
      </c>
      <c r="E16630" s="2" t="str">
        <f t="shared" si="846"/>
        <v>R02.02.17</v>
      </c>
    </row>
    <row r="16631" spans="1:5" x14ac:dyDescent="0.45">
      <c r="A16631" s="2" t="s">
        <v>1262</v>
      </c>
      <c r="B16631" s="2" t="s">
        <v>14958</v>
      </c>
      <c r="C16631" s="2" t="s">
        <v>26534</v>
      </c>
      <c r="D16631" s="2" t="str">
        <f>"食品販売業"</f>
        <v>食品販売業</v>
      </c>
      <c r="E16631" s="2" t="str">
        <f t="shared" si="846"/>
        <v>R02.02.17</v>
      </c>
    </row>
    <row r="16632" spans="1:5" x14ac:dyDescent="0.45">
      <c r="A16632" s="2" t="s">
        <v>4422</v>
      </c>
      <c r="B16632" s="2" t="s">
        <v>14959</v>
      </c>
      <c r="C16632" s="2" t="s">
        <v>26535</v>
      </c>
      <c r="D16632" s="2" t="str">
        <f>"食肉販売業"</f>
        <v>食肉販売業</v>
      </c>
      <c r="E16632" s="2" t="str">
        <f t="shared" si="846"/>
        <v>R02.02.17</v>
      </c>
    </row>
    <row r="16633" spans="1:5" x14ac:dyDescent="0.45">
      <c r="A16633" s="2" t="s">
        <v>4422</v>
      </c>
      <c r="B16633" s="2" t="s">
        <v>14959</v>
      </c>
      <c r="C16633" s="2" t="s">
        <v>26535</v>
      </c>
      <c r="D16633" s="2" t="str">
        <f>"食品販売業"</f>
        <v>食品販売業</v>
      </c>
      <c r="E16633" s="2" t="str">
        <f t="shared" si="846"/>
        <v>R02.02.17</v>
      </c>
    </row>
    <row r="16634" spans="1:5" x14ac:dyDescent="0.45">
      <c r="A16634" s="2" t="s">
        <v>4423</v>
      </c>
      <c r="B16634" s="2" t="s">
        <v>14960</v>
      </c>
      <c r="C16634" s="2" t="s">
        <v>26536</v>
      </c>
      <c r="D16634" s="2" t="str">
        <f>"魚介類販売業"</f>
        <v>魚介類販売業</v>
      </c>
      <c r="E16634" s="2" t="str">
        <f t="shared" si="846"/>
        <v>R02.02.17</v>
      </c>
    </row>
    <row r="16635" spans="1:5" x14ac:dyDescent="0.45">
      <c r="A16635" s="2" t="s">
        <v>3982</v>
      </c>
      <c r="B16635" s="2" t="s">
        <v>14363</v>
      </c>
      <c r="C16635" s="2" t="s">
        <v>25951</v>
      </c>
      <c r="D16635" s="2" t="str">
        <f>"魚介類販売業"</f>
        <v>魚介類販売業</v>
      </c>
      <c r="E16635" s="2" t="str">
        <f t="shared" si="846"/>
        <v>R02.02.17</v>
      </c>
    </row>
    <row r="16636" spans="1:5" x14ac:dyDescent="0.45">
      <c r="A16636" s="2" t="s">
        <v>4424</v>
      </c>
      <c r="B16636" s="2" t="s">
        <v>14961</v>
      </c>
      <c r="C16636" s="2" t="s">
        <v>26537</v>
      </c>
      <c r="D16636" s="2" t="str">
        <f>"飲食店営業"</f>
        <v>飲食店営業</v>
      </c>
      <c r="E16636" s="2" t="str">
        <f t="shared" si="846"/>
        <v>R02.02.17</v>
      </c>
    </row>
    <row r="16637" spans="1:5" x14ac:dyDescent="0.45">
      <c r="A16637" s="2" t="s">
        <v>4424</v>
      </c>
      <c r="B16637" s="2" t="s">
        <v>14961</v>
      </c>
      <c r="C16637" s="2" t="s">
        <v>26537</v>
      </c>
      <c r="D16637" s="2" t="str">
        <f>"魚介類販売業"</f>
        <v>魚介類販売業</v>
      </c>
      <c r="E16637" s="2" t="str">
        <f t="shared" si="846"/>
        <v>R02.02.17</v>
      </c>
    </row>
    <row r="16638" spans="1:5" x14ac:dyDescent="0.45">
      <c r="A16638" s="2" t="s">
        <v>165</v>
      </c>
      <c r="B16638" s="2" t="s">
        <v>14962</v>
      </c>
      <c r="C16638" s="2" t="s">
        <v>26538</v>
      </c>
      <c r="D16638" s="2" t="str">
        <f>"喫茶店営業"</f>
        <v>喫茶店営業</v>
      </c>
      <c r="E16638" s="2" t="str">
        <f t="shared" ref="E16638:E16643" si="847">"R02.02.25"</f>
        <v>R02.02.25</v>
      </c>
    </row>
    <row r="16639" spans="1:5" x14ac:dyDescent="0.45">
      <c r="A16639" s="2" t="s">
        <v>4138</v>
      </c>
      <c r="B16639" s="2" t="s">
        <v>14574</v>
      </c>
      <c r="C16639" s="2" t="s">
        <v>26149</v>
      </c>
      <c r="D16639" s="2" t="str">
        <f>"乳類販売業"</f>
        <v>乳類販売業</v>
      </c>
      <c r="E16639" s="2" t="str">
        <f t="shared" si="847"/>
        <v>R02.02.25</v>
      </c>
    </row>
    <row r="16640" spans="1:5" x14ac:dyDescent="0.45">
      <c r="A16640" s="2" t="s">
        <v>4425</v>
      </c>
      <c r="B16640" s="2" t="s">
        <v>14963</v>
      </c>
      <c r="C16640" s="2" t="s">
        <v>26539</v>
      </c>
      <c r="D16640" s="2" t="str">
        <f>"そうざい製造業"</f>
        <v>そうざい製造業</v>
      </c>
      <c r="E16640" s="2" t="str">
        <f t="shared" si="847"/>
        <v>R02.02.25</v>
      </c>
    </row>
    <row r="16641" spans="1:5" x14ac:dyDescent="0.45">
      <c r="A16641" s="2" t="s">
        <v>3929</v>
      </c>
      <c r="B16641" s="2" t="s">
        <v>14300</v>
      </c>
      <c r="C16641" s="2" t="s">
        <v>25884</v>
      </c>
      <c r="D16641" s="2" t="str">
        <f>"そうざい製造業"</f>
        <v>そうざい製造業</v>
      </c>
      <c r="E16641" s="2" t="str">
        <f t="shared" si="847"/>
        <v>R02.02.25</v>
      </c>
    </row>
    <row r="16642" spans="1:5" x14ac:dyDescent="0.45">
      <c r="A16642" s="2" t="s">
        <v>4426</v>
      </c>
      <c r="B16642" s="2" t="s">
        <v>14964</v>
      </c>
      <c r="C16642" s="2" t="s">
        <v>26540</v>
      </c>
      <c r="D16642" s="2" t="str">
        <f>"みそ製造業"</f>
        <v>みそ製造業</v>
      </c>
      <c r="E16642" s="2" t="str">
        <f t="shared" si="847"/>
        <v>R02.02.25</v>
      </c>
    </row>
    <row r="16643" spans="1:5" x14ac:dyDescent="0.45">
      <c r="A16643" s="2" t="s">
        <v>4427</v>
      </c>
      <c r="B16643" s="2" t="s">
        <v>14965</v>
      </c>
      <c r="C16643" s="2" t="s">
        <v>26541</v>
      </c>
      <c r="D16643" s="2" t="str">
        <f>"食肉処理業"</f>
        <v>食肉処理業</v>
      </c>
      <c r="E16643" s="2" t="str">
        <f t="shared" si="847"/>
        <v>R02.02.25</v>
      </c>
    </row>
    <row r="16644" spans="1:5" x14ac:dyDescent="0.45">
      <c r="A16644" s="2" t="s">
        <v>4428</v>
      </c>
      <c r="B16644" s="2" t="s">
        <v>14966</v>
      </c>
      <c r="C16644" s="2" t="s">
        <v>26542</v>
      </c>
      <c r="D16644" s="2" t="str">
        <f>"食品製造業"</f>
        <v>食品製造業</v>
      </c>
      <c r="E16644" s="2" t="str">
        <f t="shared" ref="E16644:E16658" si="848">"R02.02.19"</f>
        <v>R02.02.19</v>
      </c>
    </row>
    <row r="16645" spans="1:5" x14ac:dyDescent="0.45">
      <c r="A16645" s="2" t="s">
        <v>4429</v>
      </c>
      <c r="B16645" s="2" t="s">
        <v>14093</v>
      </c>
      <c r="C16645" s="2" t="s">
        <v>26543</v>
      </c>
      <c r="D16645" s="2" t="str">
        <f>"食品製造業"</f>
        <v>食品製造業</v>
      </c>
      <c r="E16645" s="2" t="str">
        <f t="shared" si="848"/>
        <v>R02.02.19</v>
      </c>
    </row>
    <row r="16646" spans="1:5" x14ac:dyDescent="0.45">
      <c r="A16646" s="2" t="s">
        <v>4430</v>
      </c>
      <c r="B16646" s="2" t="s">
        <v>14967</v>
      </c>
      <c r="C16646" s="2" t="s">
        <v>26544</v>
      </c>
      <c r="D16646" s="2" t="str">
        <f>"食品製造業"</f>
        <v>食品製造業</v>
      </c>
      <c r="E16646" s="2" t="str">
        <f t="shared" si="848"/>
        <v>R02.02.19</v>
      </c>
    </row>
    <row r="16647" spans="1:5" x14ac:dyDescent="0.45">
      <c r="A16647" s="2" t="s">
        <v>4431</v>
      </c>
      <c r="B16647" s="2" t="s">
        <v>14968</v>
      </c>
      <c r="C16647" s="2" t="s">
        <v>25792</v>
      </c>
      <c r="D16647" s="2" t="str">
        <f>"食品製造業"</f>
        <v>食品製造業</v>
      </c>
      <c r="E16647" s="2" t="str">
        <f t="shared" si="848"/>
        <v>R02.02.19</v>
      </c>
    </row>
    <row r="16648" spans="1:5" x14ac:dyDescent="0.45">
      <c r="A16648" s="2" t="s">
        <v>4331</v>
      </c>
      <c r="B16648" s="2" t="s">
        <v>14826</v>
      </c>
      <c r="C16648" s="2" t="s">
        <v>26408</v>
      </c>
      <c r="D16648" s="2" t="str">
        <f>"食品製造業"</f>
        <v>食品製造業</v>
      </c>
      <c r="E16648" s="2" t="str">
        <f t="shared" si="848"/>
        <v>R02.02.19</v>
      </c>
    </row>
    <row r="16649" spans="1:5" x14ac:dyDescent="0.45">
      <c r="A16649" s="2" t="s">
        <v>4433</v>
      </c>
      <c r="B16649" s="2" t="s">
        <v>14970</v>
      </c>
      <c r="C16649" s="2" t="s">
        <v>26546</v>
      </c>
      <c r="D16649" s="2" t="str">
        <f t="shared" ref="D16649:D16661" si="849">"食品販売業"</f>
        <v>食品販売業</v>
      </c>
      <c r="E16649" s="2" t="str">
        <f t="shared" si="848"/>
        <v>R02.02.19</v>
      </c>
    </row>
    <row r="16650" spans="1:5" x14ac:dyDescent="0.45">
      <c r="A16650" s="2" t="s">
        <v>3731</v>
      </c>
      <c r="B16650" s="2" t="s">
        <v>14082</v>
      </c>
      <c r="C16650" s="2" t="s">
        <v>26547</v>
      </c>
      <c r="D16650" s="2" t="str">
        <f t="shared" si="849"/>
        <v>食品販売業</v>
      </c>
      <c r="E16650" s="2" t="str">
        <f t="shared" si="848"/>
        <v>R02.02.19</v>
      </c>
    </row>
    <row r="16651" spans="1:5" x14ac:dyDescent="0.45">
      <c r="A16651" s="2" t="s">
        <v>3933</v>
      </c>
      <c r="B16651" s="2" t="s">
        <v>14305</v>
      </c>
      <c r="C16651" s="2" t="s">
        <v>25889</v>
      </c>
      <c r="D16651" s="2" t="str">
        <f t="shared" si="849"/>
        <v>食品販売業</v>
      </c>
      <c r="E16651" s="2" t="str">
        <f t="shared" si="848"/>
        <v>R02.02.19</v>
      </c>
    </row>
    <row r="16652" spans="1:5" x14ac:dyDescent="0.45">
      <c r="A16652" s="2" t="s">
        <v>1500</v>
      </c>
      <c r="B16652" s="2" t="s">
        <v>14971</v>
      </c>
      <c r="C16652" s="2" t="s">
        <v>26548</v>
      </c>
      <c r="D16652" s="2" t="str">
        <f t="shared" si="849"/>
        <v>食品販売業</v>
      </c>
      <c r="E16652" s="2" t="str">
        <f t="shared" si="848"/>
        <v>R02.02.19</v>
      </c>
    </row>
    <row r="16653" spans="1:5" x14ac:dyDescent="0.45">
      <c r="A16653" s="2" t="s">
        <v>3741</v>
      </c>
      <c r="B16653" s="2" t="s">
        <v>14972</v>
      </c>
      <c r="C16653" s="2" t="s">
        <v>25993</v>
      </c>
      <c r="D16653" s="2" t="str">
        <f t="shared" si="849"/>
        <v>食品販売業</v>
      </c>
      <c r="E16653" s="2" t="str">
        <f t="shared" si="848"/>
        <v>R02.02.19</v>
      </c>
    </row>
    <row r="16654" spans="1:5" x14ac:dyDescent="0.45">
      <c r="A16654" s="2" t="s">
        <v>3741</v>
      </c>
      <c r="B16654" s="2" t="s">
        <v>14089</v>
      </c>
      <c r="C16654" s="2" t="s">
        <v>25993</v>
      </c>
      <c r="D16654" s="2" t="str">
        <f t="shared" si="849"/>
        <v>食品販売業</v>
      </c>
      <c r="E16654" s="2" t="str">
        <f t="shared" si="848"/>
        <v>R02.02.19</v>
      </c>
    </row>
    <row r="16655" spans="1:5" x14ac:dyDescent="0.45">
      <c r="A16655" s="2" t="s">
        <v>3755</v>
      </c>
      <c r="B16655" s="2" t="s">
        <v>14102</v>
      </c>
      <c r="C16655" s="2" t="s">
        <v>26549</v>
      </c>
      <c r="D16655" s="2" t="str">
        <f t="shared" si="849"/>
        <v>食品販売業</v>
      </c>
      <c r="E16655" s="2" t="str">
        <f t="shared" si="848"/>
        <v>R02.02.19</v>
      </c>
    </row>
    <row r="16656" spans="1:5" x14ac:dyDescent="0.45">
      <c r="A16656" s="2" t="s">
        <v>4434</v>
      </c>
      <c r="B16656" s="2" t="s">
        <v>14973</v>
      </c>
      <c r="C16656" s="2" t="s">
        <v>26550</v>
      </c>
      <c r="D16656" s="2" t="str">
        <f t="shared" si="849"/>
        <v>食品販売業</v>
      </c>
      <c r="E16656" s="2" t="str">
        <f t="shared" si="848"/>
        <v>R02.02.19</v>
      </c>
    </row>
    <row r="16657" spans="1:5" x14ac:dyDescent="0.45">
      <c r="A16657" s="2" t="s">
        <v>4435</v>
      </c>
      <c r="B16657" s="2" t="s">
        <v>14974</v>
      </c>
      <c r="C16657" s="2" t="s">
        <v>26551</v>
      </c>
      <c r="D16657" s="2" t="str">
        <f t="shared" si="849"/>
        <v>食品販売業</v>
      </c>
      <c r="E16657" s="2" t="str">
        <f t="shared" si="848"/>
        <v>R02.02.19</v>
      </c>
    </row>
    <row r="16658" spans="1:5" x14ac:dyDescent="0.45">
      <c r="A16658" s="2" t="s">
        <v>4436</v>
      </c>
      <c r="B16658" s="2" t="s">
        <v>14975</v>
      </c>
      <c r="C16658" s="2" t="s">
        <v>26552</v>
      </c>
      <c r="D16658" s="2" t="str">
        <f t="shared" si="849"/>
        <v>食品販売業</v>
      </c>
      <c r="E16658" s="2" t="str">
        <f t="shared" si="848"/>
        <v>R02.02.19</v>
      </c>
    </row>
    <row r="16659" spans="1:5" x14ac:dyDescent="0.45">
      <c r="A16659" s="2" t="s">
        <v>4437</v>
      </c>
      <c r="B16659" s="2" t="s">
        <v>14976</v>
      </c>
      <c r="C16659" s="2" t="s">
        <v>26553</v>
      </c>
      <c r="D16659" s="2" t="str">
        <f t="shared" si="849"/>
        <v>食品販売業</v>
      </c>
      <c r="E16659" s="2" t="str">
        <f t="shared" ref="E16659:E16664" si="850">"R02.02.25"</f>
        <v>R02.02.25</v>
      </c>
    </row>
    <row r="16660" spans="1:5" x14ac:dyDescent="0.45">
      <c r="A16660" s="2" t="s">
        <v>4439</v>
      </c>
      <c r="B16660" s="2" t="s">
        <v>14978</v>
      </c>
      <c r="C16660" s="2" t="s">
        <v>26555</v>
      </c>
      <c r="D16660" s="2" t="str">
        <f t="shared" si="849"/>
        <v>食品販売業</v>
      </c>
      <c r="E16660" s="2" t="str">
        <f t="shared" si="850"/>
        <v>R02.02.25</v>
      </c>
    </row>
    <row r="16661" spans="1:5" x14ac:dyDescent="0.45">
      <c r="A16661" s="2" t="s">
        <v>3808</v>
      </c>
      <c r="B16661" s="2" t="s">
        <v>14979</v>
      </c>
      <c r="C16661" s="2" t="s">
        <v>26556</v>
      </c>
      <c r="D16661" s="2" t="str">
        <f t="shared" si="849"/>
        <v>食品販売業</v>
      </c>
      <c r="E16661" s="2" t="str">
        <f t="shared" si="850"/>
        <v>R02.02.25</v>
      </c>
    </row>
    <row r="16662" spans="1:5" x14ac:dyDescent="0.45">
      <c r="A16662" s="2" t="s">
        <v>4440</v>
      </c>
      <c r="B16662" s="2" t="s">
        <v>14980</v>
      </c>
      <c r="C16662" s="2" t="s">
        <v>26557</v>
      </c>
      <c r="D16662" s="2" t="str">
        <f>"飲食店営業"</f>
        <v>飲食店営業</v>
      </c>
      <c r="E16662" s="2" t="str">
        <f t="shared" si="850"/>
        <v>R02.02.25</v>
      </c>
    </row>
    <row r="16663" spans="1:5" x14ac:dyDescent="0.45">
      <c r="A16663" s="2" t="s">
        <v>4441</v>
      </c>
      <c r="B16663" s="2" t="s">
        <v>14981</v>
      </c>
      <c r="C16663" s="2" t="s">
        <v>26558</v>
      </c>
      <c r="D16663" s="2" t="str">
        <f>"飲食店営業"</f>
        <v>飲食店営業</v>
      </c>
      <c r="E16663" s="2" t="str">
        <f t="shared" si="850"/>
        <v>R02.02.25</v>
      </c>
    </row>
    <row r="16664" spans="1:5" x14ac:dyDescent="0.45">
      <c r="A16664" s="2" t="s">
        <v>4442</v>
      </c>
      <c r="B16664" s="2" t="s">
        <v>14982</v>
      </c>
      <c r="C16664" s="2" t="s">
        <v>26559</v>
      </c>
      <c r="D16664" s="2" t="str">
        <f>"飲食店営業"</f>
        <v>飲食店営業</v>
      </c>
      <c r="E16664" s="2" t="str">
        <f t="shared" si="850"/>
        <v>R02.02.25</v>
      </c>
    </row>
    <row r="16665" spans="1:5" x14ac:dyDescent="0.45">
      <c r="A16665" s="2" t="s">
        <v>421</v>
      </c>
      <c r="B16665" s="2" t="s">
        <v>14983</v>
      </c>
      <c r="C16665" s="2" t="s">
        <v>26560</v>
      </c>
      <c r="D16665" s="2" t="str">
        <f>"乳類販売業"</f>
        <v>乳類販売業</v>
      </c>
      <c r="E16665" s="2" t="str">
        <f t="shared" ref="E16665:E16676" si="851">"R02.02.28"</f>
        <v>R02.02.28</v>
      </c>
    </row>
    <row r="16666" spans="1:5" x14ac:dyDescent="0.45">
      <c r="A16666" s="2" t="s">
        <v>421</v>
      </c>
      <c r="B16666" s="2" t="s">
        <v>14984</v>
      </c>
      <c r="C16666" s="2" t="s">
        <v>26431</v>
      </c>
      <c r="D16666" s="2" t="str">
        <f>"乳類販売業"</f>
        <v>乳類販売業</v>
      </c>
      <c r="E16666" s="2" t="str">
        <f t="shared" si="851"/>
        <v>R02.02.28</v>
      </c>
    </row>
    <row r="16667" spans="1:5" x14ac:dyDescent="0.45">
      <c r="A16667" s="2" t="s">
        <v>4443</v>
      </c>
      <c r="B16667" s="2" t="s">
        <v>14987</v>
      </c>
      <c r="C16667" s="2" t="s">
        <v>26563</v>
      </c>
      <c r="D16667" s="2" t="str">
        <f>"飲食店営業"</f>
        <v>飲食店営業</v>
      </c>
      <c r="E16667" s="2" t="str">
        <f t="shared" si="851"/>
        <v>R02.02.28</v>
      </c>
    </row>
    <row r="16668" spans="1:5" x14ac:dyDescent="0.45">
      <c r="A16668" s="2" t="s">
        <v>277</v>
      </c>
      <c r="B16668" s="2" t="s">
        <v>14988</v>
      </c>
      <c r="C16668" s="2" t="s">
        <v>26564</v>
      </c>
      <c r="D16668" s="2" t="str">
        <f>"飲食店営業"</f>
        <v>飲食店営業</v>
      </c>
      <c r="E16668" s="2" t="str">
        <f t="shared" si="851"/>
        <v>R02.02.28</v>
      </c>
    </row>
    <row r="16669" spans="1:5" x14ac:dyDescent="0.45">
      <c r="A16669" s="2" t="s">
        <v>4444</v>
      </c>
      <c r="B16669" s="2" t="s">
        <v>14989</v>
      </c>
      <c r="C16669" s="2" t="s">
        <v>26565</v>
      </c>
      <c r="D16669" s="2" t="str">
        <f>"飲食店営業"</f>
        <v>飲食店営業</v>
      </c>
      <c r="E16669" s="2" t="str">
        <f t="shared" si="851"/>
        <v>R02.02.28</v>
      </c>
    </row>
    <row r="16670" spans="1:5" x14ac:dyDescent="0.45">
      <c r="A16670" s="2" t="s">
        <v>4445</v>
      </c>
      <c r="B16670" s="2" t="s">
        <v>14990</v>
      </c>
      <c r="C16670" s="2" t="s">
        <v>26566</v>
      </c>
      <c r="D16670" s="2" t="str">
        <f>"飲食店営業"</f>
        <v>飲食店営業</v>
      </c>
      <c r="E16670" s="2" t="str">
        <f t="shared" si="851"/>
        <v>R02.02.28</v>
      </c>
    </row>
    <row r="16671" spans="1:5" x14ac:dyDescent="0.45">
      <c r="A16671" s="2" t="s">
        <v>4446</v>
      </c>
      <c r="B16671" s="2" t="s">
        <v>14991</v>
      </c>
      <c r="C16671" s="2" t="s">
        <v>21058</v>
      </c>
      <c r="D16671" s="2" t="str">
        <f>"飲食店営業"</f>
        <v>飲食店営業</v>
      </c>
      <c r="E16671" s="2" t="str">
        <f t="shared" si="851"/>
        <v>R02.02.28</v>
      </c>
    </row>
    <row r="16672" spans="1:5" x14ac:dyDescent="0.45">
      <c r="A16672" s="2" t="s">
        <v>421</v>
      </c>
      <c r="B16672" s="2" t="s">
        <v>14992</v>
      </c>
      <c r="C16672" s="2" t="s">
        <v>26567</v>
      </c>
      <c r="D16672" s="2" t="str">
        <f>"乳類販売業"</f>
        <v>乳類販売業</v>
      </c>
      <c r="E16672" s="2" t="str">
        <f t="shared" si="851"/>
        <v>R02.02.28</v>
      </c>
    </row>
    <row r="16673" spans="1:5" x14ac:dyDescent="0.45">
      <c r="A16673" s="2" t="s">
        <v>3977</v>
      </c>
      <c r="B16673" s="2" t="s">
        <v>14993</v>
      </c>
      <c r="C16673" s="2" t="s">
        <v>25945</v>
      </c>
      <c r="D16673" s="2" t="str">
        <f>"飲食店営業"</f>
        <v>飲食店営業</v>
      </c>
      <c r="E16673" s="2" t="str">
        <f t="shared" si="851"/>
        <v>R02.02.28</v>
      </c>
    </row>
    <row r="16674" spans="1:5" x14ac:dyDescent="0.45">
      <c r="A16674" s="2" t="s">
        <v>4447</v>
      </c>
      <c r="B16674" s="2" t="s">
        <v>14994</v>
      </c>
      <c r="C16674" s="2" t="s">
        <v>26568</v>
      </c>
      <c r="D16674" s="2" t="str">
        <f>"豆腐製造業"</f>
        <v>豆腐製造業</v>
      </c>
      <c r="E16674" s="2" t="str">
        <f t="shared" si="851"/>
        <v>R02.02.28</v>
      </c>
    </row>
    <row r="16675" spans="1:5" x14ac:dyDescent="0.45">
      <c r="A16675" s="2" t="s">
        <v>530</v>
      </c>
      <c r="B16675" s="2" t="s">
        <v>14995</v>
      </c>
      <c r="C16675" s="2" t="s">
        <v>26570</v>
      </c>
      <c r="D16675" s="2" t="str">
        <f>"食品販売業（自動販売機）"</f>
        <v>食品販売業（自動販売機）</v>
      </c>
      <c r="E16675" s="2" t="str">
        <f t="shared" si="851"/>
        <v>R02.02.28</v>
      </c>
    </row>
    <row r="16676" spans="1:5" x14ac:dyDescent="0.45">
      <c r="A16676" s="2" t="s">
        <v>530</v>
      </c>
      <c r="B16676" s="2" t="s">
        <v>14996</v>
      </c>
      <c r="C16676" s="2" t="s">
        <v>26571</v>
      </c>
      <c r="D16676" s="2" t="str">
        <f>"食品販売業（自動販売機）"</f>
        <v>食品販売業（自動販売機）</v>
      </c>
      <c r="E16676" s="2" t="str">
        <f t="shared" si="851"/>
        <v>R02.02.28</v>
      </c>
    </row>
    <row r="16677" spans="1:5" x14ac:dyDescent="0.45">
      <c r="A16677" s="2" t="s">
        <v>4448</v>
      </c>
      <c r="B16677" s="2" t="s">
        <v>14997</v>
      </c>
      <c r="C16677" s="2" t="s">
        <v>26572</v>
      </c>
      <c r="D16677" s="2" t="str">
        <f>"飲食店営業"</f>
        <v>飲食店営業</v>
      </c>
      <c r="E16677" s="2" t="str">
        <f>"R02.03.05"</f>
        <v>R02.03.05</v>
      </c>
    </row>
    <row r="16678" spans="1:5" x14ac:dyDescent="0.45">
      <c r="A16678" s="2" t="s">
        <v>4449</v>
      </c>
      <c r="B16678" s="2" t="s">
        <v>14998</v>
      </c>
      <c r="C16678" s="2" t="s">
        <v>26573</v>
      </c>
      <c r="D16678" s="2" t="str">
        <f>"飲食店営業"</f>
        <v>飲食店営業</v>
      </c>
      <c r="E16678" s="2" t="str">
        <f>"R02.02.28"</f>
        <v>R02.02.28</v>
      </c>
    </row>
    <row r="16679" spans="1:5" x14ac:dyDescent="0.45">
      <c r="A16679" s="2" t="s">
        <v>3840</v>
      </c>
      <c r="B16679" s="2" t="s">
        <v>14999</v>
      </c>
      <c r="C16679" s="2" t="s">
        <v>26574</v>
      </c>
      <c r="D16679" s="2" t="str">
        <f>"食品販売業（移動販売）"</f>
        <v>食品販売業（移動販売）</v>
      </c>
      <c r="E16679" s="2" t="str">
        <f>"R02.02.28"</f>
        <v>R02.02.28</v>
      </c>
    </row>
    <row r="16680" spans="1:5" x14ac:dyDescent="0.45">
      <c r="A16680" s="2" t="s">
        <v>4450</v>
      </c>
      <c r="B16680" s="2" t="s">
        <v>15000</v>
      </c>
      <c r="C16680" s="2" t="s">
        <v>26575</v>
      </c>
      <c r="D16680" s="2" t="str">
        <f>"飲食店営業"</f>
        <v>飲食店営業</v>
      </c>
      <c r="E16680" s="2" t="str">
        <f>"R02.03.17"</f>
        <v>R02.03.17</v>
      </c>
    </row>
    <row r="16681" spans="1:5" x14ac:dyDescent="0.45">
      <c r="A16681" s="2" t="s">
        <v>3906</v>
      </c>
      <c r="B16681" s="2" t="s">
        <v>15001</v>
      </c>
      <c r="C16681" s="2" t="s">
        <v>26576</v>
      </c>
      <c r="D16681" s="2" t="str">
        <f>"菓子製造業"</f>
        <v>菓子製造業</v>
      </c>
      <c r="E16681" s="2" t="str">
        <f>"R02.03.16"</f>
        <v>R02.03.16</v>
      </c>
    </row>
    <row r="16682" spans="1:5" x14ac:dyDescent="0.45">
      <c r="A16682" s="2" t="s">
        <v>4451</v>
      </c>
      <c r="B16682" s="2" t="s">
        <v>15002</v>
      </c>
      <c r="C16682" s="2" t="s">
        <v>26577</v>
      </c>
      <c r="D16682" s="2" t="str">
        <f t="shared" ref="D16682:D16687" si="852">"飲食店営業"</f>
        <v>飲食店営業</v>
      </c>
      <c r="E16682" s="2" t="str">
        <f>"R02.03.16"</f>
        <v>R02.03.16</v>
      </c>
    </row>
    <row r="16683" spans="1:5" x14ac:dyDescent="0.45">
      <c r="A16683" s="2" t="s">
        <v>4452</v>
      </c>
      <c r="B16683" s="2" t="s">
        <v>15003</v>
      </c>
      <c r="C16683" s="2" t="s">
        <v>26578</v>
      </c>
      <c r="D16683" s="2" t="str">
        <f t="shared" si="852"/>
        <v>飲食店営業</v>
      </c>
      <c r="E16683" s="2" t="str">
        <f>"R02.03.25"</f>
        <v>R02.03.25</v>
      </c>
    </row>
    <row r="16684" spans="1:5" x14ac:dyDescent="0.45">
      <c r="A16684" s="2" t="s">
        <v>4453</v>
      </c>
      <c r="B16684" s="2" t="s">
        <v>15004</v>
      </c>
      <c r="C16684" s="2" t="s">
        <v>26579</v>
      </c>
      <c r="D16684" s="2" t="str">
        <f t="shared" si="852"/>
        <v>飲食店営業</v>
      </c>
      <c r="E16684" s="2" t="str">
        <f>"R02.02.28"</f>
        <v>R02.02.28</v>
      </c>
    </row>
    <row r="16685" spans="1:5" x14ac:dyDescent="0.45">
      <c r="A16685" s="2" t="s">
        <v>374</v>
      </c>
      <c r="B16685" s="2" t="s">
        <v>15005</v>
      </c>
      <c r="C16685" s="2" t="s">
        <v>26580</v>
      </c>
      <c r="D16685" s="2" t="str">
        <f t="shared" si="852"/>
        <v>飲食店営業</v>
      </c>
      <c r="E16685" s="2" t="str">
        <f>"R02.03.30"</f>
        <v>R02.03.30</v>
      </c>
    </row>
    <row r="16686" spans="1:5" x14ac:dyDescent="0.45">
      <c r="A16686" s="2" t="s">
        <v>4454</v>
      </c>
      <c r="B16686" s="2" t="s">
        <v>15006</v>
      </c>
      <c r="C16686" s="2" t="s">
        <v>26581</v>
      </c>
      <c r="D16686" s="2" t="str">
        <f t="shared" si="852"/>
        <v>飲食店営業</v>
      </c>
      <c r="E16686" s="2" t="str">
        <f>"R02.03.31"</f>
        <v>R02.03.31</v>
      </c>
    </row>
    <row r="16687" spans="1:5" x14ac:dyDescent="0.45">
      <c r="A16687" s="2" t="s">
        <v>4455</v>
      </c>
      <c r="B16687" s="2" t="s">
        <v>15007</v>
      </c>
      <c r="C16687" s="2" t="s">
        <v>26582</v>
      </c>
      <c r="D16687" s="2" t="str">
        <f t="shared" si="852"/>
        <v>飲食店営業</v>
      </c>
      <c r="E16687" s="2" t="str">
        <f>"R02.03.31"</f>
        <v>R02.03.31</v>
      </c>
    </row>
    <row r="16688" spans="1:5" x14ac:dyDescent="0.45">
      <c r="A16688" s="2" t="s">
        <v>4456</v>
      </c>
      <c r="B16688" s="2" t="s">
        <v>15008</v>
      </c>
      <c r="C16688" s="2" t="s">
        <v>26583</v>
      </c>
      <c r="D16688" s="2" t="str">
        <f>"食肉販売業"</f>
        <v>食肉販売業</v>
      </c>
      <c r="E16688" s="2" t="str">
        <f>"R02.02.25"</f>
        <v>R02.02.25</v>
      </c>
    </row>
    <row r="16689" spans="1:5" x14ac:dyDescent="0.45">
      <c r="A16689" s="2" t="s">
        <v>4458</v>
      </c>
      <c r="B16689" s="2" t="s">
        <v>15010</v>
      </c>
      <c r="C16689" s="2" t="s">
        <v>26584</v>
      </c>
      <c r="D16689" s="2" t="str">
        <f t="shared" ref="D16689:D16700" si="853">"飲食店営業"</f>
        <v>飲食店営業</v>
      </c>
      <c r="E16689" s="2" t="str">
        <f>"R02.04.07"</f>
        <v>R02.04.07</v>
      </c>
    </row>
    <row r="16690" spans="1:5" x14ac:dyDescent="0.45">
      <c r="A16690" s="2" t="s">
        <v>4458</v>
      </c>
      <c r="B16690" s="2" t="s">
        <v>15011</v>
      </c>
      <c r="C16690" s="2" t="s">
        <v>26584</v>
      </c>
      <c r="D16690" s="2" t="str">
        <f t="shared" si="853"/>
        <v>飲食店営業</v>
      </c>
      <c r="E16690" s="2" t="str">
        <f>"R02.04.07"</f>
        <v>R02.04.07</v>
      </c>
    </row>
    <row r="16691" spans="1:5" x14ac:dyDescent="0.45">
      <c r="A16691" s="2" t="s">
        <v>4458</v>
      </c>
      <c r="B16691" s="2" t="s">
        <v>15012</v>
      </c>
      <c r="C16691" s="2" t="s">
        <v>26584</v>
      </c>
      <c r="D16691" s="2" t="str">
        <f t="shared" si="853"/>
        <v>飲食店営業</v>
      </c>
      <c r="E16691" s="2" t="str">
        <f>"R02.04.07"</f>
        <v>R02.04.07</v>
      </c>
    </row>
    <row r="16692" spans="1:5" x14ac:dyDescent="0.45">
      <c r="A16692" s="2" t="s">
        <v>4324</v>
      </c>
      <c r="B16692" s="2" t="s">
        <v>15013</v>
      </c>
      <c r="C16692" s="2" t="s">
        <v>26585</v>
      </c>
      <c r="D16692" s="2" t="str">
        <f t="shared" si="853"/>
        <v>飲食店営業</v>
      </c>
      <c r="E16692" s="2" t="str">
        <f>"R02.04.07"</f>
        <v>R02.04.07</v>
      </c>
    </row>
    <row r="16693" spans="1:5" x14ac:dyDescent="0.45">
      <c r="A16693" s="2" t="s">
        <v>4324</v>
      </c>
      <c r="B16693" s="2" t="s">
        <v>15014</v>
      </c>
      <c r="C16693" s="2" t="s">
        <v>26586</v>
      </c>
      <c r="D16693" s="2" t="str">
        <f t="shared" si="853"/>
        <v>飲食店営業</v>
      </c>
      <c r="E16693" s="2" t="str">
        <f>"R02.04.07"</f>
        <v>R02.04.07</v>
      </c>
    </row>
    <row r="16694" spans="1:5" x14ac:dyDescent="0.45">
      <c r="A16694" s="2" t="s">
        <v>4459</v>
      </c>
      <c r="B16694" s="2" t="s">
        <v>15015</v>
      </c>
      <c r="C16694" s="2" t="s">
        <v>26587</v>
      </c>
      <c r="D16694" s="2" t="str">
        <f t="shared" si="853"/>
        <v>飲食店営業</v>
      </c>
      <c r="E16694" s="2" t="str">
        <f>"R02.04.08"</f>
        <v>R02.04.08</v>
      </c>
    </row>
    <row r="16695" spans="1:5" x14ac:dyDescent="0.45">
      <c r="A16695" s="2" t="s">
        <v>4460</v>
      </c>
      <c r="B16695" s="2" t="s">
        <v>15017</v>
      </c>
      <c r="C16695" s="2" t="s">
        <v>26589</v>
      </c>
      <c r="D16695" s="2" t="str">
        <f t="shared" si="853"/>
        <v>飲食店営業</v>
      </c>
      <c r="E16695" s="2" t="str">
        <f>"R02.04.13"</f>
        <v>R02.04.13</v>
      </c>
    </row>
    <row r="16696" spans="1:5" x14ac:dyDescent="0.45">
      <c r="A16696" s="2" t="s">
        <v>4461</v>
      </c>
      <c r="B16696" s="2" t="s">
        <v>15018</v>
      </c>
      <c r="C16696" s="2" t="s">
        <v>26591</v>
      </c>
      <c r="D16696" s="2" t="str">
        <f t="shared" si="853"/>
        <v>飲食店営業</v>
      </c>
      <c r="E16696" s="2" t="str">
        <f>"R02.04.27"</f>
        <v>R02.04.27</v>
      </c>
    </row>
    <row r="16697" spans="1:5" x14ac:dyDescent="0.45">
      <c r="A16697" s="2" t="s">
        <v>4462</v>
      </c>
      <c r="B16697" s="2" t="s">
        <v>15019</v>
      </c>
      <c r="C16697" s="2" t="s">
        <v>26592</v>
      </c>
      <c r="D16697" s="2" t="str">
        <f t="shared" si="853"/>
        <v>飲食店営業</v>
      </c>
      <c r="E16697" s="2" t="str">
        <f>"R02.04.27"</f>
        <v>R02.04.27</v>
      </c>
    </row>
    <row r="16698" spans="1:5" x14ac:dyDescent="0.45">
      <c r="A16698" s="2" t="s">
        <v>4465</v>
      </c>
      <c r="B16698" s="2" t="s">
        <v>15022</v>
      </c>
      <c r="C16698" s="2" t="s">
        <v>26595</v>
      </c>
      <c r="D16698" s="2" t="str">
        <f t="shared" si="853"/>
        <v>飲食店営業</v>
      </c>
      <c r="E16698" s="2" t="str">
        <f>"H29.08.02"</f>
        <v>H29.08.02</v>
      </c>
    </row>
    <row r="16699" spans="1:5" x14ac:dyDescent="0.45">
      <c r="A16699" s="2" t="s">
        <v>4466</v>
      </c>
      <c r="B16699" s="2" t="s">
        <v>15023</v>
      </c>
      <c r="C16699" s="2" t="s">
        <v>26596</v>
      </c>
      <c r="D16699" s="2" t="str">
        <f t="shared" si="853"/>
        <v>飲食店営業</v>
      </c>
      <c r="E16699" s="2" t="str">
        <f>"H30.12.10"</f>
        <v>H30.12.10</v>
      </c>
    </row>
    <row r="16700" spans="1:5" x14ac:dyDescent="0.45">
      <c r="A16700" s="2" t="s">
        <v>4467</v>
      </c>
      <c r="B16700" s="2" t="s">
        <v>15024</v>
      </c>
      <c r="C16700" s="2" t="s">
        <v>26597</v>
      </c>
      <c r="D16700" s="2" t="str">
        <f t="shared" si="853"/>
        <v>飲食店営業</v>
      </c>
      <c r="E16700" s="2" t="str">
        <f>"H29.03.03"</f>
        <v>H29.03.03</v>
      </c>
    </row>
    <row r="16701" spans="1:5" x14ac:dyDescent="0.45">
      <c r="A16701" s="2" t="s">
        <v>4468</v>
      </c>
      <c r="B16701" s="2" t="s">
        <v>15025</v>
      </c>
      <c r="C16701" s="2" t="s">
        <v>26598</v>
      </c>
      <c r="D16701" s="2" t="str">
        <f>"食肉処理業"</f>
        <v>食肉処理業</v>
      </c>
      <c r="E16701" s="2" t="str">
        <f>"H31.02.28"</f>
        <v>H31.02.28</v>
      </c>
    </row>
    <row r="16702" spans="1:5" x14ac:dyDescent="0.45">
      <c r="A16702" s="2" t="s">
        <v>4451</v>
      </c>
      <c r="B16702" s="2" t="s">
        <v>15026</v>
      </c>
      <c r="C16702" s="2" t="s">
        <v>26599</v>
      </c>
      <c r="D16702" s="2" t="str">
        <f>"食肉販売業"</f>
        <v>食肉販売業</v>
      </c>
      <c r="E16702" s="2" t="str">
        <f>"R02.05.08"</f>
        <v>R02.05.08</v>
      </c>
    </row>
    <row r="16703" spans="1:5" x14ac:dyDescent="0.45">
      <c r="A16703" s="2" t="s">
        <v>4451</v>
      </c>
      <c r="B16703" s="2" t="s">
        <v>15026</v>
      </c>
      <c r="C16703" s="2" t="s">
        <v>26599</v>
      </c>
      <c r="D16703" s="2" t="str">
        <f>"魚介類販売業"</f>
        <v>魚介類販売業</v>
      </c>
      <c r="E16703" s="2" t="str">
        <f>"R02.05.08"</f>
        <v>R02.05.08</v>
      </c>
    </row>
    <row r="16704" spans="1:5" x14ac:dyDescent="0.45">
      <c r="A16704" s="2" t="s">
        <v>4451</v>
      </c>
      <c r="B16704" s="2" t="s">
        <v>15026</v>
      </c>
      <c r="C16704" s="2" t="s">
        <v>26599</v>
      </c>
      <c r="D16704" s="2" t="str">
        <f>"乳類販売業"</f>
        <v>乳類販売業</v>
      </c>
      <c r="E16704" s="2" t="str">
        <f>"R02.05.08"</f>
        <v>R02.05.08</v>
      </c>
    </row>
    <row r="16705" spans="1:5" x14ac:dyDescent="0.45">
      <c r="A16705" s="2" t="s">
        <v>4451</v>
      </c>
      <c r="B16705" s="2" t="s">
        <v>15026</v>
      </c>
      <c r="C16705" s="2" t="s">
        <v>26599</v>
      </c>
      <c r="D16705" s="2" t="str">
        <f>"食品販売業"</f>
        <v>食品販売業</v>
      </c>
      <c r="E16705" s="2" t="str">
        <f>"R02.05.08"</f>
        <v>R02.05.08</v>
      </c>
    </row>
    <row r="16706" spans="1:5" x14ac:dyDescent="0.45">
      <c r="A16706" s="2" t="s">
        <v>4296</v>
      </c>
      <c r="B16706" s="2" t="s">
        <v>14786</v>
      </c>
      <c r="C16706" s="2" t="s">
        <v>26367</v>
      </c>
      <c r="D16706" s="2" t="str">
        <f>"そうざい製造業"</f>
        <v>そうざい製造業</v>
      </c>
      <c r="E16706" s="2" t="str">
        <f>"R02.05.11"</f>
        <v>R02.05.11</v>
      </c>
    </row>
    <row r="16707" spans="1:5" x14ac:dyDescent="0.45">
      <c r="A16707" s="2" t="s">
        <v>4370</v>
      </c>
      <c r="B16707" s="2" t="s">
        <v>15027</v>
      </c>
      <c r="C16707" s="2" t="s">
        <v>26600</v>
      </c>
      <c r="D16707" s="2" t="str">
        <f>"そうざい製造業"</f>
        <v>そうざい製造業</v>
      </c>
      <c r="E16707" s="2" t="str">
        <f>"R02.05.11"</f>
        <v>R02.05.11</v>
      </c>
    </row>
    <row r="16708" spans="1:5" x14ac:dyDescent="0.45">
      <c r="A16708" s="2" t="s">
        <v>4370</v>
      </c>
      <c r="B16708" s="2" t="s">
        <v>15027</v>
      </c>
      <c r="C16708" s="2" t="s">
        <v>26600</v>
      </c>
      <c r="D16708" s="2" t="str">
        <f>"魚介類販売業"</f>
        <v>魚介類販売業</v>
      </c>
      <c r="E16708" s="2" t="str">
        <f>"R02.05.11"</f>
        <v>R02.05.11</v>
      </c>
    </row>
    <row r="16709" spans="1:5" x14ac:dyDescent="0.45">
      <c r="A16709" s="2" t="s">
        <v>4370</v>
      </c>
      <c r="B16709" s="2" t="s">
        <v>15027</v>
      </c>
      <c r="C16709" s="2" t="s">
        <v>26600</v>
      </c>
      <c r="D16709" s="2" t="str">
        <f>"食品販売業"</f>
        <v>食品販売業</v>
      </c>
      <c r="E16709" s="2" t="str">
        <f>"R02.05.11"</f>
        <v>R02.05.11</v>
      </c>
    </row>
    <row r="16710" spans="1:5" x14ac:dyDescent="0.45">
      <c r="A16710" s="2" t="s">
        <v>4469</v>
      </c>
      <c r="B16710" s="2" t="s">
        <v>15028</v>
      </c>
      <c r="C16710" s="2" t="s">
        <v>26601</v>
      </c>
      <c r="D16710" s="2" t="str">
        <f>"菓子製造業"</f>
        <v>菓子製造業</v>
      </c>
      <c r="E16710" s="2" t="str">
        <f t="shared" ref="E16710:E16717" si="854">"R02.05.13"</f>
        <v>R02.05.13</v>
      </c>
    </row>
    <row r="16711" spans="1:5" x14ac:dyDescent="0.45">
      <c r="A16711" s="2" t="s">
        <v>4470</v>
      </c>
      <c r="B16711" s="2" t="s">
        <v>15029</v>
      </c>
      <c r="C16711" s="2" t="s">
        <v>26602</v>
      </c>
      <c r="D16711" s="2" t="str">
        <f>"菓子製造業"</f>
        <v>菓子製造業</v>
      </c>
      <c r="E16711" s="2" t="str">
        <f t="shared" si="854"/>
        <v>R02.05.13</v>
      </c>
    </row>
    <row r="16712" spans="1:5" x14ac:dyDescent="0.45">
      <c r="A16712" s="2" t="s">
        <v>4471</v>
      </c>
      <c r="B16712" s="2" t="s">
        <v>15030</v>
      </c>
      <c r="C16712" s="2" t="s">
        <v>26603</v>
      </c>
      <c r="D16712" s="2" t="str">
        <f>"菓子製造業"</f>
        <v>菓子製造業</v>
      </c>
      <c r="E16712" s="2" t="str">
        <f t="shared" si="854"/>
        <v>R02.05.13</v>
      </c>
    </row>
    <row r="16713" spans="1:5" x14ac:dyDescent="0.45">
      <c r="A16713" s="2" t="s">
        <v>4331</v>
      </c>
      <c r="B16713" s="2" t="s">
        <v>14826</v>
      </c>
      <c r="C16713" s="2" t="s">
        <v>26408</v>
      </c>
      <c r="D16713" s="2" t="str">
        <f>"菓子製造業"</f>
        <v>菓子製造業</v>
      </c>
      <c r="E16713" s="2" t="str">
        <f t="shared" si="854"/>
        <v>R02.05.13</v>
      </c>
    </row>
    <row r="16714" spans="1:5" x14ac:dyDescent="0.45">
      <c r="A16714" s="2" t="s">
        <v>4472</v>
      </c>
      <c r="B16714" s="2" t="s">
        <v>15031</v>
      </c>
      <c r="C16714" s="2" t="s">
        <v>26604</v>
      </c>
      <c r="D16714" s="2" t="str">
        <f>"飲食店営業"</f>
        <v>飲食店営業</v>
      </c>
      <c r="E16714" s="2" t="str">
        <f t="shared" si="854"/>
        <v>R02.05.13</v>
      </c>
    </row>
    <row r="16715" spans="1:5" x14ac:dyDescent="0.45">
      <c r="A16715" s="2" t="s">
        <v>4470</v>
      </c>
      <c r="B16715" s="2" t="s">
        <v>15029</v>
      </c>
      <c r="C16715" s="2" t="s">
        <v>26602</v>
      </c>
      <c r="D16715" s="2" t="str">
        <f>"そうざい製造業"</f>
        <v>そうざい製造業</v>
      </c>
      <c r="E16715" s="2" t="str">
        <f t="shared" si="854"/>
        <v>R02.05.13</v>
      </c>
    </row>
    <row r="16716" spans="1:5" x14ac:dyDescent="0.45">
      <c r="A16716" s="2" t="s">
        <v>4471</v>
      </c>
      <c r="B16716" s="2" t="s">
        <v>15030</v>
      </c>
      <c r="C16716" s="2" t="s">
        <v>26603</v>
      </c>
      <c r="D16716" s="2" t="str">
        <f>"あん類製造業"</f>
        <v>あん類製造業</v>
      </c>
      <c r="E16716" s="2" t="str">
        <f t="shared" si="854"/>
        <v>R02.05.13</v>
      </c>
    </row>
    <row r="16717" spans="1:5" x14ac:dyDescent="0.45">
      <c r="A16717" s="2" t="s">
        <v>165</v>
      </c>
      <c r="B16717" s="2" t="s">
        <v>15033</v>
      </c>
      <c r="C16717" s="2" t="s">
        <v>26430</v>
      </c>
      <c r="D16717" s="2" t="str">
        <f>"喫茶店営業"</f>
        <v>喫茶店営業</v>
      </c>
      <c r="E16717" s="2" t="str">
        <f t="shared" si="854"/>
        <v>R02.05.13</v>
      </c>
    </row>
    <row r="16718" spans="1:5" x14ac:dyDescent="0.45">
      <c r="A16718" s="2" t="s">
        <v>4473</v>
      </c>
      <c r="B16718" s="2" t="s">
        <v>15034</v>
      </c>
      <c r="C16718" s="2" t="s">
        <v>26605</v>
      </c>
      <c r="D16718" s="2" t="str">
        <f>"飲食店営業"</f>
        <v>飲食店営業</v>
      </c>
      <c r="E16718" s="2" t="str">
        <f t="shared" ref="E16718:E16723" si="855">"R02.05.18"</f>
        <v>R02.05.18</v>
      </c>
    </row>
    <row r="16719" spans="1:5" x14ac:dyDescent="0.45">
      <c r="A16719" s="2" t="s">
        <v>4473</v>
      </c>
      <c r="B16719" s="2" t="s">
        <v>15035</v>
      </c>
      <c r="C16719" s="2" t="s">
        <v>26606</v>
      </c>
      <c r="D16719" s="2" t="str">
        <f>"飲食店営業"</f>
        <v>飲食店営業</v>
      </c>
      <c r="E16719" s="2" t="str">
        <f t="shared" si="855"/>
        <v>R02.05.18</v>
      </c>
    </row>
    <row r="16720" spans="1:5" x14ac:dyDescent="0.45">
      <c r="A16720" s="2" t="s">
        <v>4474</v>
      </c>
      <c r="B16720" s="2" t="s">
        <v>15036</v>
      </c>
      <c r="C16720" s="2" t="s">
        <v>26607</v>
      </c>
      <c r="D16720" s="2" t="str">
        <f>"食肉販売業"</f>
        <v>食肉販売業</v>
      </c>
      <c r="E16720" s="2" t="str">
        <f t="shared" si="855"/>
        <v>R02.05.18</v>
      </c>
    </row>
    <row r="16721" spans="1:5" x14ac:dyDescent="0.45">
      <c r="A16721" s="2" t="s">
        <v>4474</v>
      </c>
      <c r="B16721" s="2" t="s">
        <v>15036</v>
      </c>
      <c r="C16721" s="2" t="s">
        <v>26607</v>
      </c>
      <c r="D16721" s="2" t="str">
        <f>"魚介類販売業"</f>
        <v>魚介類販売業</v>
      </c>
      <c r="E16721" s="2" t="str">
        <f t="shared" si="855"/>
        <v>R02.05.18</v>
      </c>
    </row>
    <row r="16722" spans="1:5" x14ac:dyDescent="0.45">
      <c r="A16722" s="2" t="s">
        <v>4474</v>
      </c>
      <c r="B16722" s="2" t="s">
        <v>15036</v>
      </c>
      <c r="C16722" s="2" t="s">
        <v>26607</v>
      </c>
      <c r="D16722" s="2" t="str">
        <f>"乳類販売業"</f>
        <v>乳類販売業</v>
      </c>
      <c r="E16722" s="2" t="str">
        <f t="shared" si="855"/>
        <v>R02.05.18</v>
      </c>
    </row>
    <row r="16723" spans="1:5" x14ac:dyDescent="0.45">
      <c r="A16723" s="2" t="s">
        <v>4474</v>
      </c>
      <c r="B16723" s="2" t="s">
        <v>15036</v>
      </c>
      <c r="C16723" s="2" t="s">
        <v>26607</v>
      </c>
      <c r="D16723" s="2" t="str">
        <f t="shared" ref="D16723:D16732" si="856">"食品販売業"</f>
        <v>食品販売業</v>
      </c>
      <c r="E16723" s="2" t="str">
        <f t="shared" si="855"/>
        <v>R02.05.18</v>
      </c>
    </row>
    <row r="16724" spans="1:5" x14ac:dyDescent="0.45">
      <c r="A16724" s="2" t="s">
        <v>4475</v>
      </c>
      <c r="B16724" s="2" t="s">
        <v>15037</v>
      </c>
      <c r="C16724" s="2" t="s">
        <v>26608</v>
      </c>
      <c r="D16724" s="2" t="str">
        <f t="shared" si="856"/>
        <v>食品販売業</v>
      </c>
      <c r="E16724" s="2" t="str">
        <f t="shared" ref="E16724:E16732" si="857">"R02.05.19"</f>
        <v>R02.05.19</v>
      </c>
    </row>
    <row r="16725" spans="1:5" x14ac:dyDescent="0.45">
      <c r="A16725" s="2" t="s">
        <v>4361</v>
      </c>
      <c r="B16725" s="2" t="s">
        <v>14867</v>
      </c>
      <c r="C16725" s="2" t="s">
        <v>26609</v>
      </c>
      <c r="D16725" s="2" t="str">
        <f t="shared" si="856"/>
        <v>食品販売業</v>
      </c>
      <c r="E16725" s="2" t="str">
        <f t="shared" si="857"/>
        <v>R02.05.19</v>
      </c>
    </row>
    <row r="16726" spans="1:5" x14ac:dyDescent="0.45">
      <c r="A16726" s="2" t="s">
        <v>3842</v>
      </c>
      <c r="B16726" s="2" t="s">
        <v>15038</v>
      </c>
      <c r="C16726" s="2" t="s">
        <v>25792</v>
      </c>
      <c r="D16726" s="2" t="str">
        <f t="shared" si="856"/>
        <v>食品販売業</v>
      </c>
      <c r="E16726" s="2" t="str">
        <f t="shared" si="857"/>
        <v>R02.05.19</v>
      </c>
    </row>
    <row r="16727" spans="1:5" x14ac:dyDescent="0.45">
      <c r="A16727" s="2" t="s">
        <v>4476</v>
      </c>
      <c r="B16727" s="2" t="s">
        <v>15039</v>
      </c>
      <c r="C16727" s="2" t="s">
        <v>26610</v>
      </c>
      <c r="D16727" s="2" t="str">
        <f t="shared" si="856"/>
        <v>食品販売業</v>
      </c>
      <c r="E16727" s="2" t="str">
        <f t="shared" si="857"/>
        <v>R02.05.19</v>
      </c>
    </row>
    <row r="16728" spans="1:5" x14ac:dyDescent="0.45">
      <c r="A16728" s="2" t="s">
        <v>4477</v>
      </c>
      <c r="B16728" s="2" t="s">
        <v>15040</v>
      </c>
      <c r="C16728" s="2" t="s">
        <v>26611</v>
      </c>
      <c r="D16728" s="2" t="str">
        <f t="shared" si="856"/>
        <v>食品販売業</v>
      </c>
      <c r="E16728" s="2" t="str">
        <f t="shared" si="857"/>
        <v>R02.05.19</v>
      </c>
    </row>
    <row r="16729" spans="1:5" x14ac:dyDescent="0.45">
      <c r="A16729" s="2" t="s">
        <v>4478</v>
      </c>
      <c r="B16729" s="2" t="s">
        <v>12870</v>
      </c>
      <c r="C16729" s="2" t="s">
        <v>26612</v>
      </c>
      <c r="D16729" s="2" t="str">
        <f t="shared" si="856"/>
        <v>食品販売業</v>
      </c>
      <c r="E16729" s="2" t="str">
        <f t="shared" si="857"/>
        <v>R02.05.19</v>
      </c>
    </row>
    <row r="16730" spans="1:5" x14ac:dyDescent="0.45">
      <c r="A16730" s="2" t="s">
        <v>4479</v>
      </c>
      <c r="B16730" s="2" t="s">
        <v>15041</v>
      </c>
      <c r="C16730" s="2" t="s">
        <v>26613</v>
      </c>
      <c r="D16730" s="2" t="str">
        <f t="shared" si="856"/>
        <v>食品販売業</v>
      </c>
      <c r="E16730" s="2" t="str">
        <f t="shared" si="857"/>
        <v>R02.05.19</v>
      </c>
    </row>
    <row r="16731" spans="1:5" x14ac:dyDescent="0.45">
      <c r="A16731" s="2" t="s">
        <v>4480</v>
      </c>
      <c r="B16731" s="2" t="s">
        <v>15042</v>
      </c>
      <c r="C16731" s="2" t="s">
        <v>26614</v>
      </c>
      <c r="D16731" s="2" t="str">
        <f t="shared" si="856"/>
        <v>食品販売業</v>
      </c>
      <c r="E16731" s="2" t="str">
        <f t="shared" si="857"/>
        <v>R02.05.19</v>
      </c>
    </row>
    <row r="16732" spans="1:5" x14ac:dyDescent="0.45">
      <c r="A16732" s="2" t="s">
        <v>4481</v>
      </c>
      <c r="B16732" s="2" t="s">
        <v>15043</v>
      </c>
      <c r="C16732" s="2" t="s">
        <v>26615</v>
      </c>
      <c r="D16732" s="2" t="str">
        <f t="shared" si="856"/>
        <v>食品販売業</v>
      </c>
      <c r="E16732" s="2" t="str">
        <f t="shared" si="857"/>
        <v>R02.05.19</v>
      </c>
    </row>
    <row r="16733" spans="1:5" x14ac:dyDescent="0.45">
      <c r="A16733" s="2" t="s">
        <v>3959</v>
      </c>
      <c r="B16733" s="2" t="s">
        <v>10404</v>
      </c>
      <c r="C16733" s="2" t="s">
        <v>26616</v>
      </c>
      <c r="D16733" s="2" t="str">
        <f t="shared" ref="D16733:D16742" si="858">"飲食店営業"</f>
        <v>飲食店営業</v>
      </c>
      <c r="E16733" s="2" t="str">
        <f t="shared" ref="E16733:E16742" si="859">"R02.05.20"</f>
        <v>R02.05.20</v>
      </c>
    </row>
    <row r="16734" spans="1:5" x14ac:dyDescent="0.45">
      <c r="A16734" s="2" t="s">
        <v>4482</v>
      </c>
      <c r="B16734" s="2" t="s">
        <v>15044</v>
      </c>
      <c r="C16734" s="2" t="s">
        <v>26617</v>
      </c>
      <c r="D16734" s="2" t="str">
        <f t="shared" si="858"/>
        <v>飲食店営業</v>
      </c>
      <c r="E16734" s="2" t="str">
        <f t="shared" si="859"/>
        <v>R02.05.20</v>
      </c>
    </row>
    <row r="16735" spans="1:5" x14ac:dyDescent="0.45">
      <c r="A16735" s="2" t="s">
        <v>4483</v>
      </c>
      <c r="B16735" s="2" t="s">
        <v>15045</v>
      </c>
      <c r="C16735" s="2" t="s">
        <v>26618</v>
      </c>
      <c r="D16735" s="2" t="str">
        <f t="shared" si="858"/>
        <v>飲食店営業</v>
      </c>
      <c r="E16735" s="2" t="str">
        <f t="shared" si="859"/>
        <v>R02.05.20</v>
      </c>
    </row>
    <row r="16736" spans="1:5" x14ac:dyDescent="0.45">
      <c r="A16736" s="2" t="s">
        <v>4484</v>
      </c>
      <c r="B16736" s="2" t="s">
        <v>15046</v>
      </c>
      <c r="C16736" s="2" t="s">
        <v>26619</v>
      </c>
      <c r="D16736" s="2" t="str">
        <f t="shared" si="858"/>
        <v>飲食店営業</v>
      </c>
      <c r="E16736" s="2" t="str">
        <f t="shared" si="859"/>
        <v>R02.05.20</v>
      </c>
    </row>
    <row r="16737" spans="1:5" x14ac:dyDescent="0.45">
      <c r="A16737" s="2" t="s">
        <v>4485</v>
      </c>
      <c r="B16737" s="2" t="s">
        <v>15047</v>
      </c>
      <c r="C16737" s="2" t="s">
        <v>26620</v>
      </c>
      <c r="D16737" s="2" t="str">
        <f t="shared" si="858"/>
        <v>飲食店営業</v>
      </c>
      <c r="E16737" s="2" t="str">
        <f t="shared" si="859"/>
        <v>R02.05.20</v>
      </c>
    </row>
    <row r="16738" spans="1:5" x14ac:dyDescent="0.45">
      <c r="A16738" s="2" t="s">
        <v>4486</v>
      </c>
      <c r="B16738" s="2" t="s">
        <v>15048</v>
      </c>
      <c r="C16738" s="2" t="s">
        <v>26621</v>
      </c>
      <c r="D16738" s="2" t="str">
        <f t="shared" si="858"/>
        <v>飲食店営業</v>
      </c>
      <c r="E16738" s="2" t="str">
        <f t="shared" si="859"/>
        <v>R02.05.20</v>
      </c>
    </row>
    <row r="16739" spans="1:5" x14ac:dyDescent="0.45">
      <c r="A16739" s="2" t="s">
        <v>4487</v>
      </c>
      <c r="B16739" s="2" t="s">
        <v>15049</v>
      </c>
      <c r="C16739" s="2" t="s">
        <v>26622</v>
      </c>
      <c r="D16739" s="2" t="str">
        <f t="shared" si="858"/>
        <v>飲食店営業</v>
      </c>
      <c r="E16739" s="2" t="str">
        <f t="shared" si="859"/>
        <v>R02.05.20</v>
      </c>
    </row>
    <row r="16740" spans="1:5" x14ac:dyDescent="0.45">
      <c r="A16740" s="2" t="s">
        <v>4488</v>
      </c>
      <c r="B16740" s="2" t="s">
        <v>15050</v>
      </c>
      <c r="C16740" s="2" t="s">
        <v>26623</v>
      </c>
      <c r="D16740" s="2" t="str">
        <f t="shared" si="858"/>
        <v>飲食店営業</v>
      </c>
      <c r="E16740" s="2" t="str">
        <f t="shared" si="859"/>
        <v>R02.05.20</v>
      </c>
    </row>
    <row r="16741" spans="1:5" x14ac:dyDescent="0.45">
      <c r="A16741" s="2" t="s">
        <v>4489</v>
      </c>
      <c r="B16741" s="2" t="s">
        <v>15051</v>
      </c>
      <c r="C16741" s="2" t="s">
        <v>26624</v>
      </c>
      <c r="D16741" s="2" t="str">
        <f t="shared" si="858"/>
        <v>飲食店営業</v>
      </c>
      <c r="E16741" s="2" t="str">
        <f t="shared" si="859"/>
        <v>R02.05.20</v>
      </c>
    </row>
    <row r="16742" spans="1:5" x14ac:dyDescent="0.45">
      <c r="A16742" s="2" t="s">
        <v>4490</v>
      </c>
      <c r="B16742" s="2" t="s">
        <v>15053</v>
      </c>
      <c r="C16742" s="2" t="s">
        <v>26626</v>
      </c>
      <c r="D16742" s="2" t="str">
        <f t="shared" si="858"/>
        <v>飲食店営業</v>
      </c>
      <c r="E16742" s="2" t="str">
        <f t="shared" si="859"/>
        <v>R02.05.20</v>
      </c>
    </row>
    <row r="16743" spans="1:5" x14ac:dyDescent="0.45">
      <c r="A16743" s="2" t="s">
        <v>4491</v>
      </c>
      <c r="B16743" s="2" t="s">
        <v>15054</v>
      </c>
      <c r="C16743" s="2" t="s">
        <v>26627</v>
      </c>
      <c r="D16743" s="2" t="str">
        <f t="shared" ref="D16743:D16754" si="860">"食品販売業"</f>
        <v>食品販売業</v>
      </c>
      <c r="E16743" s="2" t="str">
        <f t="shared" ref="E16743:E16766" si="861">"R02.05.21"</f>
        <v>R02.05.21</v>
      </c>
    </row>
    <row r="16744" spans="1:5" x14ac:dyDescent="0.45">
      <c r="A16744" s="2" t="s">
        <v>4492</v>
      </c>
      <c r="B16744" s="2" t="s">
        <v>15055</v>
      </c>
      <c r="C16744" s="2" t="s">
        <v>26628</v>
      </c>
      <c r="D16744" s="2" t="str">
        <f t="shared" si="860"/>
        <v>食品販売業</v>
      </c>
      <c r="E16744" s="2" t="str">
        <f t="shared" si="861"/>
        <v>R02.05.21</v>
      </c>
    </row>
    <row r="16745" spans="1:5" x14ac:dyDescent="0.45">
      <c r="A16745" s="2" t="s">
        <v>4493</v>
      </c>
      <c r="B16745" s="2" t="s">
        <v>15056</v>
      </c>
      <c r="C16745" s="2" t="s">
        <v>26629</v>
      </c>
      <c r="D16745" s="2" t="str">
        <f t="shared" si="860"/>
        <v>食品販売業</v>
      </c>
      <c r="E16745" s="2" t="str">
        <f t="shared" si="861"/>
        <v>R02.05.21</v>
      </c>
    </row>
    <row r="16746" spans="1:5" x14ac:dyDescent="0.45">
      <c r="A16746" s="2" t="s">
        <v>4494</v>
      </c>
      <c r="B16746" s="2" t="s">
        <v>15057</v>
      </c>
      <c r="C16746" s="2" t="s">
        <v>26630</v>
      </c>
      <c r="D16746" s="2" t="str">
        <f t="shared" si="860"/>
        <v>食品販売業</v>
      </c>
      <c r="E16746" s="2" t="str">
        <f t="shared" si="861"/>
        <v>R02.05.21</v>
      </c>
    </row>
    <row r="16747" spans="1:5" x14ac:dyDescent="0.45">
      <c r="A16747" s="2" t="s">
        <v>4496</v>
      </c>
      <c r="B16747" s="2" t="s">
        <v>15059</v>
      </c>
      <c r="C16747" s="2" t="s">
        <v>26632</v>
      </c>
      <c r="D16747" s="2" t="str">
        <f t="shared" si="860"/>
        <v>食品販売業</v>
      </c>
      <c r="E16747" s="2" t="str">
        <f t="shared" si="861"/>
        <v>R02.05.21</v>
      </c>
    </row>
    <row r="16748" spans="1:5" x14ac:dyDescent="0.45">
      <c r="A16748" s="2" t="s">
        <v>3807</v>
      </c>
      <c r="B16748" s="2" t="s">
        <v>14163</v>
      </c>
      <c r="C16748" s="2" t="s">
        <v>25746</v>
      </c>
      <c r="D16748" s="2" t="str">
        <f t="shared" si="860"/>
        <v>食品販売業</v>
      </c>
      <c r="E16748" s="2" t="str">
        <f t="shared" si="861"/>
        <v>R02.05.21</v>
      </c>
    </row>
    <row r="16749" spans="1:5" x14ac:dyDescent="0.45">
      <c r="A16749" s="2" t="s">
        <v>3969</v>
      </c>
      <c r="B16749" s="2" t="s">
        <v>14349</v>
      </c>
      <c r="C16749" s="2" t="s">
        <v>25939</v>
      </c>
      <c r="D16749" s="2" t="str">
        <f t="shared" si="860"/>
        <v>食品販売業</v>
      </c>
      <c r="E16749" s="2" t="str">
        <f t="shared" si="861"/>
        <v>R02.05.21</v>
      </c>
    </row>
    <row r="16750" spans="1:5" x14ac:dyDescent="0.45">
      <c r="A16750" s="2" t="s">
        <v>4498</v>
      </c>
      <c r="B16750" s="2" t="s">
        <v>15061</v>
      </c>
      <c r="C16750" s="2" t="s">
        <v>26634</v>
      </c>
      <c r="D16750" s="2" t="str">
        <f t="shared" si="860"/>
        <v>食品販売業</v>
      </c>
      <c r="E16750" s="2" t="str">
        <f t="shared" si="861"/>
        <v>R02.05.21</v>
      </c>
    </row>
    <row r="16751" spans="1:5" x14ac:dyDescent="0.45">
      <c r="A16751" s="2" t="s">
        <v>4499</v>
      </c>
      <c r="B16751" s="2" t="s">
        <v>4499</v>
      </c>
      <c r="C16751" s="2" t="s">
        <v>26635</v>
      </c>
      <c r="D16751" s="2" t="str">
        <f t="shared" si="860"/>
        <v>食品販売業</v>
      </c>
      <c r="E16751" s="2" t="str">
        <f t="shared" si="861"/>
        <v>R02.05.21</v>
      </c>
    </row>
    <row r="16752" spans="1:5" x14ac:dyDescent="0.45">
      <c r="A16752" s="2" t="s">
        <v>4498</v>
      </c>
      <c r="B16752" s="2" t="s">
        <v>15062</v>
      </c>
      <c r="C16752" s="2" t="s">
        <v>26636</v>
      </c>
      <c r="D16752" s="2" t="str">
        <f t="shared" si="860"/>
        <v>食品販売業</v>
      </c>
      <c r="E16752" s="2" t="str">
        <f t="shared" si="861"/>
        <v>R02.05.21</v>
      </c>
    </row>
    <row r="16753" spans="1:5" x14ac:dyDescent="0.45">
      <c r="A16753" s="2" t="s">
        <v>4501</v>
      </c>
      <c r="B16753" s="2" t="s">
        <v>15064</v>
      </c>
      <c r="C16753" s="2" t="s">
        <v>26638</v>
      </c>
      <c r="D16753" s="2" t="str">
        <f t="shared" si="860"/>
        <v>食品販売業</v>
      </c>
      <c r="E16753" s="2" t="str">
        <f t="shared" si="861"/>
        <v>R02.05.21</v>
      </c>
    </row>
    <row r="16754" spans="1:5" x14ac:dyDescent="0.45">
      <c r="A16754" s="2" t="s">
        <v>1134</v>
      </c>
      <c r="B16754" s="2" t="s">
        <v>14732</v>
      </c>
      <c r="C16754" s="2" t="s">
        <v>26641</v>
      </c>
      <c r="D16754" s="2" t="str">
        <f t="shared" si="860"/>
        <v>食品販売業</v>
      </c>
      <c r="E16754" s="2" t="str">
        <f t="shared" si="861"/>
        <v>R02.05.21</v>
      </c>
    </row>
    <row r="16755" spans="1:5" x14ac:dyDescent="0.45">
      <c r="A16755" s="2" t="s">
        <v>4504</v>
      </c>
      <c r="B16755" s="2" t="s">
        <v>15067</v>
      </c>
      <c r="C16755" s="2" t="s">
        <v>26642</v>
      </c>
      <c r="D16755" s="2" t="str">
        <f t="shared" ref="D16755:D16760" si="862">"食品製造業"</f>
        <v>食品製造業</v>
      </c>
      <c r="E16755" s="2" t="str">
        <f t="shared" si="861"/>
        <v>R02.05.21</v>
      </c>
    </row>
    <row r="16756" spans="1:5" x14ac:dyDescent="0.45">
      <c r="A16756" s="2" t="s">
        <v>4505</v>
      </c>
      <c r="B16756" s="2" t="s">
        <v>15068</v>
      </c>
      <c r="C16756" s="2" t="s">
        <v>26643</v>
      </c>
      <c r="D16756" s="2" t="str">
        <f t="shared" si="862"/>
        <v>食品製造業</v>
      </c>
      <c r="E16756" s="2" t="str">
        <f t="shared" si="861"/>
        <v>R02.05.21</v>
      </c>
    </row>
    <row r="16757" spans="1:5" x14ac:dyDescent="0.45">
      <c r="A16757" s="2" t="s">
        <v>4175</v>
      </c>
      <c r="B16757" s="2" t="s">
        <v>15069</v>
      </c>
      <c r="C16757" s="2" t="s">
        <v>26187</v>
      </c>
      <c r="D16757" s="2" t="str">
        <f t="shared" si="862"/>
        <v>食品製造業</v>
      </c>
      <c r="E16757" s="2" t="str">
        <f t="shared" si="861"/>
        <v>R02.05.21</v>
      </c>
    </row>
    <row r="16758" spans="1:5" x14ac:dyDescent="0.45">
      <c r="A16758" s="2" t="s">
        <v>4506</v>
      </c>
      <c r="B16758" s="2" t="s">
        <v>15070</v>
      </c>
      <c r="C16758" s="2" t="s">
        <v>26644</v>
      </c>
      <c r="D16758" s="2" t="str">
        <f t="shared" si="862"/>
        <v>食品製造業</v>
      </c>
      <c r="E16758" s="2" t="str">
        <f t="shared" si="861"/>
        <v>R02.05.21</v>
      </c>
    </row>
    <row r="16759" spans="1:5" x14ac:dyDescent="0.45">
      <c r="A16759" s="2" t="s">
        <v>4508</v>
      </c>
      <c r="B16759" s="2" t="s">
        <v>15072</v>
      </c>
      <c r="C16759" s="2" t="s">
        <v>26646</v>
      </c>
      <c r="D16759" s="2" t="str">
        <f t="shared" si="862"/>
        <v>食品製造業</v>
      </c>
      <c r="E16759" s="2" t="str">
        <f t="shared" si="861"/>
        <v>R02.05.21</v>
      </c>
    </row>
    <row r="16760" spans="1:5" x14ac:dyDescent="0.45">
      <c r="A16760" s="2" t="s">
        <v>4509</v>
      </c>
      <c r="B16760" s="2" t="s">
        <v>15073</v>
      </c>
      <c r="C16760" s="2" t="s">
        <v>26647</v>
      </c>
      <c r="D16760" s="2" t="str">
        <f t="shared" si="862"/>
        <v>食品製造業</v>
      </c>
      <c r="E16760" s="2" t="str">
        <f t="shared" si="861"/>
        <v>R02.05.21</v>
      </c>
    </row>
    <row r="16761" spans="1:5" x14ac:dyDescent="0.45">
      <c r="A16761" s="2" t="s">
        <v>4214</v>
      </c>
      <c r="B16761" s="2" t="s">
        <v>14666</v>
      </c>
      <c r="C16761" s="2" t="s">
        <v>26242</v>
      </c>
      <c r="D16761" s="2" t="str">
        <f>"乳類販売業"</f>
        <v>乳類販売業</v>
      </c>
      <c r="E16761" s="2" t="str">
        <f t="shared" si="861"/>
        <v>R02.05.21</v>
      </c>
    </row>
    <row r="16762" spans="1:5" x14ac:dyDescent="0.45">
      <c r="A16762" s="2" t="s">
        <v>4510</v>
      </c>
      <c r="B16762" s="2" t="s">
        <v>4510</v>
      </c>
      <c r="C16762" s="2" t="s">
        <v>26648</v>
      </c>
      <c r="D16762" s="2" t="str">
        <f>"乳類販売業"</f>
        <v>乳類販売業</v>
      </c>
      <c r="E16762" s="2" t="str">
        <f t="shared" si="861"/>
        <v>R02.05.21</v>
      </c>
    </row>
    <row r="16763" spans="1:5" x14ac:dyDescent="0.45">
      <c r="A16763" s="2" t="s">
        <v>4142</v>
      </c>
      <c r="B16763" s="2" t="s">
        <v>15078</v>
      </c>
      <c r="C16763" s="2" t="s">
        <v>26649</v>
      </c>
      <c r="D16763" s="2" t="str">
        <f>"飲食店営業"</f>
        <v>飲食店営業</v>
      </c>
      <c r="E16763" s="2" t="str">
        <f t="shared" si="861"/>
        <v>R02.05.21</v>
      </c>
    </row>
    <row r="16764" spans="1:5" x14ac:dyDescent="0.45">
      <c r="A16764" s="2" t="s">
        <v>4142</v>
      </c>
      <c r="B16764" s="2" t="s">
        <v>15079</v>
      </c>
      <c r="C16764" s="2" t="s">
        <v>26649</v>
      </c>
      <c r="D16764" s="2" t="str">
        <f>"飲食店営業"</f>
        <v>飲食店営業</v>
      </c>
      <c r="E16764" s="2" t="str">
        <f t="shared" si="861"/>
        <v>R02.05.21</v>
      </c>
    </row>
    <row r="16765" spans="1:5" x14ac:dyDescent="0.45">
      <c r="A16765" s="2" t="s">
        <v>4511</v>
      </c>
      <c r="B16765" s="2" t="s">
        <v>15080</v>
      </c>
      <c r="C16765" s="2" t="s">
        <v>26650</v>
      </c>
      <c r="D16765" s="2" t="str">
        <f>"飲食店営業"</f>
        <v>飲食店営業</v>
      </c>
      <c r="E16765" s="2" t="str">
        <f t="shared" si="861"/>
        <v>R02.05.21</v>
      </c>
    </row>
    <row r="16766" spans="1:5" x14ac:dyDescent="0.45">
      <c r="A16766" s="2" t="s">
        <v>4512</v>
      </c>
      <c r="B16766" s="2" t="s">
        <v>15081</v>
      </c>
      <c r="C16766" s="2" t="s">
        <v>26651</v>
      </c>
      <c r="D16766" s="2" t="str">
        <f>"飲食店営業"</f>
        <v>飲食店営業</v>
      </c>
      <c r="E16766" s="2" t="str">
        <f t="shared" si="861"/>
        <v>R02.05.21</v>
      </c>
    </row>
    <row r="16767" spans="1:5" x14ac:dyDescent="0.45">
      <c r="A16767" s="2" t="s">
        <v>3820</v>
      </c>
      <c r="B16767" s="2" t="s">
        <v>14662</v>
      </c>
      <c r="C16767" s="2" t="s">
        <v>26240</v>
      </c>
      <c r="D16767" s="2" t="str">
        <f>"飲食店営業"</f>
        <v>飲食店営業</v>
      </c>
      <c r="E16767" s="2" t="str">
        <f t="shared" ref="E16767:E16789" si="863">"R02.05.25"</f>
        <v>R02.05.25</v>
      </c>
    </row>
    <row r="16768" spans="1:5" x14ac:dyDescent="0.45">
      <c r="A16768" s="2" t="s">
        <v>3820</v>
      </c>
      <c r="B16768" s="2" t="s">
        <v>14662</v>
      </c>
      <c r="C16768" s="2" t="s">
        <v>26240</v>
      </c>
      <c r="D16768" s="2" t="str">
        <f>"食肉販売業"</f>
        <v>食肉販売業</v>
      </c>
      <c r="E16768" s="2" t="str">
        <f t="shared" si="863"/>
        <v>R02.05.25</v>
      </c>
    </row>
    <row r="16769" spans="1:5" x14ac:dyDescent="0.45">
      <c r="A16769" s="2" t="s">
        <v>3820</v>
      </c>
      <c r="B16769" s="2" t="s">
        <v>14662</v>
      </c>
      <c r="C16769" s="2" t="s">
        <v>26240</v>
      </c>
      <c r="D16769" s="2" t="str">
        <f>"魚介類販売業"</f>
        <v>魚介類販売業</v>
      </c>
      <c r="E16769" s="2" t="str">
        <f t="shared" si="863"/>
        <v>R02.05.25</v>
      </c>
    </row>
    <row r="16770" spans="1:5" x14ac:dyDescent="0.45">
      <c r="A16770" s="2" t="s">
        <v>3820</v>
      </c>
      <c r="B16770" s="2" t="s">
        <v>14662</v>
      </c>
      <c r="C16770" s="2" t="s">
        <v>26240</v>
      </c>
      <c r="D16770" s="2" t="str">
        <f>"乳類販売業"</f>
        <v>乳類販売業</v>
      </c>
      <c r="E16770" s="2" t="str">
        <f t="shared" si="863"/>
        <v>R02.05.25</v>
      </c>
    </row>
    <row r="16771" spans="1:5" x14ac:dyDescent="0.45">
      <c r="A16771" s="2" t="s">
        <v>4213</v>
      </c>
      <c r="B16771" s="2" t="s">
        <v>14663</v>
      </c>
      <c r="C16771" s="2" t="s">
        <v>26241</v>
      </c>
      <c r="D16771" s="2" t="str">
        <f>"乳類販売業"</f>
        <v>乳類販売業</v>
      </c>
      <c r="E16771" s="2" t="str">
        <f t="shared" si="863"/>
        <v>R02.05.25</v>
      </c>
    </row>
    <row r="16772" spans="1:5" x14ac:dyDescent="0.45">
      <c r="A16772" s="2" t="s">
        <v>4213</v>
      </c>
      <c r="B16772" s="2" t="s">
        <v>14663</v>
      </c>
      <c r="C16772" s="2" t="s">
        <v>26241</v>
      </c>
      <c r="D16772" s="2" t="str">
        <f>"食肉販売業"</f>
        <v>食肉販売業</v>
      </c>
      <c r="E16772" s="2" t="str">
        <f t="shared" si="863"/>
        <v>R02.05.25</v>
      </c>
    </row>
    <row r="16773" spans="1:5" x14ac:dyDescent="0.45">
      <c r="A16773" s="2" t="s">
        <v>4213</v>
      </c>
      <c r="B16773" s="2" t="s">
        <v>14663</v>
      </c>
      <c r="C16773" s="2" t="s">
        <v>26241</v>
      </c>
      <c r="D16773" s="2" t="str">
        <f>"魚介類販売業"</f>
        <v>魚介類販売業</v>
      </c>
      <c r="E16773" s="2" t="str">
        <f t="shared" si="863"/>
        <v>R02.05.25</v>
      </c>
    </row>
    <row r="16774" spans="1:5" x14ac:dyDescent="0.45">
      <c r="A16774" s="2" t="s">
        <v>4513</v>
      </c>
      <c r="B16774" s="2" t="s">
        <v>15082</v>
      </c>
      <c r="C16774" s="2" t="s">
        <v>26653</v>
      </c>
      <c r="D16774" s="2" t="str">
        <f>"食肉処理業"</f>
        <v>食肉処理業</v>
      </c>
      <c r="E16774" s="2" t="str">
        <f t="shared" si="863"/>
        <v>R02.05.25</v>
      </c>
    </row>
    <row r="16775" spans="1:5" x14ac:dyDescent="0.45">
      <c r="A16775" s="2" t="s">
        <v>4514</v>
      </c>
      <c r="B16775" s="2" t="s">
        <v>15083</v>
      </c>
      <c r="C16775" s="2" t="s">
        <v>26654</v>
      </c>
      <c r="D16775" s="2" t="str">
        <f>"食肉販売業"</f>
        <v>食肉販売業</v>
      </c>
      <c r="E16775" s="2" t="str">
        <f t="shared" si="863"/>
        <v>R02.05.25</v>
      </c>
    </row>
    <row r="16776" spans="1:5" x14ac:dyDescent="0.45">
      <c r="A16776" s="2" t="s">
        <v>4515</v>
      </c>
      <c r="B16776" s="2" t="s">
        <v>15084</v>
      </c>
      <c r="C16776" s="2" t="s">
        <v>26655</v>
      </c>
      <c r="D16776" s="2" t="str">
        <f>"食品販売業"</f>
        <v>食品販売業</v>
      </c>
      <c r="E16776" s="2" t="str">
        <f t="shared" si="863"/>
        <v>R02.05.25</v>
      </c>
    </row>
    <row r="16777" spans="1:5" x14ac:dyDescent="0.45">
      <c r="A16777" s="2" t="s">
        <v>4515</v>
      </c>
      <c r="B16777" s="2" t="s">
        <v>15084</v>
      </c>
      <c r="C16777" s="2" t="s">
        <v>26655</v>
      </c>
      <c r="D16777" s="2" t="str">
        <f>"乳類販売業"</f>
        <v>乳類販売業</v>
      </c>
      <c r="E16777" s="2" t="str">
        <f t="shared" si="863"/>
        <v>R02.05.25</v>
      </c>
    </row>
    <row r="16778" spans="1:5" x14ac:dyDescent="0.45">
      <c r="A16778" s="2" t="s">
        <v>4515</v>
      </c>
      <c r="B16778" s="2" t="s">
        <v>15084</v>
      </c>
      <c r="C16778" s="2" t="s">
        <v>26655</v>
      </c>
      <c r="D16778" s="2" t="str">
        <f>"魚介類販売業"</f>
        <v>魚介類販売業</v>
      </c>
      <c r="E16778" s="2" t="str">
        <f t="shared" si="863"/>
        <v>R02.05.25</v>
      </c>
    </row>
    <row r="16779" spans="1:5" x14ac:dyDescent="0.45">
      <c r="A16779" s="2" t="s">
        <v>4514</v>
      </c>
      <c r="B16779" s="2" t="s">
        <v>15083</v>
      </c>
      <c r="C16779" s="2" t="s">
        <v>26654</v>
      </c>
      <c r="D16779" s="2" t="str">
        <f>"魚介類販売業"</f>
        <v>魚介類販売業</v>
      </c>
      <c r="E16779" s="2" t="str">
        <f t="shared" si="863"/>
        <v>R02.05.25</v>
      </c>
    </row>
    <row r="16780" spans="1:5" x14ac:dyDescent="0.45">
      <c r="A16780" s="2" t="s">
        <v>4514</v>
      </c>
      <c r="B16780" s="2" t="s">
        <v>15083</v>
      </c>
      <c r="C16780" s="2" t="s">
        <v>26654</v>
      </c>
      <c r="D16780" s="2" t="str">
        <f>"飲食店営業"</f>
        <v>飲食店営業</v>
      </c>
      <c r="E16780" s="2" t="str">
        <f t="shared" si="863"/>
        <v>R02.05.25</v>
      </c>
    </row>
    <row r="16781" spans="1:5" x14ac:dyDescent="0.45">
      <c r="A16781" s="2" t="s">
        <v>4514</v>
      </c>
      <c r="B16781" s="2" t="s">
        <v>15083</v>
      </c>
      <c r="C16781" s="2" t="s">
        <v>26654</v>
      </c>
      <c r="D16781" s="2" t="str">
        <f>"食品販売業"</f>
        <v>食品販売業</v>
      </c>
      <c r="E16781" s="2" t="str">
        <f t="shared" si="863"/>
        <v>R02.05.25</v>
      </c>
    </row>
    <row r="16782" spans="1:5" x14ac:dyDescent="0.45">
      <c r="A16782" s="2" t="s">
        <v>4516</v>
      </c>
      <c r="B16782" s="2" t="s">
        <v>15085</v>
      </c>
      <c r="C16782" s="2" t="s">
        <v>21058</v>
      </c>
      <c r="D16782" s="2" t="str">
        <f>"飲食店営業"</f>
        <v>飲食店営業</v>
      </c>
      <c r="E16782" s="2" t="str">
        <f t="shared" si="863"/>
        <v>R02.05.25</v>
      </c>
    </row>
    <row r="16783" spans="1:5" x14ac:dyDescent="0.45">
      <c r="A16783" s="2" t="s">
        <v>4516</v>
      </c>
      <c r="B16783" s="2" t="s">
        <v>15085</v>
      </c>
      <c r="C16783" s="2" t="s">
        <v>21058</v>
      </c>
      <c r="D16783" s="2" t="str">
        <f>"菓子製造業"</f>
        <v>菓子製造業</v>
      </c>
      <c r="E16783" s="2" t="str">
        <f t="shared" si="863"/>
        <v>R02.05.25</v>
      </c>
    </row>
    <row r="16784" spans="1:5" x14ac:dyDescent="0.45">
      <c r="A16784" s="2" t="s">
        <v>4516</v>
      </c>
      <c r="B16784" s="2" t="s">
        <v>15085</v>
      </c>
      <c r="C16784" s="2" t="s">
        <v>21058</v>
      </c>
      <c r="D16784" s="2" t="str">
        <f>"食品販売業（仮設営業）"</f>
        <v>食品販売業（仮設営業）</v>
      </c>
      <c r="E16784" s="2" t="str">
        <f t="shared" si="863"/>
        <v>R02.05.25</v>
      </c>
    </row>
    <row r="16785" spans="1:5" x14ac:dyDescent="0.45">
      <c r="A16785" s="2" t="s">
        <v>4517</v>
      </c>
      <c r="B16785" s="2" t="s">
        <v>15086</v>
      </c>
      <c r="C16785" s="2" t="s">
        <v>25676</v>
      </c>
      <c r="D16785" s="2" t="str">
        <f>"食肉販売業"</f>
        <v>食肉販売業</v>
      </c>
      <c r="E16785" s="2" t="str">
        <f t="shared" si="863"/>
        <v>R02.05.25</v>
      </c>
    </row>
    <row r="16786" spans="1:5" x14ac:dyDescent="0.45">
      <c r="A16786" s="2" t="s">
        <v>4093</v>
      </c>
      <c r="B16786" s="2" t="s">
        <v>14517</v>
      </c>
      <c r="C16786" s="2" t="s">
        <v>26098</v>
      </c>
      <c r="D16786" s="2" t="str">
        <f>"アイスクリーム類製造業"</f>
        <v>アイスクリーム類製造業</v>
      </c>
      <c r="E16786" s="2" t="str">
        <f t="shared" si="863"/>
        <v>R02.05.25</v>
      </c>
    </row>
    <row r="16787" spans="1:5" x14ac:dyDescent="0.45">
      <c r="A16787" s="2" t="s">
        <v>4518</v>
      </c>
      <c r="B16787" s="2" t="s">
        <v>15087</v>
      </c>
      <c r="C16787" s="2" t="s">
        <v>26656</v>
      </c>
      <c r="D16787" s="2" t="str">
        <f>"魚介類販売業"</f>
        <v>魚介類販売業</v>
      </c>
      <c r="E16787" s="2" t="str">
        <f t="shared" si="863"/>
        <v>R02.05.25</v>
      </c>
    </row>
    <row r="16788" spans="1:5" x14ac:dyDescent="0.45">
      <c r="A16788" s="2" t="s">
        <v>4519</v>
      </c>
      <c r="B16788" s="2" t="s">
        <v>15088</v>
      </c>
      <c r="C16788" s="2" t="s">
        <v>26657</v>
      </c>
      <c r="D16788" s="2" t="str">
        <f>"魚介類販売業"</f>
        <v>魚介類販売業</v>
      </c>
      <c r="E16788" s="2" t="str">
        <f t="shared" si="863"/>
        <v>R02.05.25</v>
      </c>
    </row>
    <row r="16789" spans="1:5" x14ac:dyDescent="0.45">
      <c r="A16789" s="2" t="s">
        <v>4520</v>
      </c>
      <c r="B16789" s="2" t="s">
        <v>15089</v>
      </c>
      <c r="C16789" s="2" t="s">
        <v>26658</v>
      </c>
      <c r="D16789" s="2" t="str">
        <f>"食肉販売業"</f>
        <v>食肉販売業</v>
      </c>
      <c r="E16789" s="2" t="str">
        <f t="shared" si="863"/>
        <v>R02.05.25</v>
      </c>
    </row>
    <row r="16790" spans="1:5" x14ac:dyDescent="0.45">
      <c r="A16790" s="2" t="s">
        <v>4521</v>
      </c>
      <c r="B16790" s="2" t="s">
        <v>15090</v>
      </c>
      <c r="C16790" s="2" t="s">
        <v>26659</v>
      </c>
      <c r="D16790" s="2" t="str">
        <f>"飲食店営業"</f>
        <v>飲食店営業</v>
      </c>
      <c r="E16790" s="2" t="str">
        <f>"R02.05.26"</f>
        <v>R02.05.26</v>
      </c>
    </row>
    <row r="16791" spans="1:5" x14ac:dyDescent="0.45">
      <c r="A16791" s="2" t="s">
        <v>4522</v>
      </c>
      <c r="B16791" s="2" t="s">
        <v>15091</v>
      </c>
      <c r="C16791" s="2" t="s">
        <v>26660</v>
      </c>
      <c r="D16791" s="2" t="str">
        <f>"飲食店営業"</f>
        <v>飲食店営業</v>
      </c>
      <c r="E16791" s="2" t="str">
        <f>"R02.05.26"</f>
        <v>R02.05.26</v>
      </c>
    </row>
    <row r="16792" spans="1:5" x14ac:dyDescent="0.45">
      <c r="A16792" s="2" t="s">
        <v>4523</v>
      </c>
      <c r="B16792" s="2" t="s">
        <v>15092</v>
      </c>
      <c r="C16792" s="2" t="s">
        <v>26661</v>
      </c>
      <c r="D16792" s="2" t="str">
        <f>"飲食店営業"</f>
        <v>飲食店営業</v>
      </c>
      <c r="E16792" s="2" t="str">
        <f>"R02.05.26"</f>
        <v>R02.05.26</v>
      </c>
    </row>
    <row r="16793" spans="1:5" x14ac:dyDescent="0.45">
      <c r="A16793" s="2" t="s">
        <v>4524</v>
      </c>
      <c r="B16793" s="2" t="s">
        <v>15093</v>
      </c>
      <c r="C16793" s="2" t="s">
        <v>26662</v>
      </c>
      <c r="D16793" s="2" t="str">
        <f>"飲食店営業"</f>
        <v>飲食店営業</v>
      </c>
      <c r="E16793" s="2" t="str">
        <f>"R02.05.26"</f>
        <v>R02.05.26</v>
      </c>
    </row>
    <row r="16794" spans="1:5" x14ac:dyDescent="0.45">
      <c r="A16794" s="2" t="s">
        <v>4525</v>
      </c>
      <c r="B16794" s="2" t="s">
        <v>15094</v>
      </c>
      <c r="C16794" s="2" t="s">
        <v>26663</v>
      </c>
      <c r="D16794" s="2" t="str">
        <f>"飲食店営業"</f>
        <v>飲食店営業</v>
      </c>
      <c r="E16794" s="2" t="str">
        <f>"R02.05.25"</f>
        <v>R02.05.25</v>
      </c>
    </row>
    <row r="16795" spans="1:5" x14ac:dyDescent="0.45">
      <c r="A16795" s="2" t="s">
        <v>4526</v>
      </c>
      <c r="B16795" s="2" t="s">
        <v>15095</v>
      </c>
      <c r="C16795" s="2" t="s">
        <v>26664</v>
      </c>
      <c r="D16795" s="2" t="str">
        <f>"そうざい製造業"</f>
        <v>そうざい製造業</v>
      </c>
      <c r="E16795" s="2" t="str">
        <f t="shared" ref="E16795:E16807" si="864">"R02.05.27"</f>
        <v>R02.05.27</v>
      </c>
    </row>
    <row r="16796" spans="1:5" x14ac:dyDescent="0.45">
      <c r="A16796" s="2" t="s">
        <v>4527</v>
      </c>
      <c r="B16796" s="2" t="s">
        <v>15096</v>
      </c>
      <c r="C16796" s="2" t="s">
        <v>26665</v>
      </c>
      <c r="D16796" s="2" t="str">
        <f>"飲食店営業"</f>
        <v>飲食店営業</v>
      </c>
      <c r="E16796" s="2" t="str">
        <f t="shared" si="864"/>
        <v>R02.05.27</v>
      </c>
    </row>
    <row r="16797" spans="1:5" x14ac:dyDescent="0.45">
      <c r="A16797" s="2" t="s">
        <v>4528</v>
      </c>
      <c r="B16797" s="2" t="s">
        <v>4528</v>
      </c>
      <c r="C16797" s="2" t="s">
        <v>26666</v>
      </c>
      <c r="D16797" s="2" t="str">
        <f>"飲食店営業"</f>
        <v>飲食店営業</v>
      </c>
      <c r="E16797" s="2" t="str">
        <f t="shared" si="864"/>
        <v>R02.05.27</v>
      </c>
    </row>
    <row r="16798" spans="1:5" x14ac:dyDescent="0.45">
      <c r="A16798" s="2" t="s">
        <v>4529</v>
      </c>
      <c r="B16798" s="2" t="s">
        <v>15097</v>
      </c>
      <c r="C16798" s="2" t="s">
        <v>26667</v>
      </c>
      <c r="D16798" s="2" t="str">
        <f>"飲食店営業"</f>
        <v>飲食店営業</v>
      </c>
      <c r="E16798" s="2" t="str">
        <f t="shared" si="864"/>
        <v>R02.05.27</v>
      </c>
    </row>
    <row r="16799" spans="1:5" x14ac:dyDescent="0.45">
      <c r="A16799" s="2" t="s">
        <v>4529</v>
      </c>
      <c r="B16799" s="2" t="s">
        <v>15097</v>
      </c>
      <c r="C16799" s="2" t="s">
        <v>26667</v>
      </c>
      <c r="D16799" s="2" t="str">
        <f>"菓子製造業"</f>
        <v>菓子製造業</v>
      </c>
      <c r="E16799" s="2" t="str">
        <f t="shared" si="864"/>
        <v>R02.05.27</v>
      </c>
    </row>
    <row r="16800" spans="1:5" x14ac:dyDescent="0.45">
      <c r="A16800" s="2" t="s">
        <v>4530</v>
      </c>
      <c r="B16800" s="2" t="s">
        <v>4530</v>
      </c>
      <c r="C16800" s="2" t="s">
        <v>26668</v>
      </c>
      <c r="D16800" s="2" t="str">
        <f>"菓子製造業"</f>
        <v>菓子製造業</v>
      </c>
      <c r="E16800" s="2" t="str">
        <f t="shared" si="864"/>
        <v>R02.05.27</v>
      </c>
    </row>
    <row r="16801" spans="1:5" x14ac:dyDescent="0.45">
      <c r="A16801" s="2" t="s">
        <v>4531</v>
      </c>
      <c r="B16801" s="2" t="s">
        <v>15098</v>
      </c>
      <c r="C16801" s="2" t="s">
        <v>26669</v>
      </c>
      <c r="D16801" s="2" t="str">
        <f>"菓子製造業"</f>
        <v>菓子製造業</v>
      </c>
      <c r="E16801" s="2" t="str">
        <f t="shared" si="864"/>
        <v>R02.05.27</v>
      </c>
    </row>
    <row r="16802" spans="1:5" x14ac:dyDescent="0.45">
      <c r="A16802" s="2" t="s">
        <v>4531</v>
      </c>
      <c r="B16802" s="2" t="s">
        <v>15098</v>
      </c>
      <c r="C16802" s="2" t="s">
        <v>26669</v>
      </c>
      <c r="D16802" s="2" t="str">
        <f>"みそ製造業"</f>
        <v>みそ製造業</v>
      </c>
      <c r="E16802" s="2" t="str">
        <f t="shared" si="864"/>
        <v>R02.05.27</v>
      </c>
    </row>
    <row r="16803" spans="1:5" x14ac:dyDescent="0.45">
      <c r="A16803" s="2" t="s">
        <v>4532</v>
      </c>
      <c r="B16803" s="2" t="s">
        <v>15099</v>
      </c>
      <c r="C16803" s="2" t="s">
        <v>26670</v>
      </c>
      <c r="D16803" s="2" t="str">
        <f>"魚肉ねり製品製造業"</f>
        <v>魚肉ねり製品製造業</v>
      </c>
      <c r="E16803" s="2" t="str">
        <f t="shared" si="864"/>
        <v>R02.05.27</v>
      </c>
    </row>
    <row r="16804" spans="1:5" x14ac:dyDescent="0.45">
      <c r="A16804" s="2" t="s">
        <v>4533</v>
      </c>
      <c r="B16804" s="2" t="s">
        <v>15100</v>
      </c>
      <c r="C16804" s="2" t="s">
        <v>26671</v>
      </c>
      <c r="D16804" s="2" t="str">
        <f>"魚介類販売業"</f>
        <v>魚介類販売業</v>
      </c>
      <c r="E16804" s="2" t="str">
        <f t="shared" si="864"/>
        <v>R02.05.27</v>
      </c>
    </row>
    <row r="16805" spans="1:5" x14ac:dyDescent="0.45">
      <c r="A16805" s="2" t="s">
        <v>4534</v>
      </c>
      <c r="B16805" s="2" t="s">
        <v>15101</v>
      </c>
      <c r="C16805" s="2" t="s">
        <v>26672</v>
      </c>
      <c r="D16805" s="2" t="str">
        <f>"飲食店営業"</f>
        <v>飲食店営業</v>
      </c>
      <c r="E16805" s="2" t="str">
        <f t="shared" si="864"/>
        <v>R02.05.27</v>
      </c>
    </row>
    <row r="16806" spans="1:5" x14ac:dyDescent="0.45">
      <c r="A16806" s="2" t="s">
        <v>4534</v>
      </c>
      <c r="B16806" s="2" t="s">
        <v>15101</v>
      </c>
      <c r="C16806" s="2" t="s">
        <v>26672</v>
      </c>
      <c r="D16806" s="2" t="str">
        <f>"菓子製造業"</f>
        <v>菓子製造業</v>
      </c>
      <c r="E16806" s="2" t="str">
        <f t="shared" si="864"/>
        <v>R02.05.27</v>
      </c>
    </row>
    <row r="16807" spans="1:5" x14ac:dyDescent="0.45">
      <c r="A16807" s="2" t="s">
        <v>4533</v>
      </c>
      <c r="B16807" s="2" t="s">
        <v>15100</v>
      </c>
      <c r="C16807" s="2" t="s">
        <v>26673</v>
      </c>
      <c r="D16807" s="2" t="str">
        <f>"食品販売業"</f>
        <v>食品販売業</v>
      </c>
      <c r="E16807" s="2" t="str">
        <f t="shared" si="864"/>
        <v>R02.05.27</v>
      </c>
    </row>
    <row r="16808" spans="1:5" x14ac:dyDescent="0.45">
      <c r="A16808" s="2" t="s">
        <v>4535</v>
      </c>
      <c r="B16808" s="2" t="s">
        <v>15102</v>
      </c>
      <c r="C16808" s="2" t="s">
        <v>26674</v>
      </c>
      <c r="D16808" s="2" t="str">
        <f>"飲食店営業"</f>
        <v>飲食店営業</v>
      </c>
      <c r="E16808" s="2" t="str">
        <f>"R02.05.29"</f>
        <v>R02.05.29</v>
      </c>
    </row>
    <row r="16809" spans="1:5" x14ac:dyDescent="0.45">
      <c r="A16809" s="2" t="s">
        <v>3786</v>
      </c>
      <c r="B16809" s="2" t="s">
        <v>3786</v>
      </c>
      <c r="C16809" s="2" t="s">
        <v>26675</v>
      </c>
      <c r="D16809" s="2" t="str">
        <f>"食肉販売業"</f>
        <v>食肉販売業</v>
      </c>
      <c r="E16809" s="2" t="str">
        <f>"R02.05.29"</f>
        <v>R02.05.29</v>
      </c>
    </row>
    <row r="16810" spans="1:5" x14ac:dyDescent="0.45">
      <c r="A16810" s="2" t="s">
        <v>3786</v>
      </c>
      <c r="B16810" s="2" t="s">
        <v>3786</v>
      </c>
      <c r="C16810" s="2" t="s">
        <v>26675</v>
      </c>
      <c r="D16810" s="2" t="str">
        <f>"魚介類販売業"</f>
        <v>魚介類販売業</v>
      </c>
      <c r="E16810" s="2" t="str">
        <f>"R02.05.29"</f>
        <v>R02.05.29</v>
      </c>
    </row>
    <row r="16811" spans="1:5" x14ac:dyDescent="0.45">
      <c r="A16811" s="2" t="s">
        <v>3786</v>
      </c>
      <c r="B16811" s="2" t="s">
        <v>3786</v>
      </c>
      <c r="C16811" s="2" t="s">
        <v>26675</v>
      </c>
      <c r="D16811" s="2" t="str">
        <f>"乳類販売業"</f>
        <v>乳類販売業</v>
      </c>
      <c r="E16811" s="2" t="str">
        <f>"R02.05.29"</f>
        <v>R02.05.29</v>
      </c>
    </row>
    <row r="16812" spans="1:5" x14ac:dyDescent="0.45">
      <c r="A16812" s="2" t="s">
        <v>3786</v>
      </c>
      <c r="B16812" s="2" t="s">
        <v>3786</v>
      </c>
      <c r="C16812" s="2" t="s">
        <v>26675</v>
      </c>
      <c r="D16812" s="2" t="str">
        <f>"食品販売業（移動販売）"</f>
        <v>食品販売業（移動販売）</v>
      </c>
      <c r="E16812" s="2" t="str">
        <f>"R02.05.29"</f>
        <v>R02.05.29</v>
      </c>
    </row>
    <row r="16813" spans="1:5" x14ac:dyDescent="0.45">
      <c r="A16813" s="2" t="s">
        <v>4536</v>
      </c>
      <c r="B16813" s="2" t="s">
        <v>15103</v>
      </c>
      <c r="C16813" s="2" t="s">
        <v>26676</v>
      </c>
      <c r="D16813" s="2" t="str">
        <f>"飲食店営業"</f>
        <v>飲食店営業</v>
      </c>
      <c r="E16813" s="2" t="str">
        <f>"R02.06.01"</f>
        <v>R02.06.01</v>
      </c>
    </row>
    <row r="16814" spans="1:5" x14ac:dyDescent="0.45">
      <c r="A16814" s="2" t="s">
        <v>3995</v>
      </c>
      <c r="B16814" s="2" t="s">
        <v>14389</v>
      </c>
      <c r="C16814" s="2" t="s">
        <v>26678</v>
      </c>
      <c r="D16814" s="2" t="str">
        <f>"飲食店営業"</f>
        <v>飲食店営業</v>
      </c>
      <c r="E16814" s="2" t="str">
        <f>"R02.06.02"</f>
        <v>R02.06.02</v>
      </c>
    </row>
    <row r="16815" spans="1:5" x14ac:dyDescent="0.45">
      <c r="A16815" s="2" t="s">
        <v>3995</v>
      </c>
      <c r="B16815" s="2" t="s">
        <v>14389</v>
      </c>
      <c r="C16815" s="2" t="s">
        <v>26678</v>
      </c>
      <c r="D16815" s="2" t="str">
        <f>"魚介類販売業"</f>
        <v>魚介類販売業</v>
      </c>
      <c r="E16815" s="2" t="str">
        <f>"R02.06.02"</f>
        <v>R02.06.02</v>
      </c>
    </row>
    <row r="16816" spans="1:5" x14ac:dyDescent="0.45">
      <c r="A16816" s="2" t="s">
        <v>4538</v>
      </c>
      <c r="B16816" s="2" t="s">
        <v>15105</v>
      </c>
      <c r="C16816" s="2" t="s">
        <v>26679</v>
      </c>
      <c r="D16816" s="2" t="str">
        <f>"そうざい製造業"</f>
        <v>そうざい製造業</v>
      </c>
      <c r="E16816" s="2" t="str">
        <f>"R02.06.02"</f>
        <v>R02.06.02</v>
      </c>
    </row>
    <row r="16817" spans="1:5" x14ac:dyDescent="0.45">
      <c r="A16817" s="2" t="s">
        <v>4539</v>
      </c>
      <c r="B16817" s="2" t="s">
        <v>15106</v>
      </c>
      <c r="C16817" s="2" t="s">
        <v>26680</v>
      </c>
      <c r="D16817" s="2" t="str">
        <f>"飲食店営業"</f>
        <v>飲食店営業</v>
      </c>
      <c r="E16817" s="2" t="str">
        <f>"R02.06.04"</f>
        <v>R02.06.04</v>
      </c>
    </row>
    <row r="16818" spans="1:5" x14ac:dyDescent="0.45">
      <c r="A16818" s="2" t="s">
        <v>4540</v>
      </c>
      <c r="B16818" s="2" t="s">
        <v>15107</v>
      </c>
      <c r="C16818" s="2" t="s">
        <v>26681</v>
      </c>
      <c r="D16818" s="2" t="str">
        <f>"飲食店営業"</f>
        <v>飲食店営業</v>
      </c>
      <c r="E16818" s="2" t="str">
        <f>"R02.06.04"</f>
        <v>R02.06.04</v>
      </c>
    </row>
    <row r="16819" spans="1:5" x14ac:dyDescent="0.45">
      <c r="A16819" s="2" t="s">
        <v>4541</v>
      </c>
      <c r="B16819" s="2" t="s">
        <v>15108</v>
      </c>
      <c r="C16819" s="2" t="s">
        <v>26682</v>
      </c>
      <c r="D16819" s="2" t="str">
        <f>"飲食店営業"</f>
        <v>飲食店営業</v>
      </c>
      <c r="E16819" s="2" t="str">
        <f>"R02.06.05"</f>
        <v>R02.06.05</v>
      </c>
    </row>
    <row r="16820" spans="1:5" x14ac:dyDescent="0.45">
      <c r="A16820" s="2" t="s">
        <v>4542</v>
      </c>
      <c r="B16820" s="2" t="s">
        <v>15109</v>
      </c>
      <c r="C16820" s="2" t="s">
        <v>26683</v>
      </c>
      <c r="D16820" s="2" t="str">
        <f>"飲食店営業"</f>
        <v>飲食店営業</v>
      </c>
      <c r="E16820" s="2" t="str">
        <f>"R02.06.11"</f>
        <v>R02.06.11</v>
      </c>
    </row>
    <row r="16821" spans="1:5" x14ac:dyDescent="0.45">
      <c r="A16821" s="2" t="s">
        <v>46</v>
      </c>
      <c r="B16821" s="2" t="s">
        <v>15111</v>
      </c>
      <c r="C16821" s="2" t="s">
        <v>26685</v>
      </c>
      <c r="D16821" s="2" t="str">
        <f>"魚介類販売業"</f>
        <v>魚介類販売業</v>
      </c>
      <c r="E16821" s="2" t="str">
        <f>"R02.06.12"</f>
        <v>R02.06.12</v>
      </c>
    </row>
    <row r="16822" spans="1:5" x14ac:dyDescent="0.45">
      <c r="A16822" s="2" t="s">
        <v>46</v>
      </c>
      <c r="B16822" s="2" t="s">
        <v>15111</v>
      </c>
      <c r="C16822" s="2" t="s">
        <v>26685</v>
      </c>
      <c r="D16822" s="2" t="str">
        <f>"食肉販売業"</f>
        <v>食肉販売業</v>
      </c>
      <c r="E16822" s="2" t="str">
        <f>"R02.06.12"</f>
        <v>R02.06.12</v>
      </c>
    </row>
    <row r="16823" spans="1:5" x14ac:dyDescent="0.45">
      <c r="A16823" s="2" t="s">
        <v>46</v>
      </c>
      <c r="B16823" s="2" t="s">
        <v>15111</v>
      </c>
      <c r="C16823" s="2" t="s">
        <v>26685</v>
      </c>
      <c r="D16823" s="2" t="str">
        <f>"乳類販売業"</f>
        <v>乳類販売業</v>
      </c>
      <c r="E16823" s="2" t="str">
        <f>"R02.06.12"</f>
        <v>R02.06.12</v>
      </c>
    </row>
    <row r="16824" spans="1:5" x14ac:dyDescent="0.45">
      <c r="A16824" s="2" t="s">
        <v>46</v>
      </c>
      <c r="B16824" s="2" t="s">
        <v>15111</v>
      </c>
      <c r="C16824" s="2" t="s">
        <v>26685</v>
      </c>
      <c r="D16824" s="2" t="str">
        <f>"食品販売業"</f>
        <v>食品販売業</v>
      </c>
      <c r="E16824" s="2" t="str">
        <f>"R02.06.12"</f>
        <v>R02.06.12</v>
      </c>
    </row>
    <row r="16825" spans="1:5" x14ac:dyDescent="0.45">
      <c r="A16825" s="2" t="s">
        <v>4544</v>
      </c>
      <c r="B16825" s="2" t="s">
        <v>15112</v>
      </c>
      <c r="C16825" s="2" t="s">
        <v>26686</v>
      </c>
      <c r="D16825" s="2" t="str">
        <f>"菓子製造業"</f>
        <v>菓子製造業</v>
      </c>
      <c r="E16825" s="2" t="str">
        <f>"R02.06.12"</f>
        <v>R02.06.12</v>
      </c>
    </row>
    <row r="16826" spans="1:5" x14ac:dyDescent="0.45">
      <c r="A16826" s="2" t="s">
        <v>4545</v>
      </c>
      <c r="B16826" s="2" t="s">
        <v>15113</v>
      </c>
      <c r="C16826" s="2" t="s">
        <v>26687</v>
      </c>
      <c r="D16826" s="2" t="str">
        <f>"飲食店営業"</f>
        <v>飲食店営業</v>
      </c>
      <c r="E16826" s="2" t="str">
        <f>"R02.06.19"</f>
        <v>R02.06.19</v>
      </c>
    </row>
    <row r="16827" spans="1:5" x14ac:dyDescent="0.45">
      <c r="A16827" s="2" t="s">
        <v>4312</v>
      </c>
      <c r="B16827" s="2" t="s">
        <v>14804</v>
      </c>
      <c r="C16827" s="2" t="s">
        <v>26386</v>
      </c>
      <c r="D16827" s="2" t="str">
        <f>"飲食店営業"</f>
        <v>飲食店営業</v>
      </c>
      <c r="E16827" s="2" t="str">
        <f>"R01.10.15"</f>
        <v>R01.10.15</v>
      </c>
    </row>
    <row r="16828" spans="1:5" x14ac:dyDescent="0.45">
      <c r="A16828" s="2" t="s">
        <v>4547</v>
      </c>
      <c r="B16828" s="2" t="s">
        <v>15115</v>
      </c>
      <c r="C16828" s="2" t="s">
        <v>26689</v>
      </c>
      <c r="D16828" s="2" t="str">
        <f>"飲食店営業"</f>
        <v>飲食店営業</v>
      </c>
      <c r="E16828" s="2" t="str">
        <f>"R02.05.20"</f>
        <v>R02.05.20</v>
      </c>
    </row>
    <row r="16829" spans="1:5" x14ac:dyDescent="0.45">
      <c r="A16829" s="2" t="s">
        <v>4548</v>
      </c>
      <c r="B16829" s="2" t="s">
        <v>15116</v>
      </c>
      <c r="C16829" s="2" t="s">
        <v>26690</v>
      </c>
      <c r="D16829" s="2" t="str">
        <f>"食肉販売業"</f>
        <v>食肉販売業</v>
      </c>
      <c r="E16829" s="2" t="str">
        <f>"R02.02.17"</f>
        <v>R02.02.17</v>
      </c>
    </row>
    <row r="16830" spans="1:5" x14ac:dyDescent="0.45">
      <c r="A16830" s="2" t="s">
        <v>4549</v>
      </c>
      <c r="B16830" s="2" t="s">
        <v>4549</v>
      </c>
      <c r="C16830" s="2" t="s">
        <v>26691</v>
      </c>
      <c r="D16830" s="2" t="str">
        <f>"食肉処理業"</f>
        <v>食肉処理業</v>
      </c>
      <c r="E16830" s="2" t="str">
        <f>"R01.08.22"</f>
        <v>R01.08.22</v>
      </c>
    </row>
    <row r="16831" spans="1:5" x14ac:dyDescent="0.45">
      <c r="A16831" s="2" t="s">
        <v>3790</v>
      </c>
      <c r="B16831" s="2" t="s">
        <v>14144</v>
      </c>
      <c r="C16831" s="2" t="s">
        <v>25726</v>
      </c>
      <c r="D16831" s="2" t="str">
        <f>"食肉販売業"</f>
        <v>食肉販売業</v>
      </c>
      <c r="E16831" s="2" t="str">
        <f>"H29.05.08"</f>
        <v>H29.05.08</v>
      </c>
    </row>
    <row r="16832" spans="1:5" x14ac:dyDescent="0.45">
      <c r="A16832" s="2" t="s">
        <v>126</v>
      </c>
      <c r="B16832" s="2" t="s">
        <v>15117</v>
      </c>
      <c r="C16832" s="2" t="s">
        <v>26692</v>
      </c>
      <c r="D16832" s="2" t="str">
        <f>"飲食店営業"</f>
        <v>飲食店営業</v>
      </c>
      <c r="E16832" s="2" t="str">
        <f>"R02.03.25"</f>
        <v>R02.03.25</v>
      </c>
    </row>
    <row r="16833" spans="1:5" x14ac:dyDescent="0.45">
      <c r="A16833" s="2" t="s">
        <v>4550</v>
      </c>
      <c r="B16833" s="2" t="s">
        <v>15118</v>
      </c>
      <c r="C16833" s="2" t="s">
        <v>25765</v>
      </c>
      <c r="D16833" s="2" t="str">
        <f>"飲食店営業"</f>
        <v>飲食店営業</v>
      </c>
      <c r="E16833" s="2" t="str">
        <f>"R02.04.28"</f>
        <v>R02.04.28</v>
      </c>
    </row>
    <row r="16834" spans="1:5" x14ac:dyDescent="0.45">
      <c r="A16834" s="2" t="s">
        <v>4551</v>
      </c>
      <c r="B16834" s="2" t="s">
        <v>15119</v>
      </c>
      <c r="C16834" s="2" t="s">
        <v>26693</v>
      </c>
      <c r="D16834" s="2" t="str">
        <f>"飲食店営業"</f>
        <v>飲食店営業</v>
      </c>
      <c r="E16834" s="2" t="str">
        <f>"R02.05.12"</f>
        <v>R02.05.12</v>
      </c>
    </row>
    <row r="16835" spans="1:5" x14ac:dyDescent="0.45">
      <c r="A16835" s="2" t="s">
        <v>4474</v>
      </c>
      <c r="B16835" s="2" t="s">
        <v>15120</v>
      </c>
      <c r="C16835" s="2" t="s">
        <v>26694</v>
      </c>
      <c r="D16835" s="2" t="str">
        <f>"魚介類販売業"</f>
        <v>魚介類販売業</v>
      </c>
      <c r="E16835" s="2" t="str">
        <f>"H29.07.20"</f>
        <v>H29.07.20</v>
      </c>
    </row>
    <row r="16836" spans="1:5" x14ac:dyDescent="0.45">
      <c r="A16836" s="2" t="s">
        <v>4474</v>
      </c>
      <c r="B16836" s="2" t="s">
        <v>15120</v>
      </c>
      <c r="C16836" s="2" t="s">
        <v>26694</v>
      </c>
      <c r="D16836" s="2" t="str">
        <f>"食肉販売業"</f>
        <v>食肉販売業</v>
      </c>
      <c r="E16836" s="2" t="str">
        <f>"H29.07.20"</f>
        <v>H29.07.20</v>
      </c>
    </row>
    <row r="16837" spans="1:5" x14ac:dyDescent="0.45">
      <c r="A16837" s="2" t="s">
        <v>4474</v>
      </c>
      <c r="B16837" s="2" t="s">
        <v>15120</v>
      </c>
      <c r="C16837" s="2" t="s">
        <v>26694</v>
      </c>
      <c r="D16837" s="2" t="str">
        <f>"乳類販売業"</f>
        <v>乳類販売業</v>
      </c>
      <c r="E16837" s="2" t="str">
        <f>"H29.07.20"</f>
        <v>H29.07.20</v>
      </c>
    </row>
    <row r="16838" spans="1:5" x14ac:dyDescent="0.45">
      <c r="A16838" s="2" t="s">
        <v>4552</v>
      </c>
      <c r="B16838" s="2" t="s">
        <v>15121</v>
      </c>
      <c r="C16838" s="2" t="s">
        <v>26695</v>
      </c>
      <c r="D16838" s="2" t="str">
        <f>"食品販売業"</f>
        <v>食品販売業</v>
      </c>
      <c r="E16838" s="2" t="str">
        <f>"R01.11.29"</f>
        <v>R01.11.29</v>
      </c>
    </row>
    <row r="16839" spans="1:5" x14ac:dyDescent="0.45">
      <c r="A16839" s="2" t="s">
        <v>4553</v>
      </c>
      <c r="B16839" s="2" t="s">
        <v>15122</v>
      </c>
      <c r="C16839" s="2" t="s">
        <v>26696</v>
      </c>
      <c r="D16839" s="2" t="str">
        <f>"飲食店営業"</f>
        <v>飲食店営業</v>
      </c>
      <c r="E16839" s="2" t="str">
        <f>"H30.05.14"</f>
        <v>H30.05.14</v>
      </c>
    </row>
    <row r="16840" spans="1:5" x14ac:dyDescent="0.45">
      <c r="A16840" s="2" t="s">
        <v>4554</v>
      </c>
      <c r="B16840" s="2" t="s">
        <v>15123</v>
      </c>
      <c r="C16840" s="2" t="s">
        <v>26697</v>
      </c>
      <c r="D16840" s="2" t="str">
        <f>"飲食店営業"</f>
        <v>飲食店営業</v>
      </c>
      <c r="E16840" s="2" t="str">
        <f>"R02.06.04"</f>
        <v>R02.06.04</v>
      </c>
    </row>
    <row r="16841" spans="1:5" x14ac:dyDescent="0.45">
      <c r="A16841" s="2" t="s">
        <v>453</v>
      </c>
      <c r="B16841" s="2" t="s">
        <v>15124</v>
      </c>
      <c r="C16841" s="2" t="s">
        <v>26196</v>
      </c>
      <c r="D16841" s="2" t="str">
        <f>"菓子製造業"</f>
        <v>菓子製造業</v>
      </c>
      <c r="E16841" s="2" t="str">
        <f>"R02.06.17"</f>
        <v>R02.06.17</v>
      </c>
    </row>
    <row r="16842" spans="1:5" x14ac:dyDescent="0.45">
      <c r="A16842" s="2" t="s">
        <v>4555</v>
      </c>
      <c r="B16842" s="2" t="s">
        <v>15125</v>
      </c>
      <c r="C16842" s="2" t="s">
        <v>26698</v>
      </c>
      <c r="D16842" s="2" t="str">
        <f>"飲食店営業"</f>
        <v>飲食店営業</v>
      </c>
      <c r="E16842" s="2" t="str">
        <f>"R02.05.01"</f>
        <v>R02.05.01</v>
      </c>
    </row>
    <row r="16843" spans="1:5" x14ac:dyDescent="0.45">
      <c r="A16843" s="2" t="s">
        <v>456</v>
      </c>
      <c r="B16843" s="2" t="s">
        <v>15126</v>
      </c>
      <c r="C16843" s="2" t="s">
        <v>26699</v>
      </c>
      <c r="D16843" s="2" t="str">
        <f>"食品販売業"</f>
        <v>食品販売業</v>
      </c>
      <c r="E16843" s="2" t="str">
        <f t="shared" ref="E16843:E16849" si="865">"R02.06.25"</f>
        <v>R02.06.25</v>
      </c>
    </row>
    <row r="16844" spans="1:5" x14ac:dyDescent="0.45">
      <c r="A16844" s="2" t="s">
        <v>456</v>
      </c>
      <c r="B16844" s="2" t="s">
        <v>15127</v>
      </c>
      <c r="C16844" s="2" t="s">
        <v>26243</v>
      </c>
      <c r="D16844" s="2" t="str">
        <f>"食品販売業"</f>
        <v>食品販売業</v>
      </c>
      <c r="E16844" s="2" t="str">
        <f t="shared" si="865"/>
        <v>R02.06.25</v>
      </c>
    </row>
    <row r="16845" spans="1:5" x14ac:dyDescent="0.45">
      <c r="A16845" s="2" t="s">
        <v>4556</v>
      </c>
      <c r="B16845" s="2" t="s">
        <v>15128</v>
      </c>
      <c r="C16845" s="2" t="s">
        <v>26700</v>
      </c>
      <c r="D16845" s="2" t="str">
        <f>"飲食店営業"</f>
        <v>飲食店営業</v>
      </c>
      <c r="E16845" s="2" t="str">
        <f t="shared" si="865"/>
        <v>R02.06.25</v>
      </c>
    </row>
    <row r="16846" spans="1:5" x14ac:dyDescent="0.45">
      <c r="A16846" s="2" t="s">
        <v>4556</v>
      </c>
      <c r="B16846" s="2" t="s">
        <v>15128</v>
      </c>
      <c r="C16846" s="2" t="s">
        <v>26700</v>
      </c>
      <c r="D16846" s="2" t="str">
        <f>"乳類販売業"</f>
        <v>乳類販売業</v>
      </c>
      <c r="E16846" s="2" t="str">
        <f t="shared" si="865"/>
        <v>R02.06.25</v>
      </c>
    </row>
    <row r="16847" spans="1:5" x14ac:dyDescent="0.45">
      <c r="A16847" s="2" t="s">
        <v>4556</v>
      </c>
      <c r="B16847" s="2" t="s">
        <v>15128</v>
      </c>
      <c r="C16847" s="2" t="s">
        <v>26700</v>
      </c>
      <c r="D16847" s="2" t="str">
        <f>"魚介類販売業"</f>
        <v>魚介類販売業</v>
      </c>
      <c r="E16847" s="2" t="str">
        <f t="shared" si="865"/>
        <v>R02.06.25</v>
      </c>
    </row>
    <row r="16848" spans="1:5" x14ac:dyDescent="0.45">
      <c r="A16848" s="2" t="s">
        <v>4556</v>
      </c>
      <c r="B16848" s="2" t="s">
        <v>15128</v>
      </c>
      <c r="C16848" s="2" t="s">
        <v>26700</v>
      </c>
      <c r="D16848" s="2" t="str">
        <f>"食肉販売業"</f>
        <v>食肉販売業</v>
      </c>
      <c r="E16848" s="2" t="str">
        <f t="shared" si="865"/>
        <v>R02.06.25</v>
      </c>
    </row>
    <row r="16849" spans="1:5" x14ac:dyDescent="0.45">
      <c r="A16849" s="2" t="s">
        <v>4556</v>
      </c>
      <c r="B16849" s="2" t="s">
        <v>15128</v>
      </c>
      <c r="C16849" s="2" t="s">
        <v>26700</v>
      </c>
      <c r="D16849" s="2" t="str">
        <f>"食品販売業"</f>
        <v>食品販売業</v>
      </c>
      <c r="E16849" s="2" t="str">
        <f t="shared" si="865"/>
        <v>R02.06.25</v>
      </c>
    </row>
    <row r="16850" spans="1:5" x14ac:dyDescent="0.45">
      <c r="A16850" s="2" t="s">
        <v>4061</v>
      </c>
      <c r="B16850" s="2" t="s">
        <v>15129</v>
      </c>
      <c r="C16850" s="2" t="s">
        <v>26701</v>
      </c>
      <c r="D16850" s="2" t="str">
        <f>"菓子製造業"</f>
        <v>菓子製造業</v>
      </c>
      <c r="E16850" s="2" t="str">
        <f>"H30.11.15"</f>
        <v>H30.11.15</v>
      </c>
    </row>
    <row r="16851" spans="1:5" x14ac:dyDescent="0.45">
      <c r="A16851" s="2" t="s">
        <v>4061</v>
      </c>
      <c r="B16851" s="2" t="s">
        <v>15129</v>
      </c>
      <c r="C16851" s="2" t="s">
        <v>26701</v>
      </c>
      <c r="D16851" s="2" t="str">
        <f>"そうざい製造業"</f>
        <v>そうざい製造業</v>
      </c>
      <c r="E16851" s="2" t="str">
        <f>"H30.11.15"</f>
        <v>H30.11.15</v>
      </c>
    </row>
    <row r="16852" spans="1:5" x14ac:dyDescent="0.45">
      <c r="A16852" s="2" t="s">
        <v>4557</v>
      </c>
      <c r="B16852" s="2" t="s">
        <v>15130</v>
      </c>
      <c r="C16852" s="2" t="s">
        <v>26702</v>
      </c>
      <c r="D16852" s="2" t="str">
        <f>"食品販売業"</f>
        <v>食品販売業</v>
      </c>
      <c r="E16852" s="2" t="str">
        <f>"R02.06.29"</f>
        <v>R02.06.29</v>
      </c>
    </row>
    <row r="16853" spans="1:5" x14ac:dyDescent="0.45">
      <c r="A16853" s="2" t="s">
        <v>4558</v>
      </c>
      <c r="B16853" s="2" t="s">
        <v>15132</v>
      </c>
      <c r="C16853" s="2" t="s">
        <v>26704</v>
      </c>
      <c r="D16853" s="2" t="str">
        <f>"飲食店営業"</f>
        <v>飲食店営業</v>
      </c>
      <c r="E16853" s="2" t="str">
        <f>"H30.11.09"</f>
        <v>H30.11.09</v>
      </c>
    </row>
    <row r="16854" spans="1:5" x14ac:dyDescent="0.45">
      <c r="A16854" s="2" t="s">
        <v>4559</v>
      </c>
      <c r="B16854" s="2" t="s">
        <v>15133</v>
      </c>
      <c r="C16854" s="2" t="s">
        <v>26705</v>
      </c>
      <c r="D16854" s="2" t="str">
        <f>"そうざい製造業"</f>
        <v>そうざい製造業</v>
      </c>
      <c r="E16854" s="2" t="str">
        <f>"R02.06.30"</f>
        <v>R02.06.30</v>
      </c>
    </row>
    <row r="16855" spans="1:5" x14ac:dyDescent="0.45">
      <c r="A16855" s="2" t="s">
        <v>1978</v>
      </c>
      <c r="B16855" s="2" t="s">
        <v>4317</v>
      </c>
      <c r="C16855" s="2" t="s">
        <v>26706</v>
      </c>
      <c r="D16855" s="2" t="str">
        <f>"飲食店営業"</f>
        <v>飲食店営業</v>
      </c>
      <c r="E16855" s="2" t="str">
        <f>"R02.07.01"</f>
        <v>R02.07.01</v>
      </c>
    </row>
    <row r="16856" spans="1:5" x14ac:dyDescent="0.45">
      <c r="A16856" s="2" t="s">
        <v>583</v>
      </c>
      <c r="B16856" s="2" t="s">
        <v>15134</v>
      </c>
      <c r="C16856" s="2" t="s">
        <v>26707</v>
      </c>
      <c r="D16856" s="2" t="str">
        <f>"乳類販売業"</f>
        <v>乳類販売業</v>
      </c>
      <c r="E16856" s="2" t="str">
        <f>"H29.11.09"</f>
        <v>H29.11.09</v>
      </c>
    </row>
    <row r="16857" spans="1:5" x14ac:dyDescent="0.45">
      <c r="A16857" s="2" t="s">
        <v>583</v>
      </c>
      <c r="B16857" s="2" t="s">
        <v>15135</v>
      </c>
      <c r="C16857" s="2" t="s">
        <v>26708</v>
      </c>
      <c r="D16857" s="2" t="str">
        <f>"乳類販売業"</f>
        <v>乳類販売業</v>
      </c>
      <c r="E16857" s="2" t="str">
        <f>"R02.02.25"</f>
        <v>R02.02.25</v>
      </c>
    </row>
    <row r="16858" spans="1:5" x14ac:dyDescent="0.45">
      <c r="A16858" s="2" t="s">
        <v>583</v>
      </c>
      <c r="B16858" s="2" t="s">
        <v>15136</v>
      </c>
      <c r="C16858" s="2" t="s">
        <v>26707</v>
      </c>
      <c r="D16858" s="2" t="str">
        <f>"乳類販売業"</f>
        <v>乳類販売業</v>
      </c>
      <c r="E16858" s="2" t="str">
        <f>"R02.02.25"</f>
        <v>R02.02.25</v>
      </c>
    </row>
    <row r="16859" spans="1:5" x14ac:dyDescent="0.45">
      <c r="A16859" s="2" t="s">
        <v>583</v>
      </c>
      <c r="B16859" s="2" t="s">
        <v>14375</v>
      </c>
      <c r="C16859" s="2" t="s">
        <v>26709</v>
      </c>
      <c r="D16859" s="2" t="str">
        <f>"乳類販売業"</f>
        <v>乳類販売業</v>
      </c>
      <c r="E16859" s="2" t="str">
        <f>"H29.01.04"</f>
        <v>H29.01.04</v>
      </c>
    </row>
    <row r="16860" spans="1:5" x14ac:dyDescent="0.45">
      <c r="A16860" s="2" t="s">
        <v>3775</v>
      </c>
      <c r="B16860" s="2" t="s">
        <v>15137</v>
      </c>
      <c r="C16860" s="2" t="s">
        <v>26710</v>
      </c>
      <c r="D16860" s="2" t="str">
        <f>"飲食店営業"</f>
        <v>飲食店営業</v>
      </c>
      <c r="E16860" s="2" t="str">
        <f>"R02.07.03"</f>
        <v>R02.07.03</v>
      </c>
    </row>
    <row r="16861" spans="1:5" x14ac:dyDescent="0.45">
      <c r="A16861" s="2" t="s">
        <v>4560</v>
      </c>
      <c r="B16861" s="2" t="s">
        <v>15138</v>
      </c>
      <c r="C16861" s="2" t="s">
        <v>26711</v>
      </c>
      <c r="D16861" s="2" t="str">
        <f>"そうざい製造業"</f>
        <v>そうざい製造業</v>
      </c>
      <c r="E16861" s="2" t="str">
        <f t="shared" ref="E16861:E16867" si="866">"R02.07.09"</f>
        <v>R02.07.09</v>
      </c>
    </row>
    <row r="16862" spans="1:5" x14ac:dyDescent="0.45">
      <c r="A16862" s="2" t="s">
        <v>4561</v>
      </c>
      <c r="B16862" s="2" t="s">
        <v>15139</v>
      </c>
      <c r="C16862" s="2" t="s">
        <v>26712</v>
      </c>
      <c r="D16862" s="2" t="str">
        <f>"そうざい製造業"</f>
        <v>そうざい製造業</v>
      </c>
      <c r="E16862" s="2" t="str">
        <f t="shared" si="866"/>
        <v>R02.07.09</v>
      </c>
    </row>
    <row r="16863" spans="1:5" x14ac:dyDescent="0.45">
      <c r="A16863" s="2" t="s">
        <v>4561</v>
      </c>
      <c r="B16863" s="2" t="s">
        <v>15139</v>
      </c>
      <c r="C16863" s="2" t="s">
        <v>26712</v>
      </c>
      <c r="D16863" s="2" t="str">
        <f>"食品製造業"</f>
        <v>食品製造業</v>
      </c>
      <c r="E16863" s="2" t="str">
        <f t="shared" si="866"/>
        <v>R02.07.09</v>
      </c>
    </row>
    <row r="16864" spans="1:5" x14ac:dyDescent="0.45">
      <c r="A16864" s="2" t="s">
        <v>4562</v>
      </c>
      <c r="B16864" s="2" t="s">
        <v>15140</v>
      </c>
      <c r="C16864" s="2" t="s">
        <v>26713</v>
      </c>
      <c r="D16864" s="2" t="str">
        <f>"飲食店営業"</f>
        <v>飲食店営業</v>
      </c>
      <c r="E16864" s="2" t="str">
        <f t="shared" si="866"/>
        <v>R02.07.09</v>
      </c>
    </row>
    <row r="16865" spans="1:5" x14ac:dyDescent="0.45">
      <c r="A16865" s="2" t="s">
        <v>4563</v>
      </c>
      <c r="B16865" s="2" t="s">
        <v>15141</v>
      </c>
      <c r="C16865" s="2" t="s">
        <v>26714</v>
      </c>
      <c r="D16865" s="2" t="str">
        <f>"そうざい製造業"</f>
        <v>そうざい製造業</v>
      </c>
      <c r="E16865" s="2" t="str">
        <f t="shared" si="866"/>
        <v>R02.07.09</v>
      </c>
    </row>
    <row r="16866" spans="1:5" x14ac:dyDescent="0.45">
      <c r="A16866" s="2" t="s">
        <v>4563</v>
      </c>
      <c r="B16866" s="2" t="s">
        <v>15141</v>
      </c>
      <c r="C16866" s="2" t="s">
        <v>26714</v>
      </c>
      <c r="D16866" s="2" t="str">
        <f>"食肉販売業"</f>
        <v>食肉販売業</v>
      </c>
      <c r="E16866" s="2" t="str">
        <f t="shared" si="866"/>
        <v>R02.07.09</v>
      </c>
    </row>
    <row r="16867" spans="1:5" x14ac:dyDescent="0.45">
      <c r="A16867" s="2" t="s">
        <v>4564</v>
      </c>
      <c r="B16867" s="2" t="s">
        <v>15142</v>
      </c>
      <c r="C16867" s="2" t="s">
        <v>26715</v>
      </c>
      <c r="D16867" s="2" t="str">
        <f>"飲食店営業"</f>
        <v>飲食店営業</v>
      </c>
      <c r="E16867" s="2" t="str">
        <f t="shared" si="866"/>
        <v>R02.07.09</v>
      </c>
    </row>
    <row r="16868" spans="1:5" x14ac:dyDescent="0.45">
      <c r="A16868" s="2" t="s">
        <v>4565</v>
      </c>
      <c r="B16868" s="2" t="s">
        <v>15143</v>
      </c>
      <c r="C16868" s="2" t="s">
        <v>25768</v>
      </c>
      <c r="D16868" s="2" t="str">
        <f>"飲食店営業"</f>
        <v>飲食店営業</v>
      </c>
      <c r="E16868" s="2" t="str">
        <f>"R02.07.14"</f>
        <v>R02.07.14</v>
      </c>
    </row>
    <row r="16869" spans="1:5" x14ac:dyDescent="0.45">
      <c r="A16869" s="2" t="s">
        <v>4566</v>
      </c>
      <c r="B16869" s="2" t="s">
        <v>15144</v>
      </c>
      <c r="C16869" s="2" t="s">
        <v>26716</v>
      </c>
      <c r="D16869" s="2" t="str">
        <f>"飲食店営業"</f>
        <v>飲食店営業</v>
      </c>
      <c r="E16869" s="2" t="str">
        <f>"R02.07.17"</f>
        <v>R02.07.17</v>
      </c>
    </row>
    <row r="16870" spans="1:5" x14ac:dyDescent="0.45">
      <c r="A16870" s="2" t="s">
        <v>4567</v>
      </c>
      <c r="B16870" s="2" t="s">
        <v>15145</v>
      </c>
      <c r="C16870" s="2" t="s">
        <v>26717</v>
      </c>
      <c r="D16870" s="2" t="str">
        <f>"飲食店営業"</f>
        <v>飲食店営業</v>
      </c>
      <c r="E16870" s="2" t="str">
        <f>"R02.07.17"</f>
        <v>R02.07.17</v>
      </c>
    </row>
    <row r="16871" spans="1:5" x14ac:dyDescent="0.45">
      <c r="A16871" s="2" t="s">
        <v>4567</v>
      </c>
      <c r="B16871" s="2" t="s">
        <v>15145</v>
      </c>
      <c r="C16871" s="2" t="s">
        <v>26717</v>
      </c>
      <c r="D16871" s="2" t="str">
        <f>"そうざい製造業"</f>
        <v>そうざい製造業</v>
      </c>
      <c r="E16871" s="2" t="str">
        <f>"R02.07.17"</f>
        <v>R02.07.17</v>
      </c>
    </row>
    <row r="16872" spans="1:5" x14ac:dyDescent="0.45">
      <c r="A16872" s="2" t="s">
        <v>4262</v>
      </c>
      <c r="B16872" s="2" t="s">
        <v>14735</v>
      </c>
      <c r="C16872" s="2" t="s">
        <v>26314</v>
      </c>
      <c r="D16872" s="2" t="str">
        <f>"菓子製造業"</f>
        <v>菓子製造業</v>
      </c>
      <c r="E16872" s="2" t="str">
        <f>"R02.07.20"</f>
        <v>R02.07.20</v>
      </c>
    </row>
    <row r="16873" spans="1:5" x14ac:dyDescent="0.45">
      <c r="A16873" s="2" t="s">
        <v>4568</v>
      </c>
      <c r="B16873" s="2" t="s">
        <v>15146</v>
      </c>
      <c r="C16873" s="2" t="s">
        <v>26718</v>
      </c>
      <c r="D16873" s="2" t="str">
        <f>"飲食店営業"</f>
        <v>飲食店営業</v>
      </c>
      <c r="E16873" s="2" t="str">
        <f>"H30.03.01"</f>
        <v>H30.03.01</v>
      </c>
    </row>
    <row r="16874" spans="1:5" x14ac:dyDescent="0.45">
      <c r="A16874" s="2" t="s">
        <v>4569</v>
      </c>
      <c r="B16874" s="2" t="s">
        <v>15147</v>
      </c>
      <c r="C16874" s="2" t="s">
        <v>26719</v>
      </c>
      <c r="D16874" s="2" t="str">
        <f>"そうざい製造業"</f>
        <v>そうざい製造業</v>
      </c>
      <c r="E16874" s="2" t="str">
        <f>"H31.04.04"</f>
        <v>H31.04.04</v>
      </c>
    </row>
    <row r="16875" spans="1:5" x14ac:dyDescent="0.45">
      <c r="A16875" s="2" t="s">
        <v>4517</v>
      </c>
      <c r="B16875" s="2" t="s">
        <v>15148</v>
      </c>
      <c r="C16875" s="2" t="s">
        <v>26720</v>
      </c>
      <c r="D16875" s="2" t="str">
        <f>"食肉販売業"</f>
        <v>食肉販売業</v>
      </c>
      <c r="E16875" s="2" t="str">
        <f>"R01.05.28"</f>
        <v>R01.05.28</v>
      </c>
    </row>
    <row r="16876" spans="1:5" x14ac:dyDescent="0.45">
      <c r="A16876" s="2" t="s">
        <v>4517</v>
      </c>
      <c r="B16876" s="2" t="s">
        <v>15148</v>
      </c>
      <c r="C16876" s="2" t="s">
        <v>26720</v>
      </c>
      <c r="D16876" s="2" t="str">
        <f>"食肉処理業"</f>
        <v>食肉処理業</v>
      </c>
      <c r="E16876" s="2" t="str">
        <f>"R01.05.28"</f>
        <v>R01.05.28</v>
      </c>
    </row>
    <row r="16877" spans="1:5" x14ac:dyDescent="0.45">
      <c r="A16877" s="2" t="s">
        <v>4517</v>
      </c>
      <c r="B16877" s="2" t="s">
        <v>15149</v>
      </c>
      <c r="C16877" s="2" t="s">
        <v>26721</v>
      </c>
      <c r="D16877" s="2" t="str">
        <f>"そうざい製造業"</f>
        <v>そうざい製造業</v>
      </c>
      <c r="E16877" s="2" t="str">
        <f>"H29.11.20"</f>
        <v>H29.11.20</v>
      </c>
    </row>
    <row r="16878" spans="1:5" x14ac:dyDescent="0.45">
      <c r="A16878" s="2" t="s">
        <v>4517</v>
      </c>
      <c r="B16878" s="2" t="s">
        <v>15149</v>
      </c>
      <c r="C16878" s="2" t="s">
        <v>26721</v>
      </c>
      <c r="D16878" s="2" t="str">
        <f>"食肉処理業"</f>
        <v>食肉処理業</v>
      </c>
      <c r="E16878" s="2" t="str">
        <f>"H29.11.20"</f>
        <v>H29.11.20</v>
      </c>
    </row>
    <row r="16879" spans="1:5" x14ac:dyDescent="0.45">
      <c r="A16879" s="2" t="s">
        <v>4570</v>
      </c>
      <c r="B16879" s="2" t="s">
        <v>15150</v>
      </c>
      <c r="C16879" s="2" t="s">
        <v>26722</v>
      </c>
      <c r="D16879" s="2" t="str">
        <f>"飲食店営業"</f>
        <v>飲食店営業</v>
      </c>
      <c r="E16879" s="2" t="str">
        <f>"R02.07.27"</f>
        <v>R02.07.27</v>
      </c>
    </row>
    <row r="16880" spans="1:5" x14ac:dyDescent="0.45">
      <c r="A16880" s="2" t="s">
        <v>165</v>
      </c>
      <c r="B16880" s="2" t="s">
        <v>15151</v>
      </c>
      <c r="C16880" s="2" t="s">
        <v>26448</v>
      </c>
      <c r="D16880" s="2" t="str">
        <f>"喫茶店営業"</f>
        <v>喫茶店営業</v>
      </c>
      <c r="E16880" s="2" t="str">
        <f>"R02.07.28"</f>
        <v>R02.07.28</v>
      </c>
    </row>
    <row r="16881" spans="1:5" x14ac:dyDescent="0.45">
      <c r="A16881" s="2" t="s">
        <v>165</v>
      </c>
      <c r="B16881" s="2" t="s">
        <v>15152</v>
      </c>
      <c r="C16881" s="2" t="s">
        <v>26448</v>
      </c>
      <c r="D16881" s="2" t="str">
        <f>"喫茶店営業"</f>
        <v>喫茶店営業</v>
      </c>
      <c r="E16881" s="2" t="str">
        <f>"R02.07.28"</f>
        <v>R02.07.28</v>
      </c>
    </row>
    <row r="16882" spans="1:5" x14ac:dyDescent="0.45">
      <c r="A16882" s="2" t="s">
        <v>165</v>
      </c>
      <c r="B16882" s="2" t="s">
        <v>15153</v>
      </c>
      <c r="C16882" s="2" t="s">
        <v>26723</v>
      </c>
      <c r="D16882" s="2" t="str">
        <f>"喫茶店営業"</f>
        <v>喫茶店営業</v>
      </c>
      <c r="E16882" s="2" t="str">
        <f>"R02.07.28"</f>
        <v>R02.07.28</v>
      </c>
    </row>
    <row r="16883" spans="1:5" x14ac:dyDescent="0.45">
      <c r="A16883" s="2" t="s">
        <v>4571</v>
      </c>
      <c r="B16883" s="2" t="s">
        <v>15154</v>
      </c>
      <c r="C16883" s="2" t="s">
        <v>26724</v>
      </c>
      <c r="D16883" s="2" t="str">
        <f>"飲食店営業"</f>
        <v>飲食店営業</v>
      </c>
      <c r="E16883" s="2" t="str">
        <f>"R02.08.03"</f>
        <v>R02.08.03</v>
      </c>
    </row>
    <row r="16884" spans="1:5" x14ac:dyDescent="0.45">
      <c r="A16884" s="2" t="s">
        <v>4572</v>
      </c>
      <c r="B16884" s="2" t="s">
        <v>15155</v>
      </c>
      <c r="C16884" s="2" t="s">
        <v>26725</v>
      </c>
      <c r="D16884" s="2" t="str">
        <f>"飲食店営業"</f>
        <v>飲食店営業</v>
      </c>
      <c r="E16884" s="2" t="str">
        <f>"R02.08.05"</f>
        <v>R02.08.05</v>
      </c>
    </row>
    <row r="16885" spans="1:5" x14ac:dyDescent="0.45">
      <c r="A16885" s="2" t="s">
        <v>4572</v>
      </c>
      <c r="B16885" s="2" t="s">
        <v>15155</v>
      </c>
      <c r="C16885" s="2" t="s">
        <v>26725</v>
      </c>
      <c r="D16885" s="2" t="str">
        <f>"乳類販売業"</f>
        <v>乳類販売業</v>
      </c>
      <c r="E16885" s="2" t="str">
        <f>"R02.08.05"</f>
        <v>R02.08.05</v>
      </c>
    </row>
    <row r="16886" spans="1:5" x14ac:dyDescent="0.45">
      <c r="A16886" s="2" t="s">
        <v>4572</v>
      </c>
      <c r="B16886" s="2" t="s">
        <v>15155</v>
      </c>
      <c r="C16886" s="2" t="s">
        <v>26725</v>
      </c>
      <c r="D16886" s="2" t="str">
        <f>"食肉販売業"</f>
        <v>食肉販売業</v>
      </c>
      <c r="E16886" s="2" t="str">
        <f>"R02.08.05"</f>
        <v>R02.08.05</v>
      </c>
    </row>
    <row r="16887" spans="1:5" x14ac:dyDescent="0.45">
      <c r="A16887" s="2" t="s">
        <v>4572</v>
      </c>
      <c r="B16887" s="2" t="s">
        <v>15155</v>
      </c>
      <c r="C16887" s="2" t="s">
        <v>26725</v>
      </c>
      <c r="D16887" s="2" t="str">
        <f>"魚介類販売業"</f>
        <v>魚介類販売業</v>
      </c>
      <c r="E16887" s="2" t="str">
        <f>"R02.08.05"</f>
        <v>R02.08.05</v>
      </c>
    </row>
    <row r="16888" spans="1:5" x14ac:dyDescent="0.45">
      <c r="A16888" s="2" t="s">
        <v>4572</v>
      </c>
      <c r="B16888" s="2" t="s">
        <v>15155</v>
      </c>
      <c r="C16888" s="2" t="s">
        <v>26725</v>
      </c>
      <c r="D16888" s="2" t="str">
        <f>"食品販売業"</f>
        <v>食品販売業</v>
      </c>
      <c r="E16888" s="2" t="str">
        <f>"R02.08.05"</f>
        <v>R02.08.05</v>
      </c>
    </row>
    <row r="16889" spans="1:5" x14ac:dyDescent="0.45">
      <c r="A16889" s="2" t="s">
        <v>3796</v>
      </c>
      <c r="B16889" s="2" t="s">
        <v>15156</v>
      </c>
      <c r="C16889" s="2" t="s">
        <v>26726</v>
      </c>
      <c r="D16889" s="2" t="str">
        <f>"魚介類販売業"</f>
        <v>魚介類販売業</v>
      </c>
      <c r="E16889" s="2" t="str">
        <f>"R02.08.06"</f>
        <v>R02.08.06</v>
      </c>
    </row>
    <row r="16890" spans="1:5" x14ac:dyDescent="0.45">
      <c r="A16890" s="2" t="s">
        <v>3796</v>
      </c>
      <c r="B16890" s="2" t="s">
        <v>15156</v>
      </c>
      <c r="C16890" s="2" t="s">
        <v>26726</v>
      </c>
      <c r="D16890" s="2" t="str">
        <f>"食肉販売業"</f>
        <v>食肉販売業</v>
      </c>
      <c r="E16890" s="2" t="str">
        <f>"R02.08.06"</f>
        <v>R02.08.06</v>
      </c>
    </row>
    <row r="16891" spans="1:5" x14ac:dyDescent="0.45">
      <c r="A16891" s="2" t="s">
        <v>3796</v>
      </c>
      <c r="B16891" s="2" t="s">
        <v>15156</v>
      </c>
      <c r="C16891" s="2" t="s">
        <v>26726</v>
      </c>
      <c r="D16891" s="2" t="str">
        <f>"乳類販売業"</f>
        <v>乳類販売業</v>
      </c>
      <c r="E16891" s="2" t="str">
        <f>"R02.08.06"</f>
        <v>R02.08.06</v>
      </c>
    </row>
    <row r="16892" spans="1:5" x14ac:dyDescent="0.45">
      <c r="A16892" s="2" t="s">
        <v>3796</v>
      </c>
      <c r="B16892" s="2" t="s">
        <v>15156</v>
      </c>
      <c r="C16892" s="2" t="s">
        <v>26726</v>
      </c>
      <c r="D16892" s="2" t="str">
        <f>"食品販売業"</f>
        <v>食品販売業</v>
      </c>
      <c r="E16892" s="2" t="str">
        <f>"R02.08.06"</f>
        <v>R02.08.06</v>
      </c>
    </row>
    <row r="16893" spans="1:5" x14ac:dyDescent="0.45">
      <c r="A16893" s="2" t="s">
        <v>4573</v>
      </c>
      <c r="B16893" s="2" t="s">
        <v>15157</v>
      </c>
      <c r="C16893" s="2" t="s">
        <v>26727</v>
      </c>
      <c r="D16893" s="2" t="str">
        <f>"飲食店営業"</f>
        <v>飲食店営業</v>
      </c>
      <c r="E16893" s="2" t="str">
        <f>"R02.08.11"</f>
        <v>R02.08.11</v>
      </c>
    </row>
    <row r="16894" spans="1:5" x14ac:dyDescent="0.45">
      <c r="A16894" s="2" t="s">
        <v>165</v>
      </c>
      <c r="B16894" s="2" t="s">
        <v>15158</v>
      </c>
      <c r="C16894" s="2" t="s">
        <v>25671</v>
      </c>
      <c r="D16894" s="2" t="str">
        <f>"喫茶店営業"</f>
        <v>喫茶店営業</v>
      </c>
      <c r="E16894" s="2" t="str">
        <f>"R02.08.17"</f>
        <v>R02.08.17</v>
      </c>
    </row>
    <row r="16895" spans="1:5" x14ac:dyDescent="0.45">
      <c r="A16895" s="2" t="s">
        <v>4574</v>
      </c>
      <c r="B16895" s="2" t="s">
        <v>15159</v>
      </c>
      <c r="C16895" s="2" t="s">
        <v>26728</v>
      </c>
      <c r="D16895" s="2" t="str">
        <f>"そうざい製造業"</f>
        <v>そうざい製造業</v>
      </c>
      <c r="E16895" s="2" t="str">
        <f>"R02.08.17"</f>
        <v>R02.08.17</v>
      </c>
    </row>
    <row r="16896" spans="1:5" x14ac:dyDescent="0.45">
      <c r="A16896" s="2" t="s">
        <v>4574</v>
      </c>
      <c r="B16896" s="2" t="s">
        <v>15159</v>
      </c>
      <c r="C16896" s="2" t="s">
        <v>26728</v>
      </c>
      <c r="D16896" s="2" t="str">
        <f>"飲食店営業"</f>
        <v>飲食店営業</v>
      </c>
      <c r="E16896" s="2" t="str">
        <f>"R02.08.17"</f>
        <v>R02.08.17</v>
      </c>
    </row>
    <row r="16897" spans="1:5" x14ac:dyDescent="0.45">
      <c r="A16897" s="2" t="s">
        <v>3778</v>
      </c>
      <c r="B16897" s="2" t="s">
        <v>15160</v>
      </c>
      <c r="C16897" s="2" t="s">
        <v>26729</v>
      </c>
      <c r="D16897" s="2" t="str">
        <f>"飲食店営業"</f>
        <v>飲食店営業</v>
      </c>
      <c r="E16897" s="2" t="str">
        <f>"H29.02.28"</f>
        <v>H29.02.28</v>
      </c>
    </row>
    <row r="16898" spans="1:5" x14ac:dyDescent="0.45">
      <c r="A16898" s="2" t="s">
        <v>3778</v>
      </c>
      <c r="B16898" s="2" t="s">
        <v>15161</v>
      </c>
      <c r="C16898" s="2" t="s">
        <v>26730</v>
      </c>
      <c r="D16898" s="2" t="str">
        <f>"飲食店営業"</f>
        <v>飲食店営業</v>
      </c>
      <c r="E16898" s="2" t="str">
        <f>"H28.12.16"</f>
        <v>H28.12.16</v>
      </c>
    </row>
    <row r="16899" spans="1:5" x14ac:dyDescent="0.45">
      <c r="A16899" s="2" t="s">
        <v>3778</v>
      </c>
      <c r="B16899" s="2" t="s">
        <v>15162</v>
      </c>
      <c r="C16899" s="2" t="s">
        <v>26731</v>
      </c>
      <c r="D16899" s="2" t="str">
        <f>"飲食店営業"</f>
        <v>飲食店営業</v>
      </c>
      <c r="E16899" s="2" t="str">
        <f>"H30.09.14"</f>
        <v>H30.09.14</v>
      </c>
    </row>
    <row r="16900" spans="1:5" x14ac:dyDescent="0.45">
      <c r="A16900" s="2" t="s">
        <v>4575</v>
      </c>
      <c r="B16900" s="2" t="s">
        <v>15163</v>
      </c>
      <c r="C16900" s="2" t="s">
        <v>26732</v>
      </c>
      <c r="D16900" s="2" t="str">
        <f>"そうざい製造業"</f>
        <v>そうざい製造業</v>
      </c>
      <c r="E16900" s="2" t="str">
        <f t="shared" ref="E16900:E16905" si="867">"R02.08.21"</f>
        <v>R02.08.21</v>
      </c>
    </row>
    <row r="16901" spans="1:5" x14ac:dyDescent="0.45">
      <c r="A16901" s="2" t="s">
        <v>4575</v>
      </c>
      <c r="B16901" s="2" t="s">
        <v>15163</v>
      </c>
      <c r="C16901" s="2" t="s">
        <v>26732</v>
      </c>
      <c r="D16901" s="2" t="str">
        <f>"菓子製造業"</f>
        <v>菓子製造業</v>
      </c>
      <c r="E16901" s="2" t="str">
        <f t="shared" si="867"/>
        <v>R02.08.21</v>
      </c>
    </row>
    <row r="16902" spans="1:5" x14ac:dyDescent="0.45">
      <c r="A16902" s="2" t="s">
        <v>4575</v>
      </c>
      <c r="B16902" s="2" t="s">
        <v>15163</v>
      </c>
      <c r="C16902" s="2" t="s">
        <v>26732</v>
      </c>
      <c r="D16902" s="2" t="str">
        <f>"食品の冷凍又は冷蔵業"</f>
        <v>食品の冷凍又は冷蔵業</v>
      </c>
      <c r="E16902" s="2" t="str">
        <f t="shared" si="867"/>
        <v>R02.08.21</v>
      </c>
    </row>
    <row r="16903" spans="1:5" x14ac:dyDescent="0.45">
      <c r="A16903" s="2" t="s">
        <v>4575</v>
      </c>
      <c r="B16903" s="2" t="s">
        <v>15163</v>
      </c>
      <c r="C16903" s="2" t="s">
        <v>26732</v>
      </c>
      <c r="D16903" s="2" t="str">
        <f>"食品製造業"</f>
        <v>食品製造業</v>
      </c>
      <c r="E16903" s="2" t="str">
        <f t="shared" si="867"/>
        <v>R02.08.21</v>
      </c>
    </row>
    <row r="16904" spans="1:5" x14ac:dyDescent="0.45">
      <c r="A16904" s="2" t="s">
        <v>4575</v>
      </c>
      <c r="B16904" s="2" t="s">
        <v>15163</v>
      </c>
      <c r="C16904" s="2" t="s">
        <v>26732</v>
      </c>
      <c r="D16904" s="2" t="str">
        <f>"食品販売業"</f>
        <v>食品販売業</v>
      </c>
      <c r="E16904" s="2" t="str">
        <f t="shared" si="867"/>
        <v>R02.08.21</v>
      </c>
    </row>
    <row r="16905" spans="1:5" x14ac:dyDescent="0.45">
      <c r="A16905" s="2" t="s">
        <v>4581</v>
      </c>
      <c r="B16905" s="2" t="s">
        <v>15169</v>
      </c>
      <c r="C16905" s="2" t="s">
        <v>26739</v>
      </c>
      <c r="D16905" s="2" t="str">
        <f>"飲食店営業"</f>
        <v>飲食店営業</v>
      </c>
      <c r="E16905" s="2" t="str">
        <f t="shared" si="867"/>
        <v>R02.08.21</v>
      </c>
    </row>
    <row r="16906" spans="1:5" x14ac:dyDescent="0.45">
      <c r="A16906" s="2" t="s">
        <v>4581</v>
      </c>
      <c r="B16906" s="2" t="s">
        <v>4581</v>
      </c>
      <c r="C16906" s="2" t="s">
        <v>26739</v>
      </c>
      <c r="D16906" s="2" t="str">
        <f>"ソース類製造業"</f>
        <v>ソース類製造業</v>
      </c>
      <c r="E16906" s="2" t="str">
        <f>"H31.02.28"</f>
        <v>H31.02.28</v>
      </c>
    </row>
    <row r="16907" spans="1:5" x14ac:dyDescent="0.45">
      <c r="A16907" s="2" t="s">
        <v>4581</v>
      </c>
      <c r="B16907" s="2" t="s">
        <v>4581</v>
      </c>
      <c r="C16907" s="2" t="s">
        <v>26740</v>
      </c>
      <c r="D16907" s="2" t="str">
        <f>"食品製造業"</f>
        <v>食品製造業</v>
      </c>
      <c r="E16907" s="2" t="str">
        <f>"H30.12.25"</f>
        <v>H30.12.25</v>
      </c>
    </row>
    <row r="16908" spans="1:5" x14ac:dyDescent="0.45">
      <c r="A16908" s="2" t="s">
        <v>4563</v>
      </c>
      <c r="B16908" s="2" t="s">
        <v>15141</v>
      </c>
      <c r="C16908" s="2" t="s">
        <v>26714</v>
      </c>
      <c r="D16908" s="2" t="str">
        <f>"食肉製品製造業"</f>
        <v>食肉製品製造業</v>
      </c>
      <c r="E16908" s="2" t="str">
        <f>"R02.08.25"</f>
        <v>R02.08.25</v>
      </c>
    </row>
    <row r="16909" spans="1:5" x14ac:dyDescent="0.45">
      <c r="A16909" s="2" t="s">
        <v>4370</v>
      </c>
      <c r="B16909" s="2" t="s">
        <v>15170</v>
      </c>
      <c r="C16909" s="2" t="s">
        <v>26741</v>
      </c>
      <c r="D16909" s="2" t="str">
        <f>"乳類販売業"</f>
        <v>乳類販売業</v>
      </c>
      <c r="E16909" s="2" t="str">
        <f>"R02.08.25"</f>
        <v>R02.08.25</v>
      </c>
    </row>
    <row r="16910" spans="1:5" x14ac:dyDescent="0.45">
      <c r="A16910" s="2" t="s">
        <v>4370</v>
      </c>
      <c r="B16910" s="2" t="s">
        <v>15170</v>
      </c>
      <c r="C16910" s="2" t="s">
        <v>26741</v>
      </c>
      <c r="D16910" s="2" t="str">
        <f>"食品販売業"</f>
        <v>食品販売業</v>
      </c>
      <c r="E16910" s="2" t="str">
        <f>"R02.08.25"</f>
        <v>R02.08.25</v>
      </c>
    </row>
    <row r="16911" spans="1:5" x14ac:dyDescent="0.45">
      <c r="A16911" s="2" t="s">
        <v>4582</v>
      </c>
      <c r="B16911" s="2" t="s">
        <v>15171</v>
      </c>
      <c r="C16911" s="2" t="s">
        <v>26742</v>
      </c>
      <c r="D16911" s="2" t="str">
        <f>"飲食店営業"</f>
        <v>飲食店営業</v>
      </c>
      <c r="E16911" s="2" t="str">
        <f>"R02.08.25"</f>
        <v>R02.08.25</v>
      </c>
    </row>
    <row r="16912" spans="1:5" x14ac:dyDescent="0.45">
      <c r="A16912" s="2" t="s">
        <v>4583</v>
      </c>
      <c r="B16912" s="2" t="s">
        <v>15173</v>
      </c>
      <c r="C16912" s="2" t="s">
        <v>26743</v>
      </c>
      <c r="D16912" s="2" t="str">
        <f>"食品販売業"</f>
        <v>食品販売業</v>
      </c>
      <c r="E16912" s="2" t="str">
        <f>"H30.08.16"</f>
        <v>H30.08.16</v>
      </c>
    </row>
    <row r="16913" spans="1:5" x14ac:dyDescent="0.45">
      <c r="A16913" s="2" t="s">
        <v>4583</v>
      </c>
      <c r="B16913" s="2" t="s">
        <v>15173</v>
      </c>
      <c r="C16913" s="2" t="s">
        <v>26743</v>
      </c>
      <c r="D16913" s="2" t="str">
        <f>"乳類販売業"</f>
        <v>乳類販売業</v>
      </c>
      <c r="E16913" s="2" t="str">
        <f>"R01.08.22"</f>
        <v>R01.08.22</v>
      </c>
    </row>
    <row r="16914" spans="1:5" x14ac:dyDescent="0.45">
      <c r="A16914" s="2" t="s">
        <v>4583</v>
      </c>
      <c r="B16914" s="2" t="s">
        <v>15174</v>
      </c>
      <c r="C16914" s="2" t="s">
        <v>26744</v>
      </c>
      <c r="D16914" s="2" t="str">
        <f>"食品販売業"</f>
        <v>食品販売業</v>
      </c>
      <c r="E16914" s="2" t="str">
        <f>"H30.08.16"</f>
        <v>H30.08.16</v>
      </c>
    </row>
    <row r="16915" spans="1:5" x14ac:dyDescent="0.45">
      <c r="A16915" s="2" t="s">
        <v>4583</v>
      </c>
      <c r="B16915" s="2" t="s">
        <v>15174</v>
      </c>
      <c r="C16915" s="2" t="s">
        <v>26744</v>
      </c>
      <c r="D16915" s="2" t="str">
        <f>"乳類販売業"</f>
        <v>乳類販売業</v>
      </c>
      <c r="E16915" s="2" t="str">
        <f>"R01.08.22"</f>
        <v>R01.08.22</v>
      </c>
    </row>
    <row r="16916" spans="1:5" x14ac:dyDescent="0.45">
      <c r="A16916" s="2" t="s">
        <v>4583</v>
      </c>
      <c r="B16916" s="2" t="s">
        <v>15175</v>
      </c>
      <c r="C16916" s="2" t="s">
        <v>26745</v>
      </c>
      <c r="D16916" s="2" t="str">
        <f>"乳類販売業"</f>
        <v>乳類販売業</v>
      </c>
      <c r="E16916" s="2" t="str">
        <f>"H30.11.14"</f>
        <v>H30.11.14</v>
      </c>
    </row>
    <row r="16917" spans="1:5" x14ac:dyDescent="0.45">
      <c r="A16917" s="2" t="s">
        <v>4583</v>
      </c>
      <c r="B16917" s="2" t="s">
        <v>15175</v>
      </c>
      <c r="C16917" s="2" t="s">
        <v>26745</v>
      </c>
      <c r="D16917" s="2" t="str">
        <f>"食肉販売業"</f>
        <v>食肉販売業</v>
      </c>
      <c r="E16917" s="2" t="str">
        <f>"H30.11.14"</f>
        <v>H30.11.14</v>
      </c>
    </row>
    <row r="16918" spans="1:5" x14ac:dyDescent="0.45">
      <c r="A16918" s="2" t="s">
        <v>4583</v>
      </c>
      <c r="B16918" s="2" t="s">
        <v>15175</v>
      </c>
      <c r="C16918" s="2" t="s">
        <v>26745</v>
      </c>
      <c r="D16918" s="2" t="str">
        <f>"魚介類販売業"</f>
        <v>魚介類販売業</v>
      </c>
      <c r="E16918" s="2" t="str">
        <f>"H30.11.14"</f>
        <v>H30.11.14</v>
      </c>
    </row>
    <row r="16919" spans="1:5" x14ac:dyDescent="0.45">
      <c r="A16919" s="2" t="s">
        <v>4583</v>
      </c>
      <c r="B16919" s="2" t="s">
        <v>15177</v>
      </c>
      <c r="C16919" s="2" t="s">
        <v>26747</v>
      </c>
      <c r="D16919" s="2" t="str">
        <f>"食品販売業"</f>
        <v>食品販売業</v>
      </c>
      <c r="E16919" s="2" t="str">
        <f>"R01.08.09"</f>
        <v>R01.08.09</v>
      </c>
    </row>
    <row r="16920" spans="1:5" x14ac:dyDescent="0.45">
      <c r="A16920" s="2" t="s">
        <v>4583</v>
      </c>
      <c r="B16920" s="2" t="s">
        <v>15178</v>
      </c>
      <c r="C16920" s="2" t="s">
        <v>26748</v>
      </c>
      <c r="D16920" s="2" t="str">
        <f>"食品販売業"</f>
        <v>食品販売業</v>
      </c>
      <c r="E16920" s="2" t="str">
        <f>"H30.02.22"</f>
        <v>H30.02.22</v>
      </c>
    </row>
    <row r="16921" spans="1:5" x14ac:dyDescent="0.45">
      <c r="A16921" s="2" t="s">
        <v>4583</v>
      </c>
      <c r="B16921" s="2" t="s">
        <v>15178</v>
      </c>
      <c r="C16921" s="2" t="s">
        <v>26748</v>
      </c>
      <c r="D16921" s="2" t="str">
        <f>"乳類販売業"</f>
        <v>乳類販売業</v>
      </c>
      <c r="E16921" s="2" t="str">
        <f>"R02.02.25"</f>
        <v>R02.02.25</v>
      </c>
    </row>
    <row r="16922" spans="1:5" x14ac:dyDescent="0.45">
      <c r="A16922" s="2" t="s">
        <v>4583</v>
      </c>
      <c r="B16922" s="2" t="s">
        <v>15178</v>
      </c>
      <c r="C16922" s="2" t="s">
        <v>26748</v>
      </c>
      <c r="D16922" s="2" t="str">
        <f>"魚介類販売業"</f>
        <v>魚介類販売業</v>
      </c>
      <c r="E16922" s="2" t="str">
        <f>"R02.02.25"</f>
        <v>R02.02.25</v>
      </c>
    </row>
    <row r="16923" spans="1:5" x14ac:dyDescent="0.45">
      <c r="A16923" s="2" t="s">
        <v>4583</v>
      </c>
      <c r="B16923" s="2" t="s">
        <v>15178</v>
      </c>
      <c r="C16923" s="2" t="s">
        <v>26748</v>
      </c>
      <c r="D16923" s="2" t="str">
        <f>"食肉販売業"</f>
        <v>食肉販売業</v>
      </c>
      <c r="E16923" s="2" t="str">
        <f>"R02.02.25"</f>
        <v>R02.02.25</v>
      </c>
    </row>
    <row r="16924" spans="1:5" x14ac:dyDescent="0.45">
      <c r="A16924" s="2" t="s">
        <v>4583</v>
      </c>
      <c r="B16924" s="2" t="s">
        <v>15182</v>
      </c>
      <c r="C16924" s="2" t="s">
        <v>26752</v>
      </c>
      <c r="D16924" s="2" t="str">
        <f>"みそ製造業"</f>
        <v>みそ製造業</v>
      </c>
      <c r="E16924" s="2" t="str">
        <f>"R02.08.27"</f>
        <v>R02.08.27</v>
      </c>
    </row>
    <row r="16925" spans="1:5" x14ac:dyDescent="0.45">
      <c r="A16925" s="2" t="s">
        <v>4583</v>
      </c>
      <c r="B16925" s="2" t="s">
        <v>15182</v>
      </c>
      <c r="C16925" s="2" t="s">
        <v>26752</v>
      </c>
      <c r="D16925" s="2" t="str">
        <f>"ソース類製造業"</f>
        <v>ソース類製造業</v>
      </c>
      <c r="E16925" s="2" t="str">
        <f>"R02.08.27"</f>
        <v>R02.08.27</v>
      </c>
    </row>
    <row r="16926" spans="1:5" x14ac:dyDescent="0.45">
      <c r="A16926" s="2" t="s">
        <v>4583</v>
      </c>
      <c r="B16926" s="2" t="s">
        <v>15182</v>
      </c>
      <c r="C16926" s="2" t="s">
        <v>26752</v>
      </c>
      <c r="D16926" s="2" t="str">
        <f>"飲食店営業"</f>
        <v>飲食店営業</v>
      </c>
      <c r="E16926" s="2" t="str">
        <f>"R02.08.27"</f>
        <v>R02.08.27</v>
      </c>
    </row>
    <row r="16927" spans="1:5" x14ac:dyDescent="0.45">
      <c r="A16927" s="2" t="s">
        <v>4583</v>
      </c>
      <c r="B16927" s="2" t="s">
        <v>15177</v>
      </c>
      <c r="C16927" s="2" t="s">
        <v>26747</v>
      </c>
      <c r="D16927" s="2" t="str">
        <f>"乳類販売業"</f>
        <v>乳類販売業</v>
      </c>
      <c r="E16927" s="2" t="str">
        <f>"R02.08.27"</f>
        <v>R02.08.27</v>
      </c>
    </row>
    <row r="16928" spans="1:5" x14ac:dyDescent="0.45">
      <c r="A16928" s="2" t="s">
        <v>4584</v>
      </c>
      <c r="B16928" s="2" t="s">
        <v>15183</v>
      </c>
      <c r="C16928" s="2" t="s">
        <v>26753</v>
      </c>
      <c r="D16928" s="2" t="str">
        <f t="shared" ref="D16928:D16935" si="868">"飲食店営業"</f>
        <v>飲食店営業</v>
      </c>
      <c r="E16928" s="2" t="str">
        <f>"R02.08.27"</f>
        <v>R02.08.27</v>
      </c>
    </row>
    <row r="16929" spans="1:5" x14ac:dyDescent="0.45">
      <c r="A16929" s="2" t="s">
        <v>4585</v>
      </c>
      <c r="B16929" s="2" t="s">
        <v>15184</v>
      </c>
      <c r="C16929" s="2" t="s">
        <v>26754</v>
      </c>
      <c r="D16929" s="2" t="str">
        <f t="shared" si="868"/>
        <v>飲食店営業</v>
      </c>
      <c r="E16929" s="2" t="str">
        <f t="shared" ref="E16929:E16945" si="869">"R02.08.28"</f>
        <v>R02.08.28</v>
      </c>
    </row>
    <row r="16930" spans="1:5" x14ac:dyDescent="0.45">
      <c r="A16930" s="2" t="s">
        <v>4585</v>
      </c>
      <c r="B16930" s="2" t="s">
        <v>15184</v>
      </c>
      <c r="C16930" s="2" t="s">
        <v>26754</v>
      </c>
      <c r="D16930" s="2" t="str">
        <f t="shared" si="868"/>
        <v>飲食店営業</v>
      </c>
      <c r="E16930" s="2" t="str">
        <f t="shared" si="869"/>
        <v>R02.08.28</v>
      </c>
    </row>
    <row r="16931" spans="1:5" x14ac:dyDescent="0.45">
      <c r="A16931" s="2" t="s">
        <v>4586</v>
      </c>
      <c r="B16931" s="2" t="s">
        <v>15185</v>
      </c>
      <c r="C16931" s="2" t="s">
        <v>26755</v>
      </c>
      <c r="D16931" s="2" t="str">
        <f t="shared" si="868"/>
        <v>飲食店営業</v>
      </c>
      <c r="E16931" s="2" t="str">
        <f t="shared" si="869"/>
        <v>R02.08.28</v>
      </c>
    </row>
    <row r="16932" spans="1:5" x14ac:dyDescent="0.45">
      <c r="A16932" s="2" t="s">
        <v>4587</v>
      </c>
      <c r="B16932" s="2" t="s">
        <v>15186</v>
      </c>
      <c r="C16932" s="2" t="s">
        <v>26756</v>
      </c>
      <c r="D16932" s="2" t="str">
        <f t="shared" si="868"/>
        <v>飲食店営業</v>
      </c>
      <c r="E16932" s="2" t="str">
        <f t="shared" si="869"/>
        <v>R02.08.28</v>
      </c>
    </row>
    <row r="16933" spans="1:5" x14ac:dyDescent="0.45">
      <c r="A16933" s="2" t="s">
        <v>4588</v>
      </c>
      <c r="B16933" s="2" t="s">
        <v>15187</v>
      </c>
      <c r="C16933" s="2" t="s">
        <v>26757</v>
      </c>
      <c r="D16933" s="2" t="str">
        <f t="shared" si="868"/>
        <v>飲食店営業</v>
      </c>
      <c r="E16933" s="2" t="str">
        <f t="shared" si="869"/>
        <v>R02.08.28</v>
      </c>
    </row>
    <row r="16934" spans="1:5" x14ac:dyDescent="0.45">
      <c r="A16934" s="2" t="s">
        <v>1903</v>
      </c>
      <c r="B16934" s="2" t="s">
        <v>15188</v>
      </c>
      <c r="C16934" s="2" t="s">
        <v>26758</v>
      </c>
      <c r="D16934" s="2" t="str">
        <f t="shared" si="868"/>
        <v>飲食店営業</v>
      </c>
      <c r="E16934" s="2" t="str">
        <f t="shared" si="869"/>
        <v>R02.08.28</v>
      </c>
    </row>
    <row r="16935" spans="1:5" x14ac:dyDescent="0.45">
      <c r="A16935" s="2" t="s">
        <v>4589</v>
      </c>
      <c r="B16935" s="2" t="s">
        <v>15189</v>
      </c>
      <c r="C16935" s="2" t="s">
        <v>26759</v>
      </c>
      <c r="D16935" s="2" t="str">
        <f t="shared" si="868"/>
        <v>飲食店営業</v>
      </c>
      <c r="E16935" s="2" t="str">
        <f t="shared" si="869"/>
        <v>R02.08.28</v>
      </c>
    </row>
    <row r="16936" spans="1:5" x14ac:dyDescent="0.45">
      <c r="A16936" s="2" t="s">
        <v>4590</v>
      </c>
      <c r="B16936" s="2" t="s">
        <v>15190</v>
      </c>
      <c r="C16936" s="2" t="s">
        <v>26760</v>
      </c>
      <c r="D16936" s="2" t="str">
        <f>"食品販売業"</f>
        <v>食品販売業</v>
      </c>
      <c r="E16936" s="2" t="str">
        <f t="shared" si="869"/>
        <v>R02.08.28</v>
      </c>
    </row>
    <row r="16937" spans="1:5" x14ac:dyDescent="0.45">
      <c r="A16937" s="2" t="s">
        <v>4591</v>
      </c>
      <c r="B16937" s="2" t="s">
        <v>15191</v>
      </c>
      <c r="C16937" s="2" t="s">
        <v>26761</v>
      </c>
      <c r="D16937" s="2" t="str">
        <f>"飲食店営業"</f>
        <v>飲食店営業</v>
      </c>
      <c r="E16937" s="2" t="str">
        <f t="shared" si="869"/>
        <v>R02.08.28</v>
      </c>
    </row>
    <row r="16938" spans="1:5" x14ac:dyDescent="0.45">
      <c r="A16938" s="2" t="s">
        <v>4592</v>
      </c>
      <c r="B16938" s="2" t="s">
        <v>15192</v>
      </c>
      <c r="C16938" s="2" t="s">
        <v>26762</v>
      </c>
      <c r="D16938" s="2" t="str">
        <f>"飲食店営業"</f>
        <v>飲食店営業</v>
      </c>
      <c r="E16938" s="2" t="str">
        <f t="shared" si="869"/>
        <v>R02.08.28</v>
      </c>
    </row>
    <row r="16939" spans="1:5" x14ac:dyDescent="0.45">
      <c r="A16939" s="2" t="s">
        <v>4213</v>
      </c>
      <c r="B16939" s="2" t="s">
        <v>14743</v>
      </c>
      <c r="C16939" s="2" t="s">
        <v>26763</v>
      </c>
      <c r="D16939" s="2" t="str">
        <f>"飲食店営業"</f>
        <v>飲食店営業</v>
      </c>
      <c r="E16939" s="2" t="str">
        <f t="shared" si="869"/>
        <v>R02.08.28</v>
      </c>
    </row>
    <row r="16940" spans="1:5" x14ac:dyDescent="0.45">
      <c r="A16940" s="2" t="s">
        <v>4213</v>
      </c>
      <c r="B16940" s="2" t="s">
        <v>14743</v>
      </c>
      <c r="C16940" s="2" t="s">
        <v>26763</v>
      </c>
      <c r="D16940" s="2" t="str">
        <f>"食肉販売業"</f>
        <v>食肉販売業</v>
      </c>
      <c r="E16940" s="2" t="str">
        <f t="shared" si="869"/>
        <v>R02.08.28</v>
      </c>
    </row>
    <row r="16941" spans="1:5" x14ac:dyDescent="0.45">
      <c r="A16941" s="2" t="s">
        <v>4213</v>
      </c>
      <c r="B16941" s="2" t="s">
        <v>14743</v>
      </c>
      <c r="C16941" s="2" t="s">
        <v>26763</v>
      </c>
      <c r="D16941" s="2" t="str">
        <f>"魚介類販売業"</f>
        <v>魚介類販売業</v>
      </c>
      <c r="E16941" s="2" t="str">
        <f t="shared" si="869"/>
        <v>R02.08.28</v>
      </c>
    </row>
    <row r="16942" spans="1:5" x14ac:dyDescent="0.45">
      <c r="A16942" s="2" t="s">
        <v>4213</v>
      </c>
      <c r="B16942" s="2" t="s">
        <v>14743</v>
      </c>
      <c r="C16942" s="2" t="s">
        <v>26763</v>
      </c>
      <c r="D16942" s="2" t="str">
        <f>"乳類販売業"</f>
        <v>乳類販売業</v>
      </c>
      <c r="E16942" s="2" t="str">
        <f t="shared" si="869"/>
        <v>R02.08.28</v>
      </c>
    </row>
    <row r="16943" spans="1:5" x14ac:dyDescent="0.45">
      <c r="A16943" s="2" t="s">
        <v>4005</v>
      </c>
      <c r="B16943" s="2" t="s">
        <v>14407</v>
      </c>
      <c r="C16943" s="2" t="s">
        <v>26723</v>
      </c>
      <c r="D16943" s="2" t="str">
        <f>"菓子製造業"</f>
        <v>菓子製造業</v>
      </c>
      <c r="E16943" s="2" t="str">
        <f t="shared" si="869"/>
        <v>R02.08.28</v>
      </c>
    </row>
    <row r="16944" spans="1:5" x14ac:dyDescent="0.45">
      <c r="A16944" s="2" t="s">
        <v>4005</v>
      </c>
      <c r="B16944" s="2" t="s">
        <v>14407</v>
      </c>
      <c r="C16944" s="2" t="s">
        <v>26723</v>
      </c>
      <c r="D16944" s="2" t="str">
        <f>"飲食店営業"</f>
        <v>飲食店営業</v>
      </c>
      <c r="E16944" s="2" t="str">
        <f t="shared" si="869"/>
        <v>R02.08.28</v>
      </c>
    </row>
    <row r="16945" spans="1:5" x14ac:dyDescent="0.45">
      <c r="A16945" s="2" t="s">
        <v>4594</v>
      </c>
      <c r="B16945" s="2" t="s">
        <v>15194</v>
      </c>
      <c r="C16945" s="2" t="s">
        <v>25949</v>
      </c>
      <c r="D16945" s="2" t="str">
        <f>"そうざい製造業"</f>
        <v>そうざい製造業</v>
      </c>
      <c r="E16945" s="2" t="str">
        <f t="shared" si="869"/>
        <v>R02.08.28</v>
      </c>
    </row>
    <row r="16946" spans="1:5" x14ac:dyDescent="0.45">
      <c r="A16946" s="2" t="s">
        <v>4595</v>
      </c>
      <c r="B16946" s="2" t="s">
        <v>15195</v>
      </c>
      <c r="C16946" s="2" t="s">
        <v>26764</v>
      </c>
      <c r="D16946" s="2" t="str">
        <f t="shared" ref="D16946:D16957" si="870">"食品販売業"</f>
        <v>食品販売業</v>
      </c>
      <c r="E16946" s="2" t="str">
        <f t="shared" ref="E16946:E16958" si="871">"R02.09.01"</f>
        <v>R02.09.01</v>
      </c>
    </row>
    <row r="16947" spans="1:5" x14ac:dyDescent="0.45">
      <c r="A16947" s="2" t="s">
        <v>4596</v>
      </c>
      <c r="B16947" s="2" t="s">
        <v>12654</v>
      </c>
      <c r="C16947" s="2" t="s">
        <v>26765</v>
      </c>
      <c r="D16947" s="2" t="str">
        <f t="shared" si="870"/>
        <v>食品販売業</v>
      </c>
      <c r="E16947" s="2" t="str">
        <f t="shared" si="871"/>
        <v>R02.09.01</v>
      </c>
    </row>
    <row r="16948" spans="1:5" x14ac:dyDescent="0.45">
      <c r="A16948" s="2" t="s">
        <v>4597</v>
      </c>
      <c r="B16948" s="2" t="s">
        <v>15196</v>
      </c>
      <c r="C16948" s="2" t="s">
        <v>26766</v>
      </c>
      <c r="D16948" s="2" t="str">
        <f t="shared" si="870"/>
        <v>食品販売業</v>
      </c>
      <c r="E16948" s="2" t="str">
        <f t="shared" si="871"/>
        <v>R02.09.01</v>
      </c>
    </row>
    <row r="16949" spans="1:5" x14ac:dyDescent="0.45">
      <c r="A16949" s="2" t="s">
        <v>4598</v>
      </c>
      <c r="B16949" s="2" t="s">
        <v>15197</v>
      </c>
      <c r="C16949" s="2" t="s">
        <v>26767</v>
      </c>
      <c r="D16949" s="2" t="str">
        <f t="shared" si="870"/>
        <v>食品販売業</v>
      </c>
      <c r="E16949" s="2" t="str">
        <f t="shared" si="871"/>
        <v>R02.09.01</v>
      </c>
    </row>
    <row r="16950" spans="1:5" x14ac:dyDescent="0.45">
      <c r="A16950" s="2" t="s">
        <v>4022</v>
      </c>
      <c r="B16950" s="2" t="s">
        <v>14429</v>
      </c>
      <c r="C16950" s="2" t="s">
        <v>26015</v>
      </c>
      <c r="D16950" s="2" t="str">
        <f t="shared" si="870"/>
        <v>食品販売業</v>
      </c>
      <c r="E16950" s="2" t="str">
        <f t="shared" si="871"/>
        <v>R02.09.01</v>
      </c>
    </row>
    <row r="16951" spans="1:5" x14ac:dyDescent="0.45">
      <c r="A16951" s="2" t="s">
        <v>950</v>
      </c>
      <c r="B16951" s="2" t="s">
        <v>14185</v>
      </c>
      <c r="C16951" s="2" t="s">
        <v>25768</v>
      </c>
      <c r="D16951" s="2" t="str">
        <f t="shared" si="870"/>
        <v>食品販売業</v>
      </c>
      <c r="E16951" s="2" t="str">
        <f t="shared" si="871"/>
        <v>R02.09.01</v>
      </c>
    </row>
    <row r="16952" spans="1:5" x14ac:dyDescent="0.45">
      <c r="A16952" s="2" t="s">
        <v>3812</v>
      </c>
      <c r="B16952" s="2" t="s">
        <v>14169</v>
      </c>
      <c r="C16952" s="2" t="s">
        <v>25769</v>
      </c>
      <c r="D16952" s="2" t="str">
        <f t="shared" si="870"/>
        <v>食品販売業</v>
      </c>
      <c r="E16952" s="2" t="str">
        <f t="shared" si="871"/>
        <v>R02.09.01</v>
      </c>
    </row>
    <row r="16953" spans="1:5" x14ac:dyDescent="0.45">
      <c r="A16953" s="2" t="s">
        <v>4599</v>
      </c>
      <c r="B16953" s="2" t="s">
        <v>15198</v>
      </c>
      <c r="C16953" s="2" t="s">
        <v>26768</v>
      </c>
      <c r="D16953" s="2" t="str">
        <f t="shared" si="870"/>
        <v>食品販売業</v>
      </c>
      <c r="E16953" s="2" t="str">
        <f t="shared" si="871"/>
        <v>R02.09.01</v>
      </c>
    </row>
    <row r="16954" spans="1:5" x14ac:dyDescent="0.45">
      <c r="A16954" s="2" t="s">
        <v>3796</v>
      </c>
      <c r="B16954" s="2" t="s">
        <v>3796</v>
      </c>
      <c r="C16954" s="2" t="s">
        <v>26769</v>
      </c>
      <c r="D16954" s="2" t="str">
        <f t="shared" si="870"/>
        <v>食品販売業</v>
      </c>
      <c r="E16954" s="2" t="str">
        <f t="shared" si="871"/>
        <v>R02.09.01</v>
      </c>
    </row>
    <row r="16955" spans="1:5" x14ac:dyDescent="0.45">
      <c r="A16955" s="2" t="s">
        <v>4600</v>
      </c>
      <c r="B16955" s="2" t="s">
        <v>15199</v>
      </c>
      <c r="C16955" s="2" t="s">
        <v>26770</v>
      </c>
      <c r="D16955" s="2" t="str">
        <f t="shared" si="870"/>
        <v>食品販売業</v>
      </c>
      <c r="E16955" s="2" t="str">
        <f t="shared" si="871"/>
        <v>R02.09.01</v>
      </c>
    </row>
    <row r="16956" spans="1:5" x14ac:dyDescent="0.45">
      <c r="A16956" s="2" t="s">
        <v>1500</v>
      </c>
      <c r="B16956" s="2" t="s">
        <v>15200</v>
      </c>
      <c r="C16956" s="2" t="s">
        <v>26771</v>
      </c>
      <c r="D16956" s="2" t="str">
        <f t="shared" si="870"/>
        <v>食品販売業</v>
      </c>
      <c r="E16956" s="2" t="str">
        <f t="shared" si="871"/>
        <v>R02.09.01</v>
      </c>
    </row>
    <row r="16957" spans="1:5" x14ac:dyDescent="0.45">
      <c r="A16957" s="2" t="s">
        <v>4601</v>
      </c>
      <c r="B16957" s="2" t="s">
        <v>15201</v>
      </c>
      <c r="C16957" s="2" t="s">
        <v>26772</v>
      </c>
      <c r="D16957" s="2" t="str">
        <f t="shared" si="870"/>
        <v>食品販売業</v>
      </c>
      <c r="E16957" s="2" t="str">
        <f t="shared" si="871"/>
        <v>R02.09.01</v>
      </c>
    </row>
    <row r="16958" spans="1:5" x14ac:dyDescent="0.45">
      <c r="A16958" s="2" t="s">
        <v>4283</v>
      </c>
      <c r="B16958" s="2" t="s">
        <v>15202</v>
      </c>
      <c r="C16958" s="2" t="s">
        <v>26773</v>
      </c>
      <c r="D16958" s="2" t="str">
        <f>"食品製造業"</f>
        <v>食品製造業</v>
      </c>
      <c r="E16958" s="2" t="str">
        <f t="shared" si="871"/>
        <v>R02.09.01</v>
      </c>
    </row>
    <row r="16959" spans="1:5" x14ac:dyDescent="0.45">
      <c r="A16959" s="2" t="s">
        <v>3778</v>
      </c>
      <c r="B16959" s="2" t="s">
        <v>15203</v>
      </c>
      <c r="C16959" s="2" t="s">
        <v>26774</v>
      </c>
      <c r="D16959" s="2" t="str">
        <f t="shared" ref="D16959:D16975" si="872">"飲食店営業"</f>
        <v>飲食店営業</v>
      </c>
      <c r="E16959" s="2" t="str">
        <f>"R02.08.28"</f>
        <v>R02.08.28</v>
      </c>
    </row>
    <row r="16960" spans="1:5" x14ac:dyDescent="0.45">
      <c r="A16960" s="2" t="s">
        <v>4471</v>
      </c>
      <c r="B16960" s="2" t="s">
        <v>15204</v>
      </c>
      <c r="C16960" s="2" t="s">
        <v>26775</v>
      </c>
      <c r="D16960" s="2" t="str">
        <f t="shared" si="872"/>
        <v>飲食店営業</v>
      </c>
      <c r="E16960" s="2" t="str">
        <f t="shared" ref="E16960:E16975" si="873">"R02.09.01"</f>
        <v>R02.09.01</v>
      </c>
    </row>
    <row r="16961" spans="1:5" x14ac:dyDescent="0.45">
      <c r="A16961" s="2" t="s">
        <v>4602</v>
      </c>
      <c r="B16961" s="2" t="s">
        <v>15205</v>
      </c>
      <c r="C16961" s="2" t="s">
        <v>26776</v>
      </c>
      <c r="D16961" s="2" t="str">
        <f t="shared" si="872"/>
        <v>飲食店営業</v>
      </c>
      <c r="E16961" s="2" t="str">
        <f t="shared" si="873"/>
        <v>R02.09.01</v>
      </c>
    </row>
    <row r="16962" spans="1:5" x14ac:dyDescent="0.45">
      <c r="A16962" s="2" t="s">
        <v>3844</v>
      </c>
      <c r="B16962" s="2" t="s">
        <v>15206</v>
      </c>
      <c r="C16962" s="2" t="s">
        <v>26777</v>
      </c>
      <c r="D16962" s="2" t="str">
        <f t="shared" si="872"/>
        <v>飲食店営業</v>
      </c>
      <c r="E16962" s="2" t="str">
        <f t="shared" si="873"/>
        <v>R02.09.01</v>
      </c>
    </row>
    <row r="16963" spans="1:5" x14ac:dyDescent="0.45">
      <c r="A16963" s="2" t="s">
        <v>4603</v>
      </c>
      <c r="B16963" s="2" t="s">
        <v>15207</v>
      </c>
      <c r="C16963" s="2" t="s">
        <v>26778</v>
      </c>
      <c r="D16963" s="2" t="str">
        <f t="shared" si="872"/>
        <v>飲食店営業</v>
      </c>
      <c r="E16963" s="2" t="str">
        <f t="shared" si="873"/>
        <v>R02.09.01</v>
      </c>
    </row>
    <row r="16964" spans="1:5" x14ac:dyDescent="0.45">
      <c r="A16964" s="2" t="s">
        <v>4604</v>
      </c>
      <c r="B16964" s="2" t="s">
        <v>15208</v>
      </c>
      <c r="C16964" s="2" t="s">
        <v>26779</v>
      </c>
      <c r="D16964" s="2" t="str">
        <f t="shared" si="872"/>
        <v>飲食店営業</v>
      </c>
      <c r="E16964" s="2" t="str">
        <f t="shared" si="873"/>
        <v>R02.09.01</v>
      </c>
    </row>
    <row r="16965" spans="1:5" x14ac:dyDescent="0.45">
      <c r="A16965" s="2" t="s">
        <v>4605</v>
      </c>
      <c r="B16965" s="2" t="s">
        <v>15209</v>
      </c>
      <c r="C16965" s="2" t="s">
        <v>26780</v>
      </c>
      <c r="D16965" s="2" t="str">
        <f t="shared" si="872"/>
        <v>飲食店営業</v>
      </c>
      <c r="E16965" s="2" t="str">
        <f t="shared" si="873"/>
        <v>R02.09.01</v>
      </c>
    </row>
    <row r="16966" spans="1:5" x14ac:dyDescent="0.45">
      <c r="A16966" s="2" t="s">
        <v>4606</v>
      </c>
      <c r="B16966" s="2" t="s">
        <v>15210</v>
      </c>
      <c r="C16966" s="2" t="s">
        <v>26781</v>
      </c>
      <c r="D16966" s="2" t="str">
        <f t="shared" si="872"/>
        <v>飲食店営業</v>
      </c>
      <c r="E16966" s="2" t="str">
        <f t="shared" si="873"/>
        <v>R02.09.01</v>
      </c>
    </row>
    <row r="16967" spans="1:5" x14ac:dyDescent="0.45">
      <c r="A16967" s="2" t="s">
        <v>4607</v>
      </c>
      <c r="B16967" s="2" t="s">
        <v>15211</v>
      </c>
      <c r="C16967" s="2" t="s">
        <v>26782</v>
      </c>
      <c r="D16967" s="2" t="str">
        <f t="shared" si="872"/>
        <v>飲食店営業</v>
      </c>
      <c r="E16967" s="2" t="str">
        <f t="shared" si="873"/>
        <v>R02.09.01</v>
      </c>
    </row>
    <row r="16968" spans="1:5" x14ac:dyDescent="0.45">
      <c r="A16968" s="2" t="s">
        <v>3963</v>
      </c>
      <c r="B16968" s="2" t="s">
        <v>15212</v>
      </c>
      <c r="C16968" s="2" t="s">
        <v>26783</v>
      </c>
      <c r="D16968" s="2" t="str">
        <f t="shared" si="872"/>
        <v>飲食店営業</v>
      </c>
      <c r="E16968" s="2" t="str">
        <f t="shared" si="873"/>
        <v>R02.09.01</v>
      </c>
    </row>
    <row r="16969" spans="1:5" x14ac:dyDescent="0.45">
      <c r="A16969" s="2" t="s">
        <v>4608</v>
      </c>
      <c r="B16969" s="2" t="s">
        <v>15213</v>
      </c>
      <c r="C16969" s="2" t="s">
        <v>26784</v>
      </c>
      <c r="D16969" s="2" t="str">
        <f t="shared" si="872"/>
        <v>飲食店営業</v>
      </c>
      <c r="E16969" s="2" t="str">
        <f t="shared" si="873"/>
        <v>R02.09.01</v>
      </c>
    </row>
    <row r="16970" spans="1:5" x14ac:dyDescent="0.45">
      <c r="A16970" s="2" t="s">
        <v>4609</v>
      </c>
      <c r="B16970" s="2" t="s">
        <v>15214</v>
      </c>
      <c r="C16970" s="2" t="s">
        <v>26785</v>
      </c>
      <c r="D16970" s="2" t="str">
        <f t="shared" si="872"/>
        <v>飲食店営業</v>
      </c>
      <c r="E16970" s="2" t="str">
        <f t="shared" si="873"/>
        <v>R02.09.01</v>
      </c>
    </row>
    <row r="16971" spans="1:5" x14ac:dyDescent="0.45">
      <c r="A16971" s="2" t="s">
        <v>4610</v>
      </c>
      <c r="B16971" s="2" t="s">
        <v>15215</v>
      </c>
      <c r="C16971" s="2" t="s">
        <v>26786</v>
      </c>
      <c r="D16971" s="2" t="str">
        <f t="shared" si="872"/>
        <v>飲食店営業</v>
      </c>
      <c r="E16971" s="2" t="str">
        <f t="shared" si="873"/>
        <v>R02.09.01</v>
      </c>
    </row>
    <row r="16972" spans="1:5" x14ac:dyDescent="0.45">
      <c r="A16972" s="2" t="s">
        <v>4611</v>
      </c>
      <c r="B16972" s="2" t="s">
        <v>15216</v>
      </c>
      <c r="C16972" s="2" t="s">
        <v>26787</v>
      </c>
      <c r="D16972" s="2" t="str">
        <f t="shared" si="872"/>
        <v>飲食店営業</v>
      </c>
      <c r="E16972" s="2" t="str">
        <f t="shared" si="873"/>
        <v>R02.09.01</v>
      </c>
    </row>
    <row r="16973" spans="1:5" x14ac:dyDescent="0.45">
      <c r="A16973" s="2" t="s">
        <v>4612</v>
      </c>
      <c r="B16973" s="2" t="s">
        <v>15217</v>
      </c>
      <c r="C16973" s="2" t="s">
        <v>26788</v>
      </c>
      <c r="D16973" s="2" t="str">
        <f t="shared" si="872"/>
        <v>飲食店営業</v>
      </c>
      <c r="E16973" s="2" t="str">
        <f t="shared" si="873"/>
        <v>R02.09.01</v>
      </c>
    </row>
    <row r="16974" spans="1:5" x14ac:dyDescent="0.45">
      <c r="A16974" s="2" t="s">
        <v>4569</v>
      </c>
      <c r="B16974" s="2" t="s">
        <v>15147</v>
      </c>
      <c r="C16974" s="2" t="s">
        <v>26719</v>
      </c>
      <c r="D16974" s="2" t="str">
        <f t="shared" si="872"/>
        <v>飲食店営業</v>
      </c>
      <c r="E16974" s="2" t="str">
        <f t="shared" si="873"/>
        <v>R02.09.01</v>
      </c>
    </row>
    <row r="16975" spans="1:5" x14ac:dyDescent="0.45">
      <c r="A16975" s="2" t="s">
        <v>4613</v>
      </c>
      <c r="B16975" s="2" t="s">
        <v>15218</v>
      </c>
      <c r="C16975" s="2" t="s">
        <v>26789</v>
      </c>
      <c r="D16975" s="2" t="str">
        <f t="shared" si="872"/>
        <v>飲食店営業</v>
      </c>
      <c r="E16975" s="2" t="str">
        <f t="shared" si="873"/>
        <v>R02.09.01</v>
      </c>
    </row>
    <row r="16976" spans="1:5" x14ac:dyDescent="0.45">
      <c r="A16976" s="2" t="s">
        <v>4614</v>
      </c>
      <c r="B16976" s="2" t="s">
        <v>15219</v>
      </c>
      <c r="C16976" s="2" t="s">
        <v>26790</v>
      </c>
      <c r="D16976" s="2" t="str">
        <f>"菓子製造業"</f>
        <v>菓子製造業</v>
      </c>
      <c r="E16976" s="2" t="str">
        <f t="shared" ref="E16976:E16983" si="874">"R02.08.31"</f>
        <v>R02.08.31</v>
      </c>
    </row>
    <row r="16977" spans="1:5" x14ac:dyDescent="0.45">
      <c r="A16977" s="2" t="s">
        <v>4615</v>
      </c>
      <c r="B16977" s="2" t="s">
        <v>15220</v>
      </c>
      <c r="C16977" s="2" t="s">
        <v>26791</v>
      </c>
      <c r="D16977" s="2" t="str">
        <f>"菓子製造業"</f>
        <v>菓子製造業</v>
      </c>
      <c r="E16977" s="2" t="str">
        <f t="shared" si="874"/>
        <v>R02.08.31</v>
      </c>
    </row>
    <row r="16978" spans="1:5" x14ac:dyDescent="0.45">
      <c r="A16978" s="2" t="s">
        <v>4616</v>
      </c>
      <c r="B16978" s="2" t="s">
        <v>4616</v>
      </c>
      <c r="C16978" s="2" t="s">
        <v>26792</v>
      </c>
      <c r="D16978" s="2" t="str">
        <f>"菓子製造業"</f>
        <v>菓子製造業</v>
      </c>
      <c r="E16978" s="2" t="str">
        <f t="shared" si="874"/>
        <v>R02.08.31</v>
      </c>
    </row>
    <row r="16979" spans="1:5" x14ac:dyDescent="0.45">
      <c r="A16979" s="2" t="s">
        <v>4616</v>
      </c>
      <c r="B16979" s="2" t="s">
        <v>4616</v>
      </c>
      <c r="C16979" s="2" t="s">
        <v>26792</v>
      </c>
      <c r="D16979" s="2" t="str">
        <f>"飲食店営業"</f>
        <v>飲食店営業</v>
      </c>
      <c r="E16979" s="2" t="str">
        <f t="shared" si="874"/>
        <v>R02.08.31</v>
      </c>
    </row>
    <row r="16980" spans="1:5" x14ac:dyDescent="0.45">
      <c r="A16980" s="2" t="s">
        <v>4433</v>
      </c>
      <c r="B16980" s="2" t="s">
        <v>15221</v>
      </c>
      <c r="C16980" s="2" t="s">
        <v>25792</v>
      </c>
      <c r="D16980" s="2" t="str">
        <f>"菓子製造業"</f>
        <v>菓子製造業</v>
      </c>
      <c r="E16980" s="2" t="str">
        <f t="shared" si="874"/>
        <v>R02.08.31</v>
      </c>
    </row>
    <row r="16981" spans="1:5" x14ac:dyDescent="0.45">
      <c r="A16981" s="2" t="s">
        <v>1134</v>
      </c>
      <c r="B16981" s="2" t="s">
        <v>14734</v>
      </c>
      <c r="C16981" s="2" t="s">
        <v>26313</v>
      </c>
      <c r="D16981" s="2" t="str">
        <f>"乳類販売業"</f>
        <v>乳類販売業</v>
      </c>
      <c r="E16981" s="2" t="str">
        <f t="shared" si="874"/>
        <v>R02.08.31</v>
      </c>
    </row>
    <row r="16982" spans="1:5" x14ac:dyDescent="0.45">
      <c r="A16982" s="2" t="s">
        <v>4617</v>
      </c>
      <c r="B16982" s="2" t="s">
        <v>15222</v>
      </c>
      <c r="C16982" s="2" t="s">
        <v>26793</v>
      </c>
      <c r="D16982" s="2" t="str">
        <f>"氷雪販売業"</f>
        <v>氷雪販売業</v>
      </c>
      <c r="E16982" s="2" t="str">
        <f t="shared" si="874"/>
        <v>R02.08.31</v>
      </c>
    </row>
    <row r="16983" spans="1:5" x14ac:dyDescent="0.45">
      <c r="A16983" s="2" t="s">
        <v>4618</v>
      </c>
      <c r="B16983" s="2" t="s">
        <v>15223</v>
      </c>
      <c r="C16983" s="2" t="s">
        <v>26794</v>
      </c>
      <c r="D16983" s="2" t="str">
        <f>"魚肉ねり製品製造業"</f>
        <v>魚肉ねり製品製造業</v>
      </c>
      <c r="E16983" s="2" t="str">
        <f t="shared" si="874"/>
        <v>R02.08.31</v>
      </c>
    </row>
    <row r="16984" spans="1:5" x14ac:dyDescent="0.45">
      <c r="A16984" s="2" t="s">
        <v>4619</v>
      </c>
      <c r="B16984" s="2" t="s">
        <v>15224</v>
      </c>
      <c r="C16984" s="2" t="s">
        <v>26795</v>
      </c>
      <c r="D16984" s="2" t="str">
        <f>"食品販売業"</f>
        <v>食品販売業</v>
      </c>
      <c r="E16984" s="2" t="str">
        <f>"R02.02.19"</f>
        <v>R02.02.19</v>
      </c>
    </row>
    <row r="16985" spans="1:5" x14ac:dyDescent="0.45">
      <c r="A16985" s="2" t="s">
        <v>4619</v>
      </c>
      <c r="B16985" s="2" t="s">
        <v>15225</v>
      </c>
      <c r="C16985" s="2" t="s">
        <v>26795</v>
      </c>
      <c r="D16985" s="2" t="str">
        <f>"魚肉ねり製品製造業"</f>
        <v>魚肉ねり製品製造業</v>
      </c>
      <c r="E16985" s="2" t="str">
        <f>"R02.08.31"</f>
        <v>R02.08.31</v>
      </c>
    </row>
    <row r="16986" spans="1:5" x14ac:dyDescent="0.45">
      <c r="A16986" s="2" t="s">
        <v>4620</v>
      </c>
      <c r="B16986" s="2" t="s">
        <v>15226</v>
      </c>
      <c r="C16986" s="2" t="s">
        <v>26796</v>
      </c>
      <c r="D16986" s="2" t="str">
        <f>"魚肉ねり製品製造業"</f>
        <v>魚肉ねり製品製造業</v>
      </c>
      <c r="E16986" s="2" t="str">
        <f>"R02.08.31"</f>
        <v>R02.08.31</v>
      </c>
    </row>
    <row r="16987" spans="1:5" x14ac:dyDescent="0.45">
      <c r="A16987" s="2" t="s">
        <v>4621</v>
      </c>
      <c r="B16987" s="2" t="s">
        <v>13941</v>
      </c>
      <c r="C16987" s="2" t="s">
        <v>26797</v>
      </c>
      <c r="D16987" s="2" t="str">
        <f>"食品行商"</f>
        <v>食品行商</v>
      </c>
      <c r="E16987" s="2" t="str">
        <f>"R02.09.01"</f>
        <v>R02.09.01</v>
      </c>
    </row>
    <row r="16988" spans="1:5" x14ac:dyDescent="0.45">
      <c r="A16988" s="2" t="s">
        <v>4622</v>
      </c>
      <c r="B16988" s="2" t="s">
        <v>13941</v>
      </c>
      <c r="C16988" s="2" t="s">
        <v>26797</v>
      </c>
      <c r="D16988" s="2" t="str">
        <f>"食品行商"</f>
        <v>食品行商</v>
      </c>
      <c r="E16988" s="2" t="str">
        <f>"R02.09.01"</f>
        <v>R02.09.01</v>
      </c>
    </row>
    <row r="16989" spans="1:5" x14ac:dyDescent="0.45">
      <c r="A16989" s="2" t="s">
        <v>4623</v>
      </c>
      <c r="B16989" s="2" t="s">
        <v>15227</v>
      </c>
      <c r="C16989" s="2" t="s">
        <v>26798</v>
      </c>
      <c r="D16989" s="2" t="str">
        <f>"魚介類販売業"</f>
        <v>魚介類販売業</v>
      </c>
      <c r="E16989" s="2" t="str">
        <f>"R02.08.31"</f>
        <v>R02.08.31</v>
      </c>
    </row>
    <row r="16990" spans="1:5" x14ac:dyDescent="0.45">
      <c r="A16990" s="2" t="s">
        <v>4623</v>
      </c>
      <c r="B16990" s="2" t="s">
        <v>15227</v>
      </c>
      <c r="C16990" s="2" t="s">
        <v>26798</v>
      </c>
      <c r="D16990" s="2" t="str">
        <f>"食肉販売業"</f>
        <v>食肉販売業</v>
      </c>
      <c r="E16990" s="2" t="str">
        <f>"R02.08.31"</f>
        <v>R02.08.31</v>
      </c>
    </row>
    <row r="16991" spans="1:5" x14ac:dyDescent="0.45">
      <c r="A16991" s="2" t="s">
        <v>4623</v>
      </c>
      <c r="B16991" s="2" t="s">
        <v>15227</v>
      </c>
      <c r="C16991" s="2" t="s">
        <v>26798</v>
      </c>
      <c r="D16991" s="2" t="str">
        <f>"食品販売業"</f>
        <v>食品販売業</v>
      </c>
      <c r="E16991" s="2" t="str">
        <f>"R02.08.31"</f>
        <v>R02.08.31</v>
      </c>
    </row>
    <row r="16992" spans="1:5" x14ac:dyDescent="0.45">
      <c r="A16992" s="2" t="s">
        <v>3796</v>
      </c>
      <c r="B16992" s="2" t="s">
        <v>15228</v>
      </c>
      <c r="C16992" s="2" t="s">
        <v>26799</v>
      </c>
      <c r="D16992" s="2" t="str">
        <f>"食品の冷凍又は冷蔵業"</f>
        <v>食品の冷凍又は冷蔵業</v>
      </c>
      <c r="E16992" s="2" t="str">
        <f t="shared" ref="E16992:E17010" si="875">"R02.09.01"</f>
        <v>R02.09.01</v>
      </c>
    </row>
    <row r="16993" spans="1:5" x14ac:dyDescent="0.45">
      <c r="A16993" s="2" t="s">
        <v>3796</v>
      </c>
      <c r="B16993" s="2" t="s">
        <v>15229</v>
      </c>
      <c r="C16993" s="2" t="s">
        <v>26799</v>
      </c>
      <c r="D16993" s="2" t="str">
        <f>"乳類販売業"</f>
        <v>乳類販売業</v>
      </c>
      <c r="E16993" s="2" t="str">
        <f t="shared" si="875"/>
        <v>R02.09.01</v>
      </c>
    </row>
    <row r="16994" spans="1:5" x14ac:dyDescent="0.45">
      <c r="A16994" s="2" t="s">
        <v>3796</v>
      </c>
      <c r="B16994" s="2" t="s">
        <v>15230</v>
      </c>
      <c r="C16994" s="2" t="s">
        <v>26799</v>
      </c>
      <c r="D16994" s="2" t="str">
        <f>"食品販売業"</f>
        <v>食品販売業</v>
      </c>
      <c r="E16994" s="2" t="str">
        <f t="shared" si="875"/>
        <v>R02.09.01</v>
      </c>
    </row>
    <row r="16995" spans="1:5" x14ac:dyDescent="0.45">
      <c r="A16995" s="2" t="s">
        <v>4624</v>
      </c>
      <c r="B16995" s="2" t="s">
        <v>15231</v>
      </c>
      <c r="C16995" s="2" t="s">
        <v>25827</v>
      </c>
      <c r="D16995" s="2" t="str">
        <f>"魚介類販売業"</f>
        <v>魚介類販売業</v>
      </c>
      <c r="E16995" s="2" t="str">
        <f t="shared" si="875"/>
        <v>R02.09.01</v>
      </c>
    </row>
    <row r="16996" spans="1:5" x14ac:dyDescent="0.45">
      <c r="A16996" s="2" t="s">
        <v>4624</v>
      </c>
      <c r="B16996" s="2" t="s">
        <v>15231</v>
      </c>
      <c r="C16996" s="2" t="s">
        <v>25827</v>
      </c>
      <c r="D16996" s="2" t="str">
        <f>"飲食店営業"</f>
        <v>飲食店営業</v>
      </c>
      <c r="E16996" s="2" t="str">
        <f t="shared" si="875"/>
        <v>R02.09.01</v>
      </c>
    </row>
    <row r="16997" spans="1:5" x14ac:dyDescent="0.45">
      <c r="A16997" s="2" t="s">
        <v>4625</v>
      </c>
      <c r="B16997" s="2" t="s">
        <v>15232</v>
      </c>
      <c r="C16997" s="2" t="s">
        <v>26800</v>
      </c>
      <c r="D16997" s="2" t="str">
        <f>"飲食店営業"</f>
        <v>飲食店営業</v>
      </c>
      <c r="E16997" s="2" t="str">
        <f t="shared" si="875"/>
        <v>R02.09.01</v>
      </c>
    </row>
    <row r="16998" spans="1:5" x14ac:dyDescent="0.45">
      <c r="A16998" s="2" t="s">
        <v>4625</v>
      </c>
      <c r="B16998" s="2" t="s">
        <v>4625</v>
      </c>
      <c r="C16998" s="2" t="s">
        <v>26800</v>
      </c>
      <c r="D16998" s="2" t="str">
        <f>"魚介類販売業"</f>
        <v>魚介類販売業</v>
      </c>
      <c r="E16998" s="2" t="str">
        <f t="shared" si="875"/>
        <v>R02.09.01</v>
      </c>
    </row>
    <row r="16999" spans="1:5" x14ac:dyDescent="0.45">
      <c r="A16999" s="2" t="s">
        <v>4626</v>
      </c>
      <c r="B16999" s="2" t="s">
        <v>15233</v>
      </c>
      <c r="C16999" s="2" t="s">
        <v>26801</v>
      </c>
      <c r="D16999" s="2" t="str">
        <f>"そうざい製造業"</f>
        <v>そうざい製造業</v>
      </c>
      <c r="E16999" s="2" t="str">
        <f t="shared" si="875"/>
        <v>R02.09.01</v>
      </c>
    </row>
    <row r="17000" spans="1:5" x14ac:dyDescent="0.45">
      <c r="A17000" s="2" t="s">
        <v>4627</v>
      </c>
      <c r="B17000" s="2" t="s">
        <v>15234</v>
      </c>
      <c r="C17000" s="2" t="s">
        <v>26802</v>
      </c>
      <c r="D17000" s="2" t="str">
        <f>"そうざい製造業"</f>
        <v>そうざい製造業</v>
      </c>
      <c r="E17000" s="2" t="str">
        <f t="shared" si="875"/>
        <v>R02.09.01</v>
      </c>
    </row>
    <row r="17001" spans="1:5" x14ac:dyDescent="0.45">
      <c r="A17001" s="2" t="s">
        <v>1052</v>
      </c>
      <c r="B17001" s="2" t="s">
        <v>1052</v>
      </c>
      <c r="C17001" s="2" t="s">
        <v>26803</v>
      </c>
      <c r="D17001" s="2" t="str">
        <f>"食肉販売業"</f>
        <v>食肉販売業</v>
      </c>
      <c r="E17001" s="2" t="str">
        <f t="shared" si="875"/>
        <v>R02.09.01</v>
      </c>
    </row>
    <row r="17002" spans="1:5" x14ac:dyDescent="0.45">
      <c r="A17002" s="2" t="s">
        <v>3746</v>
      </c>
      <c r="B17002" s="2" t="s">
        <v>3746</v>
      </c>
      <c r="C17002" s="2" t="s">
        <v>26804</v>
      </c>
      <c r="D17002" s="2" t="str">
        <f>"食肉販売業"</f>
        <v>食肉販売業</v>
      </c>
      <c r="E17002" s="2" t="str">
        <f t="shared" si="875"/>
        <v>R02.09.01</v>
      </c>
    </row>
    <row r="17003" spans="1:5" x14ac:dyDescent="0.45">
      <c r="A17003" s="2" t="s">
        <v>165</v>
      </c>
      <c r="B17003" s="2" t="s">
        <v>15235</v>
      </c>
      <c r="C17003" s="2" t="s">
        <v>26805</v>
      </c>
      <c r="D17003" s="2" t="str">
        <f>"喫茶店営業"</f>
        <v>喫茶店営業</v>
      </c>
      <c r="E17003" s="2" t="str">
        <f t="shared" si="875"/>
        <v>R02.09.01</v>
      </c>
    </row>
    <row r="17004" spans="1:5" x14ac:dyDescent="0.45">
      <c r="A17004" s="2" t="s">
        <v>4628</v>
      </c>
      <c r="B17004" s="2" t="s">
        <v>15236</v>
      </c>
      <c r="C17004" s="2" t="s">
        <v>26806</v>
      </c>
      <c r="D17004" s="2" t="str">
        <f>"飲食店営業"</f>
        <v>飲食店営業</v>
      </c>
      <c r="E17004" s="2" t="str">
        <f t="shared" si="875"/>
        <v>R02.09.01</v>
      </c>
    </row>
    <row r="17005" spans="1:5" x14ac:dyDescent="0.45">
      <c r="A17005" s="2" t="s">
        <v>4629</v>
      </c>
      <c r="B17005" s="2" t="s">
        <v>15237</v>
      </c>
      <c r="C17005" s="2" t="s">
        <v>26807</v>
      </c>
      <c r="D17005" s="2" t="str">
        <f>"飲食店営業"</f>
        <v>飲食店営業</v>
      </c>
      <c r="E17005" s="2" t="str">
        <f t="shared" si="875"/>
        <v>R02.09.01</v>
      </c>
    </row>
    <row r="17006" spans="1:5" x14ac:dyDescent="0.45">
      <c r="A17006" s="2" t="s">
        <v>4137</v>
      </c>
      <c r="B17006" s="2" t="s">
        <v>14781</v>
      </c>
      <c r="C17006" s="2" t="s">
        <v>26808</v>
      </c>
      <c r="D17006" s="2" t="str">
        <f>"乳類販売業"</f>
        <v>乳類販売業</v>
      </c>
      <c r="E17006" s="2" t="str">
        <f t="shared" si="875"/>
        <v>R02.09.01</v>
      </c>
    </row>
    <row r="17007" spans="1:5" x14ac:dyDescent="0.45">
      <c r="A17007" s="2" t="s">
        <v>4137</v>
      </c>
      <c r="B17007" s="2" t="s">
        <v>14781</v>
      </c>
      <c r="C17007" s="2" t="s">
        <v>26808</v>
      </c>
      <c r="D17007" s="2" t="str">
        <f>"魚介類販売業"</f>
        <v>魚介類販売業</v>
      </c>
      <c r="E17007" s="2" t="str">
        <f t="shared" si="875"/>
        <v>R02.09.01</v>
      </c>
    </row>
    <row r="17008" spans="1:5" x14ac:dyDescent="0.45">
      <c r="A17008" s="2" t="s">
        <v>4137</v>
      </c>
      <c r="B17008" s="2" t="s">
        <v>14781</v>
      </c>
      <c r="C17008" s="2" t="s">
        <v>26808</v>
      </c>
      <c r="D17008" s="2" t="str">
        <f>"食肉販売業"</f>
        <v>食肉販売業</v>
      </c>
      <c r="E17008" s="2" t="str">
        <f t="shared" si="875"/>
        <v>R02.09.01</v>
      </c>
    </row>
    <row r="17009" spans="1:5" x14ac:dyDescent="0.45">
      <c r="A17009" s="2" t="s">
        <v>4137</v>
      </c>
      <c r="B17009" s="2" t="s">
        <v>14781</v>
      </c>
      <c r="C17009" s="2" t="s">
        <v>26808</v>
      </c>
      <c r="D17009" s="2" t="str">
        <f>"食品販売業"</f>
        <v>食品販売業</v>
      </c>
      <c r="E17009" s="2" t="str">
        <f t="shared" si="875"/>
        <v>R02.09.01</v>
      </c>
    </row>
    <row r="17010" spans="1:5" x14ac:dyDescent="0.45">
      <c r="A17010" s="2" t="s">
        <v>4630</v>
      </c>
      <c r="B17010" s="2" t="s">
        <v>15238</v>
      </c>
      <c r="C17010" s="2" t="s">
        <v>26809</v>
      </c>
      <c r="D17010" s="2" t="str">
        <f>"食品販売業"</f>
        <v>食品販売業</v>
      </c>
      <c r="E17010" s="2" t="str">
        <f t="shared" si="875"/>
        <v>R02.09.01</v>
      </c>
    </row>
    <row r="17011" spans="1:5" x14ac:dyDescent="0.45">
      <c r="A17011" s="2" t="s">
        <v>4631</v>
      </c>
      <c r="B17011" s="2" t="s">
        <v>15239</v>
      </c>
      <c r="C17011" s="2" t="s">
        <v>25965</v>
      </c>
      <c r="D17011" s="2" t="str">
        <f>"菓子製造業"</f>
        <v>菓子製造業</v>
      </c>
      <c r="E17011" s="2" t="str">
        <f t="shared" ref="E17011:E17017" si="876">"R02.09.02"</f>
        <v>R02.09.02</v>
      </c>
    </row>
    <row r="17012" spans="1:5" x14ac:dyDescent="0.45">
      <c r="A17012" s="2" t="s">
        <v>4631</v>
      </c>
      <c r="B17012" s="2" t="s">
        <v>15239</v>
      </c>
      <c r="C17012" s="2" t="s">
        <v>25965</v>
      </c>
      <c r="D17012" s="2" t="str">
        <f>"喫茶店営業"</f>
        <v>喫茶店営業</v>
      </c>
      <c r="E17012" s="2" t="str">
        <f t="shared" si="876"/>
        <v>R02.09.02</v>
      </c>
    </row>
    <row r="17013" spans="1:5" x14ac:dyDescent="0.45">
      <c r="A17013" s="2" t="s">
        <v>4632</v>
      </c>
      <c r="B17013" s="2" t="s">
        <v>15240</v>
      </c>
      <c r="C17013" s="2" t="s">
        <v>26811</v>
      </c>
      <c r="D17013" s="2" t="str">
        <f>"飲食店営業"</f>
        <v>飲食店営業</v>
      </c>
      <c r="E17013" s="2" t="str">
        <f t="shared" si="876"/>
        <v>R02.09.02</v>
      </c>
    </row>
    <row r="17014" spans="1:5" x14ac:dyDescent="0.45">
      <c r="A17014" s="2" t="s">
        <v>3731</v>
      </c>
      <c r="B17014" s="2" t="s">
        <v>14082</v>
      </c>
      <c r="C17014" s="2" t="s">
        <v>26547</v>
      </c>
      <c r="D17014" s="2" t="str">
        <f>"飲食店営業"</f>
        <v>飲食店営業</v>
      </c>
      <c r="E17014" s="2" t="str">
        <f t="shared" si="876"/>
        <v>R02.09.02</v>
      </c>
    </row>
    <row r="17015" spans="1:5" x14ac:dyDescent="0.45">
      <c r="A17015" s="2" t="s">
        <v>4633</v>
      </c>
      <c r="B17015" s="2" t="s">
        <v>15241</v>
      </c>
      <c r="C17015" s="2" t="s">
        <v>26812</v>
      </c>
      <c r="D17015" s="2" t="str">
        <f>"飲食店営業"</f>
        <v>飲食店営業</v>
      </c>
      <c r="E17015" s="2" t="str">
        <f t="shared" si="876"/>
        <v>R02.09.02</v>
      </c>
    </row>
    <row r="17016" spans="1:5" x14ac:dyDescent="0.45">
      <c r="A17016" s="2" t="s">
        <v>649</v>
      </c>
      <c r="B17016" s="2" t="s">
        <v>15242</v>
      </c>
      <c r="C17016" s="2" t="s">
        <v>26813</v>
      </c>
      <c r="D17016" s="2" t="str">
        <f>"喫茶店営業"</f>
        <v>喫茶店営業</v>
      </c>
      <c r="E17016" s="2" t="str">
        <f t="shared" si="876"/>
        <v>R02.09.02</v>
      </c>
    </row>
    <row r="17017" spans="1:5" x14ac:dyDescent="0.45">
      <c r="A17017" s="2" t="s">
        <v>649</v>
      </c>
      <c r="B17017" s="2" t="s">
        <v>15243</v>
      </c>
      <c r="C17017" s="2" t="s">
        <v>26814</v>
      </c>
      <c r="D17017" s="2" t="str">
        <f>"喫茶店営業"</f>
        <v>喫茶店営業</v>
      </c>
      <c r="E17017" s="2" t="str">
        <f t="shared" si="876"/>
        <v>R02.09.02</v>
      </c>
    </row>
    <row r="17018" spans="1:5" x14ac:dyDescent="0.45">
      <c r="A17018" s="2" t="s">
        <v>4634</v>
      </c>
      <c r="B17018" s="2" t="s">
        <v>15244</v>
      </c>
      <c r="C17018" s="2" t="s">
        <v>26815</v>
      </c>
      <c r="D17018" s="2" t="str">
        <f>"飲食店営業"</f>
        <v>飲食店営業</v>
      </c>
      <c r="E17018" s="2" t="str">
        <f>"R02.09.03"</f>
        <v>R02.09.03</v>
      </c>
    </row>
    <row r="17019" spans="1:5" x14ac:dyDescent="0.45">
      <c r="A17019" s="2" t="s">
        <v>4634</v>
      </c>
      <c r="B17019" s="2" t="s">
        <v>15244</v>
      </c>
      <c r="C17019" s="2" t="s">
        <v>26815</v>
      </c>
      <c r="D17019" s="2" t="str">
        <f>"乳類販売業"</f>
        <v>乳類販売業</v>
      </c>
      <c r="E17019" s="2" t="str">
        <f>"R02.09.03"</f>
        <v>R02.09.03</v>
      </c>
    </row>
    <row r="17020" spans="1:5" x14ac:dyDescent="0.45">
      <c r="A17020" s="2" t="s">
        <v>4634</v>
      </c>
      <c r="B17020" s="2" t="s">
        <v>15244</v>
      </c>
      <c r="C17020" s="2" t="s">
        <v>26815</v>
      </c>
      <c r="D17020" s="2" t="str">
        <f>"食肉販売業"</f>
        <v>食肉販売業</v>
      </c>
      <c r="E17020" s="2" t="str">
        <f>"R02.09.03"</f>
        <v>R02.09.03</v>
      </c>
    </row>
    <row r="17021" spans="1:5" x14ac:dyDescent="0.45">
      <c r="A17021" s="2" t="s">
        <v>4634</v>
      </c>
      <c r="B17021" s="2" t="s">
        <v>15244</v>
      </c>
      <c r="C17021" s="2" t="s">
        <v>26815</v>
      </c>
      <c r="D17021" s="2" t="str">
        <f>"魚介類販売業"</f>
        <v>魚介類販売業</v>
      </c>
      <c r="E17021" s="2" t="str">
        <f>"R02.09.03"</f>
        <v>R02.09.03</v>
      </c>
    </row>
    <row r="17022" spans="1:5" x14ac:dyDescent="0.45">
      <c r="A17022" s="2" t="s">
        <v>4634</v>
      </c>
      <c r="B17022" s="2" t="s">
        <v>15244</v>
      </c>
      <c r="C17022" s="2" t="s">
        <v>26815</v>
      </c>
      <c r="D17022" s="2" t="str">
        <f>"食品販売業"</f>
        <v>食品販売業</v>
      </c>
      <c r="E17022" s="2" t="str">
        <f>"R02.09.03"</f>
        <v>R02.09.03</v>
      </c>
    </row>
    <row r="17023" spans="1:5" x14ac:dyDescent="0.45">
      <c r="A17023" s="2" t="s">
        <v>649</v>
      </c>
      <c r="B17023" s="2" t="s">
        <v>15245</v>
      </c>
      <c r="C17023" s="2" t="s">
        <v>26816</v>
      </c>
      <c r="D17023" s="2" t="str">
        <f>"喫茶店営業"</f>
        <v>喫茶店営業</v>
      </c>
      <c r="E17023" s="2" t="str">
        <f>"R02.09.04"</f>
        <v>R02.09.04</v>
      </c>
    </row>
    <row r="17024" spans="1:5" x14ac:dyDescent="0.45">
      <c r="A17024" s="2" t="s">
        <v>583</v>
      </c>
      <c r="B17024" s="2" t="s">
        <v>15246</v>
      </c>
      <c r="C17024" s="2" t="s">
        <v>26817</v>
      </c>
      <c r="D17024" s="2" t="str">
        <f>"乳類販売業"</f>
        <v>乳類販売業</v>
      </c>
      <c r="E17024" s="2" t="str">
        <f>"R02.09.04"</f>
        <v>R02.09.04</v>
      </c>
    </row>
    <row r="17025" spans="1:5" x14ac:dyDescent="0.45">
      <c r="A17025" s="2" t="s">
        <v>649</v>
      </c>
      <c r="B17025" s="2" t="s">
        <v>15247</v>
      </c>
      <c r="C17025" s="2" t="s">
        <v>26818</v>
      </c>
      <c r="D17025" s="2" t="str">
        <f>"食品販売業（自動販売機）"</f>
        <v>食品販売業（自動販売機）</v>
      </c>
      <c r="E17025" s="2" t="str">
        <f>"R02.09.04"</f>
        <v>R02.09.04</v>
      </c>
    </row>
    <row r="17026" spans="1:5" x14ac:dyDescent="0.45">
      <c r="A17026" s="2" t="s">
        <v>4635</v>
      </c>
      <c r="B17026" s="2" t="s">
        <v>14278</v>
      </c>
      <c r="C17026" s="2" t="s">
        <v>26819</v>
      </c>
      <c r="D17026" s="2" t="str">
        <f>"飲食店営業"</f>
        <v>飲食店営業</v>
      </c>
      <c r="E17026" s="2" t="str">
        <f>"R02.09.08"</f>
        <v>R02.09.08</v>
      </c>
    </row>
    <row r="17027" spans="1:5" x14ac:dyDescent="0.45">
      <c r="A17027" s="2" t="s">
        <v>4636</v>
      </c>
      <c r="B17027" s="2" t="s">
        <v>15248</v>
      </c>
      <c r="C17027" s="2" t="s">
        <v>26820</v>
      </c>
      <c r="D17027" s="2" t="str">
        <f>"飲食店営業"</f>
        <v>飲食店営業</v>
      </c>
      <c r="E17027" s="2" t="str">
        <f>"R02.09.08"</f>
        <v>R02.09.08</v>
      </c>
    </row>
    <row r="17028" spans="1:5" x14ac:dyDescent="0.45">
      <c r="A17028" s="2" t="s">
        <v>4475</v>
      </c>
      <c r="B17028" s="2" t="s">
        <v>15037</v>
      </c>
      <c r="C17028" s="2" t="s">
        <v>26608</v>
      </c>
      <c r="D17028" s="2" t="str">
        <f>"飲食店営業"</f>
        <v>飲食店営業</v>
      </c>
      <c r="E17028" s="2" t="str">
        <f>"R02.09.10"</f>
        <v>R02.09.10</v>
      </c>
    </row>
    <row r="17029" spans="1:5" x14ac:dyDescent="0.45">
      <c r="A17029" s="2" t="s">
        <v>4637</v>
      </c>
      <c r="B17029" s="2" t="s">
        <v>15249</v>
      </c>
      <c r="C17029" s="2" t="s">
        <v>26821</v>
      </c>
      <c r="D17029" s="2" t="str">
        <f>"飲食店営業"</f>
        <v>飲食店営業</v>
      </c>
      <c r="E17029" s="2" t="str">
        <f>"R02.09.15"</f>
        <v>R02.09.15</v>
      </c>
    </row>
    <row r="17030" spans="1:5" x14ac:dyDescent="0.45">
      <c r="A17030" s="2" t="s">
        <v>4638</v>
      </c>
      <c r="B17030" s="2" t="s">
        <v>15250</v>
      </c>
      <c r="C17030" s="2" t="s">
        <v>26822</v>
      </c>
      <c r="D17030" s="2" t="str">
        <f>"飲食店営業"</f>
        <v>飲食店営業</v>
      </c>
      <c r="E17030" s="2" t="str">
        <f>"R02.09.15"</f>
        <v>R02.09.15</v>
      </c>
    </row>
    <row r="17031" spans="1:5" x14ac:dyDescent="0.45">
      <c r="A17031" s="2" t="s">
        <v>4638</v>
      </c>
      <c r="B17031" s="2" t="s">
        <v>15250</v>
      </c>
      <c r="C17031" s="2" t="s">
        <v>26822</v>
      </c>
      <c r="D17031" s="2" t="str">
        <f>"食品販売業"</f>
        <v>食品販売業</v>
      </c>
      <c r="E17031" s="2" t="str">
        <f>"R02.09.15"</f>
        <v>R02.09.15</v>
      </c>
    </row>
    <row r="17032" spans="1:5" x14ac:dyDescent="0.45">
      <c r="A17032" s="2" t="s">
        <v>4639</v>
      </c>
      <c r="B17032" s="2" t="s">
        <v>15251</v>
      </c>
      <c r="C17032" s="2" t="s">
        <v>26823</v>
      </c>
      <c r="D17032" s="2" t="str">
        <f>"飲食店営業"</f>
        <v>飲食店営業</v>
      </c>
      <c r="E17032" s="2" t="str">
        <f>"R02.09.24"</f>
        <v>R02.09.24</v>
      </c>
    </row>
    <row r="17033" spans="1:5" x14ac:dyDescent="0.45">
      <c r="A17033" s="2" t="s">
        <v>3724</v>
      </c>
      <c r="B17033" s="2" t="s">
        <v>15252</v>
      </c>
      <c r="C17033" s="2" t="s">
        <v>26824</v>
      </c>
      <c r="D17033" s="2" t="str">
        <f>"飲食店営業"</f>
        <v>飲食店営業</v>
      </c>
      <c r="E17033" s="2" t="str">
        <f>"R02.09.24"</f>
        <v>R02.09.24</v>
      </c>
    </row>
    <row r="17034" spans="1:5" x14ac:dyDescent="0.45">
      <c r="A17034" s="2" t="s">
        <v>3724</v>
      </c>
      <c r="B17034" s="2" t="s">
        <v>15252</v>
      </c>
      <c r="C17034" s="2" t="s">
        <v>26824</v>
      </c>
      <c r="D17034" s="2" t="str">
        <f>"アイスクリーム類製造業"</f>
        <v>アイスクリーム類製造業</v>
      </c>
      <c r="E17034" s="2" t="str">
        <f>"R02.09.24"</f>
        <v>R02.09.24</v>
      </c>
    </row>
    <row r="17035" spans="1:5" x14ac:dyDescent="0.45">
      <c r="A17035" s="2" t="s">
        <v>4640</v>
      </c>
      <c r="B17035" s="2" t="s">
        <v>15253</v>
      </c>
      <c r="C17035" s="2" t="s">
        <v>26825</v>
      </c>
      <c r="D17035" s="2" t="str">
        <f>"飲食店営業"</f>
        <v>飲食店営業</v>
      </c>
      <c r="E17035" s="2" t="str">
        <f t="shared" ref="E17035:E17041" si="877">"R02.09.28"</f>
        <v>R02.09.28</v>
      </c>
    </row>
    <row r="17036" spans="1:5" x14ac:dyDescent="0.45">
      <c r="A17036" s="2" t="s">
        <v>4641</v>
      </c>
      <c r="B17036" s="2" t="s">
        <v>15254</v>
      </c>
      <c r="C17036" s="2" t="s">
        <v>26826</v>
      </c>
      <c r="D17036" s="2" t="str">
        <f>"食肉販売業"</f>
        <v>食肉販売業</v>
      </c>
      <c r="E17036" s="2" t="str">
        <f t="shared" si="877"/>
        <v>R02.09.28</v>
      </c>
    </row>
    <row r="17037" spans="1:5" x14ac:dyDescent="0.45">
      <c r="A17037" s="2" t="s">
        <v>4641</v>
      </c>
      <c r="B17037" s="2" t="s">
        <v>15254</v>
      </c>
      <c r="C17037" s="2" t="s">
        <v>26826</v>
      </c>
      <c r="D17037" s="2" t="str">
        <f>"魚介類販売業"</f>
        <v>魚介類販売業</v>
      </c>
      <c r="E17037" s="2" t="str">
        <f t="shared" si="877"/>
        <v>R02.09.28</v>
      </c>
    </row>
    <row r="17038" spans="1:5" x14ac:dyDescent="0.45">
      <c r="A17038" s="2" t="s">
        <v>4641</v>
      </c>
      <c r="B17038" s="2" t="s">
        <v>15254</v>
      </c>
      <c r="C17038" s="2" t="s">
        <v>26826</v>
      </c>
      <c r="D17038" s="2" t="str">
        <f>"乳類販売業"</f>
        <v>乳類販売業</v>
      </c>
      <c r="E17038" s="2" t="str">
        <f t="shared" si="877"/>
        <v>R02.09.28</v>
      </c>
    </row>
    <row r="17039" spans="1:5" x14ac:dyDescent="0.45">
      <c r="A17039" s="2" t="s">
        <v>4641</v>
      </c>
      <c r="B17039" s="2" t="s">
        <v>15254</v>
      </c>
      <c r="C17039" s="2" t="s">
        <v>26826</v>
      </c>
      <c r="D17039" s="2" t="str">
        <f>"食品販売業（移動販売）"</f>
        <v>食品販売業（移動販売）</v>
      </c>
      <c r="E17039" s="2" t="str">
        <f t="shared" si="877"/>
        <v>R02.09.28</v>
      </c>
    </row>
    <row r="17040" spans="1:5" x14ac:dyDescent="0.45">
      <c r="A17040" s="2" t="s">
        <v>4642</v>
      </c>
      <c r="B17040" s="2" t="s">
        <v>15255</v>
      </c>
      <c r="C17040" s="2" t="s">
        <v>26827</v>
      </c>
      <c r="D17040" s="2" t="str">
        <f>"菓子製造業"</f>
        <v>菓子製造業</v>
      </c>
      <c r="E17040" s="2" t="str">
        <f t="shared" si="877"/>
        <v>R02.09.28</v>
      </c>
    </row>
    <row r="17041" spans="1:5" x14ac:dyDescent="0.45">
      <c r="A17041" s="2" t="s">
        <v>4642</v>
      </c>
      <c r="B17041" s="2" t="s">
        <v>15255</v>
      </c>
      <c r="C17041" s="2" t="s">
        <v>26827</v>
      </c>
      <c r="D17041" s="2" t="str">
        <f>"そうざい製造業"</f>
        <v>そうざい製造業</v>
      </c>
      <c r="E17041" s="2" t="str">
        <f t="shared" si="877"/>
        <v>R02.09.28</v>
      </c>
    </row>
    <row r="17042" spans="1:5" x14ac:dyDescent="0.45">
      <c r="A17042" s="2" t="s">
        <v>1671</v>
      </c>
      <c r="B17042" s="2" t="s">
        <v>15256</v>
      </c>
      <c r="C17042" s="2" t="s">
        <v>26828</v>
      </c>
      <c r="D17042" s="2" t="str">
        <f>"乳類販売業"</f>
        <v>乳類販売業</v>
      </c>
      <c r="E17042" s="2" t="str">
        <f>"R02.10.01"</f>
        <v>R02.10.01</v>
      </c>
    </row>
    <row r="17043" spans="1:5" x14ac:dyDescent="0.45">
      <c r="A17043" s="2" t="s">
        <v>595</v>
      </c>
      <c r="B17043" s="2" t="s">
        <v>15258</v>
      </c>
      <c r="C17043" s="2" t="s">
        <v>26829</v>
      </c>
      <c r="D17043" s="2" t="str">
        <f>"乳類販売業"</f>
        <v>乳類販売業</v>
      </c>
      <c r="E17043" s="2" t="str">
        <f>"R02.08.13"</f>
        <v>R02.08.13</v>
      </c>
    </row>
    <row r="17044" spans="1:5" x14ac:dyDescent="0.45">
      <c r="A17044" s="2" t="s">
        <v>595</v>
      </c>
      <c r="B17044" s="2" t="s">
        <v>15258</v>
      </c>
      <c r="C17044" s="2" t="s">
        <v>26829</v>
      </c>
      <c r="D17044" s="2" t="str">
        <f>"食品販売業"</f>
        <v>食品販売業</v>
      </c>
      <c r="E17044" s="2" t="str">
        <f>"R02.08.13"</f>
        <v>R02.08.13</v>
      </c>
    </row>
    <row r="17045" spans="1:5" x14ac:dyDescent="0.45">
      <c r="A17045" s="2" t="s">
        <v>594</v>
      </c>
      <c r="B17045" s="2" t="s">
        <v>15258</v>
      </c>
      <c r="C17045" s="2" t="s">
        <v>26829</v>
      </c>
      <c r="D17045" s="2" t="str">
        <f>"飲食店営業"</f>
        <v>飲食店営業</v>
      </c>
      <c r="E17045" s="2" t="str">
        <f>"R02.08.13"</f>
        <v>R02.08.13</v>
      </c>
    </row>
    <row r="17046" spans="1:5" x14ac:dyDescent="0.45">
      <c r="A17046" s="2" t="s">
        <v>3937</v>
      </c>
      <c r="B17046" s="2" t="s">
        <v>15259</v>
      </c>
      <c r="C17046" s="2" t="s">
        <v>26830</v>
      </c>
      <c r="D17046" s="2" t="str">
        <f>"飲食店営業"</f>
        <v>飲食店営業</v>
      </c>
      <c r="E17046" s="2" t="str">
        <f>"R02.10.12"</f>
        <v>R02.10.12</v>
      </c>
    </row>
    <row r="17047" spans="1:5" x14ac:dyDescent="0.45">
      <c r="A17047" s="2" t="s">
        <v>4644</v>
      </c>
      <c r="B17047" s="2" t="s">
        <v>15260</v>
      </c>
      <c r="C17047" s="2" t="s">
        <v>26831</v>
      </c>
      <c r="D17047" s="2" t="str">
        <f>"食肉販売業"</f>
        <v>食肉販売業</v>
      </c>
      <c r="E17047" s="2" t="str">
        <f>"R02.10.13"</f>
        <v>R02.10.13</v>
      </c>
    </row>
    <row r="17048" spans="1:5" x14ac:dyDescent="0.45">
      <c r="A17048" s="2" t="s">
        <v>4644</v>
      </c>
      <c r="B17048" s="2" t="s">
        <v>15260</v>
      </c>
      <c r="C17048" s="2" t="s">
        <v>26831</v>
      </c>
      <c r="D17048" s="2" t="str">
        <f>"飲食店営業"</f>
        <v>飲食店営業</v>
      </c>
      <c r="E17048" s="2" t="str">
        <f>"R02.10.13"</f>
        <v>R02.10.13</v>
      </c>
    </row>
    <row r="17049" spans="1:5" x14ac:dyDescent="0.45">
      <c r="A17049" s="2" t="s">
        <v>4644</v>
      </c>
      <c r="B17049" s="2" t="s">
        <v>15260</v>
      </c>
      <c r="C17049" s="2" t="s">
        <v>26831</v>
      </c>
      <c r="D17049" s="2" t="str">
        <f>"食品販売業"</f>
        <v>食品販売業</v>
      </c>
      <c r="E17049" s="2" t="str">
        <f>"R02.10.13"</f>
        <v>R02.10.13</v>
      </c>
    </row>
    <row r="17050" spans="1:5" x14ac:dyDescent="0.45">
      <c r="A17050" s="2" t="s">
        <v>4645</v>
      </c>
      <c r="B17050" s="2" t="s">
        <v>15261</v>
      </c>
      <c r="C17050" s="2" t="s">
        <v>26832</v>
      </c>
      <c r="D17050" s="2" t="str">
        <f>"食肉販売業"</f>
        <v>食肉販売業</v>
      </c>
      <c r="E17050" s="2" t="str">
        <f>"R02.10.27"</f>
        <v>R02.10.27</v>
      </c>
    </row>
    <row r="17051" spans="1:5" x14ac:dyDescent="0.45">
      <c r="A17051" s="2" t="s">
        <v>4645</v>
      </c>
      <c r="B17051" s="2" t="s">
        <v>15261</v>
      </c>
      <c r="C17051" s="2" t="s">
        <v>26832</v>
      </c>
      <c r="D17051" s="2" t="str">
        <f>"飲食店営業"</f>
        <v>飲食店営業</v>
      </c>
      <c r="E17051" s="2" t="str">
        <f>"R02.10.27"</f>
        <v>R02.10.27</v>
      </c>
    </row>
    <row r="17052" spans="1:5" x14ac:dyDescent="0.45">
      <c r="A17052" s="2" t="s">
        <v>4646</v>
      </c>
      <c r="B17052" s="2" t="s">
        <v>15262</v>
      </c>
      <c r="C17052" s="2" t="s">
        <v>26833</v>
      </c>
      <c r="D17052" s="2" t="str">
        <f>"飲食店営業"</f>
        <v>飲食店営業</v>
      </c>
      <c r="E17052" s="2" t="str">
        <f>"R02.11.05"</f>
        <v>R02.11.05</v>
      </c>
    </row>
    <row r="17053" spans="1:5" x14ac:dyDescent="0.45">
      <c r="A17053" s="2" t="s">
        <v>4647</v>
      </c>
      <c r="B17053" s="2" t="s">
        <v>15263</v>
      </c>
      <c r="C17053" s="2" t="s">
        <v>26834</v>
      </c>
      <c r="D17053" s="2" t="str">
        <f>"食肉販売業"</f>
        <v>食肉販売業</v>
      </c>
      <c r="E17053" s="2" t="str">
        <f>"R02.11.06"</f>
        <v>R02.11.06</v>
      </c>
    </row>
    <row r="17054" spans="1:5" x14ac:dyDescent="0.45">
      <c r="A17054" s="2" t="s">
        <v>4648</v>
      </c>
      <c r="B17054" s="2" t="s">
        <v>15264</v>
      </c>
      <c r="C17054" s="2" t="s">
        <v>26835</v>
      </c>
      <c r="D17054" s="2" t="str">
        <f>"飲食店営業"</f>
        <v>飲食店営業</v>
      </c>
      <c r="E17054" s="2" t="str">
        <f>"R02.11.11"</f>
        <v>R02.11.11</v>
      </c>
    </row>
    <row r="17055" spans="1:5" x14ac:dyDescent="0.45">
      <c r="A17055" s="2" t="s">
        <v>4648</v>
      </c>
      <c r="B17055" s="2" t="s">
        <v>15264</v>
      </c>
      <c r="C17055" s="2" t="s">
        <v>26835</v>
      </c>
      <c r="D17055" s="2" t="str">
        <f>"菓子製造業"</f>
        <v>菓子製造業</v>
      </c>
      <c r="E17055" s="2" t="str">
        <f>"R02.11.11"</f>
        <v>R02.11.11</v>
      </c>
    </row>
    <row r="17056" spans="1:5" x14ac:dyDescent="0.45">
      <c r="A17056" s="2" t="s">
        <v>4648</v>
      </c>
      <c r="B17056" s="2" t="s">
        <v>15264</v>
      </c>
      <c r="C17056" s="2" t="s">
        <v>26835</v>
      </c>
      <c r="D17056" s="2" t="str">
        <f>"乳類販売業"</f>
        <v>乳類販売業</v>
      </c>
      <c r="E17056" s="2" t="str">
        <f>"R02.11.11"</f>
        <v>R02.11.11</v>
      </c>
    </row>
    <row r="17057" spans="1:5" x14ac:dyDescent="0.45">
      <c r="A17057" s="2" t="s">
        <v>4649</v>
      </c>
      <c r="B17057" s="2" t="s">
        <v>15265</v>
      </c>
      <c r="C17057" s="2" t="s">
        <v>26836</v>
      </c>
      <c r="D17057" s="2" t="str">
        <f>"飲食店営業"</f>
        <v>飲食店営業</v>
      </c>
      <c r="E17057" s="2" t="str">
        <f>"R02.11.11"</f>
        <v>R02.11.11</v>
      </c>
    </row>
    <row r="17058" spans="1:5" x14ac:dyDescent="0.45">
      <c r="A17058" s="2" t="s">
        <v>4650</v>
      </c>
      <c r="B17058" s="2" t="s">
        <v>15266</v>
      </c>
      <c r="C17058" s="2" t="s">
        <v>26837</v>
      </c>
      <c r="D17058" s="2" t="str">
        <f>"飲食店営業"</f>
        <v>飲食店営業</v>
      </c>
      <c r="E17058" s="2" t="str">
        <f>"R02.09.01"</f>
        <v>R02.09.01</v>
      </c>
    </row>
    <row r="17059" spans="1:5" x14ac:dyDescent="0.45">
      <c r="A17059" s="2" t="s">
        <v>4651</v>
      </c>
      <c r="B17059" s="2" t="s">
        <v>15267</v>
      </c>
      <c r="C17059" s="2" t="s">
        <v>25865</v>
      </c>
      <c r="D17059" s="2" t="str">
        <f>"飲食店営業"</f>
        <v>飲食店営業</v>
      </c>
      <c r="E17059" s="2" t="str">
        <f>"R02.11.18"</f>
        <v>R02.11.18</v>
      </c>
    </row>
    <row r="17060" spans="1:5" x14ac:dyDescent="0.45">
      <c r="A17060" s="2" t="s">
        <v>4652</v>
      </c>
      <c r="B17060" s="2" t="s">
        <v>15268</v>
      </c>
      <c r="C17060" s="2" t="s">
        <v>26838</v>
      </c>
      <c r="D17060" s="2" t="str">
        <f>"食品製造業"</f>
        <v>食品製造業</v>
      </c>
      <c r="E17060" s="2" t="str">
        <f>"R02.02.19"</f>
        <v>R02.02.19</v>
      </c>
    </row>
    <row r="17061" spans="1:5" x14ac:dyDescent="0.45">
      <c r="A17061" s="2" t="s">
        <v>4647</v>
      </c>
      <c r="B17061" s="2" t="s">
        <v>15263</v>
      </c>
      <c r="C17061" s="2" t="s">
        <v>26834</v>
      </c>
      <c r="D17061" s="2" t="str">
        <f>"飲食店営業"</f>
        <v>飲食店営業</v>
      </c>
      <c r="E17061" s="2" t="str">
        <f>"R01.07.11"</f>
        <v>R01.07.11</v>
      </c>
    </row>
    <row r="17062" spans="1:5" x14ac:dyDescent="0.45">
      <c r="A17062" s="2" t="s">
        <v>4647</v>
      </c>
      <c r="B17062" s="2" t="s">
        <v>15263</v>
      </c>
      <c r="C17062" s="2" t="s">
        <v>26834</v>
      </c>
      <c r="D17062" s="2" t="str">
        <f>"菓子製造業"</f>
        <v>菓子製造業</v>
      </c>
      <c r="E17062" s="2" t="str">
        <f>"R01.07.11"</f>
        <v>R01.07.11</v>
      </c>
    </row>
    <row r="17063" spans="1:5" x14ac:dyDescent="0.45">
      <c r="A17063" s="2" t="s">
        <v>4657</v>
      </c>
      <c r="B17063" s="2" t="s">
        <v>15275</v>
      </c>
      <c r="C17063" s="2" t="s">
        <v>26846</v>
      </c>
      <c r="D17063" s="2" t="str">
        <f>"飲食店営業"</f>
        <v>飲食店営業</v>
      </c>
      <c r="E17063" s="2" t="str">
        <f>"H29.08.28"</f>
        <v>H29.08.28</v>
      </c>
    </row>
    <row r="17064" spans="1:5" x14ac:dyDescent="0.45">
      <c r="A17064" s="2" t="s">
        <v>4658</v>
      </c>
      <c r="B17064" s="2" t="s">
        <v>15276</v>
      </c>
      <c r="C17064" s="2" t="s">
        <v>26847</v>
      </c>
      <c r="D17064" s="2" t="str">
        <f>"飲食店営業"</f>
        <v>飲食店営業</v>
      </c>
      <c r="E17064" s="2" t="str">
        <f>"R02.03.30"</f>
        <v>R02.03.30</v>
      </c>
    </row>
    <row r="17065" spans="1:5" x14ac:dyDescent="0.45">
      <c r="A17065" s="2" t="s">
        <v>4659</v>
      </c>
      <c r="B17065" s="2" t="s">
        <v>15277</v>
      </c>
      <c r="C17065" s="2" t="s">
        <v>26848</v>
      </c>
      <c r="D17065" s="2" t="str">
        <f>"飲食店営業"</f>
        <v>飲食店営業</v>
      </c>
      <c r="E17065" s="2" t="str">
        <f>"R02.08.28"</f>
        <v>R02.08.28</v>
      </c>
    </row>
    <row r="17066" spans="1:5" x14ac:dyDescent="0.45">
      <c r="A17066" s="2" t="s">
        <v>4659</v>
      </c>
      <c r="B17066" s="2" t="s">
        <v>15278</v>
      </c>
      <c r="C17066" s="2" t="s">
        <v>26848</v>
      </c>
      <c r="D17066" s="2" t="str">
        <f>"飲食店営業"</f>
        <v>飲食店営業</v>
      </c>
      <c r="E17066" s="2" t="str">
        <f>"R02.08.28"</f>
        <v>R02.08.28</v>
      </c>
    </row>
    <row r="17067" spans="1:5" x14ac:dyDescent="0.45">
      <c r="A17067" s="2" t="s">
        <v>4659</v>
      </c>
      <c r="B17067" s="2" t="s">
        <v>15279</v>
      </c>
      <c r="C17067" s="2" t="s">
        <v>26848</v>
      </c>
      <c r="D17067" s="2" t="str">
        <f>"飲食店営業"</f>
        <v>飲食店営業</v>
      </c>
      <c r="E17067" s="2" t="str">
        <f>"R02.08.28"</f>
        <v>R02.08.28</v>
      </c>
    </row>
    <row r="17068" spans="1:5" x14ac:dyDescent="0.45">
      <c r="A17068" s="2" t="s">
        <v>614</v>
      </c>
      <c r="B17068" s="2" t="s">
        <v>15280</v>
      </c>
      <c r="C17068" s="2" t="s">
        <v>26849</v>
      </c>
      <c r="D17068" s="2" t="str">
        <f>"喫茶店営業"</f>
        <v>喫茶店営業</v>
      </c>
      <c r="E17068" s="2" t="str">
        <f>"H29.12.20"</f>
        <v>H29.12.20</v>
      </c>
    </row>
    <row r="17069" spans="1:5" x14ac:dyDescent="0.45">
      <c r="A17069" s="2" t="s">
        <v>4660</v>
      </c>
      <c r="B17069" s="2" t="s">
        <v>15281</v>
      </c>
      <c r="C17069" s="2" t="s">
        <v>26850</v>
      </c>
      <c r="D17069" s="2" t="str">
        <f t="shared" ref="D17069:D17086" si="878">"飲食店営業"</f>
        <v>飲食店営業</v>
      </c>
      <c r="E17069" s="2" t="str">
        <f t="shared" ref="E17069:E17084" si="879">"R02.11.25"</f>
        <v>R02.11.25</v>
      </c>
    </row>
    <row r="17070" spans="1:5" x14ac:dyDescent="0.45">
      <c r="A17070" s="2" t="s">
        <v>4661</v>
      </c>
      <c r="B17070" s="2" t="s">
        <v>15282</v>
      </c>
      <c r="C17070" s="2" t="s">
        <v>26851</v>
      </c>
      <c r="D17070" s="2" t="str">
        <f t="shared" si="878"/>
        <v>飲食店営業</v>
      </c>
      <c r="E17070" s="2" t="str">
        <f t="shared" si="879"/>
        <v>R02.11.25</v>
      </c>
    </row>
    <row r="17071" spans="1:5" x14ac:dyDescent="0.45">
      <c r="A17071" s="2" t="s">
        <v>4662</v>
      </c>
      <c r="B17071" s="2" t="s">
        <v>15283</v>
      </c>
      <c r="C17071" s="2" t="s">
        <v>26852</v>
      </c>
      <c r="D17071" s="2" t="str">
        <f t="shared" si="878"/>
        <v>飲食店営業</v>
      </c>
      <c r="E17071" s="2" t="str">
        <f t="shared" si="879"/>
        <v>R02.11.25</v>
      </c>
    </row>
    <row r="17072" spans="1:5" x14ac:dyDescent="0.45">
      <c r="A17072" s="2" t="s">
        <v>4663</v>
      </c>
      <c r="B17072" s="2" t="s">
        <v>15284</v>
      </c>
      <c r="C17072" s="2" t="s">
        <v>26853</v>
      </c>
      <c r="D17072" s="2" t="str">
        <f t="shared" si="878"/>
        <v>飲食店営業</v>
      </c>
      <c r="E17072" s="2" t="str">
        <f t="shared" si="879"/>
        <v>R02.11.25</v>
      </c>
    </row>
    <row r="17073" spans="1:5" x14ac:dyDescent="0.45">
      <c r="A17073" s="2" t="s">
        <v>4664</v>
      </c>
      <c r="B17073" s="2" t="s">
        <v>15285</v>
      </c>
      <c r="C17073" s="2" t="s">
        <v>26854</v>
      </c>
      <c r="D17073" s="2" t="str">
        <f t="shared" si="878"/>
        <v>飲食店営業</v>
      </c>
      <c r="E17073" s="2" t="str">
        <f t="shared" si="879"/>
        <v>R02.11.25</v>
      </c>
    </row>
    <row r="17074" spans="1:5" x14ac:dyDescent="0.45">
      <c r="A17074" s="2" t="s">
        <v>4665</v>
      </c>
      <c r="B17074" s="2" t="s">
        <v>15286</v>
      </c>
      <c r="C17074" s="2" t="s">
        <v>26855</v>
      </c>
      <c r="D17074" s="2" t="str">
        <f t="shared" si="878"/>
        <v>飲食店営業</v>
      </c>
      <c r="E17074" s="2" t="str">
        <f t="shared" si="879"/>
        <v>R02.11.25</v>
      </c>
    </row>
    <row r="17075" spans="1:5" x14ac:dyDescent="0.45">
      <c r="A17075" s="2" t="s">
        <v>4666</v>
      </c>
      <c r="B17075" s="2" t="s">
        <v>15287</v>
      </c>
      <c r="C17075" s="2" t="s">
        <v>26856</v>
      </c>
      <c r="D17075" s="2" t="str">
        <f t="shared" si="878"/>
        <v>飲食店営業</v>
      </c>
      <c r="E17075" s="2" t="str">
        <f t="shared" si="879"/>
        <v>R02.11.25</v>
      </c>
    </row>
    <row r="17076" spans="1:5" x14ac:dyDescent="0.45">
      <c r="A17076" s="2" t="s">
        <v>4667</v>
      </c>
      <c r="B17076" s="2" t="s">
        <v>15288</v>
      </c>
      <c r="C17076" s="2" t="s">
        <v>26857</v>
      </c>
      <c r="D17076" s="2" t="str">
        <f t="shared" si="878"/>
        <v>飲食店営業</v>
      </c>
      <c r="E17076" s="2" t="str">
        <f t="shared" si="879"/>
        <v>R02.11.25</v>
      </c>
    </row>
    <row r="17077" spans="1:5" x14ac:dyDescent="0.45">
      <c r="A17077" s="2" t="s">
        <v>4464</v>
      </c>
      <c r="B17077" s="2" t="s">
        <v>15289</v>
      </c>
      <c r="C17077" s="2" t="s">
        <v>26858</v>
      </c>
      <c r="D17077" s="2" t="str">
        <f t="shared" si="878"/>
        <v>飲食店営業</v>
      </c>
      <c r="E17077" s="2" t="str">
        <f t="shared" si="879"/>
        <v>R02.11.25</v>
      </c>
    </row>
    <row r="17078" spans="1:5" x14ac:dyDescent="0.45">
      <c r="A17078" s="2" t="s">
        <v>4668</v>
      </c>
      <c r="B17078" s="2" t="s">
        <v>15290</v>
      </c>
      <c r="C17078" s="2" t="s">
        <v>26859</v>
      </c>
      <c r="D17078" s="2" t="str">
        <f t="shared" si="878"/>
        <v>飲食店営業</v>
      </c>
      <c r="E17078" s="2" t="str">
        <f t="shared" si="879"/>
        <v>R02.11.25</v>
      </c>
    </row>
    <row r="17079" spans="1:5" x14ac:dyDescent="0.45">
      <c r="A17079" s="2" t="s">
        <v>4669</v>
      </c>
      <c r="B17079" s="2" t="s">
        <v>15291</v>
      </c>
      <c r="C17079" s="2" t="s">
        <v>26860</v>
      </c>
      <c r="D17079" s="2" t="str">
        <f t="shared" si="878"/>
        <v>飲食店営業</v>
      </c>
      <c r="E17079" s="2" t="str">
        <f t="shared" si="879"/>
        <v>R02.11.25</v>
      </c>
    </row>
    <row r="17080" spans="1:5" x14ac:dyDescent="0.45">
      <c r="A17080" s="2" t="s">
        <v>4670</v>
      </c>
      <c r="B17080" s="2" t="s">
        <v>15292</v>
      </c>
      <c r="C17080" s="2" t="s">
        <v>26861</v>
      </c>
      <c r="D17080" s="2" t="str">
        <f t="shared" si="878"/>
        <v>飲食店営業</v>
      </c>
      <c r="E17080" s="2" t="str">
        <f t="shared" si="879"/>
        <v>R02.11.25</v>
      </c>
    </row>
    <row r="17081" spans="1:5" x14ac:dyDescent="0.45">
      <c r="A17081" s="2" t="s">
        <v>4138</v>
      </c>
      <c r="B17081" s="2" t="s">
        <v>15293</v>
      </c>
      <c r="C17081" s="2" t="s">
        <v>26149</v>
      </c>
      <c r="D17081" s="2" t="str">
        <f t="shared" si="878"/>
        <v>飲食店営業</v>
      </c>
      <c r="E17081" s="2" t="str">
        <f t="shared" si="879"/>
        <v>R02.11.25</v>
      </c>
    </row>
    <row r="17082" spans="1:5" x14ac:dyDescent="0.45">
      <c r="A17082" s="2" t="s">
        <v>4671</v>
      </c>
      <c r="B17082" s="2" t="s">
        <v>15294</v>
      </c>
      <c r="C17082" s="2" t="s">
        <v>26862</v>
      </c>
      <c r="D17082" s="2" t="str">
        <f t="shared" si="878"/>
        <v>飲食店営業</v>
      </c>
      <c r="E17082" s="2" t="str">
        <f t="shared" si="879"/>
        <v>R02.11.25</v>
      </c>
    </row>
    <row r="17083" spans="1:5" x14ac:dyDescent="0.45">
      <c r="A17083" s="2" t="s">
        <v>4672</v>
      </c>
      <c r="B17083" s="2" t="s">
        <v>15295</v>
      </c>
      <c r="C17083" s="2" t="s">
        <v>26863</v>
      </c>
      <c r="D17083" s="2" t="str">
        <f t="shared" si="878"/>
        <v>飲食店営業</v>
      </c>
      <c r="E17083" s="2" t="str">
        <f t="shared" si="879"/>
        <v>R02.11.25</v>
      </c>
    </row>
    <row r="17084" spans="1:5" x14ac:dyDescent="0.45">
      <c r="A17084" s="2" t="s">
        <v>4673</v>
      </c>
      <c r="B17084" s="2" t="s">
        <v>15296</v>
      </c>
      <c r="C17084" s="2" t="s">
        <v>26864</v>
      </c>
      <c r="D17084" s="2" t="str">
        <f t="shared" si="878"/>
        <v>飲食店営業</v>
      </c>
      <c r="E17084" s="2" t="str">
        <f t="shared" si="879"/>
        <v>R02.11.25</v>
      </c>
    </row>
    <row r="17085" spans="1:5" x14ac:dyDescent="0.45">
      <c r="A17085" s="2" t="s">
        <v>4674</v>
      </c>
      <c r="B17085" s="2" t="s">
        <v>15297</v>
      </c>
      <c r="C17085" s="2" t="s">
        <v>25981</v>
      </c>
      <c r="D17085" s="2" t="str">
        <f t="shared" si="878"/>
        <v>飲食店営業</v>
      </c>
      <c r="E17085" s="2" t="str">
        <f>"R02.02.17"</f>
        <v>R02.02.17</v>
      </c>
    </row>
    <row r="17086" spans="1:5" x14ac:dyDescent="0.45">
      <c r="A17086" s="2" t="s">
        <v>4674</v>
      </c>
      <c r="B17086" s="2" t="s">
        <v>15298</v>
      </c>
      <c r="C17086" s="2" t="s">
        <v>26865</v>
      </c>
      <c r="D17086" s="2" t="str">
        <f t="shared" si="878"/>
        <v>飲食店営業</v>
      </c>
      <c r="E17086" s="2" t="str">
        <f>"H30.08.20"</f>
        <v>H30.08.20</v>
      </c>
    </row>
    <row r="17087" spans="1:5" x14ac:dyDescent="0.45">
      <c r="A17087" s="2" t="s">
        <v>4674</v>
      </c>
      <c r="B17087" s="2" t="s">
        <v>15298</v>
      </c>
      <c r="C17087" s="2" t="s">
        <v>26865</v>
      </c>
      <c r="D17087" s="2" t="str">
        <f>"魚介類販売業"</f>
        <v>魚介類販売業</v>
      </c>
      <c r="E17087" s="2" t="str">
        <f>"H30.08.20"</f>
        <v>H30.08.20</v>
      </c>
    </row>
    <row r="17088" spans="1:5" x14ac:dyDescent="0.45">
      <c r="A17088" s="2" t="s">
        <v>4674</v>
      </c>
      <c r="B17088" s="2" t="s">
        <v>15298</v>
      </c>
      <c r="C17088" s="2" t="s">
        <v>26865</v>
      </c>
      <c r="D17088" s="2" t="str">
        <f>"食肉販売業"</f>
        <v>食肉販売業</v>
      </c>
      <c r="E17088" s="2" t="str">
        <f>"H30.08.20"</f>
        <v>H30.08.20</v>
      </c>
    </row>
    <row r="17089" spans="1:5" x14ac:dyDescent="0.45">
      <c r="A17089" s="2" t="s">
        <v>4674</v>
      </c>
      <c r="B17089" s="2" t="s">
        <v>15299</v>
      </c>
      <c r="C17089" s="2" t="s">
        <v>25981</v>
      </c>
      <c r="D17089" s="2" t="str">
        <f>"乳類販売業"</f>
        <v>乳類販売業</v>
      </c>
      <c r="E17089" s="2" t="str">
        <f>"R02.02.17"</f>
        <v>R02.02.17</v>
      </c>
    </row>
    <row r="17090" spans="1:5" x14ac:dyDescent="0.45">
      <c r="A17090" s="2" t="s">
        <v>4674</v>
      </c>
      <c r="B17090" s="2" t="s">
        <v>15298</v>
      </c>
      <c r="C17090" s="2" t="s">
        <v>25981</v>
      </c>
      <c r="D17090" s="2" t="str">
        <f>"食品販売業"</f>
        <v>食品販売業</v>
      </c>
      <c r="E17090" s="2" t="str">
        <f>"H30.02.22"</f>
        <v>H30.02.22</v>
      </c>
    </row>
    <row r="17091" spans="1:5" x14ac:dyDescent="0.45">
      <c r="A17091" s="2" t="s">
        <v>4370</v>
      </c>
      <c r="B17091" s="2" t="s">
        <v>15300</v>
      </c>
      <c r="C17091" s="2" t="s">
        <v>26866</v>
      </c>
      <c r="D17091" s="2" t="str">
        <f>"乳類販売業"</f>
        <v>乳類販売業</v>
      </c>
      <c r="E17091" s="2" t="str">
        <f>"R02.11.25"</f>
        <v>R02.11.25</v>
      </c>
    </row>
    <row r="17092" spans="1:5" x14ac:dyDescent="0.45">
      <c r="A17092" s="2" t="s">
        <v>4370</v>
      </c>
      <c r="B17092" s="2" t="s">
        <v>15300</v>
      </c>
      <c r="C17092" s="2" t="s">
        <v>26866</v>
      </c>
      <c r="D17092" s="2" t="str">
        <f>"食品販売業"</f>
        <v>食品販売業</v>
      </c>
      <c r="E17092" s="2" t="str">
        <f>"R02.11.25"</f>
        <v>R02.11.25</v>
      </c>
    </row>
    <row r="17093" spans="1:5" x14ac:dyDescent="0.45">
      <c r="A17093" s="2" t="s">
        <v>453</v>
      </c>
      <c r="B17093" s="2" t="s">
        <v>15301</v>
      </c>
      <c r="C17093" s="2" t="s">
        <v>26867</v>
      </c>
      <c r="D17093" s="2" t="str">
        <f>"食肉販売業"</f>
        <v>食肉販売業</v>
      </c>
      <c r="E17093" s="2" t="str">
        <f>"R01.08.22"</f>
        <v>R01.08.22</v>
      </c>
    </row>
    <row r="17094" spans="1:5" x14ac:dyDescent="0.45">
      <c r="A17094" s="2" t="s">
        <v>453</v>
      </c>
      <c r="B17094" s="2" t="s">
        <v>15301</v>
      </c>
      <c r="C17094" s="2" t="s">
        <v>26867</v>
      </c>
      <c r="D17094" s="2" t="str">
        <f>"魚介類販売業"</f>
        <v>魚介類販売業</v>
      </c>
      <c r="E17094" s="2" t="str">
        <f>"R01.08.22"</f>
        <v>R01.08.22</v>
      </c>
    </row>
    <row r="17095" spans="1:5" x14ac:dyDescent="0.45">
      <c r="A17095" s="2" t="s">
        <v>453</v>
      </c>
      <c r="B17095" s="2" t="s">
        <v>15301</v>
      </c>
      <c r="C17095" s="2" t="s">
        <v>26867</v>
      </c>
      <c r="D17095" s="2" t="str">
        <f>"乳類販売業"</f>
        <v>乳類販売業</v>
      </c>
      <c r="E17095" s="2" t="str">
        <f>"R01.08.22"</f>
        <v>R01.08.22</v>
      </c>
    </row>
    <row r="17096" spans="1:5" x14ac:dyDescent="0.45">
      <c r="A17096" s="2" t="s">
        <v>453</v>
      </c>
      <c r="B17096" s="2" t="s">
        <v>15301</v>
      </c>
      <c r="C17096" s="2" t="s">
        <v>26867</v>
      </c>
      <c r="D17096" s="2" t="str">
        <f>"飲食店営業"</f>
        <v>飲食店営業</v>
      </c>
      <c r="E17096" s="2" t="str">
        <f>"R01.08.22"</f>
        <v>R01.08.22</v>
      </c>
    </row>
    <row r="17097" spans="1:5" x14ac:dyDescent="0.45">
      <c r="A17097" s="2" t="s">
        <v>453</v>
      </c>
      <c r="B17097" s="2" t="s">
        <v>15301</v>
      </c>
      <c r="C17097" s="2" t="s">
        <v>26867</v>
      </c>
      <c r="D17097" s="2" t="str">
        <f>"飲食店営業"</f>
        <v>飲食店営業</v>
      </c>
      <c r="E17097" s="2" t="str">
        <f>"R01.08.22"</f>
        <v>R01.08.22</v>
      </c>
    </row>
    <row r="17098" spans="1:5" x14ac:dyDescent="0.45">
      <c r="A17098" s="2" t="s">
        <v>453</v>
      </c>
      <c r="B17098" s="2" t="s">
        <v>15301</v>
      </c>
      <c r="C17098" s="2" t="s">
        <v>26868</v>
      </c>
      <c r="D17098" s="2" t="str">
        <f>"飲食店営業"</f>
        <v>飲食店営業</v>
      </c>
      <c r="E17098" s="2" t="str">
        <f>"H31.04.17"</f>
        <v>H31.04.17</v>
      </c>
    </row>
    <row r="17099" spans="1:5" x14ac:dyDescent="0.45">
      <c r="A17099" s="2" t="s">
        <v>453</v>
      </c>
      <c r="B17099" s="2" t="s">
        <v>15301</v>
      </c>
      <c r="C17099" s="2" t="s">
        <v>26868</v>
      </c>
      <c r="D17099" s="2" t="str">
        <f>"菓子製造業"</f>
        <v>菓子製造業</v>
      </c>
      <c r="E17099" s="2" t="str">
        <f>"H31.04.23"</f>
        <v>H31.04.23</v>
      </c>
    </row>
    <row r="17100" spans="1:5" x14ac:dyDescent="0.45">
      <c r="A17100" s="2" t="s">
        <v>453</v>
      </c>
      <c r="B17100" s="2" t="s">
        <v>15301</v>
      </c>
      <c r="C17100" s="2" t="s">
        <v>26868</v>
      </c>
      <c r="D17100" s="2" t="str">
        <f>"喫茶店営業"</f>
        <v>喫茶店営業</v>
      </c>
      <c r="E17100" s="2" t="str">
        <f>"H30.04.10"</f>
        <v>H30.04.10</v>
      </c>
    </row>
    <row r="17101" spans="1:5" x14ac:dyDescent="0.45">
      <c r="A17101" s="2" t="s">
        <v>4675</v>
      </c>
      <c r="B17101" s="2" t="s">
        <v>15302</v>
      </c>
      <c r="C17101" s="2" t="s">
        <v>26869</v>
      </c>
      <c r="D17101" s="2" t="str">
        <f>"飲食店営業"</f>
        <v>飲食店営業</v>
      </c>
      <c r="E17101" s="2" t="str">
        <f>"R02.06.15"</f>
        <v>R02.06.15</v>
      </c>
    </row>
    <row r="17102" spans="1:5" x14ac:dyDescent="0.45">
      <c r="A17102" s="2" t="s">
        <v>4676</v>
      </c>
      <c r="B17102" s="2" t="s">
        <v>15303</v>
      </c>
      <c r="C17102" s="2" t="s">
        <v>26870</v>
      </c>
      <c r="D17102" s="2" t="str">
        <f>"喫茶店営業"</f>
        <v>喫茶店営業</v>
      </c>
      <c r="E17102" s="2" t="str">
        <f>"R02.11.27"</f>
        <v>R02.11.27</v>
      </c>
    </row>
    <row r="17103" spans="1:5" x14ac:dyDescent="0.45">
      <c r="A17103" s="2" t="s">
        <v>4103</v>
      </c>
      <c r="B17103" s="2" t="s">
        <v>14532</v>
      </c>
      <c r="C17103" s="2" t="s">
        <v>26109</v>
      </c>
      <c r="D17103" s="2" t="str">
        <f t="shared" ref="D17103:D17114" si="880">"食品販売業"</f>
        <v>食品販売業</v>
      </c>
      <c r="E17103" s="2" t="str">
        <f t="shared" ref="E17103:E17129" si="881">"R02.12.02"</f>
        <v>R02.12.02</v>
      </c>
    </row>
    <row r="17104" spans="1:5" x14ac:dyDescent="0.45">
      <c r="A17104" s="2" t="s">
        <v>4199</v>
      </c>
      <c r="B17104" s="2" t="s">
        <v>15304</v>
      </c>
      <c r="C17104" s="2" t="s">
        <v>26219</v>
      </c>
      <c r="D17104" s="2" t="str">
        <f t="shared" si="880"/>
        <v>食品販売業</v>
      </c>
      <c r="E17104" s="2" t="str">
        <f t="shared" si="881"/>
        <v>R02.12.02</v>
      </c>
    </row>
    <row r="17105" spans="1:5" x14ac:dyDescent="0.45">
      <c r="A17105" s="2" t="s">
        <v>4199</v>
      </c>
      <c r="B17105" s="2" t="s">
        <v>15305</v>
      </c>
      <c r="C17105" s="2" t="s">
        <v>26413</v>
      </c>
      <c r="D17105" s="2" t="str">
        <f t="shared" si="880"/>
        <v>食品販売業</v>
      </c>
      <c r="E17105" s="2" t="str">
        <f t="shared" si="881"/>
        <v>R02.12.02</v>
      </c>
    </row>
    <row r="17106" spans="1:5" x14ac:dyDescent="0.45">
      <c r="A17106" s="2" t="s">
        <v>4061</v>
      </c>
      <c r="B17106" s="2" t="s">
        <v>15306</v>
      </c>
      <c r="C17106" s="2" t="s">
        <v>26060</v>
      </c>
      <c r="D17106" s="2" t="str">
        <f t="shared" si="880"/>
        <v>食品販売業</v>
      </c>
      <c r="E17106" s="2" t="str">
        <f t="shared" si="881"/>
        <v>R02.12.02</v>
      </c>
    </row>
    <row r="17107" spans="1:5" x14ac:dyDescent="0.45">
      <c r="A17107" s="2" t="s">
        <v>3742</v>
      </c>
      <c r="B17107" s="2" t="s">
        <v>14090</v>
      </c>
      <c r="C17107" s="2" t="s">
        <v>25826</v>
      </c>
      <c r="D17107" s="2" t="str">
        <f t="shared" si="880"/>
        <v>食品販売業</v>
      </c>
      <c r="E17107" s="2" t="str">
        <f t="shared" si="881"/>
        <v>R02.12.02</v>
      </c>
    </row>
    <row r="17108" spans="1:5" x14ac:dyDescent="0.45">
      <c r="A17108" s="2" t="s">
        <v>4677</v>
      </c>
      <c r="B17108" s="2" t="s">
        <v>15307</v>
      </c>
      <c r="C17108" s="2" t="s">
        <v>26871</v>
      </c>
      <c r="D17108" s="2" t="str">
        <f t="shared" si="880"/>
        <v>食品販売業</v>
      </c>
      <c r="E17108" s="2" t="str">
        <f t="shared" si="881"/>
        <v>R02.12.02</v>
      </c>
    </row>
    <row r="17109" spans="1:5" x14ac:dyDescent="0.45">
      <c r="A17109" s="2" t="s">
        <v>595</v>
      </c>
      <c r="B17109" s="2" t="s">
        <v>15308</v>
      </c>
      <c r="C17109" s="2" t="s">
        <v>25823</v>
      </c>
      <c r="D17109" s="2" t="str">
        <f t="shared" si="880"/>
        <v>食品販売業</v>
      </c>
      <c r="E17109" s="2" t="str">
        <f t="shared" si="881"/>
        <v>R02.12.02</v>
      </c>
    </row>
    <row r="17110" spans="1:5" x14ac:dyDescent="0.45">
      <c r="A17110" s="2" t="s">
        <v>3872</v>
      </c>
      <c r="B17110" s="2" t="s">
        <v>14237</v>
      </c>
      <c r="C17110" s="2" t="s">
        <v>25824</v>
      </c>
      <c r="D17110" s="2" t="str">
        <f t="shared" si="880"/>
        <v>食品販売業</v>
      </c>
      <c r="E17110" s="2" t="str">
        <f t="shared" si="881"/>
        <v>R02.12.02</v>
      </c>
    </row>
    <row r="17111" spans="1:5" x14ac:dyDescent="0.45">
      <c r="A17111" s="2" t="s">
        <v>3860</v>
      </c>
      <c r="B17111" s="2" t="s">
        <v>14224</v>
      </c>
      <c r="C17111" s="2" t="s">
        <v>25811</v>
      </c>
      <c r="D17111" s="2" t="str">
        <f t="shared" si="880"/>
        <v>食品販売業</v>
      </c>
      <c r="E17111" s="2" t="str">
        <f t="shared" si="881"/>
        <v>R02.12.02</v>
      </c>
    </row>
    <row r="17112" spans="1:5" x14ac:dyDescent="0.45">
      <c r="A17112" s="2" t="s">
        <v>3752</v>
      </c>
      <c r="B17112" s="2" t="s">
        <v>15309</v>
      </c>
      <c r="C17112" s="2" t="s">
        <v>26872</v>
      </c>
      <c r="D17112" s="2" t="str">
        <f t="shared" si="880"/>
        <v>食品販売業</v>
      </c>
      <c r="E17112" s="2" t="str">
        <f t="shared" si="881"/>
        <v>R02.12.02</v>
      </c>
    </row>
    <row r="17113" spans="1:5" x14ac:dyDescent="0.45">
      <c r="A17113" s="2" t="s">
        <v>294</v>
      </c>
      <c r="B17113" s="2" t="s">
        <v>15310</v>
      </c>
      <c r="C17113" s="2" t="s">
        <v>26873</v>
      </c>
      <c r="D17113" s="2" t="str">
        <f t="shared" si="880"/>
        <v>食品販売業</v>
      </c>
      <c r="E17113" s="2" t="str">
        <f t="shared" si="881"/>
        <v>R02.12.02</v>
      </c>
    </row>
    <row r="17114" spans="1:5" x14ac:dyDescent="0.45">
      <c r="A17114" s="2" t="s">
        <v>4678</v>
      </c>
      <c r="B17114" s="2" t="s">
        <v>4678</v>
      </c>
      <c r="C17114" s="2" t="s">
        <v>26874</v>
      </c>
      <c r="D17114" s="2" t="str">
        <f t="shared" si="880"/>
        <v>食品販売業</v>
      </c>
      <c r="E17114" s="2" t="str">
        <f t="shared" si="881"/>
        <v>R02.12.02</v>
      </c>
    </row>
    <row r="17115" spans="1:5" x14ac:dyDescent="0.45">
      <c r="A17115" s="2" t="s">
        <v>165</v>
      </c>
      <c r="B17115" s="2" t="s">
        <v>15311</v>
      </c>
      <c r="C17115" s="2" t="s">
        <v>26875</v>
      </c>
      <c r="D17115" s="2" t="str">
        <f>"食品販売業（自動販売機）"</f>
        <v>食品販売業（自動販売機）</v>
      </c>
      <c r="E17115" s="2" t="str">
        <f t="shared" si="881"/>
        <v>R02.12.02</v>
      </c>
    </row>
    <row r="17116" spans="1:5" x14ac:dyDescent="0.45">
      <c r="A17116" s="2" t="s">
        <v>4679</v>
      </c>
      <c r="B17116" s="2" t="s">
        <v>15312</v>
      </c>
      <c r="C17116" s="2" t="s">
        <v>26876</v>
      </c>
      <c r="D17116" s="2" t="str">
        <f>"食品製造業"</f>
        <v>食品製造業</v>
      </c>
      <c r="E17116" s="2" t="str">
        <f t="shared" si="881"/>
        <v>R02.12.02</v>
      </c>
    </row>
    <row r="17117" spans="1:5" x14ac:dyDescent="0.45">
      <c r="A17117" s="2" t="s">
        <v>4680</v>
      </c>
      <c r="B17117" s="2" t="s">
        <v>4680</v>
      </c>
      <c r="C17117" s="2" t="s">
        <v>26877</v>
      </c>
      <c r="D17117" s="2" t="str">
        <f>"食品製造業"</f>
        <v>食品製造業</v>
      </c>
      <c r="E17117" s="2" t="str">
        <f t="shared" si="881"/>
        <v>R02.12.02</v>
      </c>
    </row>
    <row r="17118" spans="1:5" x14ac:dyDescent="0.45">
      <c r="A17118" s="2" t="s">
        <v>4061</v>
      </c>
      <c r="B17118" s="2" t="s">
        <v>15129</v>
      </c>
      <c r="C17118" s="2" t="s">
        <v>26701</v>
      </c>
      <c r="D17118" s="2" t="str">
        <f>"食品製造業"</f>
        <v>食品製造業</v>
      </c>
      <c r="E17118" s="2" t="str">
        <f t="shared" si="881"/>
        <v>R02.12.02</v>
      </c>
    </row>
    <row r="17119" spans="1:5" x14ac:dyDescent="0.45">
      <c r="A17119" s="2" t="s">
        <v>3883</v>
      </c>
      <c r="B17119" s="2" t="s">
        <v>14252</v>
      </c>
      <c r="C17119" s="2" t="s">
        <v>25837</v>
      </c>
      <c r="D17119" s="2" t="str">
        <f>"食品製造業"</f>
        <v>食品製造業</v>
      </c>
      <c r="E17119" s="2" t="str">
        <f t="shared" si="881"/>
        <v>R02.12.02</v>
      </c>
    </row>
    <row r="17120" spans="1:5" x14ac:dyDescent="0.45">
      <c r="A17120" s="2" t="s">
        <v>4681</v>
      </c>
      <c r="B17120" s="2" t="s">
        <v>15313</v>
      </c>
      <c r="C17120" s="2" t="s">
        <v>26878</v>
      </c>
      <c r="D17120" s="2" t="str">
        <f>"食品製造業"</f>
        <v>食品製造業</v>
      </c>
      <c r="E17120" s="2" t="str">
        <f t="shared" si="881"/>
        <v>R02.12.02</v>
      </c>
    </row>
    <row r="17121" spans="1:5" x14ac:dyDescent="0.45">
      <c r="A17121" s="2" t="s">
        <v>4682</v>
      </c>
      <c r="B17121" s="2" t="s">
        <v>15314</v>
      </c>
      <c r="C17121" s="2" t="s">
        <v>26879</v>
      </c>
      <c r="D17121" s="2" t="str">
        <f t="shared" ref="D17121:D17129" si="882">"飲食店営業"</f>
        <v>飲食店営業</v>
      </c>
      <c r="E17121" s="2" t="str">
        <f t="shared" si="881"/>
        <v>R02.12.02</v>
      </c>
    </row>
    <row r="17122" spans="1:5" x14ac:dyDescent="0.45">
      <c r="A17122" s="2" t="s">
        <v>4683</v>
      </c>
      <c r="B17122" s="2" t="s">
        <v>15315</v>
      </c>
      <c r="C17122" s="2" t="s">
        <v>26186</v>
      </c>
      <c r="D17122" s="2" t="str">
        <f t="shared" si="882"/>
        <v>飲食店営業</v>
      </c>
      <c r="E17122" s="2" t="str">
        <f t="shared" si="881"/>
        <v>R02.12.02</v>
      </c>
    </row>
    <row r="17123" spans="1:5" x14ac:dyDescent="0.45">
      <c r="A17123" s="2" t="s">
        <v>4684</v>
      </c>
      <c r="B17123" s="2" t="s">
        <v>15316</v>
      </c>
      <c r="C17123" s="2" t="s">
        <v>26880</v>
      </c>
      <c r="D17123" s="2" t="str">
        <f t="shared" si="882"/>
        <v>飲食店営業</v>
      </c>
      <c r="E17123" s="2" t="str">
        <f t="shared" si="881"/>
        <v>R02.12.02</v>
      </c>
    </row>
    <row r="17124" spans="1:5" x14ac:dyDescent="0.45">
      <c r="A17124" s="2" t="s">
        <v>4685</v>
      </c>
      <c r="B17124" s="2" t="s">
        <v>15317</v>
      </c>
      <c r="C17124" s="2" t="s">
        <v>26881</v>
      </c>
      <c r="D17124" s="2" t="str">
        <f t="shared" si="882"/>
        <v>飲食店営業</v>
      </c>
      <c r="E17124" s="2" t="str">
        <f t="shared" si="881"/>
        <v>R02.12.02</v>
      </c>
    </row>
    <row r="17125" spans="1:5" x14ac:dyDescent="0.45">
      <c r="A17125" s="2" t="s">
        <v>4686</v>
      </c>
      <c r="B17125" s="2" t="s">
        <v>15318</v>
      </c>
      <c r="C17125" s="2" t="s">
        <v>26882</v>
      </c>
      <c r="D17125" s="2" t="str">
        <f t="shared" si="882"/>
        <v>飲食店営業</v>
      </c>
      <c r="E17125" s="2" t="str">
        <f t="shared" si="881"/>
        <v>R02.12.02</v>
      </c>
    </row>
    <row r="17126" spans="1:5" x14ac:dyDescent="0.45">
      <c r="A17126" s="2" t="s">
        <v>4687</v>
      </c>
      <c r="B17126" s="2" t="s">
        <v>15319</v>
      </c>
      <c r="C17126" s="2" t="s">
        <v>26883</v>
      </c>
      <c r="D17126" s="2" t="str">
        <f t="shared" si="882"/>
        <v>飲食店営業</v>
      </c>
      <c r="E17126" s="2" t="str">
        <f t="shared" si="881"/>
        <v>R02.12.02</v>
      </c>
    </row>
    <row r="17127" spans="1:5" x14ac:dyDescent="0.45">
      <c r="A17127" s="2" t="s">
        <v>4688</v>
      </c>
      <c r="B17127" s="2" t="s">
        <v>15320</v>
      </c>
      <c r="C17127" s="2" t="s">
        <v>26884</v>
      </c>
      <c r="D17127" s="2" t="str">
        <f t="shared" si="882"/>
        <v>飲食店営業</v>
      </c>
      <c r="E17127" s="2" t="str">
        <f t="shared" si="881"/>
        <v>R02.12.02</v>
      </c>
    </row>
    <row r="17128" spans="1:5" x14ac:dyDescent="0.45">
      <c r="A17128" s="2" t="s">
        <v>4689</v>
      </c>
      <c r="B17128" s="2" t="s">
        <v>15321</v>
      </c>
      <c r="C17128" s="2" t="s">
        <v>26885</v>
      </c>
      <c r="D17128" s="2" t="str">
        <f t="shared" si="882"/>
        <v>飲食店営業</v>
      </c>
      <c r="E17128" s="2" t="str">
        <f t="shared" si="881"/>
        <v>R02.12.02</v>
      </c>
    </row>
    <row r="17129" spans="1:5" x14ac:dyDescent="0.45">
      <c r="A17129" s="2" t="s">
        <v>4690</v>
      </c>
      <c r="B17129" s="2" t="s">
        <v>15322</v>
      </c>
      <c r="C17129" s="2" t="s">
        <v>26886</v>
      </c>
      <c r="D17129" s="2" t="str">
        <f t="shared" si="882"/>
        <v>飲食店営業</v>
      </c>
      <c r="E17129" s="2" t="str">
        <f t="shared" si="881"/>
        <v>R02.12.02</v>
      </c>
    </row>
    <row r="17130" spans="1:5" x14ac:dyDescent="0.45">
      <c r="A17130" s="2" t="s">
        <v>4057</v>
      </c>
      <c r="B17130" s="2" t="s">
        <v>14475</v>
      </c>
      <c r="C17130" s="2" t="s">
        <v>26433</v>
      </c>
      <c r="D17130" s="2" t="str">
        <f>"乳類販売業"</f>
        <v>乳類販売業</v>
      </c>
      <c r="E17130" s="2" t="str">
        <f t="shared" ref="E17130:E17141" si="883">"R02.12.09"</f>
        <v>R02.12.09</v>
      </c>
    </row>
    <row r="17131" spans="1:5" x14ac:dyDescent="0.45">
      <c r="A17131" s="2" t="s">
        <v>4361</v>
      </c>
      <c r="B17131" s="2" t="s">
        <v>14867</v>
      </c>
      <c r="C17131" s="2" t="s">
        <v>26887</v>
      </c>
      <c r="D17131" s="2" t="str">
        <f>"乳類販売業"</f>
        <v>乳類販売業</v>
      </c>
      <c r="E17131" s="2" t="str">
        <f t="shared" si="883"/>
        <v>R02.12.09</v>
      </c>
    </row>
    <row r="17132" spans="1:5" x14ac:dyDescent="0.45">
      <c r="A17132" s="2" t="s">
        <v>4691</v>
      </c>
      <c r="B17132" s="2" t="s">
        <v>15323</v>
      </c>
      <c r="C17132" s="2" t="s">
        <v>26888</v>
      </c>
      <c r="D17132" s="2" t="str">
        <f>"乳類販売業"</f>
        <v>乳類販売業</v>
      </c>
      <c r="E17132" s="2" t="str">
        <f t="shared" si="883"/>
        <v>R02.12.09</v>
      </c>
    </row>
    <row r="17133" spans="1:5" x14ac:dyDescent="0.45">
      <c r="A17133" s="2" t="s">
        <v>4691</v>
      </c>
      <c r="B17133" s="2" t="s">
        <v>15323</v>
      </c>
      <c r="C17133" s="2" t="s">
        <v>26888</v>
      </c>
      <c r="D17133" s="2" t="str">
        <f>"食品販売業"</f>
        <v>食品販売業</v>
      </c>
      <c r="E17133" s="2" t="str">
        <f t="shared" si="883"/>
        <v>R02.12.09</v>
      </c>
    </row>
    <row r="17134" spans="1:5" x14ac:dyDescent="0.45">
      <c r="A17134" s="2" t="s">
        <v>4692</v>
      </c>
      <c r="B17134" s="2" t="s">
        <v>15324</v>
      </c>
      <c r="C17134" s="2" t="s">
        <v>26286</v>
      </c>
      <c r="D17134" s="2" t="str">
        <f>"魚介類販売業"</f>
        <v>魚介類販売業</v>
      </c>
      <c r="E17134" s="2" t="str">
        <f t="shared" si="883"/>
        <v>R02.12.09</v>
      </c>
    </row>
    <row r="17135" spans="1:5" x14ac:dyDescent="0.45">
      <c r="A17135" s="2" t="s">
        <v>4692</v>
      </c>
      <c r="B17135" s="2" t="s">
        <v>15324</v>
      </c>
      <c r="C17135" s="2" t="s">
        <v>26286</v>
      </c>
      <c r="D17135" s="2" t="str">
        <f>"食肉販売業"</f>
        <v>食肉販売業</v>
      </c>
      <c r="E17135" s="2" t="str">
        <f t="shared" si="883"/>
        <v>R02.12.09</v>
      </c>
    </row>
    <row r="17136" spans="1:5" x14ac:dyDescent="0.45">
      <c r="A17136" s="2" t="s">
        <v>4692</v>
      </c>
      <c r="B17136" s="2" t="s">
        <v>15324</v>
      </c>
      <c r="C17136" s="2" t="s">
        <v>26286</v>
      </c>
      <c r="D17136" s="2" t="str">
        <f>"食品販売業"</f>
        <v>食品販売業</v>
      </c>
      <c r="E17136" s="2" t="str">
        <f t="shared" si="883"/>
        <v>R02.12.09</v>
      </c>
    </row>
    <row r="17137" spans="1:5" x14ac:dyDescent="0.45">
      <c r="A17137" s="2" t="s">
        <v>4693</v>
      </c>
      <c r="B17137" s="2" t="s">
        <v>9839</v>
      </c>
      <c r="C17137" s="2" t="s">
        <v>26889</v>
      </c>
      <c r="D17137" s="2" t="str">
        <f>"食肉販売業"</f>
        <v>食肉販売業</v>
      </c>
      <c r="E17137" s="2" t="str">
        <f t="shared" si="883"/>
        <v>R02.12.09</v>
      </c>
    </row>
    <row r="17138" spans="1:5" x14ac:dyDescent="0.45">
      <c r="A17138" s="2" t="s">
        <v>4693</v>
      </c>
      <c r="B17138" s="2" t="s">
        <v>9839</v>
      </c>
      <c r="C17138" s="2" t="s">
        <v>26889</v>
      </c>
      <c r="D17138" s="2" t="str">
        <f>"食品販売業"</f>
        <v>食品販売業</v>
      </c>
      <c r="E17138" s="2" t="str">
        <f t="shared" si="883"/>
        <v>R02.12.09</v>
      </c>
    </row>
    <row r="17139" spans="1:5" x14ac:dyDescent="0.45">
      <c r="A17139" s="2" t="s">
        <v>46</v>
      </c>
      <c r="B17139" s="2" t="s">
        <v>14240</v>
      </c>
      <c r="C17139" s="2" t="s">
        <v>25825</v>
      </c>
      <c r="D17139" s="2" t="str">
        <f>"食肉販売業"</f>
        <v>食肉販売業</v>
      </c>
      <c r="E17139" s="2" t="str">
        <f t="shared" si="883"/>
        <v>R02.12.09</v>
      </c>
    </row>
    <row r="17140" spans="1:5" x14ac:dyDescent="0.45">
      <c r="A17140" s="2" t="s">
        <v>46</v>
      </c>
      <c r="B17140" s="2" t="s">
        <v>15325</v>
      </c>
      <c r="C17140" s="2" t="s">
        <v>26076</v>
      </c>
      <c r="D17140" s="2" t="str">
        <f>"食肉販売業"</f>
        <v>食肉販売業</v>
      </c>
      <c r="E17140" s="2" t="str">
        <f t="shared" si="883"/>
        <v>R02.12.09</v>
      </c>
    </row>
    <row r="17141" spans="1:5" x14ac:dyDescent="0.45">
      <c r="A17141" s="2" t="s">
        <v>46</v>
      </c>
      <c r="B17141" s="2" t="s">
        <v>15326</v>
      </c>
      <c r="C17141" s="2" t="s">
        <v>25927</v>
      </c>
      <c r="D17141" s="2" t="str">
        <f>"食肉販売業"</f>
        <v>食肉販売業</v>
      </c>
      <c r="E17141" s="2" t="str">
        <f t="shared" si="883"/>
        <v>R02.12.09</v>
      </c>
    </row>
    <row r="17142" spans="1:5" x14ac:dyDescent="0.45">
      <c r="A17142" s="2" t="s">
        <v>4694</v>
      </c>
      <c r="B17142" s="2" t="s">
        <v>15327</v>
      </c>
      <c r="C17142" s="2" t="s">
        <v>26693</v>
      </c>
      <c r="D17142" s="2" t="str">
        <f>"飲食店営業"</f>
        <v>飲食店営業</v>
      </c>
      <c r="E17142" s="2" t="str">
        <f>"R02.02.17"</f>
        <v>R02.02.17</v>
      </c>
    </row>
    <row r="17143" spans="1:5" x14ac:dyDescent="0.45">
      <c r="A17143" s="2" t="s">
        <v>4695</v>
      </c>
      <c r="B17143" s="2" t="s">
        <v>15328</v>
      </c>
      <c r="C17143" s="2" t="s">
        <v>26890</v>
      </c>
      <c r="D17143" s="2" t="str">
        <f>"飲食店営業"</f>
        <v>飲食店営業</v>
      </c>
      <c r="E17143" s="2" t="str">
        <f t="shared" ref="E17143:E17155" si="884">"R02.12.09"</f>
        <v>R02.12.09</v>
      </c>
    </row>
    <row r="17144" spans="1:5" x14ac:dyDescent="0.45">
      <c r="A17144" s="2" t="s">
        <v>4696</v>
      </c>
      <c r="B17144" s="2" t="s">
        <v>15329</v>
      </c>
      <c r="C17144" s="2" t="s">
        <v>26891</v>
      </c>
      <c r="D17144" s="2" t="str">
        <f>"飲食店営業"</f>
        <v>飲食店営業</v>
      </c>
      <c r="E17144" s="2" t="str">
        <f t="shared" si="884"/>
        <v>R02.12.09</v>
      </c>
    </row>
    <row r="17145" spans="1:5" x14ac:dyDescent="0.45">
      <c r="A17145" s="2" t="s">
        <v>4697</v>
      </c>
      <c r="B17145" s="2" t="s">
        <v>15330</v>
      </c>
      <c r="C17145" s="2" t="s">
        <v>26892</v>
      </c>
      <c r="D17145" s="2" t="str">
        <f>"飲食店営業"</f>
        <v>飲食店営業</v>
      </c>
      <c r="E17145" s="2" t="str">
        <f t="shared" si="884"/>
        <v>R02.12.09</v>
      </c>
    </row>
    <row r="17146" spans="1:5" x14ac:dyDescent="0.45">
      <c r="A17146" s="2" t="s">
        <v>290</v>
      </c>
      <c r="B17146" s="2" t="s">
        <v>14846</v>
      </c>
      <c r="C17146" s="2" t="s">
        <v>26428</v>
      </c>
      <c r="D17146" s="2" t="str">
        <f>"飲食店営業"</f>
        <v>飲食店営業</v>
      </c>
      <c r="E17146" s="2" t="str">
        <f t="shared" si="884"/>
        <v>R02.12.09</v>
      </c>
    </row>
    <row r="17147" spans="1:5" x14ac:dyDescent="0.45">
      <c r="A17147" s="2" t="s">
        <v>4590</v>
      </c>
      <c r="B17147" s="2" t="s">
        <v>15331</v>
      </c>
      <c r="C17147" s="2" t="s">
        <v>26760</v>
      </c>
      <c r="D17147" s="2" t="str">
        <f>"菓子製造業"</f>
        <v>菓子製造業</v>
      </c>
      <c r="E17147" s="2" t="str">
        <f t="shared" si="884"/>
        <v>R02.12.09</v>
      </c>
    </row>
    <row r="17148" spans="1:5" x14ac:dyDescent="0.45">
      <c r="A17148" s="2" t="s">
        <v>1812</v>
      </c>
      <c r="B17148" s="2" t="s">
        <v>14894</v>
      </c>
      <c r="C17148" s="2" t="s">
        <v>26473</v>
      </c>
      <c r="D17148" s="2" t="str">
        <f>"菓子製造業"</f>
        <v>菓子製造業</v>
      </c>
      <c r="E17148" s="2" t="str">
        <f t="shared" si="884"/>
        <v>R02.12.09</v>
      </c>
    </row>
    <row r="17149" spans="1:5" x14ac:dyDescent="0.45">
      <c r="A17149" s="2" t="s">
        <v>4418</v>
      </c>
      <c r="B17149" s="2" t="s">
        <v>14952</v>
      </c>
      <c r="C17149" s="2" t="s">
        <v>26893</v>
      </c>
      <c r="D17149" s="2" t="str">
        <f>"そうざい製造業"</f>
        <v>そうざい製造業</v>
      </c>
      <c r="E17149" s="2" t="str">
        <f t="shared" si="884"/>
        <v>R02.12.09</v>
      </c>
    </row>
    <row r="17150" spans="1:5" x14ac:dyDescent="0.45">
      <c r="A17150" s="2" t="s">
        <v>4418</v>
      </c>
      <c r="B17150" s="2" t="s">
        <v>14952</v>
      </c>
      <c r="C17150" s="2" t="s">
        <v>26893</v>
      </c>
      <c r="D17150" s="2" t="str">
        <f>"ソース類製造業"</f>
        <v>ソース類製造業</v>
      </c>
      <c r="E17150" s="2" t="str">
        <f t="shared" si="884"/>
        <v>R02.12.09</v>
      </c>
    </row>
    <row r="17151" spans="1:5" x14ac:dyDescent="0.45">
      <c r="A17151" s="2" t="s">
        <v>4698</v>
      </c>
      <c r="B17151" s="2" t="s">
        <v>15332</v>
      </c>
      <c r="C17151" s="2" t="s">
        <v>26894</v>
      </c>
      <c r="D17151" s="2" t="str">
        <f>"魚介類販売業"</f>
        <v>魚介類販売業</v>
      </c>
      <c r="E17151" s="2" t="str">
        <f t="shared" si="884"/>
        <v>R02.12.09</v>
      </c>
    </row>
    <row r="17152" spans="1:5" x14ac:dyDescent="0.45">
      <c r="A17152" s="2" t="s">
        <v>4698</v>
      </c>
      <c r="B17152" s="2" t="s">
        <v>15332</v>
      </c>
      <c r="C17152" s="2" t="s">
        <v>26894</v>
      </c>
      <c r="D17152" s="2" t="str">
        <f>"氷雪販売業"</f>
        <v>氷雪販売業</v>
      </c>
      <c r="E17152" s="2" t="str">
        <f t="shared" si="884"/>
        <v>R02.12.09</v>
      </c>
    </row>
    <row r="17153" spans="1:5" x14ac:dyDescent="0.45">
      <c r="A17153" s="2" t="s">
        <v>4390</v>
      </c>
      <c r="B17153" s="2" t="s">
        <v>15333</v>
      </c>
      <c r="C17153" s="2" t="s">
        <v>26895</v>
      </c>
      <c r="D17153" s="2" t="str">
        <f>"菓子製造業"</f>
        <v>菓子製造業</v>
      </c>
      <c r="E17153" s="2" t="str">
        <f t="shared" si="884"/>
        <v>R02.12.09</v>
      </c>
    </row>
    <row r="17154" spans="1:5" x14ac:dyDescent="0.45">
      <c r="A17154" s="2" t="s">
        <v>165</v>
      </c>
      <c r="B17154" s="2" t="s">
        <v>15334</v>
      </c>
      <c r="C17154" s="2" t="s">
        <v>26896</v>
      </c>
      <c r="D17154" s="2" t="str">
        <f>"喫茶店営業"</f>
        <v>喫茶店営業</v>
      </c>
      <c r="E17154" s="2" t="str">
        <f t="shared" si="884"/>
        <v>R02.12.09</v>
      </c>
    </row>
    <row r="17155" spans="1:5" x14ac:dyDescent="0.45">
      <c r="A17155" s="2" t="s">
        <v>165</v>
      </c>
      <c r="B17155" s="2" t="s">
        <v>15335</v>
      </c>
      <c r="C17155" s="2" t="s">
        <v>26897</v>
      </c>
      <c r="D17155" s="2" t="str">
        <f>"喫茶店営業"</f>
        <v>喫茶店営業</v>
      </c>
      <c r="E17155" s="2" t="str">
        <f t="shared" si="884"/>
        <v>R02.12.09</v>
      </c>
    </row>
    <row r="17156" spans="1:5" x14ac:dyDescent="0.45">
      <c r="A17156" s="2" t="s">
        <v>4700</v>
      </c>
      <c r="B17156" s="2" t="s">
        <v>15337</v>
      </c>
      <c r="C17156" s="2" t="s">
        <v>26468</v>
      </c>
      <c r="D17156" s="2" t="str">
        <f>"飲食店営業"</f>
        <v>飲食店営業</v>
      </c>
      <c r="E17156" s="2" t="str">
        <f>"R02.05.13"</f>
        <v>R02.05.13</v>
      </c>
    </row>
    <row r="17157" spans="1:5" x14ac:dyDescent="0.45">
      <c r="A17157" s="2" t="s">
        <v>4701</v>
      </c>
      <c r="B17157" s="2" t="s">
        <v>15338</v>
      </c>
      <c r="C17157" s="2" t="s">
        <v>26900</v>
      </c>
      <c r="D17157" s="2" t="str">
        <f>"飲食店営業"</f>
        <v>飲食店営業</v>
      </c>
      <c r="E17157" s="2" t="str">
        <f>"R01.07.18"</f>
        <v>R01.07.18</v>
      </c>
    </row>
    <row r="17158" spans="1:5" x14ac:dyDescent="0.45">
      <c r="A17158" s="2" t="s">
        <v>4702</v>
      </c>
      <c r="B17158" s="2" t="s">
        <v>15339</v>
      </c>
      <c r="C17158" s="2" t="s">
        <v>26901</v>
      </c>
      <c r="D17158" s="2" t="str">
        <f>"飲食店営業"</f>
        <v>飲食店営業</v>
      </c>
      <c r="E17158" s="2" t="str">
        <f>"R02.12.14"</f>
        <v>R02.12.14</v>
      </c>
    </row>
    <row r="17159" spans="1:5" x14ac:dyDescent="0.45">
      <c r="A17159" s="2" t="s">
        <v>4702</v>
      </c>
      <c r="B17159" s="2" t="s">
        <v>15339</v>
      </c>
      <c r="C17159" s="2" t="s">
        <v>26902</v>
      </c>
      <c r="D17159" s="2" t="str">
        <f>"食品販売業（移動販売）"</f>
        <v>食品販売業（移動販売）</v>
      </c>
      <c r="E17159" s="2" t="str">
        <f>"R02.12.14"</f>
        <v>R02.12.14</v>
      </c>
    </row>
    <row r="17160" spans="1:5" x14ac:dyDescent="0.45">
      <c r="A17160" s="2" t="s">
        <v>165</v>
      </c>
      <c r="B17160" s="2" t="s">
        <v>15340</v>
      </c>
      <c r="C17160" s="2" t="s">
        <v>26903</v>
      </c>
      <c r="D17160" s="2" t="str">
        <f>"喫茶店営業"</f>
        <v>喫茶店営業</v>
      </c>
      <c r="E17160" s="2" t="str">
        <f>"R02.12.11"</f>
        <v>R02.12.11</v>
      </c>
    </row>
    <row r="17161" spans="1:5" x14ac:dyDescent="0.45">
      <c r="A17161" s="2" t="s">
        <v>4703</v>
      </c>
      <c r="B17161" s="2" t="s">
        <v>15341</v>
      </c>
      <c r="C17161" s="2" t="s">
        <v>26904</v>
      </c>
      <c r="D17161" s="2" t="str">
        <f t="shared" ref="D17161:D17166" si="885">"飲食店営業"</f>
        <v>飲食店営業</v>
      </c>
      <c r="E17161" s="2" t="str">
        <f>"R02.12.14"</f>
        <v>R02.12.14</v>
      </c>
    </row>
    <row r="17162" spans="1:5" x14ac:dyDescent="0.45">
      <c r="A17162" s="2" t="s">
        <v>4704</v>
      </c>
      <c r="B17162" s="2" t="s">
        <v>15342</v>
      </c>
      <c r="C17162" s="2" t="s">
        <v>26905</v>
      </c>
      <c r="D17162" s="2" t="str">
        <f t="shared" si="885"/>
        <v>飲食店営業</v>
      </c>
      <c r="E17162" s="2" t="str">
        <f>"R02.12.14"</f>
        <v>R02.12.14</v>
      </c>
    </row>
    <row r="17163" spans="1:5" x14ac:dyDescent="0.45">
      <c r="A17163" s="2" t="s">
        <v>4705</v>
      </c>
      <c r="B17163" s="2" t="s">
        <v>15343</v>
      </c>
      <c r="C17163" s="2" t="s">
        <v>26906</v>
      </c>
      <c r="D17163" s="2" t="str">
        <f t="shared" si="885"/>
        <v>飲食店営業</v>
      </c>
      <c r="E17163" s="2" t="str">
        <f>"R02.12.14"</f>
        <v>R02.12.14</v>
      </c>
    </row>
    <row r="17164" spans="1:5" x14ac:dyDescent="0.45">
      <c r="A17164" s="2" t="s">
        <v>4633</v>
      </c>
      <c r="B17164" s="2" t="s">
        <v>15241</v>
      </c>
      <c r="C17164" s="2" t="s">
        <v>21058</v>
      </c>
      <c r="D17164" s="2" t="str">
        <f t="shared" si="885"/>
        <v>飲食店営業</v>
      </c>
      <c r="E17164" s="2" t="str">
        <f t="shared" ref="E17164:E17172" si="886">"R02.12.15"</f>
        <v>R02.12.15</v>
      </c>
    </row>
    <row r="17165" spans="1:5" x14ac:dyDescent="0.45">
      <c r="A17165" s="2" t="s">
        <v>4706</v>
      </c>
      <c r="B17165" s="2" t="s">
        <v>15344</v>
      </c>
      <c r="C17165" s="2" t="s">
        <v>21058</v>
      </c>
      <c r="D17165" s="2" t="str">
        <f t="shared" si="885"/>
        <v>飲食店営業</v>
      </c>
      <c r="E17165" s="2" t="str">
        <f t="shared" si="886"/>
        <v>R02.12.15</v>
      </c>
    </row>
    <row r="17166" spans="1:5" x14ac:dyDescent="0.45">
      <c r="A17166" s="2" t="s">
        <v>4709</v>
      </c>
      <c r="B17166" s="2" t="s">
        <v>15346</v>
      </c>
      <c r="C17166" s="2" t="s">
        <v>21058</v>
      </c>
      <c r="D17166" s="2" t="str">
        <f t="shared" si="885"/>
        <v>飲食店営業</v>
      </c>
      <c r="E17166" s="2" t="str">
        <f t="shared" si="886"/>
        <v>R02.12.15</v>
      </c>
    </row>
    <row r="17167" spans="1:5" x14ac:dyDescent="0.45">
      <c r="A17167" s="2" t="s">
        <v>3790</v>
      </c>
      <c r="B17167" s="2" t="s">
        <v>14144</v>
      </c>
      <c r="C17167" s="2" t="s">
        <v>25726</v>
      </c>
      <c r="D17167" s="2" t="str">
        <f>"食品販売業"</f>
        <v>食品販売業</v>
      </c>
      <c r="E17167" s="2" t="str">
        <f t="shared" si="886"/>
        <v>R02.12.15</v>
      </c>
    </row>
    <row r="17168" spans="1:5" x14ac:dyDescent="0.45">
      <c r="A17168" s="2" t="s">
        <v>4280</v>
      </c>
      <c r="B17168" s="2" t="s">
        <v>14768</v>
      </c>
      <c r="C17168" s="2" t="s">
        <v>26348</v>
      </c>
      <c r="D17168" s="2" t="str">
        <f>"食品製造業"</f>
        <v>食品製造業</v>
      </c>
      <c r="E17168" s="2" t="str">
        <f t="shared" si="886"/>
        <v>R02.12.15</v>
      </c>
    </row>
    <row r="17169" spans="1:5" x14ac:dyDescent="0.45">
      <c r="A17169" s="2" t="s">
        <v>4711</v>
      </c>
      <c r="B17169" s="2" t="s">
        <v>15347</v>
      </c>
      <c r="C17169" s="2" t="s">
        <v>26237</v>
      </c>
      <c r="D17169" s="2" t="str">
        <f>"食品販売業"</f>
        <v>食品販売業</v>
      </c>
      <c r="E17169" s="2" t="str">
        <f t="shared" si="886"/>
        <v>R02.12.15</v>
      </c>
    </row>
    <row r="17170" spans="1:5" x14ac:dyDescent="0.45">
      <c r="A17170" s="2" t="s">
        <v>165</v>
      </c>
      <c r="B17170" s="2" t="s">
        <v>15348</v>
      </c>
      <c r="C17170" s="2" t="s">
        <v>26907</v>
      </c>
      <c r="D17170" s="2" t="str">
        <f>"喫茶店営業"</f>
        <v>喫茶店営業</v>
      </c>
      <c r="E17170" s="2" t="str">
        <f t="shared" si="886"/>
        <v>R02.12.15</v>
      </c>
    </row>
    <row r="17171" spans="1:5" x14ac:dyDescent="0.45">
      <c r="A17171" s="2" t="s">
        <v>165</v>
      </c>
      <c r="B17171" s="2" t="s">
        <v>15349</v>
      </c>
      <c r="C17171" s="2" t="s">
        <v>26907</v>
      </c>
      <c r="D17171" s="2" t="str">
        <f>"喫茶店営業"</f>
        <v>喫茶店営業</v>
      </c>
      <c r="E17171" s="2" t="str">
        <f t="shared" si="886"/>
        <v>R02.12.15</v>
      </c>
    </row>
    <row r="17172" spans="1:5" x14ac:dyDescent="0.45">
      <c r="A17172" s="2" t="s">
        <v>165</v>
      </c>
      <c r="B17172" s="2" t="s">
        <v>15350</v>
      </c>
      <c r="C17172" s="2" t="s">
        <v>26907</v>
      </c>
      <c r="D17172" s="2" t="str">
        <f>"喫茶店営業"</f>
        <v>喫茶店営業</v>
      </c>
      <c r="E17172" s="2" t="str">
        <f t="shared" si="886"/>
        <v>R02.12.15</v>
      </c>
    </row>
    <row r="17173" spans="1:5" x14ac:dyDescent="0.45">
      <c r="A17173" s="2" t="s">
        <v>4093</v>
      </c>
      <c r="B17173" s="2" t="s">
        <v>14517</v>
      </c>
      <c r="C17173" s="2" t="s">
        <v>26098</v>
      </c>
      <c r="D17173" s="2" t="str">
        <f>"菓子製造業"</f>
        <v>菓子製造業</v>
      </c>
      <c r="E17173" s="2" t="str">
        <f>"H30.11.15"</f>
        <v>H30.11.15</v>
      </c>
    </row>
    <row r="17174" spans="1:5" x14ac:dyDescent="0.45">
      <c r="A17174" s="2" t="s">
        <v>4093</v>
      </c>
      <c r="B17174" s="2" t="s">
        <v>15351</v>
      </c>
      <c r="C17174" s="2" t="s">
        <v>26908</v>
      </c>
      <c r="D17174" s="2" t="str">
        <f>"菓子製造業"</f>
        <v>菓子製造業</v>
      </c>
      <c r="E17174" s="2" t="str">
        <f>"H29.11.20"</f>
        <v>H29.11.20</v>
      </c>
    </row>
    <row r="17175" spans="1:5" x14ac:dyDescent="0.45">
      <c r="A17175" s="2" t="s">
        <v>4555</v>
      </c>
      <c r="B17175" s="2" t="s">
        <v>15352</v>
      </c>
      <c r="C17175" s="2" t="s">
        <v>26909</v>
      </c>
      <c r="D17175" s="2" t="str">
        <f>"飲食店営業"</f>
        <v>飲食店営業</v>
      </c>
      <c r="E17175" s="2" t="str">
        <f>"R02.12.15"</f>
        <v>R02.12.15</v>
      </c>
    </row>
    <row r="17176" spans="1:5" x14ac:dyDescent="0.45">
      <c r="A17176" s="2" t="s">
        <v>4712</v>
      </c>
      <c r="B17176" s="2" t="s">
        <v>15353</v>
      </c>
      <c r="C17176" s="2" t="s">
        <v>26910</v>
      </c>
      <c r="D17176" s="2" t="str">
        <f>"飲食店営業"</f>
        <v>飲食店営業</v>
      </c>
      <c r="E17176" s="2" t="str">
        <f>"R02.12.17"</f>
        <v>R02.12.17</v>
      </c>
    </row>
    <row r="17177" spans="1:5" x14ac:dyDescent="0.45">
      <c r="A17177" s="2" t="s">
        <v>4713</v>
      </c>
      <c r="B17177" s="2" t="s">
        <v>15354</v>
      </c>
      <c r="C17177" s="2" t="s">
        <v>26911</v>
      </c>
      <c r="D17177" s="2" t="str">
        <f>"食品製造業"</f>
        <v>食品製造業</v>
      </c>
      <c r="E17177" s="2" t="str">
        <f>"R02.12.17"</f>
        <v>R02.12.17</v>
      </c>
    </row>
    <row r="17178" spans="1:5" x14ac:dyDescent="0.45">
      <c r="A17178" s="2" t="s">
        <v>4714</v>
      </c>
      <c r="B17178" s="2" t="s">
        <v>15355</v>
      </c>
      <c r="C17178" s="2" t="s">
        <v>26912</v>
      </c>
      <c r="D17178" s="2" t="str">
        <f>"魚介類販売業"</f>
        <v>魚介類販売業</v>
      </c>
      <c r="E17178" s="2" t="str">
        <f>"R02.12.21"</f>
        <v>R02.12.21</v>
      </c>
    </row>
    <row r="17179" spans="1:5" x14ac:dyDescent="0.45">
      <c r="A17179" s="2" t="s">
        <v>4714</v>
      </c>
      <c r="B17179" s="2" t="s">
        <v>15355</v>
      </c>
      <c r="C17179" s="2" t="s">
        <v>26912</v>
      </c>
      <c r="D17179" s="2" t="str">
        <f>"食肉販売業"</f>
        <v>食肉販売業</v>
      </c>
      <c r="E17179" s="2" t="str">
        <f>"R02.12.21"</f>
        <v>R02.12.21</v>
      </c>
    </row>
    <row r="17180" spans="1:5" x14ac:dyDescent="0.45">
      <c r="A17180" s="2" t="s">
        <v>4714</v>
      </c>
      <c r="B17180" s="2" t="s">
        <v>15355</v>
      </c>
      <c r="C17180" s="2" t="s">
        <v>26912</v>
      </c>
      <c r="D17180" s="2" t="str">
        <f>"乳類販売業"</f>
        <v>乳類販売業</v>
      </c>
      <c r="E17180" s="2" t="str">
        <f>"R02.12.21"</f>
        <v>R02.12.21</v>
      </c>
    </row>
    <row r="17181" spans="1:5" x14ac:dyDescent="0.45">
      <c r="A17181" s="2" t="s">
        <v>4715</v>
      </c>
      <c r="B17181" s="2" t="s">
        <v>15356</v>
      </c>
      <c r="C17181" s="2" t="s">
        <v>26913</v>
      </c>
      <c r="D17181" s="2" t="str">
        <f>"飲食店営業"</f>
        <v>飲食店営業</v>
      </c>
      <c r="E17181" s="2" t="str">
        <f>"R02.12.17"</f>
        <v>R02.12.17</v>
      </c>
    </row>
    <row r="17182" spans="1:5" x14ac:dyDescent="0.45">
      <c r="A17182" s="2" t="s">
        <v>4716</v>
      </c>
      <c r="B17182" s="2" t="s">
        <v>15357</v>
      </c>
      <c r="C17182" s="2" t="s">
        <v>26914</v>
      </c>
      <c r="D17182" s="2" t="str">
        <f>"飲食店営業"</f>
        <v>飲食店営業</v>
      </c>
      <c r="E17182" s="2" t="str">
        <f>"R02.12.17"</f>
        <v>R02.12.17</v>
      </c>
    </row>
    <row r="17183" spans="1:5" x14ac:dyDescent="0.45">
      <c r="A17183" s="2" t="s">
        <v>4714</v>
      </c>
      <c r="B17183" s="2" t="s">
        <v>15355</v>
      </c>
      <c r="C17183" s="2" t="s">
        <v>26912</v>
      </c>
      <c r="D17183" s="2" t="str">
        <f>"食品販売業"</f>
        <v>食品販売業</v>
      </c>
      <c r="E17183" s="2" t="str">
        <f>"R02.12.21"</f>
        <v>R02.12.21</v>
      </c>
    </row>
    <row r="17184" spans="1:5" x14ac:dyDescent="0.45">
      <c r="A17184" s="2" t="s">
        <v>4717</v>
      </c>
      <c r="B17184" s="2" t="s">
        <v>15358</v>
      </c>
      <c r="C17184" s="2" t="s">
        <v>26915</v>
      </c>
      <c r="D17184" s="2" t="str">
        <f>"菓子製造業"</f>
        <v>菓子製造業</v>
      </c>
      <c r="E17184" s="2" t="str">
        <f>"R02.12.17"</f>
        <v>R02.12.17</v>
      </c>
    </row>
    <row r="17185" spans="1:5" x14ac:dyDescent="0.45">
      <c r="A17185" s="2" t="s">
        <v>4718</v>
      </c>
      <c r="B17185" s="2" t="s">
        <v>15359</v>
      </c>
      <c r="C17185" s="2" t="s">
        <v>26916</v>
      </c>
      <c r="D17185" s="2" t="str">
        <f>"そうざい製造業"</f>
        <v>そうざい製造業</v>
      </c>
      <c r="E17185" s="2" t="str">
        <f t="shared" ref="E17185:E17194" si="887">"R02.12.22"</f>
        <v>R02.12.22</v>
      </c>
    </row>
    <row r="17186" spans="1:5" x14ac:dyDescent="0.45">
      <c r="A17186" s="2" t="s">
        <v>4719</v>
      </c>
      <c r="B17186" s="2" t="s">
        <v>15360</v>
      </c>
      <c r="C17186" s="2" t="s">
        <v>26917</v>
      </c>
      <c r="D17186" s="2" t="str">
        <f>"食品販売業"</f>
        <v>食品販売業</v>
      </c>
      <c r="E17186" s="2" t="str">
        <f t="shared" si="887"/>
        <v>R02.12.22</v>
      </c>
    </row>
    <row r="17187" spans="1:5" x14ac:dyDescent="0.45">
      <c r="A17187" s="2" t="s">
        <v>4720</v>
      </c>
      <c r="B17187" s="2" t="s">
        <v>15361</v>
      </c>
      <c r="C17187" s="2" t="s">
        <v>26918</v>
      </c>
      <c r="D17187" s="2" t="str">
        <f>"飲食店営業"</f>
        <v>飲食店営業</v>
      </c>
      <c r="E17187" s="2" t="str">
        <f t="shared" si="887"/>
        <v>R02.12.22</v>
      </c>
    </row>
    <row r="17188" spans="1:5" x14ac:dyDescent="0.45">
      <c r="A17188" s="2" t="s">
        <v>4721</v>
      </c>
      <c r="B17188" s="2" t="s">
        <v>15362</v>
      </c>
      <c r="C17188" s="2" t="s">
        <v>26919</v>
      </c>
      <c r="D17188" s="2" t="str">
        <f>"飲食店営業"</f>
        <v>飲食店営業</v>
      </c>
      <c r="E17188" s="2" t="str">
        <f t="shared" si="887"/>
        <v>R02.12.22</v>
      </c>
    </row>
    <row r="17189" spans="1:5" x14ac:dyDescent="0.45">
      <c r="A17189" s="2" t="s">
        <v>3850</v>
      </c>
      <c r="B17189" s="2" t="s">
        <v>14214</v>
      </c>
      <c r="C17189" s="2" t="s">
        <v>26920</v>
      </c>
      <c r="D17189" s="2" t="str">
        <f>"飲食店営業"</f>
        <v>飲食店営業</v>
      </c>
      <c r="E17189" s="2" t="str">
        <f t="shared" si="887"/>
        <v>R02.12.22</v>
      </c>
    </row>
    <row r="17190" spans="1:5" x14ac:dyDescent="0.45">
      <c r="A17190" s="2" t="s">
        <v>4722</v>
      </c>
      <c r="B17190" s="2" t="s">
        <v>15363</v>
      </c>
      <c r="C17190" s="2" t="s">
        <v>26921</v>
      </c>
      <c r="D17190" s="2" t="str">
        <f>"飲食店営業"</f>
        <v>飲食店営業</v>
      </c>
      <c r="E17190" s="2" t="str">
        <f t="shared" si="887"/>
        <v>R02.12.22</v>
      </c>
    </row>
    <row r="17191" spans="1:5" x14ac:dyDescent="0.45">
      <c r="A17191" s="2" t="s">
        <v>4723</v>
      </c>
      <c r="B17191" s="2" t="s">
        <v>15364</v>
      </c>
      <c r="C17191" s="2" t="s">
        <v>26922</v>
      </c>
      <c r="D17191" s="2" t="str">
        <f>"飲食店営業"</f>
        <v>飲食店営業</v>
      </c>
      <c r="E17191" s="2" t="str">
        <f t="shared" si="887"/>
        <v>R02.12.22</v>
      </c>
    </row>
    <row r="17192" spans="1:5" x14ac:dyDescent="0.45">
      <c r="A17192" s="2" t="s">
        <v>4723</v>
      </c>
      <c r="B17192" s="2" t="s">
        <v>15365</v>
      </c>
      <c r="C17192" s="2" t="s">
        <v>26922</v>
      </c>
      <c r="D17192" s="2" t="str">
        <f>"そうざい製造業"</f>
        <v>そうざい製造業</v>
      </c>
      <c r="E17192" s="2" t="str">
        <f t="shared" si="887"/>
        <v>R02.12.22</v>
      </c>
    </row>
    <row r="17193" spans="1:5" x14ac:dyDescent="0.45">
      <c r="A17193" s="2" t="s">
        <v>4724</v>
      </c>
      <c r="B17193" s="2" t="s">
        <v>15366</v>
      </c>
      <c r="C17193" s="2" t="s">
        <v>26923</v>
      </c>
      <c r="D17193" s="2" t="str">
        <f>"そうざい製造業"</f>
        <v>そうざい製造業</v>
      </c>
      <c r="E17193" s="2" t="str">
        <f t="shared" si="887"/>
        <v>R02.12.22</v>
      </c>
    </row>
    <row r="17194" spans="1:5" x14ac:dyDescent="0.45">
      <c r="A17194" s="2" t="s">
        <v>165</v>
      </c>
      <c r="B17194" s="2" t="s">
        <v>15367</v>
      </c>
      <c r="C17194" s="2" t="s">
        <v>26924</v>
      </c>
      <c r="D17194" s="2" t="str">
        <f>"喫茶店営業"</f>
        <v>喫茶店営業</v>
      </c>
      <c r="E17194" s="2" t="str">
        <f t="shared" si="887"/>
        <v>R02.12.22</v>
      </c>
    </row>
    <row r="17195" spans="1:5" x14ac:dyDescent="0.45">
      <c r="A17195" s="2" t="s">
        <v>4725</v>
      </c>
      <c r="B17195" s="2" t="s">
        <v>15368</v>
      </c>
      <c r="C17195" s="2" t="s">
        <v>26925</v>
      </c>
      <c r="D17195" s="2" t="str">
        <f>"飲食店営業"</f>
        <v>飲食店営業</v>
      </c>
      <c r="E17195" s="2" t="str">
        <f>"R02.12.23"</f>
        <v>R02.12.23</v>
      </c>
    </row>
    <row r="17196" spans="1:5" x14ac:dyDescent="0.45">
      <c r="A17196" s="2" t="s">
        <v>4552</v>
      </c>
      <c r="B17196" s="2" t="s">
        <v>15121</v>
      </c>
      <c r="C17196" s="2" t="s">
        <v>26695</v>
      </c>
      <c r="D17196" s="2" t="str">
        <f>"飲食店営業"</f>
        <v>飲食店営業</v>
      </c>
      <c r="E17196" s="2" t="str">
        <f>"R02.12.23"</f>
        <v>R02.12.23</v>
      </c>
    </row>
    <row r="17197" spans="1:5" x14ac:dyDescent="0.45">
      <c r="A17197" s="2" t="s">
        <v>4552</v>
      </c>
      <c r="B17197" s="2" t="s">
        <v>15121</v>
      </c>
      <c r="C17197" s="2" t="s">
        <v>26695</v>
      </c>
      <c r="D17197" s="2" t="str">
        <f>"乳類販売業"</f>
        <v>乳類販売業</v>
      </c>
      <c r="E17197" s="2" t="str">
        <f>"R02.12.23"</f>
        <v>R02.12.23</v>
      </c>
    </row>
    <row r="17198" spans="1:5" x14ac:dyDescent="0.45">
      <c r="A17198" s="2" t="s">
        <v>4552</v>
      </c>
      <c r="B17198" s="2" t="s">
        <v>15121</v>
      </c>
      <c r="C17198" s="2" t="s">
        <v>26695</v>
      </c>
      <c r="D17198" s="2" t="str">
        <f>"食肉販売業"</f>
        <v>食肉販売業</v>
      </c>
      <c r="E17198" s="2" t="str">
        <f>"R02.12.23"</f>
        <v>R02.12.23</v>
      </c>
    </row>
    <row r="17199" spans="1:5" x14ac:dyDescent="0.45">
      <c r="A17199" s="2" t="s">
        <v>4552</v>
      </c>
      <c r="B17199" s="2" t="s">
        <v>15121</v>
      </c>
      <c r="C17199" s="2" t="s">
        <v>26695</v>
      </c>
      <c r="D17199" s="2" t="str">
        <f>"魚介類販売業"</f>
        <v>魚介類販売業</v>
      </c>
      <c r="E17199" s="2" t="str">
        <f>"R02.12.23"</f>
        <v>R02.12.23</v>
      </c>
    </row>
    <row r="17200" spans="1:5" x14ac:dyDescent="0.45">
      <c r="A17200" s="2" t="s">
        <v>4726</v>
      </c>
      <c r="B17200" s="2" t="s">
        <v>15369</v>
      </c>
      <c r="C17200" s="2" t="s">
        <v>26926</v>
      </c>
      <c r="D17200" s="2" t="str">
        <f>"飲食店営業"</f>
        <v>飲食店営業</v>
      </c>
      <c r="E17200" s="2" t="str">
        <f>"R02.12.24"</f>
        <v>R02.12.24</v>
      </c>
    </row>
    <row r="17201" spans="1:5" x14ac:dyDescent="0.45">
      <c r="A17201" s="2" t="s">
        <v>4151</v>
      </c>
      <c r="B17201" s="2" t="s">
        <v>15370</v>
      </c>
      <c r="C17201" s="2" t="s">
        <v>21058</v>
      </c>
      <c r="D17201" s="2" t="str">
        <f>"飲食店営業"</f>
        <v>飲食店営業</v>
      </c>
      <c r="E17201" s="2" t="str">
        <f>"R02.12.24"</f>
        <v>R02.12.24</v>
      </c>
    </row>
    <row r="17202" spans="1:5" x14ac:dyDescent="0.45">
      <c r="A17202" s="2" t="s">
        <v>4183</v>
      </c>
      <c r="B17202" s="2" t="s">
        <v>14318</v>
      </c>
      <c r="C17202" s="2" t="s">
        <v>26927</v>
      </c>
      <c r="D17202" s="2" t="str">
        <f>"飲食店営業"</f>
        <v>飲食店営業</v>
      </c>
      <c r="E17202" s="2" t="str">
        <f>"R02.12.25"</f>
        <v>R02.12.25</v>
      </c>
    </row>
    <row r="17203" spans="1:5" x14ac:dyDescent="0.45">
      <c r="A17203" s="2" t="s">
        <v>4727</v>
      </c>
      <c r="B17203" s="2" t="s">
        <v>15371</v>
      </c>
      <c r="C17203" s="2" t="s">
        <v>26928</v>
      </c>
      <c r="D17203" s="2" t="str">
        <f>"飲食店営業"</f>
        <v>飲食店営業</v>
      </c>
      <c r="E17203" s="2" t="str">
        <f>"R02.12.25"</f>
        <v>R02.12.25</v>
      </c>
    </row>
    <row r="17204" spans="1:5" x14ac:dyDescent="0.45">
      <c r="A17204" s="2" t="s">
        <v>4728</v>
      </c>
      <c r="B17204" s="2" t="s">
        <v>15372</v>
      </c>
      <c r="C17204" s="2" t="s">
        <v>26929</v>
      </c>
      <c r="D17204" s="2" t="str">
        <f>"飲食店営業"</f>
        <v>飲食店営業</v>
      </c>
      <c r="E17204" s="2" t="str">
        <f t="shared" ref="E17204:E17213" si="888">"R02.12.28"</f>
        <v>R02.12.28</v>
      </c>
    </row>
    <row r="17205" spans="1:5" x14ac:dyDescent="0.45">
      <c r="A17205" s="2" t="s">
        <v>3869</v>
      </c>
      <c r="B17205" s="2" t="s">
        <v>15373</v>
      </c>
      <c r="C17205" s="2" t="s">
        <v>26930</v>
      </c>
      <c r="D17205" s="2" t="str">
        <f>"喫茶店営業"</f>
        <v>喫茶店営業</v>
      </c>
      <c r="E17205" s="2" t="str">
        <f t="shared" si="888"/>
        <v>R02.12.28</v>
      </c>
    </row>
    <row r="17206" spans="1:5" x14ac:dyDescent="0.45">
      <c r="A17206" s="2" t="s">
        <v>3869</v>
      </c>
      <c r="B17206" s="2" t="s">
        <v>15374</v>
      </c>
      <c r="C17206" s="2" t="s">
        <v>26931</v>
      </c>
      <c r="D17206" s="2" t="str">
        <f>"喫茶店営業"</f>
        <v>喫茶店営業</v>
      </c>
      <c r="E17206" s="2" t="str">
        <f t="shared" si="888"/>
        <v>R02.12.28</v>
      </c>
    </row>
    <row r="17207" spans="1:5" x14ac:dyDescent="0.45">
      <c r="A17207" s="2" t="s">
        <v>297</v>
      </c>
      <c r="B17207" s="2" t="s">
        <v>15375</v>
      </c>
      <c r="C17207" s="2" t="s">
        <v>26903</v>
      </c>
      <c r="D17207" s="2" t="str">
        <f>"飲食店営業"</f>
        <v>飲食店営業</v>
      </c>
      <c r="E17207" s="2" t="str">
        <f t="shared" si="888"/>
        <v>R02.12.28</v>
      </c>
    </row>
    <row r="17208" spans="1:5" x14ac:dyDescent="0.45">
      <c r="A17208" s="2" t="s">
        <v>297</v>
      </c>
      <c r="B17208" s="2" t="s">
        <v>15375</v>
      </c>
      <c r="C17208" s="2" t="s">
        <v>26903</v>
      </c>
      <c r="D17208" s="2" t="str">
        <f>"飲食店営業"</f>
        <v>飲食店営業</v>
      </c>
      <c r="E17208" s="2" t="str">
        <f t="shared" si="888"/>
        <v>R02.12.28</v>
      </c>
    </row>
    <row r="17209" spans="1:5" x14ac:dyDescent="0.45">
      <c r="A17209" s="2" t="s">
        <v>297</v>
      </c>
      <c r="B17209" s="2" t="s">
        <v>15375</v>
      </c>
      <c r="C17209" s="2" t="s">
        <v>26903</v>
      </c>
      <c r="D17209" s="2" t="str">
        <f>"魚介類販売業"</f>
        <v>魚介類販売業</v>
      </c>
      <c r="E17209" s="2" t="str">
        <f t="shared" si="888"/>
        <v>R02.12.28</v>
      </c>
    </row>
    <row r="17210" spans="1:5" x14ac:dyDescent="0.45">
      <c r="A17210" s="2" t="s">
        <v>297</v>
      </c>
      <c r="B17210" s="2" t="s">
        <v>15375</v>
      </c>
      <c r="C17210" s="2" t="s">
        <v>26903</v>
      </c>
      <c r="D17210" s="2" t="str">
        <f>"食肉販売業"</f>
        <v>食肉販売業</v>
      </c>
      <c r="E17210" s="2" t="str">
        <f t="shared" si="888"/>
        <v>R02.12.28</v>
      </c>
    </row>
    <row r="17211" spans="1:5" x14ac:dyDescent="0.45">
      <c r="A17211" s="2" t="s">
        <v>297</v>
      </c>
      <c r="B17211" s="2" t="s">
        <v>15375</v>
      </c>
      <c r="C17211" s="2" t="s">
        <v>26903</v>
      </c>
      <c r="D17211" s="2" t="str">
        <f>"乳類販売業"</f>
        <v>乳類販売業</v>
      </c>
      <c r="E17211" s="2" t="str">
        <f t="shared" si="888"/>
        <v>R02.12.28</v>
      </c>
    </row>
    <row r="17212" spans="1:5" x14ac:dyDescent="0.45">
      <c r="A17212" s="2" t="s">
        <v>3840</v>
      </c>
      <c r="B17212" s="2" t="s">
        <v>14204</v>
      </c>
      <c r="C17212" s="2" t="s">
        <v>25791</v>
      </c>
      <c r="D17212" s="2" t="str">
        <f>"魚介類販売業"</f>
        <v>魚介類販売業</v>
      </c>
      <c r="E17212" s="2" t="str">
        <f t="shared" si="888"/>
        <v>R02.12.28</v>
      </c>
    </row>
    <row r="17213" spans="1:5" x14ac:dyDescent="0.45">
      <c r="A17213" s="2" t="s">
        <v>3840</v>
      </c>
      <c r="B17213" s="2" t="s">
        <v>14204</v>
      </c>
      <c r="C17213" s="2" t="s">
        <v>25791</v>
      </c>
      <c r="D17213" s="2" t="str">
        <f>"乳類販売業"</f>
        <v>乳類販売業</v>
      </c>
      <c r="E17213" s="2" t="str">
        <f t="shared" si="888"/>
        <v>R02.12.28</v>
      </c>
    </row>
    <row r="17214" spans="1:5" x14ac:dyDescent="0.45">
      <c r="A17214" s="2" t="s">
        <v>297</v>
      </c>
      <c r="B17214" s="2" t="s">
        <v>15375</v>
      </c>
      <c r="C17214" s="2" t="s">
        <v>26903</v>
      </c>
      <c r="D17214" s="2" t="str">
        <f>"食品販売業"</f>
        <v>食品販売業</v>
      </c>
      <c r="E17214" s="2" t="str">
        <f>"H30.11.30"</f>
        <v>H30.11.30</v>
      </c>
    </row>
    <row r="17215" spans="1:5" x14ac:dyDescent="0.45">
      <c r="A17215" s="2" t="s">
        <v>550</v>
      </c>
      <c r="B17215" s="2" t="s">
        <v>15376</v>
      </c>
      <c r="C17215" s="2" t="s">
        <v>26932</v>
      </c>
      <c r="D17215" s="2" t="str">
        <f>"飲食店営業"</f>
        <v>飲食店営業</v>
      </c>
      <c r="E17215" s="2" t="str">
        <f>"R03.01.07"</f>
        <v>R03.01.07</v>
      </c>
    </row>
    <row r="17216" spans="1:5" x14ac:dyDescent="0.45">
      <c r="A17216" s="2" t="s">
        <v>4729</v>
      </c>
      <c r="B17216" s="2" t="s">
        <v>15377</v>
      </c>
      <c r="C17216" s="2" t="s">
        <v>26933</v>
      </c>
      <c r="D17216" s="2" t="str">
        <f>"飲食店営業"</f>
        <v>飲食店営業</v>
      </c>
      <c r="E17216" s="2" t="str">
        <f>"R03.01.07"</f>
        <v>R03.01.07</v>
      </c>
    </row>
    <row r="17217" spans="1:5" x14ac:dyDescent="0.45">
      <c r="A17217" s="2" t="s">
        <v>4729</v>
      </c>
      <c r="B17217" s="2" t="s">
        <v>15377</v>
      </c>
      <c r="C17217" s="2" t="s">
        <v>26933</v>
      </c>
      <c r="D17217" s="2" t="str">
        <f>"菓子製造業"</f>
        <v>菓子製造業</v>
      </c>
      <c r="E17217" s="2" t="str">
        <f>"R03.01.07"</f>
        <v>R03.01.07</v>
      </c>
    </row>
    <row r="17218" spans="1:5" x14ac:dyDescent="0.45">
      <c r="A17218" s="2" t="s">
        <v>4730</v>
      </c>
      <c r="B17218" s="2" t="s">
        <v>4730</v>
      </c>
      <c r="C17218" s="2" t="s">
        <v>26934</v>
      </c>
      <c r="D17218" s="2" t="str">
        <f>"飲食店営業"</f>
        <v>飲食店営業</v>
      </c>
      <c r="E17218" s="2" t="str">
        <f>"R03.01.07"</f>
        <v>R03.01.07</v>
      </c>
    </row>
    <row r="17219" spans="1:5" x14ac:dyDescent="0.45">
      <c r="A17219" s="2" t="s">
        <v>4013</v>
      </c>
      <c r="B17219" s="2" t="s">
        <v>15378</v>
      </c>
      <c r="C17219" s="2" t="s">
        <v>26003</v>
      </c>
      <c r="D17219" s="2" t="str">
        <f>"菓子製造業"</f>
        <v>菓子製造業</v>
      </c>
      <c r="E17219" s="2" t="str">
        <f>"R03.01.14"</f>
        <v>R03.01.14</v>
      </c>
    </row>
    <row r="17220" spans="1:5" x14ac:dyDescent="0.45">
      <c r="A17220" s="2" t="s">
        <v>4013</v>
      </c>
      <c r="B17220" s="2" t="s">
        <v>15378</v>
      </c>
      <c r="C17220" s="2" t="s">
        <v>26003</v>
      </c>
      <c r="D17220" s="2" t="str">
        <f>"飲食店営業"</f>
        <v>飲食店営業</v>
      </c>
      <c r="E17220" s="2" t="str">
        <f>"R03.01.14"</f>
        <v>R03.01.14</v>
      </c>
    </row>
    <row r="17221" spans="1:5" x14ac:dyDescent="0.45">
      <c r="A17221" s="2" t="s">
        <v>46</v>
      </c>
      <c r="B17221" s="2" t="s">
        <v>14496</v>
      </c>
      <c r="C17221" s="2" t="s">
        <v>26076</v>
      </c>
      <c r="D17221" s="2" t="str">
        <f>"魚介類販売業"</f>
        <v>魚介類販売業</v>
      </c>
      <c r="E17221" s="2" t="str">
        <f>"R03.01.14"</f>
        <v>R03.01.14</v>
      </c>
    </row>
    <row r="17222" spans="1:5" x14ac:dyDescent="0.45">
      <c r="A17222" s="2" t="s">
        <v>4731</v>
      </c>
      <c r="B17222" s="2" t="s">
        <v>15379</v>
      </c>
      <c r="C17222" s="2" t="s">
        <v>26468</v>
      </c>
      <c r="D17222" s="2" t="str">
        <f>"喫茶店営業"</f>
        <v>喫茶店営業</v>
      </c>
      <c r="E17222" s="2" t="str">
        <f>"R03.01.15"</f>
        <v>R03.01.15</v>
      </c>
    </row>
    <row r="17223" spans="1:5" x14ac:dyDescent="0.45">
      <c r="A17223" s="2" t="s">
        <v>4732</v>
      </c>
      <c r="B17223" s="2" t="s">
        <v>15380</v>
      </c>
      <c r="C17223" s="2" t="s">
        <v>26935</v>
      </c>
      <c r="D17223" s="2" t="str">
        <f>"飲食店営業"</f>
        <v>飲食店営業</v>
      </c>
      <c r="E17223" s="2" t="str">
        <f>"R03.01.18"</f>
        <v>R03.01.18</v>
      </c>
    </row>
    <row r="17224" spans="1:5" x14ac:dyDescent="0.45">
      <c r="A17224" s="2" t="s">
        <v>4733</v>
      </c>
      <c r="B17224" s="2" t="s">
        <v>15381</v>
      </c>
      <c r="C17224" s="2" t="s">
        <v>26936</v>
      </c>
      <c r="D17224" s="2" t="str">
        <f>"飲食店営業"</f>
        <v>飲食店営業</v>
      </c>
      <c r="E17224" s="2" t="str">
        <f>"R01.05.23"</f>
        <v>R01.05.23</v>
      </c>
    </row>
    <row r="17225" spans="1:5" x14ac:dyDescent="0.45">
      <c r="A17225" s="2" t="s">
        <v>4734</v>
      </c>
      <c r="B17225" s="2" t="s">
        <v>15382</v>
      </c>
      <c r="C17225" s="2" t="s">
        <v>26937</v>
      </c>
      <c r="D17225" s="2" t="str">
        <f>"醤油製造業"</f>
        <v>醤油製造業</v>
      </c>
      <c r="E17225" s="2" t="str">
        <f>"H29.05.15"</f>
        <v>H29.05.15</v>
      </c>
    </row>
    <row r="17226" spans="1:5" x14ac:dyDescent="0.45">
      <c r="A17226" s="2" t="s">
        <v>4734</v>
      </c>
      <c r="B17226" s="2" t="s">
        <v>15382</v>
      </c>
      <c r="C17226" s="2" t="s">
        <v>26937</v>
      </c>
      <c r="D17226" s="2" t="str">
        <f>"みそ製造業"</f>
        <v>みそ製造業</v>
      </c>
      <c r="E17226" s="2" t="str">
        <f>"R02.05.25"</f>
        <v>R02.05.25</v>
      </c>
    </row>
    <row r="17227" spans="1:5" x14ac:dyDescent="0.45">
      <c r="A17227" s="2" t="s">
        <v>4735</v>
      </c>
      <c r="B17227" s="2" t="s">
        <v>15383</v>
      </c>
      <c r="C17227" s="2" t="s">
        <v>26938</v>
      </c>
      <c r="D17227" s="2" t="str">
        <f>"飲食店営業"</f>
        <v>飲食店営業</v>
      </c>
      <c r="E17227" s="2" t="str">
        <f>"H30.03.30"</f>
        <v>H30.03.30</v>
      </c>
    </row>
    <row r="17228" spans="1:5" x14ac:dyDescent="0.45">
      <c r="A17228" s="2" t="s">
        <v>4735</v>
      </c>
      <c r="B17228" s="2" t="s">
        <v>15383</v>
      </c>
      <c r="C17228" s="2" t="s">
        <v>26939</v>
      </c>
      <c r="D17228" s="2" t="str">
        <f>"そうざい製造業"</f>
        <v>そうざい製造業</v>
      </c>
      <c r="E17228" s="2" t="str">
        <f>"R01.06.17"</f>
        <v>R01.06.17</v>
      </c>
    </row>
    <row r="17229" spans="1:5" x14ac:dyDescent="0.45">
      <c r="A17229" s="2" t="s">
        <v>4736</v>
      </c>
      <c r="B17229" s="2" t="s">
        <v>15384</v>
      </c>
      <c r="C17229" s="2" t="s">
        <v>26940</v>
      </c>
      <c r="D17229" s="2" t="str">
        <f>"喫茶店営業"</f>
        <v>喫茶店営業</v>
      </c>
      <c r="E17229" s="2" t="str">
        <f>"R03.01.25"</f>
        <v>R03.01.25</v>
      </c>
    </row>
    <row r="17230" spans="1:5" x14ac:dyDescent="0.45">
      <c r="A17230" s="2" t="s">
        <v>4736</v>
      </c>
      <c r="B17230" s="2" t="s">
        <v>15384</v>
      </c>
      <c r="C17230" s="2" t="s">
        <v>26940</v>
      </c>
      <c r="D17230" s="2" t="str">
        <f>"菓子製造業"</f>
        <v>菓子製造業</v>
      </c>
      <c r="E17230" s="2" t="str">
        <f>"R03.01.25"</f>
        <v>R03.01.25</v>
      </c>
    </row>
    <row r="17231" spans="1:5" x14ac:dyDescent="0.45">
      <c r="A17231" s="2" t="s">
        <v>4737</v>
      </c>
      <c r="B17231" s="2" t="s">
        <v>15385</v>
      </c>
      <c r="C17231" s="2" t="s">
        <v>26941</v>
      </c>
      <c r="D17231" s="2" t="str">
        <f>"飲食店営業"</f>
        <v>飲食店営業</v>
      </c>
      <c r="E17231" s="2" t="str">
        <f>"R03.01.26"</f>
        <v>R03.01.26</v>
      </c>
    </row>
    <row r="17232" spans="1:5" x14ac:dyDescent="0.45">
      <c r="A17232" s="2" t="s">
        <v>3874</v>
      </c>
      <c r="B17232" s="2" t="s">
        <v>14243</v>
      </c>
      <c r="C17232" s="2" t="s">
        <v>26942</v>
      </c>
      <c r="D17232" s="2" t="str">
        <f>"飲食店営業"</f>
        <v>飲食店営業</v>
      </c>
      <c r="E17232" s="2" t="str">
        <f>"R03.01.27"</f>
        <v>R03.01.27</v>
      </c>
    </row>
    <row r="17233" spans="1:5" x14ac:dyDescent="0.45">
      <c r="A17233" s="2" t="s">
        <v>4738</v>
      </c>
      <c r="B17233" s="2" t="s">
        <v>15386</v>
      </c>
      <c r="C17233" s="2" t="s">
        <v>26943</v>
      </c>
      <c r="D17233" s="2" t="str">
        <f>"飲食店営業"</f>
        <v>飲食店営業</v>
      </c>
      <c r="E17233" s="2" t="str">
        <f>"H31.03.20"</f>
        <v>H31.03.20</v>
      </c>
    </row>
    <row r="17234" spans="1:5" x14ac:dyDescent="0.45">
      <c r="A17234" s="2" t="s">
        <v>4370</v>
      </c>
      <c r="B17234" s="2" t="s">
        <v>15387</v>
      </c>
      <c r="C17234" s="2" t="s">
        <v>26944</v>
      </c>
      <c r="D17234" s="2" t="str">
        <f>"乳類販売業"</f>
        <v>乳類販売業</v>
      </c>
      <c r="E17234" s="2" t="str">
        <f>"R03.01.28"</f>
        <v>R03.01.28</v>
      </c>
    </row>
    <row r="17235" spans="1:5" x14ac:dyDescent="0.45">
      <c r="A17235" s="2" t="s">
        <v>4370</v>
      </c>
      <c r="B17235" s="2" t="s">
        <v>15387</v>
      </c>
      <c r="C17235" s="2" t="s">
        <v>26459</v>
      </c>
      <c r="D17235" s="2" t="str">
        <f>"食品販売業"</f>
        <v>食品販売業</v>
      </c>
      <c r="E17235" s="2" t="str">
        <f>"R03.01.28"</f>
        <v>R03.01.28</v>
      </c>
    </row>
    <row r="17236" spans="1:5" x14ac:dyDescent="0.45">
      <c r="A17236" s="2" t="s">
        <v>4557</v>
      </c>
      <c r="B17236" s="2" t="s">
        <v>15130</v>
      </c>
      <c r="C17236" s="2" t="s">
        <v>26940</v>
      </c>
      <c r="D17236" s="2" t="str">
        <f>"喫茶店営業"</f>
        <v>喫茶店営業</v>
      </c>
      <c r="E17236" s="2" t="str">
        <f>"R03.02.03"</f>
        <v>R03.02.03</v>
      </c>
    </row>
    <row r="17237" spans="1:5" x14ac:dyDescent="0.45">
      <c r="A17237" s="2" t="s">
        <v>4739</v>
      </c>
      <c r="B17237" s="2" t="s">
        <v>15388</v>
      </c>
      <c r="C17237" s="2" t="s">
        <v>26945</v>
      </c>
      <c r="D17237" s="2" t="str">
        <f>"食肉販売業"</f>
        <v>食肉販売業</v>
      </c>
      <c r="E17237" s="2" t="str">
        <f>"R03.02.05"</f>
        <v>R03.02.05</v>
      </c>
    </row>
    <row r="17238" spans="1:5" x14ac:dyDescent="0.45">
      <c r="A17238" s="2" t="s">
        <v>4739</v>
      </c>
      <c r="B17238" s="2" t="s">
        <v>15388</v>
      </c>
      <c r="C17238" s="2" t="s">
        <v>26946</v>
      </c>
      <c r="D17238" s="2" t="str">
        <f>"食品販売業"</f>
        <v>食品販売業</v>
      </c>
      <c r="E17238" s="2" t="str">
        <f>"R03.02.05"</f>
        <v>R03.02.05</v>
      </c>
    </row>
    <row r="17239" spans="1:5" x14ac:dyDescent="0.45">
      <c r="A17239" s="2" t="s">
        <v>4740</v>
      </c>
      <c r="B17239" s="2" t="s">
        <v>15389</v>
      </c>
      <c r="C17239" s="2" t="s">
        <v>26947</v>
      </c>
      <c r="D17239" s="2" t="str">
        <f>"食品販売業"</f>
        <v>食品販売業</v>
      </c>
      <c r="E17239" s="2" t="str">
        <f>"R03.02.03"</f>
        <v>R03.02.03</v>
      </c>
    </row>
    <row r="17240" spans="1:5" x14ac:dyDescent="0.45">
      <c r="A17240" s="2" t="s">
        <v>4741</v>
      </c>
      <c r="B17240" s="2" t="s">
        <v>15390</v>
      </c>
      <c r="C17240" s="2" t="s">
        <v>26948</v>
      </c>
      <c r="D17240" s="2" t="str">
        <f>"飲食店営業"</f>
        <v>飲食店営業</v>
      </c>
      <c r="E17240" s="2" t="str">
        <f>"R03.02.05"</f>
        <v>R03.02.05</v>
      </c>
    </row>
    <row r="17241" spans="1:5" x14ac:dyDescent="0.45">
      <c r="A17241" s="2" t="s">
        <v>4635</v>
      </c>
      <c r="B17241" s="2" t="s">
        <v>14278</v>
      </c>
      <c r="C17241" s="2" t="s">
        <v>26949</v>
      </c>
      <c r="D17241" s="2" t="str">
        <f>"飲食店営業"</f>
        <v>飲食店営業</v>
      </c>
      <c r="E17241" s="2" t="str">
        <f>"R03.02.05"</f>
        <v>R03.02.05</v>
      </c>
    </row>
    <row r="17242" spans="1:5" x14ac:dyDescent="0.45">
      <c r="A17242" s="2" t="s">
        <v>4742</v>
      </c>
      <c r="B17242" s="2" t="s">
        <v>15392</v>
      </c>
      <c r="C17242" s="2" t="s">
        <v>26951</v>
      </c>
      <c r="D17242" s="2" t="str">
        <f>"飲食店営業"</f>
        <v>飲食店営業</v>
      </c>
      <c r="E17242" s="2" t="str">
        <f>"R03.02.09"</f>
        <v>R03.02.09</v>
      </c>
    </row>
    <row r="17243" spans="1:5" x14ac:dyDescent="0.45">
      <c r="A17243" s="2" t="s">
        <v>4743</v>
      </c>
      <c r="B17243" s="2" t="s">
        <v>15393</v>
      </c>
      <c r="C17243" s="2" t="s">
        <v>26952</v>
      </c>
      <c r="D17243" s="2" t="str">
        <f>"食肉販売業"</f>
        <v>食肉販売業</v>
      </c>
      <c r="E17243" s="2" t="str">
        <f>"R03.02.15"</f>
        <v>R03.02.15</v>
      </c>
    </row>
    <row r="17244" spans="1:5" x14ac:dyDescent="0.45">
      <c r="A17244" s="2" t="s">
        <v>4744</v>
      </c>
      <c r="B17244" s="2" t="s">
        <v>15394</v>
      </c>
      <c r="C17244" s="2" t="s">
        <v>26953</v>
      </c>
      <c r="D17244" s="2" t="str">
        <f>"飲食店営業"</f>
        <v>飲食店営業</v>
      </c>
      <c r="E17244" s="2" t="str">
        <f>"R02.08.28"</f>
        <v>R02.08.28</v>
      </c>
    </row>
    <row r="17245" spans="1:5" x14ac:dyDescent="0.45">
      <c r="A17245" s="2" t="s">
        <v>4745</v>
      </c>
      <c r="B17245" s="2" t="s">
        <v>15395</v>
      </c>
      <c r="C17245" s="2" t="s">
        <v>26954</v>
      </c>
      <c r="D17245" s="2" t="str">
        <f>"飲食店営業"</f>
        <v>飲食店営業</v>
      </c>
      <c r="E17245" s="2" t="str">
        <f>"H30.01.04"</f>
        <v>H30.01.04</v>
      </c>
    </row>
    <row r="17246" spans="1:5" x14ac:dyDescent="0.45">
      <c r="A17246" s="2" t="s">
        <v>4746</v>
      </c>
      <c r="B17246" s="2" t="s">
        <v>15396</v>
      </c>
      <c r="C17246" s="2" t="s">
        <v>26955</v>
      </c>
      <c r="D17246" s="2" t="str">
        <f>"飲食店営業"</f>
        <v>飲食店営業</v>
      </c>
      <c r="E17246" s="2" t="str">
        <f>"R02.05.27"</f>
        <v>R02.05.27</v>
      </c>
    </row>
    <row r="17247" spans="1:5" x14ac:dyDescent="0.45">
      <c r="A17247" s="2" t="s">
        <v>4747</v>
      </c>
      <c r="B17247" s="2" t="s">
        <v>15397</v>
      </c>
      <c r="C17247" s="2" t="s">
        <v>26956</v>
      </c>
      <c r="D17247" s="2" t="str">
        <f>"飲食店営業"</f>
        <v>飲食店営業</v>
      </c>
      <c r="E17247" s="2" t="str">
        <f>"R02.10.01"</f>
        <v>R02.10.01</v>
      </c>
    </row>
    <row r="17248" spans="1:5" x14ac:dyDescent="0.45">
      <c r="A17248" s="2" t="s">
        <v>4246</v>
      </c>
      <c r="B17248" s="2" t="s">
        <v>14712</v>
      </c>
      <c r="C17248" s="2" t="s">
        <v>26286</v>
      </c>
      <c r="D17248" s="2" t="str">
        <f>"食肉販売業"</f>
        <v>食肉販売業</v>
      </c>
      <c r="E17248" s="2" t="str">
        <f>"H30.02.22"</f>
        <v>H30.02.22</v>
      </c>
    </row>
    <row r="17249" spans="1:5" x14ac:dyDescent="0.45">
      <c r="A17249" s="2" t="s">
        <v>4748</v>
      </c>
      <c r="B17249" s="2" t="s">
        <v>15398</v>
      </c>
      <c r="C17249" s="2" t="s">
        <v>26957</v>
      </c>
      <c r="D17249" s="2" t="str">
        <f t="shared" ref="D17249:D17262" si="889">"食品販売業"</f>
        <v>食品販売業</v>
      </c>
      <c r="E17249" s="2" t="str">
        <f t="shared" ref="E17249:E17267" si="890">"R03.02.18"</f>
        <v>R03.02.18</v>
      </c>
    </row>
    <row r="17250" spans="1:5" x14ac:dyDescent="0.45">
      <c r="A17250" s="2" t="s">
        <v>4749</v>
      </c>
      <c r="B17250" s="2" t="s">
        <v>15399</v>
      </c>
      <c r="C17250" s="2" t="s">
        <v>26958</v>
      </c>
      <c r="D17250" s="2" t="str">
        <f t="shared" si="889"/>
        <v>食品販売業</v>
      </c>
      <c r="E17250" s="2" t="str">
        <f t="shared" si="890"/>
        <v>R03.02.18</v>
      </c>
    </row>
    <row r="17251" spans="1:5" x14ac:dyDescent="0.45">
      <c r="A17251" s="2" t="s">
        <v>4750</v>
      </c>
      <c r="B17251" s="2" t="s">
        <v>15400</v>
      </c>
      <c r="C17251" s="2" t="s">
        <v>26959</v>
      </c>
      <c r="D17251" s="2" t="str">
        <f t="shared" si="889"/>
        <v>食品販売業</v>
      </c>
      <c r="E17251" s="2" t="str">
        <f t="shared" si="890"/>
        <v>R03.02.18</v>
      </c>
    </row>
    <row r="17252" spans="1:5" x14ac:dyDescent="0.45">
      <c r="A17252" s="2" t="s">
        <v>4751</v>
      </c>
      <c r="B17252" s="2" t="s">
        <v>15401</v>
      </c>
      <c r="C17252" s="2" t="s">
        <v>26960</v>
      </c>
      <c r="D17252" s="2" t="str">
        <f t="shared" si="889"/>
        <v>食品販売業</v>
      </c>
      <c r="E17252" s="2" t="str">
        <f t="shared" si="890"/>
        <v>R03.02.18</v>
      </c>
    </row>
    <row r="17253" spans="1:5" x14ac:dyDescent="0.45">
      <c r="A17253" s="2" t="s">
        <v>4156</v>
      </c>
      <c r="B17253" s="2" t="s">
        <v>15402</v>
      </c>
      <c r="C17253" s="2" t="s">
        <v>26961</v>
      </c>
      <c r="D17253" s="2" t="str">
        <f t="shared" si="889"/>
        <v>食品販売業</v>
      </c>
      <c r="E17253" s="2" t="str">
        <f t="shared" si="890"/>
        <v>R03.02.18</v>
      </c>
    </row>
    <row r="17254" spans="1:5" x14ac:dyDescent="0.45">
      <c r="A17254" s="2" t="s">
        <v>4155</v>
      </c>
      <c r="B17254" s="2" t="s">
        <v>15403</v>
      </c>
      <c r="C17254" s="2" t="s">
        <v>26167</v>
      </c>
      <c r="D17254" s="2" t="str">
        <f t="shared" si="889"/>
        <v>食品販売業</v>
      </c>
      <c r="E17254" s="2" t="str">
        <f t="shared" si="890"/>
        <v>R03.02.18</v>
      </c>
    </row>
    <row r="17255" spans="1:5" x14ac:dyDescent="0.45">
      <c r="A17255" s="2" t="s">
        <v>3927</v>
      </c>
      <c r="B17255" s="2" t="s">
        <v>15404</v>
      </c>
      <c r="C17255" s="2" t="s">
        <v>25880</v>
      </c>
      <c r="D17255" s="2" t="str">
        <f t="shared" si="889"/>
        <v>食品販売業</v>
      </c>
      <c r="E17255" s="2" t="str">
        <f t="shared" si="890"/>
        <v>R03.02.18</v>
      </c>
    </row>
    <row r="17256" spans="1:5" x14ac:dyDescent="0.45">
      <c r="A17256" s="2" t="s">
        <v>1134</v>
      </c>
      <c r="B17256" s="2" t="s">
        <v>14728</v>
      </c>
      <c r="C17256" s="2" t="s">
        <v>26305</v>
      </c>
      <c r="D17256" s="2" t="str">
        <f t="shared" si="889"/>
        <v>食品販売業</v>
      </c>
      <c r="E17256" s="2" t="str">
        <f t="shared" si="890"/>
        <v>R03.02.18</v>
      </c>
    </row>
    <row r="17257" spans="1:5" x14ac:dyDescent="0.45">
      <c r="A17257" s="2" t="s">
        <v>3740</v>
      </c>
      <c r="B17257" s="2" t="s">
        <v>14088</v>
      </c>
      <c r="C17257" s="2" t="s">
        <v>25670</v>
      </c>
      <c r="D17257" s="2" t="str">
        <f t="shared" si="889"/>
        <v>食品販売業</v>
      </c>
      <c r="E17257" s="2" t="str">
        <f t="shared" si="890"/>
        <v>R03.02.18</v>
      </c>
    </row>
    <row r="17258" spans="1:5" x14ac:dyDescent="0.45">
      <c r="A17258" s="2" t="s">
        <v>4583</v>
      </c>
      <c r="B17258" s="2" t="s">
        <v>15406</v>
      </c>
      <c r="C17258" s="2" t="s">
        <v>26962</v>
      </c>
      <c r="D17258" s="2" t="str">
        <f t="shared" si="889"/>
        <v>食品販売業</v>
      </c>
      <c r="E17258" s="2" t="str">
        <f t="shared" si="890"/>
        <v>R03.02.18</v>
      </c>
    </row>
    <row r="17259" spans="1:5" x14ac:dyDescent="0.45">
      <c r="A17259" s="2" t="s">
        <v>4752</v>
      </c>
      <c r="B17259" s="2" t="s">
        <v>15407</v>
      </c>
      <c r="C17259" s="2" t="s">
        <v>26963</v>
      </c>
      <c r="D17259" s="2" t="str">
        <f t="shared" si="889"/>
        <v>食品販売業</v>
      </c>
      <c r="E17259" s="2" t="str">
        <f t="shared" si="890"/>
        <v>R03.02.18</v>
      </c>
    </row>
    <row r="17260" spans="1:5" x14ac:dyDescent="0.45">
      <c r="A17260" s="2" t="s">
        <v>4753</v>
      </c>
      <c r="B17260" s="2" t="s">
        <v>15408</v>
      </c>
      <c r="C17260" s="2" t="s">
        <v>26964</v>
      </c>
      <c r="D17260" s="2" t="str">
        <f t="shared" si="889"/>
        <v>食品販売業</v>
      </c>
      <c r="E17260" s="2" t="str">
        <f t="shared" si="890"/>
        <v>R03.02.18</v>
      </c>
    </row>
    <row r="17261" spans="1:5" x14ac:dyDescent="0.45">
      <c r="A17261" s="2" t="s">
        <v>4531</v>
      </c>
      <c r="B17261" s="2" t="s">
        <v>15409</v>
      </c>
      <c r="C17261" s="2" t="s">
        <v>26965</v>
      </c>
      <c r="D17261" s="2" t="str">
        <f t="shared" si="889"/>
        <v>食品販売業</v>
      </c>
      <c r="E17261" s="2" t="str">
        <f t="shared" si="890"/>
        <v>R03.02.18</v>
      </c>
    </row>
    <row r="17262" spans="1:5" x14ac:dyDescent="0.45">
      <c r="A17262" s="2" t="s">
        <v>4021</v>
      </c>
      <c r="B17262" s="2" t="s">
        <v>15411</v>
      </c>
      <c r="C17262" s="2" t="s">
        <v>26967</v>
      </c>
      <c r="D17262" s="2" t="str">
        <f t="shared" si="889"/>
        <v>食品販売業</v>
      </c>
      <c r="E17262" s="2" t="str">
        <f t="shared" si="890"/>
        <v>R03.02.18</v>
      </c>
    </row>
    <row r="17263" spans="1:5" x14ac:dyDescent="0.45">
      <c r="A17263" s="2" t="s">
        <v>4755</v>
      </c>
      <c r="B17263" s="2" t="s">
        <v>15412</v>
      </c>
      <c r="C17263" s="2" t="s">
        <v>26968</v>
      </c>
      <c r="D17263" s="2" t="str">
        <f>"食品製造業"</f>
        <v>食品製造業</v>
      </c>
      <c r="E17263" s="2" t="str">
        <f t="shared" si="890"/>
        <v>R03.02.18</v>
      </c>
    </row>
    <row r="17264" spans="1:5" x14ac:dyDescent="0.45">
      <c r="A17264" s="2" t="s">
        <v>3928</v>
      </c>
      <c r="B17264" s="2" t="s">
        <v>14297</v>
      </c>
      <c r="C17264" s="2" t="s">
        <v>25881</v>
      </c>
      <c r="D17264" s="2" t="str">
        <f>"食品製造業"</f>
        <v>食品製造業</v>
      </c>
      <c r="E17264" s="2" t="str">
        <f t="shared" si="890"/>
        <v>R03.02.18</v>
      </c>
    </row>
    <row r="17265" spans="1:5" x14ac:dyDescent="0.45">
      <c r="A17265" s="2" t="s">
        <v>3926</v>
      </c>
      <c r="B17265" s="2" t="s">
        <v>14295</v>
      </c>
      <c r="C17265" s="2" t="s">
        <v>25879</v>
      </c>
      <c r="D17265" s="2" t="str">
        <f>"食品製造業"</f>
        <v>食品製造業</v>
      </c>
      <c r="E17265" s="2" t="str">
        <f t="shared" si="890"/>
        <v>R03.02.18</v>
      </c>
    </row>
    <row r="17266" spans="1:5" x14ac:dyDescent="0.45">
      <c r="A17266" s="2" t="s">
        <v>4756</v>
      </c>
      <c r="B17266" s="2" t="s">
        <v>15413</v>
      </c>
      <c r="C17266" s="2" t="s">
        <v>26969</v>
      </c>
      <c r="D17266" s="2" t="str">
        <f>"食品製造業"</f>
        <v>食品製造業</v>
      </c>
      <c r="E17266" s="2" t="str">
        <f t="shared" si="890"/>
        <v>R03.02.18</v>
      </c>
    </row>
    <row r="17267" spans="1:5" x14ac:dyDescent="0.45">
      <c r="A17267" s="2" t="s">
        <v>4757</v>
      </c>
      <c r="B17267" s="2" t="s">
        <v>15414</v>
      </c>
      <c r="C17267" s="2" t="s">
        <v>26970</v>
      </c>
      <c r="D17267" s="2" t="str">
        <f>"食品製造業"</f>
        <v>食品製造業</v>
      </c>
      <c r="E17267" s="2" t="str">
        <f t="shared" si="890"/>
        <v>R03.02.18</v>
      </c>
    </row>
    <row r="17268" spans="1:5" x14ac:dyDescent="0.45">
      <c r="A17268" s="2" t="s">
        <v>4758</v>
      </c>
      <c r="B17268" s="2" t="s">
        <v>15415</v>
      </c>
      <c r="C17268" s="2" t="s">
        <v>26971</v>
      </c>
      <c r="D17268" s="2" t="str">
        <f>"食肉処理業"</f>
        <v>食肉処理業</v>
      </c>
      <c r="E17268" s="2" t="str">
        <f>"R03.02.19"</f>
        <v>R03.02.19</v>
      </c>
    </row>
    <row r="17269" spans="1:5" x14ac:dyDescent="0.45">
      <c r="A17269" s="2" t="s">
        <v>4759</v>
      </c>
      <c r="B17269" s="2" t="s">
        <v>15416</v>
      </c>
      <c r="C17269" s="2" t="s">
        <v>26972</v>
      </c>
      <c r="D17269" s="2" t="str">
        <f t="shared" ref="D17269:D17281" si="891">"飲食店営業"</f>
        <v>飲食店営業</v>
      </c>
      <c r="E17269" s="2" t="str">
        <f t="shared" ref="E17269:E17279" si="892">"R03.02.18"</f>
        <v>R03.02.18</v>
      </c>
    </row>
    <row r="17270" spans="1:5" x14ac:dyDescent="0.45">
      <c r="A17270" s="2" t="s">
        <v>4760</v>
      </c>
      <c r="B17270" s="2" t="s">
        <v>15417</v>
      </c>
      <c r="C17270" s="2" t="s">
        <v>26973</v>
      </c>
      <c r="D17270" s="2" t="str">
        <f t="shared" si="891"/>
        <v>飲食店営業</v>
      </c>
      <c r="E17270" s="2" t="str">
        <f t="shared" si="892"/>
        <v>R03.02.18</v>
      </c>
    </row>
    <row r="17271" spans="1:5" x14ac:dyDescent="0.45">
      <c r="A17271" s="2" t="s">
        <v>4760</v>
      </c>
      <c r="B17271" s="2" t="s">
        <v>15417</v>
      </c>
      <c r="C17271" s="2" t="s">
        <v>26973</v>
      </c>
      <c r="D17271" s="2" t="str">
        <f t="shared" si="891"/>
        <v>飲食店営業</v>
      </c>
      <c r="E17271" s="2" t="str">
        <f t="shared" si="892"/>
        <v>R03.02.18</v>
      </c>
    </row>
    <row r="17272" spans="1:5" x14ac:dyDescent="0.45">
      <c r="A17272" s="2" t="s">
        <v>4761</v>
      </c>
      <c r="B17272" s="2" t="s">
        <v>15418</v>
      </c>
      <c r="C17272" s="2" t="s">
        <v>26974</v>
      </c>
      <c r="D17272" s="2" t="str">
        <f t="shared" si="891"/>
        <v>飲食店営業</v>
      </c>
      <c r="E17272" s="2" t="str">
        <f t="shared" si="892"/>
        <v>R03.02.18</v>
      </c>
    </row>
    <row r="17273" spans="1:5" x14ac:dyDescent="0.45">
      <c r="A17273" s="2" t="s">
        <v>4762</v>
      </c>
      <c r="B17273" s="2" t="s">
        <v>15419</v>
      </c>
      <c r="C17273" s="2" t="s">
        <v>26975</v>
      </c>
      <c r="D17273" s="2" t="str">
        <f t="shared" si="891"/>
        <v>飲食店営業</v>
      </c>
      <c r="E17273" s="2" t="str">
        <f t="shared" si="892"/>
        <v>R03.02.18</v>
      </c>
    </row>
    <row r="17274" spans="1:5" x14ac:dyDescent="0.45">
      <c r="A17274" s="2" t="s">
        <v>4763</v>
      </c>
      <c r="B17274" s="2" t="s">
        <v>15420</v>
      </c>
      <c r="C17274" s="2" t="s">
        <v>26976</v>
      </c>
      <c r="D17274" s="2" t="str">
        <f t="shared" si="891"/>
        <v>飲食店営業</v>
      </c>
      <c r="E17274" s="2" t="str">
        <f t="shared" si="892"/>
        <v>R03.02.18</v>
      </c>
    </row>
    <row r="17275" spans="1:5" x14ac:dyDescent="0.45">
      <c r="A17275" s="2" t="s">
        <v>4764</v>
      </c>
      <c r="B17275" s="2" t="s">
        <v>15421</v>
      </c>
      <c r="C17275" s="2" t="s">
        <v>26977</v>
      </c>
      <c r="D17275" s="2" t="str">
        <f t="shared" si="891"/>
        <v>飲食店営業</v>
      </c>
      <c r="E17275" s="2" t="str">
        <f t="shared" si="892"/>
        <v>R03.02.18</v>
      </c>
    </row>
    <row r="17276" spans="1:5" x14ac:dyDescent="0.45">
      <c r="A17276" s="2" t="s">
        <v>4765</v>
      </c>
      <c r="B17276" s="2" t="s">
        <v>15422</v>
      </c>
      <c r="C17276" s="2" t="s">
        <v>26978</v>
      </c>
      <c r="D17276" s="2" t="str">
        <f t="shared" si="891"/>
        <v>飲食店営業</v>
      </c>
      <c r="E17276" s="2" t="str">
        <f t="shared" si="892"/>
        <v>R03.02.18</v>
      </c>
    </row>
    <row r="17277" spans="1:5" x14ac:dyDescent="0.45">
      <c r="A17277" s="2" t="s">
        <v>4766</v>
      </c>
      <c r="B17277" s="2" t="s">
        <v>15423</v>
      </c>
      <c r="C17277" s="2" t="s">
        <v>26979</v>
      </c>
      <c r="D17277" s="2" t="str">
        <f t="shared" si="891"/>
        <v>飲食店営業</v>
      </c>
      <c r="E17277" s="2" t="str">
        <f t="shared" si="892"/>
        <v>R03.02.18</v>
      </c>
    </row>
    <row r="17278" spans="1:5" x14ac:dyDescent="0.45">
      <c r="A17278" s="2" t="s">
        <v>374</v>
      </c>
      <c r="B17278" s="2" t="s">
        <v>15424</v>
      </c>
      <c r="C17278" s="2" t="s">
        <v>26980</v>
      </c>
      <c r="D17278" s="2" t="str">
        <f t="shared" si="891"/>
        <v>飲食店営業</v>
      </c>
      <c r="E17278" s="2" t="str">
        <f t="shared" si="892"/>
        <v>R03.02.18</v>
      </c>
    </row>
    <row r="17279" spans="1:5" x14ac:dyDescent="0.45">
      <c r="A17279" s="2" t="s">
        <v>4767</v>
      </c>
      <c r="B17279" s="2" t="s">
        <v>15425</v>
      </c>
      <c r="C17279" s="2" t="s">
        <v>26981</v>
      </c>
      <c r="D17279" s="2" t="str">
        <f t="shared" si="891"/>
        <v>飲食店営業</v>
      </c>
      <c r="E17279" s="2" t="str">
        <f t="shared" si="892"/>
        <v>R03.02.18</v>
      </c>
    </row>
    <row r="17280" spans="1:5" x14ac:dyDescent="0.45">
      <c r="A17280" s="2" t="s">
        <v>4768</v>
      </c>
      <c r="B17280" s="2" t="s">
        <v>15426</v>
      </c>
      <c r="C17280" s="2" t="s">
        <v>26982</v>
      </c>
      <c r="D17280" s="2" t="str">
        <f t="shared" si="891"/>
        <v>飲食店営業</v>
      </c>
      <c r="E17280" s="2" t="str">
        <f t="shared" ref="E17280:E17286" si="893">"R03.02.19"</f>
        <v>R03.02.19</v>
      </c>
    </row>
    <row r="17281" spans="1:5" x14ac:dyDescent="0.45">
      <c r="A17281" s="2" t="s">
        <v>4769</v>
      </c>
      <c r="B17281" s="2" t="s">
        <v>15427</v>
      </c>
      <c r="C17281" s="2" t="s">
        <v>26983</v>
      </c>
      <c r="D17281" s="2" t="str">
        <f t="shared" si="891"/>
        <v>飲食店営業</v>
      </c>
      <c r="E17281" s="2" t="str">
        <f t="shared" si="893"/>
        <v>R03.02.19</v>
      </c>
    </row>
    <row r="17282" spans="1:5" x14ac:dyDescent="0.45">
      <c r="A17282" s="2" t="s">
        <v>4770</v>
      </c>
      <c r="B17282" s="2" t="s">
        <v>15429</v>
      </c>
      <c r="C17282" s="2" t="s">
        <v>26984</v>
      </c>
      <c r="D17282" s="2" t="str">
        <f>"菓子製造業"</f>
        <v>菓子製造業</v>
      </c>
      <c r="E17282" s="2" t="str">
        <f t="shared" si="893"/>
        <v>R03.02.19</v>
      </c>
    </row>
    <row r="17283" spans="1:5" x14ac:dyDescent="0.45">
      <c r="A17283" s="2" t="s">
        <v>4771</v>
      </c>
      <c r="B17283" s="2" t="s">
        <v>15430</v>
      </c>
      <c r="C17283" s="2" t="s">
        <v>26985</v>
      </c>
      <c r="D17283" s="2" t="str">
        <f>"魚介類販売業"</f>
        <v>魚介類販売業</v>
      </c>
      <c r="E17283" s="2" t="str">
        <f t="shared" si="893"/>
        <v>R03.02.19</v>
      </c>
    </row>
    <row r="17284" spans="1:5" x14ac:dyDescent="0.45">
      <c r="A17284" s="2" t="s">
        <v>4772</v>
      </c>
      <c r="B17284" s="2" t="s">
        <v>15431</v>
      </c>
      <c r="C17284" s="2" t="s">
        <v>26986</v>
      </c>
      <c r="D17284" s="2" t="str">
        <f>"魚介類販売業"</f>
        <v>魚介類販売業</v>
      </c>
      <c r="E17284" s="2" t="str">
        <f t="shared" si="893"/>
        <v>R03.02.19</v>
      </c>
    </row>
    <row r="17285" spans="1:5" x14ac:dyDescent="0.45">
      <c r="A17285" s="2" t="s">
        <v>4773</v>
      </c>
      <c r="B17285" s="2" t="s">
        <v>15432</v>
      </c>
      <c r="C17285" s="2" t="s">
        <v>26148</v>
      </c>
      <c r="D17285" s="2" t="str">
        <f>"食肉販売業"</f>
        <v>食肉販売業</v>
      </c>
      <c r="E17285" s="2" t="str">
        <f t="shared" si="893"/>
        <v>R03.02.19</v>
      </c>
    </row>
    <row r="17286" spans="1:5" x14ac:dyDescent="0.45">
      <c r="A17286" s="2" t="s">
        <v>4773</v>
      </c>
      <c r="B17286" s="2" t="s">
        <v>15432</v>
      </c>
      <c r="C17286" s="2" t="s">
        <v>26148</v>
      </c>
      <c r="D17286" s="2" t="str">
        <f>"飲食店営業"</f>
        <v>飲食店営業</v>
      </c>
      <c r="E17286" s="2" t="str">
        <f t="shared" si="893"/>
        <v>R03.02.19</v>
      </c>
    </row>
    <row r="17287" spans="1:5" x14ac:dyDescent="0.45">
      <c r="A17287" s="2" t="s">
        <v>4774</v>
      </c>
      <c r="B17287" s="2" t="s">
        <v>15433</v>
      </c>
      <c r="C17287" s="2" t="s">
        <v>26987</v>
      </c>
      <c r="D17287" s="2" t="str">
        <f>"食品販売業"</f>
        <v>食品販売業</v>
      </c>
      <c r="E17287" s="2" t="str">
        <f>"H30.07.17"</f>
        <v>H30.07.17</v>
      </c>
    </row>
    <row r="17288" spans="1:5" x14ac:dyDescent="0.45">
      <c r="A17288" s="2" t="s">
        <v>4774</v>
      </c>
      <c r="B17288" s="2" t="s">
        <v>15433</v>
      </c>
      <c r="C17288" s="2" t="s">
        <v>26987</v>
      </c>
      <c r="D17288" s="2" t="str">
        <f>"飲食店営業"</f>
        <v>飲食店営業</v>
      </c>
      <c r="E17288" s="2" t="str">
        <f>"H30.07.17"</f>
        <v>H30.07.17</v>
      </c>
    </row>
    <row r="17289" spans="1:5" x14ac:dyDescent="0.45">
      <c r="A17289" s="2" t="s">
        <v>4774</v>
      </c>
      <c r="B17289" s="2" t="s">
        <v>15433</v>
      </c>
      <c r="C17289" s="2" t="s">
        <v>26987</v>
      </c>
      <c r="D17289" s="2" t="str">
        <f>"乳類販売業"</f>
        <v>乳類販売業</v>
      </c>
      <c r="E17289" s="2" t="str">
        <f>"H30.07.17"</f>
        <v>H30.07.17</v>
      </c>
    </row>
    <row r="17290" spans="1:5" x14ac:dyDescent="0.45">
      <c r="A17290" s="2" t="s">
        <v>4774</v>
      </c>
      <c r="B17290" s="2" t="s">
        <v>15433</v>
      </c>
      <c r="C17290" s="2" t="s">
        <v>26987</v>
      </c>
      <c r="D17290" s="2" t="str">
        <f>"食肉販売業"</f>
        <v>食肉販売業</v>
      </c>
      <c r="E17290" s="2" t="str">
        <f>"H30.07.17"</f>
        <v>H30.07.17</v>
      </c>
    </row>
    <row r="17291" spans="1:5" x14ac:dyDescent="0.45">
      <c r="A17291" s="2" t="s">
        <v>4774</v>
      </c>
      <c r="B17291" s="2" t="s">
        <v>15433</v>
      </c>
      <c r="C17291" s="2" t="s">
        <v>26987</v>
      </c>
      <c r="D17291" s="2" t="str">
        <f>"魚介類販売業"</f>
        <v>魚介類販売業</v>
      </c>
      <c r="E17291" s="2" t="str">
        <f>"H30.07.17"</f>
        <v>H30.07.17</v>
      </c>
    </row>
    <row r="17292" spans="1:5" x14ac:dyDescent="0.45">
      <c r="A17292" s="2" t="s">
        <v>4775</v>
      </c>
      <c r="B17292" s="2" t="s">
        <v>15434</v>
      </c>
      <c r="C17292" s="2" t="s">
        <v>26988</v>
      </c>
      <c r="D17292" s="2" t="str">
        <f>"魚介類販売業"</f>
        <v>魚介類販売業</v>
      </c>
      <c r="E17292" s="2" t="str">
        <f>"R02.02.17"</f>
        <v>R02.02.17</v>
      </c>
    </row>
    <row r="17293" spans="1:5" x14ac:dyDescent="0.45">
      <c r="A17293" s="2" t="s">
        <v>4775</v>
      </c>
      <c r="B17293" s="2" t="s">
        <v>4775</v>
      </c>
      <c r="C17293" s="2" t="s">
        <v>26989</v>
      </c>
      <c r="D17293" s="2" t="str">
        <f>"乳類販売業"</f>
        <v>乳類販売業</v>
      </c>
      <c r="E17293" s="2" t="str">
        <f>"H30.08.16"</f>
        <v>H30.08.16</v>
      </c>
    </row>
    <row r="17294" spans="1:5" x14ac:dyDescent="0.45">
      <c r="A17294" s="2" t="s">
        <v>4775</v>
      </c>
      <c r="B17294" s="2" t="s">
        <v>4775</v>
      </c>
      <c r="C17294" s="2" t="s">
        <v>26988</v>
      </c>
      <c r="D17294" s="2" t="str">
        <f>"食肉販売業"</f>
        <v>食肉販売業</v>
      </c>
      <c r="E17294" s="2" t="str">
        <f>"R01.11.18"</f>
        <v>R01.11.18</v>
      </c>
    </row>
    <row r="17295" spans="1:5" x14ac:dyDescent="0.45">
      <c r="A17295" s="2" t="s">
        <v>4775</v>
      </c>
      <c r="B17295" s="2" t="s">
        <v>4775</v>
      </c>
      <c r="C17295" s="2" t="s">
        <v>21058</v>
      </c>
      <c r="D17295" s="2" t="str">
        <f>"喫茶店営業"</f>
        <v>喫茶店営業</v>
      </c>
      <c r="E17295" s="2" t="str">
        <f>"R01.08.22"</f>
        <v>R01.08.22</v>
      </c>
    </row>
    <row r="17296" spans="1:5" x14ac:dyDescent="0.45">
      <c r="A17296" s="2" t="s">
        <v>4775</v>
      </c>
      <c r="B17296" s="2" t="s">
        <v>4775</v>
      </c>
      <c r="C17296" s="2" t="s">
        <v>26991</v>
      </c>
      <c r="D17296" s="2" t="str">
        <f>"魚介類販売業"</f>
        <v>魚介類販売業</v>
      </c>
      <c r="E17296" s="2" t="str">
        <f>"R03.02.19"</f>
        <v>R03.02.19</v>
      </c>
    </row>
    <row r="17297" spans="1:5" x14ac:dyDescent="0.45">
      <c r="A17297" s="2" t="s">
        <v>4776</v>
      </c>
      <c r="B17297" s="2" t="s">
        <v>4776</v>
      </c>
      <c r="C17297" s="2" t="s">
        <v>26992</v>
      </c>
      <c r="D17297" s="2" t="str">
        <f>"食品販売業"</f>
        <v>食品販売業</v>
      </c>
      <c r="E17297" s="2" t="str">
        <f t="shared" ref="E17297:E17314" si="894">"R03.02.24"</f>
        <v>R03.02.24</v>
      </c>
    </row>
    <row r="17298" spans="1:5" x14ac:dyDescent="0.45">
      <c r="A17298" s="2" t="s">
        <v>1262</v>
      </c>
      <c r="B17298" s="2" t="s">
        <v>14958</v>
      </c>
      <c r="C17298" s="2" t="s">
        <v>26534</v>
      </c>
      <c r="D17298" s="2" t="str">
        <f>"乳類販売業"</f>
        <v>乳類販売業</v>
      </c>
      <c r="E17298" s="2" t="str">
        <f t="shared" si="894"/>
        <v>R03.02.24</v>
      </c>
    </row>
    <row r="17299" spans="1:5" x14ac:dyDescent="0.45">
      <c r="A17299" s="2" t="s">
        <v>4422</v>
      </c>
      <c r="B17299" s="2" t="s">
        <v>14959</v>
      </c>
      <c r="C17299" s="2" t="s">
        <v>26535</v>
      </c>
      <c r="D17299" s="2" t="str">
        <f>"乳類販売業"</f>
        <v>乳類販売業</v>
      </c>
      <c r="E17299" s="2" t="str">
        <f t="shared" si="894"/>
        <v>R03.02.24</v>
      </c>
    </row>
    <row r="17300" spans="1:5" x14ac:dyDescent="0.45">
      <c r="A17300" s="2" t="s">
        <v>4137</v>
      </c>
      <c r="B17300" s="2" t="s">
        <v>14573</v>
      </c>
      <c r="C17300" s="2" t="s">
        <v>26148</v>
      </c>
      <c r="D17300" s="2" t="str">
        <f>"乳類販売業"</f>
        <v>乳類販売業</v>
      </c>
      <c r="E17300" s="2" t="str">
        <f t="shared" si="894"/>
        <v>R03.02.24</v>
      </c>
    </row>
    <row r="17301" spans="1:5" x14ac:dyDescent="0.45">
      <c r="A17301" s="2" t="s">
        <v>4436</v>
      </c>
      <c r="B17301" s="2" t="s">
        <v>15436</v>
      </c>
      <c r="C17301" s="2" t="s">
        <v>26552</v>
      </c>
      <c r="D17301" s="2" t="str">
        <f>"乳類販売業"</f>
        <v>乳類販売業</v>
      </c>
      <c r="E17301" s="2" t="str">
        <f t="shared" si="894"/>
        <v>R03.02.24</v>
      </c>
    </row>
    <row r="17302" spans="1:5" x14ac:dyDescent="0.45">
      <c r="A17302" s="2" t="s">
        <v>4349</v>
      </c>
      <c r="B17302" s="2" t="s">
        <v>14851</v>
      </c>
      <c r="C17302" s="2" t="s">
        <v>26435</v>
      </c>
      <c r="D17302" s="2" t="str">
        <f>"乳類販売業"</f>
        <v>乳類販売業</v>
      </c>
      <c r="E17302" s="2" t="str">
        <f t="shared" si="894"/>
        <v>R03.02.24</v>
      </c>
    </row>
    <row r="17303" spans="1:5" x14ac:dyDescent="0.45">
      <c r="A17303" s="2" t="s">
        <v>4349</v>
      </c>
      <c r="B17303" s="2" t="s">
        <v>14851</v>
      </c>
      <c r="C17303" s="2" t="s">
        <v>26435</v>
      </c>
      <c r="D17303" s="2" t="str">
        <f>"食肉販売業"</f>
        <v>食肉販売業</v>
      </c>
      <c r="E17303" s="2" t="str">
        <f t="shared" si="894"/>
        <v>R03.02.24</v>
      </c>
    </row>
    <row r="17304" spans="1:5" x14ac:dyDescent="0.45">
      <c r="A17304" s="2" t="s">
        <v>3808</v>
      </c>
      <c r="B17304" s="2" t="s">
        <v>14979</v>
      </c>
      <c r="C17304" s="2" t="s">
        <v>26556</v>
      </c>
      <c r="D17304" s="2" t="str">
        <f>"飲食店営業"</f>
        <v>飲食店営業</v>
      </c>
      <c r="E17304" s="2" t="str">
        <f t="shared" si="894"/>
        <v>R03.02.24</v>
      </c>
    </row>
    <row r="17305" spans="1:5" x14ac:dyDescent="0.45">
      <c r="A17305" s="2" t="s">
        <v>3808</v>
      </c>
      <c r="B17305" s="2" t="s">
        <v>14979</v>
      </c>
      <c r="C17305" s="2" t="s">
        <v>26556</v>
      </c>
      <c r="D17305" s="2" t="str">
        <f>"乳類販売業"</f>
        <v>乳類販売業</v>
      </c>
      <c r="E17305" s="2" t="str">
        <f t="shared" si="894"/>
        <v>R03.02.24</v>
      </c>
    </row>
    <row r="17306" spans="1:5" x14ac:dyDescent="0.45">
      <c r="A17306" s="2" t="s">
        <v>3808</v>
      </c>
      <c r="B17306" s="2" t="s">
        <v>14979</v>
      </c>
      <c r="C17306" s="2" t="s">
        <v>26556</v>
      </c>
      <c r="D17306" s="2" t="str">
        <f>"食肉販売業"</f>
        <v>食肉販売業</v>
      </c>
      <c r="E17306" s="2" t="str">
        <f t="shared" si="894"/>
        <v>R03.02.24</v>
      </c>
    </row>
    <row r="17307" spans="1:5" x14ac:dyDescent="0.45">
      <c r="A17307" s="2" t="s">
        <v>3808</v>
      </c>
      <c r="B17307" s="2" t="s">
        <v>14979</v>
      </c>
      <c r="C17307" s="2" t="s">
        <v>26556</v>
      </c>
      <c r="D17307" s="2" t="str">
        <f>"魚介類販売業"</f>
        <v>魚介類販売業</v>
      </c>
      <c r="E17307" s="2" t="str">
        <f t="shared" si="894"/>
        <v>R03.02.24</v>
      </c>
    </row>
    <row r="17308" spans="1:5" x14ac:dyDescent="0.45">
      <c r="A17308" s="2" t="s">
        <v>3883</v>
      </c>
      <c r="B17308" s="2" t="s">
        <v>15437</v>
      </c>
      <c r="C17308" s="2" t="s">
        <v>25837</v>
      </c>
      <c r="D17308" s="2" t="str">
        <f>"そうざい製造業"</f>
        <v>そうざい製造業</v>
      </c>
      <c r="E17308" s="2" t="str">
        <f t="shared" si="894"/>
        <v>R03.02.24</v>
      </c>
    </row>
    <row r="17309" spans="1:5" x14ac:dyDescent="0.45">
      <c r="A17309" s="2" t="s">
        <v>3883</v>
      </c>
      <c r="B17309" s="2" t="s">
        <v>15437</v>
      </c>
      <c r="C17309" s="2" t="s">
        <v>25837</v>
      </c>
      <c r="D17309" s="2" t="str">
        <f>"菓子製造業"</f>
        <v>菓子製造業</v>
      </c>
      <c r="E17309" s="2" t="str">
        <f t="shared" si="894"/>
        <v>R03.02.24</v>
      </c>
    </row>
    <row r="17310" spans="1:5" x14ac:dyDescent="0.45">
      <c r="A17310" s="2" t="s">
        <v>165</v>
      </c>
      <c r="B17310" s="2" t="s">
        <v>15438</v>
      </c>
      <c r="C17310" s="2" t="s">
        <v>26320</v>
      </c>
      <c r="D17310" s="2" t="str">
        <f>"喫茶店営業"</f>
        <v>喫茶店営業</v>
      </c>
      <c r="E17310" s="2" t="str">
        <f t="shared" si="894"/>
        <v>R03.02.24</v>
      </c>
    </row>
    <row r="17311" spans="1:5" x14ac:dyDescent="0.45">
      <c r="A17311" s="2" t="s">
        <v>583</v>
      </c>
      <c r="B17311" s="2" t="s">
        <v>15439</v>
      </c>
      <c r="C17311" s="2" t="s">
        <v>26993</v>
      </c>
      <c r="D17311" s="2" t="str">
        <f>"乳類販売業"</f>
        <v>乳類販売業</v>
      </c>
      <c r="E17311" s="2" t="str">
        <f t="shared" si="894"/>
        <v>R03.02.24</v>
      </c>
    </row>
    <row r="17312" spans="1:5" x14ac:dyDescent="0.45">
      <c r="A17312" s="2" t="s">
        <v>3764</v>
      </c>
      <c r="B17312" s="2" t="s">
        <v>3764</v>
      </c>
      <c r="C17312" s="2" t="s">
        <v>25695</v>
      </c>
      <c r="D17312" s="2" t="str">
        <f>"魚肉ねり製品製造業"</f>
        <v>魚肉ねり製品製造業</v>
      </c>
      <c r="E17312" s="2" t="str">
        <f t="shared" si="894"/>
        <v>R03.02.24</v>
      </c>
    </row>
    <row r="17313" spans="1:5" x14ac:dyDescent="0.45">
      <c r="A17313" s="2" t="s">
        <v>4776</v>
      </c>
      <c r="B17313" s="2" t="s">
        <v>15440</v>
      </c>
      <c r="C17313" s="2" t="s">
        <v>26992</v>
      </c>
      <c r="D17313" s="2" t="str">
        <f>"食品の冷凍又は冷蔵業"</f>
        <v>食品の冷凍又は冷蔵業</v>
      </c>
      <c r="E17313" s="2" t="str">
        <f t="shared" si="894"/>
        <v>R03.02.24</v>
      </c>
    </row>
    <row r="17314" spans="1:5" x14ac:dyDescent="0.45">
      <c r="A17314" s="2" t="s">
        <v>4718</v>
      </c>
      <c r="B17314" s="2" t="s">
        <v>15359</v>
      </c>
      <c r="C17314" s="2" t="s">
        <v>26994</v>
      </c>
      <c r="D17314" s="2" t="str">
        <f>"食品製造業"</f>
        <v>食品製造業</v>
      </c>
      <c r="E17314" s="2" t="str">
        <f t="shared" si="894"/>
        <v>R03.02.24</v>
      </c>
    </row>
    <row r="17315" spans="1:5" x14ac:dyDescent="0.45">
      <c r="A17315" s="2" t="s">
        <v>4777</v>
      </c>
      <c r="B17315" s="2" t="s">
        <v>15441</v>
      </c>
      <c r="C17315" s="2" t="s">
        <v>26995</v>
      </c>
      <c r="D17315" s="2" t="str">
        <f>"飲食店営業"</f>
        <v>飲食店営業</v>
      </c>
      <c r="E17315" s="2" t="str">
        <f>"R03.02.25"</f>
        <v>R03.02.25</v>
      </c>
    </row>
    <row r="17316" spans="1:5" x14ac:dyDescent="0.45">
      <c r="A17316" s="2" t="s">
        <v>4778</v>
      </c>
      <c r="B17316" s="2" t="s">
        <v>15442</v>
      </c>
      <c r="C17316" s="2" t="s">
        <v>26996</v>
      </c>
      <c r="D17316" s="2" t="str">
        <f>"飲食店営業"</f>
        <v>飲食店営業</v>
      </c>
      <c r="E17316" s="2" t="str">
        <f>"R03.02.25"</f>
        <v>R03.02.25</v>
      </c>
    </row>
    <row r="17317" spans="1:5" x14ac:dyDescent="0.45">
      <c r="A17317" s="2" t="s">
        <v>165</v>
      </c>
      <c r="B17317" s="2" t="s">
        <v>15443</v>
      </c>
      <c r="C17317" s="2" t="s">
        <v>25827</v>
      </c>
      <c r="D17317" s="2" t="str">
        <f>"喫茶店営業"</f>
        <v>喫茶店営業</v>
      </c>
      <c r="E17317" s="2" t="str">
        <f>"R03.02.25"</f>
        <v>R03.02.25</v>
      </c>
    </row>
    <row r="17318" spans="1:5" x14ac:dyDescent="0.45">
      <c r="A17318" s="2" t="s">
        <v>165</v>
      </c>
      <c r="B17318" s="2" t="s">
        <v>15444</v>
      </c>
      <c r="C17318" s="2" t="s">
        <v>26196</v>
      </c>
      <c r="D17318" s="2" t="str">
        <f>"喫茶店営業"</f>
        <v>喫茶店営業</v>
      </c>
      <c r="E17318" s="2" t="str">
        <f>"R03.02.25"</f>
        <v>R03.02.25</v>
      </c>
    </row>
    <row r="17319" spans="1:5" x14ac:dyDescent="0.45">
      <c r="A17319" s="2" t="s">
        <v>4780</v>
      </c>
      <c r="B17319" s="2" t="s">
        <v>15446</v>
      </c>
      <c r="C17319" s="2" t="s">
        <v>26999</v>
      </c>
      <c r="D17319" s="2" t="str">
        <f>"魚介類販売業"</f>
        <v>魚介類販売業</v>
      </c>
      <c r="E17319" s="2" t="str">
        <f>"R03.03.03"</f>
        <v>R03.03.03</v>
      </c>
    </row>
    <row r="17320" spans="1:5" x14ac:dyDescent="0.45">
      <c r="A17320" s="2" t="s">
        <v>4780</v>
      </c>
      <c r="B17320" s="2" t="s">
        <v>15446</v>
      </c>
      <c r="C17320" s="2" t="s">
        <v>26999</v>
      </c>
      <c r="D17320" s="2" t="str">
        <f>"そうざい製造業"</f>
        <v>そうざい製造業</v>
      </c>
      <c r="E17320" s="2" t="str">
        <f>"R03.03.03"</f>
        <v>R03.03.03</v>
      </c>
    </row>
    <row r="17321" spans="1:5" x14ac:dyDescent="0.45">
      <c r="A17321" s="2" t="s">
        <v>4781</v>
      </c>
      <c r="B17321" s="2" t="s">
        <v>15447</v>
      </c>
      <c r="C17321" s="2" t="s">
        <v>27000</v>
      </c>
      <c r="D17321" s="2" t="str">
        <f>"飲食店営業"</f>
        <v>飲食店営業</v>
      </c>
      <c r="E17321" s="2" t="str">
        <f>"R03.03.03"</f>
        <v>R03.03.03</v>
      </c>
    </row>
    <row r="17322" spans="1:5" x14ac:dyDescent="0.45">
      <c r="A17322" s="2" t="s">
        <v>4782</v>
      </c>
      <c r="B17322" s="2" t="s">
        <v>12953</v>
      </c>
      <c r="C17322" s="2" t="s">
        <v>27001</v>
      </c>
      <c r="D17322" s="2" t="str">
        <f>"飲食店営業"</f>
        <v>飲食店営業</v>
      </c>
      <c r="E17322" s="2" t="str">
        <f>"R03.03.08"</f>
        <v>R03.03.08</v>
      </c>
    </row>
    <row r="17323" spans="1:5" x14ac:dyDescent="0.45">
      <c r="A17323" s="2" t="s">
        <v>4783</v>
      </c>
      <c r="B17323" s="2" t="s">
        <v>15448</v>
      </c>
      <c r="C17323" s="2" t="s">
        <v>27002</v>
      </c>
      <c r="D17323" s="2" t="str">
        <f>"食品製造業"</f>
        <v>食品製造業</v>
      </c>
      <c r="E17323" s="2" t="str">
        <f>"R03.02.26"</f>
        <v>R03.02.26</v>
      </c>
    </row>
    <row r="17324" spans="1:5" x14ac:dyDescent="0.45">
      <c r="A17324" s="2" t="s">
        <v>453</v>
      </c>
      <c r="B17324" s="2" t="s">
        <v>14372</v>
      </c>
      <c r="C17324" s="2" t="s">
        <v>27003</v>
      </c>
      <c r="D17324" s="2" t="str">
        <f>"飲食店営業"</f>
        <v>飲食店営業</v>
      </c>
      <c r="E17324" s="2" t="str">
        <f>"H30.02.22"</f>
        <v>H30.02.22</v>
      </c>
    </row>
    <row r="17325" spans="1:5" x14ac:dyDescent="0.45">
      <c r="A17325" s="2" t="s">
        <v>4784</v>
      </c>
      <c r="B17325" s="2" t="s">
        <v>4784</v>
      </c>
      <c r="C17325" s="2" t="s">
        <v>27004</v>
      </c>
      <c r="D17325" s="2" t="str">
        <f>"飲食店営業"</f>
        <v>飲食店営業</v>
      </c>
      <c r="E17325" s="2" t="str">
        <f>"R02.03.02"</f>
        <v>R02.03.02</v>
      </c>
    </row>
    <row r="17326" spans="1:5" x14ac:dyDescent="0.45">
      <c r="A17326" s="2" t="s">
        <v>4784</v>
      </c>
      <c r="B17326" s="2" t="s">
        <v>4784</v>
      </c>
      <c r="C17326" s="2" t="s">
        <v>27004</v>
      </c>
      <c r="D17326" s="2" t="str">
        <f>"魚介類販売業"</f>
        <v>魚介類販売業</v>
      </c>
      <c r="E17326" s="2" t="str">
        <f>"R02.03.02"</f>
        <v>R02.03.02</v>
      </c>
    </row>
    <row r="17327" spans="1:5" x14ac:dyDescent="0.45">
      <c r="A17327" s="2" t="s">
        <v>4319</v>
      </c>
      <c r="B17327" s="2" t="s">
        <v>14811</v>
      </c>
      <c r="C17327" s="2" t="s">
        <v>26393</v>
      </c>
      <c r="D17327" s="2" t="str">
        <f>"食品製造業"</f>
        <v>食品製造業</v>
      </c>
      <c r="E17327" s="2" t="str">
        <f>"H30.11.13"</f>
        <v>H30.11.13</v>
      </c>
    </row>
    <row r="17328" spans="1:5" x14ac:dyDescent="0.45">
      <c r="A17328" s="2" t="s">
        <v>453</v>
      </c>
      <c r="B17328" s="2" t="s">
        <v>15124</v>
      </c>
      <c r="C17328" s="2" t="s">
        <v>26196</v>
      </c>
      <c r="D17328" s="2" t="str">
        <f>"飲食店営業"</f>
        <v>飲食店営業</v>
      </c>
      <c r="E17328" s="2" t="str">
        <f>"R02.06.12"</f>
        <v>R02.06.12</v>
      </c>
    </row>
    <row r="17329" spans="1:5" x14ac:dyDescent="0.45">
      <c r="A17329" s="2" t="s">
        <v>453</v>
      </c>
      <c r="B17329" s="2" t="s">
        <v>15449</v>
      </c>
      <c r="C17329" s="2" t="s">
        <v>26707</v>
      </c>
      <c r="D17329" s="2" t="str">
        <f>"食品販売業"</f>
        <v>食品販売業</v>
      </c>
      <c r="E17329" s="2" t="str">
        <f>"R01.11.19"</f>
        <v>R01.11.19</v>
      </c>
    </row>
    <row r="17330" spans="1:5" x14ac:dyDescent="0.45">
      <c r="A17330" s="2" t="s">
        <v>4785</v>
      </c>
      <c r="B17330" s="2" t="s">
        <v>15450</v>
      </c>
      <c r="C17330" s="2" t="s">
        <v>27005</v>
      </c>
      <c r="D17330" s="2" t="str">
        <f t="shared" ref="D17330:D17339" si="895">"飲食店営業"</f>
        <v>飲食店営業</v>
      </c>
      <c r="E17330" s="2" t="str">
        <f>"R03.03.11"</f>
        <v>R03.03.11</v>
      </c>
    </row>
    <row r="17331" spans="1:5" x14ac:dyDescent="0.45">
      <c r="A17331" s="2" t="s">
        <v>4780</v>
      </c>
      <c r="B17331" s="2" t="s">
        <v>15446</v>
      </c>
      <c r="C17331" s="2" t="s">
        <v>26999</v>
      </c>
      <c r="D17331" s="2" t="str">
        <f t="shared" si="895"/>
        <v>飲食店営業</v>
      </c>
      <c r="E17331" s="2" t="str">
        <f>"R03.03.15"</f>
        <v>R03.03.15</v>
      </c>
    </row>
    <row r="17332" spans="1:5" x14ac:dyDescent="0.45">
      <c r="A17332" s="2" t="s">
        <v>1278</v>
      </c>
      <c r="B17332" s="2" t="s">
        <v>15451</v>
      </c>
      <c r="C17332" s="2" t="s">
        <v>27006</v>
      </c>
      <c r="D17332" s="2" t="str">
        <f t="shared" si="895"/>
        <v>飲食店営業</v>
      </c>
      <c r="E17332" s="2" t="str">
        <f>"R03.03.15"</f>
        <v>R03.03.15</v>
      </c>
    </row>
    <row r="17333" spans="1:5" x14ac:dyDescent="0.45">
      <c r="A17333" s="2" t="s">
        <v>4786</v>
      </c>
      <c r="B17333" s="2" t="s">
        <v>15452</v>
      </c>
      <c r="C17333" s="2" t="s">
        <v>27007</v>
      </c>
      <c r="D17333" s="2" t="str">
        <f t="shared" si="895"/>
        <v>飲食店営業</v>
      </c>
      <c r="E17333" s="2" t="str">
        <f>"R03.03.15"</f>
        <v>R03.03.15</v>
      </c>
    </row>
    <row r="17334" spans="1:5" x14ac:dyDescent="0.45">
      <c r="A17334" s="2" t="s">
        <v>1278</v>
      </c>
      <c r="B17334" s="2" t="s">
        <v>15453</v>
      </c>
      <c r="C17334" s="2" t="s">
        <v>27008</v>
      </c>
      <c r="D17334" s="2" t="str">
        <f t="shared" si="895"/>
        <v>飲食店営業</v>
      </c>
      <c r="E17334" s="2" t="str">
        <f>"R02.09.01"</f>
        <v>R02.09.01</v>
      </c>
    </row>
    <row r="17335" spans="1:5" x14ac:dyDescent="0.45">
      <c r="A17335" s="2" t="s">
        <v>1278</v>
      </c>
      <c r="B17335" s="2" t="s">
        <v>15454</v>
      </c>
      <c r="C17335" s="2" t="s">
        <v>27009</v>
      </c>
      <c r="D17335" s="2" t="str">
        <f t="shared" si="895"/>
        <v>飲食店営業</v>
      </c>
      <c r="E17335" s="2" t="str">
        <f>"R01.05.22"</f>
        <v>R01.05.22</v>
      </c>
    </row>
    <row r="17336" spans="1:5" x14ac:dyDescent="0.45">
      <c r="A17336" s="2" t="s">
        <v>3887</v>
      </c>
      <c r="B17336" s="2" t="s">
        <v>14736</v>
      </c>
      <c r="C17336" s="2" t="s">
        <v>27010</v>
      </c>
      <c r="D17336" s="2" t="str">
        <f t="shared" si="895"/>
        <v>飲食店営業</v>
      </c>
      <c r="E17336" s="2" t="str">
        <f>"R03.03.15"</f>
        <v>R03.03.15</v>
      </c>
    </row>
    <row r="17337" spans="1:5" x14ac:dyDescent="0.45">
      <c r="A17337" s="2" t="s">
        <v>4788</v>
      </c>
      <c r="B17337" s="2" t="s">
        <v>15455</v>
      </c>
      <c r="C17337" s="2" t="s">
        <v>27011</v>
      </c>
      <c r="D17337" s="2" t="str">
        <f t="shared" si="895"/>
        <v>飲食店営業</v>
      </c>
      <c r="E17337" s="2" t="str">
        <f>"R03.03.16"</f>
        <v>R03.03.16</v>
      </c>
    </row>
    <row r="17338" spans="1:5" x14ac:dyDescent="0.45">
      <c r="A17338" s="2" t="s">
        <v>4789</v>
      </c>
      <c r="B17338" s="2" t="s">
        <v>15456</v>
      </c>
      <c r="C17338" s="2" t="s">
        <v>27012</v>
      </c>
      <c r="D17338" s="2" t="str">
        <f t="shared" si="895"/>
        <v>飲食店営業</v>
      </c>
      <c r="E17338" s="2" t="str">
        <f>"R03.03.19"</f>
        <v>R03.03.19</v>
      </c>
    </row>
    <row r="17339" spans="1:5" x14ac:dyDescent="0.45">
      <c r="A17339" s="2" t="s">
        <v>4789</v>
      </c>
      <c r="B17339" s="2" t="s">
        <v>15457</v>
      </c>
      <c r="C17339" s="2" t="s">
        <v>27013</v>
      </c>
      <c r="D17339" s="2" t="str">
        <f t="shared" si="895"/>
        <v>飲食店営業</v>
      </c>
      <c r="E17339" s="2" t="str">
        <f>"R03.03.19"</f>
        <v>R03.03.19</v>
      </c>
    </row>
    <row r="17340" spans="1:5" x14ac:dyDescent="0.45">
      <c r="A17340" s="2" t="s">
        <v>4370</v>
      </c>
      <c r="B17340" s="2" t="s">
        <v>15027</v>
      </c>
      <c r="C17340" s="2" t="s">
        <v>27014</v>
      </c>
      <c r="D17340" s="2" t="str">
        <f>"食品販売業（仮設営業）"</f>
        <v>食品販売業（仮設営業）</v>
      </c>
      <c r="E17340" s="2" t="str">
        <f>"R03.03.22"</f>
        <v>R03.03.22</v>
      </c>
    </row>
    <row r="17341" spans="1:5" x14ac:dyDescent="0.45">
      <c r="A17341" s="2" t="s">
        <v>4370</v>
      </c>
      <c r="B17341" s="2" t="s">
        <v>15027</v>
      </c>
      <c r="C17341" s="2" t="s">
        <v>27015</v>
      </c>
      <c r="D17341" s="2" t="str">
        <f>"食品販売業（仮設営業）"</f>
        <v>食品販売業（仮設営業）</v>
      </c>
      <c r="E17341" s="2" t="str">
        <f>"R03.03.22"</f>
        <v>R03.03.22</v>
      </c>
    </row>
    <row r="17342" spans="1:5" x14ac:dyDescent="0.45">
      <c r="A17342" s="2" t="s">
        <v>4790</v>
      </c>
      <c r="B17342" s="2" t="s">
        <v>14614</v>
      </c>
      <c r="C17342" s="2" t="s">
        <v>27016</v>
      </c>
      <c r="D17342" s="2" t="str">
        <f>"そうざい製造業"</f>
        <v>そうざい製造業</v>
      </c>
      <c r="E17342" s="2" t="str">
        <f>"R03.03.22"</f>
        <v>R03.03.22</v>
      </c>
    </row>
    <row r="17343" spans="1:5" x14ac:dyDescent="0.45">
      <c r="A17343" s="2" t="s">
        <v>4791</v>
      </c>
      <c r="B17343" s="2" t="s">
        <v>15458</v>
      </c>
      <c r="C17343" s="2" t="s">
        <v>27017</v>
      </c>
      <c r="D17343" s="2" t="str">
        <f>"飲食店営業"</f>
        <v>飲食店営業</v>
      </c>
      <c r="E17343" s="2" t="str">
        <f>"R03.03.26"</f>
        <v>R03.03.26</v>
      </c>
    </row>
    <row r="17344" spans="1:5" x14ac:dyDescent="0.45">
      <c r="A17344" s="2" t="s">
        <v>4792</v>
      </c>
      <c r="B17344" s="2" t="s">
        <v>4792</v>
      </c>
      <c r="C17344" s="2" t="s">
        <v>27018</v>
      </c>
      <c r="D17344" s="2" t="str">
        <f>"めん類製造業"</f>
        <v>めん類製造業</v>
      </c>
      <c r="E17344" s="2" t="str">
        <f>"R02.02.25"</f>
        <v>R02.02.25</v>
      </c>
    </row>
    <row r="17345" spans="1:5" x14ac:dyDescent="0.45">
      <c r="A17345" s="2" t="s">
        <v>4793</v>
      </c>
      <c r="B17345" s="2" t="s">
        <v>15459</v>
      </c>
      <c r="C17345" s="2" t="s">
        <v>27019</v>
      </c>
      <c r="D17345" s="2" t="str">
        <f>"乳類販売業"</f>
        <v>乳類販売業</v>
      </c>
      <c r="E17345" s="2" t="str">
        <f>"R02.02.20"</f>
        <v>R02.02.20</v>
      </c>
    </row>
    <row r="17346" spans="1:5" x14ac:dyDescent="0.45">
      <c r="A17346" s="2" t="s">
        <v>4793</v>
      </c>
      <c r="B17346" s="2" t="s">
        <v>15459</v>
      </c>
      <c r="C17346" s="2" t="s">
        <v>27019</v>
      </c>
      <c r="D17346" s="2" t="str">
        <f>"飲食店営業"</f>
        <v>飲食店営業</v>
      </c>
      <c r="E17346" s="2" t="str">
        <f>"R02.02.20"</f>
        <v>R02.02.20</v>
      </c>
    </row>
    <row r="17347" spans="1:5" x14ac:dyDescent="0.45">
      <c r="A17347" s="2" t="s">
        <v>4793</v>
      </c>
      <c r="B17347" s="2" t="s">
        <v>15459</v>
      </c>
      <c r="C17347" s="2" t="s">
        <v>27019</v>
      </c>
      <c r="D17347" s="2" t="str">
        <f>"飲食店営業"</f>
        <v>飲食店営業</v>
      </c>
      <c r="E17347" s="2" t="str">
        <f>"R02.02.20"</f>
        <v>R02.02.20</v>
      </c>
    </row>
    <row r="17348" spans="1:5" x14ac:dyDescent="0.45">
      <c r="A17348" s="2" t="s">
        <v>4793</v>
      </c>
      <c r="B17348" s="2" t="s">
        <v>15459</v>
      </c>
      <c r="C17348" s="2" t="s">
        <v>27019</v>
      </c>
      <c r="D17348" s="2" t="str">
        <f>"魚介類販売業"</f>
        <v>魚介類販売業</v>
      </c>
      <c r="E17348" s="2" t="str">
        <f>"R02.02.20"</f>
        <v>R02.02.20</v>
      </c>
    </row>
    <row r="17349" spans="1:5" x14ac:dyDescent="0.45">
      <c r="A17349" s="2" t="s">
        <v>4793</v>
      </c>
      <c r="B17349" s="2" t="s">
        <v>15459</v>
      </c>
      <c r="C17349" s="2" t="s">
        <v>27019</v>
      </c>
      <c r="D17349" s="2" t="str">
        <f>"食品販売業"</f>
        <v>食品販売業</v>
      </c>
      <c r="E17349" s="2" t="str">
        <f>"R02.02.20"</f>
        <v>R02.02.20</v>
      </c>
    </row>
    <row r="17350" spans="1:5" x14ac:dyDescent="0.45">
      <c r="A17350" s="2" t="s">
        <v>4794</v>
      </c>
      <c r="B17350" s="2" t="s">
        <v>15460</v>
      </c>
      <c r="C17350" s="2" t="s">
        <v>27020</v>
      </c>
      <c r="D17350" s="2" t="str">
        <f>"飲食店営業"</f>
        <v>飲食店営業</v>
      </c>
      <c r="E17350" s="2" t="str">
        <f>"R03.03.26"</f>
        <v>R03.03.26</v>
      </c>
    </row>
    <row r="17351" spans="1:5" x14ac:dyDescent="0.45">
      <c r="A17351" s="2" t="s">
        <v>4795</v>
      </c>
      <c r="B17351" s="2" t="s">
        <v>15461</v>
      </c>
      <c r="C17351" s="2" t="s">
        <v>27021</v>
      </c>
      <c r="D17351" s="2" t="str">
        <f>"飲食店営業"</f>
        <v>飲食店営業</v>
      </c>
      <c r="E17351" s="2" t="str">
        <f>"H30.11.30"</f>
        <v>H30.11.30</v>
      </c>
    </row>
    <row r="17352" spans="1:5" x14ac:dyDescent="0.45">
      <c r="A17352" s="2" t="s">
        <v>4796</v>
      </c>
      <c r="B17352" s="2" t="s">
        <v>15462</v>
      </c>
      <c r="C17352" s="2" t="s">
        <v>27022</v>
      </c>
      <c r="D17352" s="2" t="str">
        <f>"飲食店営業"</f>
        <v>飲食店営業</v>
      </c>
      <c r="E17352" s="2" t="str">
        <f>"R03.03.29"</f>
        <v>R03.03.29</v>
      </c>
    </row>
    <row r="17353" spans="1:5" x14ac:dyDescent="0.45">
      <c r="A17353" s="2" t="s">
        <v>4797</v>
      </c>
      <c r="B17353" s="2" t="s">
        <v>15463</v>
      </c>
      <c r="C17353" s="2" t="s">
        <v>27023</v>
      </c>
      <c r="D17353" s="2" t="str">
        <f>"飲食店営業"</f>
        <v>飲食店営業</v>
      </c>
      <c r="E17353" s="2" t="str">
        <f>"R02.12.22"</f>
        <v>R02.12.22</v>
      </c>
    </row>
    <row r="17354" spans="1:5" x14ac:dyDescent="0.45">
      <c r="A17354" s="2" t="s">
        <v>259</v>
      </c>
      <c r="B17354" s="2" t="s">
        <v>15464</v>
      </c>
      <c r="C17354" s="2" t="s">
        <v>27024</v>
      </c>
      <c r="D17354" s="2" t="str">
        <f>"飲食店営業"</f>
        <v>飲食店営業</v>
      </c>
      <c r="E17354" s="2" t="str">
        <f>"R02.08.11"</f>
        <v>R02.08.11</v>
      </c>
    </row>
    <row r="17355" spans="1:5" x14ac:dyDescent="0.45">
      <c r="A17355" s="2" t="s">
        <v>259</v>
      </c>
      <c r="B17355" s="2" t="s">
        <v>15465</v>
      </c>
      <c r="C17355" s="2" t="s">
        <v>27025</v>
      </c>
      <c r="D17355" s="2" t="str">
        <f>"乳類販売業"</f>
        <v>乳類販売業</v>
      </c>
      <c r="E17355" s="2" t="str">
        <f>"H29.05.15"</f>
        <v>H29.05.15</v>
      </c>
    </row>
    <row r="17356" spans="1:5" x14ac:dyDescent="0.45">
      <c r="A17356" s="2" t="s">
        <v>259</v>
      </c>
      <c r="B17356" s="2" t="s">
        <v>15465</v>
      </c>
      <c r="C17356" s="2" t="s">
        <v>27025</v>
      </c>
      <c r="D17356" s="2" t="str">
        <f>"魚介類販売業"</f>
        <v>魚介類販売業</v>
      </c>
      <c r="E17356" s="2" t="str">
        <f>"H29.05.15"</f>
        <v>H29.05.15</v>
      </c>
    </row>
    <row r="17357" spans="1:5" x14ac:dyDescent="0.45">
      <c r="A17357" s="2" t="s">
        <v>259</v>
      </c>
      <c r="B17357" s="2" t="s">
        <v>15465</v>
      </c>
      <c r="C17357" s="2" t="s">
        <v>27025</v>
      </c>
      <c r="D17357" s="2" t="str">
        <f>"飲食店営業"</f>
        <v>飲食店営業</v>
      </c>
      <c r="E17357" s="2" t="str">
        <f>"H29.05.15"</f>
        <v>H29.05.15</v>
      </c>
    </row>
    <row r="17358" spans="1:5" x14ac:dyDescent="0.45">
      <c r="A17358" s="2" t="s">
        <v>259</v>
      </c>
      <c r="B17358" s="2" t="s">
        <v>15465</v>
      </c>
      <c r="C17358" s="2" t="s">
        <v>27025</v>
      </c>
      <c r="D17358" s="2" t="str">
        <f>"食肉販売業"</f>
        <v>食肉販売業</v>
      </c>
      <c r="E17358" s="2" t="str">
        <f>"H29.05.15"</f>
        <v>H29.05.15</v>
      </c>
    </row>
    <row r="17359" spans="1:5" x14ac:dyDescent="0.45">
      <c r="A17359" s="2" t="s">
        <v>259</v>
      </c>
      <c r="B17359" s="2" t="s">
        <v>15465</v>
      </c>
      <c r="C17359" s="2" t="s">
        <v>27025</v>
      </c>
      <c r="D17359" s="2" t="str">
        <f>"飲食店営業"</f>
        <v>飲食店営業</v>
      </c>
      <c r="E17359" s="2" t="str">
        <f>"H29.05.15"</f>
        <v>H29.05.15</v>
      </c>
    </row>
    <row r="17360" spans="1:5" x14ac:dyDescent="0.45">
      <c r="A17360" s="2" t="s">
        <v>259</v>
      </c>
      <c r="B17360" s="2" t="s">
        <v>15466</v>
      </c>
      <c r="C17360" s="2" t="s">
        <v>27026</v>
      </c>
      <c r="D17360" s="2" t="str">
        <f>"飲食店営業"</f>
        <v>飲食店営業</v>
      </c>
      <c r="E17360" s="2" t="str">
        <f>"R02.12.02"</f>
        <v>R02.12.02</v>
      </c>
    </row>
    <row r="17361" spans="1:5" x14ac:dyDescent="0.45">
      <c r="A17361" s="2" t="s">
        <v>259</v>
      </c>
      <c r="B17361" s="2" t="s">
        <v>15467</v>
      </c>
      <c r="C17361" s="2" t="s">
        <v>27027</v>
      </c>
      <c r="D17361" s="2" t="str">
        <f>"飲食店営業"</f>
        <v>飲食店営業</v>
      </c>
      <c r="E17361" s="2" t="str">
        <f>"R02.12.11"</f>
        <v>R02.12.11</v>
      </c>
    </row>
    <row r="17362" spans="1:5" x14ac:dyDescent="0.45">
      <c r="A17362" s="2" t="s">
        <v>259</v>
      </c>
      <c r="B17362" s="2" t="s">
        <v>15466</v>
      </c>
      <c r="C17362" s="2" t="s">
        <v>27026</v>
      </c>
      <c r="D17362" s="2" t="str">
        <f>"食品販売業"</f>
        <v>食品販売業</v>
      </c>
      <c r="E17362" s="2" t="str">
        <f>"H30.11.13"</f>
        <v>H30.11.13</v>
      </c>
    </row>
    <row r="17363" spans="1:5" x14ac:dyDescent="0.45">
      <c r="A17363" s="2" t="s">
        <v>1831</v>
      </c>
      <c r="B17363" s="2" t="s">
        <v>15468</v>
      </c>
      <c r="C17363" s="2" t="s">
        <v>25789</v>
      </c>
      <c r="D17363" s="2" t="str">
        <f>"乳類販売業"</f>
        <v>乳類販売業</v>
      </c>
      <c r="E17363" s="2" t="str">
        <f>"R01.08.22"</f>
        <v>R01.08.22</v>
      </c>
    </row>
    <row r="17364" spans="1:5" x14ac:dyDescent="0.45">
      <c r="A17364" s="2" t="s">
        <v>1831</v>
      </c>
      <c r="B17364" s="2" t="s">
        <v>14747</v>
      </c>
      <c r="C17364" s="2" t="s">
        <v>26364</v>
      </c>
      <c r="D17364" s="2" t="str">
        <f>"魚介類販売業"</f>
        <v>魚介類販売業</v>
      </c>
      <c r="E17364" s="2" t="str">
        <f>"R02.09.01"</f>
        <v>R02.09.01</v>
      </c>
    </row>
    <row r="17365" spans="1:5" x14ac:dyDescent="0.45">
      <c r="A17365" s="2" t="s">
        <v>1831</v>
      </c>
      <c r="B17365" s="2" t="s">
        <v>14374</v>
      </c>
      <c r="C17365" s="2" t="s">
        <v>25963</v>
      </c>
      <c r="D17365" s="2" t="str">
        <f>"食品販売業"</f>
        <v>食品販売業</v>
      </c>
      <c r="E17365" s="2" t="str">
        <f>"H30.11.30"</f>
        <v>H30.11.30</v>
      </c>
    </row>
    <row r="17366" spans="1:5" x14ac:dyDescent="0.45">
      <c r="A17366" s="2" t="s">
        <v>4798</v>
      </c>
      <c r="B17366" s="2" t="s">
        <v>15469</v>
      </c>
      <c r="C17366" s="2" t="s">
        <v>27028</v>
      </c>
      <c r="D17366" s="2" t="str">
        <f>"飲食店営業"</f>
        <v>飲食店営業</v>
      </c>
      <c r="E17366" s="2" t="str">
        <f t="shared" ref="E17366:E17374" si="896">"R03.04.06"</f>
        <v>R03.04.06</v>
      </c>
    </row>
    <row r="17367" spans="1:5" x14ac:dyDescent="0.45">
      <c r="A17367" s="2" t="s">
        <v>4213</v>
      </c>
      <c r="B17367" s="2" t="s">
        <v>15470</v>
      </c>
      <c r="C17367" s="2" t="s">
        <v>27029</v>
      </c>
      <c r="D17367" s="2" t="str">
        <f>"飲食店営業"</f>
        <v>飲食店営業</v>
      </c>
      <c r="E17367" s="2" t="str">
        <f t="shared" si="896"/>
        <v>R03.04.06</v>
      </c>
    </row>
    <row r="17368" spans="1:5" x14ac:dyDescent="0.45">
      <c r="A17368" s="2" t="s">
        <v>4213</v>
      </c>
      <c r="B17368" s="2" t="s">
        <v>15470</v>
      </c>
      <c r="C17368" s="2" t="s">
        <v>27029</v>
      </c>
      <c r="D17368" s="2" t="str">
        <f>"魚介類販売業"</f>
        <v>魚介類販売業</v>
      </c>
      <c r="E17368" s="2" t="str">
        <f t="shared" si="896"/>
        <v>R03.04.06</v>
      </c>
    </row>
    <row r="17369" spans="1:5" x14ac:dyDescent="0.45">
      <c r="A17369" s="2" t="s">
        <v>4213</v>
      </c>
      <c r="B17369" s="2" t="s">
        <v>15470</v>
      </c>
      <c r="C17369" s="2" t="s">
        <v>27029</v>
      </c>
      <c r="D17369" s="2" t="str">
        <f>"食肉販売業"</f>
        <v>食肉販売業</v>
      </c>
      <c r="E17369" s="2" t="str">
        <f t="shared" si="896"/>
        <v>R03.04.06</v>
      </c>
    </row>
    <row r="17370" spans="1:5" x14ac:dyDescent="0.45">
      <c r="A17370" s="2" t="s">
        <v>4213</v>
      </c>
      <c r="B17370" s="2" t="s">
        <v>15470</v>
      </c>
      <c r="C17370" s="2" t="s">
        <v>27029</v>
      </c>
      <c r="D17370" s="2" t="str">
        <f>"乳類販売業"</f>
        <v>乳類販売業</v>
      </c>
      <c r="E17370" s="2" t="str">
        <f t="shared" si="896"/>
        <v>R03.04.06</v>
      </c>
    </row>
    <row r="17371" spans="1:5" x14ac:dyDescent="0.45">
      <c r="A17371" s="2" t="s">
        <v>4213</v>
      </c>
      <c r="B17371" s="2" t="s">
        <v>15470</v>
      </c>
      <c r="C17371" s="2" t="s">
        <v>27029</v>
      </c>
      <c r="D17371" s="2" t="str">
        <f>"食品販売業"</f>
        <v>食品販売業</v>
      </c>
      <c r="E17371" s="2" t="str">
        <f t="shared" si="896"/>
        <v>R03.04.06</v>
      </c>
    </row>
    <row r="17372" spans="1:5" x14ac:dyDescent="0.45">
      <c r="A17372" s="2" t="s">
        <v>126</v>
      </c>
      <c r="B17372" s="2" t="s">
        <v>15471</v>
      </c>
      <c r="C17372" s="2" t="s">
        <v>27030</v>
      </c>
      <c r="D17372" s="2" t="str">
        <f>"飲食店営業"</f>
        <v>飲食店営業</v>
      </c>
      <c r="E17372" s="2" t="str">
        <f t="shared" si="896"/>
        <v>R03.04.06</v>
      </c>
    </row>
    <row r="17373" spans="1:5" x14ac:dyDescent="0.45">
      <c r="A17373" s="2" t="s">
        <v>4799</v>
      </c>
      <c r="B17373" s="2" t="s">
        <v>15472</v>
      </c>
      <c r="C17373" s="2" t="s">
        <v>27031</v>
      </c>
      <c r="D17373" s="2" t="str">
        <f>"飲食店営業"</f>
        <v>飲食店営業</v>
      </c>
      <c r="E17373" s="2" t="str">
        <f t="shared" si="896"/>
        <v>R03.04.06</v>
      </c>
    </row>
    <row r="17374" spans="1:5" x14ac:dyDescent="0.45">
      <c r="A17374" s="2" t="s">
        <v>4799</v>
      </c>
      <c r="B17374" s="2" t="s">
        <v>15473</v>
      </c>
      <c r="C17374" s="2" t="s">
        <v>27032</v>
      </c>
      <c r="D17374" s="2" t="str">
        <f>"飲食店営業"</f>
        <v>飲食店営業</v>
      </c>
      <c r="E17374" s="2" t="str">
        <f t="shared" si="896"/>
        <v>R03.04.06</v>
      </c>
    </row>
    <row r="17375" spans="1:5" x14ac:dyDescent="0.45">
      <c r="A17375" s="2" t="s">
        <v>4800</v>
      </c>
      <c r="B17375" s="2" t="s">
        <v>15474</v>
      </c>
      <c r="C17375" s="2" t="s">
        <v>27033</v>
      </c>
      <c r="D17375" s="2" t="str">
        <f>"飲食店営業"</f>
        <v>飲食店営業</v>
      </c>
      <c r="E17375" s="2" t="str">
        <f>"R03.04.09"</f>
        <v>R03.04.09</v>
      </c>
    </row>
    <row r="17376" spans="1:5" x14ac:dyDescent="0.45">
      <c r="A17376" s="2" t="s">
        <v>4800</v>
      </c>
      <c r="B17376" s="2" t="s">
        <v>15474</v>
      </c>
      <c r="C17376" s="2" t="s">
        <v>27033</v>
      </c>
      <c r="D17376" s="2" t="str">
        <f>"菓子製造業"</f>
        <v>菓子製造業</v>
      </c>
      <c r="E17376" s="2" t="str">
        <f>"R03.04.09"</f>
        <v>R03.04.09</v>
      </c>
    </row>
    <row r="17377" spans="1:5" x14ac:dyDescent="0.45">
      <c r="A17377" s="2" t="s">
        <v>4799</v>
      </c>
      <c r="B17377" s="2" t="s">
        <v>15475</v>
      </c>
      <c r="C17377" s="2" t="s">
        <v>27034</v>
      </c>
      <c r="D17377" s="2" t="str">
        <f>"飲食店営業"</f>
        <v>飲食店営業</v>
      </c>
      <c r="E17377" s="2" t="str">
        <f>"R03.04.09"</f>
        <v>R03.04.09</v>
      </c>
    </row>
    <row r="17378" spans="1:5" x14ac:dyDescent="0.45">
      <c r="A17378" s="2" t="s">
        <v>4799</v>
      </c>
      <c r="B17378" s="2" t="s">
        <v>15476</v>
      </c>
      <c r="C17378" s="2" t="s">
        <v>27035</v>
      </c>
      <c r="D17378" s="2" t="str">
        <f>"飲食店営業"</f>
        <v>飲食店営業</v>
      </c>
      <c r="E17378" s="2" t="str">
        <f>"R03.04.09"</f>
        <v>R03.04.09</v>
      </c>
    </row>
    <row r="17379" spans="1:5" x14ac:dyDescent="0.45">
      <c r="A17379" s="2" t="s">
        <v>4799</v>
      </c>
      <c r="B17379" s="2" t="s">
        <v>15477</v>
      </c>
      <c r="C17379" s="2" t="s">
        <v>27036</v>
      </c>
      <c r="D17379" s="2" t="str">
        <f>"飲食店営業"</f>
        <v>飲食店営業</v>
      </c>
      <c r="E17379" s="2" t="str">
        <f>"R03.04.09"</f>
        <v>R03.04.09</v>
      </c>
    </row>
    <row r="17380" spans="1:5" x14ac:dyDescent="0.45">
      <c r="A17380" s="2" t="s">
        <v>4801</v>
      </c>
      <c r="B17380" s="2" t="s">
        <v>15478</v>
      </c>
      <c r="C17380" s="2" t="s">
        <v>27037</v>
      </c>
      <c r="D17380" s="2" t="str">
        <f>"飲食店営業"</f>
        <v>飲食店営業</v>
      </c>
      <c r="E17380" s="2" t="str">
        <f>"R03.04.12"</f>
        <v>R03.04.12</v>
      </c>
    </row>
    <row r="17381" spans="1:5" x14ac:dyDescent="0.45">
      <c r="A17381" s="2" t="s">
        <v>595</v>
      </c>
      <c r="B17381" s="2" t="s">
        <v>15479</v>
      </c>
      <c r="C17381" s="2" t="s">
        <v>27038</v>
      </c>
      <c r="D17381" s="2" t="str">
        <f>"そうざい製造業"</f>
        <v>そうざい製造業</v>
      </c>
      <c r="E17381" s="2" t="str">
        <f t="shared" ref="E17381:E17387" si="897">"R03.04.13"</f>
        <v>R03.04.13</v>
      </c>
    </row>
    <row r="17382" spans="1:5" x14ac:dyDescent="0.45">
      <c r="A17382" s="2" t="s">
        <v>4802</v>
      </c>
      <c r="B17382" s="2" t="s">
        <v>15480</v>
      </c>
      <c r="C17382" s="2" t="s">
        <v>27039</v>
      </c>
      <c r="D17382" s="2" t="str">
        <f>"飲食店営業"</f>
        <v>飲食店営業</v>
      </c>
      <c r="E17382" s="2" t="str">
        <f t="shared" si="897"/>
        <v>R03.04.13</v>
      </c>
    </row>
    <row r="17383" spans="1:5" x14ac:dyDescent="0.45">
      <c r="A17383" s="2" t="s">
        <v>3887</v>
      </c>
      <c r="B17383" s="2" t="s">
        <v>14736</v>
      </c>
      <c r="C17383" s="2" t="s">
        <v>25841</v>
      </c>
      <c r="D17383" s="2" t="str">
        <f>"飲食店営業"</f>
        <v>飲食店営業</v>
      </c>
      <c r="E17383" s="2" t="str">
        <f t="shared" si="897"/>
        <v>R03.04.13</v>
      </c>
    </row>
    <row r="17384" spans="1:5" x14ac:dyDescent="0.45">
      <c r="A17384" s="2" t="s">
        <v>4802</v>
      </c>
      <c r="B17384" s="2" t="s">
        <v>15480</v>
      </c>
      <c r="C17384" s="2" t="s">
        <v>27039</v>
      </c>
      <c r="D17384" s="2" t="str">
        <f>"そうざい製造業"</f>
        <v>そうざい製造業</v>
      </c>
      <c r="E17384" s="2" t="str">
        <f t="shared" si="897"/>
        <v>R03.04.13</v>
      </c>
    </row>
    <row r="17385" spans="1:5" x14ac:dyDescent="0.45">
      <c r="A17385" s="2" t="s">
        <v>4803</v>
      </c>
      <c r="B17385" s="2" t="s">
        <v>15481</v>
      </c>
      <c r="C17385" s="2" t="s">
        <v>27040</v>
      </c>
      <c r="D17385" s="2" t="str">
        <f>"飲食店営業"</f>
        <v>飲食店営業</v>
      </c>
      <c r="E17385" s="2" t="str">
        <f t="shared" si="897"/>
        <v>R03.04.13</v>
      </c>
    </row>
    <row r="17386" spans="1:5" x14ac:dyDescent="0.45">
      <c r="A17386" s="2" t="s">
        <v>4803</v>
      </c>
      <c r="B17386" s="2" t="s">
        <v>15481</v>
      </c>
      <c r="C17386" s="2" t="s">
        <v>27040</v>
      </c>
      <c r="D17386" s="2" t="str">
        <f>"菓子製造業"</f>
        <v>菓子製造業</v>
      </c>
      <c r="E17386" s="2" t="str">
        <f t="shared" si="897"/>
        <v>R03.04.13</v>
      </c>
    </row>
    <row r="17387" spans="1:5" x14ac:dyDescent="0.45">
      <c r="A17387" s="2" t="s">
        <v>4472</v>
      </c>
      <c r="B17387" s="2" t="s">
        <v>15482</v>
      </c>
      <c r="C17387" s="2" t="s">
        <v>27010</v>
      </c>
      <c r="D17387" s="2" t="str">
        <f>"飲食店営業"</f>
        <v>飲食店営業</v>
      </c>
      <c r="E17387" s="2" t="str">
        <f t="shared" si="897"/>
        <v>R03.04.13</v>
      </c>
    </row>
    <row r="17388" spans="1:5" x14ac:dyDescent="0.45">
      <c r="A17388" s="2" t="s">
        <v>4262</v>
      </c>
      <c r="B17388" s="2" t="s">
        <v>15483</v>
      </c>
      <c r="C17388" s="2" t="s">
        <v>27041</v>
      </c>
      <c r="D17388" s="2" t="str">
        <f>"喫茶店営業"</f>
        <v>喫茶店営業</v>
      </c>
      <c r="E17388" s="2" t="str">
        <f>"R03.04.14"</f>
        <v>R03.04.14</v>
      </c>
    </row>
    <row r="17389" spans="1:5" x14ac:dyDescent="0.45">
      <c r="A17389" s="2" t="s">
        <v>3887</v>
      </c>
      <c r="B17389" s="2" t="s">
        <v>14736</v>
      </c>
      <c r="C17389" s="2" t="s">
        <v>27042</v>
      </c>
      <c r="D17389" s="2" t="str">
        <f>"飲食店営業"</f>
        <v>飲食店営業</v>
      </c>
      <c r="E17389" s="2" t="str">
        <f>"R03.04.14"</f>
        <v>R03.04.14</v>
      </c>
    </row>
    <row r="17390" spans="1:5" x14ac:dyDescent="0.45">
      <c r="A17390" s="2" t="s">
        <v>3887</v>
      </c>
      <c r="B17390" s="2" t="s">
        <v>14736</v>
      </c>
      <c r="C17390" s="2" t="s">
        <v>27042</v>
      </c>
      <c r="D17390" s="2" t="str">
        <f>"食肉販売業"</f>
        <v>食肉販売業</v>
      </c>
      <c r="E17390" s="2" t="str">
        <f>"R03.04.14"</f>
        <v>R03.04.14</v>
      </c>
    </row>
    <row r="17391" spans="1:5" x14ac:dyDescent="0.45">
      <c r="A17391" s="2" t="s">
        <v>4804</v>
      </c>
      <c r="B17391" s="2" t="s">
        <v>15484</v>
      </c>
      <c r="C17391" s="2" t="s">
        <v>27043</v>
      </c>
      <c r="D17391" s="2" t="str">
        <f>"飲食店営業"</f>
        <v>飲食店営業</v>
      </c>
      <c r="E17391" s="2" t="str">
        <f>"R03.04.15"</f>
        <v>R03.04.15</v>
      </c>
    </row>
    <row r="17392" spans="1:5" x14ac:dyDescent="0.45">
      <c r="A17392" s="2" t="s">
        <v>4805</v>
      </c>
      <c r="B17392" s="2" t="s">
        <v>15485</v>
      </c>
      <c r="C17392" s="2" t="s">
        <v>27044</v>
      </c>
      <c r="D17392" s="2" t="str">
        <f>"飲食店営業"</f>
        <v>飲食店営業</v>
      </c>
      <c r="E17392" s="2" t="str">
        <f>"R03.04.15"</f>
        <v>R03.04.15</v>
      </c>
    </row>
    <row r="17393" spans="1:5" x14ac:dyDescent="0.45">
      <c r="A17393" s="2" t="s">
        <v>3796</v>
      </c>
      <c r="B17393" s="2" t="s">
        <v>14151</v>
      </c>
      <c r="C17393" s="2" t="s">
        <v>25733</v>
      </c>
      <c r="D17393" s="2" t="str">
        <f>"食肉販売業"</f>
        <v>食肉販売業</v>
      </c>
      <c r="E17393" s="2" t="str">
        <f>"H29.05.15"</f>
        <v>H29.05.15</v>
      </c>
    </row>
    <row r="17394" spans="1:5" x14ac:dyDescent="0.45">
      <c r="A17394" s="2" t="s">
        <v>3796</v>
      </c>
      <c r="B17394" s="2" t="s">
        <v>14151</v>
      </c>
      <c r="C17394" s="2" t="s">
        <v>25733</v>
      </c>
      <c r="D17394" s="2" t="str">
        <f>"そうざい製造業"</f>
        <v>そうざい製造業</v>
      </c>
      <c r="E17394" s="2" t="str">
        <f>"H29.05.15"</f>
        <v>H29.05.15</v>
      </c>
    </row>
    <row r="17395" spans="1:5" x14ac:dyDescent="0.45">
      <c r="A17395" s="2" t="s">
        <v>4788</v>
      </c>
      <c r="B17395" s="2" t="s">
        <v>15486</v>
      </c>
      <c r="C17395" s="2" t="s">
        <v>27045</v>
      </c>
      <c r="D17395" s="2" t="str">
        <f>"飲食店営業"</f>
        <v>飲食店営業</v>
      </c>
      <c r="E17395" s="2" t="str">
        <f>"R03.04.19"</f>
        <v>R03.04.19</v>
      </c>
    </row>
    <row r="17396" spans="1:5" x14ac:dyDescent="0.45">
      <c r="A17396" s="2" t="s">
        <v>4806</v>
      </c>
      <c r="B17396" s="2" t="s">
        <v>15487</v>
      </c>
      <c r="C17396" s="2" t="s">
        <v>27046</v>
      </c>
      <c r="D17396" s="2" t="str">
        <f>"飲食店営業"</f>
        <v>飲食店営業</v>
      </c>
      <c r="E17396" s="2" t="str">
        <f>"R03.04.19"</f>
        <v>R03.04.19</v>
      </c>
    </row>
    <row r="17397" spans="1:5" x14ac:dyDescent="0.45">
      <c r="A17397" s="2" t="s">
        <v>4807</v>
      </c>
      <c r="B17397" s="2" t="s">
        <v>15488</v>
      </c>
      <c r="C17397" s="2" t="s">
        <v>27047</v>
      </c>
      <c r="D17397" s="2" t="str">
        <f>"飲食店営業"</f>
        <v>飲食店営業</v>
      </c>
      <c r="E17397" s="2" t="str">
        <f>"R03.04.19"</f>
        <v>R03.04.19</v>
      </c>
    </row>
    <row r="17398" spans="1:5" x14ac:dyDescent="0.45">
      <c r="A17398" s="2" t="s">
        <v>4808</v>
      </c>
      <c r="B17398" s="2" t="s">
        <v>15489</v>
      </c>
      <c r="C17398" s="2" t="s">
        <v>27048</v>
      </c>
      <c r="D17398" s="2" t="str">
        <f>"飲食店営業"</f>
        <v>飲食店営業</v>
      </c>
      <c r="E17398" s="2" t="str">
        <f>"R02.02.28"</f>
        <v>R02.02.28</v>
      </c>
    </row>
    <row r="17399" spans="1:5" x14ac:dyDescent="0.45">
      <c r="A17399" s="2" t="s">
        <v>4808</v>
      </c>
      <c r="B17399" s="2" t="s">
        <v>15490</v>
      </c>
      <c r="C17399" s="2" t="s">
        <v>27048</v>
      </c>
      <c r="D17399" s="2" t="str">
        <f>"飲食店営業"</f>
        <v>飲食店営業</v>
      </c>
      <c r="E17399" s="2" t="str">
        <f>"R02.06.23"</f>
        <v>R02.06.23</v>
      </c>
    </row>
    <row r="17400" spans="1:5" x14ac:dyDescent="0.45">
      <c r="A17400" s="2" t="s">
        <v>296</v>
      </c>
      <c r="B17400" s="2" t="s">
        <v>15491</v>
      </c>
      <c r="C17400" s="2" t="s">
        <v>27049</v>
      </c>
      <c r="D17400" s="2" t="str">
        <f>"乳類販売業"</f>
        <v>乳類販売業</v>
      </c>
      <c r="E17400" s="2" t="str">
        <f>"H30.11.14"</f>
        <v>H30.11.14</v>
      </c>
    </row>
    <row r="17401" spans="1:5" x14ac:dyDescent="0.45">
      <c r="A17401" s="2" t="s">
        <v>4809</v>
      </c>
      <c r="B17401" s="2" t="s">
        <v>15493</v>
      </c>
      <c r="C17401" s="2" t="s">
        <v>27051</v>
      </c>
      <c r="D17401" s="2" t="str">
        <f>"喫茶店営業"</f>
        <v>喫茶店営業</v>
      </c>
      <c r="E17401" s="2" t="str">
        <f>"R03.04.22"</f>
        <v>R03.04.22</v>
      </c>
    </row>
    <row r="17402" spans="1:5" x14ac:dyDescent="0.45">
      <c r="A17402" s="2" t="s">
        <v>4810</v>
      </c>
      <c r="B17402" s="2" t="s">
        <v>15494</v>
      </c>
      <c r="C17402" s="2" t="s">
        <v>27052</v>
      </c>
      <c r="D17402" s="2" t="str">
        <f>"飲食店営業"</f>
        <v>飲食店営業</v>
      </c>
      <c r="E17402" s="2" t="str">
        <f>"R03.04.26"</f>
        <v>R03.04.26</v>
      </c>
    </row>
    <row r="17403" spans="1:5" x14ac:dyDescent="0.45">
      <c r="A17403" s="2" t="s">
        <v>165</v>
      </c>
      <c r="B17403" s="2" t="s">
        <v>15495</v>
      </c>
      <c r="C17403" s="2" t="s">
        <v>27053</v>
      </c>
      <c r="D17403" s="2" t="str">
        <f>"喫茶店営業"</f>
        <v>喫茶店営業</v>
      </c>
      <c r="E17403" s="2" t="str">
        <f>"R03.04.28"</f>
        <v>R03.04.28</v>
      </c>
    </row>
    <row r="17404" spans="1:5" x14ac:dyDescent="0.45">
      <c r="A17404" s="2" t="s">
        <v>4811</v>
      </c>
      <c r="B17404" s="2" t="s">
        <v>15496</v>
      </c>
      <c r="C17404" s="2" t="s">
        <v>27054</v>
      </c>
      <c r="D17404" s="2" t="str">
        <f>"飲食店営業"</f>
        <v>飲食店営業</v>
      </c>
      <c r="E17404" s="2" t="str">
        <f>"R03.04.28"</f>
        <v>R03.04.28</v>
      </c>
    </row>
    <row r="17405" spans="1:5" x14ac:dyDescent="0.45">
      <c r="A17405" s="2" t="s">
        <v>4812</v>
      </c>
      <c r="B17405" s="2" t="s">
        <v>15497</v>
      </c>
      <c r="C17405" s="2" t="s">
        <v>27055</v>
      </c>
      <c r="D17405" s="2" t="str">
        <f>"飲食店営業"</f>
        <v>飲食店営業</v>
      </c>
      <c r="E17405" s="2" t="str">
        <f>"R03.04.28"</f>
        <v>R03.04.28</v>
      </c>
    </row>
    <row r="17406" spans="1:5" x14ac:dyDescent="0.45">
      <c r="A17406" s="2" t="s">
        <v>4813</v>
      </c>
      <c r="B17406" s="2" t="s">
        <v>15498</v>
      </c>
      <c r="C17406" s="2" t="s">
        <v>21058</v>
      </c>
      <c r="D17406" s="2" t="str">
        <f>"喫茶店営業"</f>
        <v>喫茶店営業</v>
      </c>
      <c r="E17406" s="2" t="str">
        <f>"R03.04.28"</f>
        <v>R03.04.28</v>
      </c>
    </row>
    <row r="17407" spans="1:5" x14ac:dyDescent="0.45">
      <c r="A17407" s="2" t="s">
        <v>4814</v>
      </c>
      <c r="B17407" s="2" t="s">
        <v>15499</v>
      </c>
      <c r="C17407" s="2" t="s">
        <v>27056</v>
      </c>
      <c r="D17407" s="2" t="str">
        <f>"そうざい製造業"</f>
        <v>そうざい製造業</v>
      </c>
      <c r="E17407" s="2" t="str">
        <f>"R03.05.10"</f>
        <v>R03.05.10</v>
      </c>
    </row>
    <row r="17408" spans="1:5" x14ac:dyDescent="0.45">
      <c r="A17408" s="2" t="s">
        <v>4815</v>
      </c>
      <c r="B17408" s="2" t="s">
        <v>15500</v>
      </c>
      <c r="C17408" s="2" t="s">
        <v>27057</v>
      </c>
      <c r="D17408" s="2" t="str">
        <f>"飲食店営業"</f>
        <v>飲食店営業</v>
      </c>
      <c r="E17408" s="2" t="str">
        <f>"R03.05.12"</f>
        <v>R03.05.12</v>
      </c>
    </row>
    <row r="17409" spans="1:5" x14ac:dyDescent="0.45">
      <c r="A17409" s="2" t="s">
        <v>4816</v>
      </c>
      <c r="B17409" s="2" t="s">
        <v>15501</v>
      </c>
      <c r="C17409" s="2" t="s">
        <v>27058</v>
      </c>
      <c r="D17409" s="2" t="str">
        <f>"飲食店営業"</f>
        <v>飲食店営業</v>
      </c>
      <c r="E17409" s="2" t="str">
        <f>"R03.01.18"</f>
        <v>R03.01.18</v>
      </c>
    </row>
    <row r="17410" spans="1:5" x14ac:dyDescent="0.45">
      <c r="A17410" s="2" t="s">
        <v>4816</v>
      </c>
      <c r="B17410" s="2" t="s">
        <v>15501</v>
      </c>
      <c r="C17410" s="2" t="s">
        <v>27058</v>
      </c>
      <c r="D17410" s="2" t="str">
        <f>"菓子製造業"</f>
        <v>菓子製造業</v>
      </c>
      <c r="E17410" s="2" t="str">
        <f>"R03.01.18"</f>
        <v>R03.01.18</v>
      </c>
    </row>
    <row r="17411" spans="1:5" x14ac:dyDescent="0.45">
      <c r="A17411" s="2" t="s">
        <v>4817</v>
      </c>
      <c r="B17411" s="2" t="s">
        <v>15502</v>
      </c>
      <c r="C17411" s="2" t="s">
        <v>25792</v>
      </c>
      <c r="D17411" s="2" t="str">
        <f>"豆腐製造業"</f>
        <v>豆腐製造業</v>
      </c>
      <c r="E17411" s="2" t="str">
        <f>"R02.02.25"</f>
        <v>R02.02.25</v>
      </c>
    </row>
    <row r="17412" spans="1:5" x14ac:dyDescent="0.45">
      <c r="A17412" s="2" t="s">
        <v>4817</v>
      </c>
      <c r="B17412" s="2" t="s">
        <v>15502</v>
      </c>
      <c r="C17412" s="2" t="s">
        <v>25792</v>
      </c>
      <c r="D17412" s="2" t="str">
        <f>"そうざい製造業"</f>
        <v>そうざい製造業</v>
      </c>
      <c r="E17412" s="2" t="str">
        <f>"R02.02.25"</f>
        <v>R02.02.25</v>
      </c>
    </row>
    <row r="17413" spans="1:5" x14ac:dyDescent="0.45">
      <c r="A17413" s="2" t="s">
        <v>4818</v>
      </c>
      <c r="B17413" s="2" t="s">
        <v>15504</v>
      </c>
      <c r="C17413" s="2" t="s">
        <v>27060</v>
      </c>
      <c r="D17413" s="2" t="str">
        <f>"飲食店営業"</f>
        <v>飲食店営業</v>
      </c>
      <c r="E17413" s="2" t="str">
        <f>"R03.05.17"</f>
        <v>R03.05.17</v>
      </c>
    </row>
    <row r="17414" spans="1:5" x14ac:dyDescent="0.45">
      <c r="A17414" s="2" t="s">
        <v>4819</v>
      </c>
      <c r="B17414" s="2" t="s">
        <v>15505</v>
      </c>
      <c r="C17414" s="2" t="s">
        <v>27061</v>
      </c>
      <c r="D17414" s="2" t="str">
        <f>"そうざい製造業"</f>
        <v>そうざい製造業</v>
      </c>
      <c r="E17414" s="2" t="str">
        <f>"R03.05.19"</f>
        <v>R03.05.19</v>
      </c>
    </row>
    <row r="17415" spans="1:5" x14ac:dyDescent="0.45">
      <c r="A17415" s="2" t="s">
        <v>890</v>
      </c>
      <c r="B17415" s="2" t="s">
        <v>15506</v>
      </c>
      <c r="C17415" s="2" t="s">
        <v>27062</v>
      </c>
      <c r="D17415" s="2" t="str">
        <f t="shared" ref="D17415:D17423" si="898">"飲食店営業"</f>
        <v>飲食店営業</v>
      </c>
      <c r="E17415" s="2" t="str">
        <f>"R03.05.21"</f>
        <v>R03.05.21</v>
      </c>
    </row>
    <row r="17416" spans="1:5" x14ac:dyDescent="0.45">
      <c r="A17416" s="2" t="s">
        <v>890</v>
      </c>
      <c r="B17416" s="2" t="s">
        <v>15507</v>
      </c>
      <c r="C17416" s="2" t="s">
        <v>27063</v>
      </c>
      <c r="D17416" s="2" t="str">
        <f t="shared" si="898"/>
        <v>飲食店営業</v>
      </c>
      <c r="E17416" s="2" t="str">
        <f>"R03.05.21"</f>
        <v>R03.05.21</v>
      </c>
    </row>
    <row r="17417" spans="1:5" x14ac:dyDescent="0.45">
      <c r="A17417" s="2" t="s">
        <v>1246</v>
      </c>
      <c r="B17417" s="2" t="s">
        <v>15508</v>
      </c>
      <c r="C17417" s="2" t="s">
        <v>27004</v>
      </c>
      <c r="D17417" s="2" t="str">
        <f t="shared" si="898"/>
        <v>飲食店営業</v>
      </c>
      <c r="E17417" s="2" t="str">
        <f>"R03.05.21"</f>
        <v>R03.05.21</v>
      </c>
    </row>
    <row r="17418" spans="1:5" x14ac:dyDescent="0.45">
      <c r="A17418" s="2" t="s">
        <v>890</v>
      </c>
      <c r="B17418" s="2" t="s">
        <v>15509</v>
      </c>
      <c r="C17418" s="2" t="s">
        <v>27064</v>
      </c>
      <c r="D17418" s="2" t="str">
        <f t="shared" si="898"/>
        <v>飲食店営業</v>
      </c>
      <c r="E17418" s="2" t="str">
        <f>"R03.05.24"</f>
        <v>R03.05.24</v>
      </c>
    </row>
    <row r="17419" spans="1:5" x14ac:dyDescent="0.45">
      <c r="A17419" s="2" t="s">
        <v>890</v>
      </c>
      <c r="B17419" s="2" t="s">
        <v>15510</v>
      </c>
      <c r="C17419" s="2" t="s">
        <v>27065</v>
      </c>
      <c r="D17419" s="2" t="str">
        <f t="shared" si="898"/>
        <v>飲食店営業</v>
      </c>
      <c r="E17419" s="2" t="str">
        <f>"R03.05.24"</f>
        <v>R03.05.24</v>
      </c>
    </row>
    <row r="17420" spans="1:5" x14ac:dyDescent="0.45">
      <c r="A17420" s="2" t="s">
        <v>1864</v>
      </c>
      <c r="B17420" s="2" t="s">
        <v>15511</v>
      </c>
      <c r="C17420" s="2" t="s">
        <v>27066</v>
      </c>
      <c r="D17420" s="2" t="str">
        <f t="shared" si="898"/>
        <v>飲食店営業</v>
      </c>
      <c r="E17420" s="2" t="str">
        <f>"R03.05.26"</f>
        <v>R03.05.26</v>
      </c>
    </row>
    <row r="17421" spans="1:5" x14ac:dyDescent="0.45">
      <c r="A17421" s="2" t="s">
        <v>1864</v>
      </c>
      <c r="B17421" s="2" t="s">
        <v>15512</v>
      </c>
      <c r="C17421" s="2" t="s">
        <v>27067</v>
      </c>
      <c r="D17421" s="2" t="str">
        <f t="shared" si="898"/>
        <v>飲食店営業</v>
      </c>
      <c r="E17421" s="2" t="str">
        <f>"R03.05.26"</f>
        <v>R03.05.26</v>
      </c>
    </row>
    <row r="17422" spans="1:5" x14ac:dyDescent="0.45">
      <c r="A17422" s="2" t="s">
        <v>890</v>
      </c>
      <c r="B17422" s="2" t="s">
        <v>15513</v>
      </c>
      <c r="C17422" s="2" t="s">
        <v>27068</v>
      </c>
      <c r="D17422" s="2" t="str">
        <f t="shared" si="898"/>
        <v>飲食店営業</v>
      </c>
      <c r="E17422" s="2" t="str">
        <f>"R03.05.26"</f>
        <v>R03.05.26</v>
      </c>
    </row>
    <row r="17423" spans="1:5" x14ac:dyDescent="0.45">
      <c r="A17423" s="2" t="s">
        <v>4820</v>
      </c>
      <c r="B17423" s="2" t="s">
        <v>15514</v>
      </c>
      <c r="C17423" s="2" t="s">
        <v>27069</v>
      </c>
      <c r="D17423" s="2" t="str">
        <f t="shared" si="898"/>
        <v>飲食店営業</v>
      </c>
      <c r="E17423" s="2" t="str">
        <f>"R03.05.25"</f>
        <v>R03.05.25</v>
      </c>
    </row>
    <row r="17424" spans="1:5" x14ac:dyDescent="0.45">
      <c r="A17424" s="2" t="s">
        <v>4820</v>
      </c>
      <c r="B17424" s="2" t="s">
        <v>15514</v>
      </c>
      <c r="C17424" s="2" t="s">
        <v>27069</v>
      </c>
      <c r="D17424" s="2" t="str">
        <f>"菓子製造業"</f>
        <v>菓子製造業</v>
      </c>
      <c r="E17424" s="2" t="str">
        <f>"R03.05.25"</f>
        <v>R03.05.25</v>
      </c>
    </row>
    <row r="17425" spans="1:5" x14ac:dyDescent="0.45">
      <c r="A17425" s="2" t="s">
        <v>1864</v>
      </c>
      <c r="B17425" s="2" t="s">
        <v>15515</v>
      </c>
      <c r="C17425" s="2" t="s">
        <v>27070</v>
      </c>
      <c r="D17425" s="2" t="str">
        <f t="shared" ref="D17425:D17433" si="899">"飲食店営業"</f>
        <v>飲食店営業</v>
      </c>
      <c r="E17425" s="2" t="str">
        <f t="shared" ref="E17425:E17430" si="900">"R03.05.27"</f>
        <v>R03.05.27</v>
      </c>
    </row>
    <row r="17426" spans="1:5" x14ac:dyDescent="0.45">
      <c r="A17426" s="2" t="s">
        <v>1864</v>
      </c>
      <c r="B17426" s="2" t="s">
        <v>15516</v>
      </c>
      <c r="C17426" s="2" t="s">
        <v>27071</v>
      </c>
      <c r="D17426" s="2" t="str">
        <f t="shared" si="899"/>
        <v>飲食店営業</v>
      </c>
      <c r="E17426" s="2" t="str">
        <f t="shared" si="900"/>
        <v>R03.05.27</v>
      </c>
    </row>
    <row r="17427" spans="1:5" x14ac:dyDescent="0.45">
      <c r="A17427" s="2" t="s">
        <v>1864</v>
      </c>
      <c r="B17427" s="2" t="s">
        <v>15518</v>
      </c>
      <c r="C17427" s="2" t="s">
        <v>27073</v>
      </c>
      <c r="D17427" s="2" t="str">
        <f t="shared" si="899"/>
        <v>飲食店営業</v>
      </c>
      <c r="E17427" s="2" t="str">
        <f t="shared" si="900"/>
        <v>R03.05.27</v>
      </c>
    </row>
    <row r="17428" spans="1:5" x14ac:dyDescent="0.45">
      <c r="A17428" s="2" t="s">
        <v>1864</v>
      </c>
      <c r="B17428" s="2" t="s">
        <v>15519</v>
      </c>
      <c r="C17428" s="2" t="s">
        <v>27074</v>
      </c>
      <c r="D17428" s="2" t="str">
        <f t="shared" si="899"/>
        <v>飲食店営業</v>
      </c>
      <c r="E17428" s="2" t="str">
        <f t="shared" si="900"/>
        <v>R03.05.27</v>
      </c>
    </row>
    <row r="17429" spans="1:5" x14ac:dyDescent="0.45">
      <c r="A17429" s="2" t="s">
        <v>4821</v>
      </c>
      <c r="B17429" s="2" t="s">
        <v>15520</v>
      </c>
      <c r="C17429" s="2" t="s">
        <v>27075</v>
      </c>
      <c r="D17429" s="2" t="str">
        <f t="shared" si="899"/>
        <v>飲食店営業</v>
      </c>
      <c r="E17429" s="2" t="str">
        <f t="shared" si="900"/>
        <v>R03.05.27</v>
      </c>
    </row>
    <row r="17430" spans="1:5" x14ac:dyDescent="0.45">
      <c r="A17430" s="2" t="s">
        <v>4821</v>
      </c>
      <c r="B17430" s="2" t="s">
        <v>15521</v>
      </c>
      <c r="C17430" s="2" t="s">
        <v>27076</v>
      </c>
      <c r="D17430" s="2" t="str">
        <f t="shared" si="899"/>
        <v>飲食店営業</v>
      </c>
      <c r="E17430" s="2" t="str">
        <f t="shared" si="900"/>
        <v>R03.05.27</v>
      </c>
    </row>
    <row r="17431" spans="1:5" x14ac:dyDescent="0.45">
      <c r="A17431" s="2" t="s">
        <v>890</v>
      </c>
      <c r="B17431" s="2" t="s">
        <v>15522</v>
      </c>
      <c r="C17431" s="2" t="s">
        <v>27077</v>
      </c>
      <c r="D17431" s="2" t="str">
        <f t="shared" si="899"/>
        <v>飲食店営業</v>
      </c>
      <c r="E17431" s="2" t="str">
        <f>"R03.05.31"</f>
        <v>R03.05.31</v>
      </c>
    </row>
    <row r="17432" spans="1:5" x14ac:dyDescent="0.45">
      <c r="A17432" s="2" t="s">
        <v>890</v>
      </c>
      <c r="B17432" s="2" t="s">
        <v>15523</v>
      </c>
      <c r="C17432" s="2" t="s">
        <v>27078</v>
      </c>
      <c r="D17432" s="2" t="str">
        <f t="shared" si="899"/>
        <v>飲食店営業</v>
      </c>
      <c r="E17432" s="2" t="str">
        <f>"R03.05.31"</f>
        <v>R03.05.31</v>
      </c>
    </row>
    <row r="17433" spans="1:5" x14ac:dyDescent="0.45">
      <c r="A17433" s="2" t="s">
        <v>890</v>
      </c>
      <c r="B17433" s="2" t="s">
        <v>15524</v>
      </c>
      <c r="C17433" s="2" t="s">
        <v>27079</v>
      </c>
      <c r="D17433" s="2" t="str">
        <f t="shared" si="899"/>
        <v>飲食店営業</v>
      </c>
      <c r="E17433" s="2" t="str">
        <f>"R03.05.31"</f>
        <v>R03.05.31</v>
      </c>
    </row>
    <row r="17434" spans="1:5" x14ac:dyDescent="0.45">
      <c r="A17434" s="2" t="s">
        <v>3814</v>
      </c>
      <c r="B17434" s="2" t="s">
        <v>14171</v>
      </c>
      <c r="C17434" s="2" t="s">
        <v>25754</v>
      </c>
      <c r="D17434" s="2" t="str">
        <f>"食肉販売業"</f>
        <v>食肉販売業</v>
      </c>
      <c r="E17434" s="2" t="str">
        <f>"H29.06.28"</f>
        <v>H29.06.28</v>
      </c>
    </row>
    <row r="17435" spans="1:5" x14ac:dyDescent="0.45">
      <c r="A17435" s="2" t="s">
        <v>294</v>
      </c>
      <c r="B17435" s="2" t="s">
        <v>15525</v>
      </c>
      <c r="C17435" s="2" t="s">
        <v>27080</v>
      </c>
      <c r="D17435" s="2" t="str">
        <f>"乳類販売業"</f>
        <v>乳類販売業</v>
      </c>
      <c r="E17435" s="2" t="str">
        <f>"H30.11.15"</f>
        <v>H30.11.15</v>
      </c>
    </row>
    <row r="17436" spans="1:5" x14ac:dyDescent="0.45">
      <c r="A17436" s="2" t="s">
        <v>294</v>
      </c>
      <c r="B17436" s="2" t="s">
        <v>15525</v>
      </c>
      <c r="C17436" s="2" t="s">
        <v>27080</v>
      </c>
      <c r="D17436" s="2" t="str">
        <f>"魚介類販売業"</f>
        <v>魚介類販売業</v>
      </c>
      <c r="E17436" s="2" t="str">
        <f>"H30.11.15"</f>
        <v>H30.11.15</v>
      </c>
    </row>
    <row r="17437" spans="1:5" x14ac:dyDescent="0.45">
      <c r="A17437" s="2" t="s">
        <v>294</v>
      </c>
      <c r="B17437" s="2" t="s">
        <v>15525</v>
      </c>
      <c r="C17437" s="2" t="s">
        <v>27080</v>
      </c>
      <c r="D17437" s="2" t="str">
        <f>"食肉販売業"</f>
        <v>食肉販売業</v>
      </c>
      <c r="E17437" s="2" t="str">
        <f>"H30.11.15"</f>
        <v>H30.11.15</v>
      </c>
    </row>
    <row r="17438" spans="1:5" x14ac:dyDescent="0.45">
      <c r="A17438" s="2" t="s">
        <v>4822</v>
      </c>
      <c r="B17438" s="2" t="s">
        <v>15526</v>
      </c>
      <c r="C17438" s="2" t="s">
        <v>27081</v>
      </c>
      <c r="D17438" s="2" t="str">
        <f>"飲食店営業"</f>
        <v>飲食店営業</v>
      </c>
      <c r="E17438" s="2" t="str">
        <f>"R03.05.31"</f>
        <v>R03.05.31</v>
      </c>
    </row>
    <row r="17439" spans="1:5" x14ac:dyDescent="0.45">
      <c r="A17439" s="2" t="s">
        <v>4823</v>
      </c>
      <c r="B17439" s="2" t="s">
        <v>15527</v>
      </c>
      <c r="C17439" s="2" t="s">
        <v>27082</v>
      </c>
      <c r="D17439" s="2" t="str">
        <f>"食肉処理業"</f>
        <v>食肉処理業</v>
      </c>
      <c r="E17439" s="2" t="str">
        <f>"H30.12.25"</f>
        <v>H30.12.25</v>
      </c>
    </row>
    <row r="17440" spans="1:5" x14ac:dyDescent="0.45">
      <c r="A17440" s="2" t="s">
        <v>4824</v>
      </c>
      <c r="B17440" s="2" t="s">
        <v>15528</v>
      </c>
      <c r="C17440" s="2" t="s">
        <v>27083</v>
      </c>
      <c r="D17440" s="2" t="str">
        <f t="shared" ref="D17440:D17445" si="901">"飲食店営業"</f>
        <v>飲食店営業</v>
      </c>
      <c r="E17440" s="2" t="str">
        <f>"R03.02.18"</f>
        <v>R03.02.18</v>
      </c>
    </row>
    <row r="17441" spans="1:5" x14ac:dyDescent="0.45">
      <c r="A17441" s="2" t="s">
        <v>4474</v>
      </c>
      <c r="B17441" s="2" t="s">
        <v>15120</v>
      </c>
      <c r="C17441" s="2" t="s">
        <v>26694</v>
      </c>
      <c r="D17441" s="2" t="str">
        <f t="shared" si="901"/>
        <v>飲食店営業</v>
      </c>
      <c r="E17441" s="2" t="str">
        <f>"H29.07.20"</f>
        <v>H29.07.20</v>
      </c>
    </row>
    <row r="17442" spans="1:5" x14ac:dyDescent="0.45">
      <c r="A17442" s="2" t="s">
        <v>4474</v>
      </c>
      <c r="B17442" s="2" t="s">
        <v>15036</v>
      </c>
      <c r="C17442" s="2" t="s">
        <v>26607</v>
      </c>
      <c r="D17442" s="2" t="str">
        <f t="shared" si="901"/>
        <v>飲食店営業</v>
      </c>
      <c r="E17442" s="2" t="str">
        <f>"R02.05.18"</f>
        <v>R02.05.18</v>
      </c>
    </row>
    <row r="17443" spans="1:5" x14ac:dyDescent="0.45">
      <c r="A17443" s="2" t="s">
        <v>4324</v>
      </c>
      <c r="B17443" s="2" t="s">
        <v>15529</v>
      </c>
      <c r="C17443" s="2" t="s">
        <v>27084</v>
      </c>
      <c r="D17443" s="2" t="str">
        <f t="shared" si="901"/>
        <v>飲食店営業</v>
      </c>
      <c r="E17443" s="2" t="str">
        <f>"H31.02.20"</f>
        <v>H31.02.20</v>
      </c>
    </row>
    <row r="17444" spans="1:5" x14ac:dyDescent="0.45">
      <c r="A17444" s="2" t="s">
        <v>1133</v>
      </c>
      <c r="B17444" s="2" t="s">
        <v>15530</v>
      </c>
      <c r="C17444" s="2" t="s">
        <v>26417</v>
      </c>
      <c r="D17444" s="2" t="str">
        <f t="shared" si="901"/>
        <v>飲食店営業</v>
      </c>
      <c r="E17444" s="2" t="str">
        <f>"R02.03.30"</f>
        <v>R02.03.30</v>
      </c>
    </row>
    <row r="17445" spans="1:5" x14ac:dyDescent="0.45">
      <c r="A17445" s="2" t="s">
        <v>1133</v>
      </c>
      <c r="B17445" s="2" t="s">
        <v>15531</v>
      </c>
      <c r="C17445" s="2" t="s">
        <v>26417</v>
      </c>
      <c r="D17445" s="2" t="str">
        <f t="shared" si="901"/>
        <v>飲食店営業</v>
      </c>
      <c r="E17445" s="2" t="str">
        <f>"R02.03.30"</f>
        <v>R02.03.30</v>
      </c>
    </row>
    <row r="17446" spans="1:5" x14ac:dyDescent="0.45">
      <c r="A17446" s="2" t="s">
        <v>1831</v>
      </c>
      <c r="B17446" s="2" t="s">
        <v>15532</v>
      </c>
      <c r="C17446" s="2" t="s">
        <v>27085</v>
      </c>
      <c r="D17446" s="2" t="str">
        <f>"食肉販売業"</f>
        <v>食肉販売業</v>
      </c>
      <c r="E17446" s="2" t="str">
        <f>"H30.07.03"</f>
        <v>H30.07.03</v>
      </c>
    </row>
    <row r="17447" spans="1:5" x14ac:dyDescent="0.45">
      <c r="A17447" s="2" t="s">
        <v>1831</v>
      </c>
      <c r="B17447" s="2" t="s">
        <v>15533</v>
      </c>
      <c r="C17447" s="2" t="s">
        <v>27086</v>
      </c>
      <c r="D17447" s="2" t="str">
        <f>"食肉販売業"</f>
        <v>食肉販売業</v>
      </c>
      <c r="E17447" s="2" t="str">
        <f>"H29.06.30"</f>
        <v>H29.06.30</v>
      </c>
    </row>
    <row r="17448" spans="1:5" x14ac:dyDescent="0.45">
      <c r="A17448" s="2" t="s">
        <v>4825</v>
      </c>
      <c r="B17448" s="2" t="s">
        <v>15534</v>
      </c>
      <c r="C17448" s="2" t="s">
        <v>27087</v>
      </c>
      <c r="D17448" s="2" t="str">
        <f>"飲食店営業"</f>
        <v>飲食店営業</v>
      </c>
      <c r="E17448" s="2" t="str">
        <f>"R01.05.22"</f>
        <v>R01.05.22</v>
      </c>
    </row>
    <row r="17449" spans="1:5" x14ac:dyDescent="0.45">
      <c r="A17449" s="2" t="s">
        <v>4825</v>
      </c>
      <c r="B17449" s="2" t="s">
        <v>15535</v>
      </c>
      <c r="C17449" s="2" t="s">
        <v>27088</v>
      </c>
      <c r="D17449" s="2" t="str">
        <f>"飲食店営業"</f>
        <v>飲食店営業</v>
      </c>
      <c r="E17449" s="2" t="str">
        <f>"H30.11.16"</f>
        <v>H30.11.16</v>
      </c>
    </row>
    <row r="17450" spans="1:5" x14ac:dyDescent="0.45">
      <c r="A17450" s="2" t="s">
        <v>3330</v>
      </c>
      <c r="B17450" s="2" t="s">
        <v>15536</v>
      </c>
      <c r="C17450" s="2" t="s">
        <v>27089</v>
      </c>
      <c r="D17450" s="2" t="str">
        <f>"飲食店営業"</f>
        <v>飲食店営業</v>
      </c>
      <c r="E17450" s="2" t="str">
        <f>"R02.01.14"</f>
        <v>R02.01.14</v>
      </c>
    </row>
    <row r="17451" spans="1:5" x14ac:dyDescent="0.45">
      <c r="A17451" s="2" t="s">
        <v>4826</v>
      </c>
      <c r="B17451" s="2" t="s">
        <v>15537</v>
      </c>
      <c r="C17451" s="2" t="s">
        <v>27090</v>
      </c>
      <c r="D17451" s="2" t="str">
        <f>"飲食店営業"</f>
        <v>飲食店営業</v>
      </c>
      <c r="E17451" s="2" t="str">
        <f>"R02.11.25"</f>
        <v>R02.11.25</v>
      </c>
    </row>
    <row r="17452" spans="1:5" x14ac:dyDescent="0.45">
      <c r="A17452" s="2" t="s">
        <v>4460</v>
      </c>
      <c r="B17452" s="2" t="s">
        <v>15538</v>
      </c>
      <c r="C17452" s="2" t="s">
        <v>27091</v>
      </c>
      <c r="D17452" s="2" t="str">
        <f>"飲食店営業"</f>
        <v>飲食店営業</v>
      </c>
      <c r="E17452" s="2" t="str">
        <f>"R02.01.23"</f>
        <v>R02.01.23</v>
      </c>
    </row>
    <row r="17453" spans="1:5" x14ac:dyDescent="0.45">
      <c r="A17453" s="2" t="s">
        <v>4319</v>
      </c>
      <c r="B17453" s="2" t="s">
        <v>15539</v>
      </c>
      <c r="C17453" s="2" t="s">
        <v>27092</v>
      </c>
      <c r="D17453" s="2" t="str">
        <f>"そうざい製造業"</f>
        <v>そうざい製造業</v>
      </c>
      <c r="E17453" s="2" t="str">
        <f>"H29.10.05"</f>
        <v>H29.10.05</v>
      </c>
    </row>
    <row r="17454" spans="1:5" x14ac:dyDescent="0.45">
      <c r="A17454" s="2" t="s">
        <v>4319</v>
      </c>
      <c r="B17454" s="2" t="s">
        <v>15539</v>
      </c>
      <c r="C17454" s="2" t="s">
        <v>27092</v>
      </c>
      <c r="D17454" s="2" t="str">
        <f>"菓子製造業"</f>
        <v>菓子製造業</v>
      </c>
      <c r="E17454" s="2" t="str">
        <f>"H29.10.05"</f>
        <v>H29.10.05</v>
      </c>
    </row>
    <row r="17455" spans="1:5" x14ac:dyDescent="0.45">
      <c r="A17455" s="2" t="s">
        <v>4827</v>
      </c>
      <c r="B17455" s="2" t="s">
        <v>15540</v>
      </c>
      <c r="C17455" s="2" t="s">
        <v>27093</v>
      </c>
      <c r="D17455" s="2" t="str">
        <f>"食肉販売業"</f>
        <v>食肉販売業</v>
      </c>
      <c r="E17455" s="2" t="str">
        <f>"H30.11.13"</f>
        <v>H30.11.13</v>
      </c>
    </row>
    <row r="17456" spans="1:5" x14ac:dyDescent="0.45">
      <c r="A17456" s="2" t="s">
        <v>4827</v>
      </c>
      <c r="B17456" s="2" t="s">
        <v>15540</v>
      </c>
      <c r="C17456" s="2" t="s">
        <v>27093</v>
      </c>
      <c r="D17456" s="2" t="str">
        <f>"飲食店営業"</f>
        <v>飲食店営業</v>
      </c>
      <c r="E17456" s="2" t="str">
        <f>"H30.11.13"</f>
        <v>H30.11.13</v>
      </c>
    </row>
    <row r="17457" spans="1:5" x14ac:dyDescent="0.45">
      <c r="A17457" s="2" t="s">
        <v>3963</v>
      </c>
      <c r="B17457" s="2" t="s">
        <v>15541</v>
      </c>
      <c r="C17457" s="2" t="s">
        <v>27094</v>
      </c>
      <c r="D17457" s="2" t="str">
        <f>"飲食店営業"</f>
        <v>飲食店営業</v>
      </c>
      <c r="E17457" s="2" t="str">
        <f>"R02.12.02"</f>
        <v>R02.12.02</v>
      </c>
    </row>
    <row r="17458" spans="1:5" x14ac:dyDescent="0.45">
      <c r="A17458" s="2" t="s">
        <v>4828</v>
      </c>
      <c r="B17458" s="2" t="s">
        <v>15542</v>
      </c>
      <c r="C17458" s="2" t="s">
        <v>27095</v>
      </c>
      <c r="D17458" s="2" t="str">
        <f>"飲食店営業"</f>
        <v>飲食店営業</v>
      </c>
      <c r="E17458" s="2" t="str">
        <f>"R01.11.18"</f>
        <v>R01.11.18</v>
      </c>
    </row>
    <row r="17459" spans="1:5" x14ac:dyDescent="0.45">
      <c r="A17459" s="2" t="s">
        <v>4829</v>
      </c>
      <c r="B17459" s="2" t="s">
        <v>15543</v>
      </c>
      <c r="C17459" s="2" t="s">
        <v>27096</v>
      </c>
      <c r="D17459" s="2" t="str">
        <f>"魚介類販売業"</f>
        <v>魚介類販売業</v>
      </c>
      <c r="E17459" s="2" t="str">
        <f>"H29.11.20"</f>
        <v>H29.11.20</v>
      </c>
    </row>
    <row r="17460" spans="1:5" x14ac:dyDescent="0.45">
      <c r="A17460" s="2" t="s">
        <v>4830</v>
      </c>
      <c r="B17460" s="2" t="s">
        <v>15544</v>
      </c>
      <c r="C17460" s="2" t="s">
        <v>25883</v>
      </c>
      <c r="D17460" s="2" t="str">
        <f>"飲食店営業"</f>
        <v>飲食店営業</v>
      </c>
      <c r="E17460" s="2" t="str">
        <f>"H30.02.22"</f>
        <v>H30.02.22</v>
      </c>
    </row>
    <row r="17461" spans="1:5" x14ac:dyDescent="0.45">
      <c r="A17461" s="2" t="s">
        <v>4831</v>
      </c>
      <c r="B17461" s="2" t="s">
        <v>15545</v>
      </c>
      <c r="C17461" s="2" t="s">
        <v>27097</v>
      </c>
      <c r="D17461" s="2" t="str">
        <f>"飲食店営業"</f>
        <v>飲食店営業</v>
      </c>
      <c r="E17461" s="2" t="str">
        <f>"H30.02.22"</f>
        <v>H30.02.22</v>
      </c>
    </row>
    <row r="17462" spans="1:5" x14ac:dyDescent="0.45">
      <c r="A17462" s="2" t="s">
        <v>3741</v>
      </c>
      <c r="B17462" s="2" t="s">
        <v>15546</v>
      </c>
      <c r="C17462" s="2" t="s">
        <v>25671</v>
      </c>
      <c r="D17462" s="2" t="str">
        <f>"菓子製造業"</f>
        <v>菓子製造業</v>
      </c>
      <c r="E17462" s="2" t="str">
        <f>"H29.02.15"</f>
        <v>H29.02.15</v>
      </c>
    </row>
    <row r="17463" spans="1:5" x14ac:dyDescent="0.45">
      <c r="A17463" s="2" t="s">
        <v>3741</v>
      </c>
      <c r="B17463" s="2" t="s">
        <v>15547</v>
      </c>
      <c r="C17463" s="2" t="s">
        <v>27098</v>
      </c>
      <c r="D17463" s="2" t="str">
        <f>"飲食店営業"</f>
        <v>飲食店営業</v>
      </c>
      <c r="E17463" s="2" t="str">
        <f>"H29.02.15"</f>
        <v>H29.02.15</v>
      </c>
    </row>
    <row r="17464" spans="1:5" x14ac:dyDescent="0.45">
      <c r="A17464" s="2" t="s">
        <v>4832</v>
      </c>
      <c r="B17464" s="2" t="s">
        <v>15548</v>
      </c>
      <c r="C17464" s="2" t="s">
        <v>27099</v>
      </c>
      <c r="D17464" s="2" t="str">
        <f>"飲食店営業"</f>
        <v>飲食店営業</v>
      </c>
      <c r="E17464" s="2" t="str">
        <f>"H30.03.08"</f>
        <v>H30.03.08</v>
      </c>
    </row>
    <row r="17465" spans="1:5" x14ac:dyDescent="0.45">
      <c r="A17465" s="2" t="s">
        <v>3997</v>
      </c>
      <c r="B17465" s="2" t="s">
        <v>15549</v>
      </c>
      <c r="C17465" s="2" t="s">
        <v>27100</v>
      </c>
      <c r="D17465" s="2" t="str">
        <f>"飲食店営業"</f>
        <v>飲食店営業</v>
      </c>
      <c r="E17465" s="2" t="str">
        <f>"R02.05.20"</f>
        <v>R02.05.20</v>
      </c>
    </row>
    <row r="17466" spans="1:5" x14ac:dyDescent="0.45">
      <c r="A17466" s="2" t="s">
        <v>3997</v>
      </c>
      <c r="B17466" s="2" t="s">
        <v>14396</v>
      </c>
      <c r="C17466" s="2" t="s">
        <v>27101</v>
      </c>
      <c r="D17466" s="2" t="str">
        <f>"飲食店営業"</f>
        <v>飲食店営業</v>
      </c>
      <c r="E17466" s="2" t="str">
        <f>"R02.05.20"</f>
        <v>R02.05.20</v>
      </c>
    </row>
    <row r="17467" spans="1:5" x14ac:dyDescent="0.45">
      <c r="A17467" s="2" t="s">
        <v>3997</v>
      </c>
      <c r="B17467" s="2" t="s">
        <v>14430</v>
      </c>
      <c r="C17467" s="2" t="s">
        <v>25983</v>
      </c>
      <c r="D17467" s="2" t="str">
        <f>"飲食店営業"</f>
        <v>飲食店営業</v>
      </c>
      <c r="E17467" s="2" t="str">
        <f>"H29.08.21"</f>
        <v>H29.08.21</v>
      </c>
    </row>
    <row r="17468" spans="1:5" x14ac:dyDescent="0.45">
      <c r="A17468" s="2" t="s">
        <v>4833</v>
      </c>
      <c r="B17468" s="2" t="s">
        <v>15550</v>
      </c>
      <c r="C17468" s="2" t="s">
        <v>27102</v>
      </c>
      <c r="D17468" s="2" t="str">
        <f>"そうざい製造業"</f>
        <v>そうざい製造業</v>
      </c>
      <c r="E17468" s="2" t="str">
        <f>"H31.04.09"</f>
        <v>H31.04.09</v>
      </c>
    </row>
    <row r="17469" spans="1:5" x14ac:dyDescent="0.45">
      <c r="A17469" s="2" t="s">
        <v>3796</v>
      </c>
      <c r="B17469" s="2" t="s">
        <v>15551</v>
      </c>
      <c r="C17469" s="2" t="s">
        <v>27103</v>
      </c>
      <c r="D17469" s="2" t="str">
        <f>"食肉製品製造業"</f>
        <v>食肉製品製造業</v>
      </c>
      <c r="E17469" s="2" t="str">
        <f>"R01.11.18"</f>
        <v>R01.11.18</v>
      </c>
    </row>
    <row r="17470" spans="1:5" x14ac:dyDescent="0.45">
      <c r="A17470" s="2" t="s">
        <v>4834</v>
      </c>
      <c r="B17470" s="2" t="s">
        <v>15552</v>
      </c>
      <c r="C17470" s="2" t="s">
        <v>27104</v>
      </c>
      <c r="D17470" s="2" t="str">
        <f>"菓子製造業"</f>
        <v>菓子製造業</v>
      </c>
      <c r="E17470" s="2" t="str">
        <f>"R03.02.03"</f>
        <v>R03.02.03</v>
      </c>
    </row>
    <row r="17471" spans="1:5" x14ac:dyDescent="0.45">
      <c r="A17471" s="2" t="s">
        <v>4835</v>
      </c>
      <c r="B17471" s="2" t="s">
        <v>15553</v>
      </c>
      <c r="C17471" s="2" t="s">
        <v>27105</v>
      </c>
      <c r="D17471" s="2" t="str">
        <f>"喫茶店営業"</f>
        <v>喫茶店営業</v>
      </c>
      <c r="E17471" s="2" t="str">
        <f>"R02.12.09"</f>
        <v>R02.12.09</v>
      </c>
    </row>
    <row r="17472" spans="1:5" x14ac:dyDescent="0.45">
      <c r="A17472" s="2" t="s">
        <v>4835</v>
      </c>
      <c r="B17472" s="2" t="s">
        <v>13325</v>
      </c>
      <c r="C17472" s="2" t="s">
        <v>25786</v>
      </c>
      <c r="D17472" s="2" t="str">
        <f>"喫茶店営業"</f>
        <v>喫茶店営業</v>
      </c>
      <c r="E17472" s="2" t="str">
        <f>"H29.08.21"</f>
        <v>H29.08.21</v>
      </c>
    </row>
    <row r="17473" spans="1:5" x14ac:dyDescent="0.45">
      <c r="A17473" s="2" t="s">
        <v>297</v>
      </c>
      <c r="B17473" s="2" t="s">
        <v>14856</v>
      </c>
      <c r="C17473" s="2" t="s">
        <v>26439</v>
      </c>
      <c r="D17473" s="2" t="str">
        <f>"食肉販売業"</f>
        <v>食肉販売業</v>
      </c>
      <c r="E17473" s="2" t="str">
        <f>"H30.07.31"</f>
        <v>H30.07.31</v>
      </c>
    </row>
    <row r="17474" spans="1:5" x14ac:dyDescent="0.45">
      <c r="A17474" s="2" t="s">
        <v>4836</v>
      </c>
      <c r="B17474" s="2" t="s">
        <v>15554</v>
      </c>
      <c r="C17474" s="2" t="s">
        <v>27106</v>
      </c>
      <c r="D17474" s="2" t="str">
        <f>"菓子製造業"</f>
        <v>菓子製造業</v>
      </c>
      <c r="E17474" s="2" t="str">
        <f>"H31.03.29"</f>
        <v>H31.03.29</v>
      </c>
    </row>
    <row r="17475" spans="1:5" x14ac:dyDescent="0.45">
      <c r="A17475" s="2" t="s">
        <v>3180</v>
      </c>
      <c r="B17475" s="2" t="s">
        <v>15555</v>
      </c>
      <c r="C17475" s="2" t="s">
        <v>27107</v>
      </c>
      <c r="D17475" s="2" t="str">
        <f>"飲食店営業"</f>
        <v>飲食店営業</v>
      </c>
      <c r="E17475" s="2" t="str">
        <f>"H31.02.18"</f>
        <v>H31.02.18</v>
      </c>
    </row>
    <row r="17476" spans="1:5" x14ac:dyDescent="0.45">
      <c r="A17476" s="2" t="s">
        <v>4837</v>
      </c>
      <c r="B17476" s="2" t="s">
        <v>15556</v>
      </c>
      <c r="C17476" s="2" t="s">
        <v>26892</v>
      </c>
      <c r="D17476" s="2" t="str">
        <f>"飲食店営業"</f>
        <v>飲食店営業</v>
      </c>
      <c r="E17476" s="2" t="str">
        <f>"R02.06.16"</f>
        <v>R02.06.16</v>
      </c>
    </row>
    <row r="17477" spans="1:5" x14ac:dyDescent="0.45">
      <c r="A17477" s="2" t="s">
        <v>4838</v>
      </c>
      <c r="B17477" s="2" t="s">
        <v>15557</v>
      </c>
      <c r="C17477" s="2" t="s">
        <v>27108</v>
      </c>
      <c r="D17477" s="2" t="str">
        <f>"飲食店営業"</f>
        <v>飲食店営業</v>
      </c>
      <c r="E17477" s="2" t="str">
        <f>"H29.11.09"</f>
        <v>H29.11.09</v>
      </c>
    </row>
    <row r="17478" spans="1:5" x14ac:dyDescent="0.45">
      <c r="A17478" s="2" t="s">
        <v>4839</v>
      </c>
      <c r="B17478" s="2" t="s">
        <v>15558</v>
      </c>
      <c r="C17478" s="2" t="s">
        <v>27109</v>
      </c>
      <c r="D17478" s="2" t="str">
        <f>"そうざい製造業"</f>
        <v>そうざい製造業</v>
      </c>
      <c r="E17478" s="2" t="str">
        <f>"R03.02.24"</f>
        <v>R03.02.24</v>
      </c>
    </row>
    <row r="17479" spans="1:5" x14ac:dyDescent="0.45">
      <c r="A17479" s="2" t="s">
        <v>4839</v>
      </c>
      <c r="B17479" s="2" t="s">
        <v>15558</v>
      </c>
      <c r="C17479" s="2" t="s">
        <v>27109</v>
      </c>
      <c r="D17479" s="2" t="str">
        <f>"飲食店営業"</f>
        <v>飲食店営業</v>
      </c>
      <c r="E17479" s="2" t="str">
        <f>"R01.05.22"</f>
        <v>R01.05.22</v>
      </c>
    </row>
    <row r="17480" spans="1:5" x14ac:dyDescent="0.45">
      <c r="A17480" s="2" t="s">
        <v>4840</v>
      </c>
      <c r="B17480" s="2" t="s">
        <v>15559</v>
      </c>
      <c r="C17480" s="2" t="s">
        <v>27110</v>
      </c>
      <c r="D17480" s="2" t="str">
        <f>"飲食店営業"</f>
        <v>飲食店営業</v>
      </c>
      <c r="E17480" s="2" t="str">
        <f>"H30.11.14"</f>
        <v>H30.11.14</v>
      </c>
    </row>
    <row r="17481" spans="1:5" x14ac:dyDescent="0.45">
      <c r="A17481" s="2" t="s">
        <v>4213</v>
      </c>
      <c r="B17481" s="2" t="s">
        <v>14663</v>
      </c>
      <c r="C17481" s="2" t="s">
        <v>26241</v>
      </c>
      <c r="D17481" s="2" t="str">
        <f>"飲食店営業"</f>
        <v>飲食店営業</v>
      </c>
      <c r="E17481" s="2" t="str">
        <f>"R02.05.25"</f>
        <v>R02.05.25</v>
      </c>
    </row>
    <row r="17482" spans="1:5" x14ac:dyDescent="0.45">
      <c r="A17482" s="2" t="s">
        <v>950</v>
      </c>
      <c r="B17482" s="2" t="s">
        <v>14185</v>
      </c>
      <c r="C17482" s="2" t="s">
        <v>25768</v>
      </c>
      <c r="D17482" s="2" t="str">
        <f>"魚介類販売業"</f>
        <v>魚介類販売業</v>
      </c>
      <c r="E17482" s="2" t="str">
        <f>"H29.08.14"</f>
        <v>H29.08.14</v>
      </c>
    </row>
    <row r="17483" spans="1:5" x14ac:dyDescent="0.45">
      <c r="A17483" s="2" t="s">
        <v>4841</v>
      </c>
      <c r="B17483" s="2" t="s">
        <v>15560</v>
      </c>
      <c r="C17483" s="2" t="s">
        <v>27111</v>
      </c>
      <c r="D17483" s="2" t="str">
        <f>"飲食店営業"</f>
        <v>飲食店営業</v>
      </c>
      <c r="E17483" s="2" t="str">
        <f>"R02.05.28"</f>
        <v>R02.05.28</v>
      </c>
    </row>
    <row r="17484" spans="1:5" x14ac:dyDescent="0.45">
      <c r="A17484" s="2" t="s">
        <v>297</v>
      </c>
      <c r="B17484" s="2" t="s">
        <v>14856</v>
      </c>
      <c r="C17484" s="2" t="s">
        <v>26439</v>
      </c>
      <c r="D17484" s="2" t="str">
        <f>"飲食店営業"</f>
        <v>飲食店営業</v>
      </c>
      <c r="E17484" s="2" t="str">
        <f>"H30.07.31"</f>
        <v>H30.07.31</v>
      </c>
    </row>
    <row r="17485" spans="1:5" x14ac:dyDescent="0.45">
      <c r="A17485" s="2" t="s">
        <v>297</v>
      </c>
      <c r="B17485" s="2" t="s">
        <v>14856</v>
      </c>
      <c r="C17485" s="2" t="s">
        <v>26439</v>
      </c>
      <c r="D17485" s="2" t="str">
        <f>"飲食店営業"</f>
        <v>飲食店営業</v>
      </c>
      <c r="E17485" s="2" t="str">
        <f>"H30.07.31"</f>
        <v>H30.07.31</v>
      </c>
    </row>
    <row r="17486" spans="1:5" x14ac:dyDescent="0.45">
      <c r="A17486" s="2" t="s">
        <v>297</v>
      </c>
      <c r="B17486" s="2" t="s">
        <v>14856</v>
      </c>
      <c r="C17486" s="2" t="s">
        <v>26439</v>
      </c>
      <c r="D17486" s="2" t="str">
        <f>"菓子製造業"</f>
        <v>菓子製造業</v>
      </c>
      <c r="E17486" s="2" t="str">
        <f>"H30.07.31"</f>
        <v>H30.07.31</v>
      </c>
    </row>
    <row r="17487" spans="1:5" x14ac:dyDescent="0.45">
      <c r="A17487" s="2" t="s">
        <v>297</v>
      </c>
      <c r="B17487" s="2" t="s">
        <v>14856</v>
      </c>
      <c r="C17487" s="2" t="s">
        <v>26439</v>
      </c>
      <c r="D17487" s="2" t="str">
        <f>"魚介類販売業"</f>
        <v>魚介類販売業</v>
      </c>
      <c r="E17487" s="2" t="str">
        <f>"H30.07.31"</f>
        <v>H30.07.31</v>
      </c>
    </row>
    <row r="17488" spans="1:5" x14ac:dyDescent="0.45">
      <c r="A17488" s="2" t="s">
        <v>297</v>
      </c>
      <c r="B17488" s="2" t="s">
        <v>14856</v>
      </c>
      <c r="C17488" s="2" t="s">
        <v>26439</v>
      </c>
      <c r="D17488" s="2" t="str">
        <f>"喫茶店営業"</f>
        <v>喫茶店営業</v>
      </c>
      <c r="E17488" s="2" t="str">
        <f>"H30.07.31"</f>
        <v>H30.07.31</v>
      </c>
    </row>
    <row r="17489" spans="1:5" x14ac:dyDescent="0.45">
      <c r="A17489" s="2" t="s">
        <v>4842</v>
      </c>
      <c r="B17489" s="2" t="s">
        <v>15561</v>
      </c>
      <c r="C17489" s="2" t="s">
        <v>27112</v>
      </c>
      <c r="D17489" s="2" t="str">
        <f t="shared" ref="D17489:D17502" si="902">"飲食店営業"</f>
        <v>飲食店営業</v>
      </c>
      <c r="E17489" s="2" t="str">
        <f>"R01.11.20"</f>
        <v>R01.11.20</v>
      </c>
    </row>
    <row r="17490" spans="1:5" x14ac:dyDescent="0.45">
      <c r="A17490" s="2" t="s">
        <v>4843</v>
      </c>
      <c r="B17490" s="2" t="s">
        <v>15562</v>
      </c>
      <c r="C17490" s="2" t="s">
        <v>27113</v>
      </c>
      <c r="D17490" s="2" t="str">
        <f t="shared" si="902"/>
        <v>飲食店営業</v>
      </c>
      <c r="E17490" s="2" t="str">
        <f>"R03.04.22"</f>
        <v>R03.04.22</v>
      </c>
    </row>
    <row r="17491" spans="1:5" x14ac:dyDescent="0.45">
      <c r="A17491" s="2" t="s">
        <v>4844</v>
      </c>
      <c r="B17491" s="2" t="s">
        <v>11634</v>
      </c>
      <c r="C17491" s="2" t="s">
        <v>27114</v>
      </c>
      <c r="D17491" s="2" t="str">
        <f t="shared" si="902"/>
        <v>飲食店営業</v>
      </c>
      <c r="E17491" s="2" t="str">
        <f>"H30.01.30"</f>
        <v>H30.01.30</v>
      </c>
    </row>
    <row r="17492" spans="1:5" x14ac:dyDescent="0.45">
      <c r="A17492" s="2" t="s">
        <v>4845</v>
      </c>
      <c r="B17492" s="2" t="s">
        <v>15563</v>
      </c>
      <c r="C17492" s="2" t="s">
        <v>27115</v>
      </c>
      <c r="D17492" s="2" t="str">
        <f t="shared" si="902"/>
        <v>飲食店営業</v>
      </c>
      <c r="E17492" s="2" t="str">
        <f>"H31.02.22"</f>
        <v>H31.02.22</v>
      </c>
    </row>
    <row r="17493" spans="1:5" x14ac:dyDescent="0.45">
      <c r="A17493" s="2" t="s">
        <v>4846</v>
      </c>
      <c r="B17493" s="2" t="s">
        <v>15564</v>
      </c>
      <c r="C17493" s="2" t="s">
        <v>27116</v>
      </c>
      <c r="D17493" s="2" t="str">
        <f t="shared" si="902"/>
        <v>飲食店営業</v>
      </c>
      <c r="E17493" s="2" t="str">
        <f>"R03.02.19"</f>
        <v>R03.02.19</v>
      </c>
    </row>
    <row r="17494" spans="1:5" x14ac:dyDescent="0.45">
      <c r="A17494" s="2" t="s">
        <v>614</v>
      </c>
      <c r="B17494" s="2" t="s">
        <v>15565</v>
      </c>
      <c r="C17494" s="2" t="s">
        <v>27117</v>
      </c>
      <c r="D17494" s="2" t="str">
        <f t="shared" si="902"/>
        <v>飲食店営業</v>
      </c>
      <c r="E17494" s="2" t="str">
        <f>"H30.05.14"</f>
        <v>H30.05.14</v>
      </c>
    </row>
    <row r="17495" spans="1:5" x14ac:dyDescent="0.45">
      <c r="A17495" s="2" t="s">
        <v>1671</v>
      </c>
      <c r="B17495" s="2" t="s">
        <v>15566</v>
      </c>
      <c r="C17495" s="2" t="s">
        <v>27118</v>
      </c>
      <c r="D17495" s="2" t="str">
        <f t="shared" si="902"/>
        <v>飲食店営業</v>
      </c>
      <c r="E17495" s="2" t="str">
        <f>"H30.02.22"</f>
        <v>H30.02.22</v>
      </c>
    </row>
    <row r="17496" spans="1:5" x14ac:dyDescent="0.45">
      <c r="A17496" s="2" t="s">
        <v>4847</v>
      </c>
      <c r="B17496" s="2" t="s">
        <v>15567</v>
      </c>
      <c r="C17496" s="2" t="s">
        <v>27119</v>
      </c>
      <c r="D17496" s="2" t="str">
        <f t="shared" si="902"/>
        <v>飲食店営業</v>
      </c>
      <c r="E17496" s="2" t="str">
        <f>"H30.01.04"</f>
        <v>H30.01.04</v>
      </c>
    </row>
    <row r="17497" spans="1:5" x14ac:dyDescent="0.45">
      <c r="A17497" s="2" t="s">
        <v>4848</v>
      </c>
      <c r="B17497" s="2" t="s">
        <v>15568</v>
      </c>
      <c r="C17497" s="2" t="s">
        <v>27120</v>
      </c>
      <c r="D17497" s="2" t="str">
        <f t="shared" si="902"/>
        <v>飲食店営業</v>
      </c>
      <c r="E17497" s="2" t="str">
        <f>"H31.02.18"</f>
        <v>H31.02.18</v>
      </c>
    </row>
    <row r="17498" spans="1:5" x14ac:dyDescent="0.45">
      <c r="A17498" s="2" t="s">
        <v>4848</v>
      </c>
      <c r="B17498" s="2" t="s">
        <v>15569</v>
      </c>
      <c r="C17498" s="2" t="s">
        <v>27121</v>
      </c>
      <c r="D17498" s="2" t="str">
        <f t="shared" si="902"/>
        <v>飲食店営業</v>
      </c>
      <c r="E17498" s="2" t="str">
        <f>"H30.11.14"</f>
        <v>H30.11.14</v>
      </c>
    </row>
    <row r="17499" spans="1:5" x14ac:dyDescent="0.45">
      <c r="A17499" s="2" t="s">
        <v>4848</v>
      </c>
      <c r="B17499" s="2" t="s">
        <v>15570</v>
      </c>
      <c r="C17499" s="2" t="s">
        <v>27122</v>
      </c>
      <c r="D17499" s="2" t="str">
        <f t="shared" si="902"/>
        <v>飲食店営業</v>
      </c>
      <c r="E17499" s="2" t="str">
        <f>"H29.05.15"</f>
        <v>H29.05.15</v>
      </c>
    </row>
    <row r="17500" spans="1:5" x14ac:dyDescent="0.45">
      <c r="A17500" s="2" t="s">
        <v>1910</v>
      </c>
      <c r="B17500" s="2" t="s">
        <v>15571</v>
      </c>
      <c r="C17500" s="2" t="s">
        <v>27123</v>
      </c>
      <c r="D17500" s="2" t="str">
        <f t="shared" si="902"/>
        <v>飲食店営業</v>
      </c>
      <c r="E17500" s="2" t="str">
        <f>"H30.05.14"</f>
        <v>H30.05.14</v>
      </c>
    </row>
    <row r="17501" spans="1:5" x14ac:dyDescent="0.45">
      <c r="A17501" s="2" t="s">
        <v>4849</v>
      </c>
      <c r="B17501" s="2" t="s">
        <v>15572</v>
      </c>
      <c r="C17501" s="2" t="s">
        <v>27124</v>
      </c>
      <c r="D17501" s="2" t="str">
        <f t="shared" si="902"/>
        <v>飲食店営業</v>
      </c>
      <c r="E17501" s="2" t="str">
        <f>"R02.05.26"</f>
        <v>R02.05.26</v>
      </c>
    </row>
    <row r="17502" spans="1:5" x14ac:dyDescent="0.45">
      <c r="A17502" s="2" t="s">
        <v>4711</v>
      </c>
      <c r="B17502" s="2" t="s">
        <v>15347</v>
      </c>
      <c r="C17502" s="2" t="s">
        <v>26237</v>
      </c>
      <c r="D17502" s="2" t="str">
        <f t="shared" si="902"/>
        <v>飲食店営業</v>
      </c>
      <c r="E17502" s="2" t="str">
        <f>"H29.08.21"</f>
        <v>H29.08.21</v>
      </c>
    </row>
    <row r="17503" spans="1:5" x14ac:dyDescent="0.45">
      <c r="A17503" s="2" t="s">
        <v>4771</v>
      </c>
      <c r="B17503" s="2" t="s">
        <v>15430</v>
      </c>
      <c r="C17503" s="2" t="s">
        <v>27125</v>
      </c>
      <c r="D17503" s="2" t="str">
        <f>"魚介類販売業"</f>
        <v>魚介類販売業</v>
      </c>
      <c r="E17503" s="2" t="str">
        <f>"R02.02.17"</f>
        <v>R02.02.17</v>
      </c>
    </row>
    <row r="17504" spans="1:5" x14ac:dyDescent="0.45">
      <c r="A17504" s="2" t="s">
        <v>4850</v>
      </c>
      <c r="B17504" s="2" t="s">
        <v>15573</v>
      </c>
      <c r="C17504" s="2" t="s">
        <v>27126</v>
      </c>
      <c r="D17504" s="2" t="str">
        <f>"飲食店営業"</f>
        <v>飲食店営業</v>
      </c>
      <c r="E17504" s="2" t="str">
        <f>"R02.02.17"</f>
        <v>R02.02.17</v>
      </c>
    </row>
    <row r="17505" spans="1:5" x14ac:dyDescent="0.45">
      <c r="A17505" s="2" t="s">
        <v>4851</v>
      </c>
      <c r="B17505" s="2" t="s">
        <v>15574</v>
      </c>
      <c r="C17505" s="2" t="s">
        <v>27127</v>
      </c>
      <c r="D17505" s="2" t="str">
        <f>"喫茶店営業"</f>
        <v>喫茶店営業</v>
      </c>
      <c r="E17505" s="2" t="str">
        <f>"H29.03.31"</f>
        <v>H29.03.31</v>
      </c>
    </row>
    <row r="17506" spans="1:5" x14ac:dyDescent="0.45">
      <c r="A17506" s="2" t="s">
        <v>4852</v>
      </c>
      <c r="B17506" s="2" t="s">
        <v>15575</v>
      </c>
      <c r="C17506" s="2" t="s">
        <v>27128</v>
      </c>
      <c r="D17506" s="2" t="str">
        <f>"飲食店営業"</f>
        <v>飲食店営業</v>
      </c>
      <c r="E17506" s="2" t="str">
        <f>"H30.08.30"</f>
        <v>H30.08.30</v>
      </c>
    </row>
    <row r="17507" spans="1:5" x14ac:dyDescent="0.45">
      <c r="A17507" s="2" t="s">
        <v>4853</v>
      </c>
      <c r="B17507" s="2" t="s">
        <v>15577</v>
      </c>
      <c r="C17507" s="2" t="s">
        <v>27130</v>
      </c>
      <c r="D17507" s="2" t="str">
        <f>"添加物製造業"</f>
        <v>添加物製造業</v>
      </c>
      <c r="E17507" s="2" t="str">
        <f>"R01.08.29"</f>
        <v>R01.08.29</v>
      </c>
    </row>
    <row r="17508" spans="1:5" x14ac:dyDescent="0.45">
      <c r="A17508" s="2" t="s">
        <v>1914</v>
      </c>
      <c r="B17508" s="2" t="s">
        <v>15578</v>
      </c>
      <c r="C17508" s="2" t="s">
        <v>26448</v>
      </c>
      <c r="D17508" s="2" t="str">
        <f>"飲食店営業"</f>
        <v>飲食店営業</v>
      </c>
      <c r="E17508" s="2" t="str">
        <f>"H30.08.13"</f>
        <v>H30.08.13</v>
      </c>
    </row>
    <row r="17509" spans="1:5" x14ac:dyDescent="0.45">
      <c r="A17509" s="2" t="s">
        <v>4854</v>
      </c>
      <c r="B17509" s="2" t="s">
        <v>15579</v>
      </c>
      <c r="C17509" s="2" t="s">
        <v>25768</v>
      </c>
      <c r="D17509" s="2" t="str">
        <f>"飲食店営業"</f>
        <v>飲食店営業</v>
      </c>
      <c r="E17509" s="2" t="str">
        <f>"R01.05.22"</f>
        <v>R01.05.22</v>
      </c>
    </row>
    <row r="17510" spans="1:5" x14ac:dyDescent="0.45">
      <c r="A17510" s="2" t="s">
        <v>4596</v>
      </c>
      <c r="B17510" s="2" t="s">
        <v>12654</v>
      </c>
      <c r="C17510" s="2" t="s">
        <v>26765</v>
      </c>
      <c r="D17510" s="2" t="str">
        <f>"菓子製造業"</f>
        <v>菓子製造業</v>
      </c>
      <c r="E17510" s="2" t="str">
        <f>"R01.08.30"</f>
        <v>R01.08.30</v>
      </c>
    </row>
    <row r="17511" spans="1:5" x14ac:dyDescent="0.45">
      <c r="A17511" s="2" t="s">
        <v>7956</v>
      </c>
      <c r="B17511" s="2" t="s">
        <v>20241</v>
      </c>
      <c r="C17511" s="2" t="s">
        <v>31855</v>
      </c>
      <c r="D17511" s="2" t="str">
        <f>"飲食店営業"</f>
        <v>飲食店営業</v>
      </c>
      <c r="E17511" s="2" t="str">
        <f>"R01.11.14"</f>
        <v>R01.11.14</v>
      </c>
    </row>
  </sheetData>
  <phoneticPr fontId="18"/>
  <pageMargins left="0.7" right="0.7" top="0.75" bottom="0.75" header="0.3" footer="0.3"/>
  <pageSetup paperSize="9" scale="77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D5DataSearch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0150309</dc:creator>
  <cp:lastModifiedBy>1900123</cp:lastModifiedBy>
  <cp:lastPrinted>2022-12-23T06:22:37Z</cp:lastPrinted>
  <dcterms:created xsi:type="dcterms:W3CDTF">2022-12-23T05:07:09Z</dcterms:created>
  <dcterms:modified xsi:type="dcterms:W3CDTF">2023-02-23T23:47:03Z</dcterms:modified>
</cp:coreProperties>
</file>